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drawings/drawing2.xml" ContentType="application/vnd.openxmlformats-officedocument.drawing+xml"/>
  <Override PartName="/xl/namedSheetViews/namedSheetView2.xml" ContentType="application/vnd.ms-excel.namedsheetview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hidePivotFieldList="1"/>
  <mc:AlternateContent xmlns:mc="http://schemas.openxmlformats.org/markup-compatibility/2006">
    <mc:Choice Requires="x15">
      <x15ac:absPath xmlns:x15ac="http://schemas.microsoft.com/office/spreadsheetml/2010/11/ac" url="https://tjscjusbr0.sharepoint.com/sites/DLCD/Documentos Compartilhados/General/"/>
    </mc:Choice>
  </mc:AlternateContent>
  <xr:revisionPtr revIDLastSave="32700" documentId="8_{B0EAE41C-3FA4-48D5-8B86-23401B2C26F7}" xr6:coauthVersionLast="47" xr6:coauthVersionMax="47" xr10:uidLastSave="{BA0D01AB-09C1-4358-BC54-87BFED60110D}"/>
  <bookViews>
    <workbookView xWindow="-120" yWindow="-120" windowWidth="29040" windowHeight="15720" tabRatio="662" firstSheet="2" activeTab="2" xr2:uid="{00000000-000D-0000-FFFF-FFFF00000000}"/>
  </bookViews>
  <sheets>
    <sheet name="Consulta" sheetId="21" r:id="rId1"/>
    <sheet name="PCA Licitação, Dispensa e Inex." sheetId="11" r:id="rId2"/>
    <sheet name="PCA Dispensa de Pequeno Valor" sheetId="15" r:id="rId3"/>
    <sheet name="Acompanhamento (DMP)" sheetId="17" r:id="rId4"/>
    <sheet name="PCA Prorrogações" sheetId="5" r:id="rId5"/>
    <sheet name="Estatísticas" sheetId="18" r:id="rId6"/>
    <sheet name="Consolidado" sheetId="20" state="hidden" r:id="rId7"/>
    <sheet name="dados" sheetId="3" state="hidden" r:id="rId8"/>
  </sheets>
  <definedNames>
    <definedName name="_xlnm._FilterDatabase" localSheetId="0" hidden="1">Consulta!$B$10:$AA$3011</definedName>
    <definedName name="_xlnm._FilterDatabase" localSheetId="7" hidden="1">dados!$K$1:$K$9</definedName>
    <definedName name="_xlnm._FilterDatabase" localSheetId="2" hidden="1">'PCA Dispensa de Pequeno Valor'!$J$7:$M$14</definedName>
    <definedName name="_xlnm._FilterDatabase" localSheetId="1" hidden="1">'PCA Licitação, Dispensa e Inex.'!$A$2:$R$2</definedName>
    <definedName name="_xlnm._FilterDatabase" localSheetId="4" hidden="1">'PCA Prorrogações'!$A$5:$AF$115</definedName>
    <definedName name="consolidado">Consolidado!$A$2:$AU$402</definedName>
    <definedName name="dadosfiltro">dados!$AI$2:$BH$546</definedName>
    <definedName name="Modalidade">dados!$K$2:$K$9</definedName>
    <definedName name="SegmentaçãodeDados_Critérios_de_sustentabilidade">#N/A</definedName>
    <definedName name="SegmentaçãodeDados_Grande_risco_ou_inédita">#N/A</definedName>
    <definedName name="SegmentaçãodeDados_Grau_de_Prioridade_da_Contratação">#N/A</definedName>
    <definedName name="SegmentaçãodeDados_Possibilidade_de_compartilhada">#N/A</definedName>
    <definedName name="Z_EFB6D5DC_B5CD_4D35_B56B_1850FBDDD077_.wvu.FilterData" localSheetId="2" hidden="1">'PCA Dispensa de Pequeno Valor'!#REF!</definedName>
    <definedName name="Z_EFB6D5DC_B5CD_4D35_B56B_1850FBDDD077_.wvu.FilterData" localSheetId="4" hidden="1">'PCA Prorrogações'!$A$17:$A$549</definedName>
  </definedNames>
  <calcPr calcId="191028"/>
  <customWorkbookViews>
    <customWorkbookView name="Filtro 2" guid="{EFB6D5DC-B5CD-4D35-B56B-1850FBDDD077}" maximized="1" windowWidth="0" windowHeight="0" activeSheetId="0"/>
  </customWorkbookViews>
  <pivotCaches>
    <pivotCache cacheId="504" r:id="rId9"/>
    <pivotCache cacheId="511" r:id="rId10"/>
  </pivotCaches>
  <extLst>
    <ext xmlns:x14="http://schemas.microsoft.com/office/spreadsheetml/2009/9/main" uri="{BBE1A952-AA13-448e-AADC-164F8A28A991}">
      <x14:slicerCaches>
        <x14:slicerCache r:id="rId11"/>
        <x14:slicerCache r:id="rId12"/>
        <x14:slicerCache r:id="rId13"/>
        <x14:slicerCache r:id="rId1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 i="3" l="1" a="1"/>
  <c r="AC2" i="3"/>
  <c r="N19" i="15"/>
  <c r="N2245" i="15"/>
  <c r="N2244" i="15"/>
  <c r="N2243" i="15"/>
  <c r="N2242" i="15"/>
  <c r="N2240" i="15"/>
  <c r="N2241" i="15"/>
  <c r="N762" i="15"/>
  <c r="H762" i="15"/>
  <c r="N170" i="15"/>
  <c r="H170" i="15"/>
  <c r="N1033" i="15"/>
  <c r="H1033" i="15"/>
  <c r="N185" i="15"/>
  <c r="H185" i="15"/>
  <c r="N709" i="15"/>
  <c r="N1048" i="15"/>
  <c r="H1048" i="15"/>
  <c r="N1006" i="15"/>
  <c r="N1005" i="15"/>
  <c r="N363" i="15"/>
  <c r="H363" i="15"/>
  <c r="N1689" i="15"/>
  <c r="H1689" i="15"/>
  <c r="N1392" i="15"/>
  <c r="H1392" i="15"/>
  <c r="N269" i="15"/>
  <c r="H269" i="15"/>
  <c r="N464" i="15"/>
  <c r="H464" i="15"/>
  <c r="N610" i="15"/>
  <c r="H610" i="15"/>
  <c r="N1803" i="15"/>
  <c r="H1803" i="15"/>
  <c r="N965" i="15"/>
  <c r="H965" i="15"/>
  <c r="N390" i="15"/>
  <c r="N389" i="15"/>
  <c r="N388" i="15"/>
  <c r="E13" i="15"/>
  <c r="N2165" i="15"/>
  <c r="N2168" i="15"/>
  <c r="N2172" i="15"/>
  <c r="N2180" i="15"/>
  <c r="N2184" i="15"/>
  <c r="N2186" i="15"/>
  <c r="N2188" i="15"/>
  <c r="N2191" i="15"/>
  <c r="N2162" i="15"/>
  <c r="N2160" i="15"/>
  <c r="N2173" i="15"/>
  <c r="N422" i="15"/>
  <c r="H422" i="15"/>
  <c r="N579" i="15"/>
  <c r="H579" i="15"/>
  <c r="N761" i="15"/>
  <c r="H761" i="15"/>
  <c r="N906" i="15"/>
  <c r="H906" i="15"/>
  <c r="N760" i="15"/>
  <c r="H760" i="15"/>
  <c r="N759" i="15"/>
  <c r="H759" i="15"/>
  <c r="N1501" i="15"/>
  <c r="H1501" i="15"/>
  <c r="N605" i="15"/>
  <c r="N123" i="15"/>
  <c r="H123" i="15"/>
  <c r="N2174" i="15"/>
  <c r="N2175" i="15"/>
  <c r="N2169" i="15"/>
  <c r="N2170" i="15"/>
  <c r="N2166" i="15"/>
  <c r="N2176" i="15"/>
  <c r="N1761" i="15"/>
  <c r="H1761" i="15"/>
  <c r="N166" i="15"/>
  <c r="H166" i="15" s="1"/>
  <c r="N146" i="15"/>
  <c r="H146" i="15" s="1"/>
  <c r="N2177" i="15"/>
  <c r="N1555" i="15"/>
  <c r="H1555" i="15" s="1"/>
  <c r="N2178" i="15"/>
  <c r="N1476" i="15"/>
  <c r="H1476" i="15" s="1"/>
  <c r="N2181" i="15"/>
  <c r="N1672" i="15"/>
  <c r="H1672" i="15" s="1"/>
  <c r="N1639" i="15"/>
  <c r="H1639" i="15" s="1"/>
  <c r="N2182" i="15"/>
  <c r="N161" i="15"/>
  <c r="H161" i="15" s="1"/>
  <c r="N2233" i="15"/>
  <c r="N2234" i="15"/>
  <c r="N2235" i="15"/>
  <c r="N664" i="15"/>
  <c r="H664" i="15" s="1"/>
  <c r="N685" i="15"/>
  <c r="H685" i="15"/>
  <c r="N578" i="15"/>
  <c r="H578" i="15" s="1"/>
  <c r="N456" i="15"/>
  <c r="H456" i="15" s="1"/>
  <c r="N1144" i="15"/>
  <c r="H1144" i="15" s="1"/>
  <c r="N1340" i="15"/>
  <c r="H1340" i="15" s="1"/>
  <c r="N455" i="15"/>
  <c r="H455" i="15" s="1"/>
  <c r="N1373" i="15"/>
  <c r="H1373" i="15" s="1"/>
  <c r="N964" i="15"/>
  <c r="H964" i="15"/>
  <c r="N1361" i="15"/>
  <c r="H1361" i="15" s="1"/>
  <c r="N527" i="15"/>
  <c r="H527" i="15" s="1"/>
  <c r="N609" i="15"/>
  <c r="H609" i="15" s="1"/>
  <c r="N387" i="15"/>
  <c r="N1032" i="15"/>
  <c r="H1032" i="15" s="1"/>
  <c r="N1876" i="15"/>
  <c r="N1789" i="15"/>
  <c r="H1789" i="15" s="1"/>
  <c r="N1023" i="15"/>
  <c r="N684" i="15"/>
  <c r="H684" i="15" s="1"/>
  <c r="N905" i="15"/>
  <c r="H905" i="15" s="1"/>
  <c r="N386" i="15"/>
  <c r="N385" i="15"/>
  <c r="N724" i="15"/>
  <c r="N723" i="15"/>
  <c r="N722" i="15"/>
  <c r="N2211" i="15"/>
  <c r="N2212" i="15"/>
  <c r="N2208" i="15"/>
  <c r="N2209" i="15"/>
  <c r="N2206" i="15"/>
  <c r="N2230" i="15"/>
  <c r="N708" i="15"/>
  <c r="N1022" i="15"/>
  <c r="N1021" i="15"/>
  <c r="N663" i="15"/>
  <c r="H663" i="15" s="1"/>
  <c r="N662" i="15"/>
  <c r="H662" i="15" s="1"/>
  <c r="N661" i="15"/>
  <c r="H661" i="15" s="1"/>
  <c r="N659" i="15"/>
  <c r="N707" i="15"/>
  <c r="N1053" i="15"/>
  <c r="H1053" i="15" s="1"/>
  <c r="N1004" i="15"/>
  <c r="N877" i="15"/>
  <c r="H877" i="15" s="1"/>
  <c r="N65" i="15"/>
  <c r="H65" i="15" s="1"/>
  <c r="N777" i="15"/>
  <c r="H777" i="15" s="1"/>
  <c r="N645" i="15"/>
  <c r="H645" i="15" s="1"/>
  <c r="N776" i="15"/>
  <c r="H776" i="15" s="1"/>
  <c r="N2231" i="15"/>
  <c r="N64" i="15"/>
  <c r="H64" i="15" s="1"/>
  <c r="N2226" i="15"/>
  <c r="N2227" i="15"/>
  <c r="N2228" i="15"/>
  <c r="N2223" i="15"/>
  <c r="N2224" i="15"/>
  <c r="N2221" i="15"/>
  <c r="N2238" i="15"/>
  <c r="N1143" i="15"/>
  <c r="H1143" i="15" s="1"/>
  <c r="N517" i="15"/>
  <c r="H517" i="15" s="1"/>
  <c r="N553" i="15"/>
  <c r="H553" i="15" s="1"/>
  <c r="N552" i="15"/>
  <c r="H552" i="15" s="1"/>
  <c r="N671" i="15"/>
  <c r="N658" i="15"/>
  <c r="N924" i="15"/>
  <c r="N538" i="15"/>
  <c r="H538" i="15" s="1"/>
  <c r="N941" i="15"/>
  <c r="H941" i="15" s="1"/>
  <c r="N494" i="15"/>
  <c r="N963" i="15"/>
  <c r="H963" i="15" s="1"/>
  <c r="N574" i="15"/>
  <c r="H574" i="15" s="1"/>
  <c r="N238" i="15"/>
  <c r="H238" i="15" s="1"/>
  <c r="N516" i="15"/>
  <c r="H516" i="15" s="1"/>
  <c r="N515" i="15"/>
  <c r="H515" i="15" s="1"/>
  <c r="N306" i="15"/>
  <c r="H306" i="15" s="1"/>
  <c r="N33" i="15"/>
  <c r="H33" i="15" s="1"/>
  <c r="N1284" i="15"/>
  <c r="H1284" i="15" s="1"/>
  <c r="N1540" i="15"/>
  <c r="H1540" i="15" s="1"/>
  <c r="N1580" i="15"/>
  <c r="H1580" i="15" s="1"/>
  <c r="N1003" i="15"/>
  <c r="N1002" i="15"/>
  <c r="N831" i="15"/>
  <c r="N876" i="15"/>
  <c r="H876" i="15" s="1"/>
  <c r="N2237" i="15"/>
  <c r="N830" i="15"/>
  <c r="N2236" i="15"/>
  <c r="N2232" i="15"/>
  <c r="N2229" i="15"/>
  <c r="N2225" i="15"/>
  <c r="N2222" i="15"/>
  <c r="N2220" i="15"/>
  <c r="N2219" i="15"/>
  <c r="N2218" i="15"/>
  <c r="N421" i="15"/>
  <c r="H421" i="15" s="1"/>
  <c r="N420" i="15"/>
  <c r="H420" i="15" s="1"/>
  <c r="N419" i="15"/>
  <c r="H419" i="15" s="1"/>
  <c r="N537" i="15"/>
  <c r="H537" i="15" s="1"/>
  <c r="N1427" i="15"/>
  <c r="H1427" i="15" s="1"/>
  <c r="N1438" i="15"/>
  <c r="N1845" i="15"/>
  <c r="H1845" i="15" s="1"/>
  <c r="N526" i="15"/>
  <c r="H526" i="15"/>
  <c r="N294" i="15"/>
  <c r="N493" i="15"/>
  <c r="N492" i="15"/>
  <c r="N491" i="15"/>
  <c r="N384" i="15"/>
  <c r="N383" i="15"/>
  <c r="N1142" i="15"/>
  <c r="H1142" i="15" s="1"/>
  <c r="N1141" i="15"/>
  <c r="H1141" i="15" s="1"/>
  <c r="N1061" i="15"/>
  <c r="H1061" i="15" s="1"/>
  <c r="N1728" i="15"/>
  <c r="H1728" i="15" s="1"/>
  <c r="N2217" i="15"/>
  <c r="N184" i="15"/>
  <c r="H184" i="15" s="1"/>
  <c r="N2216" i="15"/>
  <c r="N2215" i="15"/>
  <c r="N2214" i="15"/>
  <c r="N2213" i="15"/>
  <c r="N749" i="15"/>
  <c r="N1020" i="15"/>
  <c r="N573" i="15"/>
  <c r="H573" i="15" s="1"/>
  <c r="N536" i="15"/>
  <c r="H536" i="15" s="1"/>
  <c r="N775" i="15"/>
  <c r="H775" i="15" s="1"/>
  <c r="N1019" i="15"/>
  <c r="N2210" i="15"/>
  <c r="N976" i="15"/>
  <c r="H976" i="15" s="1"/>
  <c r="N644" i="15"/>
  <c r="H644" i="15" s="1"/>
  <c r="N514" i="15"/>
  <c r="H514" i="15" s="1"/>
  <c r="N774" i="15"/>
  <c r="H774" i="15" s="1"/>
  <c r="N773" i="15"/>
  <c r="H773" i="15" s="1"/>
  <c r="N418" i="15"/>
  <c r="H418" i="15" s="1"/>
  <c r="N1140" i="15"/>
  <c r="H1140" i="15" s="1"/>
  <c r="N829" i="15"/>
  <c r="N828" i="15"/>
  <c r="N940" i="15"/>
  <c r="H940" i="15" s="1"/>
  <c r="N397" i="15"/>
  <c r="H397" i="15" s="1"/>
  <c r="N417" i="15"/>
  <c r="H417" i="15" s="1"/>
  <c r="N416" i="15"/>
  <c r="H416" i="15" s="1"/>
  <c r="N572" i="15"/>
  <c r="H572" i="15" s="1"/>
  <c r="N571" i="15"/>
  <c r="H571" i="15" s="1"/>
  <c r="N570" i="15"/>
  <c r="H570" i="15" s="1"/>
  <c r="N569" i="15"/>
  <c r="H569" i="15" s="1"/>
  <c r="N568" i="15"/>
  <c r="H568" i="15" s="1"/>
  <c r="N567" i="15"/>
  <c r="H567" i="15" s="1"/>
  <c r="N566" i="15"/>
  <c r="H566" i="15" s="1"/>
  <c r="N923" i="15"/>
  <c r="N885" i="15"/>
  <c r="H885" i="15" s="1"/>
  <c r="N797" i="15"/>
  <c r="H797" i="15" s="1"/>
  <c r="N1060" i="15"/>
  <c r="H1060" i="15" s="1"/>
  <c r="N2207" i="15"/>
  <c r="N2205" i="15"/>
  <c r="N2204" i="15"/>
  <c r="N190" i="15"/>
  <c r="H190" i="15" s="1"/>
  <c r="N2203" i="15"/>
  <c r="N2202" i="15"/>
  <c r="N2201" i="15"/>
  <c r="N1654" i="15"/>
  <c r="H1654" i="15" s="1"/>
  <c r="N2200" i="15"/>
  <c r="N2199" i="15"/>
  <c r="N2198" i="15"/>
  <c r="N2197" i="15"/>
  <c r="N2196" i="15"/>
  <c r="N2195" i="15"/>
  <c r="N2239" i="15"/>
  <c r="N2194" i="15"/>
  <c r="N2193" i="15"/>
  <c r="N2192" i="15"/>
  <c r="N2190" i="15"/>
  <c r="N2189" i="15"/>
  <c r="N2187" i="15"/>
  <c r="N1688" i="15"/>
  <c r="H1688" i="15" s="1"/>
  <c r="N845" i="15"/>
  <c r="H845" i="15" s="1"/>
  <c r="N1836" i="15"/>
  <c r="H1836" i="15" s="1"/>
  <c r="N2185" i="15"/>
  <c r="N28" i="15"/>
  <c r="H28" i="15" s="1"/>
  <c r="N2183" i="15"/>
  <c r="N108" i="15"/>
  <c r="H108" i="15" s="1"/>
  <c r="N2179" i="15"/>
  <c r="N2171" i="15"/>
  <c r="N1721" i="15"/>
  <c r="H1721" i="15" s="1"/>
  <c r="N844" i="15"/>
  <c r="H844" i="15" s="1"/>
  <c r="N525" i="15"/>
  <c r="H525" i="15" s="1"/>
  <c r="N903" i="15"/>
  <c r="H903" i="15" s="1"/>
  <c r="N2167" i="15"/>
  <c r="N169" i="15"/>
  <c r="H169" i="15" s="1"/>
  <c r="N2164" i="15"/>
  <c r="N1709" i="15"/>
  <c r="H1709" i="15" s="1"/>
  <c r="N2163" i="15"/>
  <c r="N2161" i="15"/>
  <c r="N2159" i="15"/>
  <c r="N187" i="15"/>
  <c r="H187" i="15" s="1"/>
  <c r="N2158" i="15"/>
  <c r="N2157" i="15"/>
  <c r="N1687" i="15"/>
  <c r="H1687" i="15" s="1"/>
  <c r="N1831" i="15"/>
  <c r="N737" i="15"/>
  <c r="H737" i="15" s="1"/>
  <c r="N736" i="15"/>
  <c r="H736" i="15" s="1"/>
  <c r="N321" i="15"/>
  <c r="H321" i="15" s="1"/>
  <c r="N794" i="15"/>
  <c r="H794" i="15" s="1"/>
  <c r="N735" i="15"/>
  <c r="H735" i="15" s="1"/>
  <c r="N258" i="15"/>
  <c r="H258" i="15" s="1"/>
  <c r="N815" i="15"/>
  <c r="N1415" i="15"/>
  <c r="H1415" i="15" s="1"/>
  <c r="N628" i="15"/>
  <c r="H628" i="15" s="1"/>
  <c r="N902" i="15"/>
  <c r="H902" i="15" s="1"/>
  <c r="N901" i="15"/>
  <c r="H901" i="15" s="1"/>
  <c r="N657" i="15"/>
  <c r="N627" i="15"/>
  <c r="H627" i="15" s="1"/>
  <c r="N220" i="15"/>
  <c r="H220" i="15" s="1"/>
  <c r="N463" i="15"/>
  <c r="H463" i="15" s="1"/>
  <c r="N454" i="15"/>
  <c r="H454" i="15" s="1"/>
  <c r="N558" i="15"/>
  <c r="H558" i="15" s="1"/>
  <c r="N524" i="15"/>
  <c r="H524" i="15" s="1"/>
  <c r="N523" i="15"/>
  <c r="H523" i="15" s="1"/>
  <c r="N2156" i="15"/>
  <c r="N2155" i="15"/>
  <c r="N793" i="15"/>
  <c r="H793" i="15" s="1"/>
  <c r="N1139" i="15"/>
  <c r="H1139" i="15" s="1"/>
  <c r="N1671" i="15"/>
  <c r="H1671" i="15" s="1"/>
  <c r="H1667" i="15"/>
  <c r="N1645" i="15"/>
  <c r="H1645" i="15" s="1"/>
  <c r="N1138" i="15"/>
  <c r="H1138" i="15" s="1"/>
  <c r="N975" i="15"/>
  <c r="H975" i="15" s="1"/>
  <c r="N1018" i="15"/>
  <c r="N453" i="15"/>
  <c r="H453" i="15" s="1"/>
  <c r="N1720" i="15"/>
  <c r="H1720" i="15" s="1"/>
  <c r="N623" i="15"/>
  <c r="N1177" i="15"/>
  <c r="H1177" i="15" s="1"/>
  <c r="N2154" i="15"/>
  <c r="N1788" i="15"/>
  <c r="H1788" i="15" s="1"/>
  <c r="N1137" i="15"/>
  <c r="H1137" i="15" s="1"/>
  <c r="N1017" i="15"/>
  <c r="N814" i="15"/>
  <c r="N203" i="15"/>
  <c r="H203" i="15" s="1"/>
  <c r="N1551" i="15"/>
  <c r="H1551" i="15" s="1"/>
  <c r="N622" i="15"/>
  <c r="N1016" i="15"/>
  <c r="N2153" i="15"/>
  <c r="N2152" i="15"/>
  <c r="N2151" i="15"/>
  <c r="N2150" i="15"/>
  <c r="N2149" i="15"/>
  <c r="N193" i="15"/>
  <c r="H193" i="15" s="1"/>
  <c r="N1649" i="15"/>
  <c r="H1649" i="15" s="1"/>
  <c r="N1637" i="15"/>
  <c r="H1637" i="15" s="1"/>
  <c r="N565" i="15"/>
  <c r="H565" i="15" s="1"/>
  <c r="N1599" i="15"/>
  <c r="H1599" i="15" s="1"/>
  <c r="N2148" i="15"/>
  <c r="N2147" i="15"/>
  <c r="N2146" i="15"/>
  <c r="N2145" i="15"/>
  <c r="N2144" i="15"/>
  <c r="N1105" i="15"/>
  <c r="H1105" i="15" s="1"/>
  <c r="N1104" i="15"/>
  <c r="H1104" i="15" s="1"/>
  <c r="N962" i="15"/>
  <c r="H962" i="15" s="1"/>
  <c r="N635" i="15"/>
  <c r="H635" i="15" s="1"/>
  <c r="N634" i="15"/>
  <c r="H634" i="15" s="1"/>
  <c r="N748" i="15"/>
  <c r="N462" i="15"/>
  <c r="H462" i="15" s="1"/>
  <c r="N440" i="15"/>
  <c r="N415" i="15"/>
  <c r="H415" i="15" s="1"/>
  <c r="N414" i="15"/>
  <c r="H414" i="15" s="1"/>
  <c r="N413" i="15"/>
  <c r="H413" i="15" s="1"/>
  <c r="N608" i="15"/>
  <c r="H608" i="15" s="1"/>
  <c r="N1601" i="15"/>
  <c r="H1601" i="15" s="1"/>
  <c r="N1585" i="15"/>
  <c r="H1585" i="15" s="1"/>
  <c r="N2143" i="15"/>
  <c r="N2142" i="15"/>
  <c r="N2141" i="15"/>
  <c r="N2140" i="15"/>
  <c r="N1825" i="15"/>
  <c r="H1825" i="15" s="1"/>
  <c r="I81" i="17"/>
  <c r="N2139" i="15"/>
  <c r="N1103" i="15"/>
  <c r="H1103" i="15" s="1"/>
  <c r="N412" i="15"/>
  <c r="H412" i="15" s="1"/>
  <c r="N939" i="15"/>
  <c r="H939" i="15" s="1"/>
  <c r="N1102" i="15"/>
  <c r="H1102" i="15" s="1"/>
  <c r="N640" i="15"/>
  <c r="H640" i="15" s="1"/>
  <c r="N706" i="15"/>
  <c r="N1047" i="15"/>
  <c r="H1047" i="15" s="1"/>
  <c r="N1136" i="15"/>
  <c r="H1136" i="15" s="1"/>
  <c r="N1135" i="15"/>
  <c r="H1135" i="15" s="1"/>
  <c r="N439" i="15"/>
  <c r="N438" i="15"/>
  <c r="N1275" i="15"/>
  <c r="H1275" i="15" s="1"/>
  <c r="N1737" i="15"/>
  <c r="H1737" i="15" s="1"/>
  <c r="N1483" i="15"/>
  <c r="H1483" i="15" s="1"/>
  <c r="N2138" i="15"/>
  <c r="N2137" i="15"/>
  <c r="N2136" i="15"/>
  <c r="N557" i="15"/>
  <c r="H557" i="15" s="1"/>
  <c r="N705" i="15"/>
  <c r="N1046" i="15"/>
  <c r="H1046" i="15" s="1"/>
  <c r="N1134" i="15"/>
  <c r="H1134" i="15" s="1"/>
  <c r="N1045" i="15"/>
  <c r="H1045" i="15" s="1"/>
  <c r="N212" i="15"/>
  <c r="H212" i="15" s="1"/>
  <c r="N643" i="15"/>
  <c r="H643" i="15"/>
  <c r="N1422" i="15"/>
  <c r="H1422" i="15" s="1"/>
  <c r="N297" i="15"/>
  <c r="H297" i="15" s="1"/>
  <c r="N231" i="15"/>
  <c r="H231" i="15" s="1"/>
  <c r="N334" i="15"/>
  <c r="H334" i="15" s="1"/>
  <c r="N2135" i="15"/>
  <c r="N2134" i="15"/>
  <c r="N2133" i="15"/>
  <c r="N2132" i="15"/>
  <c r="N2131" i="15"/>
  <c r="N2130" i="15"/>
  <c r="N2129" i="15"/>
  <c r="N2128" i="15"/>
  <c r="N2127" i="15"/>
  <c r="N2126" i="15"/>
  <c r="N2125" i="15"/>
  <c r="N2124" i="15"/>
  <c r="N1786" i="15"/>
  <c r="H1786" i="15" s="1"/>
  <c r="N410" i="15"/>
  <c r="H410" i="15" s="1"/>
  <c r="N757" i="15"/>
  <c r="H757" i="15" s="1"/>
  <c r="N1100" i="15"/>
  <c r="H1100" i="15" s="1"/>
  <c r="N1719" i="15"/>
  <c r="H1719" i="15"/>
  <c r="N160" i="15"/>
  <c r="H160" i="15" s="1"/>
  <c r="N1205" i="15"/>
  <c r="H1205" i="15" s="1"/>
  <c r="N2123" i="15"/>
  <c r="N2122" i="15"/>
  <c r="N2121" i="15"/>
  <c r="N522" i="15"/>
  <c r="H522" i="15" s="1"/>
  <c r="N490" i="15"/>
  <c r="N489" i="15"/>
  <c r="N436" i="15"/>
  <c r="N488" i="15"/>
  <c r="N961" i="15"/>
  <c r="H961" i="15" s="1"/>
  <c r="N960" i="15"/>
  <c r="H960" i="15" s="1"/>
  <c r="N244" i="15"/>
  <c r="H244" i="15" s="1"/>
  <c r="N235" i="15"/>
  <c r="N1765" i="15"/>
  <c r="H1765" i="15" s="1"/>
  <c r="N2120" i="15"/>
  <c r="N2119" i="15"/>
  <c r="N2118" i="15"/>
  <c r="N71" i="15"/>
  <c r="H71" i="15" s="1"/>
  <c r="N2117" i="15"/>
  <c r="N2116" i="15"/>
  <c r="N2115" i="15"/>
  <c r="N2114" i="15"/>
  <c r="N2113" i="15"/>
  <c r="N2112" i="15"/>
  <c r="N884" i="15"/>
  <c r="H884" i="15" s="1"/>
  <c r="N1099" i="15"/>
  <c r="H1099" i="15" s="1"/>
  <c r="N1656" i="15"/>
  <c r="H1656" i="15" s="1"/>
  <c r="N1718" i="15"/>
  <c r="H1718" i="15" s="1"/>
  <c r="N1785" i="15"/>
  <c r="H1785" i="15" s="1"/>
  <c r="N719" i="15"/>
  <c r="N1098" i="15"/>
  <c r="H1098" i="15" s="1"/>
  <c r="N2111" i="15"/>
  <c r="N2110" i="15"/>
  <c r="N2109" i="15"/>
  <c r="N2108" i="15"/>
  <c r="N2107" i="15"/>
  <c r="N62" i="15"/>
  <c r="H62" i="15" s="1"/>
  <c r="N304" i="15"/>
  <c r="H304" i="15" s="1"/>
  <c r="N1112" i="15"/>
  <c r="H1112" i="15" s="1"/>
  <c r="N1111" i="15"/>
  <c r="H1111" i="15" s="1"/>
  <c r="N487" i="15"/>
  <c r="N435" i="15"/>
  <c r="N1432" i="15"/>
  <c r="H1432" i="15" s="1"/>
  <c r="N621" i="15"/>
  <c r="N620" i="15"/>
  <c r="N1110" i="15"/>
  <c r="H1110" i="15" s="1"/>
  <c r="N796" i="15"/>
  <c r="H796" i="15" s="1"/>
  <c r="N874" i="15"/>
  <c r="H874" i="15" s="1"/>
  <c r="N704" i="15"/>
  <c r="N1479" i="15"/>
  <c r="H1479" i="15" s="1"/>
  <c r="N2106" i="15"/>
  <c r="N2105" i="15"/>
  <c r="N2104" i="15"/>
  <c r="N2103" i="15"/>
  <c r="N2102" i="15"/>
  <c r="N974" i="15"/>
  <c r="H974" i="15" s="1"/>
  <c r="N900" i="15"/>
  <c r="H900" i="15" s="1"/>
  <c r="N382" i="15"/>
  <c r="N703" i="15"/>
  <c r="N1044" i="15"/>
  <c r="H1044" i="15" s="1"/>
  <c r="N1414" i="15"/>
  <c r="H1414" i="15" s="1"/>
  <c r="N821" i="15"/>
  <c r="H821" i="15" s="1"/>
  <c r="N551" i="15"/>
  <c r="H551" i="15" s="1"/>
  <c r="N309" i="15"/>
  <c r="H309" i="15" s="1"/>
  <c r="N1463" i="15"/>
  <c r="H1463" i="15" s="1"/>
  <c r="N140" i="15"/>
  <c r="H140" i="15" s="1"/>
  <c r="N1717" i="15"/>
  <c r="H1717" i="15" s="1"/>
  <c r="N2101" i="15"/>
  <c r="N2017" i="15"/>
  <c r="N2100" i="15"/>
  <c r="N1822" i="15"/>
  <c r="H1822" i="15" s="1"/>
  <c r="N2099" i="15"/>
  <c r="N58" i="15"/>
  <c r="H58" i="15" s="1"/>
  <c r="N57" i="15"/>
  <c r="H57" i="15" s="1"/>
  <c r="N56" i="15"/>
  <c r="H56" i="15" s="1"/>
  <c r="N2098" i="15"/>
  <c r="N2097" i="15"/>
  <c r="N75" i="15"/>
  <c r="H75" i="15" s="1"/>
  <c r="N1588" i="15"/>
  <c r="H1588" i="15" s="1"/>
  <c r="N790" i="15"/>
  <c r="H790" i="15" s="1"/>
  <c r="N827" i="15"/>
  <c r="N362" i="15"/>
  <c r="H362" i="15" s="1"/>
  <c r="N486" i="15"/>
  <c r="N656" i="15"/>
  <c r="N771" i="15"/>
  <c r="H771" i="15" s="1"/>
  <c r="N1109" i="15"/>
  <c r="H1109" i="15" s="1"/>
  <c r="N550" i="15"/>
  <c r="H550" i="15" s="1"/>
  <c r="N370" i="15"/>
  <c r="H370" i="15" s="1"/>
  <c r="N649" i="15"/>
  <c r="H649" i="15" s="1"/>
  <c r="N756" i="15"/>
  <c r="H756" i="15" s="1"/>
  <c r="N755" i="15"/>
  <c r="H755" i="15" s="1"/>
  <c r="N485" i="15"/>
  <c r="N959" i="15"/>
  <c r="H959" i="15" s="1"/>
  <c r="N958" i="15"/>
  <c r="H958" i="15" s="1"/>
  <c r="N535" i="15"/>
  <c r="H535" i="15" s="1"/>
  <c r="N1784" i="15"/>
  <c r="H1784" i="15"/>
  <c r="N1783" i="15"/>
  <c r="H1783" i="15" s="1"/>
  <c r="N40" i="15"/>
  <c r="H40" i="15" s="1"/>
  <c r="N42" i="15"/>
  <c r="N1485" i="15"/>
  <c r="H1485" i="15" s="1"/>
  <c r="N2096" i="15"/>
  <c r="N2095" i="15"/>
  <c r="N2094" i="15"/>
  <c r="N2093" i="15"/>
  <c r="N2092" i="15"/>
  <c r="N2091" i="15"/>
  <c r="N2090" i="15"/>
  <c r="N2089" i="15"/>
  <c r="N2088" i="15"/>
  <c r="N2087" i="15"/>
  <c r="N2086" i="15"/>
  <c r="N2085" i="15"/>
  <c r="N1001" i="15"/>
  <c r="N1000" i="15"/>
  <c r="N168" i="15"/>
  <c r="H168" i="15" s="1"/>
  <c r="N957" i="15"/>
  <c r="H957" i="15" s="1"/>
  <c r="N1795" i="15"/>
  <c r="H1795" i="15" s="1"/>
  <c r="N1793" i="15"/>
  <c r="H1793" i="15" s="1"/>
  <c r="N1782" i="15"/>
  <c r="H1782" i="15" s="1"/>
  <c r="N461" i="15"/>
  <c r="H461" i="15" s="1"/>
  <c r="N179" i="15"/>
  <c r="H179" i="15" s="1"/>
  <c r="N549" i="15"/>
  <c r="H549" i="15" s="1"/>
  <c r="N404" i="15"/>
  <c r="H404" i="15" s="1"/>
  <c r="N403" i="15"/>
  <c r="H403" i="15" s="1"/>
  <c r="N899" i="15"/>
  <c r="H899" i="15" s="1"/>
  <c r="N633" i="15"/>
  <c r="H633" i="15" s="1"/>
  <c r="N534" i="15"/>
  <c r="H534" i="15" s="1"/>
  <c r="N956" i="15"/>
  <c r="H956" i="15" s="1"/>
  <c r="N955" i="15"/>
  <c r="H955" i="15" s="1"/>
  <c r="N999" i="15"/>
  <c r="N619" i="15"/>
  <c r="N1473" i="15"/>
  <c r="H1473" i="15" s="1"/>
  <c r="N789" i="15"/>
  <c r="H789" i="15" s="1"/>
  <c r="N998" i="15"/>
  <c r="N618" i="15"/>
  <c r="N873" i="15"/>
  <c r="H873" i="15" s="1"/>
  <c r="N872" i="15"/>
  <c r="H872" i="15" s="1"/>
  <c r="N702" i="15"/>
  <c r="N1706" i="15"/>
  <c r="H1706" i="15" s="1"/>
  <c r="N1756" i="15"/>
  <c r="H1756" i="15" s="1"/>
  <c r="N1471" i="15"/>
  <c r="H1471" i="15" s="1"/>
  <c r="N1519" i="15"/>
  <c r="H1519" i="15" s="1"/>
  <c r="N1277" i="15"/>
  <c r="H1277" i="15" s="1"/>
  <c r="N361" i="15"/>
  <c r="H361" i="15" s="1"/>
  <c r="N214" i="15"/>
  <c r="H214" i="15" s="1"/>
  <c r="I47" i="17"/>
  <c r="N2084" i="15"/>
  <c r="N2083" i="15"/>
  <c r="N2082" i="15"/>
  <c r="N2081" i="15"/>
  <c r="N2080" i="15"/>
  <c r="N1558" i="15"/>
  <c r="H1558" i="15" s="1"/>
  <c r="N2079" i="15"/>
  <c r="N2247" i="15"/>
  <c r="N2078" i="15"/>
  <c r="N2077" i="15"/>
  <c r="N2076" i="15"/>
  <c r="N2075" i="15"/>
  <c r="N997" i="15"/>
  <c r="N996" i="15"/>
  <c r="N1132" i="15"/>
  <c r="H1132" i="15" s="1"/>
  <c r="N1131" i="15"/>
  <c r="H1131" i="15" s="1"/>
  <c r="N820" i="15"/>
  <c r="H820" i="15" s="1"/>
  <c r="N632" i="15"/>
  <c r="H632" i="15" s="1"/>
  <c r="N852" i="15"/>
  <c r="H852" i="15" s="1"/>
  <c r="N360" i="15"/>
  <c r="H360" i="15" s="1"/>
  <c r="N510" i="15"/>
  <c r="H510" i="15" s="1"/>
  <c r="N607" i="15"/>
  <c r="H607" i="15" s="1"/>
  <c r="N460" i="15"/>
  <c r="H460" i="15" s="1"/>
  <c r="N843" i="15"/>
  <c r="H843" i="15" s="1"/>
  <c r="N1097" i="15"/>
  <c r="H1097" i="15" s="1"/>
  <c r="N509" i="15"/>
  <c r="H509" i="15" s="1"/>
  <c r="N967" i="15"/>
  <c r="H967" i="15" s="1"/>
  <c r="N1781" i="15"/>
  <c r="H1781" i="15" s="1"/>
  <c r="N1780" i="15"/>
  <c r="H1780" i="15" s="1"/>
  <c r="N1725" i="15"/>
  <c r="H1725" i="15" s="1"/>
  <c r="N1705" i="15"/>
  <c r="H1705" i="15" s="1"/>
  <c r="N1641" i="15"/>
  <c r="H1641" i="15" s="1"/>
  <c r="N1632" i="15"/>
  <c r="H1632" i="15" s="1"/>
  <c r="N1658" i="15"/>
  <c r="H1658" i="15" s="1"/>
  <c r="N1669" i="15"/>
  <c r="H1669" i="15" s="1"/>
  <c r="N842" i="15"/>
  <c r="H842" i="15" s="1"/>
  <c r="A2" i="20" a="1"/>
  <c r="N2074" i="15"/>
  <c r="N2073" i="15"/>
  <c r="N2072" i="15"/>
  <c r="N2071" i="15"/>
  <c r="N1536" i="15"/>
  <c r="H1536" i="15" s="1"/>
  <c r="N2070" i="15"/>
  <c r="N2069" i="15"/>
  <c r="N2068" i="15"/>
  <c r="N2067" i="15"/>
  <c r="N1481" i="15"/>
  <c r="H1481" i="15" s="1"/>
  <c r="N117" i="15"/>
  <c r="H117" i="15" s="1"/>
  <c r="N851" i="15"/>
  <c r="H851" i="15" s="1"/>
  <c r="N688" i="15"/>
  <c r="H688" i="15" s="1"/>
  <c r="N548" i="15"/>
  <c r="H548" i="15" s="1"/>
  <c r="N547" i="15"/>
  <c r="H547" i="15"/>
  <c r="N1372" i="15"/>
  <c r="H1372" i="15" s="1"/>
  <c r="N1031" i="15"/>
  <c r="H1031" i="15" s="1"/>
  <c r="N533" i="15"/>
  <c r="H533" i="15" s="1"/>
  <c r="N452" i="15"/>
  <c r="H452" i="15" s="1"/>
  <c r="N1403" i="15"/>
  <c r="H1403" i="15" s="1"/>
  <c r="N1096" i="15"/>
  <c r="H1096" i="15" s="1"/>
  <c r="N973" i="15"/>
  <c r="H973" i="15" s="1"/>
  <c r="N451" i="15"/>
  <c r="H451" i="15" s="1"/>
  <c r="N1052" i="15"/>
  <c r="H1052" i="15" s="1"/>
  <c r="N1130" i="15"/>
  <c r="H1130" i="15" s="1"/>
  <c r="N265" i="15"/>
  <c r="N1129" i="15"/>
  <c r="H1129" i="15" s="1"/>
  <c r="N1128" i="15"/>
  <c r="H1128" i="15" s="1"/>
  <c r="N922" i="15"/>
  <c r="N921" i="15"/>
  <c r="N920" i="15"/>
  <c r="N1043" i="15"/>
  <c r="H1043" i="15" s="1"/>
  <c r="N841" i="15"/>
  <c r="H841" i="15" s="1"/>
  <c r="N919" i="15"/>
  <c r="N972" i="15"/>
  <c r="H972" i="15" s="1"/>
  <c r="N898" i="15"/>
  <c r="H898" i="15" s="1"/>
  <c r="N1127" i="15"/>
  <c r="H1127" i="15" s="1"/>
  <c r="N1126" i="15"/>
  <c r="H1126" i="15" s="1"/>
  <c r="N1125" i="15"/>
  <c r="H1125" i="15"/>
  <c r="B412" i="21"/>
  <c r="B413" i="21"/>
  <c r="B414" i="21"/>
  <c r="B415" i="21"/>
  <c r="B416" i="21"/>
  <c r="B417" i="21"/>
  <c r="B418" i="21"/>
  <c r="B419" i="21"/>
  <c r="B420" i="21"/>
  <c r="B421" i="21"/>
  <c r="B422" i="21"/>
  <c r="B423" i="21"/>
  <c r="B424" i="21"/>
  <c r="B425" i="21"/>
  <c r="B426" i="21"/>
  <c r="B427" i="21"/>
  <c r="B428" i="21"/>
  <c r="B429" i="21"/>
  <c r="B430" i="21"/>
  <c r="B431" i="21"/>
  <c r="B432" i="21"/>
  <c r="B433" i="21"/>
  <c r="B434" i="21"/>
  <c r="B435" i="21"/>
  <c r="B436" i="21"/>
  <c r="B437" i="21"/>
  <c r="B438" i="21"/>
  <c r="B439" i="21"/>
  <c r="B440" i="21"/>
  <c r="B441" i="21"/>
  <c r="B442" i="21"/>
  <c r="B443" i="21"/>
  <c r="B444" i="21"/>
  <c r="B445" i="21"/>
  <c r="B446" i="21"/>
  <c r="B447" i="21"/>
  <c r="B448" i="21"/>
  <c r="B449" i="21"/>
  <c r="B450" i="21"/>
  <c r="B451" i="21"/>
  <c r="B452" i="21"/>
  <c r="B453" i="21"/>
  <c r="B454" i="21"/>
  <c r="B455" i="21"/>
  <c r="B456" i="21"/>
  <c r="B457" i="21"/>
  <c r="B458" i="21"/>
  <c r="B459" i="21"/>
  <c r="B460" i="21"/>
  <c r="B461" i="21"/>
  <c r="B462" i="21"/>
  <c r="B463" i="21"/>
  <c r="B464" i="21"/>
  <c r="B465" i="21"/>
  <c r="B466" i="21"/>
  <c r="B467" i="21"/>
  <c r="B468" i="21"/>
  <c r="B469" i="21"/>
  <c r="B470" i="21"/>
  <c r="B471" i="21"/>
  <c r="B472" i="21"/>
  <c r="B473" i="21"/>
  <c r="B474" i="21"/>
  <c r="B475" i="21"/>
  <c r="B476" i="21"/>
  <c r="B477" i="21"/>
  <c r="B478" i="21"/>
  <c r="B479" i="21"/>
  <c r="B480" i="21"/>
  <c r="B481" i="21"/>
  <c r="B482" i="21"/>
  <c r="B483" i="21"/>
  <c r="B484" i="21"/>
  <c r="B485" i="21"/>
  <c r="B486" i="21"/>
  <c r="B487" i="21"/>
  <c r="B488" i="21"/>
  <c r="B489" i="21"/>
  <c r="B490" i="21"/>
  <c r="B491" i="21"/>
  <c r="B492" i="21"/>
  <c r="B493" i="21"/>
  <c r="B494" i="21"/>
  <c r="B495" i="21"/>
  <c r="B496" i="21"/>
  <c r="B497" i="21"/>
  <c r="B498" i="21"/>
  <c r="B499" i="21"/>
  <c r="B500" i="21"/>
  <c r="B501" i="21"/>
  <c r="B502" i="21"/>
  <c r="B503" i="21"/>
  <c r="B504" i="21"/>
  <c r="B505" i="21"/>
  <c r="B506" i="21"/>
  <c r="B507" i="21"/>
  <c r="B508" i="21"/>
  <c r="B509" i="21"/>
  <c r="B510" i="21"/>
  <c r="B511" i="21"/>
  <c r="B512" i="21"/>
  <c r="B513" i="21"/>
  <c r="B514" i="21"/>
  <c r="B515" i="21"/>
  <c r="B516" i="21"/>
  <c r="B517" i="21"/>
  <c r="B518" i="21"/>
  <c r="B519" i="21"/>
  <c r="B520" i="21"/>
  <c r="B521" i="21"/>
  <c r="B522" i="21"/>
  <c r="B523" i="21"/>
  <c r="B524" i="21"/>
  <c r="B525" i="21"/>
  <c r="B526" i="21"/>
  <c r="B527" i="21"/>
  <c r="B528" i="21"/>
  <c r="B529" i="21"/>
  <c r="B530" i="21"/>
  <c r="B531" i="21"/>
  <c r="B532" i="21"/>
  <c r="B533" i="21"/>
  <c r="B534" i="21"/>
  <c r="B535" i="21"/>
  <c r="B536" i="21"/>
  <c r="B537" i="21"/>
  <c r="B538" i="21"/>
  <c r="B539" i="21"/>
  <c r="B540" i="21"/>
  <c r="B541" i="21"/>
  <c r="B542" i="21"/>
  <c r="B543" i="21"/>
  <c r="B544" i="21"/>
  <c r="B545" i="21"/>
  <c r="B546" i="21"/>
  <c r="B547" i="21"/>
  <c r="B548" i="21"/>
  <c r="B549" i="21"/>
  <c r="B550" i="21"/>
  <c r="B551" i="21"/>
  <c r="B552" i="21"/>
  <c r="B553" i="21"/>
  <c r="B554" i="21"/>
  <c r="B555" i="21"/>
  <c r="B556" i="21"/>
  <c r="B557" i="21"/>
  <c r="B558" i="21"/>
  <c r="B559" i="21"/>
  <c r="B560" i="21"/>
  <c r="B561" i="21"/>
  <c r="B562" i="21"/>
  <c r="B563" i="21"/>
  <c r="B564" i="21"/>
  <c r="B565" i="21"/>
  <c r="B566" i="21"/>
  <c r="B567" i="21"/>
  <c r="B568" i="21"/>
  <c r="B569" i="21"/>
  <c r="B570" i="21"/>
  <c r="B571" i="21"/>
  <c r="B572" i="21"/>
  <c r="B573" i="21"/>
  <c r="B574" i="21"/>
  <c r="B575" i="21"/>
  <c r="B576" i="21"/>
  <c r="B577" i="21"/>
  <c r="B578" i="21"/>
  <c r="B579" i="21"/>
  <c r="B580" i="21"/>
  <c r="B581" i="21"/>
  <c r="B582" i="21"/>
  <c r="B583" i="21"/>
  <c r="B584" i="21"/>
  <c r="B585" i="21"/>
  <c r="B586" i="21"/>
  <c r="B587" i="21"/>
  <c r="B588" i="21"/>
  <c r="B589" i="21"/>
  <c r="B590" i="21"/>
  <c r="B591" i="21"/>
  <c r="B592" i="21"/>
  <c r="B593" i="21"/>
  <c r="B594" i="21"/>
  <c r="B595" i="21"/>
  <c r="B596" i="21"/>
  <c r="B597" i="21"/>
  <c r="B598" i="21"/>
  <c r="B599" i="21"/>
  <c r="B600" i="21"/>
  <c r="B601" i="21"/>
  <c r="B602" i="21"/>
  <c r="B603" i="21"/>
  <c r="B604" i="21"/>
  <c r="B605" i="21"/>
  <c r="B606" i="21"/>
  <c r="B607" i="21"/>
  <c r="B608" i="21"/>
  <c r="B609" i="21"/>
  <c r="B610" i="21"/>
  <c r="B611" i="21"/>
  <c r="B612" i="21"/>
  <c r="B613" i="21"/>
  <c r="B614" i="21"/>
  <c r="B615" i="21"/>
  <c r="B616" i="21"/>
  <c r="B617" i="21"/>
  <c r="B618" i="21"/>
  <c r="B619" i="21"/>
  <c r="B620" i="21"/>
  <c r="B621" i="21"/>
  <c r="B622" i="21"/>
  <c r="B623" i="21"/>
  <c r="B624" i="21"/>
  <c r="B625" i="21"/>
  <c r="B626" i="21"/>
  <c r="B627" i="21"/>
  <c r="B628" i="21"/>
  <c r="B629" i="21"/>
  <c r="B630" i="21"/>
  <c r="B631" i="21"/>
  <c r="B632" i="21"/>
  <c r="B633" i="21"/>
  <c r="B634" i="21"/>
  <c r="B635" i="21"/>
  <c r="B636" i="21"/>
  <c r="B637" i="21"/>
  <c r="B638" i="21"/>
  <c r="B639" i="21"/>
  <c r="B640" i="21"/>
  <c r="B641" i="21"/>
  <c r="B642" i="21"/>
  <c r="B643" i="21"/>
  <c r="B644" i="21"/>
  <c r="B645" i="21"/>
  <c r="B646" i="21"/>
  <c r="B647" i="21"/>
  <c r="B648" i="21"/>
  <c r="B649" i="21"/>
  <c r="B650" i="21"/>
  <c r="B651" i="21"/>
  <c r="B652" i="21"/>
  <c r="B653" i="21"/>
  <c r="B654" i="21"/>
  <c r="B655" i="21"/>
  <c r="B656" i="21"/>
  <c r="B657" i="21"/>
  <c r="B658" i="21"/>
  <c r="B659" i="21"/>
  <c r="B660" i="21"/>
  <c r="B661" i="21"/>
  <c r="B662" i="21"/>
  <c r="B663" i="21"/>
  <c r="B664" i="21"/>
  <c r="B665" i="21"/>
  <c r="B666" i="21"/>
  <c r="B667" i="21"/>
  <c r="B668" i="21"/>
  <c r="B669" i="21"/>
  <c r="B670" i="21"/>
  <c r="B671" i="21"/>
  <c r="B672" i="21"/>
  <c r="B673" i="21"/>
  <c r="B674" i="21"/>
  <c r="B675" i="21"/>
  <c r="B676" i="21"/>
  <c r="B677" i="21"/>
  <c r="B678" i="21"/>
  <c r="B679" i="21"/>
  <c r="B680" i="21"/>
  <c r="B681" i="21"/>
  <c r="B682" i="21"/>
  <c r="B683" i="21"/>
  <c r="B684" i="21"/>
  <c r="B685" i="21"/>
  <c r="B686" i="21"/>
  <c r="B687" i="21"/>
  <c r="B688" i="21"/>
  <c r="B689" i="21"/>
  <c r="B690" i="21"/>
  <c r="B691" i="21"/>
  <c r="B692" i="21"/>
  <c r="B693" i="21"/>
  <c r="B694" i="21"/>
  <c r="B695" i="21"/>
  <c r="B696" i="21"/>
  <c r="B697" i="21"/>
  <c r="B698" i="21"/>
  <c r="B699" i="21"/>
  <c r="B700" i="21"/>
  <c r="B701" i="21"/>
  <c r="B702" i="21"/>
  <c r="B703" i="21"/>
  <c r="B704" i="21"/>
  <c r="B705" i="21"/>
  <c r="B706" i="21"/>
  <c r="B707" i="21"/>
  <c r="B708" i="21"/>
  <c r="B709" i="21"/>
  <c r="B710" i="21"/>
  <c r="B711" i="21"/>
  <c r="B712" i="21"/>
  <c r="B713" i="21"/>
  <c r="B714" i="21"/>
  <c r="B715" i="21"/>
  <c r="B716" i="21"/>
  <c r="B717" i="21"/>
  <c r="B718" i="21"/>
  <c r="B719" i="21"/>
  <c r="B720" i="21"/>
  <c r="B721" i="21"/>
  <c r="B722" i="21"/>
  <c r="B723" i="21"/>
  <c r="B724" i="21"/>
  <c r="B725" i="21"/>
  <c r="B726" i="21"/>
  <c r="B727" i="21"/>
  <c r="B728" i="21"/>
  <c r="B729" i="21"/>
  <c r="B730" i="21"/>
  <c r="B731" i="21"/>
  <c r="B732" i="21"/>
  <c r="B733" i="21"/>
  <c r="B734" i="21"/>
  <c r="B735" i="21"/>
  <c r="B736" i="21"/>
  <c r="B737" i="21"/>
  <c r="B738" i="21"/>
  <c r="B739" i="21"/>
  <c r="B740" i="21"/>
  <c r="B741" i="21"/>
  <c r="B742" i="21"/>
  <c r="B743" i="21"/>
  <c r="B744" i="21"/>
  <c r="B745" i="21"/>
  <c r="B746" i="21"/>
  <c r="B747" i="21"/>
  <c r="B748" i="21"/>
  <c r="B749" i="21"/>
  <c r="B750" i="21"/>
  <c r="B751" i="21"/>
  <c r="B752" i="21"/>
  <c r="B753" i="21"/>
  <c r="B754" i="21"/>
  <c r="B755" i="21"/>
  <c r="B756" i="21"/>
  <c r="B757" i="21"/>
  <c r="B758" i="21"/>
  <c r="B759" i="21"/>
  <c r="B760" i="21"/>
  <c r="B761" i="21"/>
  <c r="B762" i="21"/>
  <c r="B763" i="21"/>
  <c r="B764" i="21"/>
  <c r="B765" i="21"/>
  <c r="B766" i="21"/>
  <c r="B767" i="21"/>
  <c r="B768" i="21"/>
  <c r="B769" i="21"/>
  <c r="B770" i="21"/>
  <c r="B771" i="21"/>
  <c r="B772" i="21"/>
  <c r="B773" i="21"/>
  <c r="B774" i="21"/>
  <c r="B775" i="21"/>
  <c r="B776" i="21"/>
  <c r="B777" i="21"/>
  <c r="B778" i="21"/>
  <c r="B779" i="21"/>
  <c r="B780" i="21"/>
  <c r="B781" i="21"/>
  <c r="B782" i="21"/>
  <c r="B783" i="21"/>
  <c r="B784" i="21"/>
  <c r="B785" i="21"/>
  <c r="B786" i="21"/>
  <c r="B787" i="21"/>
  <c r="B788" i="21"/>
  <c r="B789" i="21"/>
  <c r="B790" i="21"/>
  <c r="B791" i="21"/>
  <c r="B792" i="21"/>
  <c r="B793" i="21"/>
  <c r="B794" i="21"/>
  <c r="B795" i="21"/>
  <c r="B796" i="21"/>
  <c r="B797" i="21"/>
  <c r="B798" i="21"/>
  <c r="B799" i="21"/>
  <c r="B800" i="21"/>
  <c r="B801" i="21"/>
  <c r="B802" i="21"/>
  <c r="B803" i="21"/>
  <c r="B804" i="21"/>
  <c r="B805" i="21"/>
  <c r="B806" i="21"/>
  <c r="B807" i="21"/>
  <c r="B808" i="21"/>
  <c r="B809" i="21"/>
  <c r="B810" i="21"/>
  <c r="B811" i="21"/>
  <c r="B812" i="21"/>
  <c r="B813" i="21"/>
  <c r="B814" i="21"/>
  <c r="B815" i="21"/>
  <c r="B816" i="21"/>
  <c r="B817" i="21"/>
  <c r="B818" i="21"/>
  <c r="B819" i="21"/>
  <c r="B820" i="21"/>
  <c r="B821" i="21"/>
  <c r="B822" i="21"/>
  <c r="B823" i="21"/>
  <c r="B824" i="21"/>
  <c r="B825" i="21"/>
  <c r="B826" i="21"/>
  <c r="B827" i="21"/>
  <c r="B828" i="21"/>
  <c r="B829" i="21"/>
  <c r="B830" i="21"/>
  <c r="B831" i="21"/>
  <c r="B832" i="21"/>
  <c r="B833" i="21"/>
  <c r="B834" i="21"/>
  <c r="B835" i="21"/>
  <c r="B836" i="21"/>
  <c r="B837" i="21"/>
  <c r="B838" i="21"/>
  <c r="B839" i="21"/>
  <c r="B840" i="21"/>
  <c r="B841" i="21"/>
  <c r="B842" i="21"/>
  <c r="B843" i="21"/>
  <c r="B844" i="21"/>
  <c r="B845" i="21"/>
  <c r="B846" i="21"/>
  <c r="B847" i="21"/>
  <c r="B848" i="21"/>
  <c r="B849" i="21"/>
  <c r="B850" i="21"/>
  <c r="B851" i="21"/>
  <c r="B852" i="21"/>
  <c r="B853" i="21"/>
  <c r="B854" i="21"/>
  <c r="B855" i="21"/>
  <c r="B856" i="21"/>
  <c r="B857" i="21"/>
  <c r="B858" i="21"/>
  <c r="B859" i="21"/>
  <c r="B860" i="21"/>
  <c r="B861" i="21"/>
  <c r="B862" i="21"/>
  <c r="B863" i="21"/>
  <c r="B864" i="21"/>
  <c r="B865" i="21"/>
  <c r="B866" i="21"/>
  <c r="B867" i="21"/>
  <c r="B868" i="21"/>
  <c r="B869" i="21"/>
  <c r="B870" i="21"/>
  <c r="B871" i="21"/>
  <c r="B872" i="21"/>
  <c r="B873" i="21"/>
  <c r="B874" i="21"/>
  <c r="B875" i="21"/>
  <c r="B876" i="21"/>
  <c r="B877" i="21"/>
  <c r="B878" i="21"/>
  <c r="B879" i="21"/>
  <c r="B880" i="21"/>
  <c r="B881" i="21"/>
  <c r="B882" i="21"/>
  <c r="B883" i="21"/>
  <c r="B884" i="21"/>
  <c r="B885" i="21"/>
  <c r="B886" i="21"/>
  <c r="B887" i="21"/>
  <c r="B888" i="21"/>
  <c r="B889" i="21"/>
  <c r="B890" i="21"/>
  <c r="B891" i="21"/>
  <c r="B892" i="21"/>
  <c r="B893" i="21"/>
  <c r="B894" i="21"/>
  <c r="B895" i="21"/>
  <c r="B896" i="21"/>
  <c r="B897" i="21"/>
  <c r="B898" i="21"/>
  <c r="B899" i="21"/>
  <c r="B900" i="21"/>
  <c r="B901" i="21"/>
  <c r="B902" i="21"/>
  <c r="B903" i="21"/>
  <c r="B904" i="21"/>
  <c r="B905" i="21"/>
  <c r="B906" i="21"/>
  <c r="B907" i="21"/>
  <c r="B908" i="21"/>
  <c r="B909" i="21"/>
  <c r="B910" i="21"/>
  <c r="B911" i="21"/>
  <c r="B912" i="21"/>
  <c r="B913" i="21"/>
  <c r="B914" i="21"/>
  <c r="B915" i="21"/>
  <c r="B916" i="21"/>
  <c r="B917" i="21"/>
  <c r="B918" i="21"/>
  <c r="B919" i="21"/>
  <c r="B920" i="21"/>
  <c r="B921" i="21"/>
  <c r="B922" i="21"/>
  <c r="B923" i="21"/>
  <c r="B924" i="21"/>
  <c r="B925" i="21"/>
  <c r="B926" i="21"/>
  <c r="B927" i="21"/>
  <c r="B928" i="21"/>
  <c r="B929" i="21"/>
  <c r="B930" i="21"/>
  <c r="B931" i="21"/>
  <c r="B932" i="21"/>
  <c r="B933" i="21"/>
  <c r="B934" i="21"/>
  <c r="B935" i="21"/>
  <c r="B936" i="21"/>
  <c r="B937" i="21"/>
  <c r="B938" i="21"/>
  <c r="B939" i="21"/>
  <c r="B940" i="21"/>
  <c r="B941" i="21"/>
  <c r="B942" i="21"/>
  <c r="B943" i="21"/>
  <c r="B944" i="21"/>
  <c r="B945" i="21"/>
  <c r="B946" i="21"/>
  <c r="B947" i="21"/>
  <c r="B948" i="21"/>
  <c r="B949" i="21"/>
  <c r="B950" i="21"/>
  <c r="B951" i="21"/>
  <c r="B952" i="21"/>
  <c r="B953" i="21"/>
  <c r="B954" i="21"/>
  <c r="B955" i="21"/>
  <c r="B956" i="21"/>
  <c r="B957" i="21"/>
  <c r="B958" i="21"/>
  <c r="B959" i="21"/>
  <c r="B960" i="21"/>
  <c r="B961" i="21"/>
  <c r="B962" i="21"/>
  <c r="B963" i="21"/>
  <c r="B964" i="21"/>
  <c r="B965" i="21"/>
  <c r="B966" i="21"/>
  <c r="B967" i="21"/>
  <c r="B968" i="21"/>
  <c r="B969" i="21"/>
  <c r="B970" i="21"/>
  <c r="B971" i="21"/>
  <c r="B972" i="21"/>
  <c r="B973" i="21"/>
  <c r="B974" i="21"/>
  <c r="B975" i="21"/>
  <c r="B976" i="21"/>
  <c r="B977" i="21"/>
  <c r="B978" i="21"/>
  <c r="B979" i="21"/>
  <c r="B980" i="21"/>
  <c r="B981" i="21"/>
  <c r="B982" i="21"/>
  <c r="B983" i="21"/>
  <c r="B984" i="21"/>
  <c r="B985" i="21"/>
  <c r="B986" i="21"/>
  <c r="B987" i="21"/>
  <c r="B988" i="21"/>
  <c r="B989" i="21"/>
  <c r="B990" i="21"/>
  <c r="B991" i="21"/>
  <c r="B992" i="21"/>
  <c r="B993" i="21"/>
  <c r="B994" i="21"/>
  <c r="B995" i="21"/>
  <c r="B996" i="21"/>
  <c r="B997" i="21"/>
  <c r="B998" i="21"/>
  <c r="B999" i="21"/>
  <c r="B1000" i="21"/>
  <c r="B1001" i="21"/>
  <c r="B1002" i="21"/>
  <c r="B1003" i="21"/>
  <c r="B1004" i="21"/>
  <c r="B1005" i="21"/>
  <c r="B1006" i="21"/>
  <c r="B1007" i="21"/>
  <c r="B1008" i="21"/>
  <c r="B1009" i="21"/>
  <c r="B1010" i="21"/>
  <c r="B1011" i="21"/>
  <c r="B1012" i="21"/>
  <c r="B1013" i="21"/>
  <c r="B1014" i="21"/>
  <c r="B1015" i="21"/>
  <c r="B1016" i="21"/>
  <c r="B1017" i="21"/>
  <c r="B1018" i="21"/>
  <c r="B1019" i="21"/>
  <c r="B1020" i="21"/>
  <c r="B1021" i="21"/>
  <c r="B1022" i="21"/>
  <c r="B1023" i="21"/>
  <c r="B1024" i="21"/>
  <c r="B1025" i="21"/>
  <c r="B1026" i="21"/>
  <c r="B1027" i="21"/>
  <c r="B1028" i="21"/>
  <c r="B1029" i="21"/>
  <c r="B1030" i="21"/>
  <c r="B1031" i="21"/>
  <c r="B1032" i="21"/>
  <c r="B1033" i="21"/>
  <c r="B1034" i="21"/>
  <c r="B1035" i="21"/>
  <c r="B1036" i="21"/>
  <c r="B1037" i="21"/>
  <c r="B1038" i="21"/>
  <c r="B1039" i="21"/>
  <c r="B1040" i="21"/>
  <c r="B1041" i="21"/>
  <c r="B1042" i="21"/>
  <c r="B1043" i="21"/>
  <c r="B1044" i="21"/>
  <c r="B1045" i="21"/>
  <c r="B1046" i="21"/>
  <c r="B1047" i="21"/>
  <c r="B1048" i="21"/>
  <c r="B1049" i="21"/>
  <c r="B1050" i="21"/>
  <c r="B1051" i="21"/>
  <c r="B1052" i="21"/>
  <c r="B1053" i="21"/>
  <c r="B1054" i="21"/>
  <c r="B1055" i="21"/>
  <c r="B1056" i="21"/>
  <c r="B1057" i="21"/>
  <c r="B1058" i="21"/>
  <c r="B1059" i="21"/>
  <c r="B1060" i="21"/>
  <c r="B1061" i="21"/>
  <c r="B1062" i="21"/>
  <c r="B1063" i="21"/>
  <c r="B1064" i="21"/>
  <c r="B1065" i="21"/>
  <c r="B1066" i="21"/>
  <c r="B1067" i="21"/>
  <c r="B1068" i="21"/>
  <c r="B1069" i="21"/>
  <c r="B1070" i="21"/>
  <c r="B1071" i="21"/>
  <c r="B1072" i="21"/>
  <c r="B1073" i="21"/>
  <c r="B1074" i="21"/>
  <c r="B1075" i="21"/>
  <c r="B1076" i="21"/>
  <c r="B1077" i="21"/>
  <c r="B1078" i="21"/>
  <c r="B1079" i="21"/>
  <c r="B1080" i="21"/>
  <c r="B1081" i="21"/>
  <c r="B1082" i="21"/>
  <c r="B1083" i="21"/>
  <c r="B1084" i="21"/>
  <c r="B1085" i="21"/>
  <c r="B1086" i="21"/>
  <c r="B1087" i="21"/>
  <c r="B1088" i="21"/>
  <c r="B1089" i="21"/>
  <c r="B1090" i="21"/>
  <c r="B1091" i="21"/>
  <c r="B1092" i="21"/>
  <c r="B1093" i="21"/>
  <c r="B1094" i="21"/>
  <c r="B1095" i="21"/>
  <c r="B1096" i="21"/>
  <c r="B1097" i="21"/>
  <c r="B1098" i="21"/>
  <c r="B1099" i="21"/>
  <c r="B1100" i="21"/>
  <c r="B1101" i="21"/>
  <c r="B1102" i="21"/>
  <c r="B1103" i="21"/>
  <c r="B1104" i="21"/>
  <c r="B1105" i="21"/>
  <c r="B1106" i="21"/>
  <c r="B1107" i="21"/>
  <c r="B1108" i="21"/>
  <c r="B1109" i="21"/>
  <c r="B1110" i="21"/>
  <c r="B1111" i="21"/>
  <c r="B1112" i="21"/>
  <c r="B1113" i="21"/>
  <c r="B1114" i="21"/>
  <c r="B1115" i="21"/>
  <c r="B1116" i="21"/>
  <c r="B1117" i="21"/>
  <c r="B1118" i="21"/>
  <c r="B1119" i="21"/>
  <c r="B1120" i="21"/>
  <c r="B1121" i="21"/>
  <c r="B1122" i="21"/>
  <c r="B1123" i="21"/>
  <c r="B1124" i="21"/>
  <c r="B1125" i="21"/>
  <c r="B1126" i="21"/>
  <c r="B1127" i="21"/>
  <c r="B1128" i="21"/>
  <c r="B1129" i="21"/>
  <c r="B1130" i="21"/>
  <c r="B1131" i="21"/>
  <c r="B1132" i="21"/>
  <c r="B1133" i="21"/>
  <c r="B1134" i="21"/>
  <c r="B1135" i="21"/>
  <c r="B1136" i="21"/>
  <c r="B1137" i="21"/>
  <c r="B1138" i="21"/>
  <c r="B1139" i="21"/>
  <c r="B1140" i="21"/>
  <c r="B1141" i="21"/>
  <c r="B1142" i="21"/>
  <c r="B1143" i="21"/>
  <c r="B1144" i="21"/>
  <c r="B1145" i="21"/>
  <c r="B1146" i="21"/>
  <c r="B1147" i="21"/>
  <c r="B1148" i="21"/>
  <c r="B1149" i="21"/>
  <c r="B1150" i="21"/>
  <c r="B1151" i="21"/>
  <c r="B1152" i="21"/>
  <c r="B1153" i="21"/>
  <c r="B1154" i="21"/>
  <c r="B1155" i="21"/>
  <c r="B1156" i="21"/>
  <c r="B1157" i="21"/>
  <c r="B1158" i="21"/>
  <c r="B1159" i="21"/>
  <c r="B1160" i="21"/>
  <c r="B1161" i="21"/>
  <c r="B1162" i="21"/>
  <c r="B1163" i="21"/>
  <c r="B1164" i="21"/>
  <c r="B1165" i="21"/>
  <c r="B1166" i="21"/>
  <c r="B1167" i="21"/>
  <c r="B1168" i="21"/>
  <c r="B1169" i="21"/>
  <c r="B1170" i="21"/>
  <c r="B1171" i="21"/>
  <c r="B1172" i="21"/>
  <c r="B1173" i="21"/>
  <c r="B1174" i="21"/>
  <c r="B1175" i="21"/>
  <c r="B1176" i="21"/>
  <c r="B1177" i="21"/>
  <c r="B1178" i="21"/>
  <c r="B1179" i="21"/>
  <c r="B1180" i="21"/>
  <c r="B1181" i="21"/>
  <c r="B1182" i="21"/>
  <c r="B1183" i="21"/>
  <c r="B1184" i="21"/>
  <c r="B1185" i="21"/>
  <c r="B1186" i="21"/>
  <c r="B1187" i="21"/>
  <c r="B1188" i="21"/>
  <c r="B1189" i="21"/>
  <c r="B1190" i="21"/>
  <c r="B1191" i="21"/>
  <c r="B1192" i="21"/>
  <c r="B1193" i="21"/>
  <c r="B1194" i="21"/>
  <c r="B1195" i="21"/>
  <c r="B1196" i="21"/>
  <c r="B1197" i="21"/>
  <c r="B1198" i="21"/>
  <c r="B1199" i="21"/>
  <c r="B1200" i="21"/>
  <c r="B1201" i="21"/>
  <c r="B1202" i="21"/>
  <c r="B1203" i="21"/>
  <c r="B1204" i="21"/>
  <c r="B1205" i="21"/>
  <c r="B1206" i="21"/>
  <c r="B1207" i="21"/>
  <c r="B1208" i="21"/>
  <c r="B1209" i="21"/>
  <c r="B1210" i="21"/>
  <c r="B1211" i="21"/>
  <c r="B1212" i="21"/>
  <c r="B1213" i="21"/>
  <c r="B1214" i="21"/>
  <c r="B1215" i="21"/>
  <c r="B1216" i="21"/>
  <c r="B1217" i="21"/>
  <c r="B1218" i="21"/>
  <c r="B1219" i="21"/>
  <c r="B1220" i="21"/>
  <c r="B1221" i="21"/>
  <c r="B1222" i="21"/>
  <c r="B1223" i="21"/>
  <c r="B1224" i="21"/>
  <c r="B1225" i="21"/>
  <c r="B1226" i="21"/>
  <c r="B1227" i="21"/>
  <c r="B1228" i="21"/>
  <c r="B1229" i="21"/>
  <c r="B1230" i="21"/>
  <c r="B1231" i="21"/>
  <c r="B1232" i="21"/>
  <c r="B1233" i="21"/>
  <c r="B1234" i="21"/>
  <c r="B1235" i="21"/>
  <c r="B1236" i="21"/>
  <c r="B1237" i="21"/>
  <c r="B1238" i="21"/>
  <c r="B1239" i="21"/>
  <c r="B1240" i="21"/>
  <c r="B1241" i="21"/>
  <c r="B1242" i="21"/>
  <c r="B1243" i="21"/>
  <c r="B1244" i="21"/>
  <c r="B1245" i="21"/>
  <c r="B1246" i="21"/>
  <c r="B1247" i="21"/>
  <c r="B1248" i="21"/>
  <c r="B1249" i="21"/>
  <c r="B1250" i="21"/>
  <c r="B1251" i="21"/>
  <c r="B1252" i="21"/>
  <c r="B1253" i="21"/>
  <c r="B1254" i="21"/>
  <c r="B1255" i="21"/>
  <c r="B1256" i="21"/>
  <c r="B1257" i="21"/>
  <c r="B1258" i="21"/>
  <c r="B1259" i="21"/>
  <c r="B1260" i="21"/>
  <c r="B1261" i="21"/>
  <c r="B1262" i="21"/>
  <c r="B1263" i="21"/>
  <c r="B1264" i="21"/>
  <c r="B1265" i="21"/>
  <c r="B1266" i="21"/>
  <c r="B1267" i="21"/>
  <c r="B1268" i="21"/>
  <c r="B1269" i="21"/>
  <c r="B1270" i="21"/>
  <c r="B1271" i="21"/>
  <c r="B1272" i="21"/>
  <c r="B1273" i="21"/>
  <c r="B1274" i="21"/>
  <c r="B1275" i="21"/>
  <c r="B1276" i="21"/>
  <c r="B1277" i="21"/>
  <c r="B1278" i="21"/>
  <c r="B1279" i="21"/>
  <c r="B1280" i="21"/>
  <c r="B1281" i="21"/>
  <c r="B1282" i="21"/>
  <c r="B1283" i="21"/>
  <c r="B1284" i="21"/>
  <c r="B1285" i="21"/>
  <c r="B1286" i="21"/>
  <c r="B1287" i="21"/>
  <c r="B1288" i="21"/>
  <c r="B1289" i="21"/>
  <c r="B1290" i="21"/>
  <c r="B1291" i="21"/>
  <c r="B1292" i="21"/>
  <c r="B1293" i="21"/>
  <c r="B1294" i="21"/>
  <c r="B1295" i="21"/>
  <c r="B1296" i="21"/>
  <c r="B1297" i="21"/>
  <c r="B1298" i="21"/>
  <c r="B1299" i="21"/>
  <c r="B1300" i="21"/>
  <c r="B1301" i="21"/>
  <c r="B1302" i="21"/>
  <c r="B1303" i="21"/>
  <c r="B1304" i="21"/>
  <c r="B1305" i="21"/>
  <c r="B1306" i="21"/>
  <c r="B1307" i="21"/>
  <c r="B1308" i="21"/>
  <c r="B1309" i="21"/>
  <c r="B1310" i="21"/>
  <c r="B1311" i="21"/>
  <c r="B1312" i="21"/>
  <c r="B1313" i="21"/>
  <c r="B1314" i="21"/>
  <c r="B1315" i="21"/>
  <c r="B1316" i="21"/>
  <c r="B1317" i="21"/>
  <c r="B1318" i="21"/>
  <c r="B1319" i="21"/>
  <c r="B1320" i="21"/>
  <c r="B1321" i="21"/>
  <c r="B1322" i="21"/>
  <c r="B1323" i="21"/>
  <c r="B1324" i="21"/>
  <c r="B1325" i="21"/>
  <c r="B1326" i="21"/>
  <c r="B1327" i="21"/>
  <c r="B1328" i="21"/>
  <c r="B1329" i="21"/>
  <c r="B1330" i="21"/>
  <c r="B1331" i="21"/>
  <c r="B1332" i="21"/>
  <c r="B1333" i="21"/>
  <c r="B1334" i="21"/>
  <c r="B1335" i="21"/>
  <c r="B1336" i="21"/>
  <c r="B1337" i="21"/>
  <c r="B1338" i="21"/>
  <c r="B1339" i="21"/>
  <c r="B1340" i="21"/>
  <c r="B1341" i="21"/>
  <c r="B1342" i="21"/>
  <c r="B1343" i="21"/>
  <c r="B1344" i="21"/>
  <c r="B1345" i="21"/>
  <c r="B1346" i="21"/>
  <c r="B1347" i="21"/>
  <c r="B1348" i="21"/>
  <c r="B1349" i="21"/>
  <c r="B1350" i="21"/>
  <c r="B1351" i="21"/>
  <c r="B1352" i="21"/>
  <c r="B1353" i="21"/>
  <c r="B1354" i="21"/>
  <c r="B1355" i="21"/>
  <c r="B1356" i="21"/>
  <c r="B1357" i="21"/>
  <c r="B1358" i="21"/>
  <c r="B1359" i="21"/>
  <c r="B1360" i="21"/>
  <c r="B1361" i="21"/>
  <c r="B1362" i="21"/>
  <c r="B1363" i="21"/>
  <c r="B1364" i="21"/>
  <c r="B1365" i="21"/>
  <c r="B1366" i="21"/>
  <c r="B1367" i="21"/>
  <c r="B1368" i="21"/>
  <c r="B1369" i="21"/>
  <c r="B1370" i="21"/>
  <c r="B1371" i="21"/>
  <c r="B1372" i="21"/>
  <c r="B1373" i="21"/>
  <c r="B1374" i="21"/>
  <c r="B1375" i="21"/>
  <c r="B1376" i="21"/>
  <c r="B1377" i="21"/>
  <c r="B1378" i="21"/>
  <c r="B1379" i="21"/>
  <c r="B1380" i="21"/>
  <c r="B1381" i="21"/>
  <c r="B1382" i="21"/>
  <c r="B1383" i="21"/>
  <c r="B1384" i="21"/>
  <c r="B1385" i="21"/>
  <c r="B1386" i="21"/>
  <c r="B1387" i="21"/>
  <c r="B1388" i="21"/>
  <c r="B1389" i="21"/>
  <c r="B1390" i="21"/>
  <c r="B1391" i="21"/>
  <c r="B1392" i="21"/>
  <c r="B1393" i="21"/>
  <c r="B1394" i="21"/>
  <c r="B1395" i="21"/>
  <c r="B1396" i="21"/>
  <c r="B1397" i="21"/>
  <c r="B1398" i="21"/>
  <c r="B1399" i="21"/>
  <c r="B1400" i="21"/>
  <c r="B1401" i="21"/>
  <c r="B1402" i="21"/>
  <c r="B1403" i="21"/>
  <c r="B1404" i="21"/>
  <c r="B1405" i="21"/>
  <c r="B1406" i="21"/>
  <c r="B1407" i="21"/>
  <c r="B1408" i="21"/>
  <c r="B1409" i="21"/>
  <c r="B1410" i="21"/>
  <c r="B1411" i="21"/>
  <c r="B1412" i="21"/>
  <c r="B1413" i="21"/>
  <c r="B1414" i="21"/>
  <c r="B1415" i="21"/>
  <c r="B1416" i="21"/>
  <c r="B1417" i="21"/>
  <c r="B1418" i="21"/>
  <c r="B1419" i="21"/>
  <c r="B1420" i="21"/>
  <c r="B1421" i="21"/>
  <c r="B1422" i="21"/>
  <c r="B1423" i="21"/>
  <c r="B1424" i="21"/>
  <c r="B1425" i="21"/>
  <c r="B1426" i="21"/>
  <c r="B1427" i="21"/>
  <c r="B1428" i="21"/>
  <c r="B1429" i="21"/>
  <c r="B1430" i="21"/>
  <c r="B1431" i="21"/>
  <c r="B1432" i="21"/>
  <c r="B1433" i="21"/>
  <c r="B1434" i="21"/>
  <c r="B1435" i="21"/>
  <c r="B1436" i="21"/>
  <c r="B1437" i="21"/>
  <c r="B1438" i="21"/>
  <c r="B1439" i="21"/>
  <c r="B1440" i="21"/>
  <c r="B1441" i="21"/>
  <c r="B1442" i="21"/>
  <c r="B1443" i="21"/>
  <c r="B1444" i="21"/>
  <c r="B1445" i="21"/>
  <c r="B1446" i="21"/>
  <c r="B1447" i="21"/>
  <c r="B1448" i="21"/>
  <c r="B1449" i="21"/>
  <c r="B1450" i="21"/>
  <c r="B1451" i="21"/>
  <c r="B1452" i="21"/>
  <c r="B1453" i="21"/>
  <c r="B1454" i="21"/>
  <c r="B1455" i="21"/>
  <c r="B1456" i="21"/>
  <c r="B1457" i="21"/>
  <c r="B1458" i="21"/>
  <c r="B1459" i="21"/>
  <c r="B1460" i="21"/>
  <c r="B1461" i="21"/>
  <c r="B1462" i="21"/>
  <c r="B1463" i="21"/>
  <c r="B1464" i="21"/>
  <c r="B1465" i="21"/>
  <c r="B1466" i="21"/>
  <c r="B1467" i="21"/>
  <c r="B1468" i="21"/>
  <c r="B1469" i="21"/>
  <c r="B1470" i="21"/>
  <c r="B1471" i="21"/>
  <c r="B1472" i="21"/>
  <c r="B1473" i="21"/>
  <c r="B1474" i="21"/>
  <c r="B1475" i="21"/>
  <c r="B1476" i="21"/>
  <c r="B1477" i="21"/>
  <c r="B1478" i="21"/>
  <c r="B1479" i="21"/>
  <c r="B1480" i="21"/>
  <c r="B1481" i="21"/>
  <c r="B1482" i="21"/>
  <c r="B1483" i="21"/>
  <c r="B1484" i="21"/>
  <c r="B1485" i="21"/>
  <c r="B1486" i="21"/>
  <c r="B1487" i="21"/>
  <c r="B1488" i="21"/>
  <c r="B1489" i="21"/>
  <c r="B1490" i="21"/>
  <c r="B1491" i="21"/>
  <c r="B1492" i="21"/>
  <c r="B1493" i="21"/>
  <c r="B1494" i="21"/>
  <c r="B1495" i="21"/>
  <c r="B1496" i="21"/>
  <c r="B1497" i="21"/>
  <c r="B1498" i="21"/>
  <c r="B1499" i="21"/>
  <c r="B1500" i="21"/>
  <c r="B1501" i="21"/>
  <c r="B1502" i="21"/>
  <c r="B1503" i="21"/>
  <c r="B1504" i="21"/>
  <c r="B1505" i="21"/>
  <c r="B1506" i="21"/>
  <c r="B1507" i="21"/>
  <c r="B1508" i="21"/>
  <c r="B1509" i="21"/>
  <c r="B1510" i="21"/>
  <c r="B1511" i="21"/>
  <c r="B1512" i="21"/>
  <c r="B1513" i="21"/>
  <c r="B1514" i="21"/>
  <c r="B1515" i="21"/>
  <c r="B1516" i="21"/>
  <c r="B1517" i="21"/>
  <c r="B1518" i="21"/>
  <c r="B1519" i="21"/>
  <c r="B1520" i="21"/>
  <c r="B1521" i="21"/>
  <c r="B1522" i="21"/>
  <c r="B1523" i="21"/>
  <c r="B1524" i="21"/>
  <c r="B1525" i="21"/>
  <c r="B1526" i="21"/>
  <c r="B1527" i="21"/>
  <c r="B1528" i="21"/>
  <c r="B1529" i="21"/>
  <c r="B1530" i="21"/>
  <c r="B1531" i="21"/>
  <c r="B1532" i="21"/>
  <c r="B1533" i="21"/>
  <c r="B1534" i="21"/>
  <c r="B1535" i="21"/>
  <c r="B1536" i="21"/>
  <c r="B1537" i="21"/>
  <c r="B1538" i="21"/>
  <c r="B1539" i="21"/>
  <c r="B1540" i="21"/>
  <c r="B1541" i="21"/>
  <c r="B1542" i="21"/>
  <c r="B1543" i="21"/>
  <c r="B1544" i="21"/>
  <c r="B1545" i="21"/>
  <c r="B1546" i="21"/>
  <c r="B1547" i="21"/>
  <c r="B1548" i="21"/>
  <c r="B1549" i="21"/>
  <c r="B1550" i="21"/>
  <c r="B1551" i="21"/>
  <c r="B1552" i="21"/>
  <c r="B1553" i="21"/>
  <c r="B1554" i="21"/>
  <c r="B1555" i="21"/>
  <c r="B1556" i="21"/>
  <c r="B1557" i="21"/>
  <c r="B1558" i="21"/>
  <c r="B1559" i="21"/>
  <c r="B1560" i="21"/>
  <c r="B1561" i="21"/>
  <c r="B1562" i="21"/>
  <c r="B1563" i="21"/>
  <c r="B1564" i="21"/>
  <c r="B1565" i="21"/>
  <c r="B1566" i="21"/>
  <c r="B1567" i="21"/>
  <c r="B1568" i="21"/>
  <c r="B1569" i="21"/>
  <c r="B1570" i="21"/>
  <c r="B1571" i="21"/>
  <c r="B1572" i="21"/>
  <c r="B1573" i="21"/>
  <c r="B1574" i="21"/>
  <c r="B1575" i="21"/>
  <c r="B1576" i="21"/>
  <c r="B1577" i="21"/>
  <c r="B1578" i="21"/>
  <c r="B1579" i="21"/>
  <c r="B1580" i="21"/>
  <c r="B1581" i="21"/>
  <c r="B1582" i="21"/>
  <c r="B1583" i="21"/>
  <c r="B1584" i="21"/>
  <c r="B1585" i="21"/>
  <c r="B1586" i="21"/>
  <c r="B1587" i="21"/>
  <c r="B1588" i="21"/>
  <c r="B1589" i="21"/>
  <c r="B1590" i="21"/>
  <c r="B1591" i="21"/>
  <c r="B1592" i="21"/>
  <c r="B1593" i="21"/>
  <c r="B1594" i="21"/>
  <c r="B1595" i="21"/>
  <c r="B1596" i="21"/>
  <c r="B1597" i="21"/>
  <c r="B1598" i="21"/>
  <c r="B1599" i="21"/>
  <c r="B1600" i="21"/>
  <c r="B1601" i="21"/>
  <c r="B1602" i="21"/>
  <c r="B1603" i="21"/>
  <c r="B1604" i="21"/>
  <c r="B1605" i="21"/>
  <c r="B1606" i="21"/>
  <c r="B1607" i="21"/>
  <c r="B1608" i="21"/>
  <c r="B1609" i="21"/>
  <c r="B1610" i="21"/>
  <c r="B1611" i="21"/>
  <c r="B1612" i="21"/>
  <c r="B1613" i="21"/>
  <c r="B1614" i="21"/>
  <c r="B1615" i="21"/>
  <c r="B1616" i="21"/>
  <c r="B1617" i="21"/>
  <c r="B1618" i="21"/>
  <c r="B1619" i="21"/>
  <c r="B1620" i="21"/>
  <c r="B1621" i="21"/>
  <c r="B1622" i="21"/>
  <c r="B1623" i="21"/>
  <c r="B1624" i="21"/>
  <c r="B1625" i="21"/>
  <c r="B1626" i="21"/>
  <c r="B1627" i="21"/>
  <c r="B1628" i="21"/>
  <c r="B1629" i="21"/>
  <c r="B1630" i="21"/>
  <c r="B1631" i="21"/>
  <c r="B1632" i="21"/>
  <c r="B1633" i="21"/>
  <c r="B1634" i="21"/>
  <c r="B1635" i="21"/>
  <c r="B1636" i="21"/>
  <c r="B1637" i="21"/>
  <c r="B1638" i="21"/>
  <c r="B1639" i="21"/>
  <c r="B1640" i="21"/>
  <c r="B1641" i="21"/>
  <c r="B1642" i="21"/>
  <c r="B1643" i="21"/>
  <c r="B1644" i="21"/>
  <c r="B1645" i="21"/>
  <c r="B1646" i="21"/>
  <c r="B1647" i="21"/>
  <c r="B1648" i="21"/>
  <c r="B1649" i="21"/>
  <c r="B1650" i="21"/>
  <c r="B1651" i="21"/>
  <c r="B1652" i="21"/>
  <c r="B1653" i="21"/>
  <c r="B1654" i="21"/>
  <c r="B1655" i="21"/>
  <c r="B1656" i="21"/>
  <c r="B1657" i="21"/>
  <c r="B1658" i="21"/>
  <c r="B1659" i="21"/>
  <c r="B1660" i="21"/>
  <c r="B1661" i="21"/>
  <c r="B1662" i="21"/>
  <c r="B1663" i="21"/>
  <c r="B1664" i="21"/>
  <c r="B1665" i="21"/>
  <c r="B1666" i="21"/>
  <c r="B1667" i="21"/>
  <c r="B1668" i="21"/>
  <c r="B1669" i="21"/>
  <c r="B1670" i="21"/>
  <c r="B1671" i="21"/>
  <c r="B1672" i="21"/>
  <c r="B1673" i="21"/>
  <c r="B1674" i="21"/>
  <c r="B1675" i="21"/>
  <c r="B1676" i="21"/>
  <c r="B1677" i="21"/>
  <c r="B1678" i="21"/>
  <c r="B1679" i="21"/>
  <c r="B1680" i="21"/>
  <c r="B1681" i="21"/>
  <c r="B1682" i="21"/>
  <c r="B1683" i="21"/>
  <c r="B1684" i="21"/>
  <c r="B1685" i="21"/>
  <c r="B1686" i="21"/>
  <c r="B1687" i="21"/>
  <c r="B1688" i="21"/>
  <c r="B1689" i="21"/>
  <c r="B1690" i="21"/>
  <c r="B1691" i="21"/>
  <c r="B1692" i="21"/>
  <c r="B1693" i="21"/>
  <c r="B1694" i="21"/>
  <c r="B1695" i="21"/>
  <c r="B1696" i="21"/>
  <c r="B1697" i="21"/>
  <c r="B1698" i="21"/>
  <c r="B1699" i="21"/>
  <c r="B1700" i="21"/>
  <c r="B1701" i="21"/>
  <c r="B1702" i="21"/>
  <c r="B1703" i="21"/>
  <c r="B1704" i="21"/>
  <c r="B1705" i="21"/>
  <c r="B1706" i="21"/>
  <c r="B1707" i="21"/>
  <c r="B1708" i="21"/>
  <c r="B1709" i="21"/>
  <c r="B1710" i="21"/>
  <c r="B1711" i="21"/>
  <c r="B1712" i="21"/>
  <c r="B1713" i="21"/>
  <c r="B1714" i="21"/>
  <c r="B1715" i="21"/>
  <c r="B1716" i="21"/>
  <c r="B1717" i="21"/>
  <c r="B1718" i="21"/>
  <c r="B1719" i="21"/>
  <c r="B1720" i="21"/>
  <c r="B1721" i="21"/>
  <c r="B1722" i="21"/>
  <c r="B1723" i="21"/>
  <c r="B1724" i="21"/>
  <c r="B1725" i="21"/>
  <c r="B1726" i="21"/>
  <c r="B1727" i="21"/>
  <c r="B1728" i="21"/>
  <c r="B1729" i="21"/>
  <c r="B1730" i="21"/>
  <c r="B1731" i="21"/>
  <c r="B1732" i="21"/>
  <c r="B1733" i="21"/>
  <c r="B1734" i="21"/>
  <c r="B1735" i="21"/>
  <c r="B1736" i="21"/>
  <c r="B1737" i="21"/>
  <c r="B1738" i="21"/>
  <c r="B1739" i="21"/>
  <c r="B1740" i="21"/>
  <c r="B1741" i="21"/>
  <c r="B1742" i="21"/>
  <c r="B1743" i="21"/>
  <c r="B1744" i="21"/>
  <c r="B1745" i="21"/>
  <c r="B1746" i="21"/>
  <c r="B1747" i="21"/>
  <c r="B1748" i="21"/>
  <c r="B1749" i="21"/>
  <c r="B1750" i="21"/>
  <c r="B1751" i="21"/>
  <c r="B1752" i="21"/>
  <c r="B1753" i="21"/>
  <c r="B1754" i="21"/>
  <c r="B1755" i="21"/>
  <c r="B1756" i="21"/>
  <c r="B1757" i="21"/>
  <c r="B1758" i="21"/>
  <c r="B1759" i="21"/>
  <c r="B1760" i="21"/>
  <c r="B1761" i="21"/>
  <c r="B1762" i="21"/>
  <c r="B1763" i="21"/>
  <c r="B1764" i="21"/>
  <c r="B1765" i="21"/>
  <c r="B1766" i="21"/>
  <c r="B1767" i="21"/>
  <c r="B1768" i="21"/>
  <c r="B1769" i="21"/>
  <c r="B1770" i="21"/>
  <c r="B1771" i="21"/>
  <c r="B1772" i="21"/>
  <c r="B1773" i="21"/>
  <c r="B1774" i="21"/>
  <c r="B1775" i="21"/>
  <c r="B1776" i="21"/>
  <c r="B1777" i="21"/>
  <c r="B1778" i="21"/>
  <c r="B1779" i="21"/>
  <c r="B1780" i="21"/>
  <c r="B1781" i="21"/>
  <c r="B1782" i="21"/>
  <c r="B1783" i="21"/>
  <c r="B1784" i="21"/>
  <c r="B1785" i="21"/>
  <c r="B1786" i="21"/>
  <c r="B1787" i="21"/>
  <c r="B1788" i="21"/>
  <c r="B1789" i="21"/>
  <c r="B1790" i="21"/>
  <c r="B1791" i="21"/>
  <c r="B1792" i="21"/>
  <c r="B1793" i="21"/>
  <c r="B1794" i="21"/>
  <c r="B1795" i="21"/>
  <c r="B1796" i="21"/>
  <c r="B1797" i="21"/>
  <c r="B1798" i="21"/>
  <c r="B1799" i="21"/>
  <c r="B1800" i="21"/>
  <c r="B1801" i="21"/>
  <c r="B1802" i="21"/>
  <c r="B1803" i="21"/>
  <c r="B1804" i="21"/>
  <c r="B1805" i="21"/>
  <c r="B1806" i="21"/>
  <c r="B1807" i="21"/>
  <c r="B1808" i="21"/>
  <c r="B1809" i="21"/>
  <c r="B1810" i="21"/>
  <c r="B1811" i="21"/>
  <c r="B1812" i="21"/>
  <c r="B1813" i="21"/>
  <c r="B1814" i="21"/>
  <c r="B1815" i="21"/>
  <c r="B1816" i="21"/>
  <c r="B1817" i="21"/>
  <c r="B1818" i="21"/>
  <c r="B1819" i="21"/>
  <c r="B1820" i="21"/>
  <c r="B1821" i="21"/>
  <c r="B1822" i="21"/>
  <c r="B1823" i="21"/>
  <c r="B1824" i="21"/>
  <c r="B1825" i="21"/>
  <c r="B1826" i="21"/>
  <c r="B1827" i="21"/>
  <c r="B1828" i="21"/>
  <c r="B1829" i="21"/>
  <c r="B1830" i="21"/>
  <c r="B1831" i="21"/>
  <c r="B1832" i="21"/>
  <c r="B1833" i="21"/>
  <c r="B1834" i="21"/>
  <c r="B1835" i="21"/>
  <c r="B1836" i="21"/>
  <c r="B1837" i="21"/>
  <c r="B1838" i="21"/>
  <c r="B1839" i="21"/>
  <c r="B1840" i="21"/>
  <c r="B1841" i="21"/>
  <c r="B1842" i="21"/>
  <c r="B1843" i="21"/>
  <c r="B1844" i="21"/>
  <c r="B1845" i="21"/>
  <c r="B1846" i="21"/>
  <c r="B1847" i="21"/>
  <c r="B1848" i="21"/>
  <c r="B1849" i="21"/>
  <c r="B1850" i="21"/>
  <c r="B1851" i="21"/>
  <c r="B1852" i="21"/>
  <c r="B1853" i="21"/>
  <c r="B1854" i="21"/>
  <c r="B1855" i="21"/>
  <c r="B1856" i="21"/>
  <c r="B1857" i="21"/>
  <c r="B1858" i="21"/>
  <c r="B1859" i="21"/>
  <c r="B1860" i="21"/>
  <c r="B1861" i="21"/>
  <c r="B1862" i="21"/>
  <c r="B1863" i="21"/>
  <c r="B1864" i="21"/>
  <c r="B1865" i="21"/>
  <c r="B1866" i="21"/>
  <c r="B1867" i="21"/>
  <c r="B1868" i="21"/>
  <c r="B1869" i="21"/>
  <c r="B1870" i="21"/>
  <c r="B1871" i="21"/>
  <c r="B1872" i="21"/>
  <c r="B1873" i="21"/>
  <c r="B1874" i="21"/>
  <c r="B1875" i="21"/>
  <c r="B1876" i="21"/>
  <c r="B1877" i="21"/>
  <c r="B1878" i="21"/>
  <c r="B1879" i="21"/>
  <c r="B1880" i="21"/>
  <c r="B1881" i="21"/>
  <c r="B1882" i="21"/>
  <c r="B1883" i="21"/>
  <c r="B1884" i="21"/>
  <c r="B1885" i="21"/>
  <c r="B1886" i="21"/>
  <c r="B1887" i="21"/>
  <c r="B1888" i="21"/>
  <c r="B1889" i="21"/>
  <c r="B1890" i="21"/>
  <c r="B1891" i="21"/>
  <c r="B1892" i="21"/>
  <c r="B1893" i="21"/>
  <c r="B1894" i="21"/>
  <c r="B1895" i="21"/>
  <c r="B1896" i="21"/>
  <c r="B1897" i="21"/>
  <c r="B1898" i="21"/>
  <c r="B1899" i="21"/>
  <c r="B1900" i="21"/>
  <c r="B1901" i="21"/>
  <c r="B1902" i="21"/>
  <c r="B1903" i="21"/>
  <c r="B1904" i="21"/>
  <c r="B1905" i="21"/>
  <c r="B1906" i="21"/>
  <c r="B1907" i="21"/>
  <c r="B1908" i="21"/>
  <c r="B1909" i="21"/>
  <c r="B1910" i="21"/>
  <c r="B1911" i="21"/>
  <c r="B1912" i="21"/>
  <c r="B1913" i="21"/>
  <c r="B1914" i="21"/>
  <c r="B1915" i="21"/>
  <c r="B1916" i="21"/>
  <c r="B1917" i="21"/>
  <c r="B1918" i="21"/>
  <c r="B1919" i="21"/>
  <c r="B1920" i="21"/>
  <c r="B1921" i="21"/>
  <c r="B1922" i="21"/>
  <c r="B1923" i="21"/>
  <c r="B1924" i="21"/>
  <c r="B1925" i="21"/>
  <c r="B1926" i="21"/>
  <c r="B1927" i="21"/>
  <c r="B1928" i="21"/>
  <c r="B1929" i="21"/>
  <c r="B1930" i="21"/>
  <c r="B1931" i="21"/>
  <c r="B1932" i="21"/>
  <c r="B1933" i="21"/>
  <c r="B1934" i="21"/>
  <c r="B1935" i="21"/>
  <c r="B1936" i="21"/>
  <c r="B1937" i="21"/>
  <c r="B1938" i="21"/>
  <c r="B1939" i="21"/>
  <c r="B1940" i="21"/>
  <c r="B1941" i="21"/>
  <c r="B1942" i="21"/>
  <c r="B1943" i="21"/>
  <c r="B1944" i="21"/>
  <c r="B1945" i="21"/>
  <c r="B1946" i="21"/>
  <c r="B1947" i="21"/>
  <c r="B1948" i="21"/>
  <c r="B1949" i="21"/>
  <c r="B1950" i="21"/>
  <c r="B1951" i="21"/>
  <c r="B1952" i="21"/>
  <c r="B1953" i="21"/>
  <c r="B1954" i="21"/>
  <c r="B1955" i="21"/>
  <c r="B1956" i="21"/>
  <c r="B1957" i="21"/>
  <c r="B1958" i="21"/>
  <c r="B1959" i="21"/>
  <c r="B1960" i="21"/>
  <c r="B1961" i="21"/>
  <c r="B1962" i="21"/>
  <c r="B1963" i="21"/>
  <c r="B1964" i="21"/>
  <c r="B1965" i="21"/>
  <c r="B1966" i="21"/>
  <c r="B1967" i="21"/>
  <c r="B1968" i="21"/>
  <c r="B1969" i="21"/>
  <c r="B1970" i="21"/>
  <c r="B1971" i="21"/>
  <c r="B1972" i="21"/>
  <c r="B1973" i="21"/>
  <c r="B1974" i="21"/>
  <c r="B1975" i="21"/>
  <c r="B1976" i="21"/>
  <c r="B1977" i="21"/>
  <c r="B1978" i="21"/>
  <c r="B1979" i="21"/>
  <c r="B1980" i="21"/>
  <c r="B1981" i="21"/>
  <c r="B1982" i="21"/>
  <c r="B1983" i="21"/>
  <c r="B1984" i="21"/>
  <c r="B1985" i="21"/>
  <c r="B1986" i="21"/>
  <c r="B1987" i="21"/>
  <c r="B1988" i="21"/>
  <c r="B1989" i="21"/>
  <c r="B1990" i="21"/>
  <c r="B1991" i="21"/>
  <c r="B1992" i="21"/>
  <c r="B1993" i="21"/>
  <c r="B1994" i="21"/>
  <c r="B1995" i="21"/>
  <c r="B1996" i="21"/>
  <c r="B1997" i="21"/>
  <c r="B1998" i="21"/>
  <c r="B1999" i="21"/>
  <c r="B2000" i="21"/>
  <c r="B2001" i="21"/>
  <c r="B2002" i="21"/>
  <c r="B2003" i="21"/>
  <c r="B2004" i="21"/>
  <c r="B2005" i="21"/>
  <c r="B2006" i="21"/>
  <c r="B2007" i="21"/>
  <c r="B2008" i="21"/>
  <c r="B2009" i="21"/>
  <c r="B2010" i="21"/>
  <c r="B2011" i="21"/>
  <c r="B2012" i="21"/>
  <c r="B2013" i="21"/>
  <c r="B2014" i="21"/>
  <c r="B2015" i="21"/>
  <c r="B2016" i="21"/>
  <c r="B2017" i="21"/>
  <c r="B2018" i="21"/>
  <c r="B2019" i="21"/>
  <c r="B2020" i="21"/>
  <c r="B2021" i="21"/>
  <c r="B2022" i="21"/>
  <c r="B2023" i="21"/>
  <c r="B2024" i="21"/>
  <c r="B2025" i="21"/>
  <c r="B2026" i="21"/>
  <c r="B2027" i="21"/>
  <c r="B2028" i="21"/>
  <c r="B2029" i="21"/>
  <c r="B2030" i="21"/>
  <c r="B2031" i="21"/>
  <c r="B2032" i="21"/>
  <c r="B2033" i="21"/>
  <c r="B2034" i="21"/>
  <c r="B2035" i="21"/>
  <c r="B2036" i="21"/>
  <c r="B2037" i="21"/>
  <c r="B2038" i="21"/>
  <c r="B2039" i="21"/>
  <c r="B2040" i="21"/>
  <c r="B2041" i="21"/>
  <c r="B2042" i="21"/>
  <c r="B2043" i="21"/>
  <c r="B2044" i="21"/>
  <c r="B2045" i="21"/>
  <c r="B2046" i="21"/>
  <c r="B2047" i="21"/>
  <c r="B2048" i="21"/>
  <c r="B2049" i="21"/>
  <c r="B2050" i="21"/>
  <c r="B2051" i="21"/>
  <c r="B2052" i="21"/>
  <c r="B2053" i="21"/>
  <c r="B2054" i="21"/>
  <c r="B2055" i="21"/>
  <c r="B2056" i="21"/>
  <c r="B2057" i="21"/>
  <c r="B2058" i="21"/>
  <c r="B2059" i="21"/>
  <c r="B2060" i="21"/>
  <c r="B2061" i="21"/>
  <c r="B2062" i="21"/>
  <c r="B2063" i="21"/>
  <c r="B2064" i="21"/>
  <c r="B2065" i="21"/>
  <c r="B2066" i="21"/>
  <c r="B2067" i="21"/>
  <c r="B2068" i="21"/>
  <c r="B2069" i="21"/>
  <c r="B2070" i="21"/>
  <c r="B2071" i="21"/>
  <c r="B2072" i="21"/>
  <c r="B2073" i="21"/>
  <c r="B2074" i="21"/>
  <c r="B2075" i="21"/>
  <c r="B2076" i="21"/>
  <c r="B2077" i="21"/>
  <c r="B2078" i="21"/>
  <c r="B2079" i="21"/>
  <c r="B2080" i="21"/>
  <c r="B2081" i="21"/>
  <c r="B2082" i="21"/>
  <c r="B2083" i="21"/>
  <c r="B2084" i="21"/>
  <c r="B2085" i="21"/>
  <c r="B2086" i="21"/>
  <c r="B2087" i="21"/>
  <c r="B2088" i="21"/>
  <c r="B2089" i="21"/>
  <c r="B2090" i="21"/>
  <c r="B2091" i="21"/>
  <c r="B2092" i="21"/>
  <c r="B2093" i="21"/>
  <c r="B2094" i="21"/>
  <c r="B2095" i="21"/>
  <c r="B2096" i="21"/>
  <c r="B2097" i="21"/>
  <c r="B2098" i="21"/>
  <c r="B2099" i="21"/>
  <c r="B2100" i="21"/>
  <c r="B2101" i="21"/>
  <c r="B2102" i="21"/>
  <c r="B2103" i="21"/>
  <c r="B2104" i="21"/>
  <c r="B2105" i="21"/>
  <c r="B2106" i="21"/>
  <c r="B2107" i="21"/>
  <c r="B2108" i="21"/>
  <c r="B2109" i="21"/>
  <c r="B2110" i="21"/>
  <c r="B2111" i="21"/>
  <c r="B2112" i="21"/>
  <c r="B2113" i="21"/>
  <c r="B2114" i="21"/>
  <c r="B2115" i="21"/>
  <c r="B2116" i="21"/>
  <c r="B2117" i="21"/>
  <c r="B2118" i="21"/>
  <c r="B2119" i="21"/>
  <c r="B2120" i="21"/>
  <c r="B2121" i="21"/>
  <c r="B2122" i="21"/>
  <c r="B2123" i="21"/>
  <c r="B2124" i="21"/>
  <c r="B2125" i="21"/>
  <c r="B2126" i="21"/>
  <c r="B2127" i="21"/>
  <c r="B2128" i="21"/>
  <c r="B2129" i="21"/>
  <c r="B2130" i="21"/>
  <c r="B2131" i="21"/>
  <c r="B2132" i="21"/>
  <c r="B2133" i="21"/>
  <c r="B2134" i="21"/>
  <c r="B2135" i="21"/>
  <c r="B2136" i="21"/>
  <c r="B2137" i="21"/>
  <c r="B2138" i="21"/>
  <c r="B2139" i="21"/>
  <c r="B2140" i="21"/>
  <c r="B2141" i="21"/>
  <c r="B2142" i="21"/>
  <c r="B2143" i="21"/>
  <c r="B2144" i="21"/>
  <c r="B2145" i="21"/>
  <c r="B2146" i="21"/>
  <c r="B2147" i="21"/>
  <c r="B2148" i="21"/>
  <c r="B2149" i="21"/>
  <c r="B2150" i="21"/>
  <c r="B2151" i="21"/>
  <c r="B2152" i="21"/>
  <c r="B2153" i="21"/>
  <c r="B2154" i="21"/>
  <c r="B2155" i="21"/>
  <c r="B2156" i="21"/>
  <c r="B2157" i="21"/>
  <c r="B2158" i="21"/>
  <c r="B2159" i="21"/>
  <c r="B2160" i="21"/>
  <c r="B2161" i="21"/>
  <c r="B2162" i="21"/>
  <c r="B2163" i="21"/>
  <c r="B2164" i="21"/>
  <c r="B2165" i="21"/>
  <c r="B2166" i="21"/>
  <c r="B2167" i="21"/>
  <c r="B2168" i="21"/>
  <c r="B2169" i="21"/>
  <c r="B2170" i="21"/>
  <c r="B2171" i="21"/>
  <c r="B2172" i="21"/>
  <c r="B2173" i="21"/>
  <c r="B2174" i="21"/>
  <c r="B2175" i="21"/>
  <c r="B2176" i="21"/>
  <c r="B2177" i="21"/>
  <c r="B2178" i="21"/>
  <c r="B2179" i="21"/>
  <c r="B2180" i="21"/>
  <c r="B2181" i="21"/>
  <c r="B2182" i="21"/>
  <c r="B2183" i="21"/>
  <c r="B2184" i="21"/>
  <c r="B2185" i="21"/>
  <c r="B2186" i="21"/>
  <c r="B2187" i="21"/>
  <c r="B2188" i="21"/>
  <c r="B2189" i="21"/>
  <c r="B2190" i="21"/>
  <c r="B2191" i="21"/>
  <c r="B2192" i="21"/>
  <c r="B2193" i="21"/>
  <c r="B2194" i="21"/>
  <c r="B2195" i="21"/>
  <c r="B2196" i="21"/>
  <c r="B2197" i="21"/>
  <c r="B2198" i="21"/>
  <c r="B2199" i="21"/>
  <c r="B2200" i="21"/>
  <c r="B2201" i="21"/>
  <c r="B2202" i="21"/>
  <c r="B2203" i="21"/>
  <c r="B2204" i="21"/>
  <c r="B2205" i="21"/>
  <c r="B2206" i="21"/>
  <c r="B2207" i="21"/>
  <c r="B2208" i="21"/>
  <c r="B2209" i="21"/>
  <c r="B2210" i="21"/>
  <c r="B2211" i="21"/>
  <c r="B2212" i="21"/>
  <c r="B2213" i="21"/>
  <c r="B2214" i="21"/>
  <c r="B2215" i="21"/>
  <c r="B2216" i="21"/>
  <c r="B2217" i="21"/>
  <c r="B2218" i="21"/>
  <c r="B2219" i="21"/>
  <c r="B2220" i="21"/>
  <c r="B2221" i="21"/>
  <c r="B2222" i="21"/>
  <c r="B2223" i="21"/>
  <c r="B2224" i="21"/>
  <c r="B2225" i="21"/>
  <c r="B2226" i="21"/>
  <c r="B2227" i="21"/>
  <c r="B2228" i="21"/>
  <c r="B2229" i="21"/>
  <c r="B2230" i="21"/>
  <c r="B2231" i="21"/>
  <c r="B2232" i="21"/>
  <c r="B2233" i="21"/>
  <c r="B2234" i="21"/>
  <c r="B2235" i="21"/>
  <c r="B2236" i="21"/>
  <c r="B2237" i="21"/>
  <c r="B2238" i="21"/>
  <c r="B2239" i="21"/>
  <c r="B2240" i="21"/>
  <c r="B2241" i="21"/>
  <c r="B2242" i="21"/>
  <c r="B2243" i="21"/>
  <c r="B2244" i="21"/>
  <c r="B2245" i="21"/>
  <c r="B2246" i="21"/>
  <c r="B2247" i="21"/>
  <c r="B2248" i="21"/>
  <c r="B2249" i="21"/>
  <c r="B2250" i="21"/>
  <c r="B2251" i="21"/>
  <c r="B2252" i="21"/>
  <c r="B2253" i="21"/>
  <c r="B2254" i="21"/>
  <c r="B2255" i="21"/>
  <c r="B2256" i="21"/>
  <c r="B2257" i="21"/>
  <c r="B2258" i="21"/>
  <c r="B2259" i="21"/>
  <c r="B2260" i="21"/>
  <c r="B2261" i="21"/>
  <c r="B2262" i="21"/>
  <c r="B2263" i="21"/>
  <c r="B2264" i="21"/>
  <c r="B2265" i="21"/>
  <c r="B2266" i="21"/>
  <c r="B2267" i="21"/>
  <c r="B2268" i="21"/>
  <c r="B2269" i="21"/>
  <c r="B2270" i="21"/>
  <c r="B2271" i="21"/>
  <c r="B2272" i="21"/>
  <c r="B2273" i="21"/>
  <c r="B2274" i="21"/>
  <c r="B2275" i="21"/>
  <c r="B2276" i="21"/>
  <c r="B2277" i="21"/>
  <c r="B2278" i="21"/>
  <c r="B2279" i="21"/>
  <c r="B2280" i="21"/>
  <c r="B2281" i="21"/>
  <c r="B2282" i="21"/>
  <c r="B2283" i="21"/>
  <c r="B2284" i="21"/>
  <c r="B2285" i="21"/>
  <c r="B2286" i="21"/>
  <c r="B2287" i="21"/>
  <c r="B2288" i="21"/>
  <c r="B2289" i="21"/>
  <c r="B2290" i="21"/>
  <c r="B2291" i="21"/>
  <c r="B2292" i="21"/>
  <c r="B2293" i="21"/>
  <c r="B2294" i="21"/>
  <c r="B2295" i="21"/>
  <c r="B2296" i="21"/>
  <c r="B2297" i="21"/>
  <c r="B2298" i="21"/>
  <c r="B2299" i="21"/>
  <c r="B2300" i="21"/>
  <c r="B2301" i="21"/>
  <c r="B2302" i="21"/>
  <c r="B2303" i="21"/>
  <c r="B2304" i="21"/>
  <c r="B2305" i="21"/>
  <c r="B2306" i="21"/>
  <c r="B2307" i="21"/>
  <c r="B2308" i="21"/>
  <c r="B2309" i="21"/>
  <c r="B2310" i="21"/>
  <c r="B2311" i="21"/>
  <c r="B2312" i="21"/>
  <c r="B2313" i="21"/>
  <c r="B2314" i="21"/>
  <c r="B2315" i="21"/>
  <c r="B2316" i="21"/>
  <c r="B2317" i="21"/>
  <c r="B2318" i="21"/>
  <c r="B2319" i="21"/>
  <c r="B2320" i="21"/>
  <c r="B2321" i="21"/>
  <c r="B2322" i="21"/>
  <c r="B2323" i="21"/>
  <c r="B2324" i="21"/>
  <c r="B2325" i="21"/>
  <c r="B2326" i="21"/>
  <c r="B2327" i="21"/>
  <c r="B2328" i="21"/>
  <c r="B2329" i="21"/>
  <c r="B2330" i="21"/>
  <c r="B2331" i="21"/>
  <c r="B2332" i="21"/>
  <c r="B2333" i="21"/>
  <c r="B2334" i="21"/>
  <c r="B2335" i="21"/>
  <c r="B2336" i="21"/>
  <c r="B2337" i="21"/>
  <c r="B2338" i="21"/>
  <c r="B2339" i="21"/>
  <c r="B2340" i="21"/>
  <c r="B2341" i="21"/>
  <c r="B2342" i="21"/>
  <c r="B2343" i="21"/>
  <c r="B2344" i="21"/>
  <c r="B2345" i="21"/>
  <c r="B2346" i="21"/>
  <c r="B2347" i="21"/>
  <c r="B2348" i="21"/>
  <c r="B2349" i="21"/>
  <c r="B2350" i="21"/>
  <c r="B2351" i="21"/>
  <c r="B2352" i="21"/>
  <c r="B2353" i="21"/>
  <c r="B2354" i="21"/>
  <c r="B2355" i="21"/>
  <c r="B2356" i="21"/>
  <c r="B2357" i="21"/>
  <c r="B2358" i="21"/>
  <c r="B2359" i="21"/>
  <c r="B2360" i="21"/>
  <c r="B2361" i="21"/>
  <c r="B2362" i="21"/>
  <c r="B2363" i="21"/>
  <c r="B2364" i="21"/>
  <c r="B2365" i="21"/>
  <c r="B2366" i="21"/>
  <c r="B2367" i="21"/>
  <c r="B2368" i="21"/>
  <c r="B2369" i="21"/>
  <c r="B2370" i="21"/>
  <c r="B2371" i="21"/>
  <c r="B2372" i="21"/>
  <c r="B2373" i="21"/>
  <c r="B2374" i="21"/>
  <c r="B2375" i="21"/>
  <c r="B2376" i="21"/>
  <c r="B2377" i="21"/>
  <c r="B2378" i="21"/>
  <c r="B2379" i="21"/>
  <c r="B2380" i="21"/>
  <c r="B2381" i="21"/>
  <c r="B2382" i="21"/>
  <c r="B2383" i="21"/>
  <c r="B2384" i="21"/>
  <c r="B2385" i="21"/>
  <c r="B2386" i="21"/>
  <c r="B2387" i="21"/>
  <c r="B2388" i="21"/>
  <c r="B2389" i="21"/>
  <c r="B2390" i="21"/>
  <c r="B2391" i="21"/>
  <c r="B2392" i="21"/>
  <c r="B2393" i="21"/>
  <c r="B2394" i="21"/>
  <c r="B2395" i="21"/>
  <c r="B2396" i="21"/>
  <c r="B2397" i="21"/>
  <c r="B2398" i="21"/>
  <c r="B2399" i="21"/>
  <c r="B2400" i="21"/>
  <c r="B2401" i="21"/>
  <c r="B2402" i="21"/>
  <c r="B2403" i="21"/>
  <c r="B2404" i="21"/>
  <c r="B2405" i="21"/>
  <c r="B2406" i="21"/>
  <c r="B2407" i="21"/>
  <c r="B2408" i="21"/>
  <c r="B2409" i="21"/>
  <c r="B2410" i="21"/>
  <c r="B2411" i="21"/>
  <c r="B2412" i="21"/>
  <c r="B2413" i="21"/>
  <c r="B2414" i="21"/>
  <c r="B2415" i="21"/>
  <c r="B2416" i="21"/>
  <c r="B2417" i="21"/>
  <c r="B2418" i="21"/>
  <c r="B2419" i="21"/>
  <c r="B2420" i="21"/>
  <c r="B2421" i="21"/>
  <c r="B2422" i="21"/>
  <c r="B2423" i="21"/>
  <c r="B2424" i="21"/>
  <c r="B2425" i="21"/>
  <c r="B2426" i="21"/>
  <c r="B2427" i="21"/>
  <c r="B2428" i="21"/>
  <c r="B2429" i="21"/>
  <c r="B2430" i="21"/>
  <c r="B2431" i="21"/>
  <c r="B2432" i="21"/>
  <c r="B2433" i="21"/>
  <c r="B2434" i="21"/>
  <c r="B2435" i="21"/>
  <c r="B2436" i="21"/>
  <c r="B2437" i="21"/>
  <c r="B2438" i="21"/>
  <c r="B2439" i="21"/>
  <c r="B2440" i="21"/>
  <c r="B2441" i="21"/>
  <c r="B2442" i="21"/>
  <c r="B2443" i="21"/>
  <c r="B2444" i="21"/>
  <c r="B2445" i="21"/>
  <c r="B2446" i="21"/>
  <c r="B2447" i="21"/>
  <c r="B2448" i="21"/>
  <c r="B2449" i="21"/>
  <c r="B2450" i="21"/>
  <c r="B2451" i="21"/>
  <c r="B2452" i="21"/>
  <c r="B2453" i="21"/>
  <c r="B2454" i="21"/>
  <c r="B2455" i="21"/>
  <c r="B2456" i="21"/>
  <c r="B2457" i="21"/>
  <c r="B2458" i="21"/>
  <c r="B2459" i="21"/>
  <c r="B2460" i="21"/>
  <c r="B2461" i="21"/>
  <c r="B2462" i="21"/>
  <c r="B2463" i="21"/>
  <c r="B2464" i="21"/>
  <c r="B2465" i="21"/>
  <c r="B2466" i="21"/>
  <c r="B2467" i="21"/>
  <c r="B2468" i="21"/>
  <c r="B2469" i="21"/>
  <c r="B2470" i="21"/>
  <c r="B2471" i="21"/>
  <c r="B2472" i="21"/>
  <c r="B2473" i="21"/>
  <c r="B2474" i="21"/>
  <c r="B2475" i="21"/>
  <c r="B2476" i="21"/>
  <c r="B2477" i="21"/>
  <c r="B2478" i="21"/>
  <c r="B2479" i="21"/>
  <c r="B2480" i="21"/>
  <c r="B2481" i="21"/>
  <c r="B2482" i="21"/>
  <c r="B2483" i="21"/>
  <c r="B2484" i="21"/>
  <c r="B2485" i="21"/>
  <c r="B2486" i="21"/>
  <c r="B2487" i="21"/>
  <c r="B2488" i="21"/>
  <c r="B2489" i="21"/>
  <c r="B2490" i="21"/>
  <c r="B2491" i="21"/>
  <c r="B2492" i="21"/>
  <c r="B2493" i="21"/>
  <c r="B2494" i="21"/>
  <c r="B2495" i="21"/>
  <c r="B2496" i="21"/>
  <c r="B2497" i="21"/>
  <c r="B2498" i="21"/>
  <c r="B2499" i="21"/>
  <c r="B2500" i="21"/>
  <c r="B2501" i="21"/>
  <c r="B2502" i="21"/>
  <c r="B2503" i="21"/>
  <c r="B2504" i="21"/>
  <c r="B2505" i="21"/>
  <c r="B2506" i="21"/>
  <c r="B2507" i="21"/>
  <c r="B2508" i="21"/>
  <c r="B2509" i="21"/>
  <c r="B2510" i="21"/>
  <c r="B2511" i="21"/>
  <c r="B2512" i="21"/>
  <c r="B2513" i="21"/>
  <c r="B2514" i="21"/>
  <c r="B2515" i="21"/>
  <c r="B2516" i="21"/>
  <c r="B2517" i="21"/>
  <c r="B2518" i="21"/>
  <c r="B2519" i="21"/>
  <c r="B2520" i="21"/>
  <c r="B2521" i="21"/>
  <c r="B2522" i="21"/>
  <c r="B2523" i="21"/>
  <c r="B2524" i="21"/>
  <c r="B2525" i="21"/>
  <c r="B2526" i="21"/>
  <c r="B2527" i="21"/>
  <c r="B2528" i="21"/>
  <c r="B2529" i="21"/>
  <c r="B2530" i="21"/>
  <c r="B2531" i="21"/>
  <c r="B2532" i="21"/>
  <c r="B2533" i="21"/>
  <c r="B2534" i="21"/>
  <c r="B2535" i="21"/>
  <c r="B2536" i="21"/>
  <c r="B2537" i="21"/>
  <c r="B2538" i="21"/>
  <c r="B2539" i="21"/>
  <c r="B2540" i="21"/>
  <c r="B2541" i="21"/>
  <c r="B2542" i="21"/>
  <c r="B2543" i="21"/>
  <c r="B2544" i="21"/>
  <c r="B2545" i="21"/>
  <c r="B2546" i="21"/>
  <c r="B2547" i="21"/>
  <c r="B2548" i="21"/>
  <c r="B2549" i="21"/>
  <c r="B2550" i="21"/>
  <c r="B2551" i="21"/>
  <c r="B2552" i="21"/>
  <c r="B2553" i="21"/>
  <c r="B2554" i="21"/>
  <c r="B2555" i="21"/>
  <c r="B2556" i="21"/>
  <c r="B2557" i="21"/>
  <c r="B2558" i="21"/>
  <c r="B2559" i="21"/>
  <c r="B2560" i="21"/>
  <c r="B2561" i="21"/>
  <c r="B2562" i="21"/>
  <c r="B2563" i="21"/>
  <c r="B2564" i="21"/>
  <c r="B2565" i="21"/>
  <c r="B2566" i="21"/>
  <c r="B2567" i="21"/>
  <c r="B2568" i="21"/>
  <c r="B2569" i="21"/>
  <c r="B2570" i="21"/>
  <c r="B2571" i="21"/>
  <c r="B2572" i="21"/>
  <c r="B2573" i="21"/>
  <c r="B2574" i="21"/>
  <c r="B2575" i="21"/>
  <c r="B2576" i="21"/>
  <c r="B2577" i="21"/>
  <c r="B2578" i="21"/>
  <c r="B2579" i="21"/>
  <c r="B2580" i="21"/>
  <c r="B2581" i="21"/>
  <c r="B2582" i="21"/>
  <c r="B2583" i="21"/>
  <c r="B2584" i="21"/>
  <c r="B2585" i="21"/>
  <c r="B2586" i="21"/>
  <c r="B2587" i="21"/>
  <c r="B2588" i="21"/>
  <c r="B2589" i="21"/>
  <c r="B2590" i="21"/>
  <c r="B2591" i="21"/>
  <c r="B2592" i="21"/>
  <c r="B2593" i="21"/>
  <c r="B2594" i="21"/>
  <c r="B2595" i="21"/>
  <c r="B2596" i="21"/>
  <c r="B2597" i="21"/>
  <c r="B2598" i="21"/>
  <c r="B2599" i="21"/>
  <c r="B2600" i="21"/>
  <c r="B2601" i="21"/>
  <c r="B2602" i="21"/>
  <c r="B2603" i="21"/>
  <c r="B2604" i="21"/>
  <c r="B2605" i="21"/>
  <c r="B2606" i="21"/>
  <c r="B2607" i="21"/>
  <c r="B2608" i="21"/>
  <c r="B2609" i="21"/>
  <c r="B2610" i="21"/>
  <c r="B2611" i="21"/>
  <c r="B2612" i="21"/>
  <c r="B2613" i="21"/>
  <c r="B2614" i="21"/>
  <c r="B2615" i="21"/>
  <c r="B2616" i="21"/>
  <c r="B2617" i="21"/>
  <c r="B2618" i="21"/>
  <c r="B2619" i="21"/>
  <c r="B2620" i="21"/>
  <c r="B2621" i="21"/>
  <c r="B2622" i="21"/>
  <c r="B2623" i="21"/>
  <c r="B2624" i="21"/>
  <c r="B2625" i="21"/>
  <c r="B2626" i="21"/>
  <c r="B2627" i="21"/>
  <c r="B2628" i="21"/>
  <c r="B2629" i="21"/>
  <c r="B2630" i="21"/>
  <c r="B2631" i="21"/>
  <c r="B2632" i="21"/>
  <c r="B2633" i="21"/>
  <c r="B2634" i="21"/>
  <c r="B2635" i="21"/>
  <c r="B2636" i="21"/>
  <c r="B2637" i="21"/>
  <c r="B2638" i="21"/>
  <c r="B2639" i="21"/>
  <c r="B2640" i="21"/>
  <c r="B2641" i="21"/>
  <c r="B2642" i="21"/>
  <c r="B2643" i="21"/>
  <c r="B2644" i="21"/>
  <c r="B2645" i="21"/>
  <c r="B2646" i="21"/>
  <c r="B2647" i="21"/>
  <c r="B2648" i="21"/>
  <c r="B2649" i="21"/>
  <c r="B2650" i="21"/>
  <c r="B2651" i="21"/>
  <c r="B2652" i="21"/>
  <c r="B2653" i="21"/>
  <c r="B2654" i="21"/>
  <c r="B2655" i="21"/>
  <c r="B2656" i="21"/>
  <c r="B2657" i="21"/>
  <c r="B2658" i="21"/>
  <c r="B2659" i="21"/>
  <c r="B2660" i="21"/>
  <c r="B2661" i="21"/>
  <c r="B2662" i="21"/>
  <c r="B2663" i="21"/>
  <c r="B2664" i="21"/>
  <c r="B2665" i="21"/>
  <c r="B2666" i="21"/>
  <c r="B2667" i="21"/>
  <c r="B2668" i="21"/>
  <c r="B2669" i="21"/>
  <c r="B2670" i="21"/>
  <c r="B2671" i="21"/>
  <c r="B2672" i="21"/>
  <c r="B2673" i="21"/>
  <c r="B2674" i="21"/>
  <c r="B2675" i="21"/>
  <c r="B2676" i="21"/>
  <c r="B2677" i="21"/>
  <c r="B2678" i="21"/>
  <c r="B2679" i="21"/>
  <c r="B2680" i="21"/>
  <c r="B2681" i="21"/>
  <c r="B2682" i="21"/>
  <c r="B2683" i="21"/>
  <c r="B2684" i="21"/>
  <c r="B2685" i="21"/>
  <c r="B2686" i="21"/>
  <c r="B2687" i="21"/>
  <c r="B2688" i="21"/>
  <c r="B2689" i="21"/>
  <c r="B2690" i="21"/>
  <c r="B2691" i="21"/>
  <c r="B2692" i="21"/>
  <c r="B2693" i="21"/>
  <c r="B2694" i="21"/>
  <c r="B2695" i="21"/>
  <c r="B2696" i="21"/>
  <c r="B2697" i="21"/>
  <c r="B2698" i="21"/>
  <c r="B2699" i="21"/>
  <c r="B2700" i="21"/>
  <c r="B2701" i="21"/>
  <c r="B2702" i="21"/>
  <c r="B2703" i="21"/>
  <c r="B2704" i="21"/>
  <c r="B2705" i="21"/>
  <c r="B2706" i="21"/>
  <c r="B2707" i="21"/>
  <c r="B2708" i="21"/>
  <c r="B2709" i="21"/>
  <c r="B2710" i="21"/>
  <c r="B2711" i="21"/>
  <c r="B2712" i="21"/>
  <c r="B2713" i="21"/>
  <c r="B2714" i="21"/>
  <c r="B2715" i="21"/>
  <c r="B2716" i="21"/>
  <c r="B2717" i="21"/>
  <c r="B2718" i="21"/>
  <c r="B2719" i="21"/>
  <c r="B2720" i="21"/>
  <c r="B2721" i="21"/>
  <c r="B2722" i="21"/>
  <c r="B2723" i="21"/>
  <c r="B2724" i="21"/>
  <c r="B2725" i="21"/>
  <c r="B2726" i="21"/>
  <c r="B2727" i="21"/>
  <c r="B2728" i="21"/>
  <c r="B2729" i="21"/>
  <c r="B2730" i="21"/>
  <c r="B2731" i="21"/>
  <c r="B2732" i="21"/>
  <c r="B2733" i="21"/>
  <c r="B2734" i="21"/>
  <c r="B2735" i="21"/>
  <c r="B2736" i="21"/>
  <c r="B2737" i="21"/>
  <c r="B2738" i="21"/>
  <c r="B2739" i="21"/>
  <c r="B2740" i="21"/>
  <c r="B2741" i="21"/>
  <c r="B2742" i="21"/>
  <c r="B2743" i="21"/>
  <c r="B2744" i="21"/>
  <c r="B2745" i="21"/>
  <c r="B2746" i="21"/>
  <c r="B2747" i="21"/>
  <c r="B2748" i="21"/>
  <c r="B2749" i="21"/>
  <c r="B2750" i="21"/>
  <c r="B2751" i="21"/>
  <c r="B2752" i="21"/>
  <c r="B2753" i="21"/>
  <c r="B2754" i="21"/>
  <c r="B2755" i="21"/>
  <c r="B2756" i="21"/>
  <c r="B2757" i="21"/>
  <c r="B2758" i="21"/>
  <c r="B2759" i="21"/>
  <c r="B2760" i="21"/>
  <c r="B2761" i="21"/>
  <c r="B2762" i="21"/>
  <c r="B2763" i="21"/>
  <c r="B2764" i="21"/>
  <c r="B2765" i="21"/>
  <c r="B2766" i="21"/>
  <c r="B2767" i="21"/>
  <c r="B2768" i="21"/>
  <c r="B2769" i="21"/>
  <c r="B2770" i="21"/>
  <c r="B2771" i="21"/>
  <c r="B2772" i="21"/>
  <c r="B2773" i="21"/>
  <c r="B2774" i="21"/>
  <c r="B2775" i="21"/>
  <c r="B2776" i="21"/>
  <c r="B2777" i="21"/>
  <c r="B2778" i="21"/>
  <c r="B2779" i="21"/>
  <c r="B2780" i="21"/>
  <c r="B2781" i="21"/>
  <c r="B2782" i="21"/>
  <c r="B2783" i="21"/>
  <c r="B2784" i="21"/>
  <c r="B2785" i="21"/>
  <c r="B2786" i="21"/>
  <c r="B2787" i="21"/>
  <c r="B2788" i="21"/>
  <c r="B2789" i="21"/>
  <c r="B2790" i="21"/>
  <c r="B2791" i="21"/>
  <c r="B2792" i="21"/>
  <c r="B2793" i="21"/>
  <c r="B2794" i="21"/>
  <c r="B2795" i="21"/>
  <c r="B2796" i="21"/>
  <c r="B2797" i="21"/>
  <c r="B2798" i="21"/>
  <c r="B2799" i="21"/>
  <c r="B2800" i="21"/>
  <c r="B2801" i="21"/>
  <c r="B2802" i="21"/>
  <c r="B2803" i="21"/>
  <c r="B2804" i="21"/>
  <c r="B2805" i="21"/>
  <c r="B2806" i="21"/>
  <c r="B2807" i="21"/>
  <c r="B2808" i="21"/>
  <c r="B2809" i="21"/>
  <c r="B2810" i="21"/>
  <c r="B2811" i="21"/>
  <c r="B2812" i="21"/>
  <c r="B2813" i="21"/>
  <c r="B2814" i="21"/>
  <c r="B2815" i="21"/>
  <c r="B2816" i="21"/>
  <c r="B2817" i="21"/>
  <c r="B2818" i="21"/>
  <c r="B2819" i="21"/>
  <c r="B2820" i="21"/>
  <c r="B2821" i="21"/>
  <c r="B2822" i="21"/>
  <c r="B2823" i="21"/>
  <c r="B2824" i="21"/>
  <c r="B2825" i="21"/>
  <c r="B2826" i="21"/>
  <c r="B2827" i="21"/>
  <c r="B2828" i="21"/>
  <c r="B2829" i="21"/>
  <c r="B2830" i="21"/>
  <c r="B2831" i="21"/>
  <c r="B2832" i="21"/>
  <c r="B2833" i="21"/>
  <c r="B2834" i="21"/>
  <c r="B2835" i="21"/>
  <c r="B2836" i="21"/>
  <c r="B2837" i="21"/>
  <c r="B2838" i="21"/>
  <c r="B2839" i="21"/>
  <c r="B2840" i="21"/>
  <c r="B2841" i="21"/>
  <c r="B2842" i="21"/>
  <c r="B2843" i="21"/>
  <c r="B2844" i="21"/>
  <c r="B2845" i="21"/>
  <c r="B2846" i="21"/>
  <c r="B2847" i="21"/>
  <c r="B2848" i="21"/>
  <c r="B2849" i="21"/>
  <c r="B2850" i="21"/>
  <c r="B2851" i="21"/>
  <c r="B2852" i="21"/>
  <c r="B2853" i="21"/>
  <c r="B2854" i="21"/>
  <c r="B2855" i="21"/>
  <c r="B2856" i="21"/>
  <c r="B2857" i="21"/>
  <c r="B2858" i="21"/>
  <c r="B2859" i="21"/>
  <c r="B2860" i="21"/>
  <c r="B2861" i="21"/>
  <c r="B2862" i="21"/>
  <c r="B2863" i="21"/>
  <c r="B2864" i="21"/>
  <c r="B2865" i="21"/>
  <c r="B2866" i="21"/>
  <c r="B2867" i="21"/>
  <c r="B2868" i="21"/>
  <c r="B2869" i="21"/>
  <c r="B2870" i="21"/>
  <c r="B2871" i="21"/>
  <c r="B2872" i="21"/>
  <c r="B2873" i="21"/>
  <c r="B2874" i="21"/>
  <c r="B2875" i="21"/>
  <c r="B2876" i="21"/>
  <c r="B2877" i="21"/>
  <c r="B2878" i="21"/>
  <c r="B2879" i="21"/>
  <c r="B2880" i="21"/>
  <c r="B2881" i="21"/>
  <c r="B2882" i="21"/>
  <c r="B2883" i="21"/>
  <c r="B2884" i="21"/>
  <c r="B2885" i="21"/>
  <c r="B2886" i="21"/>
  <c r="B2887" i="21"/>
  <c r="B2888" i="21"/>
  <c r="B2889" i="21"/>
  <c r="B2890" i="21"/>
  <c r="B2891" i="21"/>
  <c r="B2892" i="21"/>
  <c r="B2893" i="21"/>
  <c r="B2894" i="21"/>
  <c r="B2895" i="21"/>
  <c r="B2896" i="21"/>
  <c r="B2897" i="21"/>
  <c r="B2898" i="21"/>
  <c r="B2899" i="21"/>
  <c r="B2900" i="21"/>
  <c r="B2901" i="21"/>
  <c r="B2902" i="21"/>
  <c r="B2903" i="21"/>
  <c r="B2904" i="21"/>
  <c r="B2905" i="21"/>
  <c r="B2906" i="21"/>
  <c r="B2907" i="21"/>
  <c r="B10" i="21"/>
  <c r="N2248" i="15"/>
  <c r="N2246" i="15"/>
  <c r="C10" i="21" a="1"/>
  <c r="D58" i="17"/>
  <c r="X60" i="17"/>
  <c r="Y9" i="17"/>
  <c r="Y11" i="17"/>
  <c r="Y13" i="17"/>
  <c r="Y17" i="17"/>
  <c r="Y20" i="17"/>
  <c r="Y21" i="17"/>
  <c r="Y23" i="17"/>
  <c r="Y24" i="17"/>
  <c r="Y25" i="17"/>
  <c r="Y26" i="17"/>
  <c r="Y27" i="17"/>
  <c r="Y28" i="17"/>
  <c r="Y30" i="17"/>
  <c r="Y31" i="17"/>
  <c r="Y32" i="17"/>
  <c r="Y33" i="17"/>
  <c r="Y34" i="17"/>
  <c r="Y36" i="17"/>
  <c r="Y37" i="17"/>
  <c r="Y38" i="17"/>
  <c r="Y39" i="17"/>
  <c r="Y45" i="17"/>
  <c r="Y47" i="17"/>
  <c r="Y48" i="17"/>
  <c r="Y51" i="17"/>
  <c r="Y53" i="17"/>
  <c r="Y54" i="17"/>
  <c r="Y56" i="17"/>
  <c r="Y57" i="17"/>
  <c r="Y58" i="17"/>
  <c r="Y60" i="17"/>
  <c r="Y66" i="17"/>
  <c r="Y70" i="17"/>
  <c r="Y72" i="17"/>
  <c r="Y75" i="17"/>
  <c r="Y76" i="17"/>
  <c r="Y80" i="17"/>
  <c r="Y81" i="17"/>
  <c r="Y83" i="17"/>
  <c r="Y88" i="17"/>
  <c r="Y89" i="17"/>
  <c r="Y90" i="17"/>
  <c r="Y91" i="17"/>
  <c r="Y92" i="17"/>
  <c r="Y96" i="17"/>
  <c r="Y102" i="17"/>
  <c r="Y104" i="17"/>
  <c r="Y106" i="17"/>
  <c r="Y107" i="17"/>
  <c r="Y113" i="17"/>
  <c r="Y114" i="17"/>
  <c r="Y116" i="17"/>
  <c r="Y119" i="17"/>
  <c r="Y121" i="17"/>
  <c r="Y123" i="17"/>
  <c r="Y124" i="17"/>
  <c r="Y126" i="17"/>
  <c r="Y127" i="17"/>
  <c r="X9" i="17"/>
  <c r="X11" i="17"/>
  <c r="X13" i="17"/>
  <c r="X17" i="17"/>
  <c r="X21" i="17"/>
  <c r="X23" i="17"/>
  <c r="X24" i="17"/>
  <c r="X25" i="17"/>
  <c r="X31" i="17"/>
  <c r="X32" i="17"/>
  <c r="X33" i="17"/>
  <c r="X34" i="17"/>
  <c r="X35" i="17"/>
  <c r="X36" i="17"/>
  <c r="X37" i="17"/>
  <c r="X38" i="17"/>
  <c r="X39" i="17"/>
  <c r="X40" i="17"/>
  <c r="X41" i="17"/>
  <c r="X45" i="17"/>
  <c r="X46" i="17"/>
  <c r="X47" i="17"/>
  <c r="X48" i="17"/>
  <c r="X51" i="17"/>
  <c r="X53" i="17"/>
  <c r="X54" i="17"/>
  <c r="X57" i="17"/>
  <c r="X58" i="17"/>
  <c r="X66" i="17"/>
  <c r="X72" i="17"/>
  <c r="X75" i="17"/>
  <c r="X76" i="17"/>
  <c r="X77" i="17"/>
  <c r="X80" i="17"/>
  <c r="X81" i="17"/>
  <c r="X83" i="17"/>
  <c r="X88" i="17"/>
  <c r="X89" i="17"/>
  <c r="X90" i="17"/>
  <c r="X91" i="17"/>
  <c r="X92" i="17"/>
  <c r="X94" i="17"/>
  <c r="X96" i="17"/>
  <c r="X102" i="17"/>
  <c r="X104" i="17"/>
  <c r="X106" i="17"/>
  <c r="X107" i="17"/>
  <c r="X112" i="17"/>
  <c r="X113" i="17"/>
  <c r="X114" i="17"/>
  <c r="X116" i="17"/>
  <c r="X117" i="17"/>
  <c r="X119" i="17"/>
  <c r="X121" i="17"/>
  <c r="X123" i="17"/>
  <c r="X124" i="17"/>
  <c r="X126" i="17"/>
  <c r="AA7" i="17"/>
  <c r="Z9" i="17"/>
  <c r="Z11" i="17"/>
  <c r="Z13" i="17"/>
  <c r="Z17" i="17"/>
  <c r="Z21" i="17"/>
  <c r="Z23" i="17"/>
  <c r="Z24" i="17"/>
  <c r="Z25" i="17"/>
  <c r="Z26" i="17"/>
  <c r="Z27" i="17"/>
  <c r="Z28" i="17"/>
  <c r="Z30" i="17"/>
  <c r="Z31" i="17"/>
  <c r="Z32" i="17"/>
  <c r="Z33" i="17"/>
  <c r="Z34" i="17"/>
  <c r="Z36" i="17"/>
  <c r="Z37" i="17"/>
  <c r="Z38" i="17"/>
  <c r="Z39" i="17"/>
  <c r="Z40" i="17"/>
  <c r="Z41" i="17"/>
  <c r="Z45" i="17"/>
  <c r="Z47" i="17"/>
  <c r="Z48" i="17"/>
  <c r="Z51" i="17"/>
  <c r="Z53" i="17"/>
  <c r="Z54" i="17"/>
  <c r="Z57" i="17"/>
  <c r="Z58" i="17"/>
  <c r="Z66" i="17"/>
  <c r="Z70" i="17"/>
  <c r="Z71" i="17"/>
  <c r="Z72" i="17"/>
  <c r="Z75" i="17"/>
  <c r="Z76" i="17"/>
  <c r="Z80" i="17"/>
  <c r="Z81" i="17"/>
  <c r="Z88" i="17"/>
  <c r="Z89" i="17"/>
  <c r="Z90" i="17"/>
  <c r="Z91" i="17"/>
  <c r="Z92" i="17"/>
  <c r="Z96" i="17"/>
  <c r="Z102" i="17"/>
  <c r="Z104" i="17"/>
  <c r="Z106" i="17"/>
  <c r="Z107" i="17"/>
  <c r="Z113" i="17"/>
  <c r="Z114" i="17"/>
  <c r="Z116" i="17"/>
  <c r="Z119" i="17"/>
  <c r="Z121" i="17"/>
  <c r="Z123" i="17"/>
  <c r="Z124" i="17"/>
  <c r="Z126" i="17"/>
  <c r="O7" i="21"/>
  <c r="M7" i="21"/>
  <c r="AF2" i="3" a="1"/>
  <c r="N18" i="15"/>
  <c r="K7" i="21"/>
  <c r="I7" i="21"/>
  <c r="AA8" i="17"/>
  <c r="AA9" i="17"/>
  <c r="AA10" i="17"/>
  <c r="AA11" i="17"/>
  <c r="AA12" i="17"/>
  <c r="AA13" i="17"/>
  <c r="AA14" i="17"/>
  <c r="AA15" i="17"/>
  <c r="AA16" i="17"/>
  <c r="AA17" i="17"/>
  <c r="AA18" i="17"/>
  <c r="AA19" i="17"/>
  <c r="AA20" i="17"/>
  <c r="AA21" i="17"/>
  <c r="AA22" i="17"/>
  <c r="AA23" i="17"/>
  <c r="AA24" i="17"/>
  <c r="AA25" i="17"/>
  <c r="AA26" i="17"/>
  <c r="AA27" i="17"/>
  <c r="AA28" i="17"/>
  <c r="AA29" i="17"/>
  <c r="AA30" i="17"/>
  <c r="AA31" i="17"/>
  <c r="AA32" i="17"/>
  <c r="AA33" i="17"/>
  <c r="AA34" i="17"/>
  <c r="AA35" i="17"/>
  <c r="AA36" i="17"/>
  <c r="AA37" i="17"/>
  <c r="AA38" i="17"/>
  <c r="AA39" i="17"/>
  <c r="AA40" i="17"/>
  <c r="AA41" i="17"/>
  <c r="AA42" i="17"/>
  <c r="AA43" i="17"/>
  <c r="AA44" i="17"/>
  <c r="AA45" i="17"/>
  <c r="AA46" i="17"/>
  <c r="AA47" i="17"/>
  <c r="AA48" i="17"/>
  <c r="AA49" i="17"/>
  <c r="AA50" i="17"/>
  <c r="AA51" i="17"/>
  <c r="AA52" i="17"/>
  <c r="AA53" i="17"/>
  <c r="AA54" i="17"/>
  <c r="AA55" i="17"/>
  <c r="AA56" i="17"/>
  <c r="AA57" i="17"/>
  <c r="AA58" i="17"/>
  <c r="AA59" i="17"/>
  <c r="AA60" i="17"/>
  <c r="AA61" i="17"/>
  <c r="AA62" i="17"/>
  <c r="AA63" i="17"/>
  <c r="AA64" i="17"/>
  <c r="AA65" i="17"/>
  <c r="AA66" i="17"/>
  <c r="AA67" i="17"/>
  <c r="AA68" i="17"/>
  <c r="AA69" i="17"/>
  <c r="AA70" i="17"/>
  <c r="AA71" i="17"/>
  <c r="AA72" i="17"/>
  <c r="AA73" i="17"/>
  <c r="AA74" i="17"/>
  <c r="AA75" i="17"/>
  <c r="AA76" i="17"/>
  <c r="AA77" i="17"/>
  <c r="AA78" i="17"/>
  <c r="AA79" i="17"/>
  <c r="AA80" i="17"/>
  <c r="AA81" i="17"/>
  <c r="AA82" i="17"/>
  <c r="AA83" i="17"/>
  <c r="AA84" i="17"/>
  <c r="AA85" i="17"/>
  <c r="AA86" i="17"/>
  <c r="AA87" i="17"/>
  <c r="AA88" i="17"/>
  <c r="AA89" i="17"/>
  <c r="AA90" i="17"/>
  <c r="AA91" i="17"/>
  <c r="AA92" i="17"/>
  <c r="AA93" i="17"/>
  <c r="AA94" i="17"/>
  <c r="AA95" i="17"/>
  <c r="AA96" i="17"/>
  <c r="AA97" i="17"/>
  <c r="AA98" i="17"/>
  <c r="AA99" i="17"/>
  <c r="AA100" i="17"/>
  <c r="AA101" i="17"/>
  <c r="AA102" i="17"/>
  <c r="AA103" i="17"/>
  <c r="AA104" i="17"/>
  <c r="AA105" i="17"/>
  <c r="AA106" i="17"/>
  <c r="AA107" i="17"/>
  <c r="AA108" i="17"/>
  <c r="AA109" i="17"/>
  <c r="AA110" i="17"/>
  <c r="AA111" i="17"/>
  <c r="AA112" i="17"/>
  <c r="AA113" i="17"/>
  <c r="AA114" i="17"/>
  <c r="AA115" i="17"/>
  <c r="AA116" i="17"/>
  <c r="AA117" i="17"/>
  <c r="AA118" i="17"/>
  <c r="AA119" i="17"/>
  <c r="AA120" i="17"/>
  <c r="AA121" i="17"/>
  <c r="AA122" i="17"/>
  <c r="AA123" i="17"/>
  <c r="AA124" i="17"/>
  <c r="AA125" i="17"/>
  <c r="AA126" i="17"/>
  <c r="AA127" i="17"/>
  <c r="AA128" i="17"/>
  <c r="S7" i="17"/>
  <c r="Y7" i="17" s="1"/>
  <c r="R7" i="17"/>
  <c r="Q7" i="17"/>
  <c r="X7" i="17" s="1"/>
  <c r="P7" i="17"/>
  <c r="N2066" i="15"/>
  <c r="N2065" i="15"/>
  <c r="N1475" i="15"/>
  <c r="H1475" i="15" s="1"/>
  <c r="N381" i="15"/>
  <c r="N954" i="15"/>
  <c r="H954" i="15" s="1"/>
  <c r="N380" i="15"/>
  <c r="N521" i="15"/>
  <c r="H521" i="15" s="1"/>
  <c r="I88" i="17"/>
  <c r="N1455" i="15"/>
  <c r="N343" i="15"/>
  <c r="H343" i="15" s="1"/>
  <c r="N369" i="15"/>
  <c r="H369" i="15" s="1"/>
  <c r="N953" i="15"/>
  <c r="H953" i="15" s="1"/>
  <c r="N952" i="15"/>
  <c r="H952" i="15" s="1"/>
  <c r="N1124" i="15"/>
  <c r="H1124" i="15" s="1"/>
  <c r="N734" i="15"/>
  <c r="H734" i="15" s="1"/>
  <c r="N733" i="15"/>
  <c r="H733" i="15" s="1"/>
  <c r="N732" i="15"/>
  <c r="H732" i="15" s="1"/>
  <c r="N883" i="15"/>
  <c r="H883" i="15" s="1"/>
  <c r="N2016" i="15"/>
  <c r="N2064" i="15"/>
  <c r="N2063" i="15"/>
  <c r="N2062" i="15"/>
  <c r="N2061" i="15"/>
  <c r="N951" i="15"/>
  <c r="H951" i="15" s="1"/>
  <c r="N937" i="15"/>
  <c r="H937" i="15" s="1"/>
  <c r="N2060" i="15"/>
  <c r="N2059" i="15"/>
  <c r="N2058" i="15"/>
  <c r="N2057" i="15"/>
  <c r="N2056" i="15"/>
  <c r="N2055" i="15"/>
  <c r="N2054" i="15"/>
  <c r="N2053" i="15"/>
  <c r="N189" i="15"/>
  <c r="H189" i="15" s="1"/>
  <c r="N1830" i="15"/>
  <c r="N950" i="15"/>
  <c r="H950" i="15" s="1"/>
  <c r="N995" i="15"/>
  <c r="N994" i="15"/>
  <c r="N993" i="15"/>
  <c r="N341" i="15"/>
  <c r="H341" i="15" s="1"/>
  <c r="N1339" i="15"/>
  <c r="H1339" i="15" s="1"/>
  <c r="N1563" i="15"/>
  <c r="H1563" i="15" s="1"/>
  <c r="N1553" i="15"/>
  <c r="H1553" i="15" s="1"/>
  <c r="N1497" i="15"/>
  <c r="H1497" i="15" s="1"/>
  <c r="N503" i="15"/>
  <c r="H503" i="15" s="1"/>
  <c r="N2052" i="15"/>
  <c r="N2051" i="15"/>
  <c r="N2050" i="15"/>
  <c r="N1834" i="15"/>
  <c r="H1834" i="15" s="1"/>
  <c r="N1779" i="15"/>
  <c r="H1779" i="15" s="1"/>
  <c r="N2049" i="15"/>
  <c r="N2048" i="15"/>
  <c r="N2047" i="15"/>
  <c r="N2046" i="15"/>
  <c r="N2045" i="15"/>
  <c r="N1123" i="15"/>
  <c r="H1123" i="15" s="1"/>
  <c r="N359" i="15"/>
  <c r="H359" i="15" s="1"/>
  <c r="N563" i="15"/>
  <c r="H563" i="15" s="1"/>
  <c r="N693" i="15"/>
  <c r="N1015" i="15"/>
  <c r="N918" i="15"/>
  <c r="N502" i="15"/>
  <c r="H502" i="15" s="1"/>
  <c r="N501" i="15"/>
  <c r="H501" i="15" s="1"/>
  <c r="N500" i="15"/>
  <c r="H500" i="15" s="1"/>
  <c r="N318" i="15"/>
  <c r="H318" i="15" s="1"/>
  <c r="N747" i="15"/>
  <c r="N850" i="15"/>
  <c r="H850" i="15" s="1"/>
  <c r="N849" i="15"/>
  <c r="H849" i="15" s="1"/>
  <c r="N1014" i="15"/>
  <c r="N1013" i="15"/>
  <c r="N2043" i="15"/>
  <c r="N2042" i="15"/>
  <c r="N2041" i="15"/>
  <c r="N546" i="15"/>
  <c r="H546" i="15" s="1"/>
  <c r="N746" i="15"/>
  <c r="N745" i="15"/>
  <c r="N917" i="15"/>
  <c r="N1802" i="15"/>
  <c r="H1802" i="15" s="1"/>
  <c r="N1122" i="15"/>
  <c r="H1122" i="15" s="1"/>
  <c r="N871" i="15"/>
  <c r="H871" i="15" s="1"/>
  <c r="N879" i="15"/>
  <c r="H879" i="15" s="1"/>
  <c r="N890" i="15"/>
  <c r="H890" i="15" s="1"/>
  <c r="N205" i="15"/>
  <c r="H205" i="15" s="1"/>
  <c r="N2040" i="15"/>
  <c r="I64" i="17"/>
  <c r="N2039" i="15"/>
  <c r="N2038" i="15"/>
  <c r="N1778" i="15"/>
  <c r="H1778" i="15" s="1"/>
  <c r="N545" i="15"/>
  <c r="H545" i="15" s="1"/>
  <c r="N692" i="15"/>
  <c r="N1504" i="15"/>
  <c r="H1504" i="15" s="1"/>
  <c r="N1512" i="15"/>
  <c r="H1512" i="15" s="1"/>
  <c r="N1724" i="15"/>
  <c r="H1724" i="15" s="1"/>
  <c r="N1723" i="15"/>
  <c r="H1723" i="15" s="1"/>
  <c r="N544" i="15"/>
  <c r="H544" i="15" s="1"/>
  <c r="N80" i="15"/>
  <c r="H80" i="15" s="1"/>
  <c r="N156" i="15"/>
  <c r="H156" i="15" s="1"/>
  <c r="N1591" i="15"/>
  <c r="H1591" i="15" s="1"/>
  <c r="N1604" i="15"/>
  <c r="H1604" i="15" s="1"/>
  <c r="N1542" i="15"/>
  <c r="H1542" i="15" s="1"/>
  <c r="N1360" i="15"/>
  <c r="H1360" i="15" s="1"/>
  <c r="N1716" i="15"/>
  <c r="H1716" i="15" s="1"/>
  <c r="N2037" i="15"/>
  <c r="N2036" i="15"/>
  <c r="N2035" i="15"/>
  <c r="N2034" i="15"/>
  <c r="N2033" i="15"/>
  <c r="N1094" i="15"/>
  <c r="H1094" i="15" s="1"/>
  <c r="N744" i="15"/>
  <c r="N730" i="15"/>
  <c r="H730" i="15" s="1"/>
  <c r="N731" i="15"/>
  <c r="H731" i="15" s="1"/>
  <c r="N2032" i="15"/>
  <c r="N2031" i="15"/>
  <c r="N2030" i="15"/>
  <c r="N889" i="15"/>
  <c r="H889" i="15" s="1"/>
  <c r="N743" i="15"/>
  <c r="N543" i="15"/>
  <c r="H543" i="15" s="1"/>
  <c r="N870" i="15"/>
  <c r="H870" i="15" s="1"/>
  <c r="N1437" i="15"/>
  <c r="N936" i="15"/>
  <c r="H936" i="15" s="1"/>
  <c r="N882" i="15"/>
  <c r="H882" i="15" s="1"/>
  <c r="N2029" i="15"/>
  <c r="N2028" i="15"/>
  <c r="N2027" i="15"/>
  <c r="N2026" i="15"/>
  <c r="N992" i="15"/>
  <c r="N542" i="15"/>
  <c r="H542" i="15" s="1"/>
  <c r="N991" i="15"/>
  <c r="N655" i="15"/>
  <c r="N897" i="15"/>
  <c r="H897" i="15" s="1"/>
  <c r="N2025" i="15"/>
  <c r="N2024" i="15"/>
  <c r="N70" i="15"/>
  <c r="H70" i="15" s="1"/>
  <c r="N990" i="15"/>
  <c r="N869" i="15"/>
  <c r="H869" i="15" s="1"/>
  <c r="N1030" i="15"/>
  <c r="H1030" i="15" s="1"/>
  <c r="N1029" i="15"/>
  <c r="H1029" i="15" s="1"/>
  <c r="I75" i="17"/>
  <c r="N2023" i="15"/>
  <c r="N2022" i="15"/>
  <c r="N165" i="15"/>
  <c r="H165" i="15" s="1"/>
  <c r="N2021" i="15"/>
  <c r="N2020" i="15"/>
  <c r="N2018" i="15"/>
  <c r="N2019" i="15"/>
  <c r="N434" i="15"/>
  <c r="N433" i="15"/>
  <c r="N813" i="15"/>
  <c r="N1051" i="15"/>
  <c r="H1051" i="15" s="1"/>
  <c r="N484" i="15"/>
  <c r="N648" i="15"/>
  <c r="H648" i="15" s="1"/>
  <c r="N647" i="15"/>
  <c r="H647" i="15" s="1"/>
  <c r="N812" i="15"/>
  <c r="N432" i="15"/>
  <c r="N182" i="15"/>
  <c r="H182" i="15" s="1"/>
  <c r="N935" i="15"/>
  <c r="H935" i="15" s="1"/>
  <c r="N2015" i="15"/>
  <c r="N2014" i="15"/>
  <c r="N2013" i="15"/>
  <c r="N2012" i="15"/>
  <c r="N2011" i="15"/>
  <c r="N2010" i="15"/>
  <c r="N1516" i="15"/>
  <c r="H1516" i="15" s="1"/>
  <c r="N1317" i="15"/>
  <c r="H1317" i="15" s="1"/>
  <c r="N2009" i="15"/>
  <c r="N801" i="15"/>
  <c r="H801" i="15" s="1"/>
  <c r="N800" i="15"/>
  <c r="H800" i="15" s="1"/>
  <c r="N799" i="15"/>
  <c r="H799" i="15" s="1"/>
  <c r="N431" i="15"/>
  <c r="N430" i="15"/>
  <c r="N1680" i="15"/>
  <c r="H1680" i="15" s="1"/>
  <c r="N1069" i="15"/>
  <c r="H1069" i="15" s="1"/>
  <c r="N631" i="15"/>
  <c r="H631" i="15" s="1"/>
  <c r="N630" i="15"/>
  <c r="H630" i="15" s="1"/>
  <c r="N483" i="15"/>
  <c r="N482" i="15"/>
  <c r="N481" i="15"/>
  <c r="N480" i="15"/>
  <c r="N479" i="15"/>
  <c r="N934" i="15"/>
  <c r="H934" i="15" s="1"/>
  <c r="N2008" i="15"/>
  <c r="N2007" i="15"/>
  <c r="N1568" i="15"/>
  <c r="H1568" i="15" s="1"/>
  <c r="N1546" i="15"/>
  <c r="H1546" i="15" s="1"/>
  <c r="N2006" i="15"/>
  <c r="N2005" i="15"/>
  <c r="N2004" i="15"/>
  <c r="N2003" i="15"/>
  <c r="N2002" i="15"/>
  <c r="N1526" i="15"/>
  <c r="H1526" i="15" s="1"/>
  <c r="N2001" i="15"/>
  <c r="N2000" i="15"/>
  <c r="N1775" i="15"/>
  <c r="H1775" i="15" s="1"/>
  <c r="N1999" i="15"/>
  <c r="N1998" i="15"/>
  <c r="N32" i="15"/>
  <c r="H32" i="15" s="1"/>
  <c r="N1715" i="15"/>
  <c r="H1715" i="15" s="1"/>
  <c r="N379" i="15"/>
  <c r="N378" i="15"/>
  <c r="N678" i="15"/>
  <c r="H678" i="15" s="1"/>
  <c r="N1457" i="15"/>
  <c r="H1457" i="15" s="1"/>
  <c r="N1686" i="15"/>
  <c r="H1686" i="15" s="1"/>
  <c r="N330" i="15"/>
  <c r="H330" i="15" s="1"/>
  <c r="N276" i="15"/>
  <c r="H276" i="15" s="1"/>
  <c r="N513" i="15"/>
  <c r="H513" i="15" s="1"/>
  <c r="N858" i="15"/>
  <c r="H858" i="15" s="1"/>
  <c r="N670" i="15"/>
  <c r="N916" i="15"/>
  <c r="N701" i="15"/>
  <c r="N1012" i="15"/>
  <c r="N79" i="15"/>
  <c r="H79" i="15" s="1"/>
  <c r="N1997" i="15"/>
  <c r="N1996" i="15"/>
  <c r="N1995" i="15"/>
  <c r="N1993" i="15"/>
  <c r="N1994" i="15"/>
  <c r="AI2" i="3"/>
  <c r="AU2" i="3"/>
  <c r="N1992" i="15"/>
  <c r="N1577" i="15"/>
  <c r="H1577" i="15" s="1"/>
  <c r="N409" i="15"/>
  <c r="H409" i="15" s="1"/>
  <c r="N450" i="15"/>
  <c r="H450" i="15" s="1"/>
  <c r="N834" i="15"/>
  <c r="H834" i="15" s="1"/>
  <c r="N617" i="15"/>
  <c r="N840" i="15"/>
  <c r="H840" i="15" s="1"/>
  <c r="N616" i="15"/>
  <c r="N857" i="15"/>
  <c r="H857" i="15" s="1"/>
  <c r="N1991" i="15"/>
  <c r="N1743" i="15"/>
  <c r="H1743" i="15" s="1"/>
  <c r="N1990" i="15"/>
  <c r="N1989" i="15"/>
  <c r="N1011" i="15"/>
  <c r="N1528" i="15"/>
  <c r="H1528" i="15" s="1"/>
  <c r="N1988" i="15"/>
  <c r="N154" i="15"/>
  <c r="H154" i="15" s="1"/>
  <c r="N1987" i="15"/>
  <c r="N1986" i="15"/>
  <c r="N1985" i="15"/>
  <c r="N1984" i="15"/>
  <c r="N1983" i="15"/>
  <c r="N1653" i="15"/>
  <c r="H1653" i="15" s="1"/>
  <c r="N1982" i="15"/>
  <c r="N839" i="15"/>
  <c r="H839" i="15" s="1"/>
  <c r="N742" i="15"/>
  <c r="N868" i="15"/>
  <c r="H868" i="15" s="1"/>
  <c r="N949" i="15"/>
  <c r="H949" i="15" s="1"/>
  <c r="N654" i="15"/>
  <c r="N520" i="15"/>
  <c r="H520" i="15" s="1"/>
  <c r="N867" i="15"/>
  <c r="H867" i="15" s="1"/>
  <c r="N948" i="15"/>
  <c r="H948" i="15" s="1"/>
  <c r="N408" i="15"/>
  <c r="H408" i="15" s="1"/>
  <c r="N1244" i="15"/>
  <c r="H1244" i="15" s="1"/>
  <c r="N971" i="15"/>
  <c r="H971" i="15" s="1"/>
  <c r="N1981" i="15"/>
  <c r="N1494" i="15"/>
  <c r="H1494" i="15" s="1"/>
  <c r="N1980" i="15"/>
  <c r="N1979" i="15"/>
  <c r="N1978" i="15"/>
  <c r="N1685" i="15"/>
  <c r="H1685" i="15" s="1"/>
  <c r="N1977" i="15"/>
  <c r="N1976" i="15"/>
  <c r="N1973" i="15"/>
  <c r="N1974" i="15"/>
  <c r="N1975" i="15"/>
  <c r="N1093" i="15"/>
  <c r="H1093" i="15" s="1"/>
  <c r="N512" i="15"/>
  <c r="H512" i="15" s="1"/>
  <c r="N1679" i="15"/>
  <c r="H1679" i="15" s="1"/>
  <c r="N508" i="15"/>
  <c r="H508" i="15" s="1"/>
  <c r="N604" i="15"/>
  <c r="N130" i="15"/>
  <c r="H130" i="15" s="1"/>
  <c r="N1119" i="15"/>
  <c r="H1119" i="15" s="1"/>
  <c r="N1972" i="15"/>
  <c r="N1971" i="15"/>
  <c r="N1970" i="15"/>
  <c r="N896" i="15"/>
  <c r="H896" i="15" s="1"/>
  <c r="N1010" i="15"/>
  <c r="N449" i="15"/>
  <c r="H449" i="15" s="1"/>
  <c r="N1179" i="15"/>
  <c r="H1179" i="15" s="1"/>
  <c r="N848" i="15"/>
  <c r="H848" i="15" s="1"/>
  <c r="N1092" i="15"/>
  <c r="H1092" i="15" s="1"/>
  <c r="N989" i="15"/>
  <c r="N988" i="15"/>
  <c r="N507" i="15"/>
  <c r="H507" i="15" s="1"/>
  <c r="N847" i="15"/>
  <c r="H847" i="15" s="1"/>
  <c r="N1118" i="15"/>
  <c r="H1118" i="15" s="1"/>
  <c r="N677" i="15"/>
  <c r="H677" i="15" s="1"/>
  <c r="N833" i="15"/>
  <c r="H833" i="15" s="1"/>
  <c r="N459" i="15"/>
  <c r="H459" i="15" s="1"/>
  <c r="N577" i="15"/>
  <c r="H577" i="15" s="1"/>
  <c r="N576" i="15"/>
  <c r="H576" i="15" s="1"/>
  <c r="N676" i="15"/>
  <c r="H676" i="15" s="1"/>
  <c r="N603" i="15"/>
  <c r="N602" i="15"/>
  <c r="N987" i="15"/>
  <c r="N669" i="15"/>
  <c r="N1091" i="15"/>
  <c r="H1091" i="15" s="1"/>
  <c r="N718" i="15"/>
  <c r="N562" i="15"/>
  <c r="H562" i="15" s="1"/>
  <c r="N358" i="15"/>
  <c r="H358" i="15" s="1"/>
  <c r="N717" i="15"/>
  <c r="N866" i="15"/>
  <c r="H866" i="15" s="1"/>
  <c r="N1079" i="15"/>
  <c r="H1079" i="15" s="1"/>
  <c r="N784" i="15"/>
  <c r="N1969" i="15"/>
  <c r="N1968" i="15"/>
  <c r="N1967" i="15"/>
  <c r="N1966" i="15"/>
  <c r="N1965" i="15"/>
  <c r="N1964" i="15"/>
  <c r="N865" i="15"/>
  <c r="H865" i="15" s="1"/>
  <c r="N970" i="15"/>
  <c r="H970" i="15" s="1"/>
  <c r="N915" i="15"/>
  <c r="N728" i="15"/>
  <c r="H728" i="15" s="1"/>
  <c r="N396" i="15"/>
  <c r="H396" i="15" s="1"/>
  <c r="N395" i="15"/>
  <c r="H395" i="15" s="1"/>
  <c r="N209" i="15"/>
  <c r="H209" i="15" s="1"/>
  <c r="N675" i="15"/>
  <c r="H675" i="15" s="1"/>
  <c r="N770" i="15"/>
  <c r="H770" i="15" s="1"/>
  <c r="N1108" i="15"/>
  <c r="H1108" i="15" s="1"/>
  <c r="N301" i="15"/>
  <c r="H301" i="15" s="1"/>
  <c r="N741" i="15"/>
  <c r="N826" i="15"/>
  <c r="N478" i="15"/>
  <c r="N541" i="15"/>
  <c r="H541" i="15" s="1"/>
  <c r="N1107" i="15"/>
  <c r="H1107" i="15" s="1"/>
  <c r="N727" i="15"/>
  <c r="H727" i="15" s="1"/>
  <c r="N357" i="15"/>
  <c r="H357" i="15" s="1"/>
  <c r="N769" i="15"/>
  <c r="H769" i="15" s="1"/>
  <c r="N402" i="15"/>
  <c r="H402" i="15" s="1"/>
  <c r="N783" i="15"/>
  <c r="N638" i="15"/>
  <c r="H638" i="15" s="1"/>
  <c r="N1117" i="15"/>
  <c r="H1117" i="15" s="1"/>
  <c r="N505" i="15"/>
  <c r="H505" i="15" s="1"/>
  <c r="N1963" i="15"/>
  <c r="N1962" i="15"/>
  <c r="N1961" i="15"/>
  <c r="N1960" i="15"/>
  <c r="N1959" i="15"/>
  <c r="N1958" i="15"/>
  <c r="N1957" i="15"/>
  <c r="N1956" i="15"/>
  <c r="N1955" i="15"/>
  <c r="N1954" i="15"/>
  <c r="N1953" i="15"/>
  <c r="N1952" i="15"/>
  <c r="N1951" i="15"/>
  <c r="N716" i="15"/>
  <c r="N1090" i="15"/>
  <c r="H1090" i="15" s="1"/>
  <c r="N700" i="15"/>
  <c r="N601" i="15"/>
  <c r="N914" i="15"/>
  <c r="N864" i="15"/>
  <c r="H864" i="15" s="1"/>
  <c r="N788" i="15"/>
  <c r="H788" i="15" s="1"/>
  <c r="N825" i="15"/>
  <c r="N519" i="15"/>
  <c r="H519" i="15" s="1"/>
  <c r="N726" i="15"/>
  <c r="H726" i="15" s="1"/>
  <c r="N969" i="15"/>
  <c r="H969" i="15" s="1"/>
  <c r="N401" i="15"/>
  <c r="H401" i="15" s="1"/>
  <c r="N78" i="15"/>
  <c r="H78" i="15" s="1"/>
  <c r="N1635" i="15"/>
  <c r="H1635" i="15" s="1"/>
  <c r="N1365" i="15"/>
  <c r="H1365" i="15" s="1"/>
  <c r="N132" i="15"/>
  <c r="H132" i="15" s="1"/>
  <c r="N1596" i="15"/>
  <c r="H1596" i="15" s="1"/>
  <c r="N1594" i="15"/>
  <c r="H1594" i="15" s="1"/>
  <c r="N947" i="15"/>
  <c r="H947" i="15" s="1"/>
  <c r="N787" i="15"/>
  <c r="H787" i="15" s="1"/>
  <c r="N429" i="15"/>
  <c r="N394" i="15"/>
  <c r="H394" i="15" s="1"/>
  <c r="N1806" i="15"/>
  <c r="H1806" i="15" s="1"/>
  <c r="N946" i="15"/>
  <c r="H946" i="15" s="1"/>
  <c r="N855" i="15"/>
  <c r="H855" i="15" s="1"/>
  <c r="N1065" i="15"/>
  <c r="H1065" i="15" s="1"/>
  <c r="N930" i="15"/>
  <c r="H930" i="15" s="1"/>
  <c r="N393" i="15"/>
  <c r="H393" i="15" s="1"/>
  <c r="N428" i="15"/>
  <c r="N427" i="15"/>
  <c r="N164" i="15"/>
  <c r="H164" i="15" s="1"/>
  <c r="N377" i="15"/>
  <c r="N376" i="15"/>
  <c r="N945" i="15"/>
  <c r="H945" i="15" s="1"/>
  <c r="N1270" i="15"/>
  <c r="H1270" i="15" s="1"/>
  <c r="N637" i="15"/>
  <c r="H637" i="15" s="1"/>
  <c r="N1116" i="15"/>
  <c r="H1116" i="15" s="1"/>
  <c r="N1950" i="15"/>
  <c r="N1949" i="15"/>
  <c r="N1948" i="15"/>
  <c r="N1947" i="15"/>
  <c r="N1946" i="15"/>
  <c r="N1945" i="15"/>
  <c r="N1829" i="15"/>
  <c r="N1042" i="15"/>
  <c r="H1042" i="15" s="1"/>
  <c r="N1041" i="15"/>
  <c r="H1041" i="15" s="1"/>
  <c r="N458" i="15"/>
  <c r="H458" i="15" s="1"/>
  <c r="N1242" i="15"/>
  <c r="H1242" i="15" s="1"/>
  <c r="N254" i="15"/>
  <c r="H254" i="15" s="1"/>
  <c r="N1930" i="15"/>
  <c r="N448" i="15"/>
  <c r="H448" i="15" s="1"/>
  <c r="N1944" i="15"/>
  <c r="N1943" i="15"/>
  <c r="N1942" i="15"/>
  <c r="N1224" i="15"/>
  <c r="H1224" i="15" s="1"/>
  <c r="N447" i="15"/>
  <c r="H447" i="15" s="1"/>
  <c r="N1828" i="15"/>
  <c r="H1828" i="15" s="1"/>
  <c r="N1774" i="15"/>
  <c r="H1774" i="15" s="1"/>
  <c r="N1773" i="15"/>
  <c r="H1773" i="15" s="1"/>
  <c r="N1151" i="15"/>
  <c r="H1151" i="15" s="1"/>
  <c r="N1941" i="15"/>
  <c r="N1940" i="15"/>
  <c r="N1939" i="15"/>
  <c r="N1938" i="15"/>
  <c r="N1937" i="15"/>
  <c r="N1936" i="15"/>
  <c r="N1935" i="15"/>
  <c r="N540" i="15"/>
  <c r="H540" i="15" s="1"/>
  <c r="N1040" i="15"/>
  <c r="H1040" i="15" s="1"/>
  <c r="N715" i="15"/>
  <c r="N1078" i="15"/>
  <c r="H1078" i="15" s="1"/>
  <c r="N854" i="15"/>
  <c r="H854" i="15" s="1"/>
  <c r="N1660" i="15"/>
  <c r="H1660" i="15" s="1"/>
  <c r="N1644" i="15"/>
  <c r="H1644" i="15" s="1"/>
  <c r="N1202" i="15"/>
  <c r="H1202" i="15" s="1"/>
  <c r="N339" i="15"/>
  <c r="H339" i="15" s="1"/>
  <c r="N1934" i="15"/>
  <c r="N1933" i="15"/>
  <c r="N1932" i="15"/>
  <c r="N1931" i="15"/>
  <c r="N1929" i="15"/>
  <c r="N1735" i="15"/>
  <c r="H1735" i="15" s="1"/>
  <c r="N1616" i="15"/>
  <c r="H1616" i="15" s="1"/>
  <c r="N1376" i="15"/>
  <c r="H1376" i="15" s="1"/>
  <c r="N1928" i="15"/>
  <c r="N1927" i="15"/>
  <c r="N1926" i="15"/>
  <c r="N134" i="15"/>
  <c r="H134" i="15" s="1"/>
  <c r="N356" i="15"/>
  <c r="H356" i="15" s="1"/>
  <c r="N895" i="15"/>
  <c r="H895" i="15" s="1"/>
  <c r="N1386" i="15"/>
  <c r="H1386" i="15" s="1"/>
  <c r="N247" i="15"/>
  <c r="H247" i="15" s="1"/>
  <c r="N894" i="15"/>
  <c r="H894" i="15" s="1"/>
  <c r="N1184" i="15"/>
  <c r="H1184" i="15" s="1"/>
  <c r="N1882" i="15"/>
  <c r="N1115" i="15"/>
  <c r="H1115" i="15" s="1"/>
  <c r="N1114" i="15"/>
  <c r="H1114" i="15" s="1"/>
  <c r="N368" i="15"/>
  <c r="H368" i="15" s="1"/>
  <c r="N532" i="15"/>
  <c r="H532" i="15" s="1"/>
  <c r="N1431" i="15"/>
  <c r="H1431" i="15" s="1"/>
  <c r="N768" i="15"/>
  <c r="H768" i="15" s="1"/>
  <c r="N767" i="15"/>
  <c r="H767" i="15" s="1"/>
  <c r="H804" i="15"/>
  <c r="N803" i="15"/>
  <c r="H803" i="15" s="1"/>
  <c r="N1925" i="15"/>
  <c r="N1924" i="15"/>
  <c r="N1172" i="15"/>
  <c r="N499" i="15"/>
  <c r="H499" i="15" s="1"/>
  <c r="N1207" i="15"/>
  <c r="H1207" i="15" s="1"/>
  <c r="N367" i="15"/>
  <c r="H367" i="15" s="1"/>
  <c r="N1923" i="15"/>
  <c r="N1922" i="15"/>
  <c r="N1921" i="15"/>
  <c r="N1920" i="15"/>
  <c r="N446" i="15"/>
  <c r="H446" i="15" s="1"/>
  <c r="N863" i="15"/>
  <c r="H863" i="15" s="1"/>
  <c r="N740" i="15"/>
  <c r="N1089" i="15"/>
  <c r="H1089" i="15" s="1"/>
  <c r="N1088" i="15"/>
  <c r="H1088" i="15" s="1"/>
  <c r="N653" i="15"/>
  <c r="N862" i="15"/>
  <c r="H862" i="15" s="1"/>
  <c r="N355" i="15"/>
  <c r="H355" i="15" s="1"/>
  <c r="N498" i="15"/>
  <c r="H498" i="15" s="1"/>
  <c r="N497" i="15"/>
  <c r="H497" i="15" s="1"/>
  <c r="N496" i="15"/>
  <c r="H496" i="15" s="1"/>
  <c r="N929" i="15"/>
  <c r="H929" i="15" s="1"/>
  <c r="N1064" i="15"/>
  <c r="H1064" i="15" s="1"/>
  <c r="N556" i="15"/>
  <c r="H556" i="15" s="1"/>
  <c r="N365" i="15"/>
  <c r="H365" i="15" s="1"/>
  <c r="N699" i="15"/>
  <c r="N1330" i="15"/>
  <c r="H1330" i="15" s="1"/>
  <c r="N1919" i="15"/>
  <c r="N1918" i="15"/>
  <c r="N1917" i="15"/>
  <c r="N1916" i="15"/>
  <c r="N1329" i="15"/>
  <c r="H1329" i="15" s="1"/>
  <c r="N1915" i="15"/>
  <c r="N1873" i="15"/>
  <c r="N555" i="15"/>
  <c r="H555" i="15" s="1"/>
  <c r="N1426" i="15"/>
  <c r="H1426" i="15" s="1"/>
  <c r="N674" i="15"/>
  <c r="H674" i="15" s="1"/>
  <c r="N1755" i="15"/>
  <c r="N1914" i="15"/>
  <c r="N159" i="15"/>
  <c r="H159" i="15" s="1"/>
  <c r="N1328" i="15"/>
  <c r="H1328" i="15" s="1"/>
  <c r="N1913" i="15"/>
  <c r="N1912" i="15"/>
  <c r="N1249" i="15"/>
  <c r="N1911" i="15"/>
  <c r="N1910" i="15"/>
  <c r="N1909" i="15"/>
  <c r="N1908" i="15"/>
  <c r="N1907" i="15"/>
  <c r="N698" i="15"/>
  <c r="N271" i="15"/>
  <c r="H271" i="15" s="1"/>
  <c r="N782" i="15"/>
  <c r="N477" i="15"/>
  <c r="N1666" i="15"/>
  <c r="H1666" i="15" s="1"/>
  <c r="N1665" i="15"/>
  <c r="H1665" i="15" s="1"/>
  <c r="N1626" i="15"/>
  <c r="H1626" i="15" s="1"/>
  <c r="N1570" i="15"/>
  <c r="H1570" i="15" s="1"/>
  <c r="N1548" i="15"/>
  <c r="H1548" i="15" s="1"/>
  <c r="N267" i="15"/>
  <c r="H267" i="15" s="1"/>
  <c r="N600" i="15"/>
  <c r="N407" i="15"/>
  <c r="H407" i="15" s="1"/>
  <c r="N531" i="15"/>
  <c r="H531" i="15" s="1"/>
  <c r="N1305" i="15"/>
  <c r="H1305" i="15" s="1"/>
  <c r="N781" i="15"/>
  <c r="N861" i="15"/>
  <c r="H861" i="15" s="1"/>
  <c r="N1257" i="15"/>
  <c r="H1257" i="15" s="1"/>
  <c r="N1421" i="15"/>
  <c r="H1421" i="15" s="1"/>
  <c r="N668" i="15"/>
  <c r="N1200" i="15"/>
  <c r="H1200" i="15" s="1"/>
  <c r="N406" i="15"/>
  <c r="H406" i="15" s="1"/>
  <c r="N860" i="15"/>
  <c r="H860" i="15" s="1"/>
  <c r="N1262" i="15"/>
  <c r="H1262" i="15" s="1"/>
  <c r="N1345" i="15"/>
  <c r="H1345" i="15" s="1"/>
  <c r="N328" i="15"/>
  <c r="H328" i="15" s="1"/>
  <c r="N445" i="15"/>
  <c r="H445" i="15" s="1"/>
  <c r="N933" i="15"/>
  <c r="H933" i="15" s="1"/>
  <c r="N1652" i="15"/>
  <c r="H1652" i="15" s="1"/>
  <c r="N375" i="15"/>
  <c r="N986" i="15"/>
  <c r="N985" i="15"/>
  <c r="N354" i="15"/>
  <c r="H354" i="15" s="1"/>
  <c r="N353" i="15"/>
  <c r="H353" i="15" s="1"/>
  <c r="N819" i="15"/>
  <c r="H819" i="15" s="1"/>
  <c r="N530" i="15"/>
  <c r="H530" i="15" s="1"/>
  <c r="N1146" i="15"/>
  <c r="H1146" i="15" s="1"/>
  <c r="N1413" i="15"/>
  <c r="H1413" i="15" s="1"/>
  <c r="N1409" i="15"/>
  <c r="H1409" i="15" s="1"/>
  <c r="N240" i="15"/>
  <c r="H240" i="15" s="1"/>
  <c r="N932" i="15"/>
  <c r="H932" i="15" s="1"/>
  <c r="N1906" i="15"/>
  <c r="N1905" i="15"/>
  <c r="N1503" i="15"/>
  <c r="H1503" i="15" s="1"/>
  <c r="N1904" i="15"/>
  <c r="N1903" i="15"/>
  <c r="N1902" i="15"/>
  <c r="N1901" i="15"/>
  <c r="N1900" i="15"/>
  <c r="N1899" i="15"/>
  <c r="N1058" i="15"/>
  <c r="H1058" i="15" s="1"/>
  <c r="N226" i="15"/>
  <c r="H226" i="15" s="1"/>
  <c r="N667" i="15"/>
  <c r="N1518" i="15"/>
  <c r="H1518" i="15" s="1"/>
  <c r="N818" i="15"/>
  <c r="H818" i="15" s="1"/>
  <c r="N913" i="15"/>
  <c r="N673" i="15"/>
  <c r="H673" i="15" s="1"/>
  <c r="N1572" i="15"/>
  <c r="H1572" i="15" s="1"/>
  <c r="N1561" i="15"/>
  <c r="H1561" i="15" s="1"/>
  <c r="N838" i="15"/>
  <c r="H838" i="15" s="1"/>
  <c r="N837" i="15"/>
  <c r="H837" i="15" s="1"/>
  <c r="N836" i="15"/>
  <c r="H836" i="15" s="1"/>
  <c r="N754" i="15"/>
  <c r="H754" i="15" s="1"/>
  <c r="N1236" i="15"/>
  <c r="H1236" i="15" s="1"/>
  <c r="N1279" i="15"/>
  <c r="H1279" i="15" s="1"/>
  <c r="N984" i="15"/>
  <c r="N444" i="15"/>
  <c r="H444" i="15" s="1"/>
  <c r="N765" i="15"/>
  <c r="H765" i="15" s="1"/>
  <c r="N1351" i="15"/>
  <c r="H1351" i="15" s="1"/>
  <c r="N400" i="15"/>
  <c r="H400" i="15" s="1"/>
  <c r="N281" i="15"/>
  <c r="H281" i="15" s="1"/>
  <c r="N1039" i="15"/>
  <c r="H1039" i="15" s="1"/>
  <c r="N1087" i="15"/>
  <c r="H1087" i="15" s="1"/>
  <c r="N928" i="15"/>
  <c r="H928" i="15" s="1"/>
  <c r="N927" i="15"/>
  <c r="H927" i="15" s="1"/>
  <c r="N1086" i="15"/>
  <c r="H1086" i="15" s="1"/>
  <c r="N1085" i="15"/>
  <c r="H1085" i="15" s="1"/>
  <c r="N926" i="15"/>
  <c r="H926" i="15" s="1"/>
  <c r="N1038" i="15"/>
  <c r="H1038" i="15" s="1"/>
  <c r="N753" i="15"/>
  <c r="H753" i="15" s="1"/>
  <c r="N1714" i="15"/>
  <c r="H1714" i="15" s="1"/>
  <c r="N817" i="15"/>
  <c r="H817" i="15" s="1"/>
  <c r="N912" i="15"/>
  <c r="N1251" i="15"/>
  <c r="H1251" i="15" s="1"/>
  <c r="N1898" i="15"/>
  <c r="N1897" i="15"/>
  <c r="N1896" i="15"/>
  <c r="N1895" i="15"/>
  <c r="N237" i="15"/>
  <c r="H237" i="15" s="1"/>
  <c r="N1465" i="15"/>
  <c r="H1465" i="15" s="1"/>
  <c r="N374" i="15"/>
  <c r="N615" i="15"/>
  <c r="N614" i="15"/>
  <c r="N1209" i="15"/>
  <c r="H1209" i="15" s="1"/>
  <c r="N1579" i="15"/>
  <c r="H1579" i="15" s="1"/>
  <c r="N1539" i="15"/>
  <c r="H1539" i="15" s="1"/>
  <c r="N1574" i="15"/>
  <c r="H1574" i="15" s="1"/>
  <c r="N1544" i="15"/>
  <c r="H1544" i="15" s="1"/>
  <c r="N1037" i="15"/>
  <c r="H1037" i="15" s="1"/>
  <c r="N1073" i="15"/>
  <c r="H1073" i="15" s="1"/>
  <c r="N1869" i="15"/>
  <c r="N476" i="15"/>
  <c r="N944" i="15"/>
  <c r="H944" i="15" s="1"/>
  <c r="N943" i="15"/>
  <c r="H943" i="15" s="1"/>
  <c r="N442" i="15"/>
  <c r="H442" i="15" s="1"/>
  <c r="N1057" i="15"/>
  <c r="H1057" i="15" s="1"/>
  <c r="N1036" i="15"/>
  <c r="H1036" i="15" s="1"/>
  <c r="N1167" i="15"/>
  <c r="H1167" i="15" s="1"/>
  <c r="N1192" i="15"/>
  <c r="H1192" i="15" s="1"/>
  <c r="N1315" i="15"/>
  <c r="H1315" i="15" s="1"/>
  <c r="N1868" i="15"/>
  <c r="N1647" i="15"/>
  <c r="H1647" i="15" s="1"/>
  <c r="N1072" i="15"/>
  <c r="H1072" i="15" s="1"/>
  <c r="N599" i="15"/>
  <c r="N1028" i="15"/>
  <c r="H1028" i="15" s="1"/>
  <c r="N1742" i="15"/>
  <c r="H1742" i="15" s="1"/>
  <c r="N1894" i="15"/>
  <c r="N1893" i="15"/>
  <c r="N1892" i="15"/>
  <c r="N1304" i="15"/>
  <c r="H1304" i="15" s="1"/>
  <c r="N1264" i="15"/>
  <c r="H1264" i="15" s="1"/>
  <c r="N426" i="15"/>
  <c r="N1740" i="15"/>
  <c r="H1740" i="15" s="1"/>
  <c r="N1342" i="15"/>
  <c r="H1342" i="15" s="1"/>
  <c r="N1253" i="15"/>
  <c r="H1253" i="15" s="1"/>
  <c r="N1259" i="15"/>
  <c r="H1259" i="15" s="1"/>
  <c r="N1163" i="15"/>
  <c r="H1163" i="15" s="1"/>
  <c r="N1288" i="15"/>
  <c r="H1288" i="15" s="1"/>
  <c r="N1307" i="15"/>
  <c r="H1307" i="15" s="1"/>
  <c r="N1334" i="15"/>
  <c r="H1334" i="15" s="1"/>
  <c r="N1353" i="15"/>
  <c r="H1353" i="15"/>
  <c r="N1272" i="15"/>
  <c r="H1272" i="15" s="1"/>
  <c r="N1240" i="15"/>
  <c r="H1240" i="15" s="1"/>
  <c r="N1891" i="15"/>
  <c r="N1890" i="15"/>
  <c r="N1623" i="15"/>
  <c r="H1623" i="15" s="1"/>
  <c r="N163" i="15"/>
  <c r="H163" i="15" s="1"/>
  <c r="N1889" i="15"/>
  <c r="N1176" i="15"/>
  <c r="H1176" i="15" s="1"/>
  <c r="N1344" i="15"/>
  <c r="H1344" i="15" s="1"/>
  <c r="N1347" i="15"/>
  <c r="H1347" i="15" s="1"/>
  <c r="N1286" i="15"/>
  <c r="H1286" i="15" s="1"/>
  <c r="N1283" i="15"/>
  <c r="H1283" i="15" s="1"/>
  <c r="N1355" i="15"/>
  <c r="H1355" i="15" s="1"/>
  <c r="N1156" i="15"/>
  <c r="H1156" i="15" s="1"/>
  <c r="N1338" i="15"/>
  <c r="H1338" i="15" s="1"/>
  <c r="N1268" i="15"/>
  <c r="H1268" i="15" s="1"/>
  <c r="N1313" i="15"/>
  <c r="H1313" i="15" s="1"/>
  <c r="N1198" i="15"/>
  <c r="H1198" i="15" s="1"/>
  <c r="N1274" i="15"/>
  <c r="H1274" i="15" s="1"/>
  <c r="N1309" i="15"/>
  <c r="H1309" i="15" s="1"/>
  <c r="N1187" i="15"/>
  <c r="H1187" i="15" s="1"/>
  <c r="N1027" i="15"/>
  <c r="H1027" i="15" s="1"/>
  <c r="N475" i="15"/>
  <c r="N582" i="15"/>
  <c r="N1165" i="15"/>
  <c r="H1165" i="15" s="1"/>
  <c r="N529" i="15"/>
  <c r="H529" i="15" s="1"/>
  <c r="N1056" i="15"/>
  <c r="H1056" i="15" s="1"/>
  <c r="N474" i="15"/>
  <c r="N473" i="15"/>
  <c r="N472" i="15"/>
  <c r="N315" i="15"/>
  <c r="H315" i="15" s="1"/>
  <c r="N224" i="15"/>
  <c r="H224" i="15" s="1"/>
  <c r="N1026" i="15"/>
  <c r="H1026" i="15" s="1"/>
  <c r="N1050" i="15"/>
  <c r="H1050" i="15" s="1"/>
  <c r="N598" i="15"/>
  <c r="N256" i="15"/>
  <c r="H256" i="15" s="1"/>
  <c r="N1246" i="15"/>
  <c r="H1246" i="15" s="1"/>
  <c r="N1025" i="15"/>
  <c r="H1025" i="15" s="1"/>
  <c r="N1888" i="15"/>
  <c r="N1704" i="15"/>
  <c r="H1704" i="15" s="1"/>
  <c r="N1302" i="15"/>
  <c r="H1302" i="15" s="1"/>
  <c r="N1357" i="15"/>
  <c r="H1357" i="15" s="1"/>
  <c r="N1194" i="15"/>
  <c r="H1194" i="15" s="1"/>
  <c r="N1055" i="15"/>
  <c r="H1055" i="15" s="1"/>
  <c r="N52" i="15"/>
  <c r="H52" i="15" s="1"/>
  <c r="N1887" i="15"/>
  <c r="N1886" i="15"/>
  <c r="N1885" i="15"/>
  <c r="N1606" i="15"/>
  <c r="H1606" i="15" s="1"/>
  <c r="N1336" i="15"/>
  <c r="H1336" i="15" s="1"/>
  <c r="N1325" i="15"/>
  <c r="H1325" i="15" s="1"/>
  <c r="N1434" i="15"/>
  <c r="H1434" i="15" s="1"/>
  <c r="N1884" i="15"/>
  <c r="N1883" i="15"/>
  <c r="N1881" i="15"/>
  <c r="N1880" i="15"/>
  <c r="N1190" i="15"/>
  <c r="H1190" i="15" s="1"/>
  <c r="N1238" i="15"/>
  <c r="H1238" i="15" s="1"/>
  <c r="N1154" i="15"/>
  <c r="H1154" i="15" s="1"/>
  <c r="N1629" i="15"/>
  <c r="H1629" i="15" s="1"/>
  <c r="N1565" i="15"/>
  <c r="H1565" i="15" s="1"/>
  <c r="N1532" i="15"/>
  <c r="H1532" i="15" s="1"/>
  <c r="N1590" i="15"/>
  <c r="H1590" i="15" s="1"/>
  <c r="N1584" i="15"/>
  <c r="H1584" i="15" s="1"/>
  <c r="N1587" i="15"/>
  <c r="H1587" i="15" s="1"/>
  <c r="N1550" i="15"/>
  <c r="H1550" i="15" s="1"/>
  <c r="N1390" i="15"/>
  <c r="H1390" i="15" s="1"/>
  <c r="N1557" i="15"/>
  <c r="H1557" i="15" s="1"/>
  <c r="N1159" i="15"/>
  <c r="N764" i="15"/>
  <c r="H764" i="15" s="1"/>
  <c r="N1084" i="15"/>
  <c r="H1084" i="15" s="1"/>
  <c r="N824" i="15"/>
  <c r="N697" i="15"/>
  <c r="N471" i="15"/>
  <c r="N470" i="15"/>
  <c r="N752" i="15"/>
  <c r="H752" i="15" s="1"/>
  <c r="N399" i="15"/>
  <c r="H399" i="15" s="1"/>
  <c r="N1319" i="15"/>
  <c r="N1204" i="15"/>
  <c r="N1232" i="15"/>
  <c r="H1232" i="15" s="1"/>
  <c r="N20" i="15"/>
  <c r="H20" i="15" s="1"/>
  <c r="N21" i="15"/>
  <c r="H21" i="15" s="1"/>
  <c r="N22" i="15"/>
  <c r="H22" i="15" s="1"/>
  <c r="N23" i="15"/>
  <c r="H23" i="15" s="1"/>
  <c r="N24" i="15"/>
  <c r="H24" i="15" s="1"/>
  <c r="N25" i="15"/>
  <c r="H25" i="15" s="1"/>
  <c r="N26" i="15"/>
  <c r="H26" i="15" s="1"/>
  <c r="N27" i="15"/>
  <c r="H27" i="15" s="1"/>
  <c r="N29" i="15"/>
  <c r="H29" i="15" s="1"/>
  <c r="N30" i="15"/>
  <c r="H30" i="15" s="1"/>
  <c r="N31" i="15"/>
  <c r="H31" i="15" s="1"/>
  <c r="N34" i="15"/>
  <c r="H34" i="15" s="1"/>
  <c r="N35" i="15"/>
  <c r="H35" i="15" s="1"/>
  <c r="N36" i="15"/>
  <c r="H36" i="15" s="1"/>
  <c r="N37" i="15"/>
  <c r="H37" i="15" s="1"/>
  <c r="N38" i="15"/>
  <c r="H38" i="15" s="1"/>
  <c r="N39" i="15"/>
  <c r="H39" i="15" s="1"/>
  <c r="N41" i="15"/>
  <c r="H41" i="15" s="1"/>
  <c r="N43" i="15"/>
  <c r="H43" i="15" s="1"/>
  <c r="N44" i="15"/>
  <c r="H44" i="15" s="1"/>
  <c r="N45" i="15"/>
  <c r="H45" i="15" s="1"/>
  <c r="N46" i="15"/>
  <c r="H46" i="15" s="1"/>
  <c r="N47" i="15"/>
  <c r="H47" i="15" s="1"/>
  <c r="N48" i="15"/>
  <c r="H48" i="15" s="1"/>
  <c r="N49" i="15"/>
  <c r="H49" i="15" s="1"/>
  <c r="N50" i="15"/>
  <c r="H50" i="15" s="1"/>
  <c r="N51" i="15"/>
  <c r="H51" i="15" s="1"/>
  <c r="N53" i="15"/>
  <c r="N54" i="15"/>
  <c r="H54" i="15" s="1"/>
  <c r="N55" i="15"/>
  <c r="H55" i="15" s="1"/>
  <c r="N59" i="15"/>
  <c r="H59" i="15" s="1"/>
  <c r="N60" i="15"/>
  <c r="H60" i="15" s="1"/>
  <c r="N61" i="15"/>
  <c r="H61" i="15" s="1"/>
  <c r="N63" i="15"/>
  <c r="H63" i="15" s="1"/>
  <c r="N66" i="15"/>
  <c r="H66" i="15" s="1"/>
  <c r="N67" i="15"/>
  <c r="H67" i="15" s="1"/>
  <c r="N68" i="15"/>
  <c r="H68" i="15" s="1"/>
  <c r="N69" i="15"/>
  <c r="H69" i="15" s="1"/>
  <c r="N72" i="15"/>
  <c r="H72" i="15" s="1"/>
  <c r="N73" i="15"/>
  <c r="H73" i="15" s="1"/>
  <c r="N74" i="15"/>
  <c r="H74" i="15" s="1"/>
  <c r="N76" i="15"/>
  <c r="H76" i="15" s="1"/>
  <c r="N77" i="15"/>
  <c r="H77" i="15" s="1"/>
  <c r="N81" i="15"/>
  <c r="H81" i="15" s="1"/>
  <c r="N82" i="15"/>
  <c r="H82" i="15" s="1"/>
  <c r="N83" i="15"/>
  <c r="H83" i="15" s="1"/>
  <c r="N84" i="15"/>
  <c r="H84" i="15" s="1"/>
  <c r="N85" i="15"/>
  <c r="H85" i="15" s="1"/>
  <c r="N86" i="15"/>
  <c r="H86" i="15" s="1"/>
  <c r="N87" i="15"/>
  <c r="H87" i="15" s="1"/>
  <c r="N88" i="15"/>
  <c r="H88" i="15" s="1"/>
  <c r="N89" i="15"/>
  <c r="H89" i="15" s="1"/>
  <c r="N90" i="15"/>
  <c r="H90" i="15" s="1"/>
  <c r="N91" i="15"/>
  <c r="H91" i="15" s="1"/>
  <c r="N92" i="15"/>
  <c r="H92" i="15" s="1"/>
  <c r="N93" i="15"/>
  <c r="H93" i="15" s="1"/>
  <c r="N94" i="15"/>
  <c r="H94" i="15" s="1"/>
  <c r="N95" i="15"/>
  <c r="H95" i="15" s="1"/>
  <c r="N96" i="15"/>
  <c r="H96" i="15" s="1"/>
  <c r="N97" i="15"/>
  <c r="H97" i="15" s="1"/>
  <c r="N98" i="15"/>
  <c r="H98" i="15" s="1"/>
  <c r="N99" i="15"/>
  <c r="H99" i="15" s="1"/>
  <c r="N100" i="15"/>
  <c r="H100" i="15" s="1"/>
  <c r="N101" i="15"/>
  <c r="H101" i="15" s="1"/>
  <c r="N102" i="15"/>
  <c r="H102" i="15" s="1"/>
  <c r="N103" i="15"/>
  <c r="H103" i="15" s="1"/>
  <c r="N104" i="15"/>
  <c r="H104" i="15" s="1"/>
  <c r="N105" i="15"/>
  <c r="H105" i="15" s="1"/>
  <c r="N106" i="15"/>
  <c r="H106" i="15" s="1"/>
  <c r="N107" i="15"/>
  <c r="H107" i="15" s="1"/>
  <c r="N109" i="15"/>
  <c r="H109" i="15" s="1"/>
  <c r="N110" i="15"/>
  <c r="H110" i="15" s="1"/>
  <c r="N111" i="15"/>
  <c r="H111" i="15" s="1"/>
  <c r="N112" i="15"/>
  <c r="H112" i="15" s="1"/>
  <c r="N113" i="15"/>
  <c r="H113" i="15" s="1"/>
  <c r="N114" i="15"/>
  <c r="H114" i="15" s="1"/>
  <c r="N115" i="15"/>
  <c r="H115" i="15" s="1"/>
  <c r="N118" i="15"/>
  <c r="H118" i="15" s="1"/>
  <c r="N119" i="15"/>
  <c r="H119" i="15" s="1"/>
  <c r="N120" i="15"/>
  <c r="H120" i="15" s="1"/>
  <c r="N121" i="15"/>
  <c r="H121" i="15" s="1"/>
  <c r="N122" i="15"/>
  <c r="H122" i="15" s="1"/>
  <c r="N124" i="15"/>
  <c r="H124" i="15" s="1"/>
  <c r="N125" i="15"/>
  <c r="H125" i="15" s="1"/>
  <c r="N126" i="15"/>
  <c r="H126" i="15" s="1"/>
  <c r="N127" i="15"/>
  <c r="H127" i="15" s="1"/>
  <c r="N128" i="15"/>
  <c r="H128" i="15" s="1"/>
  <c r="N129" i="15"/>
  <c r="H129" i="15" s="1"/>
  <c r="N131" i="15"/>
  <c r="H131" i="15" s="1"/>
  <c r="N133" i="15"/>
  <c r="H133" i="15" s="1"/>
  <c r="N135" i="15"/>
  <c r="H135" i="15" s="1"/>
  <c r="N136" i="15"/>
  <c r="H136" i="15" s="1"/>
  <c r="N137" i="15"/>
  <c r="H137" i="15" s="1"/>
  <c r="N138" i="15"/>
  <c r="H138" i="15" s="1"/>
  <c r="N139" i="15"/>
  <c r="H139" i="15" s="1"/>
  <c r="N141" i="15"/>
  <c r="H141" i="15" s="1"/>
  <c r="N142" i="15"/>
  <c r="H142" i="15" s="1"/>
  <c r="N143" i="15"/>
  <c r="H143" i="15" s="1"/>
  <c r="N144" i="15"/>
  <c r="H144" i="15" s="1"/>
  <c r="N145" i="15"/>
  <c r="H145" i="15" s="1"/>
  <c r="N147" i="15"/>
  <c r="H147" i="15" s="1"/>
  <c r="N148" i="15"/>
  <c r="H148" i="15" s="1"/>
  <c r="N149" i="15"/>
  <c r="H149" i="15" s="1"/>
  <c r="N150" i="15"/>
  <c r="H150" i="15" s="1"/>
  <c r="N151" i="15"/>
  <c r="N152" i="15"/>
  <c r="H152" i="15" s="1"/>
  <c r="N153" i="15"/>
  <c r="H153" i="15" s="1"/>
  <c r="N155" i="15"/>
  <c r="H155" i="15" s="1"/>
  <c r="N157" i="15"/>
  <c r="H157" i="15" s="1"/>
  <c r="N158" i="15"/>
  <c r="H158" i="15" s="1"/>
  <c r="N162" i="15"/>
  <c r="H162" i="15" s="1"/>
  <c r="N167" i="15"/>
  <c r="H167" i="15" s="1"/>
  <c r="N171" i="15"/>
  <c r="H171" i="15" s="1"/>
  <c r="N172" i="15"/>
  <c r="H172" i="15" s="1"/>
  <c r="N173" i="15"/>
  <c r="H173" i="15" s="1"/>
  <c r="N174" i="15"/>
  <c r="H174" i="15" s="1"/>
  <c r="N175" i="15"/>
  <c r="N176" i="15"/>
  <c r="H176" i="15" s="1"/>
  <c r="N177" i="15"/>
  <c r="N178" i="15"/>
  <c r="H178" i="15" s="1"/>
  <c r="N180" i="15"/>
  <c r="H180" i="15" s="1"/>
  <c r="N181" i="15"/>
  <c r="H181" i="15" s="1"/>
  <c r="N183" i="15"/>
  <c r="H183" i="15" s="1"/>
  <c r="N186" i="15"/>
  <c r="H186" i="15" s="1"/>
  <c r="N188" i="15"/>
  <c r="H188" i="15" s="1"/>
  <c r="N191" i="15"/>
  <c r="H191" i="15" s="1"/>
  <c r="N192" i="15"/>
  <c r="H192" i="15" s="1"/>
  <c r="N194" i="15"/>
  <c r="H194" i="15" s="1"/>
  <c r="N195" i="15"/>
  <c r="H195" i="15" s="1"/>
  <c r="N196" i="15"/>
  <c r="H196" i="15" s="1"/>
  <c r="N197" i="15"/>
  <c r="H197" i="15" s="1"/>
  <c r="N199" i="15"/>
  <c r="H199" i="15" s="1"/>
  <c r="N200" i="15"/>
  <c r="H200" i="15" s="1"/>
  <c r="N201" i="15"/>
  <c r="H201" i="15" s="1"/>
  <c r="N202" i="15"/>
  <c r="H202" i="15" s="1"/>
  <c r="N204" i="15"/>
  <c r="H204" i="15" s="1"/>
  <c r="N206" i="15"/>
  <c r="H206" i="15" s="1"/>
  <c r="N207" i="15"/>
  <c r="H207" i="15" s="1"/>
  <c r="N208" i="15"/>
  <c r="H208" i="15" s="1"/>
  <c r="N210" i="15"/>
  <c r="H210" i="15" s="1"/>
  <c r="N211" i="15"/>
  <c r="H211" i="15" s="1"/>
  <c r="N213" i="15"/>
  <c r="H213" i="15" s="1"/>
  <c r="N215" i="15"/>
  <c r="H215" i="15" s="1"/>
  <c r="N216" i="15"/>
  <c r="H216" i="15" s="1"/>
  <c r="N217" i="15"/>
  <c r="H217" i="15" s="1"/>
  <c r="N218" i="15"/>
  <c r="N219" i="15"/>
  <c r="H219" i="15" s="1"/>
  <c r="N221" i="15"/>
  <c r="H221" i="15" s="1"/>
  <c r="N222" i="15"/>
  <c r="N223" i="15"/>
  <c r="H223" i="15" s="1"/>
  <c r="N225" i="15"/>
  <c r="H225" i="15" s="1"/>
  <c r="N227" i="15"/>
  <c r="H227" i="15" s="1"/>
  <c r="N228" i="15"/>
  <c r="H228" i="15" s="1"/>
  <c r="N229" i="15"/>
  <c r="H229" i="15" s="1"/>
  <c r="N230" i="15"/>
  <c r="H230" i="15" s="1"/>
  <c r="N232" i="15"/>
  <c r="H232" i="15" s="1"/>
  <c r="N233" i="15"/>
  <c r="H233" i="15" s="1"/>
  <c r="N234" i="15"/>
  <c r="N236" i="15"/>
  <c r="H236" i="15" s="1"/>
  <c r="N239" i="15"/>
  <c r="H239" i="15" s="1"/>
  <c r="N241" i="15"/>
  <c r="H241" i="15" s="1"/>
  <c r="N242" i="15"/>
  <c r="H242" i="15" s="1"/>
  <c r="N243" i="15"/>
  <c r="H243" i="15" s="1"/>
  <c r="N245" i="15"/>
  <c r="H245" i="15" s="1"/>
  <c r="N246" i="15"/>
  <c r="H246" i="15" s="1"/>
  <c r="N248" i="15"/>
  <c r="H248" i="15" s="1"/>
  <c r="N249" i="15"/>
  <c r="N250" i="15"/>
  <c r="H250" i="15" s="1"/>
  <c r="N251" i="15"/>
  <c r="N252" i="15"/>
  <c r="H252" i="15" s="1"/>
  <c r="N253" i="15"/>
  <c r="H253" i="15" s="1"/>
  <c r="N255" i="15"/>
  <c r="H255" i="15" s="1"/>
  <c r="N257" i="15"/>
  <c r="H257" i="15" s="1"/>
  <c r="N259" i="15"/>
  <c r="H259" i="15" s="1"/>
  <c r="N260" i="15"/>
  <c r="N261" i="15"/>
  <c r="H261" i="15" s="1"/>
  <c r="N262" i="15"/>
  <c r="N263" i="15"/>
  <c r="H263" i="15" s="1"/>
  <c r="N264" i="15"/>
  <c r="N266" i="15"/>
  <c r="H266" i="15" s="1"/>
  <c r="N268" i="15"/>
  <c r="H268" i="15" s="1"/>
  <c r="N270" i="15"/>
  <c r="H270" i="15" s="1"/>
  <c r="N272" i="15"/>
  <c r="H272" i="15" s="1"/>
  <c r="N273" i="15"/>
  <c r="N274" i="15"/>
  <c r="H274" i="15" s="1"/>
  <c r="N275" i="15"/>
  <c r="H275" i="15" s="1"/>
  <c r="N277" i="15"/>
  <c r="H277" i="15" s="1"/>
  <c r="N278" i="15"/>
  <c r="N279" i="15"/>
  <c r="H279" i="15" s="1"/>
  <c r="N280" i="15"/>
  <c r="H280" i="15" s="1"/>
  <c r="N282" i="15"/>
  <c r="H282" i="15" s="1"/>
  <c r="N283" i="15"/>
  <c r="H283" i="15" s="1"/>
  <c r="N284" i="15"/>
  <c r="N285" i="15"/>
  <c r="H285" i="15" s="1"/>
  <c r="N286" i="15"/>
  <c r="H286" i="15" s="1"/>
  <c r="N287" i="15"/>
  <c r="N288" i="15"/>
  <c r="H288" i="15" s="1"/>
  <c r="N289" i="15"/>
  <c r="H289" i="15" s="1"/>
  <c r="N290" i="15"/>
  <c r="N291" i="15"/>
  <c r="H291" i="15" s="1"/>
  <c r="N292" i="15"/>
  <c r="H292" i="15" s="1"/>
  <c r="N293" i="15"/>
  <c r="N295" i="15"/>
  <c r="H295" i="15" s="1"/>
  <c r="N296" i="15"/>
  <c r="H296" i="15" s="1"/>
  <c r="N298" i="15"/>
  <c r="H298" i="15" s="1"/>
  <c r="N299" i="15"/>
  <c r="N300" i="15"/>
  <c r="H300" i="15" s="1"/>
  <c r="N302" i="15"/>
  <c r="H302" i="15" s="1"/>
  <c r="N303" i="15"/>
  <c r="H303" i="15" s="1"/>
  <c r="N305" i="15"/>
  <c r="H305" i="15" s="1"/>
  <c r="N307" i="15"/>
  <c r="H307" i="15" s="1"/>
  <c r="N308" i="15"/>
  <c r="H308" i="15" s="1"/>
  <c r="N310" i="15"/>
  <c r="H310" i="15" s="1"/>
  <c r="N311" i="15"/>
  <c r="N312" i="15"/>
  <c r="H312" i="15" s="1"/>
  <c r="N313" i="15"/>
  <c r="N314" i="15"/>
  <c r="H314" i="15" s="1"/>
  <c r="N316" i="15"/>
  <c r="H316" i="15" s="1"/>
  <c r="N317" i="15"/>
  <c r="H317" i="15" s="1"/>
  <c r="N319" i="15"/>
  <c r="H319" i="15" s="1"/>
  <c r="N320" i="15"/>
  <c r="H320" i="15" s="1"/>
  <c r="N322" i="15"/>
  <c r="H322" i="15" s="1"/>
  <c r="N323" i="15"/>
  <c r="H323" i="15" s="1"/>
  <c r="N324" i="15"/>
  <c r="N325" i="15"/>
  <c r="H325" i="15" s="1"/>
  <c r="N326" i="15"/>
  <c r="N327" i="15"/>
  <c r="H327" i="15" s="1"/>
  <c r="N329" i="15"/>
  <c r="H329" i="15" s="1"/>
  <c r="N331" i="15"/>
  <c r="H331" i="15" s="1"/>
  <c r="N332" i="15"/>
  <c r="N333" i="15"/>
  <c r="H333" i="15" s="1"/>
  <c r="N335" i="15"/>
  <c r="H335" i="15" s="1"/>
  <c r="N336" i="15"/>
  <c r="H336" i="15" s="1"/>
  <c r="N337" i="15"/>
  <c r="N338" i="15"/>
  <c r="H338" i="15" s="1"/>
  <c r="N340" i="15"/>
  <c r="H340" i="15" s="1"/>
  <c r="N342" i="15"/>
  <c r="H342" i="15" s="1"/>
  <c r="N344" i="15"/>
  <c r="H344" i="15" s="1"/>
  <c r="N345" i="15"/>
  <c r="N346" i="15"/>
  <c r="H346" i="15" s="1"/>
  <c r="N347" i="15"/>
  <c r="N348" i="15"/>
  <c r="H348" i="15" s="1"/>
  <c r="N349" i="15"/>
  <c r="H349" i="15" s="1"/>
  <c r="N350" i="15"/>
  <c r="H350" i="15" s="1"/>
  <c r="N351" i="15"/>
  <c r="H351" i="15" s="1"/>
  <c r="N352" i="15"/>
  <c r="H352" i="15" s="1"/>
  <c r="N364" i="15"/>
  <c r="H364" i="15" s="1"/>
  <c r="N366" i="15"/>
  <c r="H366" i="15" s="1"/>
  <c r="N371" i="15"/>
  <c r="H371" i="15" s="1"/>
  <c r="N391" i="15"/>
  <c r="H391" i="15" s="1"/>
  <c r="N392" i="15"/>
  <c r="H392" i="15" s="1"/>
  <c r="N398" i="15"/>
  <c r="H398" i="15" s="1"/>
  <c r="N405" i="15"/>
  <c r="H405" i="15" s="1"/>
  <c r="N423" i="15"/>
  <c r="H423" i="15" s="1"/>
  <c r="N424" i="15"/>
  <c r="N425" i="15"/>
  <c r="N441" i="15"/>
  <c r="H441" i="15" s="1"/>
  <c r="N443" i="15"/>
  <c r="H443" i="15" s="1"/>
  <c r="N457" i="15"/>
  <c r="H457" i="15" s="1"/>
  <c r="N465" i="15"/>
  <c r="H465" i="15" s="1"/>
  <c r="N466" i="15"/>
  <c r="N467" i="15"/>
  <c r="N468" i="15"/>
  <c r="N469" i="15"/>
  <c r="N495" i="15"/>
  <c r="H495" i="15" s="1"/>
  <c r="N504" i="15"/>
  <c r="H504" i="15" s="1"/>
  <c r="N506" i="15"/>
  <c r="H506" i="15" s="1"/>
  <c r="N511" i="15"/>
  <c r="H511" i="15" s="1"/>
  <c r="N518" i="15"/>
  <c r="H518" i="15" s="1"/>
  <c r="N528" i="15"/>
  <c r="H528" i="15" s="1"/>
  <c r="N539" i="15"/>
  <c r="H539" i="15" s="1"/>
  <c r="N554" i="15"/>
  <c r="H554" i="15" s="1"/>
  <c r="N559" i="15"/>
  <c r="H559" i="15" s="1"/>
  <c r="N575" i="15"/>
  <c r="H575" i="15" s="1"/>
  <c r="N580" i="15"/>
  <c r="H580" i="15" s="1"/>
  <c r="N581" i="15"/>
  <c r="N590" i="15"/>
  <c r="H590" i="15" s="1"/>
  <c r="N591" i="15"/>
  <c r="H591" i="15" s="1"/>
  <c r="N592" i="15"/>
  <c r="H592" i="15" s="1"/>
  <c r="N593" i="15"/>
  <c r="N594" i="15"/>
  <c r="H594" i="15" s="1"/>
  <c r="N595" i="15"/>
  <c r="N596" i="15"/>
  <c r="N606" i="15"/>
  <c r="H606" i="15" s="1"/>
  <c r="N611" i="15"/>
  <c r="H611" i="15" s="1"/>
  <c r="N612" i="15"/>
  <c r="N613" i="15"/>
  <c r="N626" i="15"/>
  <c r="H626" i="15" s="1"/>
  <c r="N629" i="15"/>
  <c r="H629" i="15" s="1"/>
  <c r="N636" i="15"/>
  <c r="H636" i="15" s="1"/>
  <c r="N641" i="15"/>
  <c r="H641" i="15" s="1"/>
  <c r="N646" i="15"/>
  <c r="H646" i="15" s="1"/>
  <c r="N650" i="15"/>
  <c r="H650" i="15" s="1"/>
  <c r="N651" i="15"/>
  <c r="N652" i="15"/>
  <c r="N660" i="15"/>
  <c r="H660" i="15" s="1"/>
  <c r="N665" i="15"/>
  <c r="H665" i="15" s="1"/>
  <c r="N666" i="15"/>
  <c r="N672" i="15"/>
  <c r="H672" i="15" s="1"/>
  <c r="N681" i="15"/>
  <c r="H681" i="15" s="1"/>
  <c r="N686" i="15"/>
  <c r="H686" i="15" s="1"/>
  <c r="N687" i="15"/>
  <c r="H687" i="15" s="1"/>
  <c r="N689" i="15"/>
  <c r="H689" i="15" s="1"/>
  <c r="N690" i="15"/>
  <c r="N691" i="15"/>
  <c r="N694" i="15"/>
  <c r="H694" i="15" s="1"/>
  <c r="N695" i="15"/>
  <c r="H695" i="15" s="1"/>
  <c r="N696" i="15"/>
  <c r="N710" i="15"/>
  <c r="H710" i="15" s="1"/>
  <c r="N711" i="15"/>
  <c r="N712" i="15"/>
  <c r="N713" i="15"/>
  <c r="N714" i="15"/>
  <c r="N725" i="15"/>
  <c r="H725" i="15" s="1"/>
  <c r="N738" i="15"/>
  <c r="H738" i="15" s="1"/>
  <c r="N739" i="15"/>
  <c r="N750" i="15"/>
  <c r="H750" i="15" s="1"/>
  <c r="N763" i="15"/>
  <c r="H763" i="15" s="1"/>
  <c r="N766" i="15"/>
  <c r="H766" i="15" s="1"/>
  <c r="N778" i="15"/>
  <c r="H778" i="15" s="1"/>
  <c r="N779" i="15"/>
  <c r="N780" i="15"/>
  <c r="N786" i="15"/>
  <c r="H786" i="15" s="1"/>
  <c r="N795" i="15"/>
  <c r="H795" i="15" s="1"/>
  <c r="N798" i="15"/>
  <c r="H798" i="15" s="1"/>
  <c r="N802" i="15"/>
  <c r="H802" i="15" s="1"/>
  <c r="N809" i="15"/>
  <c r="H809" i="15" s="1"/>
  <c r="N810" i="15"/>
  <c r="N811" i="15"/>
  <c r="N816" i="15"/>
  <c r="H816" i="15" s="1"/>
  <c r="N822" i="15"/>
  <c r="H822" i="15" s="1"/>
  <c r="N823" i="15"/>
  <c r="N832" i="15"/>
  <c r="H832" i="15" s="1"/>
  <c r="N835" i="15"/>
  <c r="H835" i="15" s="1"/>
  <c r="N846" i="15"/>
  <c r="H846" i="15" s="1"/>
  <c r="N853" i="15"/>
  <c r="H853" i="15" s="1"/>
  <c r="N856" i="15"/>
  <c r="H856" i="15" s="1"/>
  <c r="N859" i="15"/>
  <c r="H859" i="15" s="1"/>
  <c r="N875" i="15"/>
  <c r="H875" i="15" s="1"/>
  <c r="N878" i="15"/>
  <c r="H878" i="15" s="1"/>
  <c r="N880" i="15"/>
  <c r="H880" i="15" s="1"/>
  <c r="N881" i="15"/>
  <c r="H881" i="15" s="1"/>
  <c r="N886" i="15"/>
  <c r="H886" i="15" s="1"/>
  <c r="N893" i="15"/>
  <c r="H893" i="15" s="1"/>
  <c r="N904" i="15"/>
  <c r="H904" i="15" s="1"/>
  <c r="N907" i="15"/>
  <c r="H907" i="15" s="1"/>
  <c r="N908" i="15"/>
  <c r="N909" i="15"/>
  <c r="N910" i="15"/>
  <c r="N911" i="15"/>
  <c r="N925" i="15"/>
  <c r="H925" i="15" s="1"/>
  <c r="N931" i="15"/>
  <c r="H931" i="15" s="1"/>
  <c r="N942" i="15"/>
  <c r="H942" i="15" s="1"/>
  <c r="N966" i="15"/>
  <c r="H966" i="15" s="1"/>
  <c r="N968" i="15"/>
  <c r="H968" i="15" s="1"/>
  <c r="N977" i="15"/>
  <c r="H977" i="15" s="1"/>
  <c r="N978" i="15"/>
  <c r="N979" i="15"/>
  <c r="N980" i="15"/>
  <c r="N981" i="15"/>
  <c r="N982" i="15"/>
  <c r="N983" i="15"/>
  <c r="N1007" i="15"/>
  <c r="H1007" i="15" s="1"/>
  <c r="N1008" i="15"/>
  <c r="N1009" i="15"/>
  <c r="N1024" i="15"/>
  <c r="H1024" i="15" s="1"/>
  <c r="N1034" i="15"/>
  <c r="H1034" i="15" s="1"/>
  <c r="N1035" i="15"/>
  <c r="H1035" i="15" s="1"/>
  <c r="N1049" i="15"/>
  <c r="H1049" i="15" s="1"/>
  <c r="N1054" i="15"/>
  <c r="H1054" i="15" s="1"/>
  <c r="N1059" i="15"/>
  <c r="H1059" i="15" s="1"/>
  <c r="N1062" i="15"/>
  <c r="H1062" i="15" s="1"/>
  <c r="N1063" i="15"/>
  <c r="H1063" i="15" s="1"/>
  <c r="N1066" i="15"/>
  <c r="H1066" i="15" s="1"/>
  <c r="N1067" i="15"/>
  <c r="H1067" i="15" s="1"/>
  <c r="N1070" i="15"/>
  <c r="H1070" i="15" s="1"/>
  <c r="N1071" i="15"/>
  <c r="H1071" i="15" s="1"/>
  <c r="N1074" i="15"/>
  <c r="H1074" i="15" s="1"/>
  <c r="N1077" i="15"/>
  <c r="H1077" i="15" s="1"/>
  <c r="N1082" i="15"/>
  <c r="H1082" i="15" s="1"/>
  <c r="N1106" i="15"/>
  <c r="H1106" i="15" s="1"/>
  <c r="N1113" i="15"/>
  <c r="H1113" i="15" s="1"/>
  <c r="N1120" i="15"/>
  <c r="H1120" i="15" s="1"/>
  <c r="N1145" i="15"/>
  <c r="H1145" i="15" s="1"/>
  <c r="N1147" i="15"/>
  <c r="H1147" i="15" s="1"/>
  <c r="N1148" i="15"/>
  <c r="N1149" i="15"/>
  <c r="H1149" i="15" s="1"/>
  <c r="N1150" i="15"/>
  <c r="H1150" i="15" s="1"/>
  <c r="N1152" i="15"/>
  <c r="H1152" i="15" s="1"/>
  <c r="N1153" i="15"/>
  <c r="H1153" i="15" s="1"/>
  <c r="N1155" i="15"/>
  <c r="H1155" i="15" s="1"/>
  <c r="N1157" i="15"/>
  <c r="H1157" i="15" s="1"/>
  <c r="N1158" i="15"/>
  <c r="N1160" i="15"/>
  <c r="H1160" i="15" s="1"/>
  <c r="N1161" i="15"/>
  <c r="N1162" i="15"/>
  <c r="H1162" i="15" s="1"/>
  <c r="N1164" i="15"/>
  <c r="H1164" i="15" s="1"/>
  <c r="N1166" i="15"/>
  <c r="H1166" i="15" s="1"/>
  <c r="N1168" i="15"/>
  <c r="H1168" i="15" s="1"/>
  <c r="N1169" i="15"/>
  <c r="N1170" i="15"/>
  <c r="H1170" i="15" s="1"/>
  <c r="N1171" i="15"/>
  <c r="N1173" i="15"/>
  <c r="H1173" i="15" s="1"/>
  <c r="N1174" i="15"/>
  <c r="H1174" i="15" s="1"/>
  <c r="N1175" i="15"/>
  <c r="H1175" i="15" s="1"/>
  <c r="N1178" i="15"/>
  <c r="H1178" i="15" s="1"/>
  <c r="N1180" i="15"/>
  <c r="H1180" i="15" s="1"/>
  <c r="N1181" i="15"/>
  <c r="H1181" i="15" s="1"/>
  <c r="N1182" i="15"/>
  <c r="N1183" i="15"/>
  <c r="H1183" i="15" s="1"/>
  <c r="N1185" i="15"/>
  <c r="H1185" i="15" s="1"/>
  <c r="N1186" i="15"/>
  <c r="H1186" i="15" s="1"/>
  <c r="N1188" i="15"/>
  <c r="H1188" i="15" s="1"/>
  <c r="N1189" i="15"/>
  <c r="H1189" i="15" s="1"/>
  <c r="N1191" i="15"/>
  <c r="H1191" i="15" s="1"/>
  <c r="N1193" i="15"/>
  <c r="H1193" i="15" s="1"/>
  <c r="N1195" i="15"/>
  <c r="H1195" i="15" s="1"/>
  <c r="N1196" i="15"/>
  <c r="N1197" i="15"/>
  <c r="H1197" i="15" s="1"/>
  <c r="N1199" i="15"/>
  <c r="H1199" i="15" s="1"/>
  <c r="N1201" i="15"/>
  <c r="H1201" i="15" s="1"/>
  <c r="N1203" i="15"/>
  <c r="H1203" i="15" s="1"/>
  <c r="N1206" i="15"/>
  <c r="H1206" i="15" s="1"/>
  <c r="N1208" i="15"/>
  <c r="H1208" i="15" s="1"/>
  <c r="N1210" i="15"/>
  <c r="H1210" i="15" s="1"/>
  <c r="N1211" i="15"/>
  <c r="N1212" i="15"/>
  <c r="H1212" i="15" s="1"/>
  <c r="N1213" i="15"/>
  <c r="N1214" i="15"/>
  <c r="N1215" i="15"/>
  <c r="H1215" i="15" s="1"/>
  <c r="N1216" i="15"/>
  <c r="H1216" i="15" s="1"/>
  <c r="N1217" i="15"/>
  <c r="N1218" i="15"/>
  <c r="N1219" i="15"/>
  <c r="H1219" i="15" s="1"/>
  <c r="N1220" i="15"/>
  <c r="N1221" i="15"/>
  <c r="H1221" i="15" s="1"/>
  <c r="N1222" i="15"/>
  <c r="N1223" i="15"/>
  <c r="H1223" i="15" s="1"/>
  <c r="N1225" i="15"/>
  <c r="H1225" i="15" s="1"/>
  <c r="N1226" i="15"/>
  <c r="N1227" i="15"/>
  <c r="H1227" i="15" s="1"/>
  <c r="N1228" i="15"/>
  <c r="N1229" i="15"/>
  <c r="H1229" i="15" s="1"/>
  <c r="N1230" i="15"/>
  <c r="N1231" i="15"/>
  <c r="H1231" i="15" s="1"/>
  <c r="N1233" i="15"/>
  <c r="H1233" i="15" s="1"/>
  <c r="N1234" i="15"/>
  <c r="N1235" i="15"/>
  <c r="H1235" i="15" s="1"/>
  <c r="N1237" i="15"/>
  <c r="H1237" i="15" s="1"/>
  <c r="N1239" i="15"/>
  <c r="H1239" i="15" s="1"/>
  <c r="N1241" i="15"/>
  <c r="H1241" i="15" s="1"/>
  <c r="N1243" i="15"/>
  <c r="H1243" i="15" s="1"/>
  <c r="N1245" i="15"/>
  <c r="H1245" i="15" s="1"/>
  <c r="N1247" i="15"/>
  <c r="H1247" i="15" s="1"/>
  <c r="N1248" i="15"/>
  <c r="N1250" i="15"/>
  <c r="H1250" i="15" s="1"/>
  <c r="N1252" i="15"/>
  <c r="H1252" i="15" s="1"/>
  <c r="N1254" i="15"/>
  <c r="H1254" i="15" s="1"/>
  <c r="N1255" i="15"/>
  <c r="N1256" i="15"/>
  <c r="H1256" i="15" s="1"/>
  <c r="N1258" i="15"/>
  <c r="H1258" i="15" s="1"/>
  <c r="N1260" i="15"/>
  <c r="H1260" i="15" s="1"/>
  <c r="N1261" i="15"/>
  <c r="H1261" i="15" s="1"/>
  <c r="N1263" i="15"/>
  <c r="H1263" i="15" s="1"/>
  <c r="N1265" i="15"/>
  <c r="H1265" i="15" s="1"/>
  <c r="N1266" i="15"/>
  <c r="N1267" i="15"/>
  <c r="H1267" i="15" s="1"/>
  <c r="N1269" i="15"/>
  <c r="H1269" i="15" s="1"/>
  <c r="N1271" i="15"/>
  <c r="H1271" i="15" s="1"/>
  <c r="N1273" i="15"/>
  <c r="H1273" i="15" s="1"/>
  <c r="N1276" i="15"/>
  <c r="H1276" i="15" s="1"/>
  <c r="N1278" i="15"/>
  <c r="H1278" i="15" s="1"/>
  <c r="N1280" i="15"/>
  <c r="H1280" i="15" s="1"/>
  <c r="N1282" i="15"/>
  <c r="H1282" i="15" s="1"/>
  <c r="N1285" i="15"/>
  <c r="H1285" i="15" s="1"/>
  <c r="N1287" i="15"/>
  <c r="H1287" i="15" s="1"/>
  <c r="N1289" i="15"/>
  <c r="H1289" i="15" s="1"/>
  <c r="N1290" i="15"/>
  <c r="H1290" i="15" s="1"/>
  <c r="N1292" i="15"/>
  <c r="H1292" i="15" s="1"/>
  <c r="N1293" i="15"/>
  <c r="N1294" i="15"/>
  <c r="H1294" i="15" s="1"/>
  <c r="N1295" i="15"/>
  <c r="N1296" i="15"/>
  <c r="H1296" i="15" s="1"/>
  <c r="N1297" i="15"/>
  <c r="N1298" i="15"/>
  <c r="H1298" i="15" s="1"/>
  <c r="N1299" i="15"/>
  <c r="H1299" i="15" s="1"/>
  <c r="N1300" i="15"/>
  <c r="N1301" i="15"/>
  <c r="H1301" i="15" s="1"/>
  <c r="N1303" i="15"/>
  <c r="H1303" i="15" s="1"/>
  <c r="N1306" i="15"/>
  <c r="H1306" i="15" s="1"/>
  <c r="N1308" i="15"/>
  <c r="H1308" i="15" s="1"/>
  <c r="N1310" i="15"/>
  <c r="H1310" i="15" s="1"/>
  <c r="N1311" i="15"/>
  <c r="H1311" i="15" s="1"/>
  <c r="N1312" i="15"/>
  <c r="H1312" i="15" s="1"/>
  <c r="N1314" i="15"/>
  <c r="H1314" i="15" s="1"/>
  <c r="N1316" i="15"/>
  <c r="H1316" i="15" s="1"/>
  <c r="N1318" i="15"/>
  <c r="H1318" i="15" s="1"/>
  <c r="N1320" i="15"/>
  <c r="H1320" i="15" s="1"/>
  <c r="N1321" i="15"/>
  <c r="N1322" i="15"/>
  <c r="H1322" i="15" s="1"/>
  <c r="N1323" i="15"/>
  <c r="H1323" i="15" s="1"/>
  <c r="N1324" i="15"/>
  <c r="H1324" i="15" s="1"/>
  <c r="N1326" i="15"/>
  <c r="H1326" i="15" s="1"/>
  <c r="N1327" i="15"/>
  <c r="H1327" i="15" s="1"/>
  <c r="N1331" i="15"/>
  <c r="H1331" i="15" s="1"/>
  <c r="N1332" i="15"/>
  <c r="N1333" i="15"/>
  <c r="H1333" i="15" s="1"/>
  <c r="N1335" i="15"/>
  <c r="H1335" i="15" s="1"/>
  <c r="N1337" i="15"/>
  <c r="H1337" i="15" s="1"/>
  <c r="N1341" i="15"/>
  <c r="H1341" i="15" s="1"/>
  <c r="N1343" i="15"/>
  <c r="H1343" i="15" s="1"/>
  <c r="N1346" i="15"/>
  <c r="H1346" i="15" s="1"/>
  <c r="N1348" i="15"/>
  <c r="H1348" i="15" s="1"/>
  <c r="N1349" i="15"/>
  <c r="N1350" i="15"/>
  <c r="H1350" i="15" s="1"/>
  <c r="N1352" i="15"/>
  <c r="H1352" i="15" s="1"/>
  <c r="N1354" i="15"/>
  <c r="H1354" i="15" s="1"/>
  <c r="N1356" i="15"/>
  <c r="H1356" i="15" s="1"/>
  <c r="N1358" i="15"/>
  <c r="H1358" i="15" s="1"/>
  <c r="N1359" i="15"/>
  <c r="H1359" i="15" s="1"/>
  <c r="N1362" i="15"/>
  <c r="H1362" i="15" s="1"/>
  <c r="N1363" i="15"/>
  <c r="N1364" i="15"/>
  <c r="H1364" i="15" s="1"/>
  <c r="N1366" i="15"/>
  <c r="H1366" i="15" s="1"/>
  <c r="N1367" i="15"/>
  <c r="H1367" i="15" s="1"/>
  <c r="N1368" i="15"/>
  <c r="H1368" i="15" s="1"/>
  <c r="N1369" i="15"/>
  <c r="H1369" i="15" s="1"/>
  <c r="N1370" i="15"/>
  <c r="H1370" i="15" s="1"/>
  <c r="N1371" i="15"/>
  <c r="H1371" i="15" s="1"/>
  <c r="N1374" i="15"/>
  <c r="H1374" i="15" s="1"/>
  <c r="N1375" i="15"/>
  <c r="H1375" i="15" s="1"/>
  <c r="N1377" i="15"/>
  <c r="H1377" i="15" s="1"/>
  <c r="N1378" i="15"/>
  <c r="N1379" i="15"/>
  <c r="H1379" i="15" s="1"/>
  <c r="N1380" i="15"/>
  <c r="H1380" i="15" s="1"/>
  <c r="N1381" i="15"/>
  <c r="H1381" i="15" s="1"/>
  <c r="N1382" i="15"/>
  <c r="H1382" i="15" s="1"/>
  <c r="N1383" i="15"/>
  <c r="H1383" i="15" s="1"/>
  <c r="N1384" i="15"/>
  <c r="H1384" i="15" s="1"/>
  <c r="N1385" i="15"/>
  <c r="H1385" i="15" s="1"/>
  <c r="N1387" i="15"/>
  <c r="H1387" i="15" s="1"/>
  <c r="N1388" i="15"/>
  <c r="H1388" i="15" s="1"/>
  <c r="N1389" i="15"/>
  <c r="H1389" i="15" s="1"/>
  <c r="N1391" i="15"/>
  <c r="H1391" i="15" s="1"/>
  <c r="N1393" i="15"/>
  <c r="N1394" i="15"/>
  <c r="N1395" i="15"/>
  <c r="N1396" i="15"/>
  <c r="H1396" i="15" s="1"/>
  <c r="N1397" i="15"/>
  <c r="N1398" i="15"/>
  <c r="H1398" i="15" s="1"/>
  <c r="N1399" i="15"/>
  <c r="N1400" i="15"/>
  <c r="H1400" i="15" s="1"/>
  <c r="N1401" i="15"/>
  <c r="N1402" i="15"/>
  <c r="H1402" i="15" s="1"/>
  <c r="N1404" i="15"/>
  <c r="H1404" i="15" s="1"/>
  <c r="N1405" i="15"/>
  <c r="N1406" i="15"/>
  <c r="H1406" i="15" s="1"/>
  <c r="N1407" i="15"/>
  <c r="N1408" i="15"/>
  <c r="H1408" i="15" s="1"/>
  <c r="N1410" i="15"/>
  <c r="H1410" i="15" s="1"/>
  <c r="N1411" i="15"/>
  <c r="N1412" i="15"/>
  <c r="H1412" i="15" s="1"/>
  <c r="N1416" i="15"/>
  <c r="H1416" i="15" s="1"/>
  <c r="N1417" i="15"/>
  <c r="N1418" i="15"/>
  <c r="H1418" i="15" s="1"/>
  <c r="N1419" i="15"/>
  <c r="N1420" i="15"/>
  <c r="H1420" i="15" s="1"/>
  <c r="N1423" i="15"/>
  <c r="H1423" i="15" s="1"/>
  <c r="N1424" i="15"/>
  <c r="N1425" i="15"/>
  <c r="H1425" i="15" s="1"/>
  <c r="N1428" i="15"/>
  <c r="H1428" i="15" s="1"/>
  <c r="N1429" i="15"/>
  <c r="N1430" i="15"/>
  <c r="H1430" i="15" s="1"/>
  <c r="N1433" i="15"/>
  <c r="H1433" i="15" s="1"/>
  <c r="N1435" i="15"/>
  <c r="H1435" i="15" s="1"/>
  <c r="N1436" i="15"/>
  <c r="N1439" i="15"/>
  <c r="H1439" i="15" s="1"/>
  <c r="N1440" i="15"/>
  <c r="N1441" i="15"/>
  <c r="H1441" i="15" s="1"/>
  <c r="N1443" i="15"/>
  <c r="H1443" i="15" s="1"/>
  <c r="N1445" i="15"/>
  <c r="H1445" i="15" s="1"/>
  <c r="N1446" i="15"/>
  <c r="N1447" i="15"/>
  <c r="H1447" i="15" s="1"/>
  <c r="N1448" i="15"/>
  <c r="N1449" i="15"/>
  <c r="H1449" i="15" s="1"/>
  <c r="N1450" i="15"/>
  <c r="N1451" i="15"/>
  <c r="H1451" i="15" s="1"/>
  <c r="N1452" i="15"/>
  <c r="N1453" i="15"/>
  <c r="H1453" i="15" s="1"/>
  <c r="N1454" i="15"/>
  <c r="N1456" i="15"/>
  <c r="H1456" i="15" s="1"/>
  <c r="N1458" i="15"/>
  <c r="H1458" i="15" s="1"/>
  <c r="N1459" i="15"/>
  <c r="N1460" i="15"/>
  <c r="H1460" i="15" s="1"/>
  <c r="N1461" i="15"/>
  <c r="N1462" i="15"/>
  <c r="H1462" i="15" s="1"/>
  <c r="N1464" i="15"/>
  <c r="H1464" i="15" s="1"/>
  <c r="N1466" i="15"/>
  <c r="H1466" i="15" s="1"/>
  <c r="N1467" i="15"/>
  <c r="N1468" i="15"/>
  <c r="H1468" i="15" s="1"/>
  <c r="N1469" i="15"/>
  <c r="N1470" i="15"/>
  <c r="H1470" i="15" s="1"/>
  <c r="N1472" i="15"/>
  <c r="H1472" i="15" s="1"/>
  <c r="N1474" i="15"/>
  <c r="H1474" i="15" s="1"/>
  <c r="N1477" i="15"/>
  <c r="H1477" i="15" s="1"/>
  <c r="N1478" i="15"/>
  <c r="H1478" i="15" s="1"/>
  <c r="N1480" i="15"/>
  <c r="H1480" i="15" s="1"/>
  <c r="N1482" i="15"/>
  <c r="H1482" i="15" s="1"/>
  <c r="N1484" i="15"/>
  <c r="H1484" i="15" s="1"/>
  <c r="N1486" i="15"/>
  <c r="H1486" i="15" s="1"/>
  <c r="N1487" i="15"/>
  <c r="H1487" i="15" s="1"/>
  <c r="N1488" i="15"/>
  <c r="N1489" i="15"/>
  <c r="H1489" i="15" s="1"/>
  <c r="N1490" i="15"/>
  <c r="H1490" i="15" s="1"/>
  <c r="N1491" i="15"/>
  <c r="N1492" i="15"/>
  <c r="H1492" i="15" s="1"/>
  <c r="N1493" i="15"/>
  <c r="H1493" i="15" s="1"/>
  <c r="N1495" i="15"/>
  <c r="H1495" i="15" s="1"/>
  <c r="N1496" i="15"/>
  <c r="H1496" i="15" s="1"/>
  <c r="N1498" i="15"/>
  <c r="H1498" i="15" s="1"/>
  <c r="N1499" i="15"/>
  <c r="H1499" i="15" s="1"/>
  <c r="N1500" i="15"/>
  <c r="H1500" i="15" s="1"/>
  <c r="N1502" i="15"/>
  <c r="H1502" i="15" s="1"/>
  <c r="N1505" i="15"/>
  <c r="H1505" i="15" s="1"/>
  <c r="N1506" i="15"/>
  <c r="H1506" i="15" s="1"/>
  <c r="N1507" i="15"/>
  <c r="H1507" i="15" s="1"/>
  <c r="N1508" i="15"/>
  <c r="H1508" i="15" s="1"/>
  <c r="N1509" i="15"/>
  <c r="H1509" i="15" s="1"/>
  <c r="N1510" i="15"/>
  <c r="H1510" i="15" s="1"/>
  <c r="N1511" i="15"/>
  <c r="H1511" i="15" s="1"/>
  <c r="N1513" i="15"/>
  <c r="H1513" i="15" s="1"/>
  <c r="N1515" i="15"/>
  <c r="H1515" i="15" s="1"/>
  <c r="N1517" i="15"/>
  <c r="H1517" i="15" s="1"/>
  <c r="N1520" i="15"/>
  <c r="H1520" i="15" s="1"/>
  <c r="N1521" i="15"/>
  <c r="H1521" i="15" s="1"/>
  <c r="N1522" i="15"/>
  <c r="H1522" i="15" s="1"/>
  <c r="N1523" i="15"/>
  <c r="H1523" i="15" s="1"/>
  <c r="N1524" i="15"/>
  <c r="H1524" i="15" s="1"/>
  <c r="N1525" i="15"/>
  <c r="H1525" i="15" s="1"/>
  <c r="N1527" i="15"/>
  <c r="H1527" i="15" s="1"/>
  <c r="N1529" i="15"/>
  <c r="H1529" i="15" s="1"/>
  <c r="N1530" i="15"/>
  <c r="H1530" i="15" s="1"/>
  <c r="N1531" i="15"/>
  <c r="H1531" i="15" s="1"/>
  <c r="N1533" i="15"/>
  <c r="H1533" i="15" s="1"/>
  <c r="N1534" i="15"/>
  <c r="H1534" i="15" s="1"/>
  <c r="N1535" i="15"/>
  <c r="H1535" i="15" s="1"/>
  <c r="N1537" i="15"/>
  <c r="H1537" i="15" s="1"/>
  <c r="N1538" i="15"/>
  <c r="H1538" i="15" s="1"/>
  <c r="N1541" i="15"/>
  <c r="H1541" i="15" s="1"/>
  <c r="N1543" i="15"/>
  <c r="H1543" i="15" s="1"/>
  <c r="N1545" i="15"/>
  <c r="H1545" i="15" s="1"/>
  <c r="N1547" i="15"/>
  <c r="H1547" i="15" s="1"/>
  <c r="N1549" i="15"/>
  <c r="H1549" i="15" s="1"/>
  <c r="N1552" i="15"/>
  <c r="H1552" i="15" s="1"/>
  <c r="N1554" i="15"/>
  <c r="H1554" i="15" s="1"/>
  <c r="N1556" i="15"/>
  <c r="H1556" i="15" s="1"/>
  <c r="N1559" i="15"/>
  <c r="H1559" i="15" s="1"/>
  <c r="N1560" i="15"/>
  <c r="H1560" i="15" s="1"/>
  <c r="N1562" i="15"/>
  <c r="H1562" i="15" s="1"/>
  <c r="N1564" i="15"/>
  <c r="H1564" i="15" s="1"/>
  <c r="N1567" i="15"/>
  <c r="H1567" i="15" s="1"/>
  <c r="N1569" i="15"/>
  <c r="H1569" i="15" s="1"/>
  <c r="N1571" i="15"/>
  <c r="H1571" i="15" s="1"/>
  <c r="N1573" i="15"/>
  <c r="H1573" i="15" s="1"/>
  <c r="N1575" i="15"/>
  <c r="H1575" i="15" s="1"/>
  <c r="N1576" i="15"/>
  <c r="H1576" i="15" s="1"/>
  <c r="N1578" i="15"/>
  <c r="H1578" i="15" s="1"/>
  <c r="N1581" i="15"/>
  <c r="H1581" i="15" s="1"/>
  <c r="N1582" i="15"/>
  <c r="H1582" i="15" s="1"/>
  <c r="N1583" i="15"/>
  <c r="H1583" i="15" s="1"/>
  <c r="N1586" i="15"/>
  <c r="H1586" i="15" s="1"/>
  <c r="N1589" i="15"/>
  <c r="H1589" i="15" s="1"/>
  <c r="N1592" i="15"/>
  <c r="H1592" i="15" s="1"/>
  <c r="N1593" i="15"/>
  <c r="H1593" i="15" s="1"/>
  <c r="N1595" i="15"/>
  <c r="H1595" i="15" s="1"/>
  <c r="N1597" i="15"/>
  <c r="H1597" i="15" s="1"/>
  <c r="N1598" i="15"/>
  <c r="H1598" i="15" s="1"/>
  <c r="N1600" i="15"/>
  <c r="H1600" i="15" s="1"/>
  <c r="N1602" i="15"/>
  <c r="H1602" i="15" s="1"/>
  <c r="N1603" i="15"/>
  <c r="H1603" i="15" s="1"/>
  <c r="N1605" i="15"/>
  <c r="H1605" i="15" s="1"/>
  <c r="N1607" i="15"/>
  <c r="H1607" i="15" s="1"/>
  <c r="N1608" i="15"/>
  <c r="N1609" i="15"/>
  <c r="H1609" i="15" s="1"/>
  <c r="N1610" i="15"/>
  <c r="H1610" i="15" s="1"/>
  <c r="N1611" i="15"/>
  <c r="H1611" i="15" s="1"/>
  <c r="N1612" i="15"/>
  <c r="H1612" i="15" s="1"/>
  <c r="N1613" i="15"/>
  <c r="H1613" i="15" s="1"/>
  <c r="N1614" i="15"/>
  <c r="N1615" i="15"/>
  <c r="H1615" i="15" s="1"/>
  <c r="N1617" i="15"/>
  <c r="H1617" i="15" s="1"/>
  <c r="N1618" i="15"/>
  <c r="N1619" i="15"/>
  <c r="H1619" i="15" s="1"/>
  <c r="N1620" i="15"/>
  <c r="N1621" i="15"/>
  <c r="H1621" i="15" s="1"/>
  <c r="N1622" i="15"/>
  <c r="H1622" i="15" s="1"/>
  <c r="N1625" i="15"/>
  <c r="H1625" i="15" s="1"/>
  <c r="N1627" i="15"/>
  <c r="H1627" i="15" s="1"/>
  <c r="N1628" i="15"/>
  <c r="H1628" i="15" s="1"/>
  <c r="N1631" i="15"/>
  <c r="H1631" i="15" s="1"/>
  <c r="N1633" i="15"/>
  <c r="H1633" i="15" s="1"/>
  <c r="N1634" i="15"/>
  <c r="H1634" i="15" s="1"/>
  <c r="N1636" i="15"/>
  <c r="H1636" i="15" s="1"/>
  <c r="N1638" i="15"/>
  <c r="H1638" i="15" s="1"/>
  <c r="N1640" i="15"/>
  <c r="H1640" i="15" s="1"/>
  <c r="N1642" i="15"/>
  <c r="H1642" i="15" s="1"/>
  <c r="N1643" i="15"/>
  <c r="H1643" i="15" s="1"/>
  <c r="N1646" i="15"/>
  <c r="H1646" i="15" s="1"/>
  <c r="N1648" i="15"/>
  <c r="H1648" i="15" s="1"/>
  <c r="N1650" i="15"/>
  <c r="H1650" i="15" s="1"/>
  <c r="N1651" i="15"/>
  <c r="H1651" i="15" s="1"/>
  <c r="N1655" i="15"/>
  <c r="H1655" i="15" s="1"/>
  <c r="N1657" i="15"/>
  <c r="H1657" i="15" s="1"/>
  <c r="N1659" i="15"/>
  <c r="H1659" i="15" s="1"/>
  <c r="N1661" i="15"/>
  <c r="H1661" i="15" s="1"/>
  <c r="N1662" i="15"/>
  <c r="H1662" i="15" s="1"/>
  <c r="N1663" i="15"/>
  <c r="H1663" i="15" s="1"/>
  <c r="N1664" i="15"/>
  <c r="H1664" i="15" s="1"/>
  <c r="N1668" i="15"/>
  <c r="H1668" i="15" s="1"/>
  <c r="N1670" i="15"/>
  <c r="H1670" i="15" s="1"/>
  <c r="N1673" i="15"/>
  <c r="H1673" i="15" s="1"/>
  <c r="N1674" i="15"/>
  <c r="H1674" i="15" s="1"/>
  <c r="N1675" i="15"/>
  <c r="H1675" i="15" s="1"/>
  <c r="N1676" i="15"/>
  <c r="H1676" i="15" s="1"/>
  <c r="N1677" i="15"/>
  <c r="H1677" i="15" s="1"/>
  <c r="N1678" i="15"/>
  <c r="H1678" i="15" s="1"/>
  <c r="N1681" i="15"/>
  <c r="H1681" i="15" s="1"/>
  <c r="N1682" i="15"/>
  <c r="H1682" i="15" s="1"/>
  <c r="N1683" i="15"/>
  <c r="H1683" i="15" s="1"/>
  <c r="N1684" i="15"/>
  <c r="H1684" i="15" s="1"/>
  <c r="N1690" i="15"/>
  <c r="H1690" i="15" s="1"/>
  <c r="N1692" i="15"/>
  <c r="H1692" i="15" s="1"/>
  <c r="N1693" i="15"/>
  <c r="H1693" i="15" s="1"/>
  <c r="N1694" i="15"/>
  <c r="H1694" i="15" s="1"/>
  <c r="N1695" i="15"/>
  <c r="H1695" i="15" s="1"/>
  <c r="N1696" i="15"/>
  <c r="H1696" i="15" s="1"/>
  <c r="N1697" i="15"/>
  <c r="H1697" i="15" s="1"/>
  <c r="N1698" i="15"/>
  <c r="H1698" i="15" s="1"/>
  <c r="N1699" i="15"/>
  <c r="H1699" i="15" s="1"/>
  <c r="N1700" i="15"/>
  <c r="H1700" i="15" s="1"/>
  <c r="N1701" i="15"/>
  <c r="H1701" i="15" s="1"/>
  <c r="N1702" i="15"/>
  <c r="H1702" i="15" s="1"/>
  <c r="N1703" i="15"/>
  <c r="H1703" i="15" s="1"/>
  <c r="N1707" i="15"/>
  <c r="H1707" i="15" s="1"/>
  <c r="N1708" i="15"/>
  <c r="H1708" i="15" s="1"/>
  <c r="N1710" i="15"/>
  <c r="H1710" i="15" s="1"/>
  <c r="N1711" i="15"/>
  <c r="H1711" i="15" s="1"/>
  <c r="N1712" i="15"/>
  <c r="H1712" i="15" s="1"/>
  <c r="N1713" i="15"/>
  <c r="H1713" i="15" s="1"/>
  <c r="N1722" i="15"/>
  <c r="H1722" i="15" s="1"/>
  <c r="N1726" i="15"/>
  <c r="H1726" i="15" s="1"/>
  <c r="N1727" i="15"/>
  <c r="H1727" i="15" s="1"/>
  <c r="N1729" i="15"/>
  <c r="H1729" i="15" s="1"/>
  <c r="N1730" i="15"/>
  <c r="H1730" i="15" s="1"/>
  <c r="N1731" i="15"/>
  <c r="H1731" i="15" s="1"/>
  <c r="N1732" i="15"/>
  <c r="H1732" i="15" s="1"/>
  <c r="N1733" i="15"/>
  <c r="H1733" i="15" s="1"/>
  <c r="N1734" i="15"/>
  <c r="H1734" i="15" s="1"/>
  <c r="N1736" i="15"/>
  <c r="H1736" i="15" s="1"/>
  <c r="N1738" i="15"/>
  <c r="H1738" i="15" s="1"/>
  <c r="N1739" i="15"/>
  <c r="H1739" i="15" s="1"/>
  <c r="N1741" i="15"/>
  <c r="H1741" i="15" s="1"/>
  <c r="N1744" i="15"/>
  <c r="H1744" i="15" s="1"/>
  <c r="N1745" i="15"/>
  <c r="H1745" i="15" s="1"/>
  <c r="N1746" i="15"/>
  <c r="H1746" i="15" s="1"/>
  <c r="N1748" i="15"/>
  <c r="H1748" i="15" s="1"/>
  <c r="N1749" i="15"/>
  <c r="H1749" i="15" s="1"/>
  <c r="N1750" i="15"/>
  <c r="H1750" i="15" s="1"/>
  <c r="N1751" i="15"/>
  <c r="H1751" i="15" s="1"/>
  <c r="N1752" i="15"/>
  <c r="H1752" i="15" s="1"/>
  <c r="N1753" i="15"/>
  <c r="H1753" i="15" s="1"/>
  <c r="N1754" i="15"/>
  <c r="H1754" i="15" s="1"/>
  <c r="N1757" i="15"/>
  <c r="H1757" i="15" s="1"/>
  <c r="N1758" i="15"/>
  <c r="H1758" i="15" s="1"/>
  <c r="N1759" i="15"/>
  <c r="H1759" i="15" s="1"/>
  <c r="N1760" i="15"/>
  <c r="H1760" i="15" s="1"/>
  <c r="N1762" i="15"/>
  <c r="H1762" i="15" s="1"/>
  <c r="N1763" i="15"/>
  <c r="H1763" i="15" s="1"/>
  <c r="N1764" i="15"/>
  <c r="H1764" i="15" s="1"/>
  <c r="N1766" i="15"/>
  <c r="H1766" i="15" s="1"/>
  <c r="N1768" i="15"/>
  <c r="H1768" i="15" s="1"/>
  <c r="N1769" i="15"/>
  <c r="H1769" i="15" s="1"/>
  <c r="N1770" i="15"/>
  <c r="H1770" i="15" s="1"/>
  <c r="N1771" i="15"/>
  <c r="H1771" i="15" s="1"/>
  <c r="N1772" i="15"/>
  <c r="H1772" i="15" s="1"/>
  <c r="N1776" i="15"/>
  <c r="H1776" i="15" s="1"/>
  <c r="N1790" i="15"/>
  <c r="H1790" i="15" s="1"/>
  <c r="N1792" i="15"/>
  <c r="H1792" i="15" s="1"/>
  <c r="N1794" i="15"/>
  <c r="H1794" i="15" s="1"/>
  <c r="N1796" i="15"/>
  <c r="H1796" i="15" s="1"/>
  <c r="N1797" i="15"/>
  <c r="H1797" i="15" s="1"/>
  <c r="N1798" i="15"/>
  <c r="H1798" i="15" s="1"/>
  <c r="N1799" i="15"/>
  <c r="H1799" i="15" s="1"/>
  <c r="N1800" i="15"/>
  <c r="H1800" i="15" s="1"/>
  <c r="N1804" i="15"/>
  <c r="H1804" i="15" s="1"/>
  <c r="N1805" i="15"/>
  <c r="H1805" i="15" s="1"/>
  <c r="N1808" i="15"/>
  <c r="H1808" i="15" s="1"/>
  <c r="N1809" i="15"/>
  <c r="H1809" i="15" s="1"/>
  <c r="N1810" i="15"/>
  <c r="H1810" i="15" s="1"/>
  <c r="N1811" i="15"/>
  <c r="H1811" i="15" s="1"/>
  <c r="N1812" i="15"/>
  <c r="H1812" i="15" s="1"/>
  <c r="N1813" i="15"/>
  <c r="H1813" i="15" s="1"/>
  <c r="N1814" i="15"/>
  <c r="H1814" i="15" s="1"/>
  <c r="N1816" i="15"/>
  <c r="H1816" i="15" s="1"/>
  <c r="N1817" i="15"/>
  <c r="H1817" i="15" s="1"/>
  <c r="N1818" i="15"/>
  <c r="H1818" i="15" s="1"/>
  <c r="N1819" i="15"/>
  <c r="H1819" i="15" s="1"/>
  <c r="N1820" i="15"/>
  <c r="H1820" i="15" s="1"/>
  <c r="N1821" i="15"/>
  <c r="H1821" i="15" s="1"/>
  <c r="N1823" i="15"/>
  <c r="H1823" i="15" s="1"/>
  <c r="N1824" i="15"/>
  <c r="H1824" i="15" s="1"/>
  <c r="N1826" i="15"/>
  <c r="H1826" i="15" s="1"/>
  <c r="N1827" i="15"/>
  <c r="H1827" i="15" s="1"/>
  <c r="N1832" i="15"/>
  <c r="H1832" i="15" s="1"/>
  <c r="N1833" i="15"/>
  <c r="H1833" i="15" s="1"/>
  <c r="N1835" i="15"/>
  <c r="H1835" i="15" s="1"/>
  <c r="N1837" i="15"/>
  <c r="H1837" i="15" s="1"/>
  <c r="N1838" i="15"/>
  <c r="H1838" i="15" s="1"/>
  <c r="N1839" i="15"/>
  <c r="H1839" i="15" s="1"/>
  <c r="N1840" i="15"/>
  <c r="H1840" i="15" s="1"/>
  <c r="N1841" i="15"/>
  <c r="H1841" i="15" s="1"/>
  <c r="N1842" i="15"/>
  <c r="H1842" i="15" s="1"/>
  <c r="N1843" i="15"/>
  <c r="H1843" i="15" s="1"/>
  <c r="N1844" i="15"/>
  <c r="H1844" i="15" s="1"/>
  <c r="N1846" i="15"/>
  <c r="H1846" i="15" s="1"/>
  <c r="N1847" i="15"/>
  <c r="H1847" i="15" s="1"/>
  <c r="N1848" i="15"/>
  <c r="H1848" i="15" s="1"/>
  <c r="N1849" i="15"/>
  <c r="H1849" i="15" s="1"/>
  <c r="N1850" i="15"/>
  <c r="H1850" i="15" s="1"/>
  <c r="N1851" i="15"/>
  <c r="H1851" i="15" s="1"/>
  <c r="N1852" i="15"/>
  <c r="H1852" i="15" s="1"/>
  <c r="N1853" i="15"/>
  <c r="H1853" i="15" s="1"/>
  <c r="N1854" i="15"/>
  <c r="H1854" i="15" s="1"/>
  <c r="N1855" i="15"/>
  <c r="H1855" i="15" s="1"/>
  <c r="N1856" i="15"/>
  <c r="H1856" i="15" s="1"/>
  <c r="N1857" i="15"/>
  <c r="H1857" i="15" s="1"/>
  <c r="N1858" i="15"/>
  <c r="H1858" i="15" s="1"/>
  <c r="N1859" i="15"/>
  <c r="H1859" i="15" s="1"/>
  <c r="N1860" i="15"/>
  <c r="H1860" i="15" s="1"/>
  <c r="N1861" i="15"/>
  <c r="H1861" i="15" s="1"/>
  <c r="N1862" i="15"/>
  <c r="N1863" i="15"/>
  <c r="N1864" i="15"/>
  <c r="N1865" i="15"/>
  <c r="N1866" i="15"/>
  <c r="N1867" i="15"/>
  <c r="N1870" i="15"/>
  <c r="N1871" i="15"/>
  <c r="N372" i="15"/>
  <c r="N373" i="15"/>
  <c r="N1872" i="15"/>
  <c r="N1874" i="15"/>
  <c r="N1875" i="15"/>
  <c r="N1877" i="15"/>
  <c r="N1878" i="15"/>
  <c r="N1879" i="15"/>
  <c r="N1291" i="15"/>
  <c r="H1291" i="15" s="1"/>
  <c r="N1281" i="15"/>
  <c r="H1281" i="15" s="1"/>
  <c r="N1444" i="15"/>
  <c r="H1444" i="15" s="1"/>
  <c r="N1442" i="15"/>
  <c r="H1442" i="15" s="1"/>
  <c r="N1083" i="15"/>
  <c r="H1083" i="15" s="1"/>
  <c r="N751" i="15"/>
  <c r="H751" i="15" s="1"/>
  <c r="N887" i="15"/>
  <c r="H887" i="15" s="1"/>
  <c r="N888" i="15"/>
  <c r="H888" i="15" s="1"/>
  <c r="N1075" i="15"/>
  <c r="H1075" i="15" s="1"/>
  <c r="N1076" i="15"/>
  <c r="H1076" i="15" s="1"/>
  <c r="N560" i="15"/>
  <c r="H560" i="15" s="1"/>
  <c r="N597" i="15"/>
  <c r="N1068" i="15"/>
  <c r="H1068" i="15" s="1"/>
  <c r="N561" i="15"/>
  <c r="H561" i="15" s="1"/>
  <c r="N1624" i="15"/>
  <c r="H1624" i="15" s="1"/>
  <c r="N116" i="15"/>
  <c r="H116" i="15" s="1"/>
  <c r="N1777" i="15"/>
  <c r="H1777" i="15" s="1"/>
  <c r="N1630" i="15"/>
  <c r="H1630" i="15" s="1"/>
  <c r="N729" i="15"/>
  <c r="H729" i="15" s="1"/>
  <c r="N1095" i="15"/>
  <c r="H1095" i="15" s="1"/>
  <c r="N1121" i="15"/>
  <c r="H1121" i="15" s="1"/>
  <c r="N1801" i="15"/>
  <c r="H1801" i="15" s="1"/>
  <c r="N1807" i="15"/>
  <c r="H1807" i="15" s="1"/>
  <c r="N1767" i="15"/>
  <c r="H1767" i="15" s="1"/>
  <c r="N2044" i="15"/>
  <c r="N642" i="15"/>
  <c r="H642" i="15" s="1"/>
  <c r="N198" i="15"/>
  <c r="H198" i="15" s="1"/>
  <c r="N1080" i="15"/>
  <c r="H1080" i="15" s="1"/>
  <c r="N1081" i="15"/>
  <c r="H1081" i="15" s="1"/>
  <c r="N720" i="15"/>
  <c r="N437" i="15"/>
  <c r="N891" i="15"/>
  <c r="H891" i="15" s="1"/>
  <c r="N785" i="15"/>
  <c r="N1787" i="15"/>
  <c r="H1787" i="15" s="1"/>
  <c r="N1791" i="15"/>
  <c r="H1791" i="15" s="1"/>
  <c r="N679" i="15"/>
  <c r="H679" i="15" s="1"/>
  <c r="N682" i="15"/>
  <c r="H682" i="15" s="1"/>
  <c r="N683" i="15"/>
  <c r="H683" i="15" s="1"/>
  <c r="N411" i="15"/>
  <c r="H411" i="15" s="1"/>
  <c r="N1101" i="15"/>
  <c r="H1101" i="15" s="1"/>
  <c r="N892" i="15"/>
  <c r="H892" i="15" s="1"/>
  <c r="N791" i="15"/>
  <c r="H791" i="15" s="1"/>
  <c r="N792" i="15"/>
  <c r="H792" i="15" s="1"/>
  <c r="N680" i="15"/>
  <c r="H680" i="15" s="1"/>
  <c r="N1133" i="15"/>
  <c r="H1133" i="15" s="1"/>
  <c r="N758" i="15"/>
  <c r="H758" i="15" s="1"/>
  <c r="N564" i="15"/>
  <c r="H564" i="15" s="1"/>
  <c r="N772" i="15"/>
  <c r="H772" i="15" s="1"/>
  <c r="N1514" i="15"/>
  <c r="H1514" i="15" s="1"/>
  <c r="N1815" i="15"/>
  <c r="H1815" i="15" s="1"/>
  <c r="N1747" i="15"/>
  <c r="H1747" i="15" s="1"/>
  <c r="N639" i="15"/>
  <c r="H639" i="15" s="1"/>
  <c r="N938" i="15"/>
  <c r="H938" i="15" s="1"/>
  <c r="N1691" i="15"/>
  <c r="H1691" i="15" s="1"/>
  <c r="N1566" i="15"/>
  <c r="H1566" i="15" s="1"/>
  <c r="N624" i="15"/>
  <c r="N721" i="15"/>
  <c r="N625" i="15"/>
  <c r="N2249" i="15"/>
  <c r="N2250" i="15"/>
  <c r="N2251" i="15"/>
  <c r="N2252" i="15"/>
  <c r="N2253" i="15"/>
  <c r="N2254" i="15"/>
  <c r="N2255" i="15"/>
  <c r="N2256" i="15"/>
  <c r="N2257" i="15"/>
  <c r="N2258" i="15"/>
  <c r="N2259" i="15"/>
  <c r="N2260" i="15"/>
  <c r="N2261" i="15"/>
  <c r="N2262" i="15"/>
  <c r="N2263" i="15"/>
  <c r="N2264" i="15"/>
  <c r="N2265" i="15"/>
  <c r="N2266" i="15"/>
  <c r="N2267" i="15"/>
  <c r="N2268" i="15"/>
  <c r="N2269" i="15"/>
  <c r="N2270" i="15"/>
  <c r="N2271" i="15"/>
  <c r="N2272" i="15"/>
  <c r="N2273" i="15"/>
  <c r="N2274" i="15"/>
  <c r="N2275" i="15"/>
  <c r="N2276" i="15"/>
  <c r="N2277" i="15"/>
  <c r="N2278" i="15"/>
  <c r="N2279" i="15"/>
  <c r="N2280" i="15"/>
  <c r="N2281" i="15"/>
  <c r="N2282" i="15"/>
  <c r="N2283" i="15"/>
  <c r="N2284" i="15"/>
  <c r="N2285" i="15"/>
  <c r="N2286" i="15"/>
  <c r="N2287" i="15"/>
  <c r="N2288" i="15"/>
  <c r="N2289" i="15"/>
  <c r="N2290" i="15"/>
  <c r="N2291" i="15"/>
  <c r="N2292" i="15"/>
  <c r="N2293" i="15"/>
  <c r="N2294" i="15"/>
  <c r="N2295" i="15"/>
  <c r="N2296" i="15"/>
  <c r="N2297" i="15"/>
  <c r="N2298" i="15"/>
  <c r="N2299" i="15"/>
  <c r="N2300" i="15"/>
  <c r="N2301" i="15"/>
  <c r="N2302" i="15"/>
  <c r="N2303" i="15"/>
  <c r="N2304" i="15"/>
  <c r="N2305" i="15"/>
  <c r="N2306" i="15"/>
  <c r="N2307" i="15"/>
  <c r="N2308" i="15"/>
  <c r="N2309" i="15"/>
  <c r="N2310" i="15"/>
  <c r="N2311" i="15"/>
  <c r="N2312" i="15"/>
  <c r="N2313" i="15"/>
  <c r="N2314" i="15"/>
  <c r="N2315" i="15"/>
  <c r="N2316" i="15"/>
  <c r="N2317" i="15"/>
  <c r="N2318" i="15"/>
  <c r="N2319" i="15"/>
  <c r="N2320" i="15"/>
  <c r="N2321" i="15"/>
  <c r="N2322" i="15"/>
  <c r="N2323" i="15"/>
  <c r="N2324" i="15"/>
  <c r="N2325" i="15"/>
  <c r="N2326" i="15"/>
  <c r="N2327" i="15"/>
  <c r="N2328" i="15"/>
  <c r="N2329" i="15"/>
  <c r="N2330" i="15"/>
  <c r="N2331" i="15"/>
  <c r="N2332" i="15"/>
  <c r="N2333" i="15"/>
  <c r="N2334" i="15"/>
  <c r="N2335" i="15"/>
  <c r="N2336" i="15"/>
  <c r="N2337" i="15"/>
  <c r="N2338" i="15"/>
  <c r="N2339" i="15"/>
  <c r="N2340" i="15"/>
  <c r="N2341" i="15"/>
  <c r="N2342" i="15"/>
  <c r="N2343" i="15"/>
  <c r="N2344" i="15"/>
  <c r="N2345" i="15"/>
  <c r="N2346" i="15"/>
  <c r="N2347" i="15"/>
  <c r="N2348" i="15"/>
  <c r="N2349" i="15"/>
  <c r="N2350" i="15"/>
  <c r="N2351" i="15"/>
  <c r="N2352" i="15"/>
  <c r="N2353" i="15"/>
  <c r="N2354" i="15"/>
  <c r="N2355" i="15"/>
  <c r="N2356" i="15"/>
  <c r="N2357" i="15"/>
  <c r="N2358" i="15"/>
  <c r="N2359" i="15"/>
  <c r="N2360" i="15"/>
  <c r="N2361" i="15"/>
  <c r="N2362" i="15"/>
  <c r="N2363" i="15"/>
  <c r="N2364" i="15"/>
  <c r="N2365" i="15"/>
  <c r="N2366" i="15"/>
  <c r="N2367" i="15"/>
  <c r="N2368" i="15"/>
  <c r="N2369" i="15"/>
  <c r="N2370" i="15"/>
  <c r="N2371" i="15"/>
  <c r="N2372" i="15"/>
  <c r="N2373" i="15"/>
  <c r="N2374" i="15"/>
  <c r="N2375" i="15"/>
  <c r="N2376" i="15"/>
  <c r="N2377" i="15"/>
  <c r="N2378" i="15"/>
  <c r="N2379" i="15"/>
  <c r="N2380" i="15"/>
  <c r="N2381" i="15"/>
  <c r="N2382" i="15"/>
  <c r="N2383" i="15"/>
  <c r="N2384" i="15"/>
  <c r="N2385" i="15"/>
  <c r="N2386" i="15"/>
  <c r="N2387" i="15"/>
  <c r="N2388" i="15"/>
  <c r="N2389" i="15"/>
  <c r="N2390" i="15"/>
  <c r="N2391" i="15"/>
  <c r="N2392" i="15"/>
  <c r="N2393" i="15"/>
  <c r="N2394" i="15"/>
  <c r="N2395" i="15"/>
  <c r="N2396" i="15"/>
  <c r="N2397" i="15"/>
  <c r="N2398" i="15"/>
  <c r="N2399" i="15"/>
  <c r="N2400" i="15"/>
  <c r="N2401" i="15"/>
  <c r="N2402" i="15"/>
  <c r="N2403" i="15"/>
  <c r="N2404" i="15"/>
  <c r="N2405" i="15"/>
  <c r="N2406" i="15"/>
  <c r="N2407" i="15"/>
  <c r="N2408" i="15"/>
  <c r="N2409" i="15"/>
  <c r="N2410" i="15"/>
  <c r="N2411" i="15"/>
  <c r="N2412" i="15"/>
  <c r="N2413" i="15"/>
  <c r="N2414" i="15"/>
  <c r="N2415" i="15"/>
  <c r="N2416" i="15"/>
  <c r="N2417" i="15"/>
  <c r="N2418" i="15"/>
  <c r="N2419" i="15"/>
  <c r="N2420" i="15"/>
  <c r="N2421" i="15"/>
  <c r="N2422" i="15"/>
  <c r="N2423" i="15"/>
  <c r="N2424" i="15"/>
  <c r="N2425" i="15"/>
  <c r="N2426" i="15"/>
  <c r="N2427" i="15"/>
  <c r="N2428" i="15"/>
  <c r="N2429" i="15"/>
  <c r="N2430" i="15"/>
  <c r="N2431" i="15"/>
  <c r="N2432" i="15"/>
  <c r="N2433" i="15"/>
  <c r="N2434" i="15"/>
  <c r="N2435" i="15"/>
  <c r="N2436" i="15"/>
  <c r="N2437" i="15"/>
  <c r="N2438" i="15"/>
  <c r="N2439" i="15"/>
  <c r="N2440" i="15"/>
  <c r="N2441" i="15"/>
  <c r="N2442" i="15"/>
  <c r="N2443" i="15"/>
  <c r="N2444" i="15"/>
  <c r="N2445" i="15"/>
  <c r="N2446" i="15"/>
  <c r="N2447" i="15"/>
  <c r="N2448" i="15"/>
  <c r="N2449" i="15"/>
  <c r="N2450" i="15"/>
  <c r="N2451" i="15"/>
  <c r="N2452" i="15"/>
  <c r="N2453" i="15"/>
  <c r="N2454" i="15"/>
  <c r="N2455" i="15"/>
  <c r="N2456" i="15"/>
  <c r="N2457" i="15"/>
  <c r="N2458" i="15"/>
  <c r="N2459" i="15"/>
  <c r="N2460" i="15"/>
  <c r="N2461" i="15"/>
  <c r="N2462" i="15"/>
  <c r="N2463" i="15"/>
  <c r="N2464" i="15"/>
  <c r="N2465" i="15"/>
  <c r="N2466" i="15"/>
  <c r="N2467" i="15"/>
  <c r="N2468" i="15"/>
  <c r="N2469" i="15"/>
  <c r="N2470" i="15"/>
  <c r="N2471" i="15"/>
  <c r="N2472" i="15"/>
  <c r="N2473" i="15"/>
  <c r="N2474" i="15"/>
  <c r="N2475" i="15"/>
  <c r="N2476" i="15"/>
  <c r="N2477" i="15"/>
  <c r="N2478" i="15"/>
  <c r="N2479" i="15"/>
  <c r="N2480" i="15"/>
  <c r="N2481" i="15"/>
  <c r="N2482" i="15"/>
  <c r="N2483" i="15"/>
  <c r="N2484" i="15"/>
  <c r="N2485" i="15"/>
  <c r="N2486" i="15"/>
  <c r="N2487" i="15"/>
  <c r="N2488" i="15"/>
  <c r="N2489" i="15"/>
  <c r="N2490" i="15"/>
  <c r="N2491" i="15"/>
  <c r="N2492" i="15"/>
  <c r="N2493" i="15"/>
  <c r="N2494" i="15"/>
  <c r="N2495" i="15"/>
  <c r="N2496" i="15"/>
  <c r="N2497" i="15"/>
  <c r="N2498" i="15"/>
  <c r="N2499" i="15"/>
  <c r="N2500" i="15"/>
  <c r="N2501" i="15"/>
  <c r="N2502" i="15"/>
  <c r="N2503" i="15"/>
  <c r="N2504" i="15"/>
  <c r="N2505" i="15"/>
  <c r="N2506" i="15"/>
  <c r="N2507" i="15"/>
  <c r="N2508" i="15"/>
  <c r="N2509" i="15"/>
  <c r="N2510" i="15"/>
  <c r="N2511" i="15"/>
  <c r="N2512" i="15"/>
  <c r="N2513" i="15"/>
  <c r="N2514" i="15"/>
  <c r="N2515" i="15"/>
  <c r="N2516" i="15"/>
  <c r="N2517" i="15"/>
  <c r="N2518" i="15"/>
  <c r="N2519" i="15"/>
  <c r="N2520" i="15"/>
  <c r="N2521" i="15"/>
  <c r="N2522" i="15"/>
  <c r="N2523" i="15"/>
  <c r="N2524" i="15"/>
  <c r="N2525" i="15"/>
  <c r="N2526" i="15"/>
  <c r="N2527" i="15"/>
  <c r="N2528" i="15"/>
  <c r="N2529" i="15"/>
  <c r="N2530" i="15"/>
  <c r="N2531" i="15"/>
  <c r="N2532" i="15"/>
  <c r="N2533" i="15"/>
  <c r="N2534" i="15"/>
  <c r="N2535" i="15"/>
  <c r="N2536" i="15"/>
  <c r="N2537" i="15"/>
  <c r="N2538" i="15"/>
  <c r="N2539" i="15"/>
  <c r="N2540" i="15"/>
  <c r="N2541" i="15"/>
  <c r="N2542" i="15"/>
  <c r="N2543" i="15"/>
  <c r="N2544" i="15"/>
  <c r="N2545" i="15"/>
  <c r="N2546" i="15"/>
  <c r="N2547" i="15"/>
  <c r="N2548" i="15"/>
  <c r="N2549" i="15"/>
  <c r="N2550" i="15"/>
  <c r="N2551" i="15"/>
  <c r="N2552" i="15"/>
  <c r="N2553" i="15"/>
  <c r="N2554" i="15"/>
  <c r="N2555" i="15"/>
  <c r="N2556" i="15"/>
  <c r="N2557" i="15"/>
  <c r="N2558" i="15"/>
  <c r="N2559" i="15"/>
  <c r="N2560" i="15"/>
  <c r="N2561" i="15"/>
  <c r="N2562" i="15"/>
  <c r="N2563" i="15"/>
  <c r="N2564" i="15"/>
  <c r="N2565" i="15"/>
  <c r="N2566" i="15"/>
  <c r="N2567" i="15"/>
  <c r="N2568" i="15"/>
  <c r="N2569" i="15"/>
  <c r="N2570" i="15"/>
  <c r="N2571" i="15"/>
  <c r="N2572" i="15"/>
  <c r="N2573" i="15"/>
  <c r="N2574" i="15"/>
  <c r="N2575" i="15"/>
  <c r="N2576" i="15"/>
  <c r="N2577" i="15"/>
  <c r="N2578" i="15"/>
  <c r="N2579" i="15"/>
  <c r="N2580" i="15"/>
  <c r="N2581" i="15"/>
  <c r="N2582" i="15"/>
  <c r="N2583" i="15"/>
  <c r="N2584" i="15"/>
  <c r="N2585" i="15"/>
  <c r="N2586" i="15"/>
  <c r="N2587" i="15"/>
  <c r="N2588" i="15"/>
  <c r="N2589" i="15"/>
  <c r="N2590" i="15"/>
  <c r="N2591" i="15"/>
  <c r="N2592" i="15"/>
  <c r="N2593" i="15"/>
  <c r="N2594" i="15"/>
  <c r="N2595" i="15"/>
  <c r="N2596" i="15"/>
  <c r="N2597" i="15"/>
  <c r="N2598" i="15"/>
  <c r="N2599" i="15"/>
  <c r="N2600" i="15"/>
  <c r="N2601" i="15"/>
  <c r="N2602" i="15"/>
  <c r="N2603" i="15"/>
  <c r="N2604" i="15"/>
  <c r="N2605" i="15"/>
  <c r="N2606" i="15"/>
  <c r="N2607" i="15"/>
  <c r="N2608" i="15"/>
  <c r="N2609" i="15"/>
  <c r="N2610" i="15"/>
  <c r="N2611" i="15"/>
  <c r="N2612" i="15"/>
  <c r="N2613" i="15"/>
  <c r="N2614" i="15"/>
  <c r="N2615" i="15"/>
  <c r="N2616" i="15"/>
  <c r="N2617" i="15"/>
  <c r="N2618" i="15"/>
  <c r="N2619" i="15"/>
  <c r="N2620" i="15"/>
  <c r="N2621" i="15"/>
  <c r="N2622" i="15"/>
  <c r="N2623" i="15"/>
  <c r="N2624" i="15"/>
  <c r="N2625" i="15"/>
  <c r="N2626" i="15"/>
  <c r="N2627" i="15"/>
  <c r="N2628" i="15"/>
  <c r="N2629" i="15"/>
  <c r="N2630" i="15"/>
  <c r="N2631" i="15"/>
  <c r="N2632" i="15"/>
  <c r="N2633" i="15"/>
  <c r="N2634" i="15"/>
  <c r="N2635" i="15"/>
  <c r="N2636" i="15"/>
  <c r="N2637" i="15"/>
  <c r="N2638" i="15"/>
  <c r="N2639" i="15"/>
  <c r="N2640" i="15"/>
  <c r="N2641" i="15"/>
  <c r="N2642" i="15"/>
  <c r="N2643" i="15"/>
  <c r="N2644" i="15"/>
  <c r="N2645" i="15"/>
  <c r="N2646" i="15"/>
  <c r="N2647" i="15"/>
  <c r="N2648" i="15"/>
  <c r="N2649" i="15"/>
  <c r="N2650" i="15"/>
  <c r="N2651" i="15"/>
  <c r="N2652" i="15"/>
  <c r="N2653" i="15"/>
  <c r="N2654" i="15"/>
  <c r="N2655" i="15"/>
  <c r="N2656" i="15"/>
  <c r="N2657" i="15"/>
  <c r="N2658" i="15"/>
  <c r="N2659" i="15"/>
  <c r="N2660" i="15"/>
  <c r="N2661" i="15"/>
  <c r="N2662" i="15"/>
  <c r="N2663" i="15"/>
  <c r="N2664" i="15"/>
  <c r="N2665" i="15"/>
  <c r="N2666" i="15"/>
  <c r="N2667" i="15"/>
  <c r="N2668" i="15"/>
  <c r="N2669" i="15"/>
  <c r="N2670" i="15"/>
  <c r="N2671" i="15"/>
  <c r="N2672" i="15"/>
  <c r="N2673" i="15"/>
  <c r="N2674" i="15"/>
  <c r="N2675" i="15"/>
  <c r="N2676" i="15"/>
  <c r="N2677" i="15"/>
  <c r="N2678" i="15"/>
  <c r="N2679" i="15"/>
  <c r="N2680" i="15"/>
  <c r="N2681" i="15"/>
  <c r="N2682" i="15"/>
  <c r="N2683" i="15"/>
  <c r="N2684" i="15"/>
  <c r="N2685" i="15"/>
  <c r="N2686" i="15"/>
  <c r="N2687" i="15"/>
  <c r="N2688" i="15"/>
  <c r="N2689" i="15"/>
  <c r="N2690" i="15"/>
  <c r="N2691" i="15"/>
  <c r="N2692" i="15"/>
  <c r="N2693" i="15"/>
  <c r="N2694" i="15"/>
  <c r="N2695" i="15"/>
  <c r="N2696" i="15"/>
  <c r="N2697" i="15"/>
  <c r="N2698" i="15"/>
  <c r="N2699" i="15"/>
  <c r="N2700" i="15"/>
  <c r="N2701" i="15"/>
  <c r="N2702" i="15"/>
  <c r="N2703" i="15"/>
  <c r="N2704" i="15"/>
  <c r="N2705" i="15"/>
  <c r="N2706" i="15"/>
  <c r="N2707" i="15"/>
  <c r="N2708" i="15"/>
  <c r="N2709" i="15"/>
  <c r="N2710" i="15"/>
  <c r="N2711" i="15"/>
  <c r="N2712" i="15"/>
  <c r="N2713" i="15"/>
  <c r="N2714" i="15"/>
  <c r="N2715" i="15"/>
  <c r="N2716" i="15"/>
  <c r="N2717" i="15"/>
  <c r="N2718" i="15"/>
  <c r="N2719" i="15"/>
  <c r="N2720" i="15"/>
  <c r="N2721" i="15"/>
  <c r="N2722" i="15"/>
  <c r="N2723" i="15"/>
  <c r="N2724" i="15"/>
  <c r="N2725" i="15"/>
  <c r="N2726" i="15"/>
  <c r="N2727" i="15"/>
  <c r="N2728" i="15"/>
  <c r="N2729" i="15"/>
  <c r="N2730" i="15"/>
  <c r="N2731" i="15"/>
  <c r="N2732" i="15"/>
  <c r="N2733" i="15"/>
  <c r="N2734" i="15"/>
  <c r="N2735" i="15"/>
  <c r="N2736" i="15"/>
  <c r="N2737" i="15"/>
  <c r="N2738" i="15"/>
  <c r="N2739" i="15"/>
  <c r="N2740" i="15"/>
  <c r="N2741" i="15"/>
  <c r="N2742" i="15"/>
  <c r="N2743" i="15"/>
  <c r="N2744" i="15"/>
  <c r="N2745" i="15"/>
  <c r="N2746" i="15"/>
  <c r="N2747" i="15"/>
  <c r="N2748" i="15"/>
  <c r="N2749" i="15"/>
  <c r="N2750" i="15"/>
  <c r="N2751" i="15"/>
  <c r="N2752" i="15"/>
  <c r="N2753" i="15"/>
  <c r="N2754" i="15"/>
  <c r="N2755" i="15"/>
  <c r="N2756" i="15"/>
  <c r="N2757" i="15"/>
  <c r="N2758" i="15"/>
  <c r="N2759" i="15"/>
  <c r="N2760" i="15"/>
  <c r="N2761" i="15"/>
  <c r="N2762" i="15"/>
  <c r="N2763" i="15"/>
  <c r="N2764" i="15"/>
  <c r="N2765" i="15"/>
  <c r="N2766" i="15"/>
  <c r="N2767" i="15"/>
  <c r="N2768" i="15"/>
  <c r="N2769" i="15"/>
  <c r="N2770" i="15"/>
  <c r="N2771" i="15"/>
  <c r="N2772" i="15"/>
  <c r="N2773" i="15"/>
  <c r="N2774" i="15"/>
  <c r="N2775" i="15"/>
  <c r="N2776" i="15"/>
  <c r="N2777" i="15"/>
  <c r="N2778" i="15"/>
  <c r="N2779" i="15"/>
  <c r="N2780" i="15"/>
  <c r="N2781" i="15"/>
  <c r="N2782" i="15"/>
  <c r="N2783" i="15"/>
  <c r="N2784" i="15"/>
  <c r="N2785" i="15"/>
  <c r="N2786" i="15"/>
  <c r="N2787" i="15"/>
  <c r="N2788" i="15"/>
  <c r="N2789" i="15"/>
  <c r="N2790" i="15"/>
  <c r="N2791" i="15"/>
  <c r="N2792" i="15"/>
  <c r="N2793" i="15"/>
  <c r="N2794" i="15"/>
  <c r="N2795" i="15"/>
  <c r="N2796" i="15"/>
  <c r="N2797" i="15"/>
  <c r="N2798" i="15"/>
  <c r="N2799" i="15"/>
  <c r="N2800" i="15"/>
  <c r="N2801" i="15"/>
  <c r="N2802" i="15"/>
  <c r="N2803" i="15"/>
  <c r="N2804" i="15"/>
  <c r="N2805" i="15"/>
  <c r="N2806" i="15"/>
  <c r="N2807" i="15"/>
  <c r="N2808" i="15"/>
  <c r="N2809" i="15"/>
  <c r="N2810" i="15"/>
  <c r="N2811" i="15"/>
  <c r="N2812" i="15"/>
  <c r="N2813" i="15"/>
  <c r="N2814" i="15"/>
  <c r="N2815" i="15"/>
  <c r="N2816" i="15"/>
  <c r="N2817" i="15"/>
  <c r="N2818" i="15"/>
  <c r="N2819" i="15"/>
  <c r="N2820" i="15"/>
  <c r="N2821" i="15"/>
  <c r="N2822" i="15"/>
  <c r="N2823" i="15"/>
  <c r="N2824" i="15"/>
  <c r="N2825" i="15"/>
  <c r="N2826" i="15"/>
  <c r="N2827" i="15"/>
  <c r="N2828" i="15"/>
  <c r="N2829" i="15"/>
  <c r="N2830" i="15"/>
  <c r="N2831" i="15"/>
  <c r="N2832" i="15"/>
  <c r="N2833" i="15"/>
  <c r="N2834" i="15"/>
  <c r="N2835" i="15"/>
  <c r="N2836" i="15"/>
  <c r="N2837" i="15"/>
  <c r="N2838" i="15"/>
  <c r="N2839" i="15"/>
  <c r="N2840" i="15"/>
  <c r="N2841" i="15"/>
  <c r="N2842" i="15"/>
  <c r="N2843" i="15"/>
  <c r="N2844" i="15"/>
  <c r="N2845" i="15"/>
  <c r="N2846" i="15"/>
  <c r="N2847" i="15"/>
  <c r="N2848" i="15"/>
  <c r="N2849" i="15"/>
  <c r="N2850" i="15"/>
  <c r="N2851" i="15"/>
  <c r="N2852" i="15"/>
  <c r="N2853" i="15"/>
  <c r="N2854" i="15"/>
  <c r="N2855" i="15"/>
  <c r="N2856" i="15"/>
  <c r="N2857" i="15"/>
  <c r="N2858" i="15"/>
  <c r="N2859" i="15"/>
  <c r="N2860" i="15"/>
  <c r="N2861" i="15"/>
  <c r="N2862" i="15"/>
  <c r="N2863" i="15"/>
  <c r="N2864" i="15"/>
  <c r="N2865" i="15"/>
  <c r="N2866" i="15"/>
  <c r="N2867" i="15"/>
  <c r="N2868" i="15"/>
  <c r="N2869" i="15"/>
  <c r="N2870" i="15"/>
  <c r="N2871" i="15"/>
  <c r="N2872" i="15"/>
  <c r="N2873" i="15"/>
  <c r="N2874" i="15"/>
  <c r="N2875" i="15"/>
  <c r="N2876" i="15"/>
  <c r="N2877" i="15"/>
  <c r="N2878" i="15"/>
  <c r="N2879" i="15"/>
  <c r="N2880" i="15"/>
  <c r="N2881" i="15"/>
  <c r="N2882" i="15"/>
  <c r="N2883" i="15"/>
  <c r="N2884" i="15"/>
  <c r="N2885" i="15"/>
  <c r="N2886" i="15"/>
  <c r="N2887" i="15"/>
  <c r="N2888" i="15"/>
  <c r="N2889" i="15"/>
  <c r="N2890" i="15"/>
  <c r="N2891" i="15"/>
  <c r="N2892" i="15"/>
  <c r="N2893" i="15"/>
  <c r="N2894" i="15"/>
  <c r="N2895" i="15"/>
  <c r="N2896" i="15"/>
  <c r="N2897" i="15"/>
  <c r="N2898" i="15"/>
  <c r="N2899" i="15"/>
  <c r="N2900" i="15"/>
  <c r="N2901" i="15"/>
  <c r="N2902" i="15"/>
  <c r="N2903" i="15"/>
  <c r="N2904" i="15"/>
  <c r="N2905" i="15"/>
  <c r="N2906" i="15"/>
  <c r="N2907" i="15"/>
  <c r="N2908" i="15"/>
  <c r="N2909" i="15"/>
  <c r="N2910" i="15"/>
  <c r="N2911" i="15"/>
  <c r="N2912" i="15"/>
  <c r="N2913" i="15"/>
  <c r="N2914" i="15"/>
  <c r="N2915" i="15"/>
  <c r="N2916" i="15"/>
  <c r="N2917" i="15"/>
  <c r="N2918" i="15"/>
  <c r="N2919" i="15"/>
  <c r="N2920" i="15"/>
  <c r="N2921" i="15"/>
  <c r="N2922" i="15"/>
  <c r="N2923" i="15"/>
  <c r="N2924" i="15"/>
  <c r="N2925" i="15"/>
  <c r="N2926" i="15"/>
  <c r="N2927" i="15"/>
  <c r="N2928" i="15"/>
  <c r="N2929" i="15"/>
  <c r="N2930" i="15"/>
  <c r="N2931" i="15"/>
  <c r="N2932" i="15"/>
  <c r="N2933" i="15"/>
  <c r="N2934" i="15"/>
  <c r="N2935" i="15"/>
  <c r="N2936" i="15"/>
  <c r="N2937" i="15"/>
  <c r="N2938" i="15"/>
  <c r="N2939" i="15"/>
  <c r="N2940" i="15"/>
  <c r="N2941" i="15"/>
  <c r="N2942" i="15"/>
  <c r="N2943" i="15"/>
  <c r="N2944" i="15"/>
  <c r="N2945" i="15"/>
  <c r="N2946" i="15"/>
  <c r="N2947" i="15"/>
  <c r="N2948" i="15"/>
  <c r="N2949" i="15"/>
  <c r="N2950" i="15"/>
  <c r="N2951" i="15"/>
  <c r="N2952" i="15"/>
  <c r="N2953" i="15"/>
  <c r="N2954" i="15"/>
  <c r="N2955" i="15"/>
  <c r="N2956" i="15"/>
  <c r="N2957" i="15"/>
  <c r="N2958" i="15"/>
  <c r="N2959" i="15"/>
  <c r="N2960" i="15"/>
  <c r="N2961" i="15"/>
  <c r="N2962" i="15"/>
  <c r="N2963" i="15"/>
  <c r="N2964" i="15"/>
  <c r="N2965" i="15"/>
  <c r="N2966" i="15"/>
  <c r="N2967" i="15"/>
  <c r="N2968" i="15"/>
  <c r="N2969" i="15"/>
  <c r="N2970" i="15"/>
  <c r="N2971" i="15"/>
  <c r="N2972" i="15"/>
  <c r="N2973" i="15"/>
  <c r="N2974" i="15"/>
  <c r="N2975" i="15"/>
  <c r="N2976" i="15"/>
  <c r="N2977" i="15"/>
  <c r="N2978" i="15"/>
  <c r="N2979" i="15"/>
  <c r="N2980" i="15"/>
  <c r="N2981" i="15"/>
  <c r="N2982" i="15"/>
  <c r="N2983" i="15"/>
  <c r="N2984" i="15"/>
  <c r="N2985" i="15"/>
  <c r="N2986" i="15"/>
  <c r="N2987" i="15"/>
  <c r="N2988" i="15"/>
  <c r="N2989" i="15"/>
  <c r="N2990" i="15"/>
  <c r="N2991" i="15"/>
  <c r="N2992" i="15"/>
  <c r="N2993" i="15"/>
  <c r="N2994" i="15"/>
  <c r="N2995" i="15"/>
  <c r="N2996" i="15"/>
  <c r="N2997" i="15"/>
  <c r="N2998" i="15"/>
  <c r="N2999" i="15"/>
  <c r="N3000" i="15"/>
  <c r="N3001" i="15"/>
  <c r="N3002" i="15"/>
  <c r="N3003" i="15"/>
  <c r="N3004" i="15"/>
  <c r="N3005" i="15"/>
  <c r="N3006" i="15"/>
  <c r="N3007" i="15"/>
  <c r="N3008" i="15"/>
  <c r="N3009" i="15"/>
  <c r="N3010" i="15"/>
  <c r="N3011" i="15"/>
  <c r="N3012" i="15"/>
  <c r="N3013" i="15"/>
  <c r="N3014" i="15"/>
  <c r="N3015" i="15"/>
  <c r="N3016" i="15"/>
  <c r="N3017" i="15"/>
  <c r="N3018" i="15"/>
  <c r="N3019" i="15"/>
  <c r="N3020" i="15"/>
  <c r="N3021" i="15"/>
  <c r="N3022" i="15"/>
  <c r="N3023" i="15"/>
  <c r="N3024" i="15"/>
  <c r="N3025" i="15"/>
  <c r="N3026" i="15"/>
  <c r="N3027" i="15"/>
  <c r="N3028" i="15"/>
  <c r="N3029" i="15"/>
  <c r="N3030" i="15"/>
  <c r="N3031" i="15"/>
  <c r="N3032" i="15"/>
  <c r="N3033" i="15"/>
  <c r="N3034" i="15"/>
  <c r="N3035" i="15"/>
  <c r="N3036" i="15"/>
  <c r="N3037" i="15"/>
  <c r="N3038" i="15"/>
  <c r="N3039" i="15"/>
  <c r="N3040" i="15"/>
  <c r="N3041" i="15"/>
  <c r="N3042" i="15"/>
  <c r="N3043" i="15"/>
  <c r="N3044" i="15"/>
  <c r="N3045" i="15"/>
  <c r="N3046" i="15"/>
  <c r="N3047" i="15"/>
  <c r="N3048" i="15"/>
  <c r="N3049" i="15"/>
  <c r="N3050" i="15"/>
  <c r="N3051" i="15"/>
  <c r="N3052" i="15"/>
  <c r="N3053" i="15"/>
  <c r="N3054" i="15"/>
  <c r="N3055" i="15"/>
  <c r="N3056" i="15"/>
  <c r="N3057" i="15"/>
  <c r="N3058" i="15"/>
  <c r="N3059" i="15"/>
  <c r="N3060" i="15"/>
  <c r="N3061" i="15"/>
  <c r="N3062" i="15"/>
  <c r="N3063" i="15"/>
  <c r="N3064" i="15"/>
  <c r="N3065" i="15"/>
  <c r="N3066" i="15"/>
  <c r="N3067" i="15"/>
  <c r="N3068" i="15"/>
  <c r="N3069" i="15"/>
  <c r="N3070" i="15"/>
  <c r="N3071" i="15"/>
  <c r="N3072" i="15"/>
  <c r="N3073" i="15"/>
  <c r="N3074" i="15"/>
  <c r="N3075" i="15"/>
  <c r="N3076" i="15"/>
  <c r="N3077" i="15"/>
  <c r="N3078" i="15"/>
  <c r="N3079" i="15"/>
  <c r="N3080" i="15"/>
  <c r="N3081" i="15"/>
  <c r="N3082" i="15"/>
  <c r="N3083" i="15"/>
  <c r="N3084" i="15"/>
  <c r="N3085" i="15"/>
  <c r="N3086" i="15"/>
  <c r="N3087" i="15"/>
  <c r="N3088" i="15"/>
  <c r="N3089" i="15"/>
  <c r="N3090" i="15"/>
  <c r="N3091" i="15"/>
  <c r="N3092" i="15"/>
  <c r="N3093" i="15"/>
  <c r="N3094" i="15"/>
  <c r="N3095" i="15"/>
  <c r="N3096" i="15"/>
  <c r="N3097" i="15"/>
  <c r="N3098" i="15"/>
  <c r="N3099" i="15"/>
  <c r="N3100" i="15"/>
  <c r="N3101" i="15"/>
  <c r="N3102" i="15"/>
  <c r="N3103" i="15"/>
  <c r="N3104" i="15"/>
  <c r="N3105" i="15"/>
  <c r="N3106" i="15"/>
  <c r="N3107" i="15"/>
  <c r="N3108" i="15"/>
  <c r="N3109" i="15"/>
  <c r="N3110" i="15"/>
  <c r="N3111" i="15"/>
  <c r="N3112" i="15"/>
  <c r="N3113" i="15"/>
  <c r="N3114" i="15"/>
  <c r="N3115" i="15"/>
  <c r="N3116" i="15"/>
  <c r="N3117" i="15"/>
  <c r="N3118" i="15"/>
  <c r="N3119" i="15"/>
  <c r="N3120" i="15"/>
  <c r="N3121" i="15"/>
  <c r="N3122" i="15"/>
  <c r="N3123" i="15"/>
  <c r="N3124" i="15"/>
  <c r="N3125" i="15"/>
  <c r="N3126" i="15"/>
  <c r="N3127" i="15"/>
  <c r="N3128" i="15"/>
  <c r="N3129" i="15"/>
  <c r="N3130" i="15"/>
  <c r="N3131" i="15"/>
  <c r="N3132" i="15"/>
  <c r="N3133" i="15"/>
  <c r="N3134" i="15"/>
  <c r="N3135" i="15"/>
  <c r="N3136" i="15"/>
  <c r="N3137" i="15"/>
  <c r="N3138" i="15"/>
  <c r="N3139" i="15"/>
  <c r="N3140" i="15"/>
  <c r="N3141" i="15"/>
  <c r="N3142" i="15"/>
  <c r="N3143" i="15"/>
  <c r="N3144" i="15"/>
  <c r="N3145" i="15"/>
  <c r="N3146" i="15"/>
  <c r="N3147" i="15"/>
  <c r="N3148" i="15"/>
  <c r="N3149" i="15"/>
  <c r="N3150" i="15"/>
  <c r="N3151" i="15"/>
  <c r="N3152" i="15"/>
  <c r="N3153" i="15"/>
  <c r="N3154" i="15"/>
  <c r="N3155" i="15"/>
  <c r="N3156" i="15"/>
  <c r="N3157" i="15"/>
  <c r="N3158" i="15"/>
  <c r="N3159" i="15"/>
  <c r="N3160" i="15"/>
  <c r="N3161" i="15"/>
  <c r="N3162" i="15"/>
  <c r="N3163" i="15"/>
  <c r="N3164" i="15"/>
  <c r="N3165" i="15"/>
  <c r="N3166" i="15"/>
  <c r="N3167" i="15"/>
  <c r="N3168" i="15"/>
  <c r="N3169" i="15"/>
  <c r="N3170" i="15"/>
  <c r="N3171" i="15"/>
  <c r="N3172" i="15"/>
  <c r="N3173" i="15"/>
  <c r="N3174" i="15"/>
  <c r="N3175" i="15"/>
  <c r="N3176" i="15"/>
  <c r="N3177" i="15"/>
  <c r="N3178" i="15"/>
  <c r="N3179" i="15"/>
  <c r="N3180" i="15"/>
  <c r="N3181" i="15"/>
  <c r="N3182" i="15"/>
  <c r="N3183" i="15"/>
  <c r="N3184" i="15"/>
  <c r="N3185" i="15"/>
  <c r="N3186" i="15"/>
  <c r="N3187" i="15"/>
  <c r="N3188" i="15"/>
  <c r="N3189" i="15"/>
  <c r="N3190" i="15"/>
  <c r="N3191" i="15"/>
  <c r="N3192" i="15"/>
  <c r="H18" i="15"/>
  <c r="S126" i="17"/>
  <c r="S127" i="17"/>
  <c r="B141" i="17"/>
  <c r="B142" i="17"/>
  <c r="B143" i="17"/>
  <c r="B144" i="17"/>
  <c r="B145" i="17"/>
  <c r="B146" i="17"/>
  <c r="B147" i="17"/>
  <c r="B148" i="17"/>
  <c r="B149" i="17"/>
  <c r="B150" i="17"/>
  <c r="B151" i="17"/>
  <c r="B152" i="17"/>
  <c r="B153" i="17"/>
  <c r="B154" i="17"/>
  <c r="B155" i="17"/>
  <c r="B156" i="17"/>
  <c r="B157" i="17"/>
  <c r="B158" i="17"/>
  <c r="B159" i="17"/>
  <c r="B160" i="17"/>
  <c r="B161"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211" i="17"/>
  <c r="B212" i="17"/>
  <c r="B213" i="17"/>
  <c r="B214" i="17"/>
  <c r="B215" i="17"/>
  <c r="B216" i="17"/>
  <c r="S216" i="17" s="1"/>
  <c r="B217" i="17"/>
  <c r="B218" i="17"/>
  <c r="B219" i="17"/>
  <c r="B220" i="17"/>
  <c r="B221" i="17"/>
  <c r="B222" i="17"/>
  <c r="S222" i="17" s="1"/>
  <c r="B223" i="17"/>
  <c r="B224" i="17"/>
  <c r="S224" i="17" s="1"/>
  <c r="B225" i="17"/>
  <c r="S225" i="17" s="1"/>
  <c r="B226" i="17"/>
  <c r="S226" i="17" s="1"/>
  <c r="B227" i="17"/>
  <c r="S227" i="17" s="1"/>
  <c r="B228" i="17"/>
  <c r="S228" i="17" s="1"/>
  <c r="B229" i="17"/>
  <c r="B230" i="17"/>
  <c r="B231" i="17"/>
  <c r="B232" i="17"/>
  <c r="B233" i="17"/>
  <c r="B234" i="17"/>
  <c r="B235" i="17"/>
  <c r="B236" i="17"/>
  <c r="S236" i="17" s="1"/>
  <c r="B237" i="17"/>
  <c r="S237" i="17" s="1"/>
  <c r="B238" i="17"/>
  <c r="S238" i="17" s="1"/>
  <c r="B239" i="17"/>
  <c r="B240" i="17"/>
  <c r="S240" i="17" s="1"/>
  <c r="B241" i="17"/>
  <c r="B242" i="17"/>
  <c r="B243" i="17"/>
  <c r="B244" i="17"/>
  <c r="B245" i="17"/>
  <c r="B246" i="17"/>
  <c r="S246" i="17" s="1"/>
  <c r="B247" i="17"/>
  <c r="B248" i="17"/>
  <c r="S248" i="17" s="1"/>
  <c r="B249" i="17"/>
  <c r="S249" i="17" s="1"/>
  <c r="B250" i="17"/>
  <c r="S250" i="17" s="1"/>
  <c r="B251" i="17"/>
  <c r="S251" i="17" s="1"/>
  <c r="B252" i="17"/>
  <c r="S252" i="17" s="1"/>
  <c r="B253" i="17"/>
  <c r="B254" i="17"/>
  <c r="B255" i="17"/>
  <c r="B256" i="17"/>
  <c r="B257" i="17"/>
  <c r="B258" i="17"/>
  <c r="B259" i="17"/>
  <c r="B260" i="17"/>
  <c r="S260" i="17" s="1"/>
  <c r="B261" i="17"/>
  <c r="S261" i="17" s="1"/>
  <c r="B262" i="17"/>
  <c r="S262" i="17" s="1"/>
  <c r="B263" i="17"/>
  <c r="B264" i="17"/>
  <c r="S264" i="17" s="1"/>
  <c r="B265" i="17"/>
  <c r="B266" i="17"/>
  <c r="B267" i="17"/>
  <c r="S267" i="17" s="1"/>
  <c r="B268" i="17"/>
  <c r="B269" i="17"/>
  <c r="B270" i="17"/>
  <c r="S270" i="17" s="1"/>
  <c r="B271" i="17"/>
  <c r="B272" i="17"/>
  <c r="S272" i="17" s="1"/>
  <c r="B273" i="17"/>
  <c r="S273" i="17" s="1"/>
  <c r="B274" i="17"/>
  <c r="S274" i="17" s="1"/>
  <c r="B275" i="17"/>
  <c r="B276" i="17"/>
  <c r="S276" i="17" s="1"/>
  <c r="B277" i="17"/>
  <c r="B278" i="17"/>
  <c r="B279" i="17"/>
  <c r="B280" i="17"/>
  <c r="B281" i="17"/>
  <c r="B282" i="17"/>
  <c r="B283" i="17"/>
  <c r="B284" i="17"/>
  <c r="S284" i="17" s="1"/>
  <c r="B285" i="17"/>
  <c r="S285" i="17" s="1"/>
  <c r="B286" i="17"/>
  <c r="S286" i="17" s="1"/>
  <c r="B287" i="17"/>
  <c r="B288" i="17"/>
  <c r="S288" i="17" s="1"/>
  <c r="B289" i="17"/>
  <c r="B290" i="17"/>
  <c r="B291" i="17"/>
  <c r="B292" i="17"/>
  <c r="B293" i="17"/>
  <c r="B294" i="17"/>
  <c r="B295" i="17"/>
  <c r="B296" i="17"/>
  <c r="S296" i="17" s="1"/>
  <c r="B297" i="17"/>
  <c r="S297" i="17" s="1"/>
  <c r="B298" i="17"/>
  <c r="S298" i="17" s="1"/>
  <c r="B299" i="17"/>
  <c r="B300" i="17"/>
  <c r="S300" i="17" s="1"/>
  <c r="B301" i="17"/>
  <c r="B302" i="17"/>
  <c r="B303" i="17"/>
  <c r="B304" i="17"/>
  <c r="B305" i="17"/>
  <c r="B306" i="17"/>
  <c r="B307" i="17"/>
  <c r="B308" i="17"/>
  <c r="S308" i="17" s="1"/>
  <c r="B309" i="17"/>
  <c r="S309" i="17" s="1"/>
  <c r="B310" i="17"/>
  <c r="S310" i="17" s="1"/>
  <c r="B311" i="17"/>
  <c r="B312" i="17"/>
  <c r="S312" i="17" s="1"/>
  <c r="B313" i="17"/>
  <c r="B314" i="17"/>
  <c r="B315" i="17"/>
  <c r="B316" i="17"/>
  <c r="B317" i="17"/>
  <c r="B318" i="17"/>
  <c r="B319" i="17"/>
  <c r="B320" i="17"/>
  <c r="S320" i="17" s="1"/>
  <c r="B321" i="17"/>
  <c r="S321" i="17" s="1"/>
  <c r="B322" i="17"/>
  <c r="S322" i="17" s="1"/>
  <c r="B323" i="17"/>
  <c r="B324" i="17"/>
  <c r="S324" i="17" s="1"/>
  <c r="B325" i="17"/>
  <c r="B326" i="17"/>
  <c r="B327" i="17"/>
  <c r="B328" i="17"/>
  <c r="B329" i="17"/>
  <c r="B330" i="17"/>
  <c r="B331" i="17"/>
  <c r="B332" i="17"/>
  <c r="S332" i="17" s="1"/>
  <c r="B333" i="17"/>
  <c r="S333" i="17" s="1"/>
  <c r="B334" i="17"/>
  <c r="S334" i="17" s="1"/>
  <c r="B335" i="17"/>
  <c r="B336" i="17"/>
  <c r="S336" i="17" s="1"/>
  <c r="B337" i="17"/>
  <c r="B338" i="17"/>
  <c r="B339" i="17"/>
  <c r="S339" i="17" s="1"/>
  <c r="B340" i="17"/>
  <c r="B341" i="17"/>
  <c r="B342" i="17"/>
  <c r="B343" i="17"/>
  <c r="B344" i="17"/>
  <c r="S344" i="17" s="1"/>
  <c r="B345" i="17"/>
  <c r="S345" i="17" s="1"/>
  <c r="B346" i="17"/>
  <c r="S346" i="17" s="1"/>
  <c r="B347" i="17"/>
  <c r="B348" i="17"/>
  <c r="S348" i="17" s="1"/>
  <c r="B349" i="17"/>
  <c r="B350" i="17"/>
  <c r="B351" i="17"/>
  <c r="S351" i="17" s="1"/>
  <c r="B352" i="17"/>
  <c r="B353" i="17"/>
  <c r="B354" i="17"/>
  <c r="B355" i="17"/>
  <c r="B356" i="17"/>
  <c r="S356" i="17" s="1"/>
  <c r="B357" i="17"/>
  <c r="S357" i="17" s="1"/>
  <c r="B358" i="17"/>
  <c r="S358" i="17" s="1"/>
  <c r="B359" i="17"/>
  <c r="B360" i="17"/>
  <c r="S360" i="17" s="1"/>
  <c r="B361" i="17"/>
  <c r="B362" i="17"/>
  <c r="B363" i="17"/>
  <c r="B364" i="17"/>
  <c r="B365" i="17"/>
  <c r="B366" i="17"/>
  <c r="B367" i="17"/>
  <c r="B368" i="17"/>
  <c r="S368" i="17" s="1"/>
  <c r="B369" i="17"/>
  <c r="S369" i="17" s="1"/>
  <c r="B370" i="17"/>
  <c r="S370" i="17" s="1"/>
  <c r="B371" i="17"/>
  <c r="S371" i="17" s="1"/>
  <c r="B372" i="17"/>
  <c r="S372" i="17" s="1"/>
  <c r="B373" i="17"/>
  <c r="B374" i="17"/>
  <c r="B375" i="17"/>
  <c r="B376" i="17"/>
  <c r="B377" i="17"/>
  <c r="B378" i="17"/>
  <c r="B379" i="17"/>
  <c r="B380" i="17"/>
  <c r="S380" i="17" s="1"/>
  <c r="B381" i="17"/>
  <c r="S381" i="17" s="1"/>
  <c r="B382" i="17"/>
  <c r="S382" i="17" s="1"/>
  <c r="B383" i="17"/>
  <c r="B384" i="17"/>
  <c r="S384" i="17" s="1"/>
  <c r="B385" i="17"/>
  <c r="B386" i="17"/>
  <c r="B387" i="17"/>
  <c r="B388" i="17"/>
  <c r="B389" i="17"/>
  <c r="B390" i="17"/>
  <c r="B391" i="17"/>
  <c r="B392" i="17"/>
  <c r="S392" i="17" s="1"/>
  <c r="B393" i="17"/>
  <c r="S393" i="17" s="1"/>
  <c r="B394" i="17"/>
  <c r="S394" i="17" s="1"/>
  <c r="B395" i="17"/>
  <c r="S395" i="17" s="1"/>
  <c r="I90" i="17"/>
  <c r="P116" i="17"/>
  <c r="P117" i="17"/>
  <c r="P118" i="17"/>
  <c r="E7" i="17"/>
  <c r="T7" i="17"/>
  <c r="Z7" i="17" s="1"/>
  <c r="BI1" i="3"/>
  <c r="E33" i="17"/>
  <c r="E79" i="17"/>
  <c r="E80" i="17"/>
  <c r="E81" i="17"/>
  <c r="E82" i="17"/>
  <c r="E83" i="17"/>
  <c r="E84" i="17"/>
  <c r="E85" i="17"/>
  <c r="E86" i="17"/>
  <c r="E87" i="17"/>
  <c r="E88" i="17"/>
  <c r="E89" i="17"/>
  <c r="E90" i="17"/>
  <c r="E91" i="17"/>
  <c r="E92" i="17"/>
  <c r="E93" i="17"/>
  <c r="E94" i="17"/>
  <c r="E95" i="17"/>
  <c r="E96" i="17"/>
  <c r="E97" i="17"/>
  <c r="E98" i="17"/>
  <c r="E99" i="17"/>
  <c r="E100" i="17"/>
  <c r="E101" i="17"/>
  <c r="E102" i="17"/>
  <c r="E103" i="17"/>
  <c r="E104" i="17"/>
  <c r="E105" i="17"/>
  <c r="E106" i="17"/>
  <c r="E107" i="17"/>
  <c r="E108" i="17"/>
  <c r="E109" i="17"/>
  <c r="E40" i="17"/>
  <c r="E41" i="17"/>
  <c r="E42" i="17"/>
  <c r="E43" i="17"/>
  <c r="E77" i="17"/>
  <c r="E64" i="17"/>
  <c r="E11" i="17"/>
  <c r="E20" i="17"/>
  <c r="E13" i="17"/>
  <c r="E9" i="17"/>
  <c r="E29" i="17"/>
  <c r="E18" i="17"/>
  <c r="E8" i="17"/>
  <c r="E14" i="17"/>
  <c r="E15" i="17"/>
  <c r="E12" i="17"/>
  <c r="E19" i="17"/>
  <c r="E10" i="17"/>
  <c r="E16" i="17"/>
  <c r="E32" i="17"/>
  <c r="E30" i="17"/>
  <c r="E34" i="17"/>
  <c r="E17" i="17"/>
  <c r="E23" i="17"/>
  <c r="E24" i="17"/>
  <c r="E25" i="17"/>
  <c r="E26" i="17"/>
  <c r="E27" i="17"/>
  <c r="E21" i="17"/>
  <c r="E22" i="17"/>
  <c r="E31" i="17"/>
  <c r="E35" i="17"/>
  <c r="E65" i="17"/>
  <c r="E53" i="17"/>
  <c r="E54" i="17"/>
  <c r="E55" i="17"/>
  <c r="E56" i="17"/>
  <c r="E57" i="17"/>
  <c r="E58" i="17"/>
  <c r="E60" i="17"/>
  <c r="E59" i="17"/>
  <c r="E61" i="17"/>
  <c r="E62" i="17"/>
  <c r="E63" i="17"/>
  <c r="E28" i="17"/>
  <c r="E67" i="17"/>
  <c r="E68" i="17"/>
  <c r="E69" i="17"/>
  <c r="E70" i="17"/>
  <c r="E71" i="17"/>
  <c r="E72" i="17"/>
  <c r="E73" i="17"/>
  <c r="E74" i="17"/>
  <c r="E78" i="17"/>
  <c r="E44" i="17"/>
  <c r="E45" i="17"/>
  <c r="E111" i="17"/>
  <c r="E112" i="17"/>
  <c r="E113" i="17"/>
  <c r="E114" i="17"/>
  <c r="E115" i="17"/>
  <c r="E47" i="17"/>
  <c r="E46" i="17"/>
  <c r="E52" i="17"/>
  <c r="E48" i="17"/>
  <c r="E49" i="17"/>
  <c r="E50" i="17"/>
  <c r="E51" i="17"/>
  <c r="E37" i="17"/>
  <c r="E38" i="17"/>
  <c r="E39" i="17"/>
  <c r="E66" i="17"/>
  <c r="E36" i="17"/>
  <c r="E75" i="17"/>
  <c r="E76" i="17"/>
  <c r="E110" i="17"/>
  <c r="E116" i="17"/>
  <c r="E117" i="17"/>
  <c r="E118" i="17"/>
  <c r="E119" i="17"/>
  <c r="E120" i="17"/>
  <c r="E121" i="17"/>
  <c r="E122" i="17"/>
  <c r="E123" i="17"/>
  <c r="E124" i="17"/>
  <c r="E125" i="17"/>
  <c r="E130" i="17"/>
  <c r="E152" i="17"/>
  <c r="E174" i="17"/>
  <c r="E186" i="17"/>
  <c r="E232" i="17"/>
  <c r="E244" i="17"/>
  <c r="E282" i="17"/>
  <c r="E294" i="17"/>
  <c r="E296" i="17"/>
  <c r="E382" i="17"/>
  <c r="E390" i="17"/>
  <c r="D79" i="17"/>
  <c r="I80" i="17"/>
  <c r="I28" i="17"/>
  <c r="I72" i="17"/>
  <c r="I116" i="17"/>
  <c r="I125" i="17"/>
  <c r="I126" i="17"/>
  <c r="I79" i="17"/>
  <c r="T80" i="17"/>
  <c r="T81" i="17"/>
  <c r="T82" i="17"/>
  <c r="Z82" i="17" s="1"/>
  <c r="T83" i="17"/>
  <c r="Z83" i="17" s="1"/>
  <c r="T84" i="17"/>
  <c r="Z84" i="17" s="1"/>
  <c r="T85" i="17"/>
  <c r="Z85" i="17" s="1"/>
  <c r="T86" i="17"/>
  <c r="Z86" i="17" s="1"/>
  <c r="T87" i="17"/>
  <c r="Z87" i="17" s="1"/>
  <c r="T88" i="17"/>
  <c r="T89" i="17"/>
  <c r="T90" i="17"/>
  <c r="T91" i="17"/>
  <c r="T92" i="17"/>
  <c r="T93" i="17"/>
  <c r="Z93" i="17" s="1"/>
  <c r="T94" i="17"/>
  <c r="Z94" i="17" s="1"/>
  <c r="T95" i="17"/>
  <c r="Z95" i="17" s="1"/>
  <c r="T96" i="17"/>
  <c r="T97" i="17"/>
  <c r="Z97" i="17" s="1"/>
  <c r="T98" i="17"/>
  <c r="Z98" i="17" s="1"/>
  <c r="T99" i="17"/>
  <c r="Z99" i="17" s="1"/>
  <c r="T100" i="17"/>
  <c r="Z100" i="17" s="1"/>
  <c r="T101" i="17"/>
  <c r="Z101" i="17" s="1"/>
  <c r="T102" i="17"/>
  <c r="T103" i="17"/>
  <c r="Z103" i="17" s="1"/>
  <c r="T104" i="17"/>
  <c r="T105" i="17"/>
  <c r="Z105" i="17" s="1"/>
  <c r="T106" i="17"/>
  <c r="T107" i="17"/>
  <c r="T108" i="17"/>
  <c r="Z108" i="17" s="1"/>
  <c r="T109" i="17"/>
  <c r="Z109" i="17" s="1"/>
  <c r="T40" i="17"/>
  <c r="T41" i="17"/>
  <c r="T42" i="17"/>
  <c r="Z42" i="17" s="1"/>
  <c r="T43" i="17"/>
  <c r="Z43" i="17" s="1"/>
  <c r="T77" i="17"/>
  <c r="Z77" i="17" s="1"/>
  <c r="T64" i="17"/>
  <c r="Z64" i="17" s="1"/>
  <c r="T11" i="17"/>
  <c r="T20" i="17"/>
  <c r="Z20" i="17" s="1"/>
  <c r="T13" i="17"/>
  <c r="T9" i="17"/>
  <c r="T29" i="17"/>
  <c r="Z29" i="17" s="1"/>
  <c r="T18" i="17"/>
  <c r="Z18" i="17" s="1"/>
  <c r="T8" i="17"/>
  <c r="Z8" i="17" s="1"/>
  <c r="T14" i="17"/>
  <c r="Z14" i="17" s="1"/>
  <c r="T15" i="17"/>
  <c r="Z15" i="17" s="1"/>
  <c r="T12" i="17"/>
  <c r="Z12" i="17" s="1"/>
  <c r="T19" i="17"/>
  <c r="Z19" i="17" s="1"/>
  <c r="T10" i="17"/>
  <c r="Z10" i="17" s="1"/>
  <c r="T16" i="17"/>
  <c r="Z16" i="17" s="1"/>
  <c r="T32" i="17"/>
  <c r="T30" i="17"/>
  <c r="T34" i="17"/>
  <c r="T17" i="17"/>
  <c r="T23" i="17"/>
  <c r="T24" i="17"/>
  <c r="T25" i="17"/>
  <c r="T26" i="17"/>
  <c r="T27" i="17"/>
  <c r="T21" i="17"/>
  <c r="T22" i="17"/>
  <c r="Z22" i="17" s="1"/>
  <c r="T31" i="17"/>
  <c r="T35" i="17"/>
  <c r="Z35" i="17" s="1"/>
  <c r="T65" i="17"/>
  <c r="Z65" i="17" s="1"/>
  <c r="T53" i="17"/>
  <c r="T54" i="17"/>
  <c r="T55" i="17"/>
  <c r="Z55" i="17" s="1"/>
  <c r="T56" i="17"/>
  <c r="Z56" i="17" s="1"/>
  <c r="T57" i="17"/>
  <c r="T58" i="17"/>
  <c r="T60" i="17"/>
  <c r="Z60" i="17" s="1"/>
  <c r="T59" i="17"/>
  <c r="Z59" i="17" s="1"/>
  <c r="T61" i="17"/>
  <c r="Z61" i="17" s="1"/>
  <c r="T62" i="17"/>
  <c r="Z62" i="17" s="1"/>
  <c r="T63" i="17"/>
  <c r="Z63" i="17" s="1"/>
  <c r="T28" i="17"/>
  <c r="T67" i="17"/>
  <c r="Z67" i="17" s="1"/>
  <c r="T68" i="17"/>
  <c r="Z68" i="17" s="1"/>
  <c r="T69" i="17"/>
  <c r="Z69" i="17" s="1"/>
  <c r="T70" i="17"/>
  <c r="T71" i="17"/>
  <c r="T72" i="17"/>
  <c r="T73" i="17"/>
  <c r="Z73" i="17" s="1"/>
  <c r="T74" i="17"/>
  <c r="Z74" i="17" s="1"/>
  <c r="T78" i="17"/>
  <c r="Z78" i="17" s="1"/>
  <c r="T44" i="17"/>
  <c r="Z44" i="17" s="1"/>
  <c r="T45" i="17"/>
  <c r="T111" i="17"/>
  <c r="Z111" i="17" s="1"/>
  <c r="T112" i="17"/>
  <c r="Z112" i="17" s="1"/>
  <c r="T113" i="17"/>
  <c r="T114" i="17"/>
  <c r="T115" i="17"/>
  <c r="Z115" i="17" s="1"/>
  <c r="T47" i="17"/>
  <c r="T46" i="17"/>
  <c r="Z46" i="17" s="1"/>
  <c r="T52" i="17"/>
  <c r="Z52" i="17" s="1"/>
  <c r="T48" i="17"/>
  <c r="T49" i="17"/>
  <c r="Z49" i="17" s="1"/>
  <c r="T50" i="17"/>
  <c r="Z50" i="17" s="1"/>
  <c r="T51" i="17"/>
  <c r="T66" i="17"/>
  <c r="T36" i="17"/>
  <c r="T33" i="17"/>
  <c r="T75" i="17"/>
  <c r="T76" i="17"/>
  <c r="T110" i="17"/>
  <c r="Z110" i="17" s="1"/>
  <c r="T116" i="17"/>
  <c r="T117" i="17"/>
  <c r="Z117" i="17" s="1"/>
  <c r="T118" i="17"/>
  <c r="Z118" i="17" s="1"/>
  <c r="T119" i="17"/>
  <c r="T120" i="17"/>
  <c r="Z120" i="17" s="1"/>
  <c r="T121" i="17"/>
  <c r="T122" i="17"/>
  <c r="Z122" i="17" s="1"/>
  <c r="T123" i="17"/>
  <c r="T124" i="17"/>
  <c r="T125" i="17"/>
  <c r="Z125" i="17" s="1"/>
  <c r="T130" i="17"/>
  <c r="Z130" i="17" s="1"/>
  <c r="T142" i="17"/>
  <c r="T154" i="17"/>
  <c r="T164" i="17"/>
  <c r="T166" i="17"/>
  <c r="T176" i="17"/>
  <c r="T178" i="17"/>
  <c r="T190" i="17"/>
  <c r="T195" i="17"/>
  <c r="T202" i="17"/>
  <c r="T203" i="17"/>
  <c r="T207" i="17"/>
  <c r="T210" i="17"/>
  <c r="T214" i="17"/>
  <c r="T236" i="17"/>
  <c r="T238" i="17"/>
  <c r="T243" i="17"/>
  <c r="T248" i="17"/>
  <c r="T262" i="17"/>
  <c r="T263" i="17"/>
  <c r="T267" i="17"/>
  <c r="T274" i="17"/>
  <c r="T286" i="17"/>
  <c r="T298" i="17"/>
  <c r="T308" i="17"/>
  <c r="T310" i="17"/>
  <c r="T318" i="17"/>
  <c r="T320" i="17"/>
  <c r="T322" i="17"/>
  <c r="T328" i="17"/>
  <c r="T346" i="17"/>
  <c r="T359" i="17"/>
  <c r="T370" i="17"/>
  <c r="T371" i="17"/>
  <c r="T378" i="17"/>
  <c r="T380" i="17"/>
  <c r="T392" i="17"/>
  <c r="T393" i="17"/>
  <c r="T394" i="17"/>
  <c r="T79" i="17"/>
  <c r="Z79" i="17" s="1"/>
  <c r="S80" i="17"/>
  <c r="S81" i="17"/>
  <c r="S82" i="17"/>
  <c r="Y82" i="17" s="1"/>
  <c r="S83" i="17"/>
  <c r="S84" i="17"/>
  <c r="Y84" i="17" s="1"/>
  <c r="S85" i="17"/>
  <c r="Y85" i="17" s="1"/>
  <c r="S86" i="17"/>
  <c r="Y86" i="17" s="1"/>
  <c r="S87" i="17"/>
  <c r="Y87" i="17" s="1"/>
  <c r="S88" i="17"/>
  <c r="S89" i="17"/>
  <c r="S90" i="17"/>
  <c r="S91" i="17"/>
  <c r="S92" i="17"/>
  <c r="S93" i="17"/>
  <c r="Y93" i="17" s="1"/>
  <c r="S94" i="17"/>
  <c r="Y94" i="17" s="1"/>
  <c r="S95" i="17"/>
  <c r="Y95" i="17" s="1"/>
  <c r="S96" i="17"/>
  <c r="S97" i="17"/>
  <c r="Y97" i="17" s="1"/>
  <c r="S98" i="17"/>
  <c r="Y98" i="17" s="1"/>
  <c r="S99" i="17"/>
  <c r="Y99" i="17" s="1"/>
  <c r="S100" i="17"/>
  <c r="Y100" i="17" s="1"/>
  <c r="S101" i="17"/>
  <c r="Y101" i="17" s="1"/>
  <c r="S102" i="17"/>
  <c r="S103" i="17"/>
  <c r="Y103" i="17" s="1"/>
  <c r="S104" i="17"/>
  <c r="S105" i="17"/>
  <c r="Y105" i="17" s="1"/>
  <c r="S106" i="17"/>
  <c r="S107" i="17"/>
  <c r="S108" i="17"/>
  <c r="Y108" i="17" s="1"/>
  <c r="S109" i="17"/>
  <c r="Y109" i="17" s="1"/>
  <c r="S40" i="17"/>
  <c r="Y40" i="17" s="1"/>
  <c r="S41" i="17"/>
  <c r="Y41" i="17" s="1"/>
  <c r="S42" i="17"/>
  <c r="Y42" i="17" s="1"/>
  <c r="S43" i="17"/>
  <c r="Y43" i="17" s="1"/>
  <c r="S77" i="17"/>
  <c r="Y77" i="17" s="1"/>
  <c r="S64" i="17"/>
  <c r="Y64" i="17" s="1"/>
  <c r="S11" i="17"/>
  <c r="S20" i="17"/>
  <c r="S13" i="17"/>
  <c r="S9" i="17"/>
  <c r="S29" i="17"/>
  <c r="Y29" i="17" s="1"/>
  <c r="S18" i="17"/>
  <c r="Y18" i="17" s="1"/>
  <c r="S8" i="17"/>
  <c r="Y8" i="17" s="1"/>
  <c r="S14" i="17"/>
  <c r="Y14" i="17" s="1"/>
  <c r="S15" i="17"/>
  <c r="Y15" i="17" s="1"/>
  <c r="S12" i="17"/>
  <c r="Y12" i="17" s="1"/>
  <c r="S19" i="17"/>
  <c r="Y19" i="17" s="1"/>
  <c r="S10" i="17"/>
  <c r="Y10" i="17" s="1"/>
  <c r="S16" i="17"/>
  <c r="Y16" i="17" s="1"/>
  <c r="S32" i="17"/>
  <c r="S30" i="17"/>
  <c r="S34" i="17"/>
  <c r="S17" i="17"/>
  <c r="S23" i="17"/>
  <c r="S24" i="17"/>
  <c r="S25" i="17"/>
  <c r="S26" i="17"/>
  <c r="S27" i="17"/>
  <c r="S21" i="17"/>
  <c r="S22" i="17"/>
  <c r="Y22" i="17" s="1"/>
  <c r="S31" i="17"/>
  <c r="S35" i="17"/>
  <c r="Y35" i="17" s="1"/>
  <c r="S65" i="17"/>
  <c r="Y65" i="17" s="1"/>
  <c r="S53" i="17"/>
  <c r="S54" i="17"/>
  <c r="S55" i="17"/>
  <c r="Y55" i="17" s="1"/>
  <c r="S56" i="17"/>
  <c r="S57" i="17"/>
  <c r="S58" i="17"/>
  <c r="S60" i="17"/>
  <c r="S59" i="17"/>
  <c r="Y59" i="17" s="1"/>
  <c r="S61" i="17"/>
  <c r="Y61" i="17" s="1"/>
  <c r="S62" i="17"/>
  <c r="Y62" i="17" s="1"/>
  <c r="S63" i="17"/>
  <c r="Y63" i="17" s="1"/>
  <c r="S28" i="17"/>
  <c r="S67" i="17"/>
  <c r="Y67" i="17" s="1"/>
  <c r="S68" i="17"/>
  <c r="Y68" i="17" s="1"/>
  <c r="S69" i="17"/>
  <c r="Y69" i="17" s="1"/>
  <c r="S70" i="17"/>
  <c r="S71" i="17"/>
  <c r="Y71" i="17" s="1"/>
  <c r="S72" i="17"/>
  <c r="S73" i="17"/>
  <c r="Y73" i="17" s="1"/>
  <c r="S74" i="17"/>
  <c r="Y74" i="17" s="1"/>
  <c r="S78" i="17"/>
  <c r="Y78" i="17" s="1"/>
  <c r="S44" i="17"/>
  <c r="Y44" i="17" s="1"/>
  <c r="S45" i="17"/>
  <c r="S111" i="17"/>
  <c r="Y111" i="17" s="1"/>
  <c r="S112" i="17"/>
  <c r="Y112" i="17" s="1"/>
  <c r="S113" i="17"/>
  <c r="S114" i="17"/>
  <c r="S115" i="17"/>
  <c r="Y115" i="17" s="1"/>
  <c r="S47" i="17"/>
  <c r="S46" i="17"/>
  <c r="Y46" i="17" s="1"/>
  <c r="S52" i="17"/>
  <c r="Y52" i="17" s="1"/>
  <c r="S48" i="17"/>
  <c r="S49" i="17"/>
  <c r="Y49" i="17" s="1"/>
  <c r="S50" i="17"/>
  <c r="Y50" i="17" s="1"/>
  <c r="S51" i="17"/>
  <c r="S66" i="17"/>
  <c r="S36" i="17"/>
  <c r="S33" i="17"/>
  <c r="S75" i="17"/>
  <c r="S76" i="17"/>
  <c r="S110" i="17"/>
  <c r="Y110" i="17" s="1"/>
  <c r="S116" i="17"/>
  <c r="S117" i="17"/>
  <c r="Y117" i="17" s="1"/>
  <c r="S118" i="17"/>
  <c r="Y118" i="17" s="1"/>
  <c r="S119" i="17"/>
  <c r="S120" i="17"/>
  <c r="Y120" i="17" s="1"/>
  <c r="S121" i="17"/>
  <c r="S122" i="17"/>
  <c r="Y122" i="17" s="1"/>
  <c r="S123" i="17"/>
  <c r="S124" i="17"/>
  <c r="S125" i="17"/>
  <c r="Y125" i="17" s="1"/>
  <c r="S128" i="17"/>
  <c r="Y128" i="17" s="1"/>
  <c r="S129" i="17"/>
  <c r="Y129" i="17" s="1"/>
  <c r="S130" i="17"/>
  <c r="Y130" i="17" s="1"/>
  <c r="S131" i="17"/>
  <c r="S132" i="17"/>
  <c r="S140" i="17"/>
  <c r="S141" i="17"/>
  <c r="S142" i="17"/>
  <c r="S144" i="17"/>
  <c r="S152" i="17"/>
  <c r="S153" i="17"/>
  <c r="S154" i="17"/>
  <c r="S156" i="17"/>
  <c r="S164" i="17"/>
  <c r="S165" i="17"/>
  <c r="S166" i="17"/>
  <c r="S167" i="17"/>
  <c r="S168" i="17"/>
  <c r="S171" i="17"/>
  <c r="S176" i="17"/>
  <c r="S177" i="17"/>
  <c r="S178" i="17"/>
  <c r="S179" i="17"/>
  <c r="S180" i="17"/>
  <c r="S188" i="17"/>
  <c r="S189" i="17"/>
  <c r="S190" i="17"/>
  <c r="S192" i="17"/>
  <c r="S200" i="17"/>
  <c r="S201" i="17"/>
  <c r="S202" i="17"/>
  <c r="S203" i="17"/>
  <c r="S204" i="17"/>
  <c r="S212" i="17"/>
  <c r="S213" i="17"/>
  <c r="S214" i="17"/>
  <c r="S79" i="17"/>
  <c r="Y79" i="17" s="1"/>
  <c r="R80" i="17"/>
  <c r="R81" i="17"/>
  <c r="R82" i="17"/>
  <c r="R83" i="17"/>
  <c r="R84" i="17"/>
  <c r="R85" i="17"/>
  <c r="R86" i="17"/>
  <c r="R87" i="17"/>
  <c r="R88" i="17"/>
  <c r="R89" i="17"/>
  <c r="R90" i="17"/>
  <c r="R91" i="17"/>
  <c r="R92" i="17"/>
  <c r="R93" i="17"/>
  <c r="R94" i="17"/>
  <c r="R95" i="17"/>
  <c r="R96" i="17"/>
  <c r="R97" i="17"/>
  <c r="R98" i="17"/>
  <c r="R99" i="17"/>
  <c r="R100" i="17"/>
  <c r="R101" i="17"/>
  <c r="R102" i="17"/>
  <c r="R103" i="17"/>
  <c r="R104" i="17"/>
  <c r="R105" i="17"/>
  <c r="R106" i="17"/>
  <c r="R107" i="17"/>
  <c r="R108" i="17"/>
  <c r="R109" i="17"/>
  <c r="R40" i="17"/>
  <c r="R41" i="17"/>
  <c r="R42" i="17"/>
  <c r="R43" i="17"/>
  <c r="R77" i="17"/>
  <c r="R64" i="17"/>
  <c r="R11" i="17"/>
  <c r="R20" i="17"/>
  <c r="R13" i="17"/>
  <c r="R9" i="17"/>
  <c r="R29" i="17"/>
  <c r="R18" i="17"/>
  <c r="R8" i="17"/>
  <c r="R14" i="17"/>
  <c r="R15" i="17"/>
  <c r="R12" i="17"/>
  <c r="R19" i="17"/>
  <c r="R10" i="17"/>
  <c r="R16" i="17"/>
  <c r="R32" i="17"/>
  <c r="R30" i="17"/>
  <c r="R34" i="17"/>
  <c r="R17" i="17"/>
  <c r="R23" i="17"/>
  <c r="R24" i="17"/>
  <c r="R25" i="17"/>
  <c r="R26" i="17"/>
  <c r="R27" i="17"/>
  <c r="R21" i="17"/>
  <c r="R22" i="17"/>
  <c r="R31" i="17"/>
  <c r="R35" i="17"/>
  <c r="R65" i="17"/>
  <c r="R53" i="17"/>
  <c r="R54" i="17"/>
  <c r="R55" i="17"/>
  <c r="R56" i="17"/>
  <c r="R57" i="17"/>
  <c r="R58" i="17"/>
  <c r="R60" i="17"/>
  <c r="R59" i="17"/>
  <c r="R61" i="17"/>
  <c r="R62" i="17"/>
  <c r="R63" i="17"/>
  <c r="R28" i="17"/>
  <c r="R67" i="17"/>
  <c r="R68" i="17"/>
  <c r="R69" i="17"/>
  <c r="R70" i="17"/>
  <c r="R71" i="17"/>
  <c r="R72" i="17"/>
  <c r="R73" i="17"/>
  <c r="R74" i="17"/>
  <c r="R78" i="17"/>
  <c r="R44" i="17"/>
  <c r="R45" i="17"/>
  <c r="R111" i="17"/>
  <c r="R112" i="17"/>
  <c r="R113" i="17"/>
  <c r="R114" i="17"/>
  <c r="R115" i="17"/>
  <c r="R47" i="17"/>
  <c r="R46" i="17"/>
  <c r="R52" i="17"/>
  <c r="R48" i="17"/>
  <c r="R49" i="17"/>
  <c r="R50" i="17"/>
  <c r="R51" i="17"/>
  <c r="R66" i="17"/>
  <c r="R36" i="17"/>
  <c r="R33" i="17"/>
  <c r="R75" i="17"/>
  <c r="R76" i="17"/>
  <c r="R110" i="17"/>
  <c r="R116" i="17"/>
  <c r="R117" i="17"/>
  <c r="R118" i="17"/>
  <c r="R119" i="17"/>
  <c r="R120" i="17"/>
  <c r="R121" i="17"/>
  <c r="R122" i="17"/>
  <c r="R123" i="17"/>
  <c r="R124" i="17"/>
  <c r="R125" i="17"/>
  <c r="R130" i="17"/>
  <c r="R132" i="17"/>
  <c r="R142" i="17"/>
  <c r="R143" i="17"/>
  <c r="R144" i="17"/>
  <c r="R154" i="17"/>
  <c r="R155" i="17"/>
  <c r="R156" i="17"/>
  <c r="R166" i="17"/>
  <c r="R167" i="17"/>
  <c r="R168" i="17"/>
  <c r="R178" i="17"/>
  <c r="R179" i="17"/>
  <c r="R180" i="17"/>
  <c r="R190" i="17"/>
  <c r="R191" i="17"/>
  <c r="R192" i="17"/>
  <c r="R196" i="17"/>
  <c r="R202" i="17"/>
  <c r="R203" i="17"/>
  <c r="R204" i="17"/>
  <c r="R207" i="17"/>
  <c r="R214" i="17"/>
  <c r="R215" i="17"/>
  <c r="R216" i="17"/>
  <c r="R226" i="17"/>
  <c r="R227" i="17"/>
  <c r="R228" i="17"/>
  <c r="R234" i="17"/>
  <c r="R238" i="17"/>
  <c r="R240" i="17"/>
  <c r="R250" i="17"/>
  <c r="R251" i="17"/>
  <c r="R252" i="17"/>
  <c r="R262" i="17"/>
  <c r="R263" i="17"/>
  <c r="R264" i="17"/>
  <c r="R270" i="17"/>
  <c r="R274" i="17"/>
  <c r="R276" i="17"/>
  <c r="R286" i="17"/>
  <c r="R288" i="17"/>
  <c r="R291" i="17"/>
  <c r="R298" i="17"/>
  <c r="R299" i="17"/>
  <c r="R300" i="17"/>
  <c r="R306" i="17"/>
  <c r="R310" i="17"/>
  <c r="R311" i="17"/>
  <c r="R312" i="17"/>
  <c r="R322" i="17"/>
  <c r="R323" i="17"/>
  <c r="R324" i="17"/>
  <c r="R334" i="17"/>
  <c r="R336" i="17"/>
  <c r="R342" i="17"/>
  <c r="R346" i="17"/>
  <c r="R348" i="17"/>
  <c r="R351" i="17"/>
  <c r="R358" i="17"/>
  <c r="R360" i="17"/>
  <c r="R364" i="17"/>
  <c r="R370" i="17"/>
  <c r="R371" i="17"/>
  <c r="R372" i="17"/>
  <c r="R378" i="17"/>
  <c r="R382" i="17"/>
  <c r="R384" i="17"/>
  <c r="R394" i="17"/>
  <c r="R79" i="17"/>
  <c r="Q80" i="17"/>
  <c r="Q81" i="17"/>
  <c r="Q82" i="17"/>
  <c r="X82" i="17" s="1"/>
  <c r="Q83" i="17"/>
  <c r="Q84" i="17"/>
  <c r="X84" i="17" s="1"/>
  <c r="Q85" i="17"/>
  <c r="X85" i="17" s="1"/>
  <c r="Q86" i="17"/>
  <c r="X86" i="17" s="1"/>
  <c r="Q87" i="17"/>
  <c r="X87" i="17" s="1"/>
  <c r="Q88" i="17"/>
  <c r="Q89" i="17"/>
  <c r="Q90" i="17"/>
  <c r="Q91" i="17"/>
  <c r="Q92" i="17"/>
  <c r="Q93" i="17"/>
  <c r="X93" i="17" s="1"/>
  <c r="Q94" i="17"/>
  <c r="Q95" i="17"/>
  <c r="X95" i="17" s="1"/>
  <c r="Q96" i="17"/>
  <c r="Q97" i="17"/>
  <c r="X97" i="17" s="1"/>
  <c r="Q98" i="17"/>
  <c r="X98" i="17" s="1"/>
  <c r="Q99" i="17"/>
  <c r="X99" i="17" s="1"/>
  <c r="Q100" i="17"/>
  <c r="X100" i="17" s="1"/>
  <c r="Q101" i="17"/>
  <c r="X101" i="17" s="1"/>
  <c r="Q102" i="17"/>
  <c r="Q103" i="17"/>
  <c r="X103" i="17" s="1"/>
  <c r="Q104" i="17"/>
  <c r="Q105" i="17"/>
  <c r="X105" i="17" s="1"/>
  <c r="Q106" i="17"/>
  <c r="Q107" i="17"/>
  <c r="Q108" i="17"/>
  <c r="X108" i="17" s="1"/>
  <c r="Q109" i="17"/>
  <c r="X109" i="17" s="1"/>
  <c r="Q40" i="17"/>
  <c r="Q41" i="17"/>
  <c r="Q42" i="17"/>
  <c r="X42" i="17" s="1"/>
  <c r="Q43" i="17"/>
  <c r="X43" i="17" s="1"/>
  <c r="Q77" i="17"/>
  <c r="Q64" i="17"/>
  <c r="X64" i="17" s="1"/>
  <c r="Q11" i="17"/>
  <c r="Q20" i="17"/>
  <c r="Q13" i="17"/>
  <c r="Q9" i="17"/>
  <c r="Q29" i="17"/>
  <c r="X29" i="17" s="1"/>
  <c r="Q18" i="17"/>
  <c r="X18" i="17" s="1"/>
  <c r="Q8" i="17"/>
  <c r="X8" i="17" s="1"/>
  <c r="Q14" i="17"/>
  <c r="X14" i="17" s="1"/>
  <c r="Q15" i="17"/>
  <c r="X15" i="17" s="1"/>
  <c r="Q12" i="17"/>
  <c r="X12" i="17" s="1"/>
  <c r="Q19" i="17"/>
  <c r="X19" i="17" s="1"/>
  <c r="Q10" i="17"/>
  <c r="X10" i="17" s="1"/>
  <c r="Q16" i="17"/>
  <c r="X16" i="17" s="1"/>
  <c r="Q32" i="17"/>
  <c r="Q30" i="17"/>
  <c r="X30" i="17" s="1"/>
  <c r="Q34" i="17"/>
  <c r="Q17" i="17"/>
  <c r="Q23" i="17"/>
  <c r="Q24" i="17"/>
  <c r="Q25" i="17"/>
  <c r="Q26" i="17"/>
  <c r="X26" i="17" s="1"/>
  <c r="Q27" i="17"/>
  <c r="X27" i="17" s="1"/>
  <c r="Q21" i="17"/>
  <c r="Q22" i="17"/>
  <c r="X22" i="17" s="1"/>
  <c r="Q31" i="17"/>
  <c r="Q35" i="17"/>
  <c r="Q65" i="17"/>
  <c r="X65" i="17" s="1"/>
  <c r="Q53" i="17"/>
  <c r="Q54" i="17"/>
  <c r="Q55" i="17"/>
  <c r="X55" i="17" s="1"/>
  <c r="Q56" i="17"/>
  <c r="Q57" i="17"/>
  <c r="Q58" i="17"/>
  <c r="Q60" i="17"/>
  <c r="Q59" i="17"/>
  <c r="X59" i="17" s="1"/>
  <c r="Q61" i="17"/>
  <c r="X61" i="17" s="1"/>
  <c r="Q62" i="17"/>
  <c r="X62" i="17" s="1"/>
  <c r="Q63" i="17"/>
  <c r="X63" i="17" s="1"/>
  <c r="Q28" i="17"/>
  <c r="X28" i="17" s="1"/>
  <c r="Q67" i="17"/>
  <c r="X67" i="17" s="1"/>
  <c r="Q68" i="17"/>
  <c r="X68" i="17" s="1"/>
  <c r="Q69" i="17"/>
  <c r="X69" i="17" s="1"/>
  <c r="Q70" i="17"/>
  <c r="X70" i="17" s="1"/>
  <c r="Q71" i="17"/>
  <c r="X71" i="17" s="1"/>
  <c r="Q72" i="17"/>
  <c r="Q73" i="17"/>
  <c r="X73" i="17" s="1"/>
  <c r="Q74" i="17"/>
  <c r="X74" i="17" s="1"/>
  <c r="Q78" i="17"/>
  <c r="X78" i="17" s="1"/>
  <c r="Q44" i="17"/>
  <c r="X44" i="17" s="1"/>
  <c r="Q45" i="17"/>
  <c r="Q111" i="17"/>
  <c r="X111" i="17" s="1"/>
  <c r="Q112" i="17"/>
  <c r="Q113" i="17"/>
  <c r="Q114" i="17"/>
  <c r="Q115" i="17"/>
  <c r="X115" i="17" s="1"/>
  <c r="Q47" i="17"/>
  <c r="Q46" i="17"/>
  <c r="Q52" i="17"/>
  <c r="X52" i="17" s="1"/>
  <c r="Q48" i="17"/>
  <c r="Q49" i="17"/>
  <c r="X49" i="17" s="1"/>
  <c r="Q50" i="17"/>
  <c r="X50" i="17" s="1"/>
  <c r="Q51" i="17"/>
  <c r="Q66" i="17"/>
  <c r="Q36" i="17"/>
  <c r="Q33" i="17"/>
  <c r="Q75" i="17"/>
  <c r="Q76" i="17"/>
  <c r="Q110" i="17"/>
  <c r="X110" i="17" s="1"/>
  <c r="Q116" i="17"/>
  <c r="Q117" i="17"/>
  <c r="Q118" i="17"/>
  <c r="X118" i="17" s="1"/>
  <c r="Q119" i="17"/>
  <c r="Q120" i="17"/>
  <c r="X120" i="17" s="1"/>
  <c r="Q121" i="17"/>
  <c r="Q122" i="17"/>
  <c r="X122" i="17" s="1"/>
  <c r="Q123" i="17"/>
  <c r="Q124" i="17"/>
  <c r="Q125" i="17"/>
  <c r="X125" i="17" s="1"/>
  <c r="Q130" i="17"/>
  <c r="X130" i="17" s="1"/>
  <c r="Q131" i="17"/>
  <c r="Q132" i="17"/>
  <c r="Q142" i="17"/>
  <c r="Q143" i="17"/>
  <c r="Q144" i="17"/>
  <c r="Q154" i="17"/>
  <c r="Q156" i="17"/>
  <c r="Q164" i="17"/>
  <c r="Q166" i="17"/>
  <c r="Q167" i="17"/>
  <c r="Q168" i="17"/>
  <c r="Q176" i="17"/>
  <c r="Q178" i="17"/>
  <c r="Q180" i="17"/>
  <c r="Q188" i="17"/>
  <c r="Q190" i="17"/>
  <c r="Q192" i="17"/>
  <c r="Q201" i="17"/>
  <c r="Q202" i="17"/>
  <c r="Q203" i="17"/>
  <c r="Q204" i="17"/>
  <c r="Q214" i="17"/>
  <c r="Q216" i="17"/>
  <c r="Q219" i="17"/>
  <c r="Q222" i="17"/>
  <c r="Q224" i="17"/>
  <c r="Q226" i="17"/>
  <c r="Q228" i="17"/>
  <c r="Q238" i="17"/>
  <c r="Q239" i="17"/>
  <c r="Q240" i="17"/>
  <c r="Q243" i="17"/>
  <c r="Q250" i="17"/>
  <c r="Q251" i="17"/>
  <c r="Q252" i="17"/>
  <c r="Q262" i="17"/>
  <c r="Q263" i="17"/>
  <c r="Q264" i="17"/>
  <c r="Q274" i="17"/>
  <c r="Q275" i="17"/>
  <c r="Q276" i="17"/>
  <c r="Q280" i="17"/>
  <c r="Q282" i="17"/>
  <c r="Q286" i="17"/>
  <c r="Q288" i="17"/>
  <c r="Q298" i="17"/>
  <c r="Q300" i="17"/>
  <c r="Q308" i="17"/>
  <c r="Q310" i="17"/>
  <c r="Q312" i="17"/>
  <c r="Q320" i="17"/>
  <c r="Q322" i="17"/>
  <c r="Q323" i="17"/>
  <c r="Q324" i="17"/>
  <c r="Q332" i="17"/>
  <c r="Q334" i="17"/>
  <c r="Q335" i="17"/>
  <c r="Q336" i="17"/>
  <c r="Q345" i="17"/>
  <c r="Q346" i="17"/>
  <c r="Q347" i="17"/>
  <c r="Q348" i="17"/>
  <c r="Q358" i="17"/>
  <c r="Q359" i="17"/>
  <c r="Q360" i="17"/>
  <c r="Q368" i="17"/>
  <c r="Q370" i="17"/>
  <c r="Q371" i="17"/>
  <c r="Q372" i="17"/>
  <c r="Q382" i="17"/>
  <c r="Q383" i="17"/>
  <c r="Q384" i="17"/>
  <c r="Q387" i="17"/>
  <c r="Q394" i="17"/>
  <c r="Q395" i="17"/>
  <c r="Q79" i="17"/>
  <c r="X79" i="17" s="1"/>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40" i="17"/>
  <c r="P41" i="17"/>
  <c r="P42" i="17"/>
  <c r="P43" i="17"/>
  <c r="P77" i="17"/>
  <c r="P64" i="17"/>
  <c r="P11" i="17"/>
  <c r="P20" i="17"/>
  <c r="P13" i="17"/>
  <c r="P9" i="17"/>
  <c r="P29" i="17"/>
  <c r="P18" i="17"/>
  <c r="P8" i="17"/>
  <c r="P14" i="17"/>
  <c r="P15" i="17"/>
  <c r="P12" i="17"/>
  <c r="P19" i="17"/>
  <c r="P10" i="17"/>
  <c r="P16" i="17"/>
  <c r="P32" i="17"/>
  <c r="P30" i="17"/>
  <c r="P34" i="17"/>
  <c r="P17" i="17"/>
  <c r="P23" i="17"/>
  <c r="P24" i="17"/>
  <c r="P25" i="17"/>
  <c r="P26" i="17"/>
  <c r="P27" i="17"/>
  <c r="P21" i="17"/>
  <c r="P22" i="17"/>
  <c r="P31" i="17"/>
  <c r="P35" i="17"/>
  <c r="P65" i="17"/>
  <c r="P53" i="17"/>
  <c r="P54" i="17"/>
  <c r="P55" i="17"/>
  <c r="P56" i="17"/>
  <c r="P57" i="17"/>
  <c r="P58" i="17"/>
  <c r="P60" i="17"/>
  <c r="P59" i="17"/>
  <c r="P61" i="17"/>
  <c r="P62" i="17"/>
  <c r="P63" i="17"/>
  <c r="P28" i="17"/>
  <c r="P67" i="17"/>
  <c r="P68" i="17"/>
  <c r="P69" i="17"/>
  <c r="P70" i="17"/>
  <c r="P71" i="17"/>
  <c r="P72" i="17"/>
  <c r="P73" i="17"/>
  <c r="P74" i="17"/>
  <c r="P78" i="17"/>
  <c r="P44" i="17"/>
  <c r="P45" i="17"/>
  <c r="P111" i="17"/>
  <c r="P112" i="17"/>
  <c r="P113" i="17"/>
  <c r="P114" i="17"/>
  <c r="P115" i="17"/>
  <c r="P47" i="17"/>
  <c r="P46" i="17"/>
  <c r="P52" i="17"/>
  <c r="P48" i="17"/>
  <c r="P49" i="17"/>
  <c r="P50" i="17"/>
  <c r="P51" i="17"/>
  <c r="P66" i="17"/>
  <c r="P36" i="17"/>
  <c r="P33" i="17"/>
  <c r="P75" i="17"/>
  <c r="P76" i="17"/>
  <c r="P110" i="17"/>
  <c r="P119" i="17"/>
  <c r="P120" i="17"/>
  <c r="P121" i="17"/>
  <c r="P122" i="17"/>
  <c r="P123" i="17"/>
  <c r="P124" i="17"/>
  <c r="P125" i="17"/>
  <c r="P130" i="17"/>
  <c r="P131" i="17"/>
  <c r="P132" i="17"/>
  <c r="P135" i="17"/>
  <c r="P142" i="17"/>
  <c r="P143" i="17"/>
  <c r="P144" i="17"/>
  <c r="P154" i="17"/>
  <c r="P155" i="17"/>
  <c r="P156" i="17"/>
  <c r="P162" i="17"/>
  <c r="P166" i="17"/>
  <c r="P167" i="17"/>
  <c r="P168" i="17"/>
  <c r="P178" i="17"/>
  <c r="P179" i="17"/>
  <c r="P180" i="17"/>
  <c r="P190" i="17"/>
  <c r="P192" i="17"/>
  <c r="P196" i="17"/>
  <c r="P198" i="17"/>
  <c r="P202" i="17"/>
  <c r="P203" i="17"/>
  <c r="P204" i="17"/>
  <c r="P214" i="17"/>
  <c r="P216" i="17"/>
  <c r="P226" i="17"/>
  <c r="P227" i="17"/>
  <c r="P228" i="17"/>
  <c r="P234" i="17"/>
  <c r="P238" i="17"/>
  <c r="P240" i="17"/>
  <c r="P243" i="17"/>
  <c r="P250" i="17"/>
  <c r="P251" i="17"/>
  <c r="P252" i="17"/>
  <c r="P262" i="17"/>
  <c r="P263" i="17"/>
  <c r="P264" i="17"/>
  <c r="P274" i="17"/>
  <c r="P275" i="17"/>
  <c r="P276" i="17"/>
  <c r="P279" i="17"/>
  <c r="P286" i="17"/>
  <c r="P287" i="17"/>
  <c r="P288" i="17"/>
  <c r="P294" i="17"/>
  <c r="P298" i="17"/>
  <c r="P300" i="17"/>
  <c r="P310" i="17"/>
  <c r="P311" i="17"/>
  <c r="P312" i="17"/>
  <c r="P322" i="17"/>
  <c r="P323" i="17"/>
  <c r="P324" i="17"/>
  <c r="P334" i="17"/>
  <c r="P336" i="17"/>
  <c r="P346" i="17"/>
  <c r="P347" i="17"/>
  <c r="P348" i="17"/>
  <c r="P358" i="17"/>
  <c r="P359" i="17"/>
  <c r="P360" i="17"/>
  <c r="P363" i="17"/>
  <c r="P370" i="17"/>
  <c r="P371" i="17"/>
  <c r="P372" i="17"/>
  <c r="P382" i="17"/>
  <c r="P384" i="17"/>
  <c r="P394" i="17"/>
  <c r="P79" i="17"/>
  <c r="D80" i="17"/>
  <c r="D81" i="17"/>
  <c r="D82" i="17"/>
  <c r="D83" i="17"/>
  <c r="D84" i="17"/>
  <c r="D85" i="17"/>
  <c r="D86" i="17"/>
  <c r="D87" i="17"/>
  <c r="D88" i="17"/>
  <c r="D89" i="17"/>
  <c r="D90" i="17"/>
  <c r="D91" i="17"/>
  <c r="D92" i="17"/>
  <c r="D93" i="17"/>
  <c r="D94" i="17"/>
  <c r="D95" i="17"/>
  <c r="D96" i="17"/>
  <c r="D97" i="17"/>
  <c r="D98" i="17"/>
  <c r="D99" i="17"/>
  <c r="D100" i="17"/>
  <c r="D101" i="17"/>
  <c r="D102" i="17"/>
  <c r="D103" i="17"/>
  <c r="D104" i="17"/>
  <c r="D105" i="17"/>
  <c r="D106" i="17"/>
  <c r="D107" i="17"/>
  <c r="D108" i="17"/>
  <c r="D109" i="17"/>
  <c r="D40" i="17"/>
  <c r="D41" i="17"/>
  <c r="D42" i="17"/>
  <c r="D43" i="17"/>
  <c r="D77" i="17"/>
  <c r="D64" i="17"/>
  <c r="D11" i="17"/>
  <c r="D20" i="17"/>
  <c r="D13" i="17"/>
  <c r="D9" i="17"/>
  <c r="D29" i="17"/>
  <c r="D18" i="17"/>
  <c r="D8" i="17"/>
  <c r="D14" i="17"/>
  <c r="D15" i="17"/>
  <c r="D12" i="17"/>
  <c r="D19" i="17"/>
  <c r="D10" i="17"/>
  <c r="D7" i="17"/>
  <c r="D16" i="17"/>
  <c r="D32" i="17"/>
  <c r="D30" i="17"/>
  <c r="D34" i="17"/>
  <c r="D17" i="17"/>
  <c r="D23" i="17"/>
  <c r="D24" i="17"/>
  <c r="D25" i="17"/>
  <c r="D26" i="17"/>
  <c r="D27" i="17"/>
  <c r="D21" i="17"/>
  <c r="D22" i="17"/>
  <c r="D31" i="17"/>
  <c r="D35" i="17"/>
  <c r="D65" i="17"/>
  <c r="D53" i="17"/>
  <c r="D54" i="17"/>
  <c r="D55" i="17"/>
  <c r="D56" i="17"/>
  <c r="D57" i="17"/>
  <c r="D60" i="17"/>
  <c r="D59" i="17"/>
  <c r="D61" i="17"/>
  <c r="D62" i="17"/>
  <c r="D63" i="17"/>
  <c r="D28" i="17"/>
  <c r="D67" i="17"/>
  <c r="D68" i="17"/>
  <c r="D69" i="17"/>
  <c r="D70" i="17"/>
  <c r="D71" i="17"/>
  <c r="D72" i="17"/>
  <c r="D73" i="17"/>
  <c r="D74" i="17"/>
  <c r="D78" i="17"/>
  <c r="D44" i="17"/>
  <c r="D45" i="17"/>
  <c r="D111" i="17"/>
  <c r="D112" i="17"/>
  <c r="D113" i="17"/>
  <c r="D114" i="17"/>
  <c r="D115" i="17"/>
  <c r="D47" i="17"/>
  <c r="D46" i="17"/>
  <c r="D52" i="17"/>
  <c r="D48" i="17"/>
  <c r="D49" i="17"/>
  <c r="D50" i="17"/>
  <c r="D51" i="17"/>
  <c r="D37" i="17"/>
  <c r="D38" i="17"/>
  <c r="D39" i="17"/>
  <c r="D66" i="17"/>
  <c r="D36" i="17"/>
  <c r="D33" i="17"/>
  <c r="D75" i="17"/>
  <c r="D76" i="17"/>
  <c r="D110" i="17"/>
  <c r="D116" i="17"/>
  <c r="D117" i="17"/>
  <c r="D118" i="17"/>
  <c r="D119" i="17"/>
  <c r="D120" i="17"/>
  <c r="D121" i="17"/>
  <c r="D122" i="17"/>
  <c r="D123" i="17"/>
  <c r="D124" i="17"/>
  <c r="D125" i="17"/>
  <c r="D130" i="17"/>
  <c r="D131" i="17"/>
  <c r="D132" i="17"/>
  <c r="D138" i="17"/>
  <c r="D140" i="17"/>
  <c r="D142" i="17"/>
  <c r="D143" i="17"/>
  <c r="D144" i="17"/>
  <c r="D147" i="17"/>
  <c r="D154" i="17"/>
  <c r="D155" i="17"/>
  <c r="D156" i="17"/>
  <c r="D164" i="17"/>
  <c r="D166" i="17"/>
  <c r="D167" i="17"/>
  <c r="D168" i="17"/>
  <c r="D178" i="17"/>
  <c r="D179" i="17"/>
  <c r="D180" i="17"/>
  <c r="D190" i="17"/>
  <c r="D191" i="17"/>
  <c r="D192" i="17"/>
  <c r="D202" i="17"/>
  <c r="D203" i="17"/>
  <c r="D204" i="17"/>
  <c r="D214" i="17"/>
  <c r="D215" i="17"/>
  <c r="D216" i="17"/>
  <c r="D224" i="17"/>
  <c r="D226" i="17"/>
  <c r="D227" i="17"/>
  <c r="D228" i="17"/>
  <c r="D234" i="17"/>
  <c r="D236" i="17"/>
  <c r="D238" i="17"/>
  <c r="D239" i="17"/>
  <c r="D240" i="17"/>
  <c r="D243" i="17"/>
  <c r="D248" i="17"/>
  <c r="D249" i="17"/>
  <c r="D250" i="17"/>
  <c r="D251" i="17"/>
  <c r="D252" i="17"/>
  <c r="D258" i="17"/>
  <c r="D262" i="17"/>
  <c r="D263" i="17"/>
  <c r="D264" i="17"/>
  <c r="D267" i="17"/>
  <c r="D274" i="17"/>
  <c r="D275" i="17"/>
  <c r="D276" i="17"/>
  <c r="D284" i="17"/>
  <c r="D286" i="17"/>
  <c r="D287" i="17"/>
  <c r="D288" i="17"/>
  <c r="D298" i="17"/>
  <c r="D299" i="17"/>
  <c r="D300" i="17"/>
  <c r="D303" i="17"/>
  <c r="D308" i="17"/>
  <c r="D310" i="17"/>
  <c r="D311" i="17"/>
  <c r="D312" i="17"/>
  <c r="D322" i="17"/>
  <c r="D323" i="17"/>
  <c r="D324" i="17"/>
  <c r="D327" i="17"/>
  <c r="D334" i="17"/>
  <c r="D335" i="17"/>
  <c r="D336" i="17"/>
  <c r="D342" i="17"/>
  <c r="D346" i="17"/>
  <c r="D347" i="17"/>
  <c r="D348" i="17"/>
  <c r="D358" i="17"/>
  <c r="D359" i="17"/>
  <c r="D360" i="17"/>
  <c r="D368" i="17"/>
  <c r="D370" i="17"/>
  <c r="D371" i="17"/>
  <c r="D372" i="17"/>
  <c r="D380" i="17"/>
  <c r="D382" i="17"/>
  <c r="D383" i="17"/>
  <c r="D384" i="17"/>
  <c r="D392" i="17"/>
  <c r="D394" i="17"/>
  <c r="D395"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40" i="17"/>
  <c r="C41" i="17"/>
  <c r="C42" i="17"/>
  <c r="C43" i="17"/>
  <c r="C77" i="17"/>
  <c r="C64" i="17"/>
  <c r="C11" i="17"/>
  <c r="C20" i="17"/>
  <c r="C13" i="17"/>
  <c r="C9" i="17"/>
  <c r="C29" i="17"/>
  <c r="C18" i="17"/>
  <c r="C8" i="17"/>
  <c r="C14" i="17"/>
  <c r="C15" i="17"/>
  <c r="C12" i="17"/>
  <c r="C19" i="17"/>
  <c r="C10" i="17"/>
  <c r="C7" i="17"/>
  <c r="C16" i="17"/>
  <c r="C32" i="17"/>
  <c r="C30" i="17"/>
  <c r="C34" i="17"/>
  <c r="C17" i="17"/>
  <c r="C23" i="17"/>
  <c r="C24" i="17"/>
  <c r="C25" i="17"/>
  <c r="C26" i="17"/>
  <c r="C27" i="17"/>
  <c r="C21" i="17"/>
  <c r="C22" i="17"/>
  <c r="C31" i="17"/>
  <c r="C35" i="17"/>
  <c r="C65" i="17"/>
  <c r="C53" i="17"/>
  <c r="C54" i="17"/>
  <c r="C55" i="17"/>
  <c r="C56" i="17"/>
  <c r="C57" i="17"/>
  <c r="C58" i="17"/>
  <c r="C60" i="17"/>
  <c r="C59" i="17"/>
  <c r="C61" i="17"/>
  <c r="C62" i="17"/>
  <c r="C63" i="17"/>
  <c r="C28" i="17"/>
  <c r="C67" i="17"/>
  <c r="C68" i="17"/>
  <c r="C69" i="17"/>
  <c r="C70" i="17"/>
  <c r="C71" i="17"/>
  <c r="C72" i="17"/>
  <c r="C73" i="17"/>
  <c r="C74" i="17"/>
  <c r="C78" i="17"/>
  <c r="C44" i="17"/>
  <c r="C45" i="17"/>
  <c r="C111" i="17"/>
  <c r="C112" i="17"/>
  <c r="C113" i="17"/>
  <c r="C114" i="17"/>
  <c r="C115" i="17"/>
  <c r="C47" i="17"/>
  <c r="C46" i="17"/>
  <c r="C52" i="17"/>
  <c r="C48" i="17"/>
  <c r="C49" i="17"/>
  <c r="C50" i="17"/>
  <c r="C51" i="17"/>
  <c r="C37" i="17"/>
  <c r="C38" i="17"/>
  <c r="C39" i="17"/>
  <c r="C66" i="17"/>
  <c r="C36" i="17"/>
  <c r="C33" i="17"/>
  <c r="C75" i="17"/>
  <c r="C76" i="17"/>
  <c r="C110" i="17"/>
  <c r="C116" i="17"/>
  <c r="C117" i="17"/>
  <c r="C118" i="17"/>
  <c r="C119" i="17"/>
  <c r="C120" i="17"/>
  <c r="C121" i="17"/>
  <c r="C122" i="17"/>
  <c r="C123" i="17"/>
  <c r="C124" i="17"/>
  <c r="C125" i="17"/>
  <c r="C130" i="17"/>
  <c r="C131" i="17"/>
  <c r="C132" i="17"/>
  <c r="C142" i="17"/>
  <c r="C143" i="17"/>
  <c r="C144" i="17"/>
  <c r="C145" i="17"/>
  <c r="C154" i="17"/>
  <c r="C155" i="17"/>
  <c r="C156" i="17"/>
  <c r="C162" i="17"/>
  <c r="C166" i="17"/>
  <c r="C167" i="17"/>
  <c r="C168" i="17"/>
  <c r="C178" i="17"/>
  <c r="C179" i="17"/>
  <c r="C180" i="17"/>
  <c r="C190" i="17"/>
  <c r="C191" i="17"/>
  <c r="C192" i="17"/>
  <c r="C198" i="17"/>
  <c r="C202" i="17"/>
  <c r="C203" i="17"/>
  <c r="C204" i="17"/>
  <c r="C214" i="17"/>
  <c r="C215" i="17"/>
  <c r="C216" i="17"/>
  <c r="C226" i="17"/>
  <c r="C227" i="17"/>
  <c r="C228" i="17"/>
  <c r="C234" i="17"/>
  <c r="C238" i="17"/>
  <c r="C239" i="17"/>
  <c r="C240" i="17"/>
  <c r="C243" i="17"/>
  <c r="C250" i="17"/>
  <c r="C251" i="17"/>
  <c r="C252" i="17"/>
  <c r="C262" i="17"/>
  <c r="C263" i="17"/>
  <c r="C264" i="17"/>
  <c r="C274" i="17"/>
  <c r="C275" i="17"/>
  <c r="C276" i="17"/>
  <c r="C286" i="17"/>
  <c r="C287" i="17"/>
  <c r="C288" i="17"/>
  <c r="C298" i="17"/>
  <c r="C299" i="17"/>
  <c r="C300" i="17"/>
  <c r="C310" i="17"/>
  <c r="C311" i="17"/>
  <c r="C312" i="17"/>
  <c r="C322" i="17"/>
  <c r="C323" i="17"/>
  <c r="C324" i="17"/>
  <c r="C328" i="17"/>
  <c r="C330" i="17"/>
  <c r="C334" i="17"/>
  <c r="C335" i="17"/>
  <c r="C336" i="17"/>
  <c r="C339" i="17"/>
  <c r="C346" i="17"/>
  <c r="C347" i="17"/>
  <c r="C348" i="17"/>
  <c r="C358" i="17"/>
  <c r="C359" i="17"/>
  <c r="C360" i="17"/>
  <c r="C366" i="17"/>
  <c r="C370" i="17"/>
  <c r="C371" i="17"/>
  <c r="C372" i="17"/>
  <c r="C375" i="17"/>
  <c r="C382" i="17"/>
  <c r="C383" i="17"/>
  <c r="C384" i="17"/>
  <c r="C390" i="17"/>
  <c r="C394" i="17"/>
  <c r="C395" i="17"/>
  <c r="AK84" i="3"/>
  <c r="AI112" i="3"/>
  <c r="AJ112" i="3"/>
  <c r="AK112" i="3"/>
  <c r="AL112" i="3"/>
  <c r="AM112" i="3"/>
  <c r="AN112" i="3"/>
  <c r="AO112" i="3"/>
  <c r="AP112" i="3"/>
  <c r="AQ112" i="3"/>
  <c r="AR112" i="3"/>
  <c r="AS112" i="3"/>
  <c r="AT112" i="3"/>
  <c r="AU112" i="3"/>
  <c r="AI113" i="3"/>
  <c r="AJ113" i="3"/>
  <c r="AK113" i="3"/>
  <c r="AL113" i="3"/>
  <c r="AM113" i="3"/>
  <c r="AN113" i="3"/>
  <c r="AO113" i="3"/>
  <c r="AP113" i="3"/>
  <c r="AQ113" i="3"/>
  <c r="AR113" i="3"/>
  <c r="AS113" i="3"/>
  <c r="AT113" i="3"/>
  <c r="AU113" i="3"/>
  <c r="AI114" i="3"/>
  <c r="AJ114" i="3"/>
  <c r="AK114" i="3"/>
  <c r="AL114" i="3"/>
  <c r="AM114" i="3"/>
  <c r="AN114" i="3"/>
  <c r="AO114" i="3"/>
  <c r="AP114" i="3"/>
  <c r="AQ114" i="3"/>
  <c r="AR114" i="3"/>
  <c r="AS114" i="3"/>
  <c r="AT114" i="3"/>
  <c r="AU114" i="3"/>
  <c r="AI115" i="3"/>
  <c r="AJ115" i="3"/>
  <c r="AK115" i="3"/>
  <c r="AL115" i="3"/>
  <c r="AM115" i="3"/>
  <c r="AN115" i="3"/>
  <c r="AO115" i="3"/>
  <c r="AP115" i="3"/>
  <c r="AQ115" i="3"/>
  <c r="AR115" i="3"/>
  <c r="AS115" i="3"/>
  <c r="AT115" i="3"/>
  <c r="AU115" i="3"/>
  <c r="AI116" i="3"/>
  <c r="AJ116" i="3"/>
  <c r="AK116" i="3"/>
  <c r="AL116" i="3"/>
  <c r="AM116" i="3"/>
  <c r="AN116" i="3"/>
  <c r="AO116" i="3"/>
  <c r="AP116" i="3"/>
  <c r="AQ116" i="3"/>
  <c r="AR116" i="3"/>
  <c r="AS116" i="3"/>
  <c r="AT116" i="3"/>
  <c r="AU116" i="3"/>
  <c r="AI117" i="3"/>
  <c r="AJ117" i="3"/>
  <c r="AK117" i="3"/>
  <c r="AL117" i="3"/>
  <c r="AM117" i="3"/>
  <c r="AN117" i="3"/>
  <c r="AO117" i="3"/>
  <c r="AP117" i="3"/>
  <c r="AQ117" i="3"/>
  <c r="AR117" i="3"/>
  <c r="AS117" i="3"/>
  <c r="AT117" i="3"/>
  <c r="AU117" i="3"/>
  <c r="AI118" i="3"/>
  <c r="AJ118" i="3"/>
  <c r="AK118" i="3"/>
  <c r="AL118" i="3"/>
  <c r="AM118" i="3"/>
  <c r="AN118" i="3"/>
  <c r="AO118" i="3"/>
  <c r="AP118" i="3"/>
  <c r="AQ118" i="3"/>
  <c r="AR118" i="3"/>
  <c r="AS118" i="3"/>
  <c r="AT118" i="3"/>
  <c r="AU118" i="3"/>
  <c r="AI119" i="3"/>
  <c r="AJ119" i="3"/>
  <c r="AK119" i="3"/>
  <c r="AL119" i="3"/>
  <c r="AM119" i="3"/>
  <c r="AN119" i="3"/>
  <c r="AO119" i="3"/>
  <c r="AP119" i="3"/>
  <c r="AQ119" i="3"/>
  <c r="AR119" i="3"/>
  <c r="AS119" i="3"/>
  <c r="AT119" i="3"/>
  <c r="AU119" i="3"/>
  <c r="AI120" i="3"/>
  <c r="AJ120" i="3"/>
  <c r="AK120" i="3"/>
  <c r="AL120" i="3"/>
  <c r="AM120" i="3"/>
  <c r="AN120" i="3"/>
  <c r="AO120" i="3"/>
  <c r="AP120" i="3"/>
  <c r="AQ120" i="3"/>
  <c r="AR120" i="3"/>
  <c r="AS120" i="3"/>
  <c r="AT120" i="3"/>
  <c r="AU120" i="3"/>
  <c r="AI121" i="3"/>
  <c r="AJ121" i="3"/>
  <c r="AK121" i="3"/>
  <c r="AL121" i="3"/>
  <c r="AM121" i="3"/>
  <c r="AN121" i="3"/>
  <c r="AO121" i="3"/>
  <c r="AP121" i="3"/>
  <c r="AQ121" i="3"/>
  <c r="AR121" i="3"/>
  <c r="AS121" i="3"/>
  <c r="AT121" i="3"/>
  <c r="AU121" i="3"/>
  <c r="AI122" i="3"/>
  <c r="AJ122" i="3"/>
  <c r="AK122" i="3"/>
  <c r="AL122" i="3"/>
  <c r="AM122" i="3"/>
  <c r="AN122" i="3"/>
  <c r="AO122" i="3"/>
  <c r="AP122" i="3"/>
  <c r="AQ122" i="3"/>
  <c r="AR122" i="3"/>
  <c r="AS122" i="3"/>
  <c r="AT122" i="3"/>
  <c r="AU122" i="3"/>
  <c r="AI123" i="3"/>
  <c r="AJ123" i="3"/>
  <c r="AK123" i="3"/>
  <c r="AL123" i="3"/>
  <c r="AM123" i="3"/>
  <c r="AN123" i="3"/>
  <c r="AO123" i="3"/>
  <c r="AP123" i="3"/>
  <c r="AQ123" i="3"/>
  <c r="AR123" i="3"/>
  <c r="AS123" i="3"/>
  <c r="AT123" i="3"/>
  <c r="AU123" i="3"/>
  <c r="AI110" i="3"/>
  <c r="AJ110" i="3"/>
  <c r="AK110" i="3"/>
  <c r="AL110" i="3"/>
  <c r="AM110" i="3"/>
  <c r="AN110" i="3"/>
  <c r="AO110" i="3"/>
  <c r="AP110" i="3"/>
  <c r="AQ110" i="3"/>
  <c r="AR110" i="3"/>
  <c r="AS110" i="3"/>
  <c r="AT110" i="3"/>
  <c r="AU110" i="3"/>
  <c r="AI111" i="3"/>
  <c r="AJ111" i="3"/>
  <c r="AK111" i="3"/>
  <c r="AL111" i="3"/>
  <c r="AM111" i="3"/>
  <c r="AN111" i="3"/>
  <c r="AO111" i="3"/>
  <c r="AP111" i="3"/>
  <c r="AQ111" i="3"/>
  <c r="AR111" i="3"/>
  <c r="AS111" i="3"/>
  <c r="AT111" i="3"/>
  <c r="AU111" i="3"/>
  <c r="AU3" i="3"/>
  <c r="AU4" i="3"/>
  <c r="AU5" i="3"/>
  <c r="AU6" i="3"/>
  <c r="AU7" i="3"/>
  <c r="AU8" i="3"/>
  <c r="AU9" i="3"/>
  <c r="AU10" i="3"/>
  <c r="AU11" i="3"/>
  <c r="AU12" i="3"/>
  <c r="AU13" i="3"/>
  <c r="AU14" i="3"/>
  <c r="AU15" i="3"/>
  <c r="AU16" i="3"/>
  <c r="AU17" i="3"/>
  <c r="AU18" i="3"/>
  <c r="AU19" i="3"/>
  <c r="AU20" i="3"/>
  <c r="AU21" i="3"/>
  <c r="AU22" i="3"/>
  <c r="AU23" i="3"/>
  <c r="AU24" i="3"/>
  <c r="AU25" i="3"/>
  <c r="AU26" i="3"/>
  <c r="AU27" i="3"/>
  <c r="AU28" i="3"/>
  <c r="AU29" i="3"/>
  <c r="AU30" i="3"/>
  <c r="AU31" i="3"/>
  <c r="AU32" i="3"/>
  <c r="AU33" i="3"/>
  <c r="AU34" i="3"/>
  <c r="AU35" i="3"/>
  <c r="AU36" i="3"/>
  <c r="AU37" i="3"/>
  <c r="AU38" i="3"/>
  <c r="AU39" i="3"/>
  <c r="AU40" i="3"/>
  <c r="AU41" i="3"/>
  <c r="AU42" i="3"/>
  <c r="AU43" i="3"/>
  <c r="AU44" i="3"/>
  <c r="AU45" i="3"/>
  <c r="AU46" i="3"/>
  <c r="AU47" i="3"/>
  <c r="AU48" i="3"/>
  <c r="AU49" i="3"/>
  <c r="AU50" i="3"/>
  <c r="AU51" i="3"/>
  <c r="AU52" i="3"/>
  <c r="AU53" i="3"/>
  <c r="AU54" i="3"/>
  <c r="AU55" i="3"/>
  <c r="AU56" i="3"/>
  <c r="AU57" i="3"/>
  <c r="AU58" i="3"/>
  <c r="AU59" i="3"/>
  <c r="AU60" i="3"/>
  <c r="AU61" i="3"/>
  <c r="AU62" i="3"/>
  <c r="AU63" i="3"/>
  <c r="AU64" i="3"/>
  <c r="AU65" i="3"/>
  <c r="AU66" i="3"/>
  <c r="AU67" i="3"/>
  <c r="AU68" i="3"/>
  <c r="AU69" i="3"/>
  <c r="AU70" i="3"/>
  <c r="AU71" i="3"/>
  <c r="AU72" i="3"/>
  <c r="AU73" i="3"/>
  <c r="AU74" i="3"/>
  <c r="AU75" i="3"/>
  <c r="AU76" i="3"/>
  <c r="AU77" i="3"/>
  <c r="AU78" i="3"/>
  <c r="AU79" i="3"/>
  <c r="AU80" i="3"/>
  <c r="AU81" i="3"/>
  <c r="AU82" i="3"/>
  <c r="AU83" i="3"/>
  <c r="AU84" i="3"/>
  <c r="AU85" i="3"/>
  <c r="AU86" i="3"/>
  <c r="AU87" i="3"/>
  <c r="AU88" i="3"/>
  <c r="AU89" i="3"/>
  <c r="AU90" i="3"/>
  <c r="AU91" i="3"/>
  <c r="AU92" i="3"/>
  <c r="AU93" i="3"/>
  <c r="AU94" i="3"/>
  <c r="AU95" i="3"/>
  <c r="AU96" i="3"/>
  <c r="AU97" i="3"/>
  <c r="AU98" i="3"/>
  <c r="AU99" i="3"/>
  <c r="AU100" i="3"/>
  <c r="AU101" i="3"/>
  <c r="AU102" i="3"/>
  <c r="AU103" i="3"/>
  <c r="AU104" i="3"/>
  <c r="AU105" i="3"/>
  <c r="AU106" i="3"/>
  <c r="AU107" i="3"/>
  <c r="AU108" i="3"/>
  <c r="AU109" i="3"/>
  <c r="AU124" i="3"/>
  <c r="AU125" i="3"/>
  <c r="AU126" i="3"/>
  <c r="AU127" i="3"/>
  <c r="AU128" i="3"/>
  <c r="AU129" i="3"/>
  <c r="AU130" i="3"/>
  <c r="AU131" i="3"/>
  <c r="AU132" i="3"/>
  <c r="AU133" i="3"/>
  <c r="AU134" i="3"/>
  <c r="AU135" i="3"/>
  <c r="AU136" i="3"/>
  <c r="AU137" i="3"/>
  <c r="AU138" i="3"/>
  <c r="AU139" i="3"/>
  <c r="AU140" i="3"/>
  <c r="AU141" i="3"/>
  <c r="AU142" i="3"/>
  <c r="AU143" i="3"/>
  <c r="AU144" i="3"/>
  <c r="AU145" i="3"/>
  <c r="AU146" i="3"/>
  <c r="AU147" i="3"/>
  <c r="AU148" i="3"/>
  <c r="AU149" i="3"/>
  <c r="AU150" i="3"/>
  <c r="AU151" i="3"/>
  <c r="AU152" i="3"/>
  <c r="AU153" i="3"/>
  <c r="AU154" i="3"/>
  <c r="AU155" i="3"/>
  <c r="AU156" i="3"/>
  <c r="AU157" i="3"/>
  <c r="AU158" i="3"/>
  <c r="AU159" i="3"/>
  <c r="AU160" i="3"/>
  <c r="AU161" i="3"/>
  <c r="AU162" i="3"/>
  <c r="AU163" i="3"/>
  <c r="AU164" i="3"/>
  <c r="AU165" i="3"/>
  <c r="AU166" i="3"/>
  <c r="AU167" i="3"/>
  <c r="AU168" i="3"/>
  <c r="AU169" i="3"/>
  <c r="AU170" i="3"/>
  <c r="AU171" i="3"/>
  <c r="AU172" i="3"/>
  <c r="AU173" i="3"/>
  <c r="AU174" i="3"/>
  <c r="AU175" i="3"/>
  <c r="AU176" i="3"/>
  <c r="AU177" i="3"/>
  <c r="AU178" i="3"/>
  <c r="AU179" i="3"/>
  <c r="AU180" i="3"/>
  <c r="AU181" i="3"/>
  <c r="AU182" i="3"/>
  <c r="AU183" i="3"/>
  <c r="AU184" i="3"/>
  <c r="AU185" i="3"/>
  <c r="AU186" i="3"/>
  <c r="AU187" i="3"/>
  <c r="AU188" i="3"/>
  <c r="AU189" i="3"/>
  <c r="AU190" i="3"/>
  <c r="AU191" i="3"/>
  <c r="AU192" i="3"/>
  <c r="AU193" i="3"/>
  <c r="AU194" i="3"/>
  <c r="AU195" i="3"/>
  <c r="AU196" i="3"/>
  <c r="AU197" i="3"/>
  <c r="AU198" i="3"/>
  <c r="AU199" i="3"/>
  <c r="AU200" i="3"/>
  <c r="AU201" i="3"/>
  <c r="AU202" i="3"/>
  <c r="AU203" i="3"/>
  <c r="AU204" i="3"/>
  <c r="AU205" i="3"/>
  <c r="AU206" i="3"/>
  <c r="AU207" i="3"/>
  <c r="AU208" i="3"/>
  <c r="AU209" i="3"/>
  <c r="AU210" i="3"/>
  <c r="AU211" i="3"/>
  <c r="AU212" i="3"/>
  <c r="AU213" i="3"/>
  <c r="AU214" i="3"/>
  <c r="AU215" i="3"/>
  <c r="AU216" i="3"/>
  <c r="AU217" i="3"/>
  <c r="AU218" i="3"/>
  <c r="AU219" i="3"/>
  <c r="AU220" i="3"/>
  <c r="AU221" i="3"/>
  <c r="AU222" i="3"/>
  <c r="AU223" i="3"/>
  <c r="AU224" i="3"/>
  <c r="AU225" i="3"/>
  <c r="AU226" i="3"/>
  <c r="AU227" i="3"/>
  <c r="AU228" i="3"/>
  <c r="AU229" i="3"/>
  <c r="AU230" i="3"/>
  <c r="AU231" i="3"/>
  <c r="AU232" i="3"/>
  <c r="AU233" i="3"/>
  <c r="AU234" i="3"/>
  <c r="AU235" i="3"/>
  <c r="AU236" i="3"/>
  <c r="AU237" i="3"/>
  <c r="AU238" i="3"/>
  <c r="AU239" i="3"/>
  <c r="AU240" i="3"/>
  <c r="AU241" i="3"/>
  <c r="AU242" i="3"/>
  <c r="AU243" i="3"/>
  <c r="AU244" i="3"/>
  <c r="AU245" i="3"/>
  <c r="AU246" i="3"/>
  <c r="AU247" i="3"/>
  <c r="AU248" i="3"/>
  <c r="AU249" i="3"/>
  <c r="AU250" i="3"/>
  <c r="AU251" i="3"/>
  <c r="AU252" i="3"/>
  <c r="AU253" i="3"/>
  <c r="AU254" i="3"/>
  <c r="AU255" i="3"/>
  <c r="AU256" i="3"/>
  <c r="AU257" i="3"/>
  <c r="AU258" i="3"/>
  <c r="AU259" i="3"/>
  <c r="AU260" i="3"/>
  <c r="AU261" i="3"/>
  <c r="AU262" i="3"/>
  <c r="AU263" i="3"/>
  <c r="AU264" i="3"/>
  <c r="AU265" i="3"/>
  <c r="AU266" i="3"/>
  <c r="AU267" i="3"/>
  <c r="AU268" i="3"/>
  <c r="AU269" i="3"/>
  <c r="AU270" i="3"/>
  <c r="AU271" i="3"/>
  <c r="AU272" i="3"/>
  <c r="AU273" i="3"/>
  <c r="AU274" i="3"/>
  <c r="AU275" i="3"/>
  <c r="AU276" i="3"/>
  <c r="AU277" i="3"/>
  <c r="AU278" i="3"/>
  <c r="AU279" i="3"/>
  <c r="AU280" i="3"/>
  <c r="AU281" i="3"/>
  <c r="AU282" i="3"/>
  <c r="AU283" i="3"/>
  <c r="AU284" i="3"/>
  <c r="AU285" i="3"/>
  <c r="AU286" i="3"/>
  <c r="AU287" i="3"/>
  <c r="AU288" i="3"/>
  <c r="AU289" i="3"/>
  <c r="AU290" i="3"/>
  <c r="AU291" i="3"/>
  <c r="AU292" i="3"/>
  <c r="AU293" i="3"/>
  <c r="AU294" i="3"/>
  <c r="AU295" i="3"/>
  <c r="AU296" i="3"/>
  <c r="AU297" i="3"/>
  <c r="AU298" i="3"/>
  <c r="AU299" i="3"/>
  <c r="AU300" i="3"/>
  <c r="AU301" i="3"/>
  <c r="AU302" i="3"/>
  <c r="AU303" i="3"/>
  <c r="AU304" i="3"/>
  <c r="AU305" i="3"/>
  <c r="AU306" i="3"/>
  <c r="AU307" i="3"/>
  <c r="AU308" i="3"/>
  <c r="AU309" i="3"/>
  <c r="AU310" i="3"/>
  <c r="AU311" i="3"/>
  <c r="AU312" i="3"/>
  <c r="AU313" i="3"/>
  <c r="AU314" i="3"/>
  <c r="AU315" i="3"/>
  <c r="AU316" i="3"/>
  <c r="AU317" i="3"/>
  <c r="AU318" i="3"/>
  <c r="AU319" i="3"/>
  <c r="AU320" i="3"/>
  <c r="AU321" i="3"/>
  <c r="AU322" i="3"/>
  <c r="AU323" i="3"/>
  <c r="AU324" i="3"/>
  <c r="AU325" i="3"/>
  <c r="AU326" i="3"/>
  <c r="AU327" i="3"/>
  <c r="AU328" i="3"/>
  <c r="AU329" i="3"/>
  <c r="AU330" i="3"/>
  <c r="AU331" i="3"/>
  <c r="AU332" i="3"/>
  <c r="AU333" i="3"/>
  <c r="AU334" i="3"/>
  <c r="AU335" i="3"/>
  <c r="AU336" i="3"/>
  <c r="AU337" i="3"/>
  <c r="AU338" i="3"/>
  <c r="AU339" i="3"/>
  <c r="AU340" i="3"/>
  <c r="AU341" i="3"/>
  <c r="AU342" i="3"/>
  <c r="AU343" i="3"/>
  <c r="AU344" i="3"/>
  <c r="AU345" i="3"/>
  <c r="AU346" i="3"/>
  <c r="AU347" i="3"/>
  <c r="AU348" i="3"/>
  <c r="AU349" i="3"/>
  <c r="AU350" i="3"/>
  <c r="AU351" i="3"/>
  <c r="AU352" i="3"/>
  <c r="AU353" i="3"/>
  <c r="AU354" i="3"/>
  <c r="AU355" i="3"/>
  <c r="AU356" i="3"/>
  <c r="AU357" i="3"/>
  <c r="AU358" i="3"/>
  <c r="AU359" i="3"/>
  <c r="AU360" i="3"/>
  <c r="AU361" i="3"/>
  <c r="AU362" i="3"/>
  <c r="AU363" i="3"/>
  <c r="AU364" i="3"/>
  <c r="AU365" i="3"/>
  <c r="AU366" i="3"/>
  <c r="AU367" i="3"/>
  <c r="AU368" i="3"/>
  <c r="AU369" i="3"/>
  <c r="AU370" i="3"/>
  <c r="AU371" i="3"/>
  <c r="AU372" i="3"/>
  <c r="AU373" i="3"/>
  <c r="AU374" i="3"/>
  <c r="AU375" i="3"/>
  <c r="AU376" i="3"/>
  <c r="AU377" i="3"/>
  <c r="AU378" i="3"/>
  <c r="AU379" i="3"/>
  <c r="AU380" i="3"/>
  <c r="AU381" i="3"/>
  <c r="AU382" i="3"/>
  <c r="AU383" i="3"/>
  <c r="AU384" i="3"/>
  <c r="AU385" i="3"/>
  <c r="AU386" i="3"/>
  <c r="AU387" i="3"/>
  <c r="AU388" i="3"/>
  <c r="AU389" i="3"/>
  <c r="AU390" i="3"/>
  <c r="AU391" i="3"/>
  <c r="AU392" i="3"/>
  <c r="AU393" i="3"/>
  <c r="AU394" i="3"/>
  <c r="AU395" i="3"/>
  <c r="AU396" i="3"/>
  <c r="AU397" i="3"/>
  <c r="AU398" i="3"/>
  <c r="AU399" i="3"/>
  <c r="AU400" i="3"/>
  <c r="AU401" i="3"/>
  <c r="AU402" i="3"/>
  <c r="AU403" i="3"/>
  <c r="AU404" i="3"/>
  <c r="AU405" i="3"/>
  <c r="AU406" i="3"/>
  <c r="AU407" i="3"/>
  <c r="AU408" i="3"/>
  <c r="AU409" i="3"/>
  <c r="AU410" i="3"/>
  <c r="AU411" i="3"/>
  <c r="AU412" i="3"/>
  <c r="AU413" i="3"/>
  <c r="AU414" i="3"/>
  <c r="AU415" i="3"/>
  <c r="AU416" i="3"/>
  <c r="AU417" i="3"/>
  <c r="AU418" i="3"/>
  <c r="AU419" i="3"/>
  <c r="AU420" i="3"/>
  <c r="AU421" i="3"/>
  <c r="AU422" i="3"/>
  <c r="AU423" i="3"/>
  <c r="AU424" i="3"/>
  <c r="AU425" i="3"/>
  <c r="AU426" i="3"/>
  <c r="AU427" i="3"/>
  <c r="AU428" i="3"/>
  <c r="AU429" i="3"/>
  <c r="AU430" i="3"/>
  <c r="AU431" i="3"/>
  <c r="AU432" i="3"/>
  <c r="AU433" i="3"/>
  <c r="AU434" i="3"/>
  <c r="AU435" i="3"/>
  <c r="AU436" i="3"/>
  <c r="AU437" i="3"/>
  <c r="AU438" i="3"/>
  <c r="AU439" i="3"/>
  <c r="AU440" i="3"/>
  <c r="AU441" i="3"/>
  <c r="AU442" i="3"/>
  <c r="AU443" i="3"/>
  <c r="AU444" i="3"/>
  <c r="AU445" i="3"/>
  <c r="AU446" i="3"/>
  <c r="AU447" i="3"/>
  <c r="AU448" i="3"/>
  <c r="AU449" i="3"/>
  <c r="AU450" i="3"/>
  <c r="AU451" i="3"/>
  <c r="AU452" i="3"/>
  <c r="AU453" i="3"/>
  <c r="AU454" i="3"/>
  <c r="AU455" i="3"/>
  <c r="AU456" i="3"/>
  <c r="AU457" i="3"/>
  <c r="AU458" i="3"/>
  <c r="AU459" i="3"/>
  <c r="AU460" i="3"/>
  <c r="AU461" i="3"/>
  <c r="AU462" i="3"/>
  <c r="AU463" i="3"/>
  <c r="AU464" i="3"/>
  <c r="AU465" i="3"/>
  <c r="AU466" i="3"/>
  <c r="AU467" i="3"/>
  <c r="AU468" i="3"/>
  <c r="AU469" i="3"/>
  <c r="AU470" i="3"/>
  <c r="AU471" i="3"/>
  <c r="AU472" i="3"/>
  <c r="AU473" i="3"/>
  <c r="AU474" i="3"/>
  <c r="AU475" i="3"/>
  <c r="AU476" i="3"/>
  <c r="AU477" i="3"/>
  <c r="AU478" i="3"/>
  <c r="AU479" i="3"/>
  <c r="AU480" i="3"/>
  <c r="AU481" i="3"/>
  <c r="AU482" i="3"/>
  <c r="AU483" i="3"/>
  <c r="AU484" i="3"/>
  <c r="AU485" i="3"/>
  <c r="AU486" i="3"/>
  <c r="AU487" i="3"/>
  <c r="AU488" i="3"/>
  <c r="AU489" i="3"/>
  <c r="AU490" i="3"/>
  <c r="AU491" i="3"/>
  <c r="AU492" i="3"/>
  <c r="AU493" i="3"/>
  <c r="AU494" i="3"/>
  <c r="AU495" i="3"/>
  <c r="AU496" i="3"/>
  <c r="AU497" i="3"/>
  <c r="AU498" i="3"/>
  <c r="AU499" i="3"/>
  <c r="AU500" i="3"/>
  <c r="AU501" i="3"/>
  <c r="AU502" i="3"/>
  <c r="AU503" i="3"/>
  <c r="AU504" i="3"/>
  <c r="AU505" i="3"/>
  <c r="AU506" i="3"/>
  <c r="AU507" i="3"/>
  <c r="AU508" i="3"/>
  <c r="AU509" i="3"/>
  <c r="AU510" i="3"/>
  <c r="AU511" i="3"/>
  <c r="AU512" i="3"/>
  <c r="AU513" i="3"/>
  <c r="AU514" i="3"/>
  <c r="AU515" i="3"/>
  <c r="AU516" i="3"/>
  <c r="AU517" i="3"/>
  <c r="AU518" i="3"/>
  <c r="AU519" i="3"/>
  <c r="AU520" i="3"/>
  <c r="AU521" i="3"/>
  <c r="AU522" i="3"/>
  <c r="AU523" i="3"/>
  <c r="AU524" i="3"/>
  <c r="AU525" i="3"/>
  <c r="AU526" i="3"/>
  <c r="AU527" i="3"/>
  <c r="AU528" i="3"/>
  <c r="AU529" i="3"/>
  <c r="AU530" i="3"/>
  <c r="AU531" i="3"/>
  <c r="AU532" i="3"/>
  <c r="AU533" i="3"/>
  <c r="AU534" i="3"/>
  <c r="AU535" i="3"/>
  <c r="AU536" i="3"/>
  <c r="AU537" i="3"/>
  <c r="AU538" i="3"/>
  <c r="AU539" i="3"/>
  <c r="AU540" i="3"/>
  <c r="AU541" i="3"/>
  <c r="AU542" i="3"/>
  <c r="AU543" i="3"/>
  <c r="AU544" i="3"/>
  <c r="AU545" i="3"/>
  <c r="AU546" i="3"/>
  <c r="AT3" i="3"/>
  <c r="AT4" i="3"/>
  <c r="AT5" i="3"/>
  <c r="AT6" i="3"/>
  <c r="AT7" i="3"/>
  <c r="AT8" i="3"/>
  <c r="AT9" i="3"/>
  <c r="AT10" i="3"/>
  <c r="AT11" i="3"/>
  <c r="AT12" i="3"/>
  <c r="AT13" i="3"/>
  <c r="AT14" i="3"/>
  <c r="AT15" i="3"/>
  <c r="AT16" i="3"/>
  <c r="AT17" i="3"/>
  <c r="AT18" i="3"/>
  <c r="AT19" i="3"/>
  <c r="AT20" i="3"/>
  <c r="AT21" i="3"/>
  <c r="AT22" i="3"/>
  <c r="AT23" i="3"/>
  <c r="AT24" i="3"/>
  <c r="AT25" i="3"/>
  <c r="AT26" i="3"/>
  <c r="AT27" i="3"/>
  <c r="AT28" i="3"/>
  <c r="AT29" i="3"/>
  <c r="AT30" i="3"/>
  <c r="AT31" i="3"/>
  <c r="AT32" i="3"/>
  <c r="AT33" i="3"/>
  <c r="AT34" i="3"/>
  <c r="AT35" i="3"/>
  <c r="AT36" i="3"/>
  <c r="AT37" i="3"/>
  <c r="AT38" i="3"/>
  <c r="AT39" i="3"/>
  <c r="AT40" i="3"/>
  <c r="AT41" i="3"/>
  <c r="AT42" i="3"/>
  <c r="AT43" i="3"/>
  <c r="AT44" i="3"/>
  <c r="AT45" i="3"/>
  <c r="AT46" i="3"/>
  <c r="AT47" i="3"/>
  <c r="AT48" i="3"/>
  <c r="AT49" i="3"/>
  <c r="AT50" i="3"/>
  <c r="AT51" i="3"/>
  <c r="AT52" i="3"/>
  <c r="AT53" i="3"/>
  <c r="AT54" i="3"/>
  <c r="AT55" i="3"/>
  <c r="AT56" i="3"/>
  <c r="AT57" i="3"/>
  <c r="AT58" i="3"/>
  <c r="AT59" i="3"/>
  <c r="AT60" i="3"/>
  <c r="AT61" i="3"/>
  <c r="AT62" i="3"/>
  <c r="AT63" i="3"/>
  <c r="AT64" i="3"/>
  <c r="AT65" i="3"/>
  <c r="AT66" i="3"/>
  <c r="AT67" i="3"/>
  <c r="AT68" i="3"/>
  <c r="AT69" i="3"/>
  <c r="AT70" i="3"/>
  <c r="AT71" i="3"/>
  <c r="AT72" i="3"/>
  <c r="AT73" i="3"/>
  <c r="AT74" i="3"/>
  <c r="AT75" i="3"/>
  <c r="AT76" i="3"/>
  <c r="AT77" i="3"/>
  <c r="AT78" i="3"/>
  <c r="AT79" i="3"/>
  <c r="AT80" i="3"/>
  <c r="AT81" i="3"/>
  <c r="AT82" i="3"/>
  <c r="AT83" i="3"/>
  <c r="AT84" i="3"/>
  <c r="AT85" i="3"/>
  <c r="AT86" i="3"/>
  <c r="AT87" i="3"/>
  <c r="AT88" i="3"/>
  <c r="AT89" i="3"/>
  <c r="AT90" i="3"/>
  <c r="AT91" i="3"/>
  <c r="AT92" i="3"/>
  <c r="AT93" i="3"/>
  <c r="AT94" i="3"/>
  <c r="AT95" i="3"/>
  <c r="AT96" i="3"/>
  <c r="AT97" i="3"/>
  <c r="AT98" i="3"/>
  <c r="AT99" i="3"/>
  <c r="AT100" i="3"/>
  <c r="AT101" i="3"/>
  <c r="AT102" i="3"/>
  <c r="AT103" i="3"/>
  <c r="AT104" i="3"/>
  <c r="AT105" i="3"/>
  <c r="AT106" i="3"/>
  <c r="AT107" i="3"/>
  <c r="AT108" i="3"/>
  <c r="AT109" i="3"/>
  <c r="AT124" i="3"/>
  <c r="AT125" i="3"/>
  <c r="AT126" i="3"/>
  <c r="AT127" i="3"/>
  <c r="AT128" i="3"/>
  <c r="AT129" i="3"/>
  <c r="AT130" i="3"/>
  <c r="AT131" i="3"/>
  <c r="AT132" i="3"/>
  <c r="AT133" i="3"/>
  <c r="AT134" i="3"/>
  <c r="AT135" i="3"/>
  <c r="AT136" i="3"/>
  <c r="AT137" i="3"/>
  <c r="AT138" i="3"/>
  <c r="AT139" i="3"/>
  <c r="AT140" i="3"/>
  <c r="AT141" i="3"/>
  <c r="AT142" i="3"/>
  <c r="AT143" i="3"/>
  <c r="AT144" i="3"/>
  <c r="AT145" i="3"/>
  <c r="AT146" i="3"/>
  <c r="AT147" i="3"/>
  <c r="AT148" i="3"/>
  <c r="AT149" i="3"/>
  <c r="AT150" i="3"/>
  <c r="AT151" i="3"/>
  <c r="AT152" i="3"/>
  <c r="AT153" i="3"/>
  <c r="AT154" i="3"/>
  <c r="AT155" i="3"/>
  <c r="AT156" i="3"/>
  <c r="AT157" i="3"/>
  <c r="AT158" i="3"/>
  <c r="AT159" i="3"/>
  <c r="AT160" i="3"/>
  <c r="AT161" i="3"/>
  <c r="AT162" i="3"/>
  <c r="AT163" i="3"/>
  <c r="AT164" i="3"/>
  <c r="AT165" i="3"/>
  <c r="AT166" i="3"/>
  <c r="AT167" i="3"/>
  <c r="AT168" i="3"/>
  <c r="AT169" i="3"/>
  <c r="AT170" i="3"/>
  <c r="AT171" i="3"/>
  <c r="AT172" i="3"/>
  <c r="AT173" i="3"/>
  <c r="AT174" i="3"/>
  <c r="AT175" i="3"/>
  <c r="AT176" i="3"/>
  <c r="AT177" i="3"/>
  <c r="AT178" i="3"/>
  <c r="AT179" i="3"/>
  <c r="AT180" i="3"/>
  <c r="AT181" i="3"/>
  <c r="AT182" i="3"/>
  <c r="AT183" i="3"/>
  <c r="AT184" i="3"/>
  <c r="AT185" i="3"/>
  <c r="AT186" i="3"/>
  <c r="AT187" i="3"/>
  <c r="AT188" i="3"/>
  <c r="AT189" i="3"/>
  <c r="AT190" i="3"/>
  <c r="AT191" i="3"/>
  <c r="AT192" i="3"/>
  <c r="AT193" i="3"/>
  <c r="AT194" i="3"/>
  <c r="AT195" i="3"/>
  <c r="AT196" i="3"/>
  <c r="AT197" i="3"/>
  <c r="AT198" i="3"/>
  <c r="AT199" i="3"/>
  <c r="AT200" i="3"/>
  <c r="AT201" i="3"/>
  <c r="AT202" i="3"/>
  <c r="AT203" i="3"/>
  <c r="AT204" i="3"/>
  <c r="AT205" i="3"/>
  <c r="AT206" i="3"/>
  <c r="AT207" i="3"/>
  <c r="AT208" i="3"/>
  <c r="AT209" i="3"/>
  <c r="AT210" i="3"/>
  <c r="AT211" i="3"/>
  <c r="AT212" i="3"/>
  <c r="AT213" i="3"/>
  <c r="AT214" i="3"/>
  <c r="AT215" i="3"/>
  <c r="AT216" i="3"/>
  <c r="AT217" i="3"/>
  <c r="AT218" i="3"/>
  <c r="AT219" i="3"/>
  <c r="AT220" i="3"/>
  <c r="AT221" i="3"/>
  <c r="AT222" i="3"/>
  <c r="AT223" i="3"/>
  <c r="AT224" i="3"/>
  <c r="AT225" i="3"/>
  <c r="AT226" i="3"/>
  <c r="AT227" i="3"/>
  <c r="AT228" i="3"/>
  <c r="AT229" i="3"/>
  <c r="AT230" i="3"/>
  <c r="AT231" i="3"/>
  <c r="AT232" i="3"/>
  <c r="AT233" i="3"/>
  <c r="AT234" i="3"/>
  <c r="AT235" i="3"/>
  <c r="AT236" i="3"/>
  <c r="AT237" i="3"/>
  <c r="AT238" i="3"/>
  <c r="AT239" i="3"/>
  <c r="AT240" i="3"/>
  <c r="AT241" i="3"/>
  <c r="AT242" i="3"/>
  <c r="AT243" i="3"/>
  <c r="AT244" i="3"/>
  <c r="AT245" i="3"/>
  <c r="AT246" i="3"/>
  <c r="AT247" i="3"/>
  <c r="AT248" i="3"/>
  <c r="AT249" i="3"/>
  <c r="AT250" i="3"/>
  <c r="AT251" i="3"/>
  <c r="AT252" i="3"/>
  <c r="AT253" i="3"/>
  <c r="AT254" i="3"/>
  <c r="AT255" i="3"/>
  <c r="AT256" i="3"/>
  <c r="AT257" i="3"/>
  <c r="AT258" i="3"/>
  <c r="AT259" i="3"/>
  <c r="AT260" i="3"/>
  <c r="AT261" i="3"/>
  <c r="AT262" i="3"/>
  <c r="AT263" i="3"/>
  <c r="AT264" i="3"/>
  <c r="AT265" i="3"/>
  <c r="AT266" i="3"/>
  <c r="AT267" i="3"/>
  <c r="AT268" i="3"/>
  <c r="AT269" i="3"/>
  <c r="AT270" i="3"/>
  <c r="AT271" i="3"/>
  <c r="AT272" i="3"/>
  <c r="AT273" i="3"/>
  <c r="AT274" i="3"/>
  <c r="AT275" i="3"/>
  <c r="AT276" i="3"/>
  <c r="AT277" i="3"/>
  <c r="AT278" i="3"/>
  <c r="AT279" i="3"/>
  <c r="AT280" i="3"/>
  <c r="AT281" i="3"/>
  <c r="AT282" i="3"/>
  <c r="AT283" i="3"/>
  <c r="AT284" i="3"/>
  <c r="AT285" i="3"/>
  <c r="AT286" i="3"/>
  <c r="AT287" i="3"/>
  <c r="AT288" i="3"/>
  <c r="AT289" i="3"/>
  <c r="AT290" i="3"/>
  <c r="AT291" i="3"/>
  <c r="AT292" i="3"/>
  <c r="AT293" i="3"/>
  <c r="AT294" i="3"/>
  <c r="AT295" i="3"/>
  <c r="AT296" i="3"/>
  <c r="AT297" i="3"/>
  <c r="AT298" i="3"/>
  <c r="AT299" i="3"/>
  <c r="AT300" i="3"/>
  <c r="AT301" i="3"/>
  <c r="AT302" i="3"/>
  <c r="AT303" i="3"/>
  <c r="AT304" i="3"/>
  <c r="AT305" i="3"/>
  <c r="AT306" i="3"/>
  <c r="AT307" i="3"/>
  <c r="AT308" i="3"/>
  <c r="AT309" i="3"/>
  <c r="AT310" i="3"/>
  <c r="AT311" i="3"/>
  <c r="AT312" i="3"/>
  <c r="AT313" i="3"/>
  <c r="AT314" i="3"/>
  <c r="AT315" i="3"/>
  <c r="AT316" i="3"/>
  <c r="AT317" i="3"/>
  <c r="AT318" i="3"/>
  <c r="AT319" i="3"/>
  <c r="AT320" i="3"/>
  <c r="AT321" i="3"/>
  <c r="AT322" i="3"/>
  <c r="AT323" i="3"/>
  <c r="AT324" i="3"/>
  <c r="AT325" i="3"/>
  <c r="AT326" i="3"/>
  <c r="AT327" i="3"/>
  <c r="AT328" i="3"/>
  <c r="AT329" i="3"/>
  <c r="AT330" i="3"/>
  <c r="AT331" i="3"/>
  <c r="AT332" i="3"/>
  <c r="AT333" i="3"/>
  <c r="AT334" i="3"/>
  <c r="AT335" i="3"/>
  <c r="AT336" i="3"/>
  <c r="AT337" i="3"/>
  <c r="AT338" i="3"/>
  <c r="AT339" i="3"/>
  <c r="AT340" i="3"/>
  <c r="AT341" i="3"/>
  <c r="AT342" i="3"/>
  <c r="AT343" i="3"/>
  <c r="AT344" i="3"/>
  <c r="AT345" i="3"/>
  <c r="AT346" i="3"/>
  <c r="AT347" i="3"/>
  <c r="AT348" i="3"/>
  <c r="AT349" i="3"/>
  <c r="AT350" i="3"/>
  <c r="AT351" i="3"/>
  <c r="AT352" i="3"/>
  <c r="AT353" i="3"/>
  <c r="AT354" i="3"/>
  <c r="AT355" i="3"/>
  <c r="AT356" i="3"/>
  <c r="AT357" i="3"/>
  <c r="AT358" i="3"/>
  <c r="AT359" i="3"/>
  <c r="AT360" i="3"/>
  <c r="AT361" i="3"/>
  <c r="AT362" i="3"/>
  <c r="AT363" i="3"/>
  <c r="AT364" i="3"/>
  <c r="AT365" i="3"/>
  <c r="AT366" i="3"/>
  <c r="AT367" i="3"/>
  <c r="AT368" i="3"/>
  <c r="AT369" i="3"/>
  <c r="AT370" i="3"/>
  <c r="AT371" i="3"/>
  <c r="AT372" i="3"/>
  <c r="AT373" i="3"/>
  <c r="AT374" i="3"/>
  <c r="AT375" i="3"/>
  <c r="AT376" i="3"/>
  <c r="AT377" i="3"/>
  <c r="AT378" i="3"/>
  <c r="AT379" i="3"/>
  <c r="AT380" i="3"/>
  <c r="AT381" i="3"/>
  <c r="AT382" i="3"/>
  <c r="AT383" i="3"/>
  <c r="AT384" i="3"/>
  <c r="AT385" i="3"/>
  <c r="AT386" i="3"/>
  <c r="AT387" i="3"/>
  <c r="AT388" i="3"/>
  <c r="AT389" i="3"/>
  <c r="AT390" i="3"/>
  <c r="AT391" i="3"/>
  <c r="AT392" i="3"/>
  <c r="AT393" i="3"/>
  <c r="AT394" i="3"/>
  <c r="AT395" i="3"/>
  <c r="AT396" i="3"/>
  <c r="AT397" i="3"/>
  <c r="AT398" i="3"/>
  <c r="AT399" i="3"/>
  <c r="AT400" i="3"/>
  <c r="AT401" i="3"/>
  <c r="AT402" i="3"/>
  <c r="AT403" i="3"/>
  <c r="AT404" i="3"/>
  <c r="AT405" i="3"/>
  <c r="AT406" i="3"/>
  <c r="AT407" i="3"/>
  <c r="AT408" i="3"/>
  <c r="AT409" i="3"/>
  <c r="AT410" i="3"/>
  <c r="AT411" i="3"/>
  <c r="AT412" i="3"/>
  <c r="AT413" i="3"/>
  <c r="AT414" i="3"/>
  <c r="AT415" i="3"/>
  <c r="AT416" i="3"/>
  <c r="AT417" i="3"/>
  <c r="AT418" i="3"/>
  <c r="AT419" i="3"/>
  <c r="AT420" i="3"/>
  <c r="AT421" i="3"/>
  <c r="AT422" i="3"/>
  <c r="AT423" i="3"/>
  <c r="AT424" i="3"/>
  <c r="AT425" i="3"/>
  <c r="AT426" i="3"/>
  <c r="AT427" i="3"/>
  <c r="AT428" i="3"/>
  <c r="AT429" i="3"/>
  <c r="AT430" i="3"/>
  <c r="AT431" i="3"/>
  <c r="AT432" i="3"/>
  <c r="AT433" i="3"/>
  <c r="AT434" i="3"/>
  <c r="AT435" i="3"/>
  <c r="AT436" i="3"/>
  <c r="AT437" i="3"/>
  <c r="AT438" i="3"/>
  <c r="AT439" i="3"/>
  <c r="AT440" i="3"/>
  <c r="AT441" i="3"/>
  <c r="AT442" i="3"/>
  <c r="AT443" i="3"/>
  <c r="AT444" i="3"/>
  <c r="AT445" i="3"/>
  <c r="AT446" i="3"/>
  <c r="AT447" i="3"/>
  <c r="AT448" i="3"/>
  <c r="AT449" i="3"/>
  <c r="AT450" i="3"/>
  <c r="AT451" i="3"/>
  <c r="AT452" i="3"/>
  <c r="AT453" i="3"/>
  <c r="AT454" i="3"/>
  <c r="AT455" i="3"/>
  <c r="AT456" i="3"/>
  <c r="AT457" i="3"/>
  <c r="AT458" i="3"/>
  <c r="AT459" i="3"/>
  <c r="AT460" i="3"/>
  <c r="AT461" i="3"/>
  <c r="AT462" i="3"/>
  <c r="AT463" i="3"/>
  <c r="AT464" i="3"/>
  <c r="AT465" i="3"/>
  <c r="AT466" i="3"/>
  <c r="AT467" i="3"/>
  <c r="AT468" i="3"/>
  <c r="AT469" i="3"/>
  <c r="AT470" i="3"/>
  <c r="AT471" i="3"/>
  <c r="AT472" i="3"/>
  <c r="AT473" i="3"/>
  <c r="AT474" i="3"/>
  <c r="AT475" i="3"/>
  <c r="AT476" i="3"/>
  <c r="AT477" i="3"/>
  <c r="AT478" i="3"/>
  <c r="AT479" i="3"/>
  <c r="AT480" i="3"/>
  <c r="AT481" i="3"/>
  <c r="AT482" i="3"/>
  <c r="AT483" i="3"/>
  <c r="AT484" i="3"/>
  <c r="AT485" i="3"/>
  <c r="AT486" i="3"/>
  <c r="AT487" i="3"/>
  <c r="AT488" i="3"/>
  <c r="AT489" i="3"/>
  <c r="AT490" i="3"/>
  <c r="AT491" i="3"/>
  <c r="AT492" i="3"/>
  <c r="AT493" i="3"/>
  <c r="AT494" i="3"/>
  <c r="AT495" i="3"/>
  <c r="AT496" i="3"/>
  <c r="AT497" i="3"/>
  <c r="AT498" i="3"/>
  <c r="AT499" i="3"/>
  <c r="AT500" i="3"/>
  <c r="AT501" i="3"/>
  <c r="AT502" i="3"/>
  <c r="AT503" i="3"/>
  <c r="AT504" i="3"/>
  <c r="AT505" i="3"/>
  <c r="AT506" i="3"/>
  <c r="AT507" i="3"/>
  <c r="AT508" i="3"/>
  <c r="AT509" i="3"/>
  <c r="AT510" i="3"/>
  <c r="AT511" i="3"/>
  <c r="AT512" i="3"/>
  <c r="AT513" i="3"/>
  <c r="AT514" i="3"/>
  <c r="AT515" i="3"/>
  <c r="AT516" i="3"/>
  <c r="AT517" i="3"/>
  <c r="AT518" i="3"/>
  <c r="AT519" i="3"/>
  <c r="AT520" i="3"/>
  <c r="AT521" i="3"/>
  <c r="AT522" i="3"/>
  <c r="AT523" i="3"/>
  <c r="AT524" i="3"/>
  <c r="AT525" i="3"/>
  <c r="AT526" i="3"/>
  <c r="AT527" i="3"/>
  <c r="AT528" i="3"/>
  <c r="AT529" i="3"/>
  <c r="AT530" i="3"/>
  <c r="AT531" i="3"/>
  <c r="AT532" i="3"/>
  <c r="AT533" i="3"/>
  <c r="AT534" i="3"/>
  <c r="AT535" i="3"/>
  <c r="AT536" i="3"/>
  <c r="AT537" i="3"/>
  <c r="AT538" i="3"/>
  <c r="AT539" i="3"/>
  <c r="AT540" i="3"/>
  <c r="AT541" i="3"/>
  <c r="AT542" i="3"/>
  <c r="AT543" i="3"/>
  <c r="AT544" i="3"/>
  <c r="AT545" i="3"/>
  <c r="AT546" i="3"/>
  <c r="AS3" i="3"/>
  <c r="AS4" i="3"/>
  <c r="AS5" i="3"/>
  <c r="AS6" i="3"/>
  <c r="AS7" i="3"/>
  <c r="AS8" i="3"/>
  <c r="AS9" i="3"/>
  <c r="AS10" i="3"/>
  <c r="AS11" i="3"/>
  <c r="AS12" i="3"/>
  <c r="AS13" i="3"/>
  <c r="AS14" i="3"/>
  <c r="AS15" i="3"/>
  <c r="AS16" i="3"/>
  <c r="AS17" i="3"/>
  <c r="AS18" i="3"/>
  <c r="AS19" i="3"/>
  <c r="AS20" i="3"/>
  <c r="AS21" i="3"/>
  <c r="AS22" i="3"/>
  <c r="AS23" i="3"/>
  <c r="AS24" i="3"/>
  <c r="AS25" i="3"/>
  <c r="AS26" i="3"/>
  <c r="AS27" i="3"/>
  <c r="AS28" i="3"/>
  <c r="AS29" i="3"/>
  <c r="AS30" i="3"/>
  <c r="AS31" i="3"/>
  <c r="AS32" i="3"/>
  <c r="AS33" i="3"/>
  <c r="AS34" i="3"/>
  <c r="AS35" i="3"/>
  <c r="AS36" i="3"/>
  <c r="AS37" i="3"/>
  <c r="AS38" i="3"/>
  <c r="AS39" i="3"/>
  <c r="AS40" i="3"/>
  <c r="AS41" i="3"/>
  <c r="AS42" i="3"/>
  <c r="AS43" i="3"/>
  <c r="AS44" i="3"/>
  <c r="AS45" i="3"/>
  <c r="AS46" i="3"/>
  <c r="AS47" i="3"/>
  <c r="AS48" i="3"/>
  <c r="AS49" i="3"/>
  <c r="AS50" i="3"/>
  <c r="AS51" i="3"/>
  <c r="AS52" i="3"/>
  <c r="AS53" i="3"/>
  <c r="AS54" i="3"/>
  <c r="AS55" i="3"/>
  <c r="AS56" i="3"/>
  <c r="AS57" i="3"/>
  <c r="AS58" i="3"/>
  <c r="AS59" i="3"/>
  <c r="AS60" i="3"/>
  <c r="AS61" i="3"/>
  <c r="AS62" i="3"/>
  <c r="AS63" i="3"/>
  <c r="AS64" i="3"/>
  <c r="AS65" i="3"/>
  <c r="AS66" i="3"/>
  <c r="AS67" i="3"/>
  <c r="AS68" i="3"/>
  <c r="AS69" i="3"/>
  <c r="AS70" i="3"/>
  <c r="AS71" i="3"/>
  <c r="AS72" i="3"/>
  <c r="AS73" i="3"/>
  <c r="AS74" i="3"/>
  <c r="AS75" i="3"/>
  <c r="AS76" i="3"/>
  <c r="AS77" i="3"/>
  <c r="AS78" i="3"/>
  <c r="AS79" i="3"/>
  <c r="AS80" i="3"/>
  <c r="AS81" i="3"/>
  <c r="AS82" i="3"/>
  <c r="AS83" i="3"/>
  <c r="AS84" i="3"/>
  <c r="AS85" i="3"/>
  <c r="AS86" i="3"/>
  <c r="AS87" i="3"/>
  <c r="AS88" i="3"/>
  <c r="AS89" i="3"/>
  <c r="AS90" i="3"/>
  <c r="AS91" i="3"/>
  <c r="AS92" i="3"/>
  <c r="AS93" i="3"/>
  <c r="AS94" i="3"/>
  <c r="AS95" i="3"/>
  <c r="AS96" i="3"/>
  <c r="AS97" i="3"/>
  <c r="AS98" i="3"/>
  <c r="AS99" i="3"/>
  <c r="AS100" i="3"/>
  <c r="AS101" i="3"/>
  <c r="AS102" i="3"/>
  <c r="AS103" i="3"/>
  <c r="AS104" i="3"/>
  <c r="AS105" i="3"/>
  <c r="AS106" i="3"/>
  <c r="AS107" i="3"/>
  <c r="AS108" i="3"/>
  <c r="AS109" i="3"/>
  <c r="AS124" i="3"/>
  <c r="AS125" i="3"/>
  <c r="AS126" i="3"/>
  <c r="AS127" i="3"/>
  <c r="AS128" i="3"/>
  <c r="AS129" i="3"/>
  <c r="AS130" i="3"/>
  <c r="AS131" i="3"/>
  <c r="AS132" i="3"/>
  <c r="AS133" i="3"/>
  <c r="AS134" i="3"/>
  <c r="AS135" i="3"/>
  <c r="AS136" i="3"/>
  <c r="AS137" i="3"/>
  <c r="AS138" i="3"/>
  <c r="AS139" i="3"/>
  <c r="AS140" i="3"/>
  <c r="AS141" i="3"/>
  <c r="AS142" i="3"/>
  <c r="AS143" i="3"/>
  <c r="AS144" i="3"/>
  <c r="AS145" i="3"/>
  <c r="AS146" i="3"/>
  <c r="AS147" i="3"/>
  <c r="AS148" i="3"/>
  <c r="AS149" i="3"/>
  <c r="AS150" i="3"/>
  <c r="AS151" i="3"/>
  <c r="AS152" i="3"/>
  <c r="AS153" i="3"/>
  <c r="AS154" i="3"/>
  <c r="AS155" i="3"/>
  <c r="AS156" i="3"/>
  <c r="AS157" i="3"/>
  <c r="AS158" i="3"/>
  <c r="AS159" i="3"/>
  <c r="AS160" i="3"/>
  <c r="AS161" i="3"/>
  <c r="AS162" i="3"/>
  <c r="AS163" i="3"/>
  <c r="AS164" i="3"/>
  <c r="AS165" i="3"/>
  <c r="AS166" i="3"/>
  <c r="AS167" i="3"/>
  <c r="AS168" i="3"/>
  <c r="AS169" i="3"/>
  <c r="AS170" i="3"/>
  <c r="AS171" i="3"/>
  <c r="AS172" i="3"/>
  <c r="AS173" i="3"/>
  <c r="AS174" i="3"/>
  <c r="AS175" i="3"/>
  <c r="AS176" i="3"/>
  <c r="AS177" i="3"/>
  <c r="AS178" i="3"/>
  <c r="AS179" i="3"/>
  <c r="AS180" i="3"/>
  <c r="AS181" i="3"/>
  <c r="AS182" i="3"/>
  <c r="AS183" i="3"/>
  <c r="AS184" i="3"/>
  <c r="AS185" i="3"/>
  <c r="AS186" i="3"/>
  <c r="AS187" i="3"/>
  <c r="AS188" i="3"/>
  <c r="AS189" i="3"/>
  <c r="AS190" i="3"/>
  <c r="AS191" i="3"/>
  <c r="AS192" i="3"/>
  <c r="AS193" i="3"/>
  <c r="AS194" i="3"/>
  <c r="AS195" i="3"/>
  <c r="AS196" i="3"/>
  <c r="AS197" i="3"/>
  <c r="AS198" i="3"/>
  <c r="AS199" i="3"/>
  <c r="AS200" i="3"/>
  <c r="AS201" i="3"/>
  <c r="AS202" i="3"/>
  <c r="AS203" i="3"/>
  <c r="AS204" i="3"/>
  <c r="AS205" i="3"/>
  <c r="AS206" i="3"/>
  <c r="AS207" i="3"/>
  <c r="AS208" i="3"/>
  <c r="AS209" i="3"/>
  <c r="AS210" i="3"/>
  <c r="AS211" i="3"/>
  <c r="AS212" i="3"/>
  <c r="AS213" i="3"/>
  <c r="AS214" i="3"/>
  <c r="AS215" i="3"/>
  <c r="AS216" i="3"/>
  <c r="AS217" i="3"/>
  <c r="AS218" i="3"/>
  <c r="AS219" i="3"/>
  <c r="AS220" i="3"/>
  <c r="AS221" i="3"/>
  <c r="AS222" i="3"/>
  <c r="AS223" i="3"/>
  <c r="AS224" i="3"/>
  <c r="AS225" i="3"/>
  <c r="AS226" i="3"/>
  <c r="AS227" i="3"/>
  <c r="AS228" i="3"/>
  <c r="AS229" i="3"/>
  <c r="AS230" i="3"/>
  <c r="AS231" i="3"/>
  <c r="AS232" i="3"/>
  <c r="AS233" i="3"/>
  <c r="AS234" i="3"/>
  <c r="AS235" i="3"/>
  <c r="AS236" i="3"/>
  <c r="AS237" i="3"/>
  <c r="AS238" i="3"/>
  <c r="AS239" i="3"/>
  <c r="AS240" i="3"/>
  <c r="AS241" i="3"/>
  <c r="AS242" i="3"/>
  <c r="AS243" i="3"/>
  <c r="AS244" i="3"/>
  <c r="AS245" i="3"/>
  <c r="AS246" i="3"/>
  <c r="AS247" i="3"/>
  <c r="AS248" i="3"/>
  <c r="AS249" i="3"/>
  <c r="AS250" i="3"/>
  <c r="AS251" i="3"/>
  <c r="AS252" i="3"/>
  <c r="AS253" i="3"/>
  <c r="AS254" i="3"/>
  <c r="AS255" i="3"/>
  <c r="AS256" i="3"/>
  <c r="AS257" i="3"/>
  <c r="AS258" i="3"/>
  <c r="AS259" i="3"/>
  <c r="AS260" i="3"/>
  <c r="AS261" i="3"/>
  <c r="AS262" i="3"/>
  <c r="AS263" i="3"/>
  <c r="AS264" i="3"/>
  <c r="AS265" i="3"/>
  <c r="AS266" i="3"/>
  <c r="AS267" i="3"/>
  <c r="AS268" i="3"/>
  <c r="AS269" i="3"/>
  <c r="AS270" i="3"/>
  <c r="AS271" i="3"/>
  <c r="AS272" i="3"/>
  <c r="AS273" i="3"/>
  <c r="AS274" i="3"/>
  <c r="AS275" i="3"/>
  <c r="AS276" i="3"/>
  <c r="AS277" i="3"/>
  <c r="AS278" i="3"/>
  <c r="AS279" i="3"/>
  <c r="AS280" i="3"/>
  <c r="AS281" i="3"/>
  <c r="AS282" i="3"/>
  <c r="AS283" i="3"/>
  <c r="AS284" i="3"/>
  <c r="AS285" i="3"/>
  <c r="AS286" i="3"/>
  <c r="AS287" i="3"/>
  <c r="AS288" i="3"/>
  <c r="AS289" i="3"/>
  <c r="AS290" i="3"/>
  <c r="AS291" i="3"/>
  <c r="AS292" i="3"/>
  <c r="AS293" i="3"/>
  <c r="AS294" i="3"/>
  <c r="AS295" i="3"/>
  <c r="AS296" i="3"/>
  <c r="AS297" i="3"/>
  <c r="AS298" i="3"/>
  <c r="AS299" i="3"/>
  <c r="AS300" i="3"/>
  <c r="AS301" i="3"/>
  <c r="AS302" i="3"/>
  <c r="AS303" i="3"/>
  <c r="AS304" i="3"/>
  <c r="AS305" i="3"/>
  <c r="AS306" i="3"/>
  <c r="AS307" i="3"/>
  <c r="AS308" i="3"/>
  <c r="AS309" i="3"/>
  <c r="AS310" i="3"/>
  <c r="AS311" i="3"/>
  <c r="AS312" i="3"/>
  <c r="AS313" i="3"/>
  <c r="AS314" i="3"/>
  <c r="AS315" i="3"/>
  <c r="AS316" i="3"/>
  <c r="AS317" i="3"/>
  <c r="AS318" i="3"/>
  <c r="AS319" i="3"/>
  <c r="AS320" i="3"/>
  <c r="AS321" i="3"/>
  <c r="AS322" i="3"/>
  <c r="AS323" i="3"/>
  <c r="AS324" i="3"/>
  <c r="AS325" i="3"/>
  <c r="AS326" i="3"/>
  <c r="AS327" i="3"/>
  <c r="AS328" i="3"/>
  <c r="AS329" i="3"/>
  <c r="AS330" i="3"/>
  <c r="AS331" i="3"/>
  <c r="AS332" i="3"/>
  <c r="AS333" i="3"/>
  <c r="AS334" i="3"/>
  <c r="AS335" i="3"/>
  <c r="AS336" i="3"/>
  <c r="AS337" i="3"/>
  <c r="AS338" i="3"/>
  <c r="AS339" i="3"/>
  <c r="AS340" i="3"/>
  <c r="AS341" i="3"/>
  <c r="AS342" i="3"/>
  <c r="AS343" i="3"/>
  <c r="AS344" i="3"/>
  <c r="AS345" i="3"/>
  <c r="AS346" i="3"/>
  <c r="AS347" i="3"/>
  <c r="AS348" i="3"/>
  <c r="AS349" i="3"/>
  <c r="AS350" i="3"/>
  <c r="AS351" i="3"/>
  <c r="AS352" i="3"/>
  <c r="AS353" i="3"/>
  <c r="AS354" i="3"/>
  <c r="AS355" i="3"/>
  <c r="AS356" i="3"/>
  <c r="AS357" i="3"/>
  <c r="AS358" i="3"/>
  <c r="AS359" i="3"/>
  <c r="AS360" i="3"/>
  <c r="AS361" i="3"/>
  <c r="AS362" i="3"/>
  <c r="AS363" i="3"/>
  <c r="AS364" i="3"/>
  <c r="AS365" i="3"/>
  <c r="AS366" i="3"/>
  <c r="AS367" i="3"/>
  <c r="AS368" i="3"/>
  <c r="AS369" i="3"/>
  <c r="AS370" i="3"/>
  <c r="AS371" i="3"/>
  <c r="AS372" i="3"/>
  <c r="AS373" i="3"/>
  <c r="AS374" i="3"/>
  <c r="AS375" i="3"/>
  <c r="AS376" i="3"/>
  <c r="AS377" i="3"/>
  <c r="AS378" i="3"/>
  <c r="AS379" i="3"/>
  <c r="AS380" i="3"/>
  <c r="AS381" i="3"/>
  <c r="AS382" i="3"/>
  <c r="AS383" i="3"/>
  <c r="AS384" i="3"/>
  <c r="AS385" i="3"/>
  <c r="AS386" i="3"/>
  <c r="AS387" i="3"/>
  <c r="AS388" i="3"/>
  <c r="AS389" i="3"/>
  <c r="AS390" i="3"/>
  <c r="AS391" i="3"/>
  <c r="AS392" i="3"/>
  <c r="AS393" i="3"/>
  <c r="AS394" i="3"/>
  <c r="AS395" i="3"/>
  <c r="AS396" i="3"/>
  <c r="AS397" i="3"/>
  <c r="AS398" i="3"/>
  <c r="AS399" i="3"/>
  <c r="AS400" i="3"/>
  <c r="AS401" i="3"/>
  <c r="AS402" i="3"/>
  <c r="AS403" i="3"/>
  <c r="AS404" i="3"/>
  <c r="AS405" i="3"/>
  <c r="AS406" i="3"/>
  <c r="AS407" i="3"/>
  <c r="AS408" i="3"/>
  <c r="AS409" i="3"/>
  <c r="AS410" i="3"/>
  <c r="AS411" i="3"/>
  <c r="AS412" i="3"/>
  <c r="AS413" i="3"/>
  <c r="AS414" i="3"/>
  <c r="AS415" i="3"/>
  <c r="AS416" i="3"/>
  <c r="AS417" i="3"/>
  <c r="AS418" i="3"/>
  <c r="AS419" i="3"/>
  <c r="AS420" i="3"/>
  <c r="AS421" i="3"/>
  <c r="AS422" i="3"/>
  <c r="AS423" i="3"/>
  <c r="AS424" i="3"/>
  <c r="AS425" i="3"/>
  <c r="AS426" i="3"/>
  <c r="AS427" i="3"/>
  <c r="AS428" i="3"/>
  <c r="AS429" i="3"/>
  <c r="AS430" i="3"/>
  <c r="AS431" i="3"/>
  <c r="AS432" i="3"/>
  <c r="AS433" i="3"/>
  <c r="AS434" i="3"/>
  <c r="AS435" i="3"/>
  <c r="AS436" i="3"/>
  <c r="AS437" i="3"/>
  <c r="AS438" i="3"/>
  <c r="AS439" i="3"/>
  <c r="AS440" i="3"/>
  <c r="AS441" i="3"/>
  <c r="AS442" i="3"/>
  <c r="AS443" i="3"/>
  <c r="AS444" i="3"/>
  <c r="AS445" i="3"/>
  <c r="AS446" i="3"/>
  <c r="AS447" i="3"/>
  <c r="AS448" i="3"/>
  <c r="AS449" i="3"/>
  <c r="AS450" i="3"/>
  <c r="AS451" i="3"/>
  <c r="AS452" i="3"/>
  <c r="AS453" i="3"/>
  <c r="AS454" i="3"/>
  <c r="AS455" i="3"/>
  <c r="AS456" i="3"/>
  <c r="AS457" i="3"/>
  <c r="AS458" i="3"/>
  <c r="AS459" i="3"/>
  <c r="AS460" i="3"/>
  <c r="AS461" i="3"/>
  <c r="AS462" i="3"/>
  <c r="AS463" i="3"/>
  <c r="AS464" i="3"/>
  <c r="AS465" i="3"/>
  <c r="AS466" i="3"/>
  <c r="AS467" i="3"/>
  <c r="AS468" i="3"/>
  <c r="AS469" i="3"/>
  <c r="AS470" i="3"/>
  <c r="AS471" i="3"/>
  <c r="AS472" i="3"/>
  <c r="AS473" i="3"/>
  <c r="AS474" i="3"/>
  <c r="AS475" i="3"/>
  <c r="AS476" i="3"/>
  <c r="AS477" i="3"/>
  <c r="AS478" i="3"/>
  <c r="AS479" i="3"/>
  <c r="AS480" i="3"/>
  <c r="AS481" i="3"/>
  <c r="AS482" i="3"/>
  <c r="AS483" i="3"/>
  <c r="AS484" i="3"/>
  <c r="AS485" i="3"/>
  <c r="AS486" i="3"/>
  <c r="AS487" i="3"/>
  <c r="AS488" i="3"/>
  <c r="AS489" i="3"/>
  <c r="AS490" i="3"/>
  <c r="AS491" i="3"/>
  <c r="AS492" i="3"/>
  <c r="AS493" i="3"/>
  <c r="AS494" i="3"/>
  <c r="AS495" i="3"/>
  <c r="AS496" i="3"/>
  <c r="AS497" i="3"/>
  <c r="AS498" i="3"/>
  <c r="AS499" i="3"/>
  <c r="AS500" i="3"/>
  <c r="AS501" i="3"/>
  <c r="AS502" i="3"/>
  <c r="AS503" i="3"/>
  <c r="AS504" i="3"/>
  <c r="AS505" i="3"/>
  <c r="AS506" i="3"/>
  <c r="AS507" i="3"/>
  <c r="AS508" i="3"/>
  <c r="AS509" i="3"/>
  <c r="AS510" i="3"/>
  <c r="AS511" i="3"/>
  <c r="AS512" i="3"/>
  <c r="AS513" i="3"/>
  <c r="AS514" i="3"/>
  <c r="AS515" i="3"/>
  <c r="AS516" i="3"/>
  <c r="AS517" i="3"/>
  <c r="AS518" i="3"/>
  <c r="AS519" i="3"/>
  <c r="AS520" i="3"/>
  <c r="AS521" i="3"/>
  <c r="AS522" i="3"/>
  <c r="AS523" i="3"/>
  <c r="AS524" i="3"/>
  <c r="AS525" i="3"/>
  <c r="AS526" i="3"/>
  <c r="AS527" i="3"/>
  <c r="AS528" i="3"/>
  <c r="AS529" i="3"/>
  <c r="AS530" i="3"/>
  <c r="AS531" i="3"/>
  <c r="AS532" i="3"/>
  <c r="AS533" i="3"/>
  <c r="AS534" i="3"/>
  <c r="AS535" i="3"/>
  <c r="AS536" i="3"/>
  <c r="AS537" i="3"/>
  <c r="AS538" i="3"/>
  <c r="AS539" i="3"/>
  <c r="AS540" i="3"/>
  <c r="AS541" i="3"/>
  <c r="AS542" i="3"/>
  <c r="AS543" i="3"/>
  <c r="AS544" i="3"/>
  <c r="AS545" i="3"/>
  <c r="AS546" i="3"/>
  <c r="AR3" i="3"/>
  <c r="AR4" i="3"/>
  <c r="AR5" i="3"/>
  <c r="AR6" i="3"/>
  <c r="AR7" i="3"/>
  <c r="AR8" i="3"/>
  <c r="AR9" i="3"/>
  <c r="AR10" i="3"/>
  <c r="AR11" i="3"/>
  <c r="AR12" i="3"/>
  <c r="AR13" i="3"/>
  <c r="AR14" i="3"/>
  <c r="AR15" i="3"/>
  <c r="AR16" i="3"/>
  <c r="AR17" i="3"/>
  <c r="AR18" i="3"/>
  <c r="AR19" i="3"/>
  <c r="AR20" i="3"/>
  <c r="AR21" i="3"/>
  <c r="AR22" i="3"/>
  <c r="AR23" i="3"/>
  <c r="AR24" i="3"/>
  <c r="AR25" i="3"/>
  <c r="AR26" i="3"/>
  <c r="AR27" i="3"/>
  <c r="AR28" i="3"/>
  <c r="AR29" i="3"/>
  <c r="AR30" i="3"/>
  <c r="AR31" i="3"/>
  <c r="AR32" i="3"/>
  <c r="AR33" i="3"/>
  <c r="AR34" i="3"/>
  <c r="AR35" i="3"/>
  <c r="AR36" i="3"/>
  <c r="AR37" i="3"/>
  <c r="AR38" i="3"/>
  <c r="AR39" i="3"/>
  <c r="AR40" i="3"/>
  <c r="AR41" i="3"/>
  <c r="AR42" i="3"/>
  <c r="AR43" i="3"/>
  <c r="AR44" i="3"/>
  <c r="AR45" i="3"/>
  <c r="AR46" i="3"/>
  <c r="AR47" i="3"/>
  <c r="AR48" i="3"/>
  <c r="AR49" i="3"/>
  <c r="AR50" i="3"/>
  <c r="AR51" i="3"/>
  <c r="AR52" i="3"/>
  <c r="AR53" i="3"/>
  <c r="AR54" i="3"/>
  <c r="AR55" i="3"/>
  <c r="AR56" i="3"/>
  <c r="AR57" i="3"/>
  <c r="AR58" i="3"/>
  <c r="AR59" i="3"/>
  <c r="AR60" i="3"/>
  <c r="AR61" i="3"/>
  <c r="AR62" i="3"/>
  <c r="AR63" i="3"/>
  <c r="AR64" i="3"/>
  <c r="AR65" i="3"/>
  <c r="AR66" i="3"/>
  <c r="AR67" i="3"/>
  <c r="AR68" i="3"/>
  <c r="AR69" i="3"/>
  <c r="AR70" i="3"/>
  <c r="AR71" i="3"/>
  <c r="AR72" i="3"/>
  <c r="AR73" i="3"/>
  <c r="AR74" i="3"/>
  <c r="AR75" i="3"/>
  <c r="AR76" i="3"/>
  <c r="AR77" i="3"/>
  <c r="AR78" i="3"/>
  <c r="AR79" i="3"/>
  <c r="AR80" i="3"/>
  <c r="AR81" i="3"/>
  <c r="AR82" i="3"/>
  <c r="AR83" i="3"/>
  <c r="AR84" i="3"/>
  <c r="AR85" i="3"/>
  <c r="AR86" i="3"/>
  <c r="AR87" i="3"/>
  <c r="AR88" i="3"/>
  <c r="AR89" i="3"/>
  <c r="AR90" i="3"/>
  <c r="AR91" i="3"/>
  <c r="AR92" i="3"/>
  <c r="AR93" i="3"/>
  <c r="AR94" i="3"/>
  <c r="AR95" i="3"/>
  <c r="AR96" i="3"/>
  <c r="AR97" i="3"/>
  <c r="AR98" i="3"/>
  <c r="AR99" i="3"/>
  <c r="AR100" i="3"/>
  <c r="AR101" i="3"/>
  <c r="AR102" i="3"/>
  <c r="AR103" i="3"/>
  <c r="AR104" i="3"/>
  <c r="AR105" i="3"/>
  <c r="AR106" i="3"/>
  <c r="AR107" i="3"/>
  <c r="AR108" i="3"/>
  <c r="AR109" i="3"/>
  <c r="AR124" i="3"/>
  <c r="AR125" i="3"/>
  <c r="AR126" i="3"/>
  <c r="AR127" i="3"/>
  <c r="AR128" i="3"/>
  <c r="AR129" i="3"/>
  <c r="AR130" i="3"/>
  <c r="AR131" i="3"/>
  <c r="AR132" i="3"/>
  <c r="AR133" i="3"/>
  <c r="AR134" i="3"/>
  <c r="AR135" i="3"/>
  <c r="AR136" i="3"/>
  <c r="AR137" i="3"/>
  <c r="AR138" i="3"/>
  <c r="AR139" i="3"/>
  <c r="AR140" i="3"/>
  <c r="AR141" i="3"/>
  <c r="AR142" i="3"/>
  <c r="AR143" i="3"/>
  <c r="AR144" i="3"/>
  <c r="AR145" i="3"/>
  <c r="AR146" i="3"/>
  <c r="AR147" i="3"/>
  <c r="AR148" i="3"/>
  <c r="AR149" i="3"/>
  <c r="AR150" i="3"/>
  <c r="AR151" i="3"/>
  <c r="AR152" i="3"/>
  <c r="AR153" i="3"/>
  <c r="AR154" i="3"/>
  <c r="AR155" i="3"/>
  <c r="AR156" i="3"/>
  <c r="AR157" i="3"/>
  <c r="AR158" i="3"/>
  <c r="AR159" i="3"/>
  <c r="AR160" i="3"/>
  <c r="AR161" i="3"/>
  <c r="AR162" i="3"/>
  <c r="AR163" i="3"/>
  <c r="AR164" i="3"/>
  <c r="AR165" i="3"/>
  <c r="AR166" i="3"/>
  <c r="AR167" i="3"/>
  <c r="AR168" i="3"/>
  <c r="AR169" i="3"/>
  <c r="AR170" i="3"/>
  <c r="AR171" i="3"/>
  <c r="AR172" i="3"/>
  <c r="AR173" i="3"/>
  <c r="AR174" i="3"/>
  <c r="AR175" i="3"/>
  <c r="AR176" i="3"/>
  <c r="AR177" i="3"/>
  <c r="AR178" i="3"/>
  <c r="AR179" i="3"/>
  <c r="AR180" i="3"/>
  <c r="AR181" i="3"/>
  <c r="AR182" i="3"/>
  <c r="AR183" i="3"/>
  <c r="AR184" i="3"/>
  <c r="AR185" i="3"/>
  <c r="AR186" i="3"/>
  <c r="AR187" i="3"/>
  <c r="AR188" i="3"/>
  <c r="AR189" i="3"/>
  <c r="AR190" i="3"/>
  <c r="AR191" i="3"/>
  <c r="AR192" i="3"/>
  <c r="AR193" i="3"/>
  <c r="AR194" i="3"/>
  <c r="AR195" i="3"/>
  <c r="AR196" i="3"/>
  <c r="AR197" i="3"/>
  <c r="AR198" i="3"/>
  <c r="AR199" i="3"/>
  <c r="AR200" i="3"/>
  <c r="AR201" i="3"/>
  <c r="AR202" i="3"/>
  <c r="AR203" i="3"/>
  <c r="AR204" i="3"/>
  <c r="AR205" i="3"/>
  <c r="AR206" i="3"/>
  <c r="AR207" i="3"/>
  <c r="AR208" i="3"/>
  <c r="AR209" i="3"/>
  <c r="AR210" i="3"/>
  <c r="AR211" i="3"/>
  <c r="AR212" i="3"/>
  <c r="AR213" i="3"/>
  <c r="AR214" i="3"/>
  <c r="AR215" i="3"/>
  <c r="AR216" i="3"/>
  <c r="AR217" i="3"/>
  <c r="AR218" i="3"/>
  <c r="AR219" i="3"/>
  <c r="AR220" i="3"/>
  <c r="AR221" i="3"/>
  <c r="AR222" i="3"/>
  <c r="AR223" i="3"/>
  <c r="AR224" i="3"/>
  <c r="AR225" i="3"/>
  <c r="AR226" i="3"/>
  <c r="AR227" i="3"/>
  <c r="AR228" i="3"/>
  <c r="AR229" i="3"/>
  <c r="AR230" i="3"/>
  <c r="AR231" i="3"/>
  <c r="AR232" i="3"/>
  <c r="AR233" i="3"/>
  <c r="AR234" i="3"/>
  <c r="AR235" i="3"/>
  <c r="AR236" i="3"/>
  <c r="AR237" i="3"/>
  <c r="AR238" i="3"/>
  <c r="AR239" i="3"/>
  <c r="AR240" i="3"/>
  <c r="AR241" i="3"/>
  <c r="AR242" i="3"/>
  <c r="AR243" i="3"/>
  <c r="AR244" i="3"/>
  <c r="AR245" i="3"/>
  <c r="AR246" i="3"/>
  <c r="AR247" i="3"/>
  <c r="AR248" i="3"/>
  <c r="AR249" i="3"/>
  <c r="AR250" i="3"/>
  <c r="AR251" i="3"/>
  <c r="AR252" i="3"/>
  <c r="AR253" i="3"/>
  <c r="AR254" i="3"/>
  <c r="AR255" i="3"/>
  <c r="AR256" i="3"/>
  <c r="AR257" i="3"/>
  <c r="AR258" i="3"/>
  <c r="AR259" i="3"/>
  <c r="AR260" i="3"/>
  <c r="AR261" i="3"/>
  <c r="AR262" i="3"/>
  <c r="AR263" i="3"/>
  <c r="AR264" i="3"/>
  <c r="AR265" i="3"/>
  <c r="AR266" i="3"/>
  <c r="AR267" i="3"/>
  <c r="AR268" i="3"/>
  <c r="AR269" i="3"/>
  <c r="AR270" i="3"/>
  <c r="AR271" i="3"/>
  <c r="AR272" i="3"/>
  <c r="AR273" i="3"/>
  <c r="AR274" i="3"/>
  <c r="AR275" i="3"/>
  <c r="AR276" i="3"/>
  <c r="AR277" i="3"/>
  <c r="AR278" i="3"/>
  <c r="AR279" i="3"/>
  <c r="AR280" i="3"/>
  <c r="AR281" i="3"/>
  <c r="AR282" i="3"/>
  <c r="AR283" i="3"/>
  <c r="AR284" i="3"/>
  <c r="AR285" i="3"/>
  <c r="AR286" i="3"/>
  <c r="AR287" i="3"/>
  <c r="AR288" i="3"/>
  <c r="AR289" i="3"/>
  <c r="AR290" i="3"/>
  <c r="AR291" i="3"/>
  <c r="AR292" i="3"/>
  <c r="AR293" i="3"/>
  <c r="AR294" i="3"/>
  <c r="AR295" i="3"/>
  <c r="AR296" i="3"/>
  <c r="AR297" i="3"/>
  <c r="AR298" i="3"/>
  <c r="AR299" i="3"/>
  <c r="AR300" i="3"/>
  <c r="AR301" i="3"/>
  <c r="AR302" i="3"/>
  <c r="AR303" i="3"/>
  <c r="AR304" i="3"/>
  <c r="AR305" i="3"/>
  <c r="AR306" i="3"/>
  <c r="AR307" i="3"/>
  <c r="AR308" i="3"/>
  <c r="AR309" i="3"/>
  <c r="AR310" i="3"/>
  <c r="AR311" i="3"/>
  <c r="AR312" i="3"/>
  <c r="AR313" i="3"/>
  <c r="AR314" i="3"/>
  <c r="AR315" i="3"/>
  <c r="AR316" i="3"/>
  <c r="AR317" i="3"/>
  <c r="AR318" i="3"/>
  <c r="AR319" i="3"/>
  <c r="AR320" i="3"/>
  <c r="AR321" i="3"/>
  <c r="AR322" i="3"/>
  <c r="AR323" i="3"/>
  <c r="AR324" i="3"/>
  <c r="AR325" i="3"/>
  <c r="AR326" i="3"/>
  <c r="AR327" i="3"/>
  <c r="AR328" i="3"/>
  <c r="AR329" i="3"/>
  <c r="AR330" i="3"/>
  <c r="AR331" i="3"/>
  <c r="AR332" i="3"/>
  <c r="AR333" i="3"/>
  <c r="AR334" i="3"/>
  <c r="AR335" i="3"/>
  <c r="AR336" i="3"/>
  <c r="AR337" i="3"/>
  <c r="AR338" i="3"/>
  <c r="AR339" i="3"/>
  <c r="AR340" i="3"/>
  <c r="AR341" i="3"/>
  <c r="AR342" i="3"/>
  <c r="AR343" i="3"/>
  <c r="AR344" i="3"/>
  <c r="AR345" i="3"/>
  <c r="AR346" i="3"/>
  <c r="AR347" i="3"/>
  <c r="AR348" i="3"/>
  <c r="AR349" i="3"/>
  <c r="AR350" i="3"/>
  <c r="AR351" i="3"/>
  <c r="AR352" i="3"/>
  <c r="AR353" i="3"/>
  <c r="AR354" i="3"/>
  <c r="AR355" i="3"/>
  <c r="AR356" i="3"/>
  <c r="AR357" i="3"/>
  <c r="AR358" i="3"/>
  <c r="AR359" i="3"/>
  <c r="AR360" i="3"/>
  <c r="AR361" i="3"/>
  <c r="AR362" i="3"/>
  <c r="AR363" i="3"/>
  <c r="AR364" i="3"/>
  <c r="AR365" i="3"/>
  <c r="AR366" i="3"/>
  <c r="AR367" i="3"/>
  <c r="AR368" i="3"/>
  <c r="AR369" i="3"/>
  <c r="AR370" i="3"/>
  <c r="AR371" i="3"/>
  <c r="AR372" i="3"/>
  <c r="AR373" i="3"/>
  <c r="AR374" i="3"/>
  <c r="AR375" i="3"/>
  <c r="AR376" i="3"/>
  <c r="AR377" i="3"/>
  <c r="AR378" i="3"/>
  <c r="AR379" i="3"/>
  <c r="AR380" i="3"/>
  <c r="AR381" i="3"/>
  <c r="AR382" i="3"/>
  <c r="AR383" i="3"/>
  <c r="AR384" i="3"/>
  <c r="AR385" i="3"/>
  <c r="AR386" i="3"/>
  <c r="AR387" i="3"/>
  <c r="AR388" i="3"/>
  <c r="AR389" i="3"/>
  <c r="AR390" i="3"/>
  <c r="AR391" i="3"/>
  <c r="AR392" i="3"/>
  <c r="AR393" i="3"/>
  <c r="AR394" i="3"/>
  <c r="AR395" i="3"/>
  <c r="AR396" i="3"/>
  <c r="AR397" i="3"/>
  <c r="AR398" i="3"/>
  <c r="AR399" i="3"/>
  <c r="AR400" i="3"/>
  <c r="AR401" i="3"/>
  <c r="AR402" i="3"/>
  <c r="AR403" i="3"/>
  <c r="AR404" i="3"/>
  <c r="AR405" i="3"/>
  <c r="AR406" i="3"/>
  <c r="AR407" i="3"/>
  <c r="AR408" i="3"/>
  <c r="AR409" i="3"/>
  <c r="AR410" i="3"/>
  <c r="AR411" i="3"/>
  <c r="AR412" i="3"/>
  <c r="AR413" i="3"/>
  <c r="AR414" i="3"/>
  <c r="AR415" i="3"/>
  <c r="AR416" i="3"/>
  <c r="AR417" i="3"/>
  <c r="AR418" i="3"/>
  <c r="AR419" i="3"/>
  <c r="AR420" i="3"/>
  <c r="AR421" i="3"/>
  <c r="AR422" i="3"/>
  <c r="AR423" i="3"/>
  <c r="AR424" i="3"/>
  <c r="AR425" i="3"/>
  <c r="AR426" i="3"/>
  <c r="AR427" i="3"/>
  <c r="AR428" i="3"/>
  <c r="AR429" i="3"/>
  <c r="AR430" i="3"/>
  <c r="AR431" i="3"/>
  <c r="AR432" i="3"/>
  <c r="AR433" i="3"/>
  <c r="AR434" i="3"/>
  <c r="AR435" i="3"/>
  <c r="AR436" i="3"/>
  <c r="AR437" i="3"/>
  <c r="AR438" i="3"/>
  <c r="AR439" i="3"/>
  <c r="AR440" i="3"/>
  <c r="AR441" i="3"/>
  <c r="AR442" i="3"/>
  <c r="AR443" i="3"/>
  <c r="AR444" i="3"/>
  <c r="AR445" i="3"/>
  <c r="AR446" i="3"/>
  <c r="AR447" i="3"/>
  <c r="AR448" i="3"/>
  <c r="AR449" i="3"/>
  <c r="AR450" i="3"/>
  <c r="AR451" i="3"/>
  <c r="AR452" i="3"/>
  <c r="AR453" i="3"/>
  <c r="AR454" i="3"/>
  <c r="AR455" i="3"/>
  <c r="AR456" i="3"/>
  <c r="AR457" i="3"/>
  <c r="AR458" i="3"/>
  <c r="AR459" i="3"/>
  <c r="AR460" i="3"/>
  <c r="AR461" i="3"/>
  <c r="AR462" i="3"/>
  <c r="AR463" i="3"/>
  <c r="AR464" i="3"/>
  <c r="AR465" i="3"/>
  <c r="AR466" i="3"/>
  <c r="AR467" i="3"/>
  <c r="AR468" i="3"/>
  <c r="AR469" i="3"/>
  <c r="AR470" i="3"/>
  <c r="AR471" i="3"/>
  <c r="AR472" i="3"/>
  <c r="AR473" i="3"/>
  <c r="AR474" i="3"/>
  <c r="AR475" i="3"/>
  <c r="AR476" i="3"/>
  <c r="AR477" i="3"/>
  <c r="AR478" i="3"/>
  <c r="AR479" i="3"/>
  <c r="AR480" i="3"/>
  <c r="AR481" i="3"/>
  <c r="AR482" i="3"/>
  <c r="AR483" i="3"/>
  <c r="AR484" i="3"/>
  <c r="AR485" i="3"/>
  <c r="AR486" i="3"/>
  <c r="AR487" i="3"/>
  <c r="AR488" i="3"/>
  <c r="AR489" i="3"/>
  <c r="AR490" i="3"/>
  <c r="AR491" i="3"/>
  <c r="AR492" i="3"/>
  <c r="AR493" i="3"/>
  <c r="AR494" i="3"/>
  <c r="AR495" i="3"/>
  <c r="AR496" i="3"/>
  <c r="AR497" i="3"/>
  <c r="AR498" i="3"/>
  <c r="AR499" i="3"/>
  <c r="AR500" i="3"/>
  <c r="AR501" i="3"/>
  <c r="AR502" i="3"/>
  <c r="AR503" i="3"/>
  <c r="AR504" i="3"/>
  <c r="AR505" i="3"/>
  <c r="AR506" i="3"/>
  <c r="AR507" i="3"/>
  <c r="AR508" i="3"/>
  <c r="AR509" i="3"/>
  <c r="AR510" i="3"/>
  <c r="AR511" i="3"/>
  <c r="AR512" i="3"/>
  <c r="AR513" i="3"/>
  <c r="AR514" i="3"/>
  <c r="AR515" i="3"/>
  <c r="AR516" i="3"/>
  <c r="AR517" i="3"/>
  <c r="AR518" i="3"/>
  <c r="AR519" i="3"/>
  <c r="AR520" i="3"/>
  <c r="AR521" i="3"/>
  <c r="AR522" i="3"/>
  <c r="AR523" i="3"/>
  <c r="AR524" i="3"/>
  <c r="AR525" i="3"/>
  <c r="AR526" i="3"/>
  <c r="AR527" i="3"/>
  <c r="AR528" i="3"/>
  <c r="AR529" i="3"/>
  <c r="AR530" i="3"/>
  <c r="AR531" i="3"/>
  <c r="AR532" i="3"/>
  <c r="AR533" i="3"/>
  <c r="AR534" i="3"/>
  <c r="AR535" i="3"/>
  <c r="AR536" i="3"/>
  <c r="AR537" i="3"/>
  <c r="AR538" i="3"/>
  <c r="AR539" i="3"/>
  <c r="AR540" i="3"/>
  <c r="AR541" i="3"/>
  <c r="AR542" i="3"/>
  <c r="AR543" i="3"/>
  <c r="AR544" i="3"/>
  <c r="AR545" i="3"/>
  <c r="AR546" i="3"/>
  <c r="AQ3" i="3"/>
  <c r="AQ4" i="3"/>
  <c r="AQ5" i="3"/>
  <c r="AQ6" i="3"/>
  <c r="AQ7" i="3"/>
  <c r="AQ8" i="3"/>
  <c r="AQ9" i="3"/>
  <c r="AQ10" i="3"/>
  <c r="AQ11" i="3"/>
  <c r="AQ12" i="3"/>
  <c r="AQ13" i="3"/>
  <c r="AQ14" i="3"/>
  <c r="AQ15" i="3"/>
  <c r="AQ16" i="3"/>
  <c r="AQ17" i="3"/>
  <c r="AQ18" i="3"/>
  <c r="AQ19" i="3"/>
  <c r="AQ20" i="3"/>
  <c r="AQ21" i="3"/>
  <c r="AQ22" i="3"/>
  <c r="AQ23" i="3"/>
  <c r="AQ24" i="3"/>
  <c r="AQ25" i="3"/>
  <c r="AQ26" i="3"/>
  <c r="AQ27" i="3"/>
  <c r="AQ28" i="3"/>
  <c r="AQ29" i="3"/>
  <c r="AQ30" i="3"/>
  <c r="AQ31" i="3"/>
  <c r="AQ32" i="3"/>
  <c r="AQ33" i="3"/>
  <c r="AQ34" i="3"/>
  <c r="AQ35" i="3"/>
  <c r="AQ36" i="3"/>
  <c r="AQ37" i="3"/>
  <c r="AQ38" i="3"/>
  <c r="AQ39" i="3"/>
  <c r="AQ40" i="3"/>
  <c r="AQ41" i="3"/>
  <c r="AQ42" i="3"/>
  <c r="AQ43" i="3"/>
  <c r="AQ44" i="3"/>
  <c r="AQ45" i="3"/>
  <c r="AQ46" i="3"/>
  <c r="AQ47" i="3"/>
  <c r="AQ48" i="3"/>
  <c r="AQ49" i="3"/>
  <c r="AQ50" i="3"/>
  <c r="AQ51" i="3"/>
  <c r="AQ52" i="3"/>
  <c r="AQ53" i="3"/>
  <c r="AQ54" i="3"/>
  <c r="AQ55" i="3"/>
  <c r="AQ56" i="3"/>
  <c r="AQ57" i="3"/>
  <c r="AQ58" i="3"/>
  <c r="AQ59" i="3"/>
  <c r="AQ60" i="3"/>
  <c r="AQ61" i="3"/>
  <c r="AQ62" i="3"/>
  <c r="AQ63" i="3"/>
  <c r="AQ64" i="3"/>
  <c r="AQ65" i="3"/>
  <c r="AQ66" i="3"/>
  <c r="AQ67" i="3"/>
  <c r="AQ68" i="3"/>
  <c r="AQ69" i="3"/>
  <c r="AQ70" i="3"/>
  <c r="AQ71" i="3"/>
  <c r="AQ72" i="3"/>
  <c r="AQ73" i="3"/>
  <c r="AQ74" i="3"/>
  <c r="AQ75" i="3"/>
  <c r="AQ76" i="3"/>
  <c r="AQ77" i="3"/>
  <c r="AQ78" i="3"/>
  <c r="AQ79" i="3"/>
  <c r="AQ80" i="3"/>
  <c r="AQ81" i="3"/>
  <c r="AQ82" i="3"/>
  <c r="AQ83" i="3"/>
  <c r="AQ84" i="3"/>
  <c r="AQ85" i="3"/>
  <c r="AQ86" i="3"/>
  <c r="AQ87" i="3"/>
  <c r="AQ88" i="3"/>
  <c r="AQ89" i="3"/>
  <c r="AQ90" i="3"/>
  <c r="AQ91" i="3"/>
  <c r="AQ92" i="3"/>
  <c r="AQ93" i="3"/>
  <c r="AQ94" i="3"/>
  <c r="AQ95" i="3"/>
  <c r="AQ96" i="3"/>
  <c r="AQ97" i="3"/>
  <c r="AQ98" i="3"/>
  <c r="AQ99" i="3"/>
  <c r="AQ100" i="3"/>
  <c r="AQ101" i="3"/>
  <c r="AQ102" i="3"/>
  <c r="AQ103" i="3"/>
  <c r="AQ104" i="3"/>
  <c r="AQ105" i="3"/>
  <c r="AQ106" i="3"/>
  <c r="AQ107" i="3"/>
  <c r="AQ108" i="3"/>
  <c r="AQ109" i="3"/>
  <c r="AQ124" i="3"/>
  <c r="AQ125" i="3"/>
  <c r="AQ126" i="3"/>
  <c r="AQ127" i="3"/>
  <c r="AQ128" i="3"/>
  <c r="AQ129" i="3"/>
  <c r="AQ130" i="3"/>
  <c r="AQ131" i="3"/>
  <c r="AQ132" i="3"/>
  <c r="AQ133" i="3"/>
  <c r="AQ134" i="3"/>
  <c r="AQ135" i="3"/>
  <c r="AQ136" i="3"/>
  <c r="AQ137" i="3"/>
  <c r="AQ138" i="3"/>
  <c r="AQ139" i="3"/>
  <c r="AQ140" i="3"/>
  <c r="AQ141" i="3"/>
  <c r="AQ142" i="3"/>
  <c r="AQ143" i="3"/>
  <c r="AQ144" i="3"/>
  <c r="AQ145" i="3"/>
  <c r="AQ146" i="3"/>
  <c r="AQ147" i="3"/>
  <c r="AQ148" i="3"/>
  <c r="AQ149" i="3"/>
  <c r="AQ150" i="3"/>
  <c r="AQ151" i="3"/>
  <c r="AQ152" i="3"/>
  <c r="AQ153" i="3"/>
  <c r="AQ154" i="3"/>
  <c r="AQ155" i="3"/>
  <c r="AQ156" i="3"/>
  <c r="AQ157" i="3"/>
  <c r="AQ158" i="3"/>
  <c r="AQ159" i="3"/>
  <c r="AQ160" i="3"/>
  <c r="AQ161" i="3"/>
  <c r="AQ162" i="3"/>
  <c r="AQ163" i="3"/>
  <c r="AQ164" i="3"/>
  <c r="AQ165" i="3"/>
  <c r="AQ166" i="3"/>
  <c r="AQ167" i="3"/>
  <c r="AQ168" i="3"/>
  <c r="AQ169" i="3"/>
  <c r="AQ170" i="3"/>
  <c r="AQ171" i="3"/>
  <c r="AQ172" i="3"/>
  <c r="AQ173" i="3"/>
  <c r="AQ174" i="3"/>
  <c r="AQ175" i="3"/>
  <c r="AQ176" i="3"/>
  <c r="AQ177" i="3"/>
  <c r="AQ178" i="3"/>
  <c r="AQ179" i="3"/>
  <c r="AQ180" i="3"/>
  <c r="AQ181" i="3"/>
  <c r="AQ182" i="3"/>
  <c r="AQ183" i="3"/>
  <c r="AQ184" i="3"/>
  <c r="AQ185" i="3"/>
  <c r="AQ186" i="3"/>
  <c r="AQ187" i="3"/>
  <c r="AQ188" i="3"/>
  <c r="AQ189" i="3"/>
  <c r="AQ190" i="3"/>
  <c r="AQ191" i="3"/>
  <c r="AQ192" i="3"/>
  <c r="AQ193" i="3"/>
  <c r="AQ194" i="3"/>
  <c r="AQ195" i="3"/>
  <c r="AQ196" i="3"/>
  <c r="AQ197" i="3"/>
  <c r="AQ198" i="3"/>
  <c r="AQ199" i="3"/>
  <c r="AQ200" i="3"/>
  <c r="AQ201" i="3"/>
  <c r="AQ202" i="3"/>
  <c r="AQ203" i="3"/>
  <c r="AQ204" i="3"/>
  <c r="AQ205" i="3"/>
  <c r="AQ206" i="3"/>
  <c r="AQ207" i="3"/>
  <c r="AQ208" i="3"/>
  <c r="AQ209" i="3"/>
  <c r="AQ210" i="3"/>
  <c r="AQ211" i="3"/>
  <c r="AQ212" i="3"/>
  <c r="AQ213" i="3"/>
  <c r="AQ214" i="3"/>
  <c r="AQ215" i="3"/>
  <c r="AQ216" i="3"/>
  <c r="AQ217" i="3"/>
  <c r="AQ218" i="3"/>
  <c r="AQ219" i="3"/>
  <c r="AQ220" i="3"/>
  <c r="AQ221" i="3"/>
  <c r="AQ222" i="3"/>
  <c r="AQ223" i="3"/>
  <c r="AQ224" i="3"/>
  <c r="AQ225" i="3"/>
  <c r="AQ226" i="3"/>
  <c r="AQ227" i="3"/>
  <c r="AQ228" i="3"/>
  <c r="AQ229" i="3"/>
  <c r="AQ230" i="3"/>
  <c r="AQ231" i="3"/>
  <c r="AQ232" i="3"/>
  <c r="AQ233" i="3"/>
  <c r="AQ234" i="3"/>
  <c r="AQ235" i="3"/>
  <c r="AQ236" i="3"/>
  <c r="AQ237" i="3"/>
  <c r="AQ238" i="3"/>
  <c r="AQ239" i="3"/>
  <c r="AQ240" i="3"/>
  <c r="AQ241" i="3"/>
  <c r="AQ242" i="3"/>
  <c r="AQ243" i="3"/>
  <c r="AQ244" i="3"/>
  <c r="AQ245" i="3"/>
  <c r="AQ246" i="3"/>
  <c r="AQ247" i="3"/>
  <c r="AQ248" i="3"/>
  <c r="AQ249" i="3"/>
  <c r="AQ250" i="3"/>
  <c r="AQ251" i="3"/>
  <c r="AQ252" i="3"/>
  <c r="AQ253" i="3"/>
  <c r="AQ254" i="3"/>
  <c r="AQ255" i="3"/>
  <c r="AQ256" i="3"/>
  <c r="AQ257" i="3"/>
  <c r="AQ258" i="3"/>
  <c r="AQ259" i="3"/>
  <c r="AQ260" i="3"/>
  <c r="AQ261" i="3"/>
  <c r="AQ262" i="3"/>
  <c r="AQ263" i="3"/>
  <c r="AQ264" i="3"/>
  <c r="AQ265" i="3"/>
  <c r="AQ266" i="3"/>
  <c r="AQ267" i="3"/>
  <c r="AQ268" i="3"/>
  <c r="AQ269" i="3"/>
  <c r="AQ270" i="3"/>
  <c r="AQ271" i="3"/>
  <c r="AQ272" i="3"/>
  <c r="AQ273" i="3"/>
  <c r="AQ274" i="3"/>
  <c r="AQ275" i="3"/>
  <c r="AQ276" i="3"/>
  <c r="AQ277" i="3"/>
  <c r="AQ278" i="3"/>
  <c r="AQ279" i="3"/>
  <c r="AQ280" i="3"/>
  <c r="AQ281" i="3"/>
  <c r="AQ282" i="3"/>
  <c r="AQ283" i="3"/>
  <c r="AQ284" i="3"/>
  <c r="AQ285" i="3"/>
  <c r="AQ286" i="3"/>
  <c r="AQ287" i="3"/>
  <c r="AQ288" i="3"/>
  <c r="AQ289" i="3"/>
  <c r="AQ290" i="3"/>
  <c r="AQ291" i="3"/>
  <c r="AQ292" i="3"/>
  <c r="AQ293" i="3"/>
  <c r="AQ294" i="3"/>
  <c r="AQ295" i="3"/>
  <c r="AQ296" i="3"/>
  <c r="AQ297" i="3"/>
  <c r="AQ298" i="3"/>
  <c r="AQ299" i="3"/>
  <c r="AQ300" i="3"/>
  <c r="AQ301" i="3"/>
  <c r="AQ302" i="3"/>
  <c r="AQ303" i="3"/>
  <c r="AQ304" i="3"/>
  <c r="AQ305" i="3"/>
  <c r="AQ306" i="3"/>
  <c r="AQ307" i="3"/>
  <c r="AQ308" i="3"/>
  <c r="AQ309" i="3"/>
  <c r="AQ310" i="3"/>
  <c r="AQ311" i="3"/>
  <c r="AQ312" i="3"/>
  <c r="AQ313" i="3"/>
  <c r="AQ314" i="3"/>
  <c r="AQ315" i="3"/>
  <c r="AQ316" i="3"/>
  <c r="AQ317" i="3"/>
  <c r="AQ318" i="3"/>
  <c r="AQ319" i="3"/>
  <c r="AQ320" i="3"/>
  <c r="AQ321" i="3"/>
  <c r="AQ322" i="3"/>
  <c r="AQ323" i="3"/>
  <c r="AQ324" i="3"/>
  <c r="AQ325" i="3"/>
  <c r="AQ326" i="3"/>
  <c r="AQ327" i="3"/>
  <c r="AQ328" i="3"/>
  <c r="AQ329" i="3"/>
  <c r="AQ330" i="3"/>
  <c r="AQ331" i="3"/>
  <c r="AQ332" i="3"/>
  <c r="AQ333" i="3"/>
  <c r="AQ334" i="3"/>
  <c r="AQ335" i="3"/>
  <c r="AQ336" i="3"/>
  <c r="AQ337" i="3"/>
  <c r="AQ338" i="3"/>
  <c r="AQ339" i="3"/>
  <c r="AQ340" i="3"/>
  <c r="AQ341" i="3"/>
  <c r="AQ342" i="3"/>
  <c r="AQ343" i="3"/>
  <c r="AQ344" i="3"/>
  <c r="AQ345" i="3"/>
  <c r="AQ346" i="3"/>
  <c r="AQ347" i="3"/>
  <c r="AQ348" i="3"/>
  <c r="AQ349" i="3"/>
  <c r="AQ350" i="3"/>
  <c r="AQ351" i="3"/>
  <c r="AQ352" i="3"/>
  <c r="AQ353" i="3"/>
  <c r="AQ354" i="3"/>
  <c r="AQ355" i="3"/>
  <c r="AQ356" i="3"/>
  <c r="AQ357" i="3"/>
  <c r="AQ358" i="3"/>
  <c r="AQ359" i="3"/>
  <c r="AQ360" i="3"/>
  <c r="AQ361" i="3"/>
  <c r="AQ362" i="3"/>
  <c r="AQ363" i="3"/>
  <c r="AQ364" i="3"/>
  <c r="AQ365" i="3"/>
  <c r="AQ366" i="3"/>
  <c r="AQ367" i="3"/>
  <c r="AQ368" i="3"/>
  <c r="AQ369" i="3"/>
  <c r="AQ370" i="3"/>
  <c r="AQ371" i="3"/>
  <c r="AQ372" i="3"/>
  <c r="AQ373" i="3"/>
  <c r="AQ374" i="3"/>
  <c r="AQ375" i="3"/>
  <c r="AQ376" i="3"/>
  <c r="AQ377" i="3"/>
  <c r="AQ378" i="3"/>
  <c r="AQ379" i="3"/>
  <c r="AQ380" i="3"/>
  <c r="AQ381" i="3"/>
  <c r="AQ382" i="3"/>
  <c r="AQ383" i="3"/>
  <c r="AQ384" i="3"/>
  <c r="AQ385" i="3"/>
  <c r="AQ386" i="3"/>
  <c r="AQ387" i="3"/>
  <c r="AQ388" i="3"/>
  <c r="AQ389" i="3"/>
  <c r="AQ390" i="3"/>
  <c r="AQ391" i="3"/>
  <c r="AQ392" i="3"/>
  <c r="AQ393" i="3"/>
  <c r="AQ394" i="3"/>
  <c r="AQ395" i="3"/>
  <c r="AQ396" i="3"/>
  <c r="AQ397" i="3"/>
  <c r="AQ398" i="3"/>
  <c r="AQ399" i="3"/>
  <c r="AQ400" i="3"/>
  <c r="AQ401" i="3"/>
  <c r="AQ402" i="3"/>
  <c r="AQ403" i="3"/>
  <c r="AQ404" i="3"/>
  <c r="AQ405" i="3"/>
  <c r="AQ406" i="3"/>
  <c r="AQ407" i="3"/>
  <c r="AQ408" i="3"/>
  <c r="AQ409" i="3"/>
  <c r="AQ410" i="3"/>
  <c r="AQ411" i="3"/>
  <c r="AQ412" i="3"/>
  <c r="AQ413" i="3"/>
  <c r="AQ414" i="3"/>
  <c r="AQ415" i="3"/>
  <c r="AQ416" i="3"/>
  <c r="AQ417" i="3"/>
  <c r="AQ418" i="3"/>
  <c r="AQ419" i="3"/>
  <c r="AQ420" i="3"/>
  <c r="AQ421" i="3"/>
  <c r="AQ422" i="3"/>
  <c r="AQ423" i="3"/>
  <c r="AQ424" i="3"/>
  <c r="AQ425" i="3"/>
  <c r="AQ426" i="3"/>
  <c r="AQ427" i="3"/>
  <c r="AQ428" i="3"/>
  <c r="AQ429" i="3"/>
  <c r="AQ430" i="3"/>
  <c r="AQ431" i="3"/>
  <c r="AQ432" i="3"/>
  <c r="AQ433" i="3"/>
  <c r="AQ434" i="3"/>
  <c r="AQ435" i="3"/>
  <c r="AQ436" i="3"/>
  <c r="AQ437" i="3"/>
  <c r="AQ438" i="3"/>
  <c r="AQ439" i="3"/>
  <c r="AQ440" i="3"/>
  <c r="AQ441" i="3"/>
  <c r="AQ442" i="3"/>
  <c r="AQ443" i="3"/>
  <c r="AQ444" i="3"/>
  <c r="AQ445" i="3"/>
  <c r="AQ446" i="3"/>
  <c r="AQ447" i="3"/>
  <c r="AQ448" i="3"/>
  <c r="AQ449" i="3"/>
  <c r="AQ450" i="3"/>
  <c r="AQ451" i="3"/>
  <c r="AQ452" i="3"/>
  <c r="AQ453" i="3"/>
  <c r="AQ454" i="3"/>
  <c r="AQ455" i="3"/>
  <c r="AQ456" i="3"/>
  <c r="AQ457" i="3"/>
  <c r="AQ458" i="3"/>
  <c r="AQ459" i="3"/>
  <c r="AQ460" i="3"/>
  <c r="AQ461" i="3"/>
  <c r="AQ462" i="3"/>
  <c r="AQ463" i="3"/>
  <c r="AQ464" i="3"/>
  <c r="AQ465" i="3"/>
  <c r="AQ466" i="3"/>
  <c r="AQ467" i="3"/>
  <c r="AQ468" i="3"/>
  <c r="AQ469" i="3"/>
  <c r="AQ470" i="3"/>
  <c r="AQ471" i="3"/>
  <c r="AQ472" i="3"/>
  <c r="AQ473" i="3"/>
  <c r="AQ474" i="3"/>
  <c r="AQ475" i="3"/>
  <c r="AQ476" i="3"/>
  <c r="AQ477" i="3"/>
  <c r="AQ478" i="3"/>
  <c r="AQ479" i="3"/>
  <c r="AQ480" i="3"/>
  <c r="AQ481" i="3"/>
  <c r="AQ482" i="3"/>
  <c r="AQ483" i="3"/>
  <c r="AQ484" i="3"/>
  <c r="AQ485" i="3"/>
  <c r="AQ486" i="3"/>
  <c r="AQ487" i="3"/>
  <c r="AQ488" i="3"/>
  <c r="AQ489" i="3"/>
  <c r="AQ490" i="3"/>
  <c r="AQ491" i="3"/>
  <c r="AQ492" i="3"/>
  <c r="AQ493" i="3"/>
  <c r="AQ494" i="3"/>
  <c r="AQ495" i="3"/>
  <c r="AQ496" i="3"/>
  <c r="AQ497" i="3"/>
  <c r="AQ498" i="3"/>
  <c r="AQ499" i="3"/>
  <c r="AQ500" i="3"/>
  <c r="AQ501" i="3"/>
  <c r="AQ502" i="3"/>
  <c r="AQ503" i="3"/>
  <c r="AQ504" i="3"/>
  <c r="AQ505" i="3"/>
  <c r="AQ506" i="3"/>
  <c r="AQ507" i="3"/>
  <c r="AQ508" i="3"/>
  <c r="AQ509" i="3"/>
  <c r="AQ510" i="3"/>
  <c r="AQ511" i="3"/>
  <c r="AQ512" i="3"/>
  <c r="AQ513" i="3"/>
  <c r="AQ514" i="3"/>
  <c r="AQ515" i="3"/>
  <c r="AQ516" i="3"/>
  <c r="AQ517" i="3"/>
  <c r="AQ518" i="3"/>
  <c r="AQ519" i="3"/>
  <c r="AQ520" i="3"/>
  <c r="AQ521" i="3"/>
  <c r="AQ522" i="3"/>
  <c r="AQ523" i="3"/>
  <c r="AQ524" i="3"/>
  <c r="AQ525" i="3"/>
  <c r="AQ526" i="3"/>
  <c r="AQ527" i="3"/>
  <c r="AQ528" i="3"/>
  <c r="AQ529" i="3"/>
  <c r="AQ530" i="3"/>
  <c r="AQ531" i="3"/>
  <c r="AQ532" i="3"/>
  <c r="AQ533" i="3"/>
  <c r="AQ534" i="3"/>
  <c r="AQ535" i="3"/>
  <c r="AQ536" i="3"/>
  <c r="AQ537" i="3"/>
  <c r="AQ538" i="3"/>
  <c r="AQ539" i="3"/>
  <c r="AQ540" i="3"/>
  <c r="AQ541" i="3"/>
  <c r="AQ542" i="3"/>
  <c r="AQ543" i="3"/>
  <c r="AQ544" i="3"/>
  <c r="AQ545" i="3"/>
  <c r="AQ546" i="3"/>
  <c r="AP3" i="3"/>
  <c r="AP4" i="3"/>
  <c r="AP5" i="3"/>
  <c r="AP6" i="3"/>
  <c r="AP7" i="3"/>
  <c r="AP8" i="3"/>
  <c r="AP9" i="3"/>
  <c r="AP10" i="3"/>
  <c r="AP11" i="3"/>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AP107" i="3"/>
  <c r="AP108" i="3"/>
  <c r="AP109" i="3"/>
  <c r="AP124" i="3"/>
  <c r="AP125" i="3"/>
  <c r="AP126" i="3"/>
  <c r="AP127" i="3"/>
  <c r="AP128" i="3"/>
  <c r="AP129" i="3"/>
  <c r="AP130" i="3"/>
  <c r="AP131" i="3"/>
  <c r="AP132" i="3"/>
  <c r="AP133" i="3"/>
  <c r="AP134" i="3"/>
  <c r="AP135" i="3"/>
  <c r="AP136" i="3"/>
  <c r="AP137" i="3"/>
  <c r="AP138" i="3"/>
  <c r="AP139" i="3"/>
  <c r="AP140" i="3"/>
  <c r="AP141" i="3"/>
  <c r="AP142" i="3"/>
  <c r="AP143" i="3"/>
  <c r="AP144" i="3"/>
  <c r="AP145" i="3"/>
  <c r="AP146" i="3"/>
  <c r="AP147" i="3"/>
  <c r="AP148" i="3"/>
  <c r="AP149" i="3"/>
  <c r="AP150" i="3"/>
  <c r="AP151" i="3"/>
  <c r="AP152" i="3"/>
  <c r="AP153" i="3"/>
  <c r="AP154" i="3"/>
  <c r="AP155" i="3"/>
  <c r="AP156" i="3"/>
  <c r="AP157" i="3"/>
  <c r="AP158" i="3"/>
  <c r="AP159" i="3"/>
  <c r="AP160" i="3"/>
  <c r="AP161" i="3"/>
  <c r="AP162" i="3"/>
  <c r="AP163" i="3"/>
  <c r="AP164" i="3"/>
  <c r="AP165" i="3"/>
  <c r="AP166" i="3"/>
  <c r="AP167" i="3"/>
  <c r="AP168" i="3"/>
  <c r="AP169" i="3"/>
  <c r="AP170" i="3"/>
  <c r="AP171" i="3"/>
  <c r="AP172" i="3"/>
  <c r="AP173" i="3"/>
  <c r="AP174" i="3"/>
  <c r="AP175" i="3"/>
  <c r="AP176" i="3"/>
  <c r="AP177" i="3"/>
  <c r="AP178" i="3"/>
  <c r="AP179" i="3"/>
  <c r="AP180" i="3"/>
  <c r="AP181" i="3"/>
  <c r="AP182" i="3"/>
  <c r="AP183" i="3"/>
  <c r="AP184" i="3"/>
  <c r="AP185" i="3"/>
  <c r="AP186" i="3"/>
  <c r="AP187" i="3"/>
  <c r="AP188" i="3"/>
  <c r="AP189" i="3"/>
  <c r="AP190" i="3"/>
  <c r="AP191" i="3"/>
  <c r="AP192" i="3"/>
  <c r="AP193" i="3"/>
  <c r="AP194" i="3"/>
  <c r="AP195" i="3"/>
  <c r="AP196" i="3"/>
  <c r="AP197" i="3"/>
  <c r="AP198" i="3"/>
  <c r="AP199" i="3"/>
  <c r="AP200" i="3"/>
  <c r="AP201" i="3"/>
  <c r="AP202" i="3"/>
  <c r="AP203" i="3"/>
  <c r="AP204" i="3"/>
  <c r="AP205" i="3"/>
  <c r="AP206" i="3"/>
  <c r="AP207" i="3"/>
  <c r="AP208" i="3"/>
  <c r="AP209" i="3"/>
  <c r="AP210" i="3"/>
  <c r="AP211" i="3"/>
  <c r="AP212" i="3"/>
  <c r="AP213" i="3"/>
  <c r="AP214" i="3"/>
  <c r="AP215" i="3"/>
  <c r="AP216" i="3"/>
  <c r="AP217" i="3"/>
  <c r="AP218" i="3"/>
  <c r="AP219" i="3"/>
  <c r="AP220" i="3"/>
  <c r="AP221" i="3"/>
  <c r="AP222" i="3"/>
  <c r="AP223" i="3"/>
  <c r="AP224" i="3"/>
  <c r="AP225" i="3"/>
  <c r="AP226" i="3"/>
  <c r="AP227" i="3"/>
  <c r="AP228" i="3"/>
  <c r="AP229" i="3"/>
  <c r="AP230" i="3"/>
  <c r="AP231" i="3"/>
  <c r="AP232" i="3"/>
  <c r="AP233" i="3"/>
  <c r="AP234" i="3"/>
  <c r="AP235" i="3"/>
  <c r="AP236" i="3"/>
  <c r="AP237" i="3"/>
  <c r="AP238" i="3"/>
  <c r="AP239" i="3"/>
  <c r="AP240" i="3"/>
  <c r="AP241" i="3"/>
  <c r="AP242" i="3"/>
  <c r="AP243" i="3"/>
  <c r="AP244" i="3"/>
  <c r="AP245" i="3"/>
  <c r="AP246" i="3"/>
  <c r="AP247" i="3"/>
  <c r="AP248" i="3"/>
  <c r="AP249" i="3"/>
  <c r="AP250" i="3"/>
  <c r="AP251" i="3"/>
  <c r="AP252" i="3"/>
  <c r="AP253" i="3"/>
  <c r="AP254" i="3"/>
  <c r="AP255" i="3"/>
  <c r="AP256" i="3"/>
  <c r="AP257" i="3"/>
  <c r="AP258" i="3"/>
  <c r="AP259" i="3"/>
  <c r="AP260" i="3"/>
  <c r="AP261" i="3"/>
  <c r="AP262" i="3"/>
  <c r="AP263" i="3"/>
  <c r="AP264" i="3"/>
  <c r="AP265" i="3"/>
  <c r="AP266" i="3"/>
  <c r="AP267" i="3"/>
  <c r="AP268" i="3"/>
  <c r="AP269" i="3"/>
  <c r="AP270" i="3"/>
  <c r="AP271" i="3"/>
  <c r="AP272" i="3"/>
  <c r="AP273" i="3"/>
  <c r="AP274" i="3"/>
  <c r="AP275" i="3"/>
  <c r="AP276" i="3"/>
  <c r="AP277" i="3"/>
  <c r="AP278" i="3"/>
  <c r="AP279" i="3"/>
  <c r="AP280" i="3"/>
  <c r="AP281" i="3"/>
  <c r="AP282" i="3"/>
  <c r="AP283" i="3"/>
  <c r="AP284" i="3"/>
  <c r="AP285" i="3"/>
  <c r="AP286" i="3"/>
  <c r="AP287" i="3"/>
  <c r="AP288" i="3"/>
  <c r="AP289" i="3"/>
  <c r="AP290" i="3"/>
  <c r="AP291" i="3"/>
  <c r="AP292" i="3"/>
  <c r="AP293" i="3"/>
  <c r="AP294" i="3"/>
  <c r="AP295" i="3"/>
  <c r="AP296" i="3"/>
  <c r="AP297" i="3"/>
  <c r="AP298" i="3"/>
  <c r="AP299" i="3"/>
  <c r="AP300" i="3"/>
  <c r="AP301" i="3"/>
  <c r="AP302" i="3"/>
  <c r="AP303" i="3"/>
  <c r="AP304" i="3"/>
  <c r="AP305" i="3"/>
  <c r="AP306" i="3"/>
  <c r="AP307" i="3"/>
  <c r="AP308" i="3"/>
  <c r="AP309" i="3"/>
  <c r="AP310" i="3"/>
  <c r="AP311" i="3"/>
  <c r="AP312" i="3"/>
  <c r="AP313" i="3"/>
  <c r="AP314" i="3"/>
  <c r="AP315" i="3"/>
  <c r="AP316" i="3"/>
  <c r="AP317" i="3"/>
  <c r="AP318" i="3"/>
  <c r="AP319" i="3"/>
  <c r="AP320" i="3"/>
  <c r="AP321" i="3"/>
  <c r="AP322" i="3"/>
  <c r="AP323" i="3"/>
  <c r="AP324" i="3"/>
  <c r="AP325" i="3"/>
  <c r="AP326" i="3"/>
  <c r="AP327" i="3"/>
  <c r="AP328" i="3"/>
  <c r="AP329" i="3"/>
  <c r="AP330" i="3"/>
  <c r="AP331" i="3"/>
  <c r="AP332" i="3"/>
  <c r="AP333" i="3"/>
  <c r="AP334" i="3"/>
  <c r="AP335" i="3"/>
  <c r="AP336" i="3"/>
  <c r="AP337" i="3"/>
  <c r="AP338" i="3"/>
  <c r="AP339" i="3"/>
  <c r="AP340" i="3"/>
  <c r="AP341" i="3"/>
  <c r="AP342" i="3"/>
  <c r="AP343" i="3"/>
  <c r="AP344" i="3"/>
  <c r="AP345" i="3"/>
  <c r="AP346" i="3"/>
  <c r="AP347" i="3"/>
  <c r="AP348" i="3"/>
  <c r="AP349" i="3"/>
  <c r="AP350" i="3"/>
  <c r="AP351" i="3"/>
  <c r="AP352" i="3"/>
  <c r="AP353" i="3"/>
  <c r="AP354" i="3"/>
  <c r="AP355" i="3"/>
  <c r="AP356" i="3"/>
  <c r="AP357" i="3"/>
  <c r="AP358" i="3"/>
  <c r="AP359" i="3"/>
  <c r="AP360" i="3"/>
  <c r="AP361" i="3"/>
  <c r="AP362" i="3"/>
  <c r="AP363" i="3"/>
  <c r="AP364" i="3"/>
  <c r="AP365" i="3"/>
  <c r="AP366" i="3"/>
  <c r="AP367" i="3"/>
  <c r="AP368" i="3"/>
  <c r="AP369" i="3"/>
  <c r="AP370" i="3"/>
  <c r="AP371" i="3"/>
  <c r="AP372" i="3"/>
  <c r="AP373" i="3"/>
  <c r="AP374" i="3"/>
  <c r="AP375" i="3"/>
  <c r="AP376" i="3"/>
  <c r="AP377" i="3"/>
  <c r="AP378" i="3"/>
  <c r="AP379" i="3"/>
  <c r="AP380" i="3"/>
  <c r="AP381" i="3"/>
  <c r="AP382" i="3"/>
  <c r="AP383" i="3"/>
  <c r="AP384" i="3"/>
  <c r="AP385" i="3"/>
  <c r="AP386" i="3"/>
  <c r="AP387" i="3"/>
  <c r="AP388" i="3"/>
  <c r="AP389" i="3"/>
  <c r="AP390" i="3"/>
  <c r="AP391" i="3"/>
  <c r="AP392" i="3"/>
  <c r="AP393" i="3"/>
  <c r="AP394" i="3"/>
  <c r="AP395" i="3"/>
  <c r="AP396" i="3"/>
  <c r="AP397" i="3"/>
  <c r="AP398" i="3"/>
  <c r="AP399" i="3"/>
  <c r="AP400" i="3"/>
  <c r="AP401" i="3"/>
  <c r="AP402" i="3"/>
  <c r="AP403" i="3"/>
  <c r="AP404" i="3"/>
  <c r="AP405" i="3"/>
  <c r="AP406" i="3"/>
  <c r="AP407" i="3"/>
  <c r="AP408" i="3"/>
  <c r="AP409" i="3"/>
  <c r="AP410" i="3"/>
  <c r="AP411" i="3"/>
  <c r="AP412" i="3"/>
  <c r="AP413" i="3"/>
  <c r="AP414" i="3"/>
  <c r="AP415" i="3"/>
  <c r="AP416" i="3"/>
  <c r="AP417" i="3"/>
  <c r="AP418" i="3"/>
  <c r="AP419" i="3"/>
  <c r="AP420" i="3"/>
  <c r="AP421" i="3"/>
  <c r="AP422" i="3"/>
  <c r="AP423" i="3"/>
  <c r="AP424" i="3"/>
  <c r="AP425" i="3"/>
  <c r="AP426" i="3"/>
  <c r="AP427" i="3"/>
  <c r="AP428" i="3"/>
  <c r="AP429" i="3"/>
  <c r="AP430" i="3"/>
  <c r="AP431" i="3"/>
  <c r="AP432" i="3"/>
  <c r="AP433" i="3"/>
  <c r="AP434" i="3"/>
  <c r="AP435" i="3"/>
  <c r="AP436" i="3"/>
  <c r="AP437" i="3"/>
  <c r="AP438" i="3"/>
  <c r="AP439" i="3"/>
  <c r="AP440" i="3"/>
  <c r="AP441" i="3"/>
  <c r="AP442" i="3"/>
  <c r="AP443" i="3"/>
  <c r="AP444" i="3"/>
  <c r="AP445" i="3"/>
  <c r="AP446" i="3"/>
  <c r="AP447" i="3"/>
  <c r="AP448" i="3"/>
  <c r="AP449" i="3"/>
  <c r="AP450" i="3"/>
  <c r="AP451" i="3"/>
  <c r="AP452" i="3"/>
  <c r="AP453" i="3"/>
  <c r="AP454" i="3"/>
  <c r="AP455" i="3"/>
  <c r="AP456" i="3"/>
  <c r="AP457" i="3"/>
  <c r="AP458" i="3"/>
  <c r="AP459" i="3"/>
  <c r="AP460" i="3"/>
  <c r="AP461" i="3"/>
  <c r="AP462" i="3"/>
  <c r="AP463" i="3"/>
  <c r="AP464" i="3"/>
  <c r="AP465" i="3"/>
  <c r="AP466" i="3"/>
  <c r="AP467" i="3"/>
  <c r="AP468" i="3"/>
  <c r="AP469" i="3"/>
  <c r="AP470" i="3"/>
  <c r="AP471" i="3"/>
  <c r="AP472" i="3"/>
  <c r="AP473" i="3"/>
  <c r="AP474" i="3"/>
  <c r="AP475" i="3"/>
  <c r="AP476" i="3"/>
  <c r="AP477" i="3"/>
  <c r="AP478" i="3"/>
  <c r="AP479" i="3"/>
  <c r="AP480" i="3"/>
  <c r="AP481" i="3"/>
  <c r="AP482" i="3"/>
  <c r="AP483" i="3"/>
  <c r="AP484" i="3"/>
  <c r="AP485" i="3"/>
  <c r="AP486" i="3"/>
  <c r="AP487" i="3"/>
  <c r="AP488" i="3"/>
  <c r="AP489" i="3"/>
  <c r="AP490" i="3"/>
  <c r="AP491" i="3"/>
  <c r="AP492" i="3"/>
  <c r="AP493" i="3"/>
  <c r="AP494" i="3"/>
  <c r="AP495" i="3"/>
  <c r="AP496" i="3"/>
  <c r="AP497" i="3"/>
  <c r="AP498" i="3"/>
  <c r="AP499" i="3"/>
  <c r="AP500" i="3"/>
  <c r="AP501" i="3"/>
  <c r="AP502" i="3"/>
  <c r="AP503" i="3"/>
  <c r="AP504" i="3"/>
  <c r="AP505" i="3"/>
  <c r="AP506" i="3"/>
  <c r="AP507" i="3"/>
  <c r="AP508" i="3"/>
  <c r="AP509" i="3"/>
  <c r="AP510" i="3"/>
  <c r="AP511" i="3"/>
  <c r="AP512" i="3"/>
  <c r="AP513" i="3"/>
  <c r="AP514" i="3"/>
  <c r="AP515" i="3"/>
  <c r="AP516" i="3"/>
  <c r="AP517" i="3"/>
  <c r="AP518" i="3"/>
  <c r="AP519" i="3"/>
  <c r="AP520" i="3"/>
  <c r="AP521" i="3"/>
  <c r="AP522" i="3"/>
  <c r="AP523" i="3"/>
  <c r="AP524" i="3"/>
  <c r="AP525" i="3"/>
  <c r="AP526" i="3"/>
  <c r="AP527" i="3"/>
  <c r="AP528" i="3"/>
  <c r="AP529" i="3"/>
  <c r="AP530" i="3"/>
  <c r="AP531" i="3"/>
  <c r="AP532" i="3"/>
  <c r="AP533" i="3"/>
  <c r="AP534" i="3"/>
  <c r="AP535" i="3"/>
  <c r="AP536" i="3"/>
  <c r="AP537" i="3"/>
  <c r="AP538" i="3"/>
  <c r="AP539" i="3"/>
  <c r="AP540" i="3"/>
  <c r="AP541" i="3"/>
  <c r="AP542" i="3"/>
  <c r="AP543" i="3"/>
  <c r="AP544" i="3"/>
  <c r="AP545" i="3"/>
  <c r="AP546" i="3"/>
  <c r="AO3"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O304" i="3"/>
  <c r="AO305" i="3"/>
  <c r="AO306" i="3"/>
  <c r="AO307" i="3"/>
  <c r="AO308" i="3"/>
  <c r="AO309" i="3"/>
  <c r="AO310" i="3"/>
  <c r="AO311" i="3"/>
  <c r="AO312" i="3"/>
  <c r="AO313" i="3"/>
  <c r="AO314" i="3"/>
  <c r="AO315" i="3"/>
  <c r="AO316" i="3"/>
  <c r="AO317" i="3"/>
  <c r="AO318" i="3"/>
  <c r="AO319" i="3"/>
  <c r="AO320" i="3"/>
  <c r="AO321" i="3"/>
  <c r="AO322" i="3"/>
  <c r="AO323" i="3"/>
  <c r="AO324" i="3"/>
  <c r="AO325" i="3"/>
  <c r="AO326" i="3"/>
  <c r="AO327" i="3"/>
  <c r="AO328" i="3"/>
  <c r="AO329" i="3"/>
  <c r="AO330" i="3"/>
  <c r="AO331" i="3"/>
  <c r="AO332" i="3"/>
  <c r="AO333" i="3"/>
  <c r="AO334" i="3"/>
  <c r="AO335" i="3"/>
  <c r="AO336" i="3"/>
  <c r="AO337" i="3"/>
  <c r="AO338" i="3"/>
  <c r="AO339" i="3"/>
  <c r="AO340" i="3"/>
  <c r="AO341" i="3"/>
  <c r="AO342" i="3"/>
  <c r="AO343" i="3"/>
  <c r="AO344" i="3"/>
  <c r="AO345" i="3"/>
  <c r="AO346" i="3"/>
  <c r="AO347" i="3"/>
  <c r="AO348" i="3"/>
  <c r="AO349" i="3"/>
  <c r="AO350" i="3"/>
  <c r="AO351" i="3"/>
  <c r="AO352" i="3"/>
  <c r="AO353" i="3"/>
  <c r="AO354" i="3"/>
  <c r="AO355" i="3"/>
  <c r="AO356" i="3"/>
  <c r="AO357" i="3"/>
  <c r="AO358" i="3"/>
  <c r="AO359" i="3"/>
  <c r="AO360" i="3"/>
  <c r="AO361" i="3"/>
  <c r="AO362" i="3"/>
  <c r="AO363" i="3"/>
  <c r="AO364" i="3"/>
  <c r="AO365" i="3"/>
  <c r="AO366" i="3"/>
  <c r="AO367" i="3"/>
  <c r="AO368" i="3"/>
  <c r="AO369" i="3"/>
  <c r="AO370" i="3"/>
  <c r="AO371" i="3"/>
  <c r="AO372" i="3"/>
  <c r="AO373" i="3"/>
  <c r="AO374" i="3"/>
  <c r="AO375" i="3"/>
  <c r="AO376" i="3"/>
  <c r="AO377" i="3"/>
  <c r="AO378" i="3"/>
  <c r="AO379" i="3"/>
  <c r="AO380" i="3"/>
  <c r="AO381" i="3"/>
  <c r="AO382" i="3"/>
  <c r="AO383" i="3"/>
  <c r="AO384" i="3"/>
  <c r="AO385" i="3"/>
  <c r="AO386" i="3"/>
  <c r="AO387" i="3"/>
  <c r="AO388" i="3"/>
  <c r="AO389" i="3"/>
  <c r="AO390" i="3"/>
  <c r="AO391" i="3"/>
  <c r="AO392" i="3"/>
  <c r="AO393" i="3"/>
  <c r="AO394" i="3"/>
  <c r="AO395" i="3"/>
  <c r="AO396" i="3"/>
  <c r="AO397" i="3"/>
  <c r="AO398" i="3"/>
  <c r="AO399" i="3"/>
  <c r="AO400" i="3"/>
  <c r="AO401" i="3"/>
  <c r="AO402" i="3"/>
  <c r="AO403" i="3"/>
  <c r="AO404" i="3"/>
  <c r="AO405" i="3"/>
  <c r="AO406" i="3"/>
  <c r="AO407" i="3"/>
  <c r="AO408" i="3"/>
  <c r="AO409" i="3"/>
  <c r="AO410" i="3"/>
  <c r="AO411" i="3"/>
  <c r="AO412" i="3"/>
  <c r="AO413" i="3"/>
  <c r="AO414" i="3"/>
  <c r="AO415" i="3"/>
  <c r="AO416" i="3"/>
  <c r="AO417" i="3"/>
  <c r="AO418" i="3"/>
  <c r="AO419" i="3"/>
  <c r="AO420" i="3"/>
  <c r="AO421" i="3"/>
  <c r="AO422" i="3"/>
  <c r="AO423" i="3"/>
  <c r="AO424" i="3"/>
  <c r="AO425" i="3"/>
  <c r="AO426" i="3"/>
  <c r="AO427" i="3"/>
  <c r="AO428" i="3"/>
  <c r="AO429" i="3"/>
  <c r="AO430" i="3"/>
  <c r="AO431" i="3"/>
  <c r="AO432" i="3"/>
  <c r="AO433" i="3"/>
  <c r="AO434" i="3"/>
  <c r="AO435" i="3"/>
  <c r="AO436" i="3"/>
  <c r="AO437" i="3"/>
  <c r="AO438" i="3"/>
  <c r="AO439" i="3"/>
  <c r="AO440" i="3"/>
  <c r="AO441" i="3"/>
  <c r="AO442" i="3"/>
  <c r="AO443" i="3"/>
  <c r="AO444" i="3"/>
  <c r="AO445" i="3"/>
  <c r="AO446" i="3"/>
  <c r="AO447" i="3"/>
  <c r="AO448" i="3"/>
  <c r="AO449" i="3"/>
  <c r="AO450" i="3"/>
  <c r="AO451" i="3"/>
  <c r="AO452" i="3"/>
  <c r="AO453" i="3"/>
  <c r="AO454" i="3"/>
  <c r="AO455" i="3"/>
  <c r="AO456" i="3"/>
  <c r="AO457" i="3"/>
  <c r="AO458" i="3"/>
  <c r="AO459" i="3"/>
  <c r="AO460" i="3"/>
  <c r="AO461" i="3"/>
  <c r="AO462" i="3"/>
  <c r="AO463" i="3"/>
  <c r="AO464" i="3"/>
  <c r="AO465" i="3"/>
  <c r="AO466" i="3"/>
  <c r="AO467" i="3"/>
  <c r="AO468" i="3"/>
  <c r="AO469" i="3"/>
  <c r="AO470" i="3"/>
  <c r="AO471" i="3"/>
  <c r="AO472" i="3"/>
  <c r="AO473" i="3"/>
  <c r="AO474" i="3"/>
  <c r="AO475" i="3"/>
  <c r="AO476" i="3"/>
  <c r="AO477" i="3"/>
  <c r="AO478" i="3"/>
  <c r="AO479" i="3"/>
  <c r="AO480" i="3"/>
  <c r="AO481" i="3"/>
  <c r="AO482" i="3"/>
  <c r="AO483" i="3"/>
  <c r="AO484" i="3"/>
  <c r="AO485" i="3"/>
  <c r="AO486" i="3"/>
  <c r="AO487" i="3"/>
  <c r="AO488" i="3"/>
  <c r="AO489" i="3"/>
  <c r="AO490" i="3"/>
  <c r="AO491" i="3"/>
  <c r="AO492" i="3"/>
  <c r="AO493" i="3"/>
  <c r="AO494" i="3"/>
  <c r="AO495" i="3"/>
  <c r="AO496" i="3"/>
  <c r="AO497" i="3"/>
  <c r="AO498" i="3"/>
  <c r="AO499" i="3"/>
  <c r="AO500" i="3"/>
  <c r="AO501" i="3"/>
  <c r="AO502" i="3"/>
  <c r="AO503" i="3"/>
  <c r="AO504" i="3"/>
  <c r="AO505" i="3"/>
  <c r="AO506" i="3"/>
  <c r="AO507" i="3"/>
  <c r="AO508" i="3"/>
  <c r="AO509" i="3"/>
  <c r="AO510" i="3"/>
  <c r="AO511" i="3"/>
  <c r="AO512" i="3"/>
  <c r="AO513" i="3"/>
  <c r="AO514" i="3"/>
  <c r="AO515" i="3"/>
  <c r="AO516" i="3"/>
  <c r="AO517" i="3"/>
  <c r="AO518" i="3"/>
  <c r="AO519" i="3"/>
  <c r="AO520" i="3"/>
  <c r="AO521" i="3"/>
  <c r="AO522" i="3"/>
  <c r="AO523" i="3"/>
  <c r="AO524" i="3"/>
  <c r="AO525" i="3"/>
  <c r="AO526" i="3"/>
  <c r="AO527" i="3"/>
  <c r="AO528" i="3"/>
  <c r="AO529" i="3"/>
  <c r="AO530" i="3"/>
  <c r="AO531" i="3"/>
  <c r="AO532" i="3"/>
  <c r="AO533" i="3"/>
  <c r="AO534" i="3"/>
  <c r="AO535" i="3"/>
  <c r="AO536" i="3"/>
  <c r="AO537" i="3"/>
  <c r="AO538" i="3"/>
  <c r="AO539" i="3"/>
  <c r="AO540" i="3"/>
  <c r="AO541" i="3"/>
  <c r="AO542" i="3"/>
  <c r="AO543" i="3"/>
  <c r="AO544" i="3"/>
  <c r="AO545" i="3"/>
  <c r="AO546" i="3"/>
  <c r="AN3" i="3"/>
  <c r="AN4" i="3"/>
  <c r="AN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68" i="3"/>
  <c r="AN69" i="3"/>
  <c r="AN70" i="3"/>
  <c r="AN71" i="3"/>
  <c r="AN72" i="3"/>
  <c r="AN73" i="3"/>
  <c r="AN74" i="3"/>
  <c r="AN75" i="3"/>
  <c r="AN76" i="3"/>
  <c r="AN77" i="3"/>
  <c r="AN78" i="3"/>
  <c r="AN79" i="3"/>
  <c r="AN80" i="3"/>
  <c r="AN81" i="3"/>
  <c r="AN82" i="3"/>
  <c r="AN83" i="3"/>
  <c r="AN84" i="3"/>
  <c r="AN85" i="3"/>
  <c r="AN86" i="3"/>
  <c r="AN87" i="3"/>
  <c r="AN88" i="3"/>
  <c r="AN89" i="3"/>
  <c r="AN90" i="3"/>
  <c r="AN91" i="3"/>
  <c r="AN92" i="3"/>
  <c r="AN93" i="3"/>
  <c r="AN94" i="3"/>
  <c r="AN95" i="3"/>
  <c r="AN96" i="3"/>
  <c r="AN97" i="3"/>
  <c r="AN98" i="3"/>
  <c r="AN99" i="3"/>
  <c r="AN100" i="3"/>
  <c r="AN101" i="3"/>
  <c r="AN102" i="3"/>
  <c r="AN103" i="3"/>
  <c r="AN104" i="3"/>
  <c r="AN105" i="3"/>
  <c r="AN106" i="3"/>
  <c r="AN107" i="3"/>
  <c r="AN108" i="3"/>
  <c r="AN109" i="3"/>
  <c r="AN124" i="3"/>
  <c r="AN125" i="3"/>
  <c r="AN126" i="3"/>
  <c r="AN127" i="3"/>
  <c r="AN128" i="3"/>
  <c r="AN129" i="3"/>
  <c r="AN130" i="3"/>
  <c r="AN131" i="3"/>
  <c r="AN132" i="3"/>
  <c r="AN133" i="3"/>
  <c r="AN134" i="3"/>
  <c r="AN135" i="3"/>
  <c r="AN136" i="3"/>
  <c r="AN137" i="3"/>
  <c r="AN138" i="3"/>
  <c r="AN139" i="3"/>
  <c r="AN140" i="3"/>
  <c r="AN141" i="3"/>
  <c r="AN142" i="3"/>
  <c r="AN143" i="3"/>
  <c r="AN144" i="3"/>
  <c r="AN145" i="3"/>
  <c r="AN146" i="3"/>
  <c r="AN147" i="3"/>
  <c r="AN148" i="3"/>
  <c r="AN149" i="3"/>
  <c r="AN150" i="3"/>
  <c r="AN151" i="3"/>
  <c r="AN152" i="3"/>
  <c r="AN153" i="3"/>
  <c r="AN154" i="3"/>
  <c r="AN155" i="3"/>
  <c r="AN156" i="3"/>
  <c r="AN157" i="3"/>
  <c r="AN158" i="3"/>
  <c r="AN159" i="3"/>
  <c r="AN160" i="3"/>
  <c r="AN161" i="3"/>
  <c r="AN162" i="3"/>
  <c r="AN163" i="3"/>
  <c r="AN164" i="3"/>
  <c r="AN165" i="3"/>
  <c r="AN166" i="3"/>
  <c r="AN167" i="3"/>
  <c r="AN168" i="3"/>
  <c r="AN169" i="3"/>
  <c r="AN170" i="3"/>
  <c r="AN171" i="3"/>
  <c r="AN172" i="3"/>
  <c r="AN173" i="3"/>
  <c r="AN174" i="3"/>
  <c r="AN175" i="3"/>
  <c r="AN176" i="3"/>
  <c r="AN177" i="3"/>
  <c r="AN178" i="3"/>
  <c r="AN179" i="3"/>
  <c r="AN180" i="3"/>
  <c r="AN181" i="3"/>
  <c r="AN182" i="3"/>
  <c r="AN183" i="3"/>
  <c r="AN184" i="3"/>
  <c r="AN185" i="3"/>
  <c r="AN186" i="3"/>
  <c r="AN187" i="3"/>
  <c r="AN188" i="3"/>
  <c r="AN189" i="3"/>
  <c r="AN190" i="3"/>
  <c r="AN191" i="3"/>
  <c r="AN192" i="3"/>
  <c r="AN193" i="3"/>
  <c r="AN194" i="3"/>
  <c r="AN195" i="3"/>
  <c r="AN196" i="3"/>
  <c r="AN197" i="3"/>
  <c r="AN198" i="3"/>
  <c r="AN199" i="3"/>
  <c r="AN200" i="3"/>
  <c r="AN201" i="3"/>
  <c r="AN202" i="3"/>
  <c r="AN203" i="3"/>
  <c r="AN204" i="3"/>
  <c r="AN205" i="3"/>
  <c r="AN206" i="3"/>
  <c r="AN207" i="3"/>
  <c r="AN208" i="3"/>
  <c r="AN209" i="3"/>
  <c r="AN210" i="3"/>
  <c r="AN211" i="3"/>
  <c r="AN212" i="3"/>
  <c r="AN213" i="3"/>
  <c r="AN214" i="3"/>
  <c r="AN215" i="3"/>
  <c r="AN216" i="3"/>
  <c r="AN217" i="3"/>
  <c r="AN218" i="3"/>
  <c r="AN219" i="3"/>
  <c r="AN220" i="3"/>
  <c r="AN221" i="3"/>
  <c r="AN222" i="3"/>
  <c r="AN223" i="3"/>
  <c r="AN224" i="3"/>
  <c r="AN225" i="3"/>
  <c r="AN226" i="3"/>
  <c r="AN227" i="3"/>
  <c r="AN228" i="3"/>
  <c r="AN229" i="3"/>
  <c r="AN230" i="3"/>
  <c r="AN231" i="3"/>
  <c r="AN232" i="3"/>
  <c r="AN233" i="3"/>
  <c r="AN234" i="3"/>
  <c r="AN235" i="3"/>
  <c r="AN236" i="3"/>
  <c r="AN237" i="3"/>
  <c r="AN238" i="3"/>
  <c r="AN239" i="3"/>
  <c r="AN240" i="3"/>
  <c r="AN241" i="3"/>
  <c r="AN242" i="3"/>
  <c r="AN243" i="3"/>
  <c r="AN244" i="3"/>
  <c r="AN245" i="3"/>
  <c r="AN246" i="3"/>
  <c r="AN247" i="3"/>
  <c r="AN248" i="3"/>
  <c r="AN249" i="3"/>
  <c r="AN250" i="3"/>
  <c r="AN251" i="3"/>
  <c r="AN252" i="3"/>
  <c r="AN253" i="3"/>
  <c r="AN254" i="3"/>
  <c r="AN255" i="3"/>
  <c r="AN256" i="3"/>
  <c r="AN257" i="3"/>
  <c r="AN258" i="3"/>
  <c r="AN259" i="3"/>
  <c r="AN260" i="3"/>
  <c r="AN261" i="3"/>
  <c r="AN262" i="3"/>
  <c r="AN263" i="3"/>
  <c r="AN264" i="3"/>
  <c r="AN265" i="3"/>
  <c r="AN266" i="3"/>
  <c r="AN267" i="3"/>
  <c r="AN268" i="3"/>
  <c r="AN269" i="3"/>
  <c r="AN270" i="3"/>
  <c r="AN271" i="3"/>
  <c r="AN272" i="3"/>
  <c r="AN273" i="3"/>
  <c r="AN274" i="3"/>
  <c r="AN275" i="3"/>
  <c r="AN276" i="3"/>
  <c r="AN277" i="3"/>
  <c r="AN278" i="3"/>
  <c r="AN279" i="3"/>
  <c r="AN280" i="3"/>
  <c r="AN281" i="3"/>
  <c r="AN282" i="3"/>
  <c r="AN283" i="3"/>
  <c r="AN284" i="3"/>
  <c r="AN285" i="3"/>
  <c r="AN286" i="3"/>
  <c r="AN287" i="3"/>
  <c r="AN288" i="3"/>
  <c r="AN289" i="3"/>
  <c r="AN290" i="3"/>
  <c r="AN291" i="3"/>
  <c r="AN292" i="3"/>
  <c r="AN293" i="3"/>
  <c r="AN294" i="3"/>
  <c r="AN295" i="3"/>
  <c r="AN296" i="3"/>
  <c r="AN297" i="3"/>
  <c r="AN298" i="3"/>
  <c r="AN299" i="3"/>
  <c r="AN300" i="3"/>
  <c r="AN301" i="3"/>
  <c r="AN302" i="3"/>
  <c r="AN303" i="3"/>
  <c r="AN304" i="3"/>
  <c r="AN305" i="3"/>
  <c r="AN306" i="3"/>
  <c r="AN307" i="3"/>
  <c r="AN308" i="3"/>
  <c r="AN309" i="3"/>
  <c r="AN310" i="3"/>
  <c r="AN311" i="3"/>
  <c r="AN312" i="3"/>
  <c r="AN313" i="3"/>
  <c r="AN314" i="3"/>
  <c r="AN315" i="3"/>
  <c r="AN316" i="3"/>
  <c r="AN317" i="3"/>
  <c r="AN318" i="3"/>
  <c r="AN319" i="3"/>
  <c r="AN320" i="3"/>
  <c r="AN321" i="3"/>
  <c r="AN322" i="3"/>
  <c r="AN323" i="3"/>
  <c r="AN324" i="3"/>
  <c r="AN325" i="3"/>
  <c r="AN326" i="3"/>
  <c r="AN327" i="3"/>
  <c r="AN328" i="3"/>
  <c r="AN329" i="3"/>
  <c r="AN330" i="3"/>
  <c r="AN331" i="3"/>
  <c r="AN332" i="3"/>
  <c r="AN333" i="3"/>
  <c r="AN334" i="3"/>
  <c r="AN335" i="3"/>
  <c r="AN336" i="3"/>
  <c r="AN337" i="3"/>
  <c r="AN338" i="3"/>
  <c r="AN339" i="3"/>
  <c r="AN340" i="3"/>
  <c r="AN341" i="3"/>
  <c r="AN342" i="3"/>
  <c r="AN343" i="3"/>
  <c r="AN344" i="3"/>
  <c r="AN345" i="3"/>
  <c r="AN346" i="3"/>
  <c r="AN347" i="3"/>
  <c r="AN348" i="3"/>
  <c r="AN349" i="3"/>
  <c r="AN350" i="3"/>
  <c r="AN351" i="3"/>
  <c r="AN352" i="3"/>
  <c r="AN353" i="3"/>
  <c r="AN354" i="3"/>
  <c r="AN355" i="3"/>
  <c r="AN356" i="3"/>
  <c r="AN357" i="3"/>
  <c r="AN358" i="3"/>
  <c r="AN359" i="3"/>
  <c r="AN360" i="3"/>
  <c r="AN361" i="3"/>
  <c r="AN362" i="3"/>
  <c r="AN363" i="3"/>
  <c r="AN364" i="3"/>
  <c r="AN365" i="3"/>
  <c r="AN366" i="3"/>
  <c r="AN367" i="3"/>
  <c r="AN368" i="3"/>
  <c r="AN369" i="3"/>
  <c r="AN370" i="3"/>
  <c r="AN371" i="3"/>
  <c r="AN372" i="3"/>
  <c r="AN373" i="3"/>
  <c r="AN374" i="3"/>
  <c r="AN375" i="3"/>
  <c r="AN376" i="3"/>
  <c r="AN377" i="3"/>
  <c r="AN378" i="3"/>
  <c r="AN379" i="3"/>
  <c r="AN380" i="3"/>
  <c r="AN381" i="3"/>
  <c r="AN382" i="3"/>
  <c r="AN383" i="3"/>
  <c r="AN384" i="3"/>
  <c r="AN385" i="3"/>
  <c r="AN386" i="3"/>
  <c r="AN387" i="3"/>
  <c r="AN388" i="3"/>
  <c r="AN389" i="3"/>
  <c r="AN390" i="3"/>
  <c r="AN391" i="3"/>
  <c r="AN392" i="3"/>
  <c r="AN393" i="3"/>
  <c r="AN394" i="3"/>
  <c r="AN395" i="3"/>
  <c r="AN396" i="3"/>
  <c r="AN397" i="3"/>
  <c r="AN398" i="3"/>
  <c r="AN399" i="3"/>
  <c r="AN400" i="3"/>
  <c r="AN401" i="3"/>
  <c r="AN402" i="3"/>
  <c r="AN403" i="3"/>
  <c r="AN404" i="3"/>
  <c r="AN405" i="3"/>
  <c r="AN406" i="3"/>
  <c r="AN407" i="3"/>
  <c r="AN408" i="3"/>
  <c r="AN409" i="3"/>
  <c r="AN410" i="3"/>
  <c r="AN411" i="3"/>
  <c r="AN412" i="3"/>
  <c r="AN413" i="3"/>
  <c r="AN414" i="3"/>
  <c r="AN415" i="3"/>
  <c r="AN416" i="3"/>
  <c r="AN417" i="3"/>
  <c r="AN418" i="3"/>
  <c r="AN419" i="3"/>
  <c r="AN420" i="3"/>
  <c r="AN421" i="3"/>
  <c r="AN422" i="3"/>
  <c r="AN423" i="3"/>
  <c r="AN424" i="3"/>
  <c r="AN425" i="3"/>
  <c r="AN426" i="3"/>
  <c r="AN427" i="3"/>
  <c r="AN428" i="3"/>
  <c r="AN429" i="3"/>
  <c r="AN430" i="3"/>
  <c r="AN431" i="3"/>
  <c r="AN432" i="3"/>
  <c r="AN433" i="3"/>
  <c r="AN434" i="3"/>
  <c r="AN435" i="3"/>
  <c r="AN436" i="3"/>
  <c r="AN437" i="3"/>
  <c r="AN438" i="3"/>
  <c r="AN439" i="3"/>
  <c r="AN440" i="3"/>
  <c r="AN441" i="3"/>
  <c r="AN442" i="3"/>
  <c r="AN443" i="3"/>
  <c r="AN444" i="3"/>
  <c r="AN445" i="3"/>
  <c r="AN446" i="3"/>
  <c r="AN447" i="3"/>
  <c r="AN448" i="3"/>
  <c r="AN449" i="3"/>
  <c r="AN450" i="3"/>
  <c r="AN451" i="3"/>
  <c r="AN452" i="3"/>
  <c r="AN453" i="3"/>
  <c r="AN454" i="3"/>
  <c r="AN455" i="3"/>
  <c r="AN456" i="3"/>
  <c r="AN457" i="3"/>
  <c r="AN458" i="3"/>
  <c r="AN459" i="3"/>
  <c r="AN460" i="3"/>
  <c r="AN461" i="3"/>
  <c r="AN462" i="3"/>
  <c r="AN463" i="3"/>
  <c r="AN464" i="3"/>
  <c r="AN465" i="3"/>
  <c r="AN466" i="3"/>
  <c r="AN467" i="3"/>
  <c r="AN468" i="3"/>
  <c r="AN469" i="3"/>
  <c r="AN470" i="3"/>
  <c r="AN471" i="3"/>
  <c r="AN472" i="3"/>
  <c r="AN473" i="3"/>
  <c r="AN474" i="3"/>
  <c r="AN475" i="3"/>
  <c r="AN476" i="3"/>
  <c r="AN477" i="3"/>
  <c r="AN478" i="3"/>
  <c r="AN479" i="3"/>
  <c r="AN480" i="3"/>
  <c r="AN481" i="3"/>
  <c r="AN482" i="3"/>
  <c r="AN483" i="3"/>
  <c r="AN484" i="3"/>
  <c r="AN485" i="3"/>
  <c r="AN486" i="3"/>
  <c r="AN487" i="3"/>
  <c r="AN488" i="3"/>
  <c r="AN489" i="3"/>
  <c r="AN490" i="3"/>
  <c r="AN491" i="3"/>
  <c r="AN492" i="3"/>
  <c r="AN493" i="3"/>
  <c r="AN494" i="3"/>
  <c r="AN495" i="3"/>
  <c r="AN496" i="3"/>
  <c r="AN497" i="3"/>
  <c r="AN498" i="3"/>
  <c r="AN499" i="3"/>
  <c r="AN500" i="3"/>
  <c r="AN501" i="3"/>
  <c r="AN502" i="3"/>
  <c r="AN503" i="3"/>
  <c r="AN504" i="3"/>
  <c r="AN505" i="3"/>
  <c r="AN506" i="3"/>
  <c r="AN507" i="3"/>
  <c r="AN508" i="3"/>
  <c r="AN509" i="3"/>
  <c r="AN510" i="3"/>
  <c r="AN511" i="3"/>
  <c r="AN512" i="3"/>
  <c r="AN513" i="3"/>
  <c r="AN514" i="3"/>
  <c r="AN515" i="3"/>
  <c r="AN516" i="3"/>
  <c r="AN517" i="3"/>
  <c r="AN518" i="3"/>
  <c r="AN519" i="3"/>
  <c r="AN520" i="3"/>
  <c r="AN521" i="3"/>
  <c r="AN522" i="3"/>
  <c r="AN523" i="3"/>
  <c r="AN524" i="3"/>
  <c r="AN525" i="3"/>
  <c r="AN526" i="3"/>
  <c r="AN527" i="3"/>
  <c r="AN528" i="3"/>
  <c r="AN529" i="3"/>
  <c r="AN530" i="3"/>
  <c r="AN531" i="3"/>
  <c r="AN532" i="3"/>
  <c r="AN533" i="3"/>
  <c r="AN534" i="3"/>
  <c r="AN535" i="3"/>
  <c r="AN536" i="3"/>
  <c r="AN537" i="3"/>
  <c r="AN538" i="3"/>
  <c r="AN539" i="3"/>
  <c r="AN540" i="3"/>
  <c r="AN541" i="3"/>
  <c r="AN542" i="3"/>
  <c r="AN543" i="3"/>
  <c r="AN544" i="3"/>
  <c r="AN545" i="3"/>
  <c r="AN546" i="3"/>
  <c r="AM3" i="3"/>
  <c r="AM4" i="3"/>
  <c r="AM5" i="3"/>
  <c r="AM6" i="3"/>
  <c r="AM7" i="3"/>
  <c r="AM8" i="3"/>
  <c r="AM9" i="3"/>
  <c r="AM10" i="3"/>
  <c r="AM11" i="3"/>
  <c r="AM12" i="3"/>
  <c r="AM13" i="3"/>
  <c r="AM14" i="3"/>
  <c r="AM15" i="3"/>
  <c r="AM16" i="3"/>
  <c r="AM17" i="3"/>
  <c r="AM18" i="3"/>
  <c r="AM19" i="3"/>
  <c r="AM20" i="3"/>
  <c r="AM21" i="3"/>
  <c r="AM22" i="3"/>
  <c r="AM23" i="3"/>
  <c r="AM24" i="3"/>
  <c r="AM25" i="3"/>
  <c r="AM26" i="3"/>
  <c r="AM27" i="3"/>
  <c r="AM28" i="3"/>
  <c r="AM29" i="3"/>
  <c r="AM30" i="3"/>
  <c r="AM31" i="3"/>
  <c r="AM32" i="3"/>
  <c r="AM33" i="3"/>
  <c r="AM34" i="3"/>
  <c r="AM35" i="3"/>
  <c r="AM36" i="3"/>
  <c r="AM37" i="3"/>
  <c r="AM38" i="3"/>
  <c r="AM39" i="3"/>
  <c r="AM40" i="3"/>
  <c r="AM41" i="3"/>
  <c r="AM42" i="3"/>
  <c r="AM43" i="3"/>
  <c r="AM44" i="3"/>
  <c r="AM45" i="3"/>
  <c r="AM46" i="3"/>
  <c r="AM47" i="3"/>
  <c r="AM48" i="3"/>
  <c r="AM49" i="3"/>
  <c r="AM50" i="3"/>
  <c r="AM51" i="3"/>
  <c r="AM52" i="3"/>
  <c r="AM53" i="3"/>
  <c r="AM54" i="3"/>
  <c r="AM55" i="3"/>
  <c r="AM56" i="3"/>
  <c r="AM57" i="3"/>
  <c r="AM58" i="3"/>
  <c r="AM59" i="3"/>
  <c r="AM60" i="3"/>
  <c r="AM61" i="3"/>
  <c r="AM62" i="3"/>
  <c r="AM63" i="3"/>
  <c r="AM64" i="3"/>
  <c r="AM65" i="3"/>
  <c r="AM66" i="3"/>
  <c r="AM67" i="3"/>
  <c r="AM68" i="3"/>
  <c r="AM69" i="3"/>
  <c r="AM70" i="3"/>
  <c r="AM71" i="3"/>
  <c r="AM72" i="3"/>
  <c r="AM73" i="3"/>
  <c r="AM74" i="3"/>
  <c r="AM75" i="3"/>
  <c r="AM76" i="3"/>
  <c r="AM77" i="3"/>
  <c r="AM78" i="3"/>
  <c r="AM79" i="3"/>
  <c r="AM80" i="3"/>
  <c r="AM81" i="3"/>
  <c r="AM82" i="3"/>
  <c r="AM83" i="3"/>
  <c r="AM84" i="3"/>
  <c r="AM85" i="3"/>
  <c r="AM86" i="3"/>
  <c r="AM87" i="3"/>
  <c r="AM88" i="3"/>
  <c r="AM89" i="3"/>
  <c r="AM90" i="3"/>
  <c r="AM91" i="3"/>
  <c r="AM92" i="3"/>
  <c r="AM93" i="3"/>
  <c r="AM94" i="3"/>
  <c r="AM95" i="3"/>
  <c r="AM96" i="3"/>
  <c r="AM97" i="3"/>
  <c r="AM98" i="3"/>
  <c r="AM99" i="3"/>
  <c r="AM100" i="3"/>
  <c r="AM101" i="3"/>
  <c r="AM102" i="3"/>
  <c r="AM103" i="3"/>
  <c r="AM104" i="3"/>
  <c r="AM105" i="3"/>
  <c r="AM106" i="3"/>
  <c r="AM107" i="3"/>
  <c r="AM108" i="3"/>
  <c r="AM109" i="3"/>
  <c r="AM124" i="3"/>
  <c r="AM125" i="3"/>
  <c r="AM126" i="3"/>
  <c r="AM127" i="3"/>
  <c r="AM128" i="3"/>
  <c r="AM129" i="3"/>
  <c r="AM130" i="3"/>
  <c r="AM131" i="3"/>
  <c r="AM132" i="3"/>
  <c r="AM133" i="3"/>
  <c r="AM134" i="3"/>
  <c r="AM135" i="3"/>
  <c r="AM136" i="3"/>
  <c r="AM137" i="3"/>
  <c r="AM138" i="3"/>
  <c r="AM139" i="3"/>
  <c r="AM140" i="3"/>
  <c r="AM141" i="3"/>
  <c r="AM142" i="3"/>
  <c r="AM143" i="3"/>
  <c r="AM144" i="3"/>
  <c r="AM145" i="3"/>
  <c r="AM146" i="3"/>
  <c r="AM147" i="3"/>
  <c r="AM148" i="3"/>
  <c r="AM149" i="3"/>
  <c r="AM150" i="3"/>
  <c r="AM151" i="3"/>
  <c r="AM152" i="3"/>
  <c r="AM153" i="3"/>
  <c r="AM154" i="3"/>
  <c r="AM155" i="3"/>
  <c r="AM156" i="3"/>
  <c r="AM157" i="3"/>
  <c r="AM158" i="3"/>
  <c r="AM159" i="3"/>
  <c r="AM160" i="3"/>
  <c r="AM161" i="3"/>
  <c r="AM162" i="3"/>
  <c r="AM163" i="3"/>
  <c r="AM164" i="3"/>
  <c r="AM165" i="3"/>
  <c r="AM166" i="3"/>
  <c r="AM167" i="3"/>
  <c r="AM168" i="3"/>
  <c r="AM169" i="3"/>
  <c r="AM170" i="3"/>
  <c r="AM171" i="3"/>
  <c r="AM172" i="3"/>
  <c r="AM173" i="3"/>
  <c r="AM174" i="3"/>
  <c r="AM175" i="3"/>
  <c r="AM176" i="3"/>
  <c r="AM177" i="3"/>
  <c r="AM178" i="3"/>
  <c r="AM179" i="3"/>
  <c r="AM180" i="3"/>
  <c r="AM181" i="3"/>
  <c r="AM182" i="3"/>
  <c r="AM183" i="3"/>
  <c r="AM184" i="3"/>
  <c r="AM185" i="3"/>
  <c r="AM186" i="3"/>
  <c r="AM187" i="3"/>
  <c r="AM188" i="3"/>
  <c r="AM189" i="3"/>
  <c r="AM190" i="3"/>
  <c r="AM191" i="3"/>
  <c r="AM192" i="3"/>
  <c r="AM193" i="3"/>
  <c r="AM194" i="3"/>
  <c r="AM195" i="3"/>
  <c r="AM196" i="3"/>
  <c r="AM197" i="3"/>
  <c r="AM198" i="3"/>
  <c r="AM199" i="3"/>
  <c r="AM200" i="3"/>
  <c r="AM201" i="3"/>
  <c r="AM202" i="3"/>
  <c r="AM203" i="3"/>
  <c r="AM204" i="3"/>
  <c r="AM205" i="3"/>
  <c r="AM206" i="3"/>
  <c r="AM207" i="3"/>
  <c r="AM208" i="3"/>
  <c r="AM209" i="3"/>
  <c r="AM210" i="3"/>
  <c r="AM211" i="3"/>
  <c r="AM212" i="3"/>
  <c r="AM213" i="3"/>
  <c r="AM214" i="3"/>
  <c r="AM215" i="3"/>
  <c r="AM216" i="3"/>
  <c r="AM217" i="3"/>
  <c r="AM218" i="3"/>
  <c r="AM219" i="3"/>
  <c r="AM220" i="3"/>
  <c r="AM221" i="3"/>
  <c r="AM222" i="3"/>
  <c r="AM223" i="3"/>
  <c r="AM224" i="3"/>
  <c r="AM225" i="3"/>
  <c r="AM226" i="3"/>
  <c r="AM227" i="3"/>
  <c r="AM228" i="3"/>
  <c r="AM229" i="3"/>
  <c r="AM230" i="3"/>
  <c r="AM231" i="3"/>
  <c r="AM232" i="3"/>
  <c r="AM233" i="3"/>
  <c r="AM234" i="3"/>
  <c r="AM235" i="3"/>
  <c r="AM236" i="3"/>
  <c r="AM237" i="3"/>
  <c r="AM238" i="3"/>
  <c r="AM239" i="3"/>
  <c r="AM240" i="3"/>
  <c r="AM241" i="3"/>
  <c r="AM242" i="3"/>
  <c r="AM243" i="3"/>
  <c r="AM244" i="3"/>
  <c r="AM245" i="3"/>
  <c r="AM246" i="3"/>
  <c r="AM247" i="3"/>
  <c r="AM248" i="3"/>
  <c r="AM249" i="3"/>
  <c r="AM250" i="3"/>
  <c r="AM251" i="3"/>
  <c r="AM252" i="3"/>
  <c r="AM253" i="3"/>
  <c r="AM254" i="3"/>
  <c r="AM255" i="3"/>
  <c r="AM256" i="3"/>
  <c r="AM257" i="3"/>
  <c r="AM258" i="3"/>
  <c r="AM259" i="3"/>
  <c r="AM260" i="3"/>
  <c r="AM261" i="3"/>
  <c r="AM262" i="3"/>
  <c r="AM263" i="3"/>
  <c r="AM264" i="3"/>
  <c r="AM265" i="3"/>
  <c r="AM266" i="3"/>
  <c r="AM267" i="3"/>
  <c r="AM268" i="3"/>
  <c r="AM269" i="3"/>
  <c r="AM270" i="3"/>
  <c r="AM271" i="3"/>
  <c r="AM272" i="3"/>
  <c r="AM273" i="3"/>
  <c r="AM274" i="3"/>
  <c r="AM275" i="3"/>
  <c r="AM276" i="3"/>
  <c r="AM277" i="3"/>
  <c r="AM278" i="3"/>
  <c r="AM279" i="3"/>
  <c r="AM280" i="3"/>
  <c r="AM281" i="3"/>
  <c r="AM282" i="3"/>
  <c r="AM283" i="3"/>
  <c r="AM284" i="3"/>
  <c r="AM285" i="3"/>
  <c r="AM286" i="3"/>
  <c r="AM287" i="3"/>
  <c r="AM288" i="3"/>
  <c r="AM289" i="3"/>
  <c r="AM290" i="3"/>
  <c r="AM291" i="3"/>
  <c r="AM292" i="3"/>
  <c r="AM293" i="3"/>
  <c r="AM294" i="3"/>
  <c r="AM295" i="3"/>
  <c r="AM296" i="3"/>
  <c r="AM297" i="3"/>
  <c r="AM298" i="3"/>
  <c r="AM299" i="3"/>
  <c r="AM300" i="3"/>
  <c r="AM301" i="3"/>
  <c r="AM302" i="3"/>
  <c r="AM303" i="3"/>
  <c r="AM304" i="3"/>
  <c r="AM305" i="3"/>
  <c r="AM306" i="3"/>
  <c r="AM307" i="3"/>
  <c r="AM308" i="3"/>
  <c r="AM309" i="3"/>
  <c r="AM310" i="3"/>
  <c r="AM311" i="3"/>
  <c r="AM312" i="3"/>
  <c r="AM313" i="3"/>
  <c r="AM314" i="3"/>
  <c r="AM315" i="3"/>
  <c r="AM316" i="3"/>
  <c r="AM317" i="3"/>
  <c r="AM318" i="3"/>
  <c r="AM319" i="3"/>
  <c r="AM320" i="3"/>
  <c r="AM321" i="3"/>
  <c r="AM322" i="3"/>
  <c r="AM323" i="3"/>
  <c r="AM324" i="3"/>
  <c r="AM325" i="3"/>
  <c r="AM326" i="3"/>
  <c r="AM327" i="3"/>
  <c r="AM328" i="3"/>
  <c r="AM329" i="3"/>
  <c r="AM330" i="3"/>
  <c r="AM331" i="3"/>
  <c r="AM332" i="3"/>
  <c r="AM333" i="3"/>
  <c r="AM334" i="3"/>
  <c r="AM335" i="3"/>
  <c r="AM336" i="3"/>
  <c r="AM337" i="3"/>
  <c r="AM338" i="3"/>
  <c r="AM339" i="3"/>
  <c r="AM340" i="3"/>
  <c r="AM341" i="3"/>
  <c r="AM342" i="3"/>
  <c r="AM343" i="3"/>
  <c r="AM344" i="3"/>
  <c r="AM345" i="3"/>
  <c r="AM346" i="3"/>
  <c r="AM347" i="3"/>
  <c r="AM348" i="3"/>
  <c r="AM349" i="3"/>
  <c r="AM350" i="3"/>
  <c r="AM351" i="3"/>
  <c r="AM352" i="3"/>
  <c r="AM353" i="3"/>
  <c r="AM354" i="3"/>
  <c r="AM355" i="3"/>
  <c r="AM356" i="3"/>
  <c r="AM357" i="3"/>
  <c r="AM358" i="3"/>
  <c r="AM359" i="3"/>
  <c r="AM360" i="3"/>
  <c r="AM361" i="3"/>
  <c r="AM362" i="3"/>
  <c r="AM363" i="3"/>
  <c r="AM364" i="3"/>
  <c r="AM365" i="3"/>
  <c r="AM366" i="3"/>
  <c r="AM367" i="3"/>
  <c r="AM368" i="3"/>
  <c r="AM369" i="3"/>
  <c r="AM370" i="3"/>
  <c r="AM371" i="3"/>
  <c r="AM372" i="3"/>
  <c r="AM373" i="3"/>
  <c r="AM374" i="3"/>
  <c r="AM375" i="3"/>
  <c r="AM376" i="3"/>
  <c r="AM377" i="3"/>
  <c r="AM378" i="3"/>
  <c r="AM379" i="3"/>
  <c r="AM380" i="3"/>
  <c r="AM381" i="3"/>
  <c r="AM382" i="3"/>
  <c r="AM383" i="3"/>
  <c r="AM384" i="3"/>
  <c r="AM385" i="3"/>
  <c r="AM386" i="3"/>
  <c r="AM387" i="3"/>
  <c r="AM388" i="3"/>
  <c r="AM389" i="3"/>
  <c r="AM390" i="3"/>
  <c r="AM391" i="3"/>
  <c r="AM392" i="3"/>
  <c r="AM393" i="3"/>
  <c r="AM394" i="3"/>
  <c r="AM395" i="3"/>
  <c r="AM396" i="3"/>
  <c r="AM397" i="3"/>
  <c r="AM398" i="3"/>
  <c r="AM399" i="3"/>
  <c r="AM400" i="3"/>
  <c r="AM401" i="3"/>
  <c r="AM402" i="3"/>
  <c r="AM403" i="3"/>
  <c r="AM404" i="3"/>
  <c r="AM405" i="3"/>
  <c r="AM406" i="3"/>
  <c r="AM407" i="3"/>
  <c r="AM408" i="3"/>
  <c r="AM409" i="3"/>
  <c r="AM410" i="3"/>
  <c r="AM411" i="3"/>
  <c r="AM412" i="3"/>
  <c r="AM413" i="3"/>
  <c r="AM414" i="3"/>
  <c r="AM415" i="3"/>
  <c r="AM416" i="3"/>
  <c r="AM417" i="3"/>
  <c r="AM418" i="3"/>
  <c r="AM419" i="3"/>
  <c r="AM420" i="3"/>
  <c r="AM421" i="3"/>
  <c r="AM422" i="3"/>
  <c r="AM423" i="3"/>
  <c r="AM424" i="3"/>
  <c r="AM425" i="3"/>
  <c r="AM426" i="3"/>
  <c r="AM427" i="3"/>
  <c r="AM428" i="3"/>
  <c r="AM429" i="3"/>
  <c r="AM430" i="3"/>
  <c r="AM431" i="3"/>
  <c r="AM432" i="3"/>
  <c r="AM433" i="3"/>
  <c r="AM434" i="3"/>
  <c r="AM435" i="3"/>
  <c r="AM436" i="3"/>
  <c r="AM437" i="3"/>
  <c r="AM438" i="3"/>
  <c r="AM439" i="3"/>
  <c r="AM440" i="3"/>
  <c r="AM441" i="3"/>
  <c r="AM442" i="3"/>
  <c r="AM443" i="3"/>
  <c r="AM444" i="3"/>
  <c r="AM445" i="3"/>
  <c r="AM446" i="3"/>
  <c r="AM447" i="3"/>
  <c r="AM448" i="3"/>
  <c r="AM449" i="3"/>
  <c r="AM450" i="3"/>
  <c r="AM451" i="3"/>
  <c r="AM452" i="3"/>
  <c r="AM453" i="3"/>
  <c r="AM454" i="3"/>
  <c r="AM455" i="3"/>
  <c r="AM456" i="3"/>
  <c r="AM457" i="3"/>
  <c r="AM458" i="3"/>
  <c r="AM459" i="3"/>
  <c r="AM460" i="3"/>
  <c r="AM461" i="3"/>
  <c r="AM462" i="3"/>
  <c r="AM463" i="3"/>
  <c r="AM464" i="3"/>
  <c r="AM465" i="3"/>
  <c r="AM466" i="3"/>
  <c r="AM467" i="3"/>
  <c r="AM468" i="3"/>
  <c r="AM469" i="3"/>
  <c r="AM470" i="3"/>
  <c r="AM471" i="3"/>
  <c r="AM472" i="3"/>
  <c r="AM473" i="3"/>
  <c r="AM474" i="3"/>
  <c r="AM475" i="3"/>
  <c r="AM476" i="3"/>
  <c r="AM477" i="3"/>
  <c r="AM478" i="3"/>
  <c r="AM479" i="3"/>
  <c r="AM480" i="3"/>
  <c r="AM481" i="3"/>
  <c r="AM482" i="3"/>
  <c r="AM483" i="3"/>
  <c r="AM484" i="3"/>
  <c r="AM485" i="3"/>
  <c r="AM486" i="3"/>
  <c r="AM487" i="3"/>
  <c r="AM488" i="3"/>
  <c r="AM489" i="3"/>
  <c r="AM490" i="3"/>
  <c r="AM491" i="3"/>
  <c r="AM492" i="3"/>
  <c r="AM493" i="3"/>
  <c r="AM494" i="3"/>
  <c r="AM495" i="3"/>
  <c r="AM496" i="3"/>
  <c r="AM497" i="3"/>
  <c r="AM498" i="3"/>
  <c r="AM499" i="3"/>
  <c r="AM500" i="3"/>
  <c r="AM501" i="3"/>
  <c r="AM502" i="3"/>
  <c r="AM503" i="3"/>
  <c r="AM504" i="3"/>
  <c r="AM505" i="3"/>
  <c r="AM506" i="3"/>
  <c r="AM507" i="3"/>
  <c r="AM508" i="3"/>
  <c r="AM509" i="3"/>
  <c r="AM510" i="3"/>
  <c r="AM511" i="3"/>
  <c r="AM512" i="3"/>
  <c r="AM513" i="3"/>
  <c r="AM514" i="3"/>
  <c r="AM515" i="3"/>
  <c r="AM516" i="3"/>
  <c r="AM517" i="3"/>
  <c r="AM518" i="3"/>
  <c r="AM519" i="3"/>
  <c r="AM520" i="3"/>
  <c r="AM521" i="3"/>
  <c r="AM522" i="3"/>
  <c r="AM523" i="3"/>
  <c r="AM524" i="3"/>
  <c r="AM525" i="3"/>
  <c r="AM526" i="3"/>
  <c r="AM527" i="3"/>
  <c r="AM528" i="3"/>
  <c r="AM529" i="3"/>
  <c r="AM530" i="3"/>
  <c r="AM531" i="3"/>
  <c r="AM532" i="3"/>
  <c r="AM533" i="3"/>
  <c r="AM534" i="3"/>
  <c r="AM535" i="3"/>
  <c r="AM536" i="3"/>
  <c r="AM537" i="3"/>
  <c r="AM538" i="3"/>
  <c r="AM539" i="3"/>
  <c r="AM540" i="3"/>
  <c r="AM541" i="3"/>
  <c r="AM542" i="3"/>
  <c r="AM543" i="3"/>
  <c r="AM544" i="3"/>
  <c r="AM545" i="3"/>
  <c r="AM546" i="3"/>
  <c r="AL3" i="3"/>
  <c r="AL4" i="3"/>
  <c r="AL5" i="3"/>
  <c r="AL6" i="3"/>
  <c r="AL7" i="3"/>
  <c r="AL8"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3" i="3"/>
  <c r="AL74" i="3"/>
  <c r="AL75" i="3"/>
  <c r="AL76" i="3"/>
  <c r="AL77" i="3"/>
  <c r="AL78" i="3"/>
  <c r="AL79" i="3"/>
  <c r="AL80" i="3"/>
  <c r="AL81" i="3"/>
  <c r="AL82" i="3"/>
  <c r="AL83" i="3"/>
  <c r="AL84" i="3"/>
  <c r="AL85" i="3"/>
  <c r="AL86" i="3"/>
  <c r="AL87" i="3"/>
  <c r="AL88" i="3"/>
  <c r="AL89" i="3"/>
  <c r="AL90" i="3"/>
  <c r="AL91" i="3"/>
  <c r="AL92" i="3"/>
  <c r="AL93" i="3"/>
  <c r="AL94" i="3"/>
  <c r="AL95" i="3"/>
  <c r="AL96" i="3"/>
  <c r="AL97" i="3"/>
  <c r="AL98" i="3"/>
  <c r="AL99" i="3"/>
  <c r="AL100" i="3"/>
  <c r="AL101" i="3"/>
  <c r="AL102" i="3"/>
  <c r="AL103" i="3"/>
  <c r="AL104" i="3"/>
  <c r="AL105" i="3"/>
  <c r="AL106" i="3"/>
  <c r="AL107" i="3"/>
  <c r="AL108" i="3"/>
  <c r="AL109" i="3"/>
  <c r="AL124" i="3"/>
  <c r="AL125" i="3"/>
  <c r="AL126" i="3"/>
  <c r="AL127" i="3"/>
  <c r="AL128" i="3"/>
  <c r="AL129" i="3"/>
  <c r="AL130" i="3"/>
  <c r="AL131" i="3"/>
  <c r="AL132" i="3"/>
  <c r="AL133" i="3"/>
  <c r="AL134" i="3"/>
  <c r="AL135" i="3"/>
  <c r="AL136" i="3"/>
  <c r="AL137" i="3"/>
  <c r="AL138" i="3"/>
  <c r="AL139" i="3"/>
  <c r="AL140" i="3"/>
  <c r="AL141" i="3"/>
  <c r="AL142" i="3"/>
  <c r="AL143" i="3"/>
  <c r="AL144" i="3"/>
  <c r="AL145" i="3"/>
  <c r="AL146" i="3"/>
  <c r="AL147" i="3"/>
  <c r="AL148" i="3"/>
  <c r="AL149" i="3"/>
  <c r="AL150" i="3"/>
  <c r="AL151" i="3"/>
  <c r="AL152" i="3"/>
  <c r="AL153" i="3"/>
  <c r="AL154" i="3"/>
  <c r="AL155" i="3"/>
  <c r="AL156" i="3"/>
  <c r="AL157" i="3"/>
  <c r="AL158" i="3"/>
  <c r="AL159" i="3"/>
  <c r="AL160" i="3"/>
  <c r="AL161" i="3"/>
  <c r="AL162" i="3"/>
  <c r="AL163" i="3"/>
  <c r="AL164" i="3"/>
  <c r="AL165" i="3"/>
  <c r="AL166" i="3"/>
  <c r="AL167" i="3"/>
  <c r="AL168" i="3"/>
  <c r="AL169" i="3"/>
  <c r="AL170" i="3"/>
  <c r="AL171" i="3"/>
  <c r="AL172" i="3"/>
  <c r="AL173" i="3"/>
  <c r="AL174" i="3"/>
  <c r="AL175" i="3"/>
  <c r="AL176" i="3"/>
  <c r="AL177" i="3"/>
  <c r="AL178" i="3"/>
  <c r="AL179" i="3"/>
  <c r="AL180" i="3"/>
  <c r="AL181" i="3"/>
  <c r="AL182" i="3"/>
  <c r="AL183" i="3"/>
  <c r="AL184" i="3"/>
  <c r="AL185" i="3"/>
  <c r="AL186" i="3"/>
  <c r="AL187" i="3"/>
  <c r="AL188" i="3"/>
  <c r="AL189" i="3"/>
  <c r="AL190" i="3"/>
  <c r="AL191" i="3"/>
  <c r="AL192" i="3"/>
  <c r="AL193" i="3"/>
  <c r="AL194" i="3"/>
  <c r="AL195" i="3"/>
  <c r="AL196" i="3"/>
  <c r="AL197" i="3"/>
  <c r="AL198" i="3"/>
  <c r="AL199" i="3"/>
  <c r="AL200" i="3"/>
  <c r="AL201" i="3"/>
  <c r="AL202" i="3"/>
  <c r="AL203" i="3"/>
  <c r="AL204" i="3"/>
  <c r="AL205" i="3"/>
  <c r="AL206" i="3"/>
  <c r="AL207" i="3"/>
  <c r="AL208" i="3"/>
  <c r="AL209" i="3"/>
  <c r="AL210" i="3"/>
  <c r="AL211" i="3"/>
  <c r="AL212" i="3"/>
  <c r="AL213" i="3"/>
  <c r="AL214" i="3"/>
  <c r="AL215" i="3"/>
  <c r="AL216" i="3"/>
  <c r="AL217" i="3"/>
  <c r="AL218" i="3"/>
  <c r="AL219" i="3"/>
  <c r="AL220" i="3"/>
  <c r="AL221" i="3"/>
  <c r="AL222" i="3"/>
  <c r="AL223" i="3"/>
  <c r="AL224" i="3"/>
  <c r="AL225" i="3"/>
  <c r="AL226" i="3"/>
  <c r="AL227" i="3"/>
  <c r="AL228" i="3"/>
  <c r="AL229" i="3"/>
  <c r="AL230" i="3"/>
  <c r="AL231" i="3"/>
  <c r="AL232" i="3"/>
  <c r="AL233" i="3"/>
  <c r="AL234" i="3"/>
  <c r="AL235" i="3"/>
  <c r="AL236" i="3"/>
  <c r="AL237" i="3"/>
  <c r="AL238" i="3"/>
  <c r="AL239" i="3"/>
  <c r="AL240" i="3"/>
  <c r="AL241" i="3"/>
  <c r="AL242" i="3"/>
  <c r="AL243" i="3"/>
  <c r="AL244" i="3"/>
  <c r="AL245" i="3"/>
  <c r="AL246" i="3"/>
  <c r="AL247" i="3"/>
  <c r="AL248" i="3"/>
  <c r="AL249" i="3"/>
  <c r="AL250" i="3"/>
  <c r="AL251" i="3"/>
  <c r="AL252" i="3"/>
  <c r="AL253" i="3"/>
  <c r="AL254" i="3"/>
  <c r="AL255" i="3"/>
  <c r="AL256" i="3"/>
  <c r="AL257" i="3"/>
  <c r="AL258" i="3"/>
  <c r="AL259" i="3"/>
  <c r="AL260" i="3"/>
  <c r="AL261" i="3"/>
  <c r="AL262" i="3"/>
  <c r="AL263" i="3"/>
  <c r="AL264" i="3"/>
  <c r="AL265" i="3"/>
  <c r="AL266" i="3"/>
  <c r="AL267" i="3"/>
  <c r="AL268" i="3"/>
  <c r="AL269" i="3"/>
  <c r="AL270" i="3"/>
  <c r="AL271" i="3"/>
  <c r="AL272" i="3"/>
  <c r="AL273" i="3"/>
  <c r="AL274" i="3"/>
  <c r="AL275" i="3"/>
  <c r="AL276" i="3"/>
  <c r="AL277" i="3"/>
  <c r="AL278" i="3"/>
  <c r="AL279" i="3"/>
  <c r="AL280" i="3"/>
  <c r="AL281" i="3"/>
  <c r="AL282" i="3"/>
  <c r="AL283" i="3"/>
  <c r="AL284" i="3"/>
  <c r="AL285" i="3"/>
  <c r="AL286" i="3"/>
  <c r="AL287" i="3"/>
  <c r="AL288" i="3"/>
  <c r="AL289" i="3"/>
  <c r="AL290" i="3"/>
  <c r="AL291" i="3"/>
  <c r="AL292" i="3"/>
  <c r="AL293" i="3"/>
  <c r="AL294" i="3"/>
  <c r="AL295" i="3"/>
  <c r="AL296" i="3"/>
  <c r="AL297" i="3"/>
  <c r="AL298" i="3"/>
  <c r="AL299" i="3"/>
  <c r="AL300" i="3"/>
  <c r="AL301" i="3"/>
  <c r="AL302" i="3"/>
  <c r="AL303" i="3"/>
  <c r="AL304" i="3"/>
  <c r="AL305" i="3"/>
  <c r="AL306" i="3"/>
  <c r="AL307" i="3"/>
  <c r="AL308" i="3"/>
  <c r="AL309" i="3"/>
  <c r="AL310" i="3"/>
  <c r="AL311" i="3"/>
  <c r="AL312" i="3"/>
  <c r="AL313" i="3"/>
  <c r="AL314" i="3"/>
  <c r="AL315" i="3"/>
  <c r="AL316" i="3"/>
  <c r="AL317" i="3"/>
  <c r="AL318" i="3"/>
  <c r="AL319" i="3"/>
  <c r="AL320" i="3"/>
  <c r="AL321" i="3"/>
  <c r="AL322" i="3"/>
  <c r="AL323" i="3"/>
  <c r="AL324" i="3"/>
  <c r="AL325" i="3"/>
  <c r="AL326" i="3"/>
  <c r="AL327" i="3"/>
  <c r="AL328" i="3"/>
  <c r="AL329" i="3"/>
  <c r="AL330" i="3"/>
  <c r="AL331" i="3"/>
  <c r="AL332" i="3"/>
  <c r="AL333" i="3"/>
  <c r="AL334" i="3"/>
  <c r="AL335" i="3"/>
  <c r="AL336" i="3"/>
  <c r="AL337" i="3"/>
  <c r="AL338" i="3"/>
  <c r="AL339" i="3"/>
  <c r="AL340" i="3"/>
  <c r="AL341" i="3"/>
  <c r="AL342" i="3"/>
  <c r="AL343" i="3"/>
  <c r="AL344" i="3"/>
  <c r="AL345" i="3"/>
  <c r="AL346" i="3"/>
  <c r="AL347" i="3"/>
  <c r="AL348" i="3"/>
  <c r="AL349" i="3"/>
  <c r="AL350" i="3"/>
  <c r="AL351" i="3"/>
  <c r="AL352" i="3"/>
  <c r="AL353" i="3"/>
  <c r="AL354" i="3"/>
  <c r="AL355" i="3"/>
  <c r="AL356" i="3"/>
  <c r="AL357" i="3"/>
  <c r="AL358" i="3"/>
  <c r="AL359" i="3"/>
  <c r="AL360" i="3"/>
  <c r="AL361" i="3"/>
  <c r="AL362" i="3"/>
  <c r="AL363" i="3"/>
  <c r="AL364" i="3"/>
  <c r="AL365" i="3"/>
  <c r="AL366" i="3"/>
  <c r="AL367" i="3"/>
  <c r="AL368" i="3"/>
  <c r="AL369" i="3"/>
  <c r="AL370" i="3"/>
  <c r="AL371" i="3"/>
  <c r="AL372" i="3"/>
  <c r="AL373" i="3"/>
  <c r="AL374" i="3"/>
  <c r="AL375" i="3"/>
  <c r="AL376" i="3"/>
  <c r="AL377" i="3"/>
  <c r="AL378" i="3"/>
  <c r="AL379" i="3"/>
  <c r="AL380" i="3"/>
  <c r="AL381" i="3"/>
  <c r="AL382" i="3"/>
  <c r="AL383" i="3"/>
  <c r="AL384" i="3"/>
  <c r="AL385" i="3"/>
  <c r="AL386" i="3"/>
  <c r="AL387" i="3"/>
  <c r="AL388" i="3"/>
  <c r="AL389" i="3"/>
  <c r="AL390" i="3"/>
  <c r="AL391" i="3"/>
  <c r="AL392" i="3"/>
  <c r="AL393" i="3"/>
  <c r="AL394" i="3"/>
  <c r="AL395" i="3"/>
  <c r="AL396" i="3"/>
  <c r="AL397" i="3"/>
  <c r="AL398" i="3"/>
  <c r="AL399" i="3"/>
  <c r="AL400" i="3"/>
  <c r="AL401" i="3"/>
  <c r="AL402" i="3"/>
  <c r="AL403" i="3"/>
  <c r="AL404" i="3"/>
  <c r="AL405" i="3"/>
  <c r="AL406" i="3"/>
  <c r="AL407" i="3"/>
  <c r="AL408" i="3"/>
  <c r="AL409" i="3"/>
  <c r="AL410" i="3"/>
  <c r="AL411" i="3"/>
  <c r="AL412" i="3"/>
  <c r="AL413" i="3"/>
  <c r="AL414" i="3"/>
  <c r="AL415" i="3"/>
  <c r="AL416" i="3"/>
  <c r="AL417" i="3"/>
  <c r="AL418" i="3"/>
  <c r="AL419" i="3"/>
  <c r="AL420" i="3"/>
  <c r="AL421" i="3"/>
  <c r="AL422" i="3"/>
  <c r="AL423" i="3"/>
  <c r="AL424" i="3"/>
  <c r="AL425" i="3"/>
  <c r="AL426" i="3"/>
  <c r="AL427" i="3"/>
  <c r="AL428" i="3"/>
  <c r="AL429" i="3"/>
  <c r="AL430" i="3"/>
  <c r="AL431" i="3"/>
  <c r="AL432" i="3"/>
  <c r="AL433" i="3"/>
  <c r="AL434" i="3"/>
  <c r="AL435" i="3"/>
  <c r="AL436" i="3"/>
  <c r="AL437" i="3"/>
  <c r="AL438" i="3"/>
  <c r="AL439" i="3"/>
  <c r="AL440" i="3"/>
  <c r="AL441" i="3"/>
  <c r="AL442" i="3"/>
  <c r="AL443" i="3"/>
  <c r="AL444" i="3"/>
  <c r="AL445" i="3"/>
  <c r="AL446" i="3"/>
  <c r="AL447" i="3"/>
  <c r="AL448" i="3"/>
  <c r="AL449" i="3"/>
  <c r="AL450" i="3"/>
  <c r="AL451" i="3"/>
  <c r="AL452" i="3"/>
  <c r="AL453" i="3"/>
  <c r="AL454" i="3"/>
  <c r="AL455" i="3"/>
  <c r="AL456" i="3"/>
  <c r="AL457" i="3"/>
  <c r="AL458" i="3"/>
  <c r="AL459" i="3"/>
  <c r="AL460" i="3"/>
  <c r="AL461" i="3"/>
  <c r="AL462" i="3"/>
  <c r="AL463" i="3"/>
  <c r="AL464" i="3"/>
  <c r="AL465" i="3"/>
  <c r="AL466" i="3"/>
  <c r="AL467" i="3"/>
  <c r="AL468" i="3"/>
  <c r="AL469" i="3"/>
  <c r="AL470" i="3"/>
  <c r="AL471" i="3"/>
  <c r="AL472" i="3"/>
  <c r="AL473" i="3"/>
  <c r="AL474" i="3"/>
  <c r="AL475" i="3"/>
  <c r="AL476" i="3"/>
  <c r="AL477" i="3"/>
  <c r="AL478" i="3"/>
  <c r="AL479" i="3"/>
  <c r="AL480" i="3"/>
  <c r="AL481" i="3"/>
  <c r="AL482" i="3"/>
  <c r="AL483" i="3"/>
  <c r="AL484" i="3"/>
  <c r="AL485" i="3"/>
  <c r="AL486" i="3"/>
  <c r="AL487" i="3"/>
  <c r="AL488" i="3"/>
  <c r="AL489" i="3"/>
  <c r="AL490" i="3"/>
  <c r="AL491" i="3"/>
  <c r="AL492" i="3"/>
  <c r="AL493" i="3"/>
  <c r="AL494" i="3"/>
  <c r="AL495" i="3"/>
  <c r="AL496" i="3"/>
  <c r="AL497" i="3"/>
  <c r="AL498" i="3"/>
  <c r="AL499" i="3"/>
  <c r="AL500" i="3"/>
  <c r="AL501" i="3"/>
  <c r="AL502" i="3"/>
  <c r="AL503" i="3"/>
  <c r="AL504" i="3"/>
  <c r="AL505" i="3"/>
  <c r="AL506" i="3"/>
  <c r="AL507" i="3"/>
  <c r="AL508" i="3"/>
  <c r="AL509" i="3"/>
  <c r="AL510" i="3"/>
  <c r="AL511" i="3"/>
  <c r="AL512" i="3"/>
  <c r="AL513" i="3"/>
  <c r="AL514" i="3"/>
  <c r="AL515" i="3"/>
  <c r="AL516" i="3"/>
  <c r="AL517" i="3"/>
  <c r="AL518" i="3"/>
  <c r="AL519" i="3"/>
  <c r="AL520" i="3"/>
  <c r="AL521" i="3"/>
  <c r="AL522" i="3"/>
  <c r="AL523" i="3"/>
  <c r="AL524" i="3"/>
  <c r="AL525" i="3"/>
  <c r="AL526" i="3"/>
  <c r="AL527" i="3"/>
  <c r="AL528" i="3"/>
  <c r="AL529" i="3"/>
  <c r="AL530" i="3"/>
  <c r="AL531" i="3"/>
  <c r="AL532" i="3"/>
  <c r="AL533" i="3"/>
  <c r="AL534" i="3"/>
  <c r="AL535" i="3"/>
  <c r="AL536" i="3"/>
  <c r="AL537" i="3"/>
  <c r="AL538" i="3"/>
  <c r="AL539" i="3"/>
  <c r="AL540" i="3"/>
  <c r="AL541" i="3"/>
  <c r="AL542" i="3"/>
  <c r="AL543" i="3"/>
  <c r="AL544" i="3"/>
  <c r="AL545" i="3"/>
  <c r="AL546" i="3"/>
  <c r="AK3" i="3"/>
  <c r="AK4" i="3"/>
  <c r="AK5" i="3"/>
  <c r="AK6" i="3"/>
  <c r="AK7" i="3"/>
  <c r="AK8" i="3"/>
  <c r="AK9" i="3"/>
  <c r="AK10" i="3"/>
  <c r="AK11" i="3"/>
  <c r="AK12" i="3"/>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45" i="3"/>
  <c r="AK46" i="3"/>
  <c r="AK47" i="3"/>
  <c r="AK48" i="3"/>
  <c r="AK49" i="3"/>
  <c r="AK50" i="3"/>
  <c r="AK51" i="3"/>
  <c r="AK52" i="3"/>
  <c r="AK53" i="3"/>
  <c r="AK54" i="3"/>
  <c r="AK55" i="3"/>
  <c r="AK56" i="3"/>
  <c r="AK57" i="3"/>
  <c r="AK58" i="3"/>
  <c r="AK59" i="3"/>
  <c r="AK60" i="3"/>
  <c r="AK61" i="3"/>
  <c r="AK62" i="3"/>
  <c r="AK63" i="3"/>
  <c r="AK64" i="3"/>
  <c r="AK65" i="3"/>
  <c r="AK66" i="3"/>
  <c r="AK67" i="3"/>
  <c r="AK68" i="3"/>
  <c r="AK69" i="3"/>
  <c r="AK70" i="3"/>
  <c r="AK71" i="3"/>
  <c r="AK72" i="3"/>
  <c r="AK73" i="3"/>
  <c r="AK74" i="3"/>
  <c r="AK75" i="3"/>
  <c r="AK76" i="3"/>
  <c r="AK77" i="3"/>
  <c r="AK78" i="3"/>
  <c r="AK79" i="3"/>
  <c r="AK80" i="3"/>
  <c r="AK81" i="3"/>
  <c r="AK82" i="3"/>
  <c r="AK83" i="3"/>
  <c r="AK85" i="3"/>
  <c r="AK86" i="3"/>
  <c r="AK87" i="3"/>
  <c r="AK88" i="3"/>
  <c r="AK89" i="3"/>
  <c r="AK90" i="3"/>
  <c r="AK91" i="3"/>
  <c r="AK92" i="3"/>
  <c r="AK93" i="3"/>
  <c r="AK94" i="3"/>
  <c r="AK95" i="3"/>
  <c r="AK96" i="3"/>
  <c r="AK97" i="3"/>
  <c r="AK98" i="3"/>
  <c r="AK99" i="3"/>
  <c r="AK100" i="3"/>
  <c r="AK101" i="3"/>
  <c r="AK102" i="3"/>
  <c r="AK103" i="3"/>
  <c r="AK104" i="3"/>
  <c r="AK105" i="3"/>
  <c r="AK106" i="3"/>
  <c r="AK107" i="3"/>
  <c r="AK108" i="3"/>
  <c r="AK109" i="3"/>
  <c r="AK124" i="3"/>
  <c r="AK125" i="3"/>
  <c r="AK126" i="3"/>
  <c r="AK127" i="3"/>
  <c r="AK128" i="3"/>
  <c r="AK129" i="3"/>
  <c r="AK130" i="3"/>
  <c r="AK131" i="3"/>
  <c r="AK132" i="3"/>
  <c r="AK133" i="3"/>
  <c r="AK134" i="3"/>
  <c r="AK135" i="3"/>
  <c r="AK136" i="3"/>
  <c r="AK137" i="3"/>
  <c r="AK138" i="3"/>
  <c r="AK139" i="3"/>
  <c r="AK140" i="3"/>
  <c r="AK141" i="3"/>
  <c r="AK142" i="3"/>
  <c r="AK143" i="3"/>
  <c r="AK144" i="3"/>
  <c r="AK145" i="3"/>
  <c r="AK146" i="3"/>
  <c r="AK147" i="3"/>
  <c r="AK148" i="3"/>
  <c r="AK149" i="3"/>
  <c r="AK150" i="3"/>
  <c r="AK151" i="3"/>
  <c r="AK152" i="3"/>
  <c r="AK153" i="3"/>
  <c r="AK154" i="3"/>
  <c r="AK155" i="3"/>
  <c r="AK156" i="3"/>
  <c r="AK157" i="3"/>
  <c r="AK158" i="3"/>
  <c r="AK159" i="3"/>
  <c r="AK160" i="3"/>
  <c r="AK161" i="3"/>
  <c r="AK162" i="3"/>
  <c r="AK163" i="3"/>
  <c r="AK164" i="3"/>
  <c r="AK165" i="3"/>
  <c r="AK166" i="3"/>
  <c r="AK167" i="3"/>
  <c r="AK168" i="3"/>
  <c r="AK169" i="3"/>
  <c r="AK170" i="3"/>
  <c r="AK171" i="3"/>
  <c r="AK172" i="3"/>
  <c r="AK173" i="3"/>
  <c r="AK174" i="3"/>
  <c r="AK175" i="3"/>
  <c r="AK176" i="3"/>
  <c r="AK177" i="3"/>
  <c r="AK178" i="3"/>
  <c r="AK179" i="3"/>
  <c r="AK180" i="3"/>
  <c r="AK181" i="3"/>
  <c r="AK182" i="3"/>
  <c r="AK183" i="3"/>
  <c r="AK184" i="3"/>
  <c r="AK185" i="3"/>
  <c r="AK186" i="3"/>
  <c r="AK187" i="3"/>
  <c r="AK188" i="3"/>
  <c r="AK189" i="3"/>
  <c r="AK190" i="3"/>
  <c r="AK191" i="3"/>
  <c r="AK192" i="3"/>
  <c r="AK193" i="3"/>
  <c r="AK194" i="3"/>
  <c r="AK195" i="3"/>
  <c r="AK196" i="3"/>
  <c r="AK197" i="3"/>
  <c r="AK198" i="3"/>
  <c r="AK199" i="3"/>
  <c r="AK200" i="3"/>
  <c r="AK201" i="3"/>
  <c r="AK202" i="3"/>
  <c r="AK203" i="3"/>
  <c r="AK204" i="3"/>
  <c r="AK205" i="3"/>
  <c r="AK206" i="3"/>
  <c r="AK207" i="3"/>
  <c r="AK208" i="3"/>
  <c r="AK209" i="3"/>
  <c r="AK210" i="3"/>
  <c r="AK211" i="3"/>
  <c r="AK212" i="3"/>
  <c r="AK213" i="3"/>
  <c r="AK214" i="3"/>
  <c r="AK215" i="3"/>
  <c r="AK216" i="3"/>
  <c r="AK217" i="3"/>
  <c r="AK218" i="3"/>
  <c r="AK219" i="3"/>
  <c r="AK220" i="3"/>
  <c r="AK221" i="3"/>
  <c r="AK222" i="3"/>
  <c r="AK223" i="3"/>
  <c r="AK224" i="3"/>
  <c r="AK225" i="3"/>
  <c r="AK226" i="3"/>
  <c r="AK227" i="3"/>
  <c r="AK228" i="3"/>
  <c r="AK229" i="3"/>
  <c r="AK230" i="3"/>
  <c r="AK231" i="3"/>
  <c r="AK232" i="3"/>
  <c r="AK233" i="3"/>
  <c r="AK234" i="3"/>
  <c r="AK235" i="3"/>
  <c r="AK236" i="3"/>
  <c r="AK237" i="3"/>
  <c r="AK238" i="3"/>
  <c r="AK239" i="3"/>
  <c r="AK240" i="3"/>
  <c r="AK241" i="3"/>
  <c r="AK242" i="3"/>
  <c r="AK243" i="3"/>
  <c r="AK244" i="3"/>
  <c r="AK245" i="3"/>
  <c r="AK246" i="3"/>
  <c r="AK247" i="3"/>
  <c r="AK248" i="3"/>
  <c r="AK249" i="3"/>
  <c r="AK250" i="3"/>
  <c r="AK251" i="3"/>
  <c r="AK252" i="3"/>
  <c r="AK253" i="3"/>
  <c r="AK254" i="3"/>
  <c r="AK255" i="3"/>
  <c r="AK256" i="3"/>
  <c r="AK257" i="3"/>
  <c r="AK258" i="3"/>
  <c r="AK259" i="3"/>
  <c r="AK260" i="3"/>
  <c r="AK261" i="3"/>
  <c r="AK262" i="3"/>
  <c r="AK263" i="3"/>
  <c r="AK264" i="3"/>
  <c r="AK265" i="3"/>
  <c r="AK266" i="3"/>
  <c r="AK267" i="3"/>
  <c r="AK268" i="3"/>
  <c r="AK269" i="3"/>
  <c r="AK270" i="3"/>
  <c r="AK271" i="3"/>
  <c r="AK272" i="3"/>
  <c r="AK273" i="3"/>
  <c r="AK274" i="3"/>
  <c r="AK275" i="3"/>
  <c r="AK276" i="3"/>
  <c r="AK277" i="3"/>
  <c r="AK278" i="3"/>
  <c r="AK279" i="3"/>
  <c r="AK280" i="3"/>
  <c r="AK281" i="3"/>
  <c r="AK282" i="3"/>
  <c r="AK283" i="3"/>
  <c r="AK284" i="3"/>
  <c r="AK285" i="3"/>
  <c r="AK286" i="3"/>
  <c r="AK287" i="3"/>
  <c r="AK288" i="3"/>
  <c r="AK289" i="3"/>
  <c r="AK290" i="3"/>
  <c r="AK291" i="3"/>
  <c r="AK292" i="3"/>
  <c r="AK293" i="3"/>
  <c r="AK294" i="3"/>
  <c r="AK295" i="3"/>
  <c r="AK296" i="3"/>
  <c r="AK297" i="3"/>
  <c r="AK298" i="3"/>
  <c r="AK299" i="3"/>
  <c r="AK300" i="3"/>
  <c r="AK301" i="3"/>
  <c r="AK302" i="3"/>
  <c r="AK303" i="3"/>
  <c r="AK304" i="3"/>
  <c r="AK305" i="3"/>
  <c r="AK306" i="3"/>
  <c r="AK307" i="3"/>
  <c r="AK308" i="3"/>
  <c r="AK309" i="3"/>
  <c r="AK310" i="3"/>
  <c r="AK311" i="3"/>
  <c r="AK312" i="3"/>
  <c r="AK313" i="3"/>
  <c r="AK314" i="3"/>
  <c r="AK315" i="3"/>
  <c r="AK316" i="3"/>
  <c r="AK317" i="3"/>
  <c r="AK318" i="3"/>
  <c r="AK319" i="3"/>
  <c r="AK320" i="3"/>
  <c r="AK321" i="3"/>
  <c r="AK322" i="3"/>
  <c r="AK323" i="3"/>
  <c r="AK324" i="3"/>
  <c r="AK325" i="3"/>
  <c r="AK326" i="3"/>
  <c r="AK327" i="3"/>
  <c r="AK328" i="3"/>
  <c r="AK329" i="3"/>
  <c r="AK330" i="3"/>
  <c r="AK331" i="3"/>
  <c r="AK332" i="3"/>
  <c r="AK333" i="3"/>
  <c r="AK334" i="3"/>
  <c r="AK335" i="3"/>
  <c r="AK336" i="3"/>
  <c r="AK337" i="3"/>
  <c r="AK338" i="3"/>
  <c r="AK339" i="3"/>
  <c r="AK340" i="3"/>
  <c r="AK341" i="3"/>
  <c r="AK342" i="3"/>
  <c r="AK343" i="3"/>
  <c r="AK344" i="3"/>
  <c r="AK345" i="3"/>
  <c r="AK346" i="3"/>
  <c r="AK347" i="3"/>
  <c r="AK348" i="3"/>
  <c r="AK349" i="3"/>
  <c r="AK350" i="3"/>
  <c r="AK351" i="3"/>
  <c r="AK352" i="3"/>
  <c r="AK353" i="3"/>
  <c r="AK354" i="3"/>
  <c r="AK355" i="3"/>
  <c r="AK356" i="3"/>
  <c r="AK357" i="3"/>
  <c r="AK358" i="3"/>
  <c r="AK359" i="3"/>
  <c r="AK360" i="3"/>
  <c r="AK361" i="3"/>
  <c r="AK362" i="3"/>
  <c r="AK363" i="3"/>
  <c r="AK364" i="3"/>
  <c r="AK365" i="3"/>
  <c r="AK366" i="3"/>
  <c r="AK367" i="3"/>
  <c r="AK368" i="3"/>
  <c r="AK369" i="3"/>
  <c r="AK370" i="3"/>
  <c r="AK371" i="3"/>
  <c r="AK372" i="3"/>
  <c r="AK373" i="3"/>
  <c r="AK374" i="3"/>
  <c r="AK375" i="3"/>
  <c r="AK376" i="3"/>
  <c r="AK377" i="3"/>
  <c r="AK378" i="3"/>
  <c r="AK379" i="3"/>
  <c r="AK380" i="3"/>
  <c r="AK381" i="3"/>
  <c r="AK382" i="3"/>
  <c r="AK383" i="3"/>
  <c r="AK384" i="3"/>
  <c r="AK385" i="3"/>
  <c r="AK386" i="3"/>
  <c r="AK387" i="3"/>
  <c r="AK388" i="3"/>
  <c r="AK389" i="3"/>
  <c r="AK390" i="3"/>
  <c r="AK391" i="3"/>
  <c r="AK392" i="3"/>
  <c r="AK393" i="3"/>
  <c r="AK394" i="3"/>
  <c r="AK395" i="3"/>
  <c r="AK396" i="3"/>
  <c r="AK397" i="3"/>
  <c r="AK398" i="3"/>
  <c r="AK399" i="3"/>
  <c r="AK400" i="3"/>
  <c r="AK401" i="3"/>
  <c r="AK402" i="3"/>
  <c r="AK403" i="3"/>
  <c r="AK404" i="3"/>
  <c r="AK405" i="3"/>
  <c r="AK406" i="3"/>
  <c r="AK407" i="3"/>
  <c r="AK408" i="3"/>
  <c r="AK409" i="3"/>
  <c r="AK410" i="3"/>
  <c r="AK411" i="3"/>
  <c r="AK412" i="3"/>
  <c r="AK413" i="3"/>
  <c r="AK414" i="3"/>
  <c r="AK415" i="3"/>
  <c r="AK416" i="3"/>
  <c r="AK417" i="3"/>
  <c r="AK418" i="3"/>
  <c r="AK419" i="3"/>
  <c r="AK420" i="3"/>
  <c r="AK421" i="3"/>
  <c r="AK422" i="3"/>
  <c r="AK423" i="3"/>
  <c r="AK424" i="3"/>
  <c r="AK425" i="3"/>
  <c r="AK426" i="3"/>
  <c r="AK427" i="3"/>
  <c r="AK428" i="3"/>
  <c r="AK429" i="3"/>
  <c r="AK430" i="3"/>
  <c r="AK431" i="3"/>
  <c r="AK432" i="3"/>
  <c r="AK433" i="3"/>
  <c r="AK434" i="3"/>
  <c r="AK435" i="3"/>
  <c r="AK436" i="3"/>
  <c r="AK437" i="3"/>
  <c r="AK438" i="3"/>
  <c r="AK439" i="3"/>
  <c r="AK440" i="3"/>
  <c r="AK441" i="3"/>
  <c r="AK442" i="3"/>
  <c r="AK443" i="3"/>
  <c r="AK444" i="3"/>
  <c r="AK445" i="3"/>
  <c r="AK446" i="3"/>
  <c r="AK447" i="3"/>
  <c r="AK448" i="3"/>
  <c r="AK449" i="3"/>
  <c r="AK450" i="3"/>
  <c r="AK451" i="3"/>
  <c r="AK452" i="3"/>
  <c r="AK453" i="3"/>
  <c r="AK454" i="3"/>
  <c r="AK455" i="3"/>
  <c r="AK456" i="3"/>
  <c r="AK457" i="3"/>
  <c r="AK458" i="3"/>
  <c r="AK459" i="3"/>
  <c r="AK460" i="3"/>
  <c r="AK461" i="3"/>
  <c r="AK462" i="3"/>
  <c r="AK463" i="3"/>
  <c r="AK464" i="3"/>
  <c r="AK465" i="3"/>
  <c r="AK466" i="3"/>
  <c r="AK467" i="3"/>
  <c r="AK468" i="3"/>
  <c r="AK469" i="3"/>
  <c r="AK470" i="3"/>
  <c r="AK471" i="3"/>
  <c r="AK472" i="3"/>
  <c r="AK473" i="3"/>
  <c r="AK474" i="3"/>
  <c r="AK475" i="3"/>
  <c r="AK476" i="3"/>
  <c r="AK477" i="3"/>
  <c r="AK478" i="3"/>
  <c r="AK479" i="3"/>
  <c r="AK480" i="3"/>
  <c r="AK481" i="3"/>
  <c r="AK482" i="3"/>
  <c r="AK483" i="3"/>
  <c r="AK484" i="3"/>
  <c r="AK485" i="3"/>
  <c r="AK486" i="3"/>
  <c r="AK487" i="3"/>
  <c r="AK488" i="3"/>
  <c r="AK489" i="3"/>
  <c r="AK490" i="3"/>
  <c r="AK491" i="3"/>
  <c r="AK492" i="3"/>
  <c r="AK493" i="3"/>
  <c r="AK494" i="3"/>
  <c r="AK495" i="3"/>
  <c r="AK496" i="3"/>
  <c r="AK497" i="3"/>
  <c r="AK498" i="3"/>
  <c r="AK499" i="3"/>
  <c r="AK500" i="3"/>
  <c r="AK501" i="3"/>
  <c r="AK502" i="3"/>
  <c r="AK503" i="3"/>
  <c r="AK504" i="3"/>
  <c r="AK505" i="3"/>
  <c r="AK506" i="3"/>
  <c r="AK507" i="3"/>
  <c r="AK508" i="3"/>
  <c r="AK509" i="3"/>
  <c r="AK510" i="3"/>
  <c r="AK511" i="3"/>
  <c r="AK512" i="3"/>
  <c r="AK513" i="3"/>
  <c r="AK514" i="3"/>
  <c r="AK515" i="3"/>
  <c r="AK516" i="3"/>
  <c r="AK517" i="3"/>
  <c r="AK518" i="3"/>
  <c r="AK519" i="3"/>
  <c r="AK520" i="3"/>
  <c r="AK521" i="3"/>
  <c r="AK522" i="3"/>
  <c r="AK523" i="3"/>
  <c r="AK524" i="3"/>
  <c r="AK525" i="3"/>
  <c r="AK526" i="3"/>
  <c r="AK527" i="3"/>
  <c r="AK528" i="3"/>
  <c r="AK529" i="3"/>
  <c r="AK530" i="3"/>
  <c r="AK531" i="3"/>
  <c r="AK532" i="3"/>
  <c r="AK533" i="3"/>
  <c r="AK534" i="3"/>
  <c r="AK535" i="3"/>
  <c r="AK536" i="3"/>
  <c r="AK537" i="3"/>
  <c r="AK538" i="3"/>
  <c r="AK539" i="3"/>
  <c r="AK540" i="3"/>
  <c r="AK541" i="3"/>
  <c r="AK542" i="3"/>
  <c r="AK543" i="3"/>
  <c r="AK544" i="3"/>
  <c r="AK545" i="3"/>
  <c r="AK546" i="3"/>
  <c r="AJ3" i="3"/>
  <c r="AJ4" i="3"/>
  <c r="AJ5" i="3"/>
  <c r="AJ6" i="3"/>
  <c r="AJ7"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3" i="3"/>
  <c r="AJ64" i="3"/>
  <c r="AJ65" i="3"/>
  <c r="AJ66" i="3"/>
  <c r="AJ67" i="3"/>
  <c r="AJ68" i="3"/>
  <c r="AJ69" i="3"/>
  <c r="AJ70" i="3"/>
  <c r="AJ71" i="3"/>
  <c r="AJ72" i="3"/>
  <c r="AJ73" i="3"/>
  <c r="AJ74" i="3"/>
  <c r="AJ75" i="3"/>
  <c r="AJ76" i="3"/>
  <c r="AJ77" i="3"/>
  <c r="AJ78" i="3"/>
  <c r="AJ79" i="3"/>
  <c r="AJ80" i="3"/>
  <c r="AJ81" i="3"/>
  <c r="AJ82" i="3"/>
  <c r="AJ83" i="3"/>
  <c r="AJ84" i="3"/>
  <c r="AJ85" i="3"/>
  <c r="AJ86" i="3"/>
  <c r="AJ87" i="3"/>
  <c r="AJ88" i="3"/>
  <c r="AJ89" i="3"/>
  <c r="AJ90" i="3"/>
  <c r="AJ91" i="3"/>
  <c r="AJ92" i="3"/>
  <c r="AJ93" i="3"/>
  <c r="AJ94" i="3"/>
  <c r="AJ95" i="3"/>
  <c r="AJ96" i="3"/>
  <c r="AJ97" i="3"/>
  <c r="AJ98" i="3"/>
  <c r="AJ99" i="3"/>
  <c r="AJ100" i="3"/>
  <c r="AJ101" i="3"/>
  <c r="AJ102" i="3"/>
  <c r="AJ103" i="3"/>
  <c r="AJ104" i="3"/>
  <c r="AJ105" i="3"/>
  <c r="AJ106" i="3"/>
  <c r="AJ107" i="3"/>
  <c r="AJ108" i="3"/>
  <c r="AJ109" i="3"/>
  <c r="AJ124" i="3"/>
  <c r="AJ125" i="3"/>
  <c r="AJ126" i="3"/>
  <c r="AJ127" i="3"/>
  <c r="AJ128" i="3"/>
  <c r="AJ129" i="3"/>
  <c r="AJ130" i="3"/>
  <c r="AJ131" i="3"/>
  <c r="AJ132" i="3"/>
  <c r="AJ133" i="3"/>
  <c r="AJ134" i="3"/>
  <c r="AJ135" i="3"/>
  <c r="AJ136" i="3"/>
  <c r="AJ137" i="3"/>
  <c r="AJ138" i="3"/>
  <c r="AJ139" i="3"/>
  <c r="AJ140" i="3"/>
  <c r="AJ141" i="3"/>
  <c r="AJ142" i="3"/>
  <c r="AJ143" i="3"/>
  <c r="AJ144" i="3"/>
  <c r="AJ145" i="3"/>
  <c r="AJ146" i="3"/>
  <c r="AJ147" i="3"/>
  <c r="AJ148" i="3"/>
  <c r="AJ149" i="3"/>
  <c r="AJ150" i="3"/>
  <c r="AJ151" i="3"/>
  <c r="AJ152" i="3"/>
  <c r="AJ153" i="3"/>
  <c r="AJ154" i="3"/>
  <c r="AJ155" i="3"/>
  <c r="AJ156" i="3"/>
  <c r="AJ157" i="3"/>
  <c r="AJ158" i="3"/>
  <c r="AJ159" i="3"/>
  <c r="AJ160" i="3"/>
  <c r="AJ161" i="3"/>
  <c r="AJ162" i="3"/>
  <c r="AJ163" i="3"/>
  <c r="AJ164" i="3"/>
  <c r="AJ165" i="3"/>
  <c r="AJ166" i="3"/>
  <c r="AJ167" i="3"/>
  <c r="AJ168" i="3"/>
  <c r="AJ169" i="3"/>
  <c r="AJ170" i="3"/>
  <c r="AJ171" i="3"/>
  <c r="AJ172" i="3"/>
  <c r="AJ173" i="3"/>
  <c r="AJ174" i="3"/>
  <c r="AJ175" i="3"/>
  <c r="AJ176" i="3"/>
  <c r="AJ177" i="3"/>
  <c r="AJ178" i="3"/>
  <c r="AJ179" i="3"/>
  <c r="AJ180" i="3"/>
  <c r="AJ181" i="3"/>
  <c r="AJ182" i="3"/>
  <c r="AJ183" i="3"/>
  <c r="AJ184" i="3"/>
  <c r="AJ185" i="3"/>
  <c r="AJ186" i="3"/>
  <c r="AJ187" i="3"/>
  <c r="AJ188" i="3"/>
  <c r="AJ189" i="3"/>
  <c r="AJ190" i="3"/>
  <c r="AJ191" i="3"/>
  <c r="AJ192" i="3"/>
  <c r="AJ193" i="3"/>
  <c r="AJ194" i="3"/>
  <c r="AJ195" i="3"/>
  <c r="AJ196" i="3"/>
  <c r="AJ197" i="3"/>
  <c r="AJ198" i="3"/>
  <c r="AJ199" i="3"/>
  <c r="AJ200" i="3"/>
  <c r="AJ201" i="3"/>
  <c r="AJ202" i="3"/>
  <c r="AJ203" i="3"/>
  <c r="AJ204" i="3"/>
  <c r="AJ205" i="3"/>
  <c r="AJ206" i="3"/>
  <c r="AJ207" i="3"/>
  <c r="AJ208" i="3"/>
  <c r="AJ209" i="3"/>
  <c r="AJ210" i="3"/>
  <c r="AJ211" i="3"/>
  <c r="AJ212" i="3"/>
  <c r="AJ213" i="3"/>
  <c r="AJ214" i="3"/>
  <c r="AJ215" i="3"/>
  <c r="AJ216" i="3"/>
  <c r="AJ217" i="3"/>
  <c r="AJ218" i="3"/>
  <c r="AJ219" i="3"/>
  <c r="AJ220" i="3"/>
  <c r="AJ221" i="3"/>
  <c r="AJ222" i="3"/>
  <c r="AJ223" i="3"/>
  <c r="AJ224" i="3"/>
  <c r="AJ225" i="3"/>
  <c r="AJ226" i="3"/>
  <c r="AJ227" i="3"/>
  <c r="AJ228" i="3"/>
  <c r="AJ229" i="3"/>
  <c r="AJ230" i="3"/>
  <c r="AJ231" i="3"/>
  <c r="AJ232" i="3"/>
  <c r="AJ233" i="3"/>
  <c r="AJ234" i="3"/>
  <c r="AJ235" i="3"/>
  <c r="AJ236" i="3"/>
  <c r="AJ237" i="3"/>
  <c r="AJ238" i="3"/>
  <c r="AJ239" i="3"/>
  <c r="AJ240" i="3"/>
  <c r="AJ241" i="3"/>
  <c r="AJ242" i="3"/>
  <c r="AJ243" i="3"/>
  <c r="AJ244" i="3"/>
  <c r="AJ245" i="3"/>
  <c r="AJ246" i="3"/>
  <c r="AJ247" i="3"/>
  <c r="AJ248" i="3"/>
  <c r="AJ249" i="3"/>
  <c r="AJ250" i="3"/>
  <c r="AJ251" i="3"/>
  <c r="AJ252" i="3"/>
  <c r="AJ253" i="3"/>
  <c r="AJ254" i="3"/>
  <c r="AJ255" i="3"/>
  <c r="AJ256" i="3"/>
  <c r="AJ257" i="3"/>
  <c r="AJ258" i="3"/>
  <c r="AJ259" i="3"/>
  <c r="AJ260" i="3"/>
  <c r="AJ261" i="3"/>
  <c r="AJ262" i="3"/>
  <c r="AJ263" i="3"/>
  <c r="AJ264" i="3"/>
  <c r="AJ265" i="3"/>
  <c r="AJ266" i="3"/>
  <c r="AJ267" i="3"/>
  <c r="AJ268" i="3"/>
  <c r="AJ269" i="3"/>
  <c r="AJ270" i="3"/>
  <c r="AJ271" i="3"/>
  <c r="AJ272" i="3"/>
  <c r="AJ273" i="3"/>
  <c r="AJ274" i="3"/>
  <c r="AJ275" i="3"/>
  <c r="AJ276" i="3"/>
  <c r="AJ277" i="3"/>
  <c r="AJ278" i="3"/>
  <c r="AJ279" i="3"/>
  <c r="AJ280" i="3"/>
  <c r="AJ281" i="3"/>
  <c r="AJ282" i="3"/>
  <c r="AJ283" i="3"/>
  <c r="AJ284" i="3"/>
  <c r="AJ285" i="3"/>
  <c r="AJ286" i="3"/>
  <c r="AJ287" i="3"/>
  <c r="AJ288" i="3"/>
  <c r="AJ289" i="3"/>
  <c r="AJ290" i="3"/>
  <c r="AJ291" i="3"/>
  <c r="AJ292" i="3"/>
  <c r="AJ293" i="3"/>
  <c r="AJ294" i="3"/>
  <c r="AJ295" i="3"/>
  <c r="AJ296" i="3"/>
  <c r="AJ297" i="3"/>
  <c r="AJ298" i="3"/>
  <c r="AJ299" i="3"/>
  <c r="AJ300" i="3"/>
  <c r="AJ301" i="3"/>
  <c r="AJ302" i="3"/>
  <c r="AJ303" i="3"/>
  <c r="AJ304" i="3"/>
  <c r="AJ305" i="3"/>
  <c r="AJ306" i="3"/>
  <c r="AJ307" i="3"/>
  <c r="AJ308" i="3"/>
  <c r="AJ309" i="3"/>
  <c r="AJ310" i="3"/>
  <c r="AJ311" i="3"/>
  <c r="AJ312" i="3"/>
  <c r="AJ313" i="3"/>
  <c r="AJ314" i="3"/>
  <c r="AJ315" i="3"/>
  <c r="AJ316" i="3"/>
  <c r="AJ317" i="3"/>
  <c r="AJ318" i="3"/>
  <c r="AJ319" i="3"/>
  <c r="AJ320" i="3"/>
  <c r="AJ321" i="3"/>
  <c r="AJ322" i="3"/>
  <c r="AJ323" i="3"/>
  <c r="AJ324" i="3"/>
  <c r="AJ325" i="3"/>
  <c r="AJ326" i="3"/>
  <c r="AJ327" i="3"/>
  <c r="AJ328" i="3"/>
  <c r="AJ329" i="3"/>
  <c r="AJ330" i="3"/>
  <c r="AJ331" i="3"/>
  <c r="AJ332" i="3"/>
  <c r="AJ333" i="3"/>
  <c r="AJ334" i="3"/>
  <c r="AJ335" i="3"/>
  <c r="AJ336" i="3"/>
  <c r="AJ337" i="3"/>
  <c r="AJ338" i="3"/>
  <c r="AJ339" i="3"/>
  <c r="AJ340" i="3"/>
  <c r="AJ341" i="3"/>
  <c r="AJ342" i="3"/>
  <c r="AJ343" i="3"/>
  <c r="AJ344" i="3"/>
  <c r="AJ345" i="3"/>
  <c r="AJ346" i="3"/>
  <c r="AJ347" i="3"/>
  <c r="AJ348" i="3"/>
  <c r="AJ349" i="3"/>
  <c r="AJ350" i="3"/>
  <c r="AJ351" i="3"/>
  <c r="AJ352" i="3"/>
  <c r="AJ353" i="3"/>
  <c r="AJ354" i="3"/>
  <c r="AJ355" i="3"/>
  <c r="AJ356" i="3"/>
  <c r="AJ357" i="3"/>
  <c r="AJ358" i="3"/>
  <c r="AJ359" i="3"/>
  <c r="AJ360" i="3"/>
  <c r="AJ361" i="3"/>
  <c r="AJ362" i="3"/>
  <c r="AJ363" i="3"/>
  <c r="AJ364" i="3"/>
  <c r="AJ365" i="3"/>
  <c r="AJ366" i="3"/>
  <c r="AJ367" i="3"/>
  <c r="AJ368" i="3"/>
  <c r="AJ369" i="3"/>
  <c r="AJ370" i="3"/>
  <c r="AJ371" i="3"/>
  <c r="AJ372" i="3"/>
  <c r="AJ373" i="3"/>
  <c r="AJ374" i="3"/>
  <c r="AJ375" i="3"/>
  <c r="AJ376" i="3"/>
  <c r="AJ377" i="3"/>
  <c r="AJ378" i="3"/>
  <c r="AJ379" i="3"/>
  <c r="AJ380" i="3"/>
  <c r="AJ381" i="3"/>
  <c r="AJ382" i="3"/>
  <c r="AJ383" i="3"/>
  <c r="AJ384" i="3"/>
  <c r="AJ385" i="3"/>
  <c r="AJ386" i="3"/>
  <c r="AJ387" i="3"/>
  <c r="AJ388" i="3"/>
  <c r="AJ389" i="3"/>
  <c r="AJ390" i="3"/>
  <c r="AJ391" i="3"/>
  <c r="AJ392" i="3"/>
  <c r="AJ393" i="3"/>
  <c r="AJ394" i="3"/>
  <c r="AJ395" i="3"/>
  <c r="AJ396" i="3"/>
  <c r="AJ397" i="3"/>
  <c r="AJ398" i="3"/>
  <c r="AJ399" i="3"/>
  <c r="AJ400" i="3"/>
  <c r="AJ401" i="3"/>
  <c r="AJ402" i="3"/>
  <c r="AJ403" i="3"/>
  <c r="AJ404" i="3"/>
  <c r="AJ405" i="3"/>
  <c r="AJ406" i="3"/>
  <c r="AJ407" i="3"/>
  <c r="AJ408" i="3"/>
  <c r="AJ409" i="3"/>
  <c r="AJ410" i="3"/>
  <c r="AJ411" i="3"/>
  <c r="AJ412" i="3"/>
  <c r="AJ413" i="3"/>
  <c r="AJ414" i="3"/>
  <c r="AJ415" i="3"/>
  <c r="AJ416" i="3"/>
  <c r="AJ417" i="3"/>
  <c r="AJ418" i="3"/>
  <c r="AJ419" i="3"/>
  <c r="AJ420" i="3"/>
  <c r="AJ421" i="3"/>
  <c r="AJ422" i="3"/>
  <c r="AJ423" i="3"/>
  <c r="AJ424" i="3"/>
  <c r="AJ425" i="3"/>
  <c r="AJ426" i="3"/>
  <c r="AJ427" i="3"/>
  <c r="AJ428" i="3"/>
  <c r="AJ429" i="3"/>
  <c r="AJ430" i="3"/>
  <c r="AJ431" i="3"/>
  <c r="AJ432" i="3"/>
  <c r="AJ433" i="3"/>
  <c r="AJ434" i="3"/>
  <c r="AJ435" i="3"/>
  <c r="AJ436" i="3"/>
  <c r="AJ437" i="3"/>
  <c r="AJ438" i="3"/>
  <c r="AJ439" i="3"/>
  <c r="AJ440" i="3"/>
  <c r="AJ441" i="3"/>
  <c r="AJ442" i="3"/>
  <c r="AJ443" i="3"/>
  <c r="AJ444" i="3"/>
  <c r="AJ445" i="3"/>
  <c r="AJ446" i="3"/>
  <c r="AJ447" i="3"/>
  <c r="AJ448" i="3"/>
  <c r="AJ449" i="3"/>
  <c r="AJ450" i="3"/>
  <c r="AJ451" i="3"/>
  <c r="AJ452" i="3"/>
  <c r="AJ453" i="3"/>
  <c r="AJ454" i="3"/>
  <c r="AJ455" i="3"/>
  <c r="AJ456" i="3"/>
  <c r="AJ457" i="3"/>
  <c r="AJ458" i="3"/>
  <c r="AJ459" i="3"/>
  <c r="AJ460" i="3"/>
  <c r="AJ461" i="3"/>
  <c r="AJ462" i="3"/>
  <c r="AJ463" i="3"/>
  <c r="AJ464" i="3"/>
  <c r="AJ465" i="3"/>
  <c r="AJ466" i="3"/>
  <c r="AJ467" i="3"/>
  <c r="AJ468" i="3"/>
  <c r="AJ469" i="3"/>
  <c r="AJ470" i="3"/>
  <c r="AJ471" i="3"/>
  <c r="AJ472" i="3"/>
  <c r="AJ473" i="3"/>
  <c r="AJ474" i="3"/>
  <c r="AJ475" i="3"/>
  <c r="AJ476" i="3"/>
  <c r="AJ477" i="3"/>
  <c r="AJ478" i="3"/>
  <c r="AJ479" i="3"/>
  <c r="AJ480" i="3"/>
  <c r="AJ481" i="3"/>
  <c r="AJ482" i="3"/>
  <c r="AJ483" i="3"/>
  <c r="AJ484" i="3"/>
  <c r="AJ485" i="3"/>
  <c r="AJ486" i="3"/>
  <c r="AJ487" i="3"/>
  <c r="AJ488" i="3"/>
  <c r="AJ489" i="3"/>
  <c r="AJ490" i="3"/>
  <c r="AJ491" i="3"/>
  <c r="AJ492" i="3"/>
  <c r="AJ493" i="3"/>
  <c r="AJ494" i="3"/>
  <c r="AJ495" i="3"/>
  <c r="AJ496" i="3"/>
  <c r="AJ497" i="3"/>
  <c r="AJ498" i="3"/>
  <c r="AJ499" i="3"/>
  <c r="AJ500" i="3"/>
  <c r="AJ501" i="3"/>
  <c r="AJ502" i="3"/>
  <c r="AJ503" i="3"/>
  <c r="AJ504" i="3"/>
  <c r="AJ505" i="3"/>
  <c r="AJ506" i="3"/>
  <c r="AJ507" i="3"/>
  <c r="AJ508" i="3"/>
  <c r="AJ509" i="3"/>
  <c r="AJ510" i="3"/>
  <c r="AJ511" i="3"/>
  <c r="AJ512" i="3"/>
  <c r="AJ513" i="3"/>
  <c r="AJ514" i="3"/>
  <c r="AJ515" i="3"/>
  <c r="AJ516" i="3"/>
  <c r="AJ517" i="3"/>
  <c r="AJ518" i="3"/>
  <c r="AJ519" i="3"/>
  <c r="AJ520" i="3"/>
  <c r="AJ521" i="3"/>
  <c r="AJ522" i="3"/>
  <c r="AJ523" i="3"/>
  <c r="AJ524" i="3"/>
  <c r="AJ525" i="3"/>
  <c r="AJ526" i="3"/>
  <c r="AJ527" i="3"/>
  <c r="AJ528" i="3"/>
  <c r="AJ529" i="3"/>
  <c r="AJ530" i="3"/>
  <c r="AJ531" i="3"/>
  <c r="AJ532" i="3"/>
  <c r="AJ533" i="3"/>
  <c r="AJ534" i="3"/>
  <c r="AJ535" i="3"/>
  <c r="AJ536" i="3"/>
  <c r="AJ537" i="3"/>
  <c r="AJ538" i="3"/>
  <c r="AJ539" i="3"/>
  <c r="AJ540" i="3"/>
  <c r="AJ541" i="3"/>
  <c r="AJ542" i="3"/>
  <c r="AJ543" i="3"/>
  <c r="AJ544" i="3"/>
  <c r="AJ545" i="3"/>
  <c r="AJ546" i="3"/>
  <c r="AI3" i="3"/>
  <c r="AI4" i="3"/>
  <c r="AI5" i="3"/>
  <c r="AI6" i="3"/>
  <c r="AI7" i="3"/>
  <c r="AI8" i="3"/>
  <c r="AI9" i="3"/>
  <c r="AI10" i="3"/>
  <c r="AI11" i="3"/>
  <c r="AI12" i="3"/>
  <c r="AI13" i="3"/>
  <c r="AI14" i="3"/>
  <c r="AI15" i="3"/>
  <c r="AI16" i="3"/>
  <c r="AI17" i="3"/>
  <c r="AI18" i="3"/>
  <c r="AI19" i="3"/>
  <c r="AI20" i="3"/>
  <c r="AI21" i="3"/>
  <c r="AI22" i="3"/>
  <c r="AI23" i="3"/>
  <c r="AI24" i="3"/>
  <c r="AI25" i="3"/>
  <c r="AI26" i="3"/>
  <c r="AI27" i="3"/>
  <c r="AI28" i="3"/>
  <c r="AI29" i="3"/>
  <c r="AI30" i="3"/>
  <c r="AI31" i="3"/>
  <c r="AI32" i="3"/>
  <c r="AI33" i="3"/>
  <c r="AI34" i="3"/>
  <c r="AI35" i="3"/>
  <c r="AI36" i="3"/>
  <c r="AI37" i="3"/>
  <c r="AI38" i="3"/>
  <c r="AI39" i="3"/>
  <c r="AI40" i="3"/>
  <c r="AI41" i="3"/>
  <c r="AI42" i="3"/>
  <c r="AI43" i="3"/>
  <c r="AI44" i="3"/>
  <c r="AI45" i="3"/>
  <c r="AI46" i="3"/>
  <c r="AI47" i="3"/>
  <c r="AI48" i="3"/>
  <c r="AI49" i="3"/>
  <c r="AI50" i="3"/>
  <c r="AI51" i="3"/>
  <c r="AI52" i="3"/>
  <c r="AI53" i="3"/>
  <c r="AI54" i="3"/>
  <c r="AI55" i="3"/>
  <c r="AI56" i="3"/>
  <c r="AI57" i="3"/>
  <c r="AI58" i="3"/>
  <c r="AI59" i="3"/>
  <c r="AI60" i="3"/>
  <c r="AI61" i="3"/>
  <c r="AI62" i="3"/>
  <c r="AI63" i="3"/>
  <c r="AI64" i="3"/>
  <c r="AI65" i="3"/>
  <c r="AI66" i="3"/>
  <c r="AI67" i="3"/>
  <c r="AI68" i="3"/>
  <c r="AI69" i="3"/>
  <c r="AI70" i="3"/>
  <c r="AI71" i="3"/>
  <c r="AI72" i="3"/>
  <c r="AI73" i="3"/>
  <c r="AI74" i="3"/>
  <c r="AI75" i="3"/>
  <c r="AI76" i="3"/>
  <c r="AI77" i="3"/>
  <c r="AI78" i="3"/>
  <c r="AI79" i="3"/>
  <c r="AI80" i="3"/>
  <c r="AI81" i="3"/>
  <c r="AI82" i="3"/>
  <c r="AI83" i="3"/>
  <c r="AI84" i="3"/>
  <c r="AI85" i="3"/>
  <c r="AI86" i="3"/>
  <c r="AI87" i="3"/>
  <c r="AI88" i="3"/>
  <c r="AI89" i="3"/>
  <c r="AI90" i="3"/>
  <c r="AI91" i="3"/>
  <c r="AI92" i="3"/>
  <c r="AI93" i="3"/>
  <c r="AI94" i="3"/>
  <c r="AI95" i="3"/>
  <c r="AI96" i="3"/>
  <c r="AI97" i="3"/>
  <c r="AI98" i="3"/>
  <c r="AI99" i="3"/>
  <c r="AI100" i="3"/>
  <c r="AI101" i="3"/>
  <c r="AI102" i="3"/>
  <c r="AI103" i="3"/>
  <c r="AI104" i="3"/>
  <c r="AI105" i="3"/>
  <c r="AI106" i="3"/>
  <c r="AI107" i="3"/>
  <c r="AI108" i="3"/>
  <c r="AI109" i="3"/>
  <c r="AI124" i="3"/>
  <c r="AI125" i="3"/>
  <c r="AI126" i="3"/>
  <c r="AI127" i="3"/>
  <c r="AI128" i="3"/>
  <c r="AI129" i="3"/>
  <c r="AI130" i="3"/>
  <c r="AI131" i="3"/>
  <c r="AI132" i="3"/>
  <c r="AI133" i="3"/>
  <c r="AI134" i="3"/>
  <c r="AI135" i="3"/>
  <c r="AI136" i="3"/>
  <c r="AI137" i="3"/>
  <c r="AI138" i="3"/>
  <c r="AI139" i="3"/>
  <c r="AI140" i="3"/>
  <c r="AI141" i="3"/>
  <c r="AI142" i="3"/>
  <c r="AI143" i="3"/>
  <c r="AI144" i="3"/>
  <c r="AI145" i="3"/>
  <c r="AI146" i="3"/>
  <c r="AI147" i="3"/>
  <c r="AI148" i="3"/>
  <c r="AI149" i="3"/>
  <c r="AI150" i="3"/>
  <c r="AI151" i="3"/>
  <c r="AI152" i="3"/>
  <c r="AI153" i="3"/>
  <c r="AI154" i="3"/>
  <c r="AI155" i="3"/>
  <c r="AI156" i="3"/>
  <c r="AI157" i="3"/>
  <c r="AI158" i="3"/>
  <c r="AI159" i="3"/>
  <c r="AI160" i="3"/>
  <c r="AI161" i="3"/>
  <c r="AI162" i="3"/>
  <c r="AI163" i="3"/>
  <c r="AI164" i="3"/>
  <c r="AI165" i="3"/>
  <c r="AI166" i="3"/>
  <c r="AI167" i="3"/>
  <c r="AI168" i="3"/>
  <c r="AI169" i="3"/>
  <c r="AI170" i="3"/>
  <c r="AI171" i="3"/>
  <c r="AI172" i="3"/>
  <c r="AI173" i="3"/>
  <c r="AI174" i="3"/>
  <c r="AI175" i="3"/>
  <c r="AI176" i="3"/>
  <c r="AI177" i="3"/>
  <c r="AI178" i="3"/>
  <c r="AI179" i="3"/>
  <c r="AI180" i="3"/>
  <c r="AI181" i="3"/>
  <c r="AI182" i="3"/>
  <c r="AI183" i="3"/>
  <c r="AI184" i="3"/>
  <c r="AI185" i="3"/>
  <c r="AI186" i="3"/>
  <c r="AI187" i="3"/>
  <c r="AI188" i="3"/>
  <c r="AI189" i="3"/>
  <c r="AI190" i="3"/>
  <c r="AI191" i="3"/>
  <c r="AI192" i="3"/>
  <c r="AI193" i="3"/>
  <c r="AI194" i="3"/>
  <c r="AI195" i="3"/>
  <c r="AI196" i="3"/>
  <c r="AI197" i="3"/>
  <c r="AI198" i="3"/>
  <c r="AI199" i="3"/>
  <c r="AI200" i="3"/>
  <c r="AI201" i="3"/>
  <c r="AI202" i="3"/>
  <c r="AI203" i="3"/>
  <c r="AI204" i="3"/>
  <c r="AI205" i="3"/>
  <c r="AI206" i="3"/>
  <c r="AI207" i="3"/>
  <c r="AI208" i="3"/>
  <c r="AI209" i="3"/>
  <c r="AI210" i="3"/>
  <c r="AI211" i="3"/>
  <c r="AI212" i="3"/>
  <c r="AI213" i="3"/>
  <c r="AI214" i="3"/>
  <c r="AI215" i="3"/>
  <c r="AI216" i="3"/>
  <c r="AI217" i="3"/>
  <c r="AI218" i="3"/>
  <c r="AI219" i="3"/>
  <c r="AI220" i="3"/>
  <c r="AI221" i="3"/>
  <c r="AI222" i="3"/>
  <c r="AI223" i="3"/>
  <c r="AI224" i="3"/>
  <c r="AI225" i="3"/>
  <c r="AI226" i="3"/>
  <c r="AI227" i="3"/>
  <c r="AI228" i="3"/>
  <c r="AI229" i="3"/>
  <c r="AI230" i="3"/>
  <c r="AI231" i="3"/>
  <c r="AI232" i="3"/>
  <c r="AI233" i="3"/>
  <c r="AI234" i="3"/>
  <c r="AI235" i="3"/>
  <c r="AI236" i="3"/>
  <c r="AI237" i="3"/>
  <c r="AI238" i="3"/>
  <c r="AI239" i="3"/>
  <c r="AI240" i="3"/>
  <c r="AI241" i="3"/>
  <c r="AI242" i="3"/>
  <c r="AI243" i="3"/>
  <c r="AI244" i="3"/>
  <c r="AI245" i="3"/>
  <c r="AI246" i="3"/>
  <c r="AI247" i="3"/>
  <c r="AI248" i="3"/>
  <c r="AI249" i="3"/>
  <c r="AI250" i="3"/>
  <c r="AI251" i="3"/>
  <c r="AI252" i="3"/>
  <c r="AI253" i="3"/>
  <c r="AI254" i="3"/>
  <c r="AI255" i="3"/>
  <c r="AI256" i="3"/>
  <c r="AI257" i="3"/>
  <c r="AI258" i="3"/>
  <c r="AI259" i="3"/>
  <c r="AI260" i="3"/>
  <c r="AI261" i="3"/>
  <c r="AI262" i="3"/>
  <c r="AI263" i="3"/>
  <c r="AI264" i="3"/>
  <c r="AI265" i="3"/>
  <c r="AI266" i="3"/>
  <c r="AI267" i="3"/>
  <c r="AI268" i="3"/>
  <c r="AI269" i="3"/>
  <c r="AI270" i="3"/>
  <c r="AI271" i="3"/>
  <c r="AI272" i="3"/>
  <c r="AI273" i="3"/>
  <c r="AI274" i="3"/>
  <c r="AI275" i="3"/>
  <c r="AI276" i="3"/>
  <c r="AI277" i="3"/>
  <c r="AI278" i="3"/>
  <c r="AI279" i="3"/>
  <c r="AI280" i="3"/>
  <c r="AI281" i="3"/>
  <c r="AI282" i="3"/>
  <c r="AI283" i="3"/>
  <c r="AI284" i="3"/>
  <c r="AI285" i="3"/>
  <c r="AI286" i="3"/>
  <c r="AI287" i="3"/>
  <c r="AI288" i="3"/>
  <c r="AI289" i="3"/>
  <c r="AI290" i="3"/>
  <c r="AI291" i="3"/>
  <c r="AI292" i="3"/>
  <c r="AI293" i="3"/>
  <c r="AI294" i="3"/>
  <c r="AI295" i="3"/>
  <c r="AI296" i="3"/>
  <c r="AI297" i="3"/>
  <c r="AI298" i="3"/>
  <c r="AI299" i="3"/>
  <c r="AI300" i="3"/>
  <c r="AI301" i="3"/>
  <c r="AI302" i="3"/>
  <c r="AI303" i="3"/>
  <c r="AI304" i="3"/>
  <c r="AI305" i="3"/>
  <c r="AI306" i="3"/>
  <c r="AI307" i="3"/>
  <c r="AI308" i="3"/>
  <c r="AI309" i="3"/>
  <c r="AI310" i="3"/>
  <c r="AI311" i="3"/>
  <c r="AI312" i="3"/>
  <c r="AI313" i="3"/>
  <c r="AI314" i="3"/>
  <c r="AI315" i="3"/>
  <c r="AI316" i="3"/>
  <c r="AI317" i="3"/>
  <c r="AI318" i="3"/>
  <c r="AI319" i="3"/>
  <c r="AI320" i="3"/>
  <c r="AI321" i="3"/>
  <c r="AI322" i="3"/>
  <c r="AI323" i="3"/>
  <c r="AI324" i="3"/>
  <c r="AI325" i="3"/>
  <c r="AI326" i="3"/>
  <c r="AI327" i="3"/>
  <c r="AI328" i="3"/>
  <c r="AI329" i="3"/>
  <c r="AI330" i="3"/>
  <c r="AI331" i="3"/>
  <c r="AI332" i="3"/>
  <c r="AI333" i="3"/>
  <c r="AI334" i="3"/>
  <c r="AI335" i="3"/>
  <c r="AI336" i="3"/>
  <c r="AI337" i="3"/>
  <c r="AI338" i="3"/>
  <c r="AI339" i="3"/>
  <c r="AI340" i="3"/>
  <c r="AI341" i="3"/>
  <c r="AI342" i="3"/>
  <c r="AI343" i="3"/>
  <c r="AI344" i="3"/>
  <c r="AI345" i="3"/>
  <c r="AI346" i="3"/>
  <c r="AI347" i="3"/>
  <c r="AI348" i="3"/>
  <c r="AI349" i="3"/>
  <c r="AI350" i="3"/>
  <c r="AI351" i="3"/>
  <c r="AI352" i="3"/>
  <c r="AI353" i="3"/>
  <c r="AI354" i="3"/>
  <c r="AI355" i="3"/>
  <c r="AI356" i="3"/>
  <c r="AI357" i="3"/>
  <c r="AI358" i="3"/>
  <c r="AI359" i="3"/>
  <c r="AI360" i="3"/>
  <c r="AI361" i="3"/>
  <c r="AI362" i="3"/>
  <c r="AI363" i="3"/>
  <c r="AI364" i="3"/>
  <c r="AI365" i="3"/>
  <c r="AI366" i="3"/>
  <c r="AI367" i="3"/>
  <c r="AI368" i="3"/>
  <c r="AI369" i="3"/>
  <c r="AI370" i="3"/>
  <c r="AI371" i="3"/>
  <c r="AI372" i="3"/>
  <c r="AI373" i="3"/>
  <c r="AI374" i="3"/>
  <c r="AI375" i="3"/>
  <c r="AI376" i="3"/>
  <c r="AI377" i="3"/>
  <c r="AI378" i="3"/>
  <c r="AI379" i="3"/>
  <c r="AI380" i="3"/>
  <c r="AI381" i="3"/>
  <c r="AI382" i="3"/>
  <c r="AI383" i="3"/>
  <c r="AI384" i="3"/>
  <c r="AI385" i="3"/>
  <c r="AI386" i="3"/>
  <c r="AI387" i="3"/>
  <c r="AI388" i="3"/>
  <c r="AI389" i="3"/>
  <c r="AI390" i="3"/>
  <c r="AI391" i="3"/>
  <c r="AI392" i="3"/>
  <c r="AI393" i="3"/>
  <c r="AI394" i="3"/>
  <c r="AI395" i="3"/>
  <c r="AI396" i="3"/>
  <c r="AI397" i="3"/>
  <c r="AI398" i="3"/>
  <c r="AI399" i="3"/>
  <c r="AI400" i="3"/>
  <c r="AI401" i="3"/>
  <c r="AI402" i="3"/>
  <c r="AI403" i="3"/>
  <c r="AI404" i="3"/>
  <c r="AI405" i="3"/>
  <c r="AI406" i="3"/>
  <c r="AI407" i="3"/>
  <c r="AI408" i="3"/>
  <c r="AI409" i="3"/>
  <c r="AI410" i="3"/>
  <c r="AI411" i="3"/>
  <c r="AI412" i="3"/>
  <c r="AI413" i="3"/>
  <c r="AI414" i="3"/>
  <c r="AI415" i="3"/>
  <c r="AI416" i="3"/>
  <c r="AI417" i="3"/>
  <c r="AI418" i="3"/>
  <c r="AI419" i="3"/>
  <c r="AI420" i="3"/>
  <c r="AI421" i="3"/>
  <c r="AI422" i="3"/>
  <c r="AI423" i="3"/>
  <c r="AI424" i="3"/>
  <c r="AI425" i="3"/>
  <c r="AI426" i="3"/>
  <c r="AI427" i="3"/>
  <c r="AI428" i="3"/>
  <c r="AI429" i="3"/>
  <c r="AI430" i="3"/>
  <c r="AI431" i="3"/>
  <c r="AI432" i="3"/>
  <c r="AI433" i="3"/>
  <c r="AI434" i="3"/>
  <c r="AI435" i="3"/>
  <c r="AI436" i="3"/>
  <c r="AI437" i="3"/>
  <c r="AI438" i="3"/>
  <c r="AI439" i="3"/>
  <c r="AI440" i="3"/>
  <c r="AI441" i="3"/>
  <c r="AI442" i="3"/>
  <c r="AI443" i="3"/>
  <c r="AI444" i="3"/>
  <c r="AI445" i="3"/>
  <c r="AI446" i="3"/>
  <c r="AI447" i="3"/>
  <c r="AI448" i="3"/>
  <c r="AI449" i="3"/>
  <c r="AI450" i="3"/>
  <c r="AI451" i="3"/>
  <c r="AI452" i="3"/>
  <c r="AI453" i="3"/>
  <c r="AI454" i="3"/>
  <c r="AI455" i="3"/>
  <c r="AI456" i="3"/>
  <c r="AI457" i="3"/>
  <c r="AI458" i="3"/>
  <c r="AI459" i="3"/>
  <c r="AI460" i="3"/>
  <c r="AI461" i="3"/>
  <c r="AI462" i="3"/>
  <c r="AI463" i="3"/>
  <c r="AI464" i="3"/>
  <c r="AI465" i="3"/>
  <c r="AI466" i="3"/>
  <c r="AI467" i="3"/>
  <c r="AI468" i="3"/>
  <c r="AI469" i="3"/>
  <c r="AI470" i="3"/>
  <c r="AI471" i="3"/>
  <c r="AI472" i="3"/>
  <c r="AI473" i="3"/>
  <c r="AI474" i="3"/>
  <c r="AI475" i="3"/>
  <c r="AI476" i="3"/>
  <c r="AI477" i="3"/>
  <c r="AI478" i="3"/>
  <c r="AI479" i="3"/>
  <c r="AI480" i="3"/>
  <c r="AI481" i="3"/>
  <c r="AI482" i="3"/>
  <c r="AI483" i="3"/>
  <c r="AI484" i="3"/>
  <c r="AI485" i="3"/>
  <c r="AI486" i="3"/>
  <c r="AI487" i="3"/>
  <c r="AI488" i="3"/>
  <c r="AI489" i="3"/>
  <c r="AI490" i="3"/>
  <c r="AI491" i="3"/>
  <c r="AI492" i="3"/>
  <c r="AI493" i="3"/>
  <c r="AI494" i="3"/>
  <c r="AI495" i="3"/>
  <c r="AI496" i="3"/>
  <c r="AI497" i="3"/>
  <c r="AI498" i="3"/>
  <c r="AI499" i="3"/>
  <c r="AI500" i="3"/>
  <c r="AI501" i="3"/>
  <c r="AI502" i="3"/>
  <c r="AI503" i="3"/>
  <c r="AI504" i="3"/>
  <c r="AI505" i="3"/>
  <c r="AI506" i="3"/>
  <c r="AI507" i="3"/>
  <c r="AI508" i="3"/>
  <c r="AI509" i="3"/>
  <c r="AI510" i="3"/>
  <c r="AI511" i="3"/>
  <c r="AI512" i="3"/>
  <c r="AI513" i="3"/>
  <c r="AI514" i="3"/>
  <c r="AI515" i="3"/>
  <c r="AI516" i="3"/>
  <c r="AI517" i="3"/>
  <c r="AI518" i="3"/>
  <c r="AI519" i="3"/>
  <c r="AI520" i="3"/>
  <c r="AI521" i="3"/>
  <c r="AI522" i="3"/>
  <c r="AI523" i="3"/>
  <c r="AI524" i="3"/>
  <c r="AI525" i="3"/>
  <c r="AI526" i="3"/>
  <c r="AI527" i="3"/>
  <c r="AI528" i="3"/>
  <c r="AI529" i="3"/>
  <c r="AI530" i="3"/>
  <c r="AI531" i="3"/>
  <c r="AI532" i="3"/>
  <c r="AI533" i="3"/>
  <c r="AI534" i="3"/>
  <c r="AI535" i="3"/>
  <c r="AI536" i="3"/>
  <c r="AI537" i="3"/>
  <c r="AI538" i="3"/>
  <c r="AI539" i="3"/>
  <c r="AI540" i="3"/>
  <c r="AI541" i="3"/>
  <c r="AI542" i="3"/>
  <c r="AI543" i="3"/>
  <c r="AI544" i="3"/>
  <c r="AI545" i="3"/>
  <c r="AI546" i="3"/>
  <c r="B3193" i="15"/>
  <c r="B3194" i="15" s="1"/>
  <c r="B3195" i="15" s="1"/>
  <c r="B3196" i="15" s="1"/>
  <c r="B3197" i="15" s="1"/>
  <c r="B3198" i="15" s="1"/>
  <c r="B3199" i="15" s="1"/>
  <c r="B3200" i="15" s="1"/>
  <c r="B3201" i="15" s="1"/>
  <c r="B3202" i="15" s="1"/>
  <c r="B3203" i="15" s="1"/>
  <c r="B3204" i="15" s="1"/>
  <c r="B3205" i="15" s="1"/>
  <c r="K29" i="15"/>
  <c r="AB3" i="5"/>
  <c r="AA3" i="5"/>
  <c r="Z3" i="5"/>
  <c r="Y3" i="5"/>
  <c r="AD3" i="5" s="1"/>
  <c r="X3" i="5"/>
  <c r="W3" i="5"/>
  <c r="V3" i="5"/>
  <c r="AB2" i="5"/>
  <c r="AA2" i="5"/>
  <c r="Z2" i="5"/>
  <c r="Y2" i="5"/>
  <c r="X2" i="5"/>
  <c r="W2" i="5"/>
  <c r="V2" i="5"/>
  <c r="AB30" i="17" l="1" a="1"/>
  <c r="AB27" i="17" a="1"/>
  <c r="AB22" i="17" a="1"/>
  <c r="AB65" i="17" a="1"/>
  <c r="AB55" i="17" a="1"/>
  <c r="AB59" i="17" a="1"/>
  <c r="AB61" i="17" a="1"/>
  <c r="AB62" i="17" a="1"/>
  <c r="AB63" i="17" a="1"/>
  <c r="AB28" i="17" a="1"/>
  <c r="AB67" i="17" a="1"/>
  <c r="AB68" i="17" a="1"/>
  <c r="AB69" i="17" a="1"/>
  <c r="AB70" i="17" a="1"/>
  <c r="AB71" i="17" a="1"/>
  <c r="AB73" i="17" a="1"/>
  <c r="AB74" i="17" a="1"/>
  <c r="AB78" i="17" a="1"/>
  <c r="AB44" i="17" a="1"/>
  <c r="AB111" i="17" a="1"/>
  <c r="AB115" i="17" a="1"/>
  <c r="AB52" i="17" a="1"/>
  <c r="AB49" i="17" a="1"/>
  <c r="AB50" i="17" a="1"/>
  <c r="AB110" i="17" a="1"/>
  <c r="AB118" i="17" a="1"/>
  <c r="AB120" i="17" a="1"/>
  <c r="AB122" i="17" a="1"/>
  <c r="AB125" i="17" a="1"/>
  <c r="AB130" i="17" a="1"/>
  <c r="AB79" i="17" a="1"/>
  <c r="AB82" i="17" a="1"/>
  <c r="AB84" i="17" a="1"/>
  <c r="AB85" i="17" a="1"/>
  <c r="AB86" i="17" a="1"/>
  <c r="AB87" i="17" a="1"/>
  <c r="AB93" i="17" a="1"/>
  <c r="AB95" i="17" a="1"/>
  <c r="AB97" i="17" a="1"/>
  <c r="AB98" i="17" a="1"/>
  <c r="AB99" i="17" a="1"/>
  <c r="AB100" i="17" a="1"/>
  <c r="AB101" i="17" a="1"/>
  <c r="AB103" i="17" a="1"/>
  <c r="AB105" i="17" a="1"/>
  <c r="AB108" i="17" a="1"/>
  <c r="AB109" i="17" a="1"/>
  <c r="AB42" i="17" a="1"/>
  <c r="AB43" i="17" a="1"/>
  <c r="AB64" i="17" a="1"/>
  <c r="AB29" i="17" a="1"/>
  <c r="AB18" i="17" a="1"/>
  <c r="AB8" i="17" a="1"/>
  <c r="AB14" i="17" a="1"/>
  <c r="AB15" i="17" a="1"/>
  <c r="AB12" i="17" a="1"/>
  <c r="AB19" i="17" a="1"/>
  <c r="AB10" i="17" a="1"/>
  <c r="AB16" i="17" a="1"/>
  <c r="AB126" i="17" a="1"/>
  <c r="AB124" i="17" a="1"/>
  <c r="AB123" i="17" a="1"/>
  <c r="AB121" i="17" a="1"/>
  <c r="AB119" i="17" a="1"/>
  <c r="AB117" i="17" a="1"/>
  <c r="AB116" i="17" a="1"/>
  <c r="AB114" i="17" a="1"/>
  <c r="AB113" i="17" a="1"/>
  <c r="AB112" i="17" a="1"/>
  <c r="AB107" i="17" a="1"/>
  <c r="AB106" i="17" a="1"/>
  <c r="AB104" i="17" a="1"/>
  <c r="AB102" i="17" a="1"/>
  <c r="AB96" i="17" a="1"/>
  <c r="AB94" i="17" a="1"/>
  <c r="AB92" i="17" a="1"/>
  <c r="AB91" i="17" a="1"/>
  <c r="AB90" i="17" a="1"/>
  <c r="AB89" i="17" a="1"/>
  <c r="AB88" i="17" a="1"/>
  <c r="AB83" i="17" a="1"/>
  <c r="AB81" i="17" a="1"/>
  <c r="AB80" i="17" a="1"/>
  <c r="AB77" i="17" a="1"/>
  <c r="AB76" i="17" a="1"/>
  <c r="AB75" i="17" a="1"/>
  <c r="AB72" i="17" a="1"/>
  <c r="AB66" i="17" a="1"/>
  <c r="AB58" i="17" a="1"/>
  <c r="AB57" i="17" a="1"/>
  <c r="AB54" i="17" a="1"/>
  <c r="AB53" i="17" a="1"/>
  <c r="AB51" i="17" a="1"/>
  <c r="AB48" i="17" a="1"/>
  <c r="AB47" i="17" a="1"/>
  <c r="AB46" i="17" a="1"/>
  <c r="AB45" i="17" a="1"/>
  <c r="AB41" i="17" a="1"/>
  <c r="AB40" i="17" a="1"/>
  <c r="AB39" i="17" a="1"/>
  <c r="AB38" i="17" a="1"/>
  <c r="AB37" i="17" a="1"/>
  <c r="AB36" i="17" a="1"/>
  <c r="AB35" i="17" a="1"/>
  <c r="AB34" i="17" a="1"/>
  <c r="AB33" i="17" a="1"/>
  <c r="AB32" i="17" a="1"/>
  <c r="AB31" i="17" a="1"/>
  <c r="AB26" i="17" a="1"/>
  <c r="AB25" i="17" a="1"/>
  <c r="AB24" i="17" a="1"/>
  <c r="AB23" i="17" a="1"/>
  <c r="AB21" i="17" a="1"/>
  <c r="AB17" i="17" a="1"/>
  <c r="AB13" i="17" a="1"/>
  <c r="AB11" i="17" a="1"/>
  <c r="AB9" i="17" a="1"/>
  <c r="AB60" i="17" a="1"/>
  <c r="AB7" i="17" a="1"/>
  <c r="Y395" i="17"/>
  <c r="X395" i="17"/>
  <c r="Z395" i="17"/>
  <c r="Y394" i="17"/>
  <c r="X394" i="17"/>
  <c r="Z394" i="17"/>
  <c r="Y393" i="17"/>
  <c r="X393" i="17"/>
  <c r="Z393" i="17"/>
  <c r="Y392" i="17"/>
  <c r="X392" i="17"/>
  <c r="Z392" i="17"/>
  <c r="Y391" i="17"/>
  <c r="X391" i="17"/>
  <c r="Z391" i="17"/>
  <c r="Y390" i="17"/>
  <c r="X390" i="17"/>
  <c r="Z390" i="17"/>
  <c r="Y389" i="17"/>
  <c r="X389" i="17"/>
  <c r="Z389" i="17"/>
  <c r="Y388" i="17"/>
  <c r="X388" i="17"/>
  <c r="Z388" i="17"/>
  <c r="Y387" i="17"/>
  <c r="X387" i="17"/>
  <c r="Z387" i="17"/>
  <c r="Y386" i="17"/>
  <c r="X386" i="17"/>
  <c r="Z386" i="17"/>
  <c r="Y385" i="17"/>
  <c r="X385" i="17"/>
  <c r="Z385" i="17"/>
  <c r="Y384" i="17"/>
  <c r="X384" i="17"/>
  <c r="Z384" i="17"/>
  <c r="Y383" i="17"/>
  <c r="X383" i="17"/>
  <c r="Z383" i="17"/>
  <c r="Y382" i="17"/>
  <c r="X382" i="17"/>
  <c r="Z382" i="17"/>
  <c r="Y381" i="17"/>
  <c r="X381" i="17"/>
  <c r="Z381" i="17"/>
  <c r="Y380" i="17"/>
  <c r="X380" i="17"/>
  <c r="Z380" i="17"/>
  <c r="Y379" i="17"/>
  <c r="X379" i="17"/>
  <c r="Z379" i="17"/>
  <c r="Y378" i="17"/>
  <c r="X378" i="17"/>
  <c r="Z378" i="17"/>
  <c r="Y377" i="17"/>
  <c r="X377" i="17"/>
  <c r="Z377" i="17"/>
  <c r="Y376" i="17"/>
  <c r="X376" i="17"/>
  <c r="Z376" i="17"/>
  <c r="Y375" i="17"/>
  <c r="X375" i="17"/>
  <c r="Z375" i="17"/>
  <c r="Y374" i="17"/>
  <c r="X374" i="17"/>
  <c r="Z374" i="17"/>
  <c r="Y373" i="17"/>
  <c r="X373" i="17"/>
  <c r="Z373" i="17"/>
  <c r="Y372" i="17"/>
  <c r="X372" i="17"/>
  <c r="Z372" i="17"/>
  <c r="Y371" i="17"/>
  <c r="X371" i="17"/>
  <c r="Z371" i="17"/>
  <c r="Y370" i="17"/>
  <c r="X370" i="17"/>
  <c r="Z370" i="17"/>
  <c r="Y369" i="17"/>
  <c r="X369" i="17"/>
  <c r="Z369" i="17"/>
  <c r="Y368" i="17"/>
  <c r="X368" i="17"/>
  <c r="Z368" i="17"/>
  <c r="Y367" i="17"/>
  <c r="X367" i="17"/>
  <c r="Z367" i="17"/>
  <c r="Y366" i="17"/>
  <c r="X366" i="17"/>
  <c r="Z366" i="17"/>
  <c r="Y365" i="17"/>
  <c r="X365" i="17"/>
  <c r="Z365" i="17"/>
  <c r="Y364" i="17"/>
  <c r="X364" i="17"/>
  <c r="Z364" i="17"/>
  <c r="Y363" i="17"/>
  <c r="X363" i="17"/>
  <c r="Z363" i="17"/>
  <c r="Y362" i="17"/>
  <c r="X362" i="17"/>
  <c r="Z362" i="17"/>
  <c r="Y361" i="17"/>
  <c r="X361" i="17"/>
  <c r="Z361" i="17"/>
  <c r="Y360" i="17"/>
  <c r="X360" i="17"/>
  <c r="Z360" i="17"/>
  <c r="Y359" i="17"/>
  <c r="X359" i="17"/>
  <c r="Z359" i="17"/>
  <c r="Y358" i="17"/>
  <c r="X358" i="17"/>
  <c r="Z358" i="17"/>
  <c r="Y357" i="17"/>
  <c r="X357" i="17"/>
  <c r="Z357" i="17"/>
  <c r="Y356" i="17"/>
  <c r="X356" i="17"/>
  <c r="Z356" i="17"/>
  <c r="Y355" i="17"/>
  <c r="X355" i="17"/>
  <c r="Z355" i="17"/>
  <c r="Y354" i="17"/>
  <c r="X354" i="17"/>
  <c r="Z354" i="17"/>
  <c r="Y353" i="17"/>
  <c r="X353" i="17"/>
  <c r="Z353" i="17"/>
  <c r="Y352" i="17"/>
  <c r="X352" i="17"/>
  <c r="Z352" i="17"/>
  <c r="Y351" i="17"/>
  <c r="X351" i="17"/>
  <c r="Z351" i="17"/>
  <c r="Y350" i="17"/>
  <c r="X350" i="17"/>
  <c r="Z350" i="17"/>
  <c r="Y349" i="17"/>
  <c r="X349" i="17"/>
  <c r="Z349" i="17"/>
  <c r="Y348" i="17"/>
  <c r="X348" i="17"/>
  <c r="Z348" i="17"/>
  <c r="Y347" i="17"/>
  <c r="X347" i="17"/>
  <c r="Z347" i="17"/>
  <c r="Y346" i="17"/>
  <c r="X346" i="17"/>
  <c r="Z346" i="17"/>
  <c r="Y345" i="17"/>
  <c r="X345" i="17"/>
  <c r="Z345" i="17"/>
  <c r="Y344" i="17"/>
  <c r="X344" i="17"/>
  <c r="Z344" i="17"/>
  <c r="Y343" i="17"/>
  <c r="X343" i="17"/>
  <c r="Z343" i="17"/>
  <c r="Y342" i="17"/>
  <c r="X342" i="17"/>
  <c r="Z342" i="17"/>
  <c r="Y341" i="17"/>
  <c r="X341" i="17"/>
  <c r="Z341" i="17"/>
  <c r="Y340" i="17"/>
  <c r="X340" i="17"/>
  <c r="Z340" i="17"/>
  <c r="Y339" i="17"/>
  <c r="X339" i="17"/>
  <c r="Z339" i="17"/>
  <c r="Y338" i="17"/>
  <c r="X338" i="17"/>
  <c r="Z338" i="17"/>
  <c r="Y337" i="17"/>
  <c r="X337" i="17"/>
  <c r="Z337" i="17"/>
  <c r="Y336" i="17"/>
  <c r="X336" i="17"/>
  <c r="Z336" i="17"/>
  <c r="Y335" i="17"/>
  <c r="X335" i="17"/>
  <c r="Z335" i="17"/>
  <c r="Y334" i="17"/>
  <c r="X334" i="17"/>
  <c r="Z334" i="17"/>
  <c r="Y333" i="17"/>
  <c r="X333" i="17"/>
  <c r="Z333" i="17"/>
  <c r="Y332" i="17"/>
  <c r="X332" i="17"/>
  <c r="Z332" i="17"/>
  <c r="Y331" i="17"/>
  <c r="X331" i="17"/>
  <c r="Z331" i="17"/>
  <c r="Y330" i="17"/>
  <c r="X330" i="17"/>
  <c r="Z330" i="17"/>
  <c r="Y329" i="17"/>
  <c r="X329" i="17"/>
  <c r="Z329" i="17"/>
  <c r="Y328" i="17"/>
  <c r="X328" i="17"/>
  <c r="Z328" i="17"/>
  <c r="Y327" i="17"/>
  <c r="X327" i="17"/>
  <c r="Z327" i="17"/>
  <c r="Y326" i="17"/>
  <c r="X326" i="17"/>
  <c r="Z326" i="17"/>
  <c r="Y325" i="17"/>
  <c r="X325" i="17"/>
  <c r="Z325" i="17"/>
  <c r="Y324" i="17"/>
  <c r="X324" i="17"/>
  <c r="Z324" i="17"/>
  <c r="Y323" i="17"/>
  <c r="X323" i="17"/>
  <c r="Z323" i="17"/>
  <c r="Y322" i="17"/>
  <c r="X322" i="17"/>
  <c r="Z322" i="17"/>
  <c r="Y321" i="17"/>
  <c r="X321" i="17"/>
  <c r="Z321" i="17"/>
  <c r="Y320" i="17"/>
  <c r="X320" i="17"/>
  <c r="Z320" i="17"/>
  <c r="Y319" i="17"/>
  <c r="X319" i="17"/>
  <c r="Z319" i="17"/>
  <c r="Y318" i="17"/>
  <c r="X318" i="17"/>
  <c r="Z318" i="17"/>
  <c r="Y317" i="17"/>
  <c r="X317" i="17"/>
  <c r="Z317" i="17"/>
  <c r="Y316" i="17"/>
  <c r="X316" i="17"/>
  <c r="Z316" i="17"/>
  <c r="Y315" i="17"/>
  <c r="X315" i="17"/>
  <c r="Z315" i="17"/>
  <c r="Y314" i="17"/>
  <c r="X314" i="17"/>
  <c r="Z314" i="17"/>
  <c r="Y313" i="17"/>
  <c r="X313" i="17"/>
  <c r="Z313" i="17"/>
  <c r="Y312" i="17"/>
  <c r="X312" i="17"/>
  <c r="Z312" i="17"/>
  <c r="Y311" i="17"/>
  <c r="X311" i="17"/>
  <c r="Z311" i="17"/>
  <c r="Y310" i="17"/>
  <c r="X310" i="17"/>
  <c r="Z310" i="17"/>
  <c r="Y309" i="17"/>
  <c r="X309" i="17"/>
  <c r="Z309" i="17"/>
  <c r="Y308" i="17"/>
  <c r="X308" i="17"/>
  <c r="Z308" i="17"/>
  <c r="Y307" i="17"/>
  <c r="X307" i="17"/>
  <c r="Z307" i="17"/>
  <c r="Y306" i="17"/>
  <c r="X306" i="17"/>
  <c r="Z306" i="17"/>
  <c r="Y305" i="17"/>
  <c r="X305" i="17"/>
  <c r="Z305" i="17"/>
  <c r="Y304" i="17"/>
  <c r="X304" i="17"/>
  <c r="Z304" i="17"/>
  <c r="Y303" i="17"/>
  <c r="X303" i="17"/>
  <c r="Z303" i="17"/>
  <c r="Y302" i="17"/>
  <c r="X302" i="17"/>
  <c r="Z302" i="17"/>
  <c r="Y301" i="17"/>
  <c r="X301" i="17"/>
  <c r="Z301" i="17"/>
  <c r="Y300" i="17"/>
  <c r="X300" i="17"/>
  <c r="Z300" i="17"/>
  <c r="Y299" i="17"/>
  <c r="X299" i="17"/>
  <c r="Z299" i="17"/>
  <c r="Y298" i="17"/>
  <c r="X298" i="17"/>
  <c r="Z298" i="17"/>
  <c r="Y297" i="17"/>
  <c r="X297" i="17"/>
  <c r="Z297" i="17"/>
  <c r="Y296" i="17"/>
  <c r="X296" i="17"/>
  <c r="Z296" i="17"/>
  <c r="Y295" i="17"/>
  <c r="X295" i="17"/>
  <c r="Z295" i="17"/>
  <c r="Y294" i="17"/>
  <c r="X294" i="17"/>
  <c r="Z294" i="17"/>
  <c r="Y293" i="17"/>
  <c r="X293" i="17"/>
  <c r="Z293" i="17"/>
  <c r="Y292" i="17"/>
  <c r="X292" i="17"/>
  <c r="Z292" i="17"/>
  <c r="Y291" i="17"/>
  <c r="X291" i="17"/>
  <c r="Z291" i="17"/>
  <c r="Y290" i="17"/>
  <c r="X290" i="17"/>
  <c r="Z290" i="17"/>
  <c r="Y289" i="17"/>
  <c r="X289" i="17"/>
  <c r="Z289" i="17"/>
  <c r="Y288" i="17"/>
  <c r="X288" i="17"/>
  <c r="Z288" i="17"/>
  <c r="Y287" i="17"/>
  <c r="X287" i="17"/>
  <c r="Z287" i="17"/>
  <c r="Y286" i="17"/>
  <c r="X286" i="17"/>
  <c r="Z286" i="17"/>
  <c r="Y285" i="17"/>
  <c r="X285" i="17"/>
  <c r="Z285" i="17"/>
  <c r="Y284" i="17"/>
  <c r="X284" i="17"/>
  <c r="Z284" i="17"/>
  <c r="Y283" i="17"/>
  <c r="X283" i="17"/>
  <c r="Z283" i="17"/>
  <c r="Y282" i="17"/>
  <c r="X282" i="17"/>
  <c r="Z282" i="17"/>
  <c r="Y281" i="17"/>
  <c r="X281" i="17"/>
  <c r="Z281" i="17"/>
  <c r="Y280" i="17"/>
  <c r="X280" i="17"/>
  <c r="Z280" i="17"/>
  <c r="Y279" i="17"/>
  <c r="X279" i="17"/>
  <c r="Z279" i="17"/>
  <c r="Y278" i="17"/>
  <c r="X278" i="17"/>
  <c r="Z278" i="17"/>
  <c r="Y277" i="17"/>
  <c r="X277" i="17"/>
  <c r="Z277" i="17"/>
  <c r="Y276" i="17"/>
  <c r="X276" i="17"/>
  <c r="Z276" i="17"/>
  <c r="Y275" i="17"/>
  <c r="X275" i="17"/>
  <c r="Z275" i="17"/>
  <c r="Y274" i="17"/>
  <c r="X274" i="17"/>
  <c r="Z274" i="17"/>
  <c r="Y273" i="17"/>
  <c r="X273" i="17"/>
  <c r="Z273" i="17"/>
  <c r="Y272" i="17"/>
  <c r="X272" i="17"/>
  <c r="Z272" i="17"/>
  <c r="Y271" i="17"/>
  <c r="X271" i="17"/>
  <c r="Z271" i="17"/>
  <c r="Y270" i="17"/>
  <c r="X270" i="17"/>
  <c r="Z270" i="17"/>
  <c r="Y269" i="17"/>
  <c r="X269" i="17"/>
  <c r="Z269" i="17"/>
  <c r="Y268" i="17"/>
  <c r="X268" i="17"/>
  <c r="Z268" i="17"/>
  <c r="Y267" i="17"/>
  <c r="X267" i="17"/>
  <c r="Z267" i="17"/>
  <c r="Y266" i="17"/>
  <c r="X266" i="17"/>
  <c r="Z266" i="17"/>
  <c r="Y265" i="17"/>
  <c r="X265" i="17"/>
  <c r="Z265" i="17"/>
  <c r="Y264" i="17"/>
  <c r="X264" i="17"/>
  <c r="Z264" i="17"/>
  <c r="Y263" i="17"/>
  <c r="X263" i="17"/>
  <c r="Z263" i="17"/>
  <c r="Y262" i="17"/>
  <c r="X262" i="17"/>
  <c r="Z262" i="17"/>
  <c r="Y261" i="17"/>
  <c r="X261" i="17"/>
  <c r="Z261" i="17"/>
  <c r="Y260" i="17"/>
  <c r="X260" i="17"/>
  <c r="Z260" i="17"/>
  <c r="Y259" i="17"/>
  <c r="X259" i="17"/>
  <c r="Z259" i="17"/>
  <c r="Y258" i="17"/>
  <c r="X258" i="17"/>
  <c r="Z258" i="17"/>
  <c r="Y257" i="17"/>
  <c r="X257" i="17"/>
  <c r="Z257" i="17"/>
  <c r="Y256" i="17"/>
  <c r="X256" i="17"/>
  <c r="Z256" i="17"/>
  <c r="Y255" i="17"/>
  <c r="X255" i="17"/>
  <c r="Z255" i="17"/>
  <c r="Y254" i="17"/>
  <c r="X254" i="17"/>
  <c r="Z254" i="17"/>
  <c r="Y253" i="17"/>
  <c r="X253" i="17"/>
  <c r="Z253" i="17"/>
  <c r="Y252" i="17"/>
  <c r="X252" i="17"/>
  <c r="Z252" i="17"/>
  <c r="Y251" i="17"/>
  <c r="X251" i="17"/>
  <c r="Z251" i="17"/>
  <c r="Y250" i="17"/>
  <c r="X250" i="17"/>
  <c r="Z250" i="17"/>
  <c r="Y249" i="17"/>
  <c r="X249" i="17"/>
  <c r="Z249" i="17"/>
  <c r="Y248" i="17"/>
  <c r="X248" i="17"/>
  <c r="Z248" i="17"/>
  <c r="Y247" i="17"/>
  <c r="X247" i="17"/>
  <c r="Z247" i="17"/>
  <c r="Y246" i="17"/>
  <c r="X246" i="17"/>
  <c r="Z246" i="17"/>
  <c r="Y245" i="17"/>
  <c r="X245" i="17"/>
  <c r="Z245" i="17"/>
  <c r="Y244" i="17"/>
  <c r="X244" i="17"/>
  <c r="Z244" i="17"/>
  <c r="Y243" i="17"/>
  <c r="X243" i="17"/>
  <c r="Z243" i="17"/>
  <c r="Y242" i="17"/>
  <c r="X242" i="17"/>
  <c r="Z242" i="17"/>
  <c r="Y241" i="17"/>
  <c r="X241" i="17"/>
  <c r="Z241" i="17"/>
  <c r="Y240" i="17"/>
  <c r="X240" i="17"/>
  <c r="Z240" i="17"/>
  <c r="Y239" i="17"/>
  <c r="X239" i="17"/>
  <c r="Z239" i="17"/>
  <c r="Y238" i="17"/>
  <c r="X238" i="17"/>
  <c r="Z238" i="17"/>
  <c r="Y237" i="17"/>
  <c r="X237" i="17"/>
  <c r="Z237" i="17"/>
  <c r="Y236" i="17"/>
  <c r="X236" i="17"/>
  <c r="Z236" i="17"/>
  <c r="Y235" i="17"/>
  <c r="X235" i="17"/>
  <c r="Z235" i="17"/>
  <c r="Y234" i="17"/>
  <c r="X234" i="17"/>
  <c r="Z234" i="17"/>
  <c r="Y233" i="17"/>
  <c r="X233" i="17"/>
  <c r="Z233" i="17"/>
  <c r="Y232" i="17"/>
  <c r="X232" i="17"/>
  <c r="Z232" i="17"/>
  <c r="Y231" i="17"/>
  <c r="X231" i="17"/>
  <c r="Z231" i="17"/>
  <c r="Y230" i="17"/>
  <c r="X230" i="17"/>
  <c r="Z230" i="17"/>
  <c r="Y229" i="17"/>
  <c r="X229" i="17"/>
  <c r="Z229" i="17"/>
  <c r="Y228" i="17"/>
  <c r="X228" i="17"/>
  <c r="Z228" i="17"/>
  <c r="Y227" i="17"/>
  <c r="X227" i="17"/>
  <c r="Z227" i="17"/>
  <c r="Y226" i="17"/>
  <c r="X226" i="17"/>
  <c r="Z226" i="17"/>
  <c r="Y225" i="17"/>
  <c r="X225" i="17"/>
  <c r="Z225" i="17"/>
  <c r="Y224" i="17"/>
  <c r="X224" i="17"/>
  <c r="Z224" i="17"/>
  <c r="Y223" i="17"/>
  <c r="X223" i="17"/>
  <c r="Z223" i="17"/>
  <c r="Y222" i="17"/>
  <c r="X222" i="17"/>
  <c r="Z222" i="17"/>
  <c r="Y221" i="17"/>
  <c r="X221" i="17"/>
  <c r="Z221" i="17"/>
  <c r="Y220" i="17"/>
  <c r="X220" i="17"/>
  <c r="Z220" i="17"/>
  <c r="Y219" i="17"/>
  <c r="X219" i="17"/>
  <c r="Z219" i="17"/>
  <c r="Y218" i="17"/>
  <c r="X218" i="17"/>
  <c r="Z218" i="17"/>
  <c r="Y217" i="17"/>
  <c r="X217" i="17"/>
  <c r="Z217" i="17"/>
  <c r="Y216" i="17"/>
  <c r="X216" i="17"/>
  <c r="Z216" i="17"/>
  <c r="Y215" i="17"/>
  <c r="X215" i="17"/>
  <c r="Z215" i="17"/>
  <c r="Y214" i="17"/>
  <c r="X214" i="17"/>
  <c r="Z214" i="17"/>
  <c r="Y213" i="17"/>
  <c r="X213" i="17"/>
  <c r="Z213" i="17"/>
  <c r="Y212" i="17"/>
  <c r="X212" i="17"/>
  <c r="Z212" i="17"/>
  <c r="Y211" i="17"/>
  <c r="X211" i="17"/>
  <c r="Z211" i="17"/>
  <c r="Y210" i="17"/>
  <c r="X210" i="17"/>
  <c r="Z210" i="17"/>
  <c r="Y209" i="17"/>
  <c r="X209" i="17"/>
  <c r="Z209" i="17"/>
  <c r="Y208" i="17"/>
  <c r="X208" i="17"/>
  <c r="Z208" i="17"/>
  <c r="Y207" i="17"/>
  <c r="X207" i="17"/>
  <c r="Z207" i="17"/>
  <c r="Y206" i="17"/>
  <c r="X206" i="17"/>
  <c r="Z206" i="17"/>
  <c r="Y205" i="17"/>
  <c r="X205" i="17"/>
  <c r="Z205" i="17"/>
  <c r="Y204" i="17"/>
  <c r="X204" i="17"/>
  <c r="Z204" i="17"/>
  <c r="Y203" i="17"/>
  <c r="X203" i="17"/>
  <c r="Z203" i="17"/>
  <c r="Y202" i="17"/>
  <c r="X202" i="17"/>
  <c r="Z202" i="17"/>
  <c r="Y201" i="17"/>
  <c r="X201" i="17"/>
  <c r="Z201" i="17"/>
  <c r="Y200" i="17"/>
  <c r="X200" i="17"/>
  <c r="Z200" i="17"/>
  <c r="Y199" i="17"/>
  <c r="X199" i="17"/>
  <c r="Z199" i="17"/>
  <c r="Y198" i="17"/>
  <c r="X198" i="17"/>
  <c r="Z198" i="17"/>
  <c r="Y197" i="17"/>
  <c r="X197" i="17"/>
  <c r="Z197" i="17"/>
  <c r="Y196" i="17"/>
  <c r="X196" i="17"/>
  <c r="Z196" i="17"/>
  <c r="Y195" i="17"/>
  <c r="X195" i="17"/>
  <c r="Z195" i="17"/>
  <c r="Y194" i="17"/>
  <c r="X194" i="17"/>
  <c r="Z194" i="17"/>
  <c r="Y193" i="17"/>
  <c r="X193" i="17"/>
  <c r="Z193" i="17"/>
  <c r="Y192" i="17"/>
  <c r="X192" i="17"/>
  <c r="Z192" i="17"/>
  <c r="Y191" i="17"/>
  <c r="X191" i="17"/>
  <c r="Z191" i="17"/>
  <c r="Y190" i="17"/>
  <c r="X190" i="17"/>
  <c r="Z190" i="17"/>
  <c r="Y189" i="17"/>
  <c r="X189" i="17"/>
  <c r="Z189" i="17"/>
  <c r="Y188" i="17"/>
  <c r="X188" i="17"/>
  <c r="Z188" i="17"/>
  <c r="Y187" i="17"/>
  <c r="X187" i="17"/>
  <c r="Z187" i="17"/>
  <c r="Y186" i="17"/>
  <c r="X186" i="17"/>
  <c r="Z186" i="17"/>
  <c r="Y185" i="17"/>
  <c r="X185" i="17"/>
  <c r="Z185" i="17"/>
  <c r="Y184" i="17"/>
  <c r="X184" i="17"/>
  <c r="Z184" i="17"/>
  <c r="Y183" i="17"/>
  <c r="X183" i="17"/>
  <c r="Z183" i="17"/>
  <c r="Y182" i="17"/>
  <c r="X182" i="17"/>
  <c r="Z182" i="17"/>
  <c r="Y181" i="17"/>
  <c r="X181" i="17"/>
  <c r="Z181" i="17"/>
  <c r="Y180" i="17"/>
  <c r="X180" i="17"/>
  <c r="Z180" i="17"/>
  <c r="Y179" i="17"/>
  <c r="X179" i="17"/>
  <c r="Z179" i="17"/>
  <c r="Y178" i="17"/>
  <c r="X178" i="17"/>
  <c r="Z178" i="17"/>
  <c r="Y177" i="17"/>
  <c r="X177" i="17"/>
  <c r="Z177" i="17"/>
  <c r="Y176" i="17"/>
  <c r="X176" i="17"/>
  <c r="Z176" i="17"/>
  <c r="Y175" i="17"/>
  <c r="X175" i="17"/>
  <c r="Z175" i="17"/>
  <c r="Y174" i="17"/>
  <c r="X174" i="17"/>
  <c r="Z174" i="17"/>
  <c r="Y173" i="17"/>
  <c r="X173" i="17"/>
  <c r="Z173" i="17"/>
  <c r="Y172" i="17"/>
  <c r="X172" i="17"/>
  <c r="Z172" i="17"/>
  <c r="Y171" i="17"/>
  <c r="X171" i="17"/>
  <c r="Z171" i="17"/>
  <c r="Y170" i="17"/>
  <c r="X170" i="17"/>
  <c r="Z170" i="17"/>
  <c r="Y169" i="17"/>
  <c r="X169" i="17"/>
  <c r="Z169" i="17"/>
  <c r="Y168" i="17"/>
  <c r="X168" i="17"/>
  <c r="Z168" i="17"/>
  <c r="Y167" i="17"/>
  <c r="X167" i="17"/>
  <c r="Z167" i="17"/>
  <c r="Y166" i="17"/>
  <c r="X166" i="17"/>
  <c r="Z166" i="17"/>
  <c r="Y165" i="17"/>
  <c r="X165" i="17"/>
  <c r="Z165" i="17"/>
  <c r="Y164" i="17"/>
  <c r="X164" i="17"/>
  <c r="Z164" i="17"/>
  <c r="Y163" i="17"/>
  <c r="X163" i="17"/>
  <c r="Z163" i="17"/>
  <c r="Y162" i="17"/>
  <c r="X162" i="17"/>
  <c r="Z162" i="17"/>
  <c r="Y161" i="17"/>
  <c r="X161" i="17"/>
  <c r="Z161" i="17"/>
  <c r="Y160" i="17"/>
  <c r="X160" i="17"/>
  <c r="Z160" i="17"/>
  <c r="Y159" i="17"/>
  <c r="X159" i="17"/>
  <c r="Z159" i="17"/>
  <c r="Y158" i="17"/>
  <c r="X158" i="17"/>
  <c r="Z158" i="17"/>
  <c r="Y157" i="17"/>
  <c r="X157" i="17"/>
  <c r="Z157" i="17"/>
  <c r="Y156" i="17"/>
  <c r="X156" i="17"/>
  <c r="Z156" i="17"/>
  <c r="Y155" i="17"/>
  <c r="X155" i="17"/>
  <c r="Z155" i="17"/>
  <c r="Y154" i="17"/>
  <c r="X154" i="17"/>
  <c r="Z154" i="17"/>
  <c r="Y153" i="17"/>
  <c r="X153" i="17"/>
  <c r="Z153" i="17"/>
  <c r="Y152" i="17"/>
  <c r="X152" i="17"/>
  <c r="Z152" i="17"/>
  <c r="Y151" i="17"/>
  <c r="X151" i="17"/>
  <c r="Z151" i="17"/>
  <c r="Y150" i="17"/>
  <c r="X150" i="17"/>
  <c r="Z150" i="17"/>
  <c r="Y149" i="17"/>
  <c r="X149" i="17"/>
  <c r="Z149" i="17"/>
  <c r="Y148" i="17"/>
  <c r="X148" i="17"/>
  <c r="Z148" i="17"/>
  <c r="Y147" i="17"/>
  <c r="X147" i="17"/>
  <c r="Z147" i="17"/>
  <c r="Y146" i="17"/>
  <c r="X146" i="17"/>
  <c r="Z146" i="17"/>
  <c r="Y145" i="17"/>
  <c r="X145" i="17"/>
  <c r="Z145" i="17"/>
  <c r="Y144" i="17"/>
  <c r="X144" i="17"/>
  <c r="Z144" i="17"/>
  <c r="X143" i="17"/>
  <c r="Y142" i="17"/>
  <c r="X142" i="17"/>
  <c r="Z142" i="17"/>
  <c r="Y141" i="17"/>
  <c r="X141" i="17"/>
  <c r="Z141" i="17"/>
  <c r="Y140" i="17"/>
  <c r="Y132" i="17"/>
  <c r="X132" i="17"/>
  <c r="Y131" i="17"/>
  <c r="X131" i="17"/>
  <c r="X20" i="17"/>
  <c r="AB20" i="17" s="1" a="1"/>
  <c r="X56" i="17"/>
  <c r="AB56" i="17" s="1" a="1"/>
  <c r="AA129" i="17"/>
  <c r="AA395" i="17"/>
  <c r="E394" i="17"/>
  <c r="AA394" i="17"/>
  <c r="AA393" i="17"/>
  <c r="AA392" i="17"/>
  <c r="S391" i="17"/>
  <c r="AA391" i="17"/>
  <c r="T390" i="17"/>
  <c r="AA390" i="17"/>
  <c r="Q389" i="17"/>
  <c r="AA389" i="17"/>
  <c r="Q388" i="17"/>
  <c r="AA388" i="17"/>
  <c r="E387" i="17"/>
  <c r="AA387" i="17"/>
  <c r="AA386" i="17"/>
  <c r="C385" i="17"/>
  <c r="AA385" i="17"/>
  <c r="T384" i="17"/>
  <c r="AA384" i="17"/>
  <c r="AA383" i="17"/>
  <c r="AA382" i="17"/>
  <c r="AA381" i="17"/>
  <c r="E380" i="17"/>
  <c r="AA380" i="17"/>
  <c r="S379" i="17"/>
  <c r="AA379" i="17"/>
  <c r="S378" i="17"/>
  <c r="AA378" i="17"/>
  <c r="E377" i="17"/>
  <c r="AA377" i="17"/>
  <c r="E376" i="17"/>
  <c r="AA376" i="17"/>
  <c r="AA375" i="17"/>
  <c r="AA374" i="17"/>
  <c r="C373" i="17"/>
  <c r="AA373" i="17"/>
  <c r="T372" i="17"/>
  <c r="AA372" i="17"/>
  <c r="AA371" i="17"/>
  <c r="E370" i="17"/>
  <c r="AA370" i="17"/>
  <c r="AA369" i="17"/>
  <c r="E368" i="17"/>
  <c r="AA368" i="17"/>
  <c r="E367" i="17"/>
  <c r="AA367" i="17"/>
  <c r="AA366" i="17"/>
  <c r="D365" i="17"/>
  <c r="AA365" i="17"/>
  <c r="T364" i="17"/>
  <c r="AA364" i="17"/>
  <c r="AA363" i="17"/>
  <c r="AA362" i="17"/>
  <c r="AA361" i="17"/>
  <c r="T360" i="17"/>
  <c r="AA360" i="17"/>
  <c r="AA359" i="17"/>
  <c r="T358" i="17"/>
  <c r="AA358" i="17"/>
  <c r="AA357" i="17"/>
  <c r="AA356" i="17"/>
  <c r="S355" i="17"/>
  <c r="AA355" i="17"/>
  <c r="S354" i="17"/>
  <c r="AA354" i="17"/>
  <c r="E353" i="17"/>
  <c r="AA353" i="17"/>
  <c r="Q352" i="17"/>
  <c r="AA352" i="17"/>
  <c r="E351" i="17"/>
  <c r="AA351" i="17"/>
  <c r="AA350" i="17"/>
  <c r="P349" i="17"/>
  <c r="AA349" i="17"/>
  <c r="T348" i="17"/>
  <c r="AA348" i="17"/>
  <c r="E347" i="17"/>
  <c r="AA347" i="17"/>
  <c r="E346" i="17"/>
  <c r="AA346" i="17"/>
  <c r="AA345" i="17"/>
  <c r="AA344" i="17"/>
  <c r="S343" i="17"/>
  <c r="AA343" i="17"/>
  <c r="AA342" i="17"/>
  <c r="C341" i="17"/>
  <c r="AA341" i="17"/>
  <c r="P340" i="17"/>
  <c r="AA340" i="17"/>
  <c r="E339" i="17"/>
  <c r="AA339" i="17"/>
  <c r="AA338" i="17"/>
  <c r="S337" i="17"/>
  <c r="AA337" i="17"/>
  <c r="T336" i="17"/>
  <c r="AA336" i="17"/>
  <c r="E335" i="17"/>
  <c r="AA335" i="17"/>
  <c r="AA334" i="17"/>
  <c r="AA333" i="17"/>
  <c r="AA332" i="17"/>
  <c r="S331" i="17"/>
  <c r="AA331" i="17"/>
  <c r="S330" i="17"/>
  <c r="AA330" i="17"/>
  <c r="S329" i="17"/>
  <c r="AA329" i="17"/>
  <c r="E328" i="17"/>
  <c r="AA328" i="17"/>
  <c r="T327" i="17"/>
  <c r="AA327" i="17"/>
  <c r="AA326" i="17"/>
  <c r="S325" i="17"/>
  <c r="AA325" i="17"/>
  <c r="T324" i="17"/>
  <c r="AA324" i="17"/>
  <c r="E323" i="17"/>
  <c r="AA323" i="17"/>
  <c r="E322" i="17"/>
  <c r="AA322" i="17"/>
  <c r="AA321" i="17"/>
  <c r="AA320" i="17"/>
  <c r="S319" i="17"/>
  <c r="AA319" i="17"/>
  <c r="D318" i="17"/>
  <c r="AA318" i="17"/>
  <c r="E317" i="17"/>
  <c r="AA317" i="17"/>
  <c r="P316" i="17"/>
  <c r="AA316" i="17"/>
  <c r="AA315" i="17"/>
  <c r="AA314" i="17"/>
  <c r="R313" i="17"/>
  <c r="AA313" i="17"/>
  <c r="T312" i="17"/>
  <c r="AA312" i="17"/>
  <c r="E311" i="17"/>
  <c r="AA311" i="17"/>
  <c r="E310" i="17"/>
  <c r="AA310" i="17"/>
  <c r="AA309" i="17"/>
  <c r="E308" i="17"/>
  <c r="AA308" i="17"/>
  <c r="S307" i="17"/>
  <c r="AA307" i="17"/>
  <c r="E306" i="17"/>
  <c r="AA306" i="17"/>
  <c r="D305" i="17"/>
  <c r="AA305" i="17"/>
  <c r="Q304" i="17"/>
  <c r="AA304" i="17"/>
  <c r="E303" i="17"/>
  <c r="AA303" i="17"/>
  <c r="AA302" i="17"/>
  <c r="AA301" i="17"/>
  <c r="T300" i="17"/>
  <c r="AA300" i="17"/>
  <c r="AA299" i="17"/>
  <c r="AA298" i="17"/>
  <c r="AA297" i="17"/>
  <c r="AA296" i="17"/>
  <c r="S295" i="17"/>
  <c r="AA295" i="17"/>
  <c r="Q294" i="17"/>
  <c r="AA294" i="17"/>
  <c r="D293" i="17"/>
  <c r="AA293" i="17"/>
  <c r="E292" i="17"/>
  <c r="AA292" i="17"/>
  <c r="E291" i="17"/>
  <c r="AA291" i="17"/>
  <c r="AA290" i="17"/>
  <c r="P289" i="17"/>
  <c r="AA289" i="17"/>
  <c r="T288" i="17"/>
  <c r="AA288" i="17"/>
  <c r="E287" i="17"/>
  <c r="AA287" i="17"/>
  <c r="AA286" i="17"/>
  <c r="AA285" i="17"/>
  <c r="AA284" i="17"/>
  <c r="S283" i="17"/>
  <c r="AA283" i="17"/>
  <c r="R282" i="17"/>
  <c r="AA282" i="17"/>
  <c r="T281" i="17"/>
  <c r="AA281" i="17"/>
  <c r="T280" i="17"/>
  <c r="AA280" i="17"/>
  <c r="AA279" i="17"/>
  <c r="AA278" i="17"/>
  <c r="T277" i="17"/>
  <c r="AA277" i="17"/>
  <c r="T276" i="17"/>
  <c r="AA276" i="17"/>
  <c r="AA275" i="17"/>
  <c r="E274" i="17"/>
  <c r="AA274" i="17"/>
  <c r="AA273" i="17"/>
  <c r="AA272" i="17"/>
  <c r="S271" i="17"/>
  <c r="AA271" i="17"/>
  <c r="T270" i="17"/>
  <c r="AA270" i="17"/>
  <c r="D269" i="17"/>
  <c r="AA269" i="17"/>
  <c r="T268" i="17"/>
  <c r="AA268" i="17"/>
  <c r="E267" i="17"/>
  <c r="AA267" i="17"/>
  <c r="AA266" i="17"/>
  <c r="AA265" i="17"/>
  <c r="T264" i="17"/>
  <c r="AA264" i="17"/>
  <c r="E263" i="17"/>
  <c r="AA263" i="17"/>
  <c r="AA262" i="17"/>
  <c r="AA261" i="17"/>
  <c r="AA260" i="17"/>
  <c r="S259" i="17"/>
  <c r="AA259" i="17"/>
  <c r="Q258" i="17"/>
  <c r="AA258" i="17"/>
  <c r="Q257" i="17"/>
  <c r="AA257" i="17"/>
  <c r="E256" i="17"/>
  <c r="AA256" i="17"/>
  <c r="E255" i="17"/>
  <c r="AA255" i="17"/>
  <c r="AA254" i="17"/>
  <c r="P253" i="17"/>
  <c r="AA253" i="17"/>
  <c r="T252" i="17"/>
  <c r="AA252" i="17"/>
  <c r="E251" i="17"/>
  <c r="AA251" i="17"/>
  <c r="E250" i="17"/>
  <c r="AA250" i="17"/>
  <c r="AA249" i="17"/>
  <c r="AA248" i="17"/>
  <c r="S247" i="17"/>
  <c r="AA247" i="17"/>
  <c r="AA246" i="17"/>
  <c r="R245" i="17"/>
  <c r="AA245" i="17"/>
  <c r="AA244" i="17"/>
  <c r="AA243" i="17"/>
  <c r="AA242" i="17"/>
  <c r="E241" i="17"/>
  <c r="AA241" i="17"/>
  <c r="T240" i="17"/>
  <c r="AA240" i="17"/>
  <c r="AA239" i="17"/>
  <c r="AA238" i="17"/>
  <c r="E237" i="17"/>
  <c r="AA237" i="17"/>
  <c r="E236" i="17"/>
  <c r="AA236" i="17"/>
  <c r="S235" i="17"/>
  <c r="AA235" i="17"/>
  <c r="AA234" i="17"/>
  <c r="T233" i="17"/>
  <c r="AA233" i="17"/>
  <c r="D232" i="17"/>
  <c r="AA232" i="17"/>
  <c r="AA231" i="17"/>
  <c r="AA230" i="17"/>
  <c r="Q229" i="17"/>
  <c r="AA229" i="17"/>
  <c r="T228" i="17"/>
  <c r="AA228" i="17"/>
  <c r="AA227" i="17"/>
  <c r="E226" i="17"/>
  <c r="AA226" i="17"/>
  <c r="AA225" i="17"/>
  <c r="E224" i="17"/>
  <c r="AA224" i="17"/>
  <c r="S223" i="17"/>
  <c r="AA223" i="17"/>
  <c r="T222" i="17"/>
  <c r="AA222" i="17"/>
  <c r="Q221" i="17"/>
  <c r="AA221" i="17"/>
  <c r="C220" i="17"/>
  <c r="AA220" i="17"/>
  <c r="E219" i="17"/>
  <c r="AA219" i="17"/>
  <c r="AA218" i="17"/>
  <c r="T217" i="17"/>
  <c r="AA217" i="17"/>
  <c r="T216" i="17"/>
  <c r="AA216" i="17"/>
  <c r="AA215" i="17"/>
  <c r="E214" i="17"/>
  <c r="AA214" i="17"/>
  <c r="AA213" i="17"/>
  <c r="AA212" i="17"/>
  <c r="S211" i="17"/>
  <c r="AA211" i="17"/>
  <c r="E210" i="17"/>
  <c r="AA210" i="17"/>
  <c r="AA209" i="17"/>
  <c r="T208" i="17"/>
  <c r="AA208" i="17"/>
  <c r="E207" i="17"/>
  <c r="AA207" i="17"/>
  <c r="AA206" i="17"/>
  <c r="AA205" i="17"/>
  <c r="T204" i="17"/>
  <c r="AA204" i="17"/>
  <c r="AA203" i="17"/>
  <c r="AA202" i="17"/>
  <c r="AA201" i="17"/>
  <c r="AA200" i="17"/>
  <c r="S199" i="17"/>
  <c r="AA199" i="17"/>
  <c r="E198" i="17"/>
  <c r="AA198" i="17"/>
  <c r="R197" i="17"/>
  <c r="AA197" i="17"/>
  <c r="C196" i="17"/>
  <c r="AA196" i="17"/>
  <c r="AA195" i="17"/>
  <c r="AA194" i="17"/>
  <c r="S193" i="17"/>
  <c r="AA193" i="17"/>
  <c r="T192" i="17"/>
  <c r="AA192" i="17"/>
  <c r="E191" i="17"/>
  <c r="AA191" i="17"/>
  <c r="AA190" i="17"/>
  <c r="AA189" i="17"/>
  <c r="AA188" i="17"/>
  <c r="S187" i="17"/>
  <c r="AA187" i="17"/>
  <c r="T186" i="17"/>
  <c r="AA186" i="17"/>
  <c r="T185" i="17"/>
  <c r="AA185" i="17"/>
  <c r="D184" i="17"/>
  <c r="AA184" i="17"/>
  <c r="E183" i="17"/>
  <c r="AA183" i="17"/>
  <c r="AA182" i="17"/>
  <c r="E181" i="17"/>
  <c r="AA181" i="17"/>
  <c r="T180" i="17"/>
  <c r="AA180" i="17"/>
  <c r="AA179" i="17"/>
  <c r="E178" i="17"/>
  <c r="AA178" i="17"/>
  <c r="AA177" i="17"/>
  <c r="AA176" i="17"/>
  <c r="S175" i="17"/>
  <c r="AA175" i="17"/>
  <c r="T174" i="17"/>
  <c r="AA174" i="17"/>
  <c r="T173" i="17"/>
  <c r="AA173" i="17"/>
  <c r="Q172" i="17"/>
  <c r="AA172" i="17"/>
  <c r="E171" i="17"/>
  <c r="AA171" i="17"/>
  <c r="AA170" i="17"/>
  <c r="S169" i="17"/>
  <c r="AA169" i="17"/>
  <c r="T168" i="17"/>
  <c r="AA168" i="17"/>
  <c r="AA167" i="17"/>
  <c r="E166" i="17"/>
  <c r="AA166" i="17"/>
  <c r="AA165" i="17"/>
  <c r="E164" i="17"/>
  <c r="AA164" i="17"/>
  <c r="S163" i="17"/>
  <c r="AA163" i="17"/>
  <c r="Q162" i="17"/>
  <c r="AA162" i="17"/>
  <c r="AA161" i="17"/>
  <c r="D160" i="17"/>
  <c r="AA160" i="17"/>
  <c r="E159" i="17"/>
  <c r="AA159" i="17"/>
  <c r="AA158" i="17"/>
  <c r="P157" i="17"/>
  <c r="AA157" i="17"/>
  <c r="T156" i="17"/>
  <c r="AA156" i="17"/>
  <c r="AA155" i="17"/>
  <c r="E154" i="17"/>
  <c r="AA154" i="17"/>
  <c r="AA153" i="17"/>
  <c r="AA152" i="17"/>
  <c r="S151" i="17"/>
  <c r="AA151" i="17"/>
  <c r="S150" i="17"/>
  <c r="AA150" i="17"/>
  <c r="E149" i="17"/>
  <c r="AA149" i="17"/>
  <c r="S148" i="17"/>
  <c r="AA148" i="17"/>
  <c r="AA147" i="17"/>
  <c r="AA146" i="17"/>
  <c r="AA145" i="17"/>
  <c r="T144" i="17"/>
  <c r="AA144" i="17"/>
  <c r="E143" i="17"/>
  <c r="AA143" i="17"/>
  <c r="AA142" i="17"/>
  <c r="AA141" i="17"/>
  <c r="AA140" i="17"/>
  <c r="S139" i="17"/>
  <c r="Y139" i="17" s="1"/>
  <c r="AA139" i="17"/>
  <c r="C138" i="17"/>
  <c r="AA138" i="17"/>
  <c r="D137" i="17"/>
  <c r="AA137" i="17"/>
  <c r="R136" i="17"/>
  <c r="AA136" i="17"/>
  <c r="E135" i="17"/>
  <c r="AA135" i="17"/>
  <c r="AA134" i="17"/>
  <c r="D133" i="17"/>
  <c r="AA133" i="17"/>
  <c r="T132" i="17"/>
  <c r="Z132" i="17" s="1"/>
  <c r="AA132" i="17"/>
  <c r="AA131" i="17"/>
  <c r="I130" i="17"/>
  <c r="AA130" i="17"/>
  <c r="U139" i="20" a="1"/>
  <c r="U140" i="20" a="1"/>
  <c r="U141" i="20" a="1"/>
  <c r="U142" i="20" a="1"/>
  <c r="U143" i="20" a="1"/>
  <c r="U144" i="20" a="1"/>
  <c r="U145" i="20" a="1"/>
  <c r="U146" i="20" a="1"/>
  <c r="U147" i="20" a="1"/>
  <c r="U148" i="20" a="1"/>
  <c r="U149" i="20" a="1"/>
  <c r="U150" i="20" a="1"/>
  <c r="U151" i="20" a="1"/>
  <c r="U152" i="20" a="1"/>
  <c r="U153" i="20" a="1"/>
  <c r="U154" i="20" a="1"/>
  <c r="U155" i="20" a="1"/>
  <c r="U156" i="20" a="1"/>
  <c r="U157" i="20" a="1"/>
  <c r="U158" i="20" a="1"/>
  <c r="U159" i="20" a="1"/>
  <c r="U160" i="20" a="1"/>
  <c r="U161" i="20" a="1"/>
  <c r="U162" i="20" a="1"/>
  <c r="U163" i="20" a="1"/>
  <c r="U164" i="20" a="1"/>
  <c r="U165" i="20" a="1"/>
  <c r="U166" i="20" a="1"/>
  <c r="U167" i="20" a="1"/>
  <c r="U168" i="20" a="1"/>
  <c r="U169" i="20" a="1"/>
  <c r="U170" i="20" a="1"/>
  <c r="U171" i="20" a="1"/>
  <c r="U172" i="20" a="1"/>
  <c r="U173" i="20" a="1"/>
  <c r="U174" i="20" a="1"/>
  <c r="U175" i="20" a="1"/>
  <c r="U176" i="20" a="1"/>
  <c r="U177" i="20" a="1"/>
  <c r="U178" i="20" a="1"/>
  <c r="U179" i="20" a="1"/>
  <c r="U180" i="20" a="1"/>
  <c r="U181" i="20" a="1"/>
  <c r="U182" i="20" a="1"/>
  <c r="U183" i="20" a="1"/>
  <c r="U184" i="20" a="1"/>
  <c r="U185" i="20" a="1"/>
  <c r="U186" i="20" a="1"/>
  <c r="U187" i="20" a="1"/>
  <c r="U188" i="20" a="1"/>
  <c r="U189" i="20" a="1"/>
  <c r="U190" i="20" a="1"/>
  <c r="U191" i="20" a="1"/>
  <c r="U192" i="20" a="1"/>
  <c r="U193" i="20" a="1"/>
  <c r="U194" i="20" a="1"/>
  <c r="U195" i="20" a="1"/>
  <c r="U196" i="20" a="1"/>
  <c r="U197" i="20" a="1"/>
  <c r="U198" i="20" a="1"/>
  <c r="U199" i="20" a="1"/>
  <c r="U200" i="20" a="1"/>
  <c r="U201" i="20" a="1"/>
  <c r="U202" i="20" a="1"/>
  <c r="U203" i="20" a="1"/>
  <c r="U204" i="20" a="1"/>
  <c r="U205" i="20" a="1"/>
  <c r="U206" i="20" a="1"/>
  <c r="U207" i="20" a="1"/>
  <c r="U208" i="20" a="1"/>
  <c r="U209" i="20" a="1"/>
  <c r="U210" i="20" a="1"/>
  <c r="U211" i="20" a="1"/>
  <c r="U212" i="20" a="1"/>
  <c r="U213" i="20" a="1"/>
  <c r="U214" i="20" a="1"/>
  <c r="U215" i="20" a="1"/>
  <c r="U216" i="20" a="1"/>
  <c r="U217" i="20" a="1"/>
  <c r="U218" i="20" a="1"/>
  <c r="U219" i="20" a="1"/>
  <c r="U220" i="20" a="1"/>
  <c r="U221" i="20" a="1"/>
  <c r="U222" i="20" a="1"/>
  <c r="U223" i="20" a="1"/>
  <c r="U224" i="20" a="1"/>
  <c r="U225" i="20" a="1"/>
  <c r="U226" i="20" a="1"/>
  <c r="U227" i="20" a="1"/>
  <c r="U228" i="20" a="1"/>
  <c r="U229" i="20" a="1"/>
  <c r="U230" i="20" a="1"/>
  <c r="U231" i="20" a="1"/>
  <c r="U232" i="20" a="1"/>
  <c r="U233" i="20" a="1"/>
  <c r="U234" i="20" a="1"/>
  <c r="U235" i="20" a="1"/>
  <c r="U236" i="20" a="1"/>
  <c r="U237" i="20" a="1"/>
  <c r="U238" i="20" a="1"/>
  <c r="U239" i="20" a="1"/>
  <c r="U240" i="20" a="1"/>
  <c r="U241" i="20" a="1"/>
  <c r="U242" i="20" a="1"/>
  <c r="U243" i="20" a="1"/>
  <c r="U244" i="20" a="1"/>
  <c r="U245" i="20" a="1"/>
  <c r="U246" i="20" a="1"/>
  <c r="U247" i="20" a="1"/>
  <c r="U248" i="20" a="1"/>
  <c r="U249" i="20" a="1"/>
  <c r="U250" i="20" a="1"/>
  <c r="U251" i="20" a="1"/>
  <c r="U252" i="20" a="1"/>
  <c r="U253" i="20" a="1"/>
  <c r="U254" i="20" a="1"/>
  <c r="U255" i="20" a="1"/>
  <c r="U256" i="20" a="1"/>
  <c r="U257" i="20" a="1"/>
  <c r="U258" i="20" a="1"/>
  <c r="U259" i="20" a="1"/>
  <c r="U260" i="20" a="1"/>
  <c r="U261" i="20" a="1"/>
  <c r="U262" i="20" a="1"/>
  <c r="U263" i="20" a="1"/>
  <c r="U264" i="20" a="1"/>
  <c r="U265" i="20" a="1"/>
  <c r="U266" i="20" a="1"/>
  <c r="U267" i="20" a="1"/>
  <c r="U268" i="20" a="1"/>
  <c r="U269" i="20" a="1"/>
  <c r="U270" i="20" a="1"/>
  <c r="U271" i="20" a="1"/>
  <c r="U272" i="20" a="1"/>
  <c r="U273" i="20" a="1"/>
  <c r="U274" i="20" a="1"/>
  <c r="U275" i="20" a="1"/>
  <c r="U276" i="20" a="1"/>
  <c r="U277" i="20" a="1"/>
  <c r="U278" i="20" a="1"/>
  <c r="U279" i="20" a="1"/>
  <c r="U280" i="20" a="1"/>
  <c r="U281" i="20" a="1"/>
  <c r="U282" i="20" a="1"/>
  <c r="U283" i="20" a="1"/>
  <c r="U284" i="20" a="1"/>
  <c r="U285" i="20" a="1"/>
  <c r="U286" i="20" a="1"/>
  <c r="U287" i="20" a="1"/>
  <c r="U288" i="20" a="1"/>
  <c r="U289" i="20" a="1"/>
  <c r="U290" i="20" a="1"/>
  <c r="U291" i="20" a="1"/>
  <c r="U292" i="20" a="1"/>
  <c r="U293" i="20" a="1"/>
  <c r="U294" i="20" a="1"/>
  <c r="U295" i="20" a="1"/>
  <c r="U296" i="20" a="1"/>
  <c r="U297" i="20" a="1"/>
  <c r="U298" i="20" a="1"/>
  <c r="U299" i="20" a="1"/>
  <c r="U300" i="20" a="1"/>
  <c r="U301" i="20" a="1"/>
  <c r="U302" i="20" a="1"/>
  <c r="U303" i="20" a="1"/>
  <c r="U304" i="20" a="1"/>
  <c r="U305" i="20" a="1"/>
  <c r="U306" i="20" a="1"/>
  <c r="U307" i="20" a="1"/>
  <c r="U308" i="20" a="1"/>
  <c r="U309" i="20" a="1"/>
  <c r="U310" i="20" a="1"/>
  <c r="U311" i="20" a="1"/>
  <c r="U312" i="20" a="1"/>
  <c r="U313" i="20" a="1"/>
  <c r="U314" i="20" a="1"/>
  <c r="U315" i="20" a="1"/>
  <c r="U316" i="20" a="1"/>
  <c r="U317" i="20" a="1"/>
  <c r="U318" i="20" a="1"/>
  <c r="U319" i="20" a="1"/>
  <c r="U320" i="20" a="1"/>
  <c r="U321" i="20" a="1"/>
  <c r="U322" i="20" a="1"/>
  <c r="U323" i="20" a="1"/>
  <c r="U324" i="20" a="1"/>
  <c r="U325" i="20" a="1"/>
  <c r="U326" i="20" a="1"/>
  <c r="U327" i="20" a="1"/>
  <c r="U328" i="20" a="1"/>
  <c r="U329" i="20" a="1"/>
  <c r="U330" i="20" a="1"/>
  <c r="U331" i="20" a="1"/>
  <c r="U332" i="20" a="1"/>
  <c r="U333" i="20" a="1"/>
  <c r="U334" i="20" a="1"/>
  <c r="U335" i="20" a="1"/>
  <c r="U336" i="20" a="1"/>
  <c r="U337" i="20" a="1"/>
  <c r="U338" i="20" a="1"/>
  <c r="U339" i="20" a="1"/>
  <c r="U340" i="20" a="1"/>
  <c r="U341" i="20" a="1"/>
  <c r="U342" i="20" a="1"/>
  <c r="U343" i="20" a="1"/>
  <c r="U344" i="20" a="1"/>
  <c r="U345" i="20" a="1"/>
  <c r="U346" i="20" a="1"/>
  <c r="U347" i="20" a="1"/>
  <c r="U348" i="20" a="1"/>
  <c r="U349" i="20" a="1"/>
  <c r="U350" i="20" a="1"/>
  <c r="U351" i="20" a="1"/>
  <c r="U352" i="20" a="1"/>
  <c r="U353" i="20" a="1"/>
  <c r="U354" i="20" a="1"/>
  <c r="U355" i="20" a="1"/>
  <c r="U356" i="20" a="1"/>
  <c r="U357" i="20" a="1"/>
  <c r="U358" i="20" a="1"/>
  <c r="U359" i="20" a="1"/>
  <c r="U360" i="20" a="1"/>
  <c r="U361" i="20" a="1"/>
  <c r="U362" i="20" a="1"/>
  <c r="U363" i="20" a="1"/>
  <c r="U364" i="20" a="1"/>
  <c r="U365" i="20" a="1"/>
  <c r="U366" i="20" a="1"/>
  <c r="U367" i="20" a="1"/>
  <c r="U368" i="20" a="1"/>
  <c r="U369" i="20" a="1"/>
  <c r="U370" i="20" a="1"/>
  <c r="U371" i="20" a="1"/>
  <c r="U372" i="20" a="1"/>
  <c r="U373" i="20" a="1"/>
  <c r="U374" i="20" a="1"/>
  <c r="U375" i="20" a="1"/>
  <c r="U376" i="20" a="1"/>
  <c r="U377" i="20" a="1"/>
  <c r="U378" i="20" a="1"/>
  <c r="U379" i="20" a="1"/>
  <c r="U380" i="20" a="1"/>
  <c r="U381" i="20" a="1"/>
  <c r="U382" i="20" a="1"/>
  <c r="U383" i="20" a="1"/>
  <c r="U384" i="20" a="1"/>
  <c r="U385" i="20" a="1"/>
  <c r="U386" i="20" a="1"/>
  <c r="U387" i="20" a="1"/>
  <c r="U388" i="20" a="1"/>
  <c r="U389" i="20" a="1"/>
  <c r="U390" i="20" a="1"/>
  <c r="U391" i="20" a="1"/>
  <c r="U392" i="20" a="1"/>
  <c r="U393" i="20" a="1"/>
  <c r="U394" i="20" a="1"/>
  <c r="U395" i="20" a="1"/>
  <c r="U396" i="20" a="1"/>
  <c r="U397" i="20" a="1"/>
  <c r="U398" i="20" a="1"/>
  <c r="U399" i="20" a="1"/>
  <c r="U400" i="20" a="1"/>
  <c r="U401" i="20" a="1"/>
  <c r="U402" i="20" a="1"/>
  <c r="D328" i="17"/>
  <c r="P376" i="17"/>
  <c r="R292" i="17"/>
  <c r="T352" i="17"/>
  <c r="C280" i="17"/>
  <c r="R316" i="17"/>
  <c r="S376" i="17"/>
  <c r="S196" i="17"/>
  <c r="C352" i="17"/>
  <c r="D220" i="17"/>
  <c r="Q232" i="17"/>
  <c r="T172" i="17"/>
  <c r="P268" i="17"/>
  <c r="R148" i="17"/>
  <c r="C148" i="17"/>
  <c r="R268" i="17"/>
  <c r="T232" i="17"/>
  <c r="E148" i="17"/>
  <c r="P220" i="17"/>
  <c r="R388" i="17"/>
  <c r="S304" i="17"/>
  <c r="C304" i="17"/>
  <c r="D376" i="17"/>
  <c r="D304" i="17"/>
  <c r="P172" i="17"/>
  <c r="Q340" i="17"/>
  <c r="Q256" i="17"/>
  <c r="T292" i="17"/>
  <c r="E364" i="17"/>
  <c r="P292" i="17"/>
  <c r="R340" i="17"/>
  <c r="R173" i="17"/>
  <c r="E316" i="17"/>
  <c r="C256" i="17"/>
  <c r="R172" i="17"/>
  <c r="E262" i="17"/>
  <c r="T395" i="17"/>
  <c r="C354" i="17"/>
  <c r="C294" i="17"/>
  <c r="D198" i="17"/>
  <c r="P366" i="17"/>
  <c r="P330" i="17"/>
  <c r="P126" i="17"/>
  <c r="Q378" i="17"/>
  <c r="Q186" i="17"/>
  <c r="Q150" i="17"/>
  <c r="R198" i="17"/>
  <c r="R138" i="17"/>
  <c r="E378" i="17"/>
  <c r="E270" i="17"/>
  <c r="E162" i="17"/>
  <c r="C258" i="17"/>
  <c r="C126" i="17"/>
  <c r="D282" i="17"/>
  <c r="D162" i="17"/>
  <c r="Q318" i="17"/>
  <c r="Q246" i="17"/>
  <c r="S294" i="17"/>
  <c r="T366" i="17"/>
  <c r="T258" i="17"/>
  <c r="T162" i="17"/>
  <c r="E366" i="17"/>
  <c r="D306" i="17"/>
  <c r="P258" i="17"/>
  <c r="P222" i="17"/>
  <c r="P186" i="17"/>
  <c r="Q342" i="17"/>
  <c r="R366" i="17"/>
  <c r="R330" i="17"/>
  <c r="S318" i="17"/>
  <c r="S138" i="17"/>
  <c r="Y138" i="17" s="1"/>
  <c r="T306" i="17"/>
  <c r="E258" i="17"/>
  <c r="E150" i="17"/>
  <c r="C378" i="17"/>
  <c r="C318" i="17"/>
  <c r="C222" i="17"/>
  <c r="C186" i="17"/>
  <c r="C150" i="17"/>
  <c r="D366" i="17"/>
  <c r="D330" i="17"/>
  <c r="D222" i="17"/>
  <c r="D126" i="17"/>
  <c r="P150" i="17"/>
  <c r="Q210" i="17"/>
  <c r="R294" i="17"/>
  <c r="R222" i="17"/>
  <c r="R162" i="17"/>
  <c r="R126" i="17"/>
  <c r="S342" i="17"/>
  <c r="S210" i="17"/>
  <c r="S186" i="17"/>
  <c r="T354" i="17"/>
  <c r="T246" i="17"/>
  <c r="T198" i="17"/>
  <c r="T150" i="17"/>
  <c r="E354" i="17"/>
  <c r="E246" i="17"/>
  <c r="C282" i="17"/>
  <c r="D390" i="17"/>
  <c r="D246" i="17"/>
  <c r="D186" i="17"/>
  <c r="P390" i="17"/>
  <c r="P318" i="17"/>
  <c r="P282" i="17"/>
  <c r="Q270" i="17"/>
  <c r="Q174" i="17"/>
  <c r="Q138" i="17"/>
  <c r="X138" i="17" s="1"/>
  <c r="R258" i="17"/>
  <c r="S390" i="17"/>
  <c r="S366" i="17"/>
  <c r="S234" i="17"/>
  <c r="S162" i="17"/>
  <c r="T294" i="17"/>
  <c r="E342" i="17"/>
  <c r="E138" i="17"/>
  <c r="C342" i="17"/>
  <c r="D270" i="17"/>
  <c r="D150" i="17"/>
  <c r="P354" i="17"/>
  <c r="Q366" i="17"/>
  <c r="Q306" i="17"/>
  <c r="R186" i="17"/>
  <c r="S258" i="17"/>
  <c r="T138" i="17"/>
  <c r="Z138" i="17" s="1"/>
  <c r="E330" i="17"/>
  <c r="E234" i="17"/>
  <c r="C246" i="17"/>
  <c r="P246" i="17"/>
  <c r="P210" i="17"/>
  <c r="P174" i="17"/>
  <c r="Q234" i="17"/>
  <c r="R390" i="17"/>
  <c r="R354" i="17"/>
  <c r="R318" i="17"/>
  <c r="S282" i="17"/>
  <c r="T342" i="17"/>
  <c r="E318" i="17"/>
  <c r="E126" i="17"/>
  <c r="C306" i="17"/>
  <c r="C210" i="17"/>
  <c r="C174" i="17"/>
  <c r="D354" i="17"/>
  <c r="P378" i="17"/>
  <c r="P138" i="17"/>
  <c r="Q390" i="17"/>
  <c r="R210" i="17"/>
  <c r="R150" i="17"/>
  <c r="S306" i="17"/>
  <c r="T330" i="17"/>
  <c r="T282" i="17"/>
  <c r="T234" i="17"/>
  <c r="T126" i="17"/>
  <c r="E222" i="17"/>
  <c r="D294" i="17"/>
  <c r="D210" i="17"/>
  <c r="D174" i="17"/>
  <c r="P306" i="17"/>
  <c r="Q330" i="17"/>
  <c r="Q198" i="17"/>
  <c r="Q126" i="17"/>
  <c r="R246" i="17"/>
  <c r="C270" i="17"/>
  <c r="D378" i="17"/>
  <c r="P342" i="17"/>
  <c r="P270" i="17"/>
  <c r="Q354" i="17"/>
  <c r="R174" i="17"/>
  <c r="S198" i="17"/>
  <c r="S174" i="17"/>
  <c r="P215" i="17"/>
  <c r="Q311" i="17"/>
  <c r="Q191" i="17"/>
  <c r="R359" i="17"/>
  <c r="T179" i="17"/>
  <c r="T143" i="17"/>
  <c r="Z143" i="17" s="1"/>
  <c r="P335" i="17"/>
  <c r="P299" i="17"/>
  <c r="P239" i="17"/>
  <c r="Q215" i="17"/>
  <c r="Q155" i="17"/>
  <c r="R383" i="17"/>
  <c r="R131" i="17"/>
  <c r="S347" i="17"/>
  <c r="S323" i="17"/>
  <c r="S275" i="17"/>
  <c r="T215" i="17"/>
  <c r="P395" i="17"/>
  <c r="Q299" i="17"/>
  <c r="Q179" i="17"/>
  <c r="R347" i="17"/>
  <c r="R287" i="17"/>
  <c r="T347" i="17"/>
  <c r="T251" i="17"/>
  <c r="T167" i="17"/>
  <c r="S359" i="17"/>
  <c r="T335" i="17"/>
  <c r="T287" i="17"/>
  <c r="P383" i="17"/>
  <c r="P191" i="17"/>
  <c r="Q287" i="17"/>
  <c r="Q227" i="17"/>
  <c r="R275" i="17"/>
  <c r="S311" i="17"/>
  <c r="S287" i="17"/>
  <c r="T239" i="17"/>
  <c r="R395" i="17"/>
  <c r="R335" i="17"/>
  <c r="R239" i="17"/>
  <c r="S263" i="17"/>
  <c r="S239" i="17"/>
  <c r="S215" i="17"/>
  <c r="S143" i="17"/>
  <c r="Y143" i="17" s="1"/>
  <c r="T155" i="17"/>
  <c r="C267" i="17"/>
  <c r="C183" i="17"/>
  <c r="D351" i="17"/>
  <c r="D171" i="17"/>
  <c r="P387" i="17"/>
  <c r="P303" i="17"/>
  <c r="P171" i="17"/>
  <c r="Q267" i="17"/>
  <c r="R375" i="17"/>
  <c r="R243" i="17"/>
  <c r="S315" i="17"/>
  <c r="S231" i="17"/>
  <c r="S147" i="17"/>
  <c r="T315" i="17"/>
  <c r="T279" i="17"/>
  <c r="T171" i="17"/>
  <c r="C291" i="17"/>
  <c r="D375" i="17"/>
  <c r="P195" i="17"/>
  <c r="Q291" i="17"/>
  <c r="R135" i="17"/>
  <c r="S291" i="17"/>
  <c r="T351" i="17"/>
  <c r="T135" i="17"/>
  <c r="Z135" i="17" s="1"/>
  <c r="E327" i="17"/>
  <c r="C315" i="17"/>
  <c r="C207" i="17"/>
  <c r="D195" i="17"/>
  <c r="P327" i="17"/>
  <c r="P219" i="17"/>
  <c r="Q363" i="17"/>
  <c r="Q339" i="17"/>
  <c r="Q315" i="17"/>
  <c r="Q135" i="17"/>
  <c r="X135" i="17" s="1"/>
  <c r="R267" i="17"/>
  <c r="R183" i="17"/>
  <c r="R159" i="17"/>
  <c r="S207" i="17"/>
  <c r="T387" i="17"/>
  <c r="C363" i="17"/>
  <c r="C231" i="17"/>
  <c r="C147" i="17"/>
  <c r="D315" i="17"/>
  <c r="D291" i="17"/>
  <c r="D219" i="17"/>
  <c r="P351" i="17"/>
  <c r="Q207" i="17"/>
  <c r="Q183" i="17"/>
  <c r="Q159" i="17"/>
  <c r="R315" i="17"/>
  <c r="S349" i="17"/>
  <c r="S183" i="17"/>
  <c r="T303" i="17"/>
  <c r="E315" i="17"/>
  <c r="E147" i="17"/>
  <c r="Q231" i="17"/>
  <c r="R231" i="17"/>
  <c r="S327" i="17"/>
  <c r="S243" i="17"/>
  <c r="T375" i="17"/>
  <c r="T339" i="17"/>
  <c r="T231" i="17"/>
  <c r="T159" i="17"/>
  <c r="C171" i="17"/>
  <c r="R339" i="17"/>
  <c r="C387" i="17"/>
  <c r="C255" i="17"/>
  <c r="D387" i="17"/>
  <c r="D159" i="17"/>
  <c r="P375" i="17"/>
  <c r="P291" i="17"/>
  <c r="P183" i="17"/>
  <c r="Q255" i="17"/>
  <c r="R363" i="17"/>
  <c r="S159" i="17"/>
  <c r="T183" i="17"/>
  <c r="E375" i="17"/>
  <c r="D339" i="17"/>
  <c r="E231" i="17"/>
  <c r="C279" i="17"/>
  <c r="C195" i="17"/>
  <c r="D363" i="17"/>
  <c r="D183" i="17"/>
  <c r="P315" i="17"/>
  <c r="P207" i="17"/>
  <c r="Q351" i="17"/>
  <c r="Q279" i="17"/>
  <c r="R387" i="17"/>
  <c r="R255" i="17"/>
  <c r="S387" i="17"/>
  <c r="S219" i="17"/>
  <c r="S135" i="17"/>
  <c r="Y135" i="17" s="1"/>
  <c r="T255" i="17"/>
  <c r="T219" i="17"/>
  <c r="P159" i="17"/>
  <c r="C303" i="17"/>
  <c r="D255" i="17"/>
  <c r="P231" i="17"/>
  <c r="Q375" i="17"/>
  <c r="Q327" i="17"/>
  <c r="Q303" i="17"/>
  <c r="R279" i="17"/>
  <c r="R147" i="17"/>
  <c r="S363" i="17"/>
  <c r="S279" i="17"/>
  <c r="T291" i="17"/>
  <c r="D135" i="17"/>
  <c r="C327" i="17"/>
  <c r="C219" i="17"/>
  <c r="D231" i="17"/>
  <c r="D207" i="17"/>
  <c r="P339" i="17"/>
  <c r="Q147" i="17"/>
  <c r="R303" i="17"/>
  <c r="R195" i="17"/>
  <c r="R171" i="17"/>
  <c r="T363" i="17"/>
  <c r="T147" i="17"/>
  <c r="E363" i="17"/>
  <c r="E279" i="17"/>
  <c r="E195" i="17"/>
  <c r="P267" i="17"/>
  <c r="C351" i="17"/>
  <c r="C159" i="17"/>
  <c r="C135" i="17"/>
  <c r="D279" i="17"/>
  <c r="P255" i="17"/>
  <c r="P147" i="17"/>
  <c r="Q195" i="17"/>
  <c r="Q171" i="17"/>
  <c r="R327" i="17"/>
  <c r="R219" i="17"/>
  <c r="S255" i="17"/>
  <c r="S195" i="17"/>
  <c r="Q365" i="17"/>
  <c r="S269" i="17"/>
  <c r="E281" i="17"/>
  <c r="E197" i="17"/>
  <c r="C376" i="17"/>
  <c r="C353" i="17"/>
  <c r="D352" i="17"/>
  <c r="D244" i="17"/>
  <c r="D136" i="17"/>
  <c r="P244" i="17"/>
  <c r="P221" i="17"/>
  <c r="Q364" i="17"/>
  <c r="Q208" i="17"/>
  <c r="Q148" i="17"/>
  <c r="R244" i="17"/>
  <c r="R220" i="17"/>
  <c r="S375" i="17"/>
  <c r="S340" i="17"/>
  <c r="S303" i="17"/>
  <c r="S268" i="17"/>
  <c r="S232" i="17"/>
  <c r="S197" i="17"/>
  <c r="S160" i="17"/>
  <c r="T388" i="17"/>
  <c r="T148" i="17"/>
  <c r="E280" i="17"/>
  <c r="E243" i="17"/>
  <c r="E196" i="17"/>
  <c r="C232" i="17"/>
  <c r="C208" i="17"/>
  <c r="D388" i="17"/>
  <c r="D281" i="17"/>
  <c r="D196" i="17"/>
  <c r="D172" i="17"/>
  <c r="P352" i="17"/>
  <c r="P329" i="17"/>
  <c r="P148" i="17"/>
  <c r="Q316" i="17"/>
  <c r="Q184" i="17"/>
  <c r="S352" i="17"/>
  <c r="S316" i="17"/>
  <c r="S280" i="17"/>
  <c r="S137" i="17"/>
  <c r="Y137" i="17" s="1"/>
  <c r="T256" i="17"/>
  <c r="T196" i="17"/>
  <c r="E268" i="17"/>
  <c r="E184" i="17"/>
  <c r="P149" i="17"/>
  <c r="C184" i="17"/>
  <c r="C161" i="17"/>
  <c r="D280" i="17"/>
  <c r="D256" i="17"/>
  <c r="D149" i="17"/>
  <c r="P328" i="17"/>
  <c r="P304" i="17"/>
  <c r="Q376" i="17"/>
  <c r="Q293" i="17"/>
  <c r="S388" i="17"/>
  <c r="S244" i="17"/>
  <c r="S208" i="17"/>
  <c r="S172" i="17"/>
  <c r="S136" i="17"/>
  <c r="Y136" i="17" s="1"/>
  <c r="T376" i="17"/>
  <c r="T316" i="17"/>
  <c r="E352" i="17"/>
  <c r="E304" i="17"/>
  <c r="E136" i="17"/>
  <c r="C389" i="17"/>
  <c r="C160" i="17"/>
  <c r="D148" i="17"/>
  <c r="P280" i="17"/>
  <c r="P257" i="17"/>
  <c r="Q292" i="17"/>
  <c r="Q268" i="17"/>
  <c r="Q244" i="17"/>
  <c r="Q161" i="17"/>
  <c r="R376" i="17"/>
  <c r="R352" i="17"/>
  <c r="R328" i="17"/>
  <c r="R304" i="17"/>
  <c r="R280" i="17"/>
  <c r="R257" i="17"/>
  <c r="T220" i="17"/>
  <c r="T136" i="17"/>
  <c r="Z136" i="17" s="1"/>
  <c r="E388" i="17"/>
  <c r="E220" i="17"/>
  <c r="S281" i="17"/>
  <c r="C388" i="17"/>
  <c r="C364" i="17"/>
  <c r="C136" i="17"/>
  <c r="D364" i="17"/>
  <c r="D341" i="17"/>
  <c r="P256" i="17"/>
  <c r="P232" i="17"/>
  <c r="Q220" i="17"/>
  <c r="Q160" i="17"/>
  <c r="Q136" i="17"/>
  <c r="X136" i="17" s="1"/>
  <c r="R256" i="17"/>
  <c r="R232" i="17"/>
  <c r="R209" i="17"/>
  <c r="S292" i="17"/>
  <c r="E172" i="17"/>
  <c r="C340" i="17"/>
  <c r="C317" i="17"/>
  <c r="D340" i="17"/>
  <c r="D316" i="17"/>
  <c r="P208" i="17"/>
  <c r="P185" i="17"/>
  <c r="Q197" i="17"/>
  <c r="R208" i="17"/>
  <c r="R184" i="17"/>
  <c r="S364" i="17"/>
  <c r="S328" i="17"/>
  <c r="T340" i="17"/>
  <c r="T184" i="17"/>
  <c r="T160" i="17"/>
  <c r="E340" i="17"/>
  <c r="E257" i="17"/>
  <c r="C316" i="17"/>
  <c r="C292" i="17"/>
  <c r="C268" i="17"/>
  <c r="C245" i="17"/>
  <c r="D292" i="17"/>
  <c r="D209" i="17"/>
  <c r="P388" i="17"/>
  <c r="P365" i="17"/>
  <c r="P184" i="17"/>
  <c r="P160" i="17"/>
  <c r="Q328" i="17"/>
  <c r="Q196" i="17"/>
  <c r="R160" i="17"/>
  <c r="R137" i="17"/>
  <c r="S256" i="17"/>
  <c r="S220" i="17"/>
  <c r="S184" i="17"/>
  <c r="T244" i="17"/>
  <c r="E208" i="17"/>
  <c r="C244" i="17"/>
  <c r="C197" i="17"/>
  <c r="D208" i="17"/>
  <c r="P364" i="17"/>
  <c r="P136" i="17"/>
  <c r="T365" i="17"/>
  <c r="T304" i="17"/>
  <c r="E160" i="17"/>
  <c r="C172" i="17"/>
  <c r="D377" i="17"/>
  <c r="D268" i="17"/>
  <c r="P293" i="17"/>
  <c r="S335" i="17"/>
  <c r="S299" i="17"/>
  <c r="T191" i="17"/>
  <c r="T275" i="17"/>
  <c r="R254" i="17"/>
  <c r="S383" i="17"/>
  <c r="S191" i="17"/>
  <c r="S155" i="17"/>
  <c r="T383" i="17"/>
  <c r="T323" i="17"/>
  <c r="T299" i="17"/>
  <c r="T131" i="17"/>
  <c r="Z131" i="17" s="1"/>
  <c r="E203" i="17"/>
  <c r="E167" i="17"/>
  <c r="E131" i="17"/>
  <c r="E359" i="17"/>
  <c r="E239" i="17"/>
  <c r="R242" i="17"/>
  <c r="T311" i="17"/>
  <c r="E383" i="17"/>
  <c r="E155" i="17"/>
  <c r="T227" i="17"/>
  <c r="E299" i="17"/>
  <c r="E227" i="17"/>
  <c r="C374" i="17"/>
  <c r="P206" i="17"/>
  <c r="R194" i="17"/>
  <c r="S134" i="17"/>
  <c r="Y134" i="17" s="1"/>
  <c r="R302" i="17"/>
  <c r="P158" i="17"/>
  <c r="S302" i="17"/>
  <c r="C254" i="17"/>
  <c r="P374" i="17"/>
  <c r="P218" i="17"/>
  <c r="R314" i="17"/>
  <c r="S158" i="17"/>
  <c r="C362" i="17"/>
  <c r="R182" i="17"/>
  <c r="C302" i="17"/>
  <c r="C242" i="17"/>
  <c r="C182" i="17"/>
  <c r="P362" i="17"/>
  <c r="P302" i="17"/>
  <c r="P146" i="17"/>
  <c r="R362" i="17"/>
  <c r="S242" i="17"/>
  <c r="P242" i="17"/>
  <c r="R278" i="17"/>
  <c r="R218" i="17"/>
  <c r="S386" i="17"/>
  <c r="S338" i="17"/>
  <c r="S194" i="17"/>
  <c r="S146" i="17"/>
  <c r="C338" i="17"/>
  <c r="C278" i="17"/>
  <c r="C218" i="17"/>
  <c r="P338" i="17"/>
  <c r="P182" i="17"/>
  <c r="R338" i="17"/>
  <c r="R158" i="17"/>
  <c r="C158" i="17"/>
  <c r="P278" i="17"/>
  <c r="S254" i="17"/>
  <c r="S206" i="17"/>
  <c r="C314" i="17"/>
  <c r="C194" i="17"/>
  <c r="P314" i="17"/>
  <c r="R374" i="17"/>
  <c r="R134" i="17"/>
  <c r="C134" i="17"/>
  <c r="P254" i="17"/>
  <c r="P194" i="17"/>
  <c r="R290" i="17"/>
  <c r="R230" i="17"/>
  <c r="S218" i="17"/>
  <c r="C350" i="17"/>
  <c r="C290" i="17"/>
  <c r="C230" i="17"/>
  <c r="C170" i="17"/>
  <c r="P350" i="17"/>
  <c r="P134" i="17"/>
  <c r="R350" i="17"/>
  <c r="R170" i="17"/>
  <c r="S362" i="17"/>
  <c r="S314" i="17"/>
  <c r="S170" i="17"/>
  <c r="P290" i="17"/>
  <c r="P230" i="17"/>
  <c r="R266" i="17"/>
  <c r="C386" i="17"/>
  <c r="C326" i="17"/>
  <c r="C266" i="17"/>
  <c r="C206" i="17"/>
  <c r="P386" i="17"/>
  <c r="P170" i="17"/>
  <c r="R326" i="17"/>
  <c r="R206" i="17"/>
  <c r="R146" i="17"/>
  <c r="S230" i="17"/>
  <c r="C146" i="17"/>
  <c r="P326" i="17"/>
  <c r="P266" i="17"/>
  <c r="R386" i="17"/>
  <c r="S374" i="17"/>
  <c r="S326" i="17"/>
  <c r="S182" i="17"/>
  <c r="T253" i="17"/>
  <c r="C241" i="17"/>
  <c r="R241" i="17"/>
  <c r="S133" i="17"/>
  <c r="Y133" i="17" s="1"/>
  <c r="E179" i="17"/>
  <c r="E358" i="17"/>
  <c r="C281" i="17"/>
  <c r="C265" i="17"/>
  <c r="D245" i="17"/>
  <c r="D169" i="17"/>
  <c r="Q329" i="17"/>
  <c r="Q253" i="17"/>
  <c r="Q233" i="17"/>
  <c r="R365" i="17"/>
  <c r="R329" i="17"/>
  <c r="R293" i="17"/>
  <c r="S341" i="17"/>
  <c r="S209" i="17"/>
  <c r="T389" i="17"/>
  <c r="T341" i="17"/>
  <c r="T317" i="17"/>
  <c r="T205" i="17"/>
  <c r="T161" i="17"/>
  <c r="T137" i="17"/>
  <c r="Z137" i="17" s="1"/>
  <c r="E395" i="17"/>
  <c r="E341" i="17"/>
  <c r="E313" i="17"/>
  <c r="E169" i="17"/>
  <c r="D337" i="17"/>
  <c r="D317" i="17"/>
  <c r="D205" i="17"/>
  <c r="D185" i="17"/>
  <c r="Q289" i="17"/>
  <c r="Q269" i="17"/>
  <c r="Q137" i="17"/>
  <c r="X137" i="17" s="1"/>
  <c r="R221" i="17"/>
  <c r="S353" i="17"/>
  <c r="S221" i="17"/>
  <c r="T293" i="17"/>
  <c r="T269" i="17"/>
  <c r="E389" i="17"/>
  <c r="E365" i="17"/>
  <c r="E305" i="17"/>
  <c r="E221" i="17"/>
  <c r="E137" i="17"/>
  <c r="C365" i="17"/>
  <c r="C329" i="17"/>
  <c r="C293" i="17"/>
  <c r="C209" i="17"/>
  <c r="C193" i="17"/>
  <c r="D257" i="17"/>
  <c r="P377" i="17"/>
  <c r="P341" i="17"/>
  <c r="P305" i="17"/>
  <c r="P269" i="17"/>
  <c r="P233" i="17"/>
  <c r="P197" i="17"/>
  <c r="P161" i="17"/>
  <c r="Q209" i="17"/>
  <c r="Q173" i="17"/>
  <c r="R185" i="17"/>
  <c r="R149" i="17"/>
  <c r="S149" i="17"/>
  <c r="T313" i="17"/>
  <c r="T245" i="17"/>
  <c r="T221" i="17"/>
  <c r="E245" i="17"/>
  <c r="E161" i="17"/>
  <c r="C173" i="17"/>
  <c r="D353" i="17"/>
  <c r="D221" i="17"/>
  <c r="D145" i="17"/>
  <c r="Q341" i="17"/>
  <c r="Q305" i="17"/>
  <c r="R377" i="17"/>
  <c r="R341" i="17"/>
  <c r="R305" i="17"/>
  <c r="R269" i="17"/>
  <c r="S365" i="17"/>
  <c r="S293" i="17"/>
  <c r="S277" i="17"/>
  <c r="S233" i="17"/>
  <c r="S205" i="17"/>
  <c r="T197" i="17"/>
  <c r="E329" i="17"/>
  <c r="E277" i="17"/>
  <c r="E185" i="17"/>
  <c r="Q245" i="17"/>
  <c r="T329" i="17"/>
  <c r="C221" i="17"/>
  <c r="C137" i="17"/>
  <c r="D161" i="17"/>
  <c r="Q149" i="17"/>
  <c r="R233" i="17"/>
  <c r="R217" i="17"/>
  <c r="S377" i="17"/>
  <c r="S305" i="17"/>
  <c r="S245" i="17"/>
  <c r="T377" i="17"/>
  <c r="T353" i="17"/>
  <c r="T149" i="17"/>
  <c r="E269" i="17"/>
  <c r="E209" i="17"/>
  <c r="C257" i="17"/>
  <c r="S161" i="17"/>
  <c r="C377" i="17"/>
  <c r="C305" i="17"/>
  <c r="C289" i="17"/>
  <c r="D329" i="17"/>
  <c r="D197" i="17"/>
  <c r="P389" i="17"/>
  <c r="P353" i="17"/>
  <c r="P317" i="17"/>
  <c r="P281" i="17"/>
  <c r="P245" i="17"/>
  <c r="P209" i="17"/>
  <c r="P173" i="17"/>
  <c r="P137" i="17"/>
  <c r="Q281" i="17"/>
  <c r="Q185" i="17"/>
  <c r="R161" i="17"/>
  <c r="S173" i="17"/>
  <c r="D389" i="17"/>
  <c r="Q377" i="17"/>
  <c r="C269" i="17"/>
  <c r="C185" i="17"/>
  <c r="C169" i="17"/>
  <c r="D233" i="17"/>
  <c r="Q353" i="17"/>
  <c r="Q317" i="17"/>
  <c r="R389" i="17"/>
  <c r="R353" i="17"/>
  <c r="R317" i="17"/>
  <c r="R281" i="17"/>
  <c r="R265" i="17"/>
  <c r="S389" i="17"/>
  <c r="S317" i="17"/>
  <c r="S257" i="17"/>
  <c r="T305" i="17"/>
  <c r="T257" i="17"/>
  <c r="E293" i="17"/>
  <c r="E233" i="17"/>
  <c r="C149" i="17"/>
  <c r="D173" i="17"/>
  <c r="Q145" i="17"/>
  <c r="S185" i="17"/>
  <c r="T373" i="17"/>
  <c r="T209" i="17"/>
  <c r="E173" i="17"/>
  <c r="C233" i="17"/>
  <c r="C217" i="17"/>
  <c r="E238" i="17"/>
  <c r="T382" i="17"/>
  <c r="T250" i="17"/>
  <c r="E215" i="17"/>
  <c r="E190" i="17"/>
  <c r="T334" i="17"/>
  <c r="T226" i="17"/>
  <c r="E286" i="17"/>
  <c r="E334" i="17"/>
  <c r="E202" i="17"/>
  <c r="S350" i="17"/>
  <c r="S266" i="17"/>
  <c r="E142" i="17"/>
  <c r="S278" i="17"/>
  <c r="S290" i="17"/>
  <c r="E373" i="17"/>
  <c r="E298" i="17"/>
  <c r="E229" i="17"/>
  <c r="E295" i="17"/>
  <c r="D277" i="17"/>
  <c r="D229" i="17"/>
  <c r="Q361" i="17"/>
  <c r="Q313" i="17"/>
  <c r="Q193" i="17"/>
  <c r="R373" i="17"/>
  <c r="R199" i="17"/>
  <c r="R169" i="17"/>
  <c r="S361" i="17"/>
  <c r="S217" i="17"/>
  <c r="T193" i="17"/>
  <c r="T157" i="17"/>
  <c r="E371" i="17"/>
  <c r="E275" i="17"/>
  <c r="C379" i="17"/>
  <c r="C349" i="17"/>
  <c r="D361" i="17"/>
  <c r="D325" i="17"/>
  <c r="D193" i="17"/>
  <c r="P361" i="17"/>
  <c r="P313" i="17"/>
  <c r="P265" i="17"/>
  <c r="P217" i="17"/>
  <c r="P169" i="17"/>
  <c r="Q277" i="17"/>
  <c r="Q241" i="17"/>
  <c r="R325" i="17"/>
  <c r="R277" i="17"/>
  <c r="S373" i="17"/>
  <c r="S229" i="17"/>
  <c r="T349" i="17"/>
  <c r="E253" i="17"/>
  <c r="E217" i="17"/>
  <c r="E157" i="17"/>
  <c r="C301" i="17"/>
  <c r="C253" i="17"/>
  <c r="C205" i="17"/>
  <c r="C157" i="17"/>
  <c r="D241" i="17"/>
  <c r="D157" i="17"/>
  <c r="R229" i="17"/>
  <c r="S385" i="17"/>
  <c r="S241" i="17"/>
  <c r="T289" i="17"/>
  <c r="T133" i="17"/>
  <c r="Z133" i="17" s="1"/>
  <c r="E349" i="17"/>
  <c r="D289" i="17"/>
  <c r="Q373" i="17"/>
  <c r="Q325" i="17"/>
  <c r="Q205" i="17"/>
  <c r="Q157" i="17"/>
  <c r="R385" i="17"/>
  <c r="R181" i="17"/>
  <c r="R133" i="17"/>
  <c r="S253" i="17"/>
  <c r="T385" i="17"/>
  <c r="T325" i="17"/>
  <c r="T229" i="17"/>
  <c r="T169" i="17"/>
  <c r="E385" i="17"/>
  <c r="E193" i="17"/>
  <c r="C361" i="17"/>
  <c r="C313" i="17"/>
  <c r="D373" i="17"/>
  <c r="D253" i="17"/>
  <c r="P373" i="17"/>
  <c r="P325" i="17"/>
  <c r="P277" i="17"/>
  <c r="P229" i="17"/>
  <c r="P181" i="17"/>
  <c r="P133" i="17"/>
  <c r="Q355" i="17"/>
  <c r="R337" i="17"/>
  <c r="R289" i="17"/>
  <c r="S265" i="17"/>
  <c r="T265" i="17"/>
  <c r="E325" i="17"/>
  <c r="E289" i="17"/>
  <c r="E133" i="17"/>
  <c r="R271" i="17"/>
  <c r="D301" i="17"/>
  <c r="D151" i="17"/>
  <c r="Q337" i="17"/>
  <c r="Q217" i="17"/>
  <c r="Q169" i="17"/>
  <c r="R349" i="17"/>
  <c r="R193" i="17"/>
  <c r="R145" i="17"/>
  <c r="S289" i="17"/>
  <c r="S145" i="17"/>
  <c r="T361" i="17"/>
  <c r="E265" i="17"/>
  <c r="C325" i="17"/>
  <c r="D385" i="17"/>
  <c r="D235" i="17"/>
  <c r="P385" i="17"/>
  <c r="P337" i="17"/>
  <c r="P241" i="17"/>
  <c r="P193" i="17"/>
  <c r="P145" i="17"/>
  <c r="Q385" i="17"/>
  <c r="Q133" i="17"/>
  <c r="X133" i="17" s="1"/>
  <c r="R301" i="17"/>
  <c r="R127" i="17"/>
  <c r="S301" i="17"/>
  <c r="S157" i="17"/>
  <c r="T301" i="17"/>
  <c r="T241" i="17"/>
  <c r="T181" i="17"/>
  <c r="T163" i="17"/>
  <c r="T145" i="17"/>
  <c r="E361" i="17"/>
  <c r="E301" i="17"/>
  <c r="C307" i="17"/>
  <c r="C277" i="17"/>
  <c r="C229" i="17"/>
  <c r="C181" i="17"/>
  <c r="C133" i="17"/>
  <c r="D265" i="17"/>
  <c r="R253" i="17"/>
  <c r="R205" i="17"/>
  <c r="S313" i="17"/>
  <c r="T337" i="17"/>
  <c r="E205" i="17"/>
  <c r="D349" i="17"/>
  <c r="D313" i="17"/>
  <c r="D217" i="17"/>
  <c r="D181" i="17"/>
  <c r="Q349" i="17"/>
  <c r="Q301" i="17"/>
  <c r="Q265" i="17"/>
  <c r="Q181" i="17"/>
  <c r="R361" i="17"/>
  <c r="R157" i="17"/>
  <c r="S181" i="17"/>
  <c r="E337" i="17"/>
  <c r="E145" i="17"/>
  <c r="C337" i="17"/>
  <c r="D295" i="17"/>
  <c r="P301" i="17"/>
  <c r="P205" i="17"/>
  <c r="Q211" i="17"/>
  <c r="R343" i="17"/>
  <c r="R393" i="17"/>
  <c r="P393" i="17"/>
  <c r="C393" i="17"/>
  <c r="Q393" i="17"/>
  <c r="E393" i="17"/>
  <c r="R381" i="17"/>
  <c r="P381" i="17"/>
  <c r="C381" i="17"/>
  <c r="T381" i="17"/>
  <c r="R369" i="17"/>
  <c r="T369" i="17"/>
  <c r="P369" i="17"/>
  <c r="C369" i="17"/>
  <c r="Q369" i="17"/>
  <c r="E369" i="17"/>
  <c r="D369" i="17"/>
  <c r="R357" i="17"/>
  <c r="D357" i="17"/>
  <c r="E357" i="17"/>
  <c r="P357" i="17"/>
  <c r="C357" i="17"/>
  <c r="T357" i="17"/>
  <c r="Q357" i="17"/>
  <c r="R345" i="17"/>
  <c r="D345" i="17"/>
  <c r="P345" i="17"/>
  <c r="C345" i="17"/>
  <c r="E345" i="17"/>
  <c r="T345" i="17"/>
  <c r="R333" i="17"/>
  <c r="P333" i="17"/>
  <c r="D333" i="17"/>
  <c r="C333" i="17"/>
  <c r="E333" i="17"/>
  <c r="T333" i="17"/>
  <c r="R321" i="17"/>
  <c r="P321" i="17"/>
  <c r="C321" i="17"/>
  <c r="E321" i="17"/>
  <c r="R309" i="17"/>
  <c r="P309" i="17"/>
  <c r="C309" i="17"/>
  <c r="D309" i="17"/>
  <c r="T309" i="17"/>
  <c r="Q309" i="17"/>
  <c r="R297" i="17"/>
  <c r="Q297" i="17"/>
  <c r="T297" i="17"/>
  <c r="P297" i="17"/>
  <c r="C297" i="17"/>
  <c r="E297" i="17"/>
  <c r="R285" i="17"/>
  <c r="E285" i="17"/>
  <c r="Q285" i="17"/>
  <c r="P285" i="17"/>
  <c r="C285" i="17"/>
  <c r="T285" i="17"/>
  <c r="D285" i="17"/>
  <c r="R273" i="17"/>
  <c r="Q273" i="17"/>
  <c r="P273" i="17"/>
  <c r="C273" i="17"/>
  <c r="E273" i="17"/>
  <c r="T273" i="17"/>
  <c r="D273" i="17"/>
  <c r="R261" i="17"/>
  <c r="P261" i="17"/>
  <c r="C261" i="17"/>
  <c r="Q261" i="17"/>
  <c r="E261" i="17"/>
  <c r="T261" i="17"/>
  <c r="R249" i="17"/>
  <c r="P249" i="17"/>
  <c r="C249" i="17"/>
  <c r="Q249" i="17"/>
  <c r="E249" i="17"/>
  <c r="R237" i="17"/>
  <c r="P237" i="17"/>
  <c r="C237" i="17"/>
  <c r="T237" i="17"/>
  <c r="R225" i="17"/>
  <c r="T225" i="17"/>
  <c r="P225" i="17"/>
  <c r="C225" i="17"/>
  <c r="Q225" i="17"/>
  <c r="E225" i="17"/>
  <c r="D225" i="17"/>
  <c r="R213" i="17"/>
  <c r="D213" i="17"/>
  <c r="E213" i="17"/>
  <c r="P213" i="17"/>
  <c r="C213" i="17"/>
  <c r="T213" i="17"/>
  <c r="Q213" i="17"/>
  <c r="R201" i="17"/>
  <c r="D201" i="17"/>
  <c r="P201" i="17"/>
  <c r="C201" i="17"/>
  <c r="E201" i="17"/>
  <c r="T201" i="17"/>
  <c r="R189" i="17"/>
  <c r="P189" i="17"/>
  <c r="D189" i="17"/>
  <c r="C189" i="17"/>
  <c r="E189" i="17"/>
  <c r="T189" i="17"/>
  <c r="R177" i="17"/>
  <c r="P177" i="17"/>
  <c r="C177" i="17"/>
  <c r="E177" i="17"/>
  <c r="R165" i="17"/>
  <c r="P165" i="17"/>
  <c r="C165" i="17"/>
  <c r="D165" i="17"/>
  <c r="T165" i="17"/>
  <c r="Q165" i="17"/>
  <c r="R153" i="17"/>
  <c r="Q153" i="17"/>
  <c r="T153" i="17"/>
  <c r="P153" i="17"/>
  <c r="C153" i="17"/>
  <c r="E153" i="17"/>
  <c r="R141" i="17"/>
  <c r="E141" i="17"/>
  <c r="Q141" i="17"/>
  <c r="P141" i="17"/>
  <c r="C141" i="17"/>
  <c r="T141" i="17"/>
  <c r="D141" i="17"/>
  <c r="I129" i="17"/>
  <c r="R129" i="17"/>
  <c r="Q129" i="17"/>
  <c r="X129" i="17" s="1"/>
  <c r="P129" i="17"/>
  <c r="C129" i="17"/>
  <c r="E129" i="17"/>
  <c r="T129" i="17"/>
  <c r="Z129" i="17" s="1"/>
  <c r="D129" i="17"/>
  <c r="C391" i="17"/>
  <c r="C319" i="17"/>
  <c r="D153" i="17"/>
  <c r="R355" i="17"/>
  <c r="R283" i="17"/>
  <c r="R211" i="17"/>
  <c r="R139" i="17"/>
  <c r="S367" i="17"/>
  <c r="E309" i="17"/>
  <c r="P392" i="17"/>
  <c r="C392" i="17"/>
  <c r="Q392" i="17"/>
  <c r="E392" i="17"/>
  <c r="R392" i="17"/>
  <c r="P380" i="17"/>
  <c r="C380" i="17"/>
  <c r="Q380" i="17"/>
  <c r="R380" i="17"/>
  <c r="T368" i="17"/>
  <c r="P368" i="17"/>
  <c r="C368" i="17"/>
  <c r="R368" i="17"/>
  <c r="E356" i="17"/>
  <c r="P356" i="17"/>
  <c r="C356" i="17"/>
  <c r="T356" i="17"/>
  <c r="Q356" i="17"/>
  <c r="R356" i="17"/>
  <c r="D356" i="17"/>
  <c r="D344" i="17"/>
  <c r="P344" i="17"/>
  <c r="C344" i="17"/>
  <c r="E344" i="17"/>
  <c r="T344" i="17"/>
  <c r="Q344" i="17"/>
  <c r="R344" i="17"/>
  <c r="P332" i="17"/>
  <c r="D332" i="17"/>
  <c r="C332" i="17"/>
  <c r="E332" i="17"/>
  <c r="T332" i="17"/>
  <c r="R332" i="17"/>
  <c r="P320" i="17"/>
  <c r="C320" i="17"/>
  <c r="D320" i="17"/>
  <c r="E320" i="17"/>
  <c r="R320" i="17"/>
  <c r="P308" i="17"/>
  <c r="C308" i="17"/>
  <c r="R308" i="17"/>
  <c r="T296" i="17"/>
  <c r="P296" i="17"/>
  <c r="C296" i="17"/>
  <c r="D296" i="17"/>
  <c r="R296" i="17"/>
  <c r="Q296" i="17"/>
  <c r="E284" i="17"/>
  <c r="Q284" i="17"/>
  <c r="P284" i="17"/>
  <c r="C284" i="17"/>
  <c r="T284" i="17"/>
  <c r="R284" i="17"/>
  <c r="Q272" i="17"/>
  <c r="P272" i="17"/>
  <c r="C272" i="17"/>
  <c r="E272" i="17"/>
  <c r="T272" i="17"/>
  <c r="D272" i="17"/>
  <c r="R272" i="17"/>
  <c r="P260" i="17"/>
  <c r="C260" i="17"/>
  <c r="Q260" i="17"/>
  <c r="E260" i="17"/>
  <c r="T260" i="17"/>
  <c r="D260" i="17"/>
  <c r="R260" i="17"/>
  <c r="P248" i="17"/>
  <c r="C248" i="17"/>
  <c r="Q248" i="17"/>
  <c r="E248" i="17"/>
  <c r="R248" i="17"/>
  <c r="P236" i="17"/>
  <c r="C236" i="17"/>
  <c r="Q236" i="17"/>
  <c r="R236" i="17"/>
  <c r="T224" i="17"/>
  <c r="P224" i="17"/>
  <c r="C224" i="17"/>
  <c r="R224" i="17"/>
  <c r="E212" i="17"/>
  <c r="P212" i="17"/>
  <c r="C212" i="17"/>
  <c r="T212" i="17"/>
  <c r="Q212" i="17"/>
  <c r="R212" i="17"/>
  <c r="D212" i="17"/>
  <c r="D200" i="17"/>
  <c r="P200" i="17"/>
  <c r="C200" i="17"/>
  <c r="E200" i="17"/>
  <c r="T200" i="17"/>
  <c r="Q200" i="17"/>
  <c r="R200" i="17"/>
  <c r="P188" i="17"/>
  <c r="D188" i="17"/>
  <c r="C188" i="17"/>
  <c r="E188" i="17"/>
  <c r="T188" i="17"/>
  <c r="R188" i="17"/>
  <c r="P176" i="17"/>
  <c r="C176" i="17"/>
  <c r="D176" i="17"/>
  <c r="E176" i="17"/>
  <c r="R176" i="17"/>
  <c r="P164" i="17"/>
  <c r="C164" i="17"/>
  <c r="R164" i="17"/>
  <c r="T152" i="17"/>
  <c r="P152" i="17"/>
  <c r="C152" i="17"/>
  <c r="D152" i="17"/>
  <c r="R152" i="17"/>
  <c r="Q152" i="17"/>
  <c r="E140" i="17"/>
  <c r="Q140" i="17"/>
  <c r="X140" i="17" s="1"/>
  <c r="P140" i="17"/>
  <c r="C140" i="17"/>
  <c r="T140" i="17"/>
  <c r="Z140" i="17" s="1"/>
  <c r="R140" i="17"/>
  <c r="Q128" i="17"/>
  <c r="X128" i="17" s="1"/>
  <c r="P128" i="17"/>
  <c r="C128" i="17"/>
  <c r="E128" i="17"/>
  <c r="T128" i="17"/>
  <c r="Z128" i="17" s="1"/>
  <c r="D128" i="17"/>
  <c r="R128" i="17"/>
  <c r="D261" i="17"/>
  <c r="P391" i="17"/>
  <c r="Q391" i="17"/>
  <c r="E391" i="17"/>
  <c r="T391" i="17"/>
  <c r="D391" i="17"/>
  <c r="P379" i="17"/>
  <c r="Q379" i="17"/>
  <c r="E379" i="17"/>
  <c r="P367" i="17"/>
  <c r="Q367" i="17"/>
  <c r="T367" i="17"/>
  <c r="P355" i="17"/>
  <c r="T355" i="17"/>
  <c r="E355" i="17"/>
  <c r="P343" i="17"/>
  <c r="E343" i="17"/>
  <c r="T343" i="17"/>
  <c r="Q343" i="17"/>
  <c r="D343" i="17"/>
  <c r="P331" i="17"/>
  <c r="D331" i="17"/>
  <c r="E331" i="17"/>
  <c r="T331" i="17"/>
  <c r="Q331" i="17"/>
  <c r="P319" i="17"/>
  <c r="D319" i="17"/>
  <c r="E319" i="17"/>
  <c r="T319" i="17"/>
  <c r="P307" i="17"/>
  <c r="D307" i="17"/>
  <c r="E307" i="17"/>
  <c r="P295" i="17"/>
  <c r="T295" i="17"/>
  <c r="P283" i="17"/>
  <c r="T283" i="17"/>
  <c r="D283" i="17"/>
  <c r="E283" i="17"/>
  <c r="Q283" i="17"/>
  <c r="Q271" i="17"/>
  <c r="P271" i="17"/>
  <c r="E271" i="17"/>
  <c r="T271" i="17"/>
  <c r="P259" i="17"/>
  <c r="C259" i="17"/>
  <c r="Q259" i="17"/>
  <c r="E259" i="17"/>
  <c r="T259" i="17"/>
  <c r="D259" i="17"/>
  <c r="P247" i="17"/>
  <c r="C247" i="17"/>
  <c r="Q247" i="17"/>
  <c r="E247" i="17"/>
  <c r="T247" i="17"/>
  <c r="D247" i="17"/>
  <c r="P235" i="17"/>
  <c r="C235" i="17"/>
  <c r="Q235" i="17"/>
  <c r="E235" i="17"/>
  <c r="P223" i="17"/>
  <c r="C223" i="17"/>
  <c r="Q223" i="17"/>
  <c r="T223" i="17"/>
  <c r="P211" i="17"/>
  <c r="C211" i="17"/>
  <c r="T211" i="17"/>
  <c r="E211" i="17"/>
  <c r="P199" i="17"/>
  <c r="C199" i="17"/>
  <c r="E199" i="17"/>
  <c r="T199" i="17"/>
  <c r="Q199" i="17"/>
  <c r="D199" i="17"/>
  <c r="P187" i="17"/>
  <c r="D187" i="17"/>
  <c r="C187" i="17"/>
  <c r="E187" i="17"/>
  <c r="T187" i="17"/>
  <c r="Q187" i="17"/>
  <c r="P175" i="17"/>
  <c r="C175" i="17"/>
  <c r="D175" i="17"/>
  <c r="E175" i="17"/>
  <c r="T175" i="17"/>
  <c r="P163" i="17"/>
  <c r="C163" i="17"/>
  <c r="D163" i="17"/>
  <c r="E163" i="17"/>
  <c r="P151" i="17"/>
  <c r="C151" i="17"/>
  <c r="T151" i="17"/>
  <c r="P139" i="17"/>
  <c r="C139" i="17"/>
  <c r="T139" i="17"/>
  <c r="Z139" i="17" s="1"/>
  <c r="D139" i="17"/>
  <c r="E139" i="17"/>
  <c r="Q139" i="17"/>
  <c r="X139" i="17" s="1"/>
  <c r="Q127" i="17"/>
  <c r="X127" i="17" s="1"/>
  <c r="P127" i="17"/>
  <c r="C127" i="17"/>
  <c r="E127" i="17"/>
  <c r="T127" i="17"/>
  <c r="Z127" i="17" s="1"/>
  <c r="C331" i="17"/>
  <c r="D355" i="17"/>
  <c r="Q295" i="17"/>
  <c r="Q151" i="17"/>
  <c r="R367" i="17"/>
  <c r="R295" i="17"/>
  <c r="R223" i="17"/>
  <c r="R151" i="17"/>
  <c r="E381" i="17"/>
  <c r="D321" i="17"/>
  <c r="C343" i="17"/>
  <c r="C271" i="17"/>
  <c r="D271" i="17"/>
  <c r="R379" i="17"/>
  <c r="R307" i="17"/>
  <c r="R235" i="17"/>
  <c r="R163" i="17"/>
  <c r="I127" i="17"/>
  <c r="D381" i="17"/>
  <c r="D367" i="17"/>
  <c r="D211" i="17"/>
  <c r="Q321" i="17"/>
  <c r="Q307" i="17"/>
  <c r="Q177" i="17"/>
  <c r="Q163" i="17"/>
  <c r="T235" i="17"/>
  <c r="T177" i="17"/>
  <c r="C355" i="17"/>
  <c r="C283" i="17"/>
  <c r="D177" i="17"/>
  <c r="R391" i="17"/>
  <c r="R319" i="17"/>
  <c r="R247" i="17"/>
  <c r="R175" i="17"/>
  <c r="E151" i="17"/>
  <c r="D393" i="17"/>
  <c r="D379" i="17"/>
  <c r="D127" i="17"/>
  <c r="Q381" i="17"/>
  <c r="Q333" i="17"/>
  <c r="Q319" i="17"/>
  <c r="Q237" i="17"/>
  <c r="Q189" i="17"/>
  <c r="Q175" i="17"/>
  <c r="T307" i="17"/>
  <c r="T249" i="17"/>
  <c r="C367" i="17"/>
  <c r="C295" i="17"/>
  <c r="D237" i="17"/>
  <c r="D223" i="17"/>
  <c r="R331" i="17"/>
  <c r="R259" i="17"/>
  <c r="R187" i="17"/>
  <c r="E223" i="17"/>
  <c r="E165" i="17"/>
  <c r="D297" i="17"/>
  <c r="T379" i="17"/>
  <c r="T321" i="17"/>
  <c r="D386" i="17"/>
  <c r="D374" i="17"/>
  <c r="D362" i="17"/>
  <c r="D350" i="17"/>
  <c r="D338" i="17"/>
  <c r="D326" i="17"/>
  <c r="D314" i="17"/>
  <c r="D302" i="17"/>
  <c r="D290" i="17"/>
  <c r="D278" i="17"/>
  <c r="D266" i="17"/>
  <c r="D254" i="17"/>
  <c r="D242" i="17"/>
  <c r="D230" i="17"/>
  <c r="D218" i="17"/>
  <c r="D206" i="17"/>
  <c r="D194" i="17"/>
  <c r="D182" i="17"/>
  <c r="D170" i="17"/>
  <c r="D158" i="17"/>
  <c r="D146" i="17"/>
  <c r="D134" i="17"/>
  <c r="E386" i="17"/>
  <c r="E374" i="17"/>
  <c r="E362" i="17"/>
  <c r="E350" i="17"/>
  <c r="E338" i="17"/>
  <c r="E326" i="17"/>
  <c r="E314" i="17"/>
  <c r="E302" i="17"/>
  <c r="E290" i="17"/>
  <c r="E278" i="17"/>
  <c r="E266" i="17"/>
  <c r="E254" i="17"/>
  <c r="E242" i="17"/>
  <c r="E230" i="17"/>
  <c r="E218" i="17"/>
  <c r="E206" i="17"/>
  <c r="E194" i="17"/>
  <c r="E182" i="17"/>
  <c r="E170" i="17"/>
  <c r="E158" i="17"/>
  <c r="E146" i="17"/>
  <c r="E134" i="17"/>
  <c r="Q386" i="17"/>
  <c r="Q374" i="17"/>
  <c r="Q362" i="17"/>
  <c r="Q350" i="17"/>
  <c r="Q338" i="17"/>
  <c r="Q326" i="17"/>
  <c r="Q314" i="17"/>
  <c r="Q302" i="17"/>
  <c r="Q290" i="17"/>
  <c r="Q278" i="17"/>
  <c r="Q266" i="17"/>
  <c r="Q254" i="17"/>
  <c r="Q242" i="17"/>
  <c r="Q230" i="17"/>
  <c r="Q218" i="17"/>
  <c r="Q206" i="17"/>
  <c r="Q194" i="17"/>
  <c r="Q182" i="17"/>
  <c r="Q170" i="17"/>
  <c r="Q158" i="17"/>
  <c r="Q146" i="17"/>
  <c r="Q134" i="17"/>
  <c r="X134" i="17" s="1"/>
  <c r="E384" i="17"/>
  <c r="E372" i="17"/>
  <c r="E360" i="17"/>
  <c r="E348" i="17"/>
  <c r="E336" i="17"/>
  <c r="E324" i="17"/>
  <c r="E312" i="17"/>
  <c r="E300" i="17"/>
  <c r="E288" i="17"/>
  <c r="E276" i="17"/>
  <c r="E264" i="17"/>
  <c r="E252" i="17"/>
  <c r="E240" i="17"/>
  <c r="E228" i="17"/>
  <c r="E216" i="17"/>
  <c r="E204" i="17"/>
  <c r="E192" i="17"/>
  <c r="E180" i="17"/>
  <c r="E168" i="17"/>
  <c r="E156" i="17"/>
  <c r="E144" i="17"/>
  <c r="E132" i="17"/>
  <c r="T386" i="17"/>
  <c r="T374" i="17"/>
  <c r="T362" i="17"/>
  <c r="T350" i="17"/>
  <c r="T338" i="17"/>
  <c r="T326" i="17"/>
  <c r="T314" i="17"/>
  <c r="T302" i="17"/>
  <c r="T290" i="17"/>
  <c r="T278" i="17"/>
  <c r="T266" i="17"/>
  <c r="T254" i="17"/>
  <c r="T242" i="17"/>
  <c r="T230" i="17"/>
  <c r="T218" i="17"/>
  <c r="T206" i="17"/>
  <c r="T194" i="17"/>
  <c r="T182" i="17"/>
  <c r="T170" i="17"/>
  <c r="T158" i="17"/>
  <c r="T146" i="17"/>
  <c r="T134" i="17"/>
  <c r="Z134" i="17" s="1"/>
  <c r="BG546" i="3"/>
  <c r="BF546" i="3"/>
  <c r="BH546" i="3" s="1"/>
  <c r="BE546" i="3"/>
  <c r="BD546" i="3"/>
  <c r="BC546" i="3"/>
  <c r="BA546" i="3"/>
  <c r="AZ546" i="3"/>
  <c r="AY546" i="3"/>
  <c r="AW546" i="3"/>
  <c r="BB546" i="3"/>
  <c r="AX546" i="3"/>
  <c r="AV546" i="3"/>
  <c r="BG545" i="3"/>
  <c r="BF545" i="3"/>
  <c r="BH545" i="3" s="1"/>
  <c r="BE545" i="3"/>
  <c r="BD545" i="3"/>
  <c r="BC545" i="3"/>
  <c r="BA545" i="3"/>
  <c r="AZ545" i="3"/>
  <c r="AY545" i="3"/>
  <c r="AW545" i="3"/>
  <c r="BB545" i="3"/>
  <c r="AX545" i="3"/>
  <c r="AV545" i="3"/>
  <c r="BG544" i="3"/>
  <c r="BF544" i="3"/>
  <c r="BH544" i="3" s="1"/>
  <c r="BE544" i="3"/>
  <c r="BD544" i="3"/>
  <c r="BC544" i="3"/>
  <c r="BA544" i="3"/>
  <c r="AZ544" i="3"/>
  <c r="AY544" i="3"/>
  <c r="AW544" i="3"/>
  <c r="BB544" i="3"/>
  <c r="AX544" i="3"/>
  <c r="AV544" i="3"/>
  <c r="BG543" i="3"/>
  <c r="BF543" i="3"/>
  <c r="BH543" i="3" s="1"/>
  <c r="BE543" i="3"/>
  <c r="BD543" i="3"/>
  <c r="BC543" i="3"/>
  <c r="BA543" i="3"/>
  <c r="AZ543" i="3"/>
  <c r="AY543" i="3"/>
  <c r="AW543" i="3"/>
  <c r="BB543" i="3"/>
  <c r="AX543" i="3"/>
  <c r="AV543" i="3"/>
  <c r="BG542" i="3"/>
  <c r="BF542" i="3"/>
  <c r="BH542" i="3" s="1"/>
  <c r="BE542" i="3"/>
  <c r="BD542" i="3"/>
  <c r="BC542" i="3"/>
  <c r="BA542" i="3"/>
  <c r="AZ542" i="3"/>
  <c r="AY542" i="3"/>
  <c r="AW542" i="3"/>
  <c r="BB542" i="3"/>
  <c r="AX542" i="3"/>
  <c r="AV542" i="3"/>
  <c r="BG541" i="3"/>
  <c r="BF541" i="3"/>
  <c r="BH541" i="3" s="1"/>
  <c r="BE541" i="3"/>
  <c r="BD541" i="3"/>
  <c r="BC541" i="3"/>
  <c r="BA541" i="3"/>
  <c r="AZ541" i="3"/>
  <c r="AY541" i="3"/>
  <c r="AW541" i="3"/>
  <c r="BB541" i="3"/>
  <c r="AX541" i="3"/>
  <c r="AV541" i="3"/>
  <c r="BG540" i="3"/>
  <c r="BF540" i="3"/>
  <c r="BH540" i="3" s="1"/>
  <c r="BE540" i="3"/>
  <c r="BD540" i="3"/>
  <c r="BC540" i="3"/>
  <c r="BA540" i="3"/>
  <c r="AZ540" i="3"/>
  <c r="AY540" i="3"/>
  <c r="AW540" i="3"/>
  <c r="BB540" i="3"/>
  <c r="AX540" i="3"/>
  <c r="AV540" i="3"/>
  <c r="BG539" i="3"/>
  <c r="BF539" i="3"/>
  <c r="BH539" i="3" s="1"/>
  <c r="BE539" i="3"/>
  <c r="BD539" i="3"/>
  <c r="BC539" i="3"/>
  <c r="BA539" i="3"/>
  <c r="AZ539" i="3"/>
  <c r="AY539" i="3"/>
  <c r="AW539" i="3"/>
  <c r="BB539" i="3"/>
  <c r="AX539" i="3"/>
  <c r="AV539" i="3"/>
  <c r="BG538" i="3"/>
  <c r="BF538" i="3"/>
  <c r="BH538" i="3" s="1"/>
  <c r="BE538" i="3"/>
  <c r="BD538" i="3"/>
  <c r="BC538" i="3"/>
  <c r="BA538" i="3"/>
  <c r="AZ538" i="3"/>
  <c r="AY538" i="3"/>
  <c r="AW538" i="3"/>
  <c r="BB538" i="3"/>
  <c r="AX538" i="3"/>
  <c r="AV538" i="3"/>
  <c r="BG537" i="3"/>
  <c r="BF537" i="3"/>
  <c r="BH537" i="3" s="1"/>
  <c r="BE537" i="3"/>
  <c r="BD537" i="3"/>
  <c r="BC537" i="3"/>
  <c r="BA537" i="3"/>
  <c r="AZ537" i="3"/>
  <c r="AY537" i="3"/>
  <c r="AW537" i="3"/>
  <c r="BB537" i="3"/>
  <c r="AX537" i="3"/>
  <c r="AV537" i="3"/>
  <c r="BG536" i="3"/>
  <c r="BF536" i="3"/>
  <c r="BH536" i="3" s="1"/>
  <c r="BE536" i="3"/>
  <c r="BD536" i="3"/>
  <c r="BC536" i="3"/>
  <c r="BA536" i="3"/>
  <c r="AZ536" i="3"/>
  <c r="AY536" i="3"/>
  <c r="AW536" i="3"/>
  <c r="BB536" i="3"/>
  <c r="AX536" i="3"/>
  <c r="AV536" i="3"/>
  <c r="BG535" i="3"/>
  <c r="BF535" i="3"/>
  <c r="BH535" i="3" s="1"/>
  <c r="BE535" i="3"/>
  <c r="BD535" i="3"/>
  <c r="BC535" i="3"/>
  <c r="BA535" i="3"/>
  <c r="AZ535" i="3"/>
  <c r="AY535" i="3"/>
  <c r="AW535" i="3"/>
  <c r="BB535" i="3"/>
  <c r="AX535" i="3"/>
  <c r="AV535" i="3"/>
  <c r="BG534" i="3"/>
  <c r="BF534" i="3"/>
  <c r="BH534" i="3" s="1"/>
  <c r="BE534" i="3"/>
  <c r="BD534" i="3"/>
  <c r="BC534" i="3"/>
  <c r="BA534" i="3"/>
  <c r="AZ534" i="3"/>
  <c r="AY534" i="3"/>
  <c r="AW534" i="3"/>
  <c r="BB534" i="3"/>
  <c r="AX534" i="3"/>
  <c r="AV534" i="3"/>
  <c r="BG533" i="3"/>
  <c r="BF533" i="3"/>
  <c r="BH533" i="3" s="1"/>
  <c r="BE533" i="3"/>
  <c r="BD533" i="3"/>
  <c r="BC533" i="3"/>
  <c r="BA533" i="3"/>
  <c r="AZ533" i="3"/>
  <c r="AY533" i="3"/>
  <c r="AW533" i="3"/>
  <c r="BB533" i="3"/>
  <c r="AX533" i="3"/>
  <c r="AV533" i="3"/>
  <c r="BG532" i="3"/>
  <c r="BF532" i="3"/>
  <c r="BH532" i="3" s="1"/>
  <c r="BE532" i="3"/>
  <c r="BD532" i="3"/>
  <c r="BC532" i="3"/>
  <c r="BA532" i="3"/>
  <c r="AZ532" i="3"/>
  <c r="AY532" i="3"/>
  <c r="AW532" i="3"/>
  <c r="BB532" i="3"/>
  <c r="AX532" i="3"/>
  <c r="AV532" i="3"/>
  <c r="BG531" i="3"/>
  <c r="BF531" i="3"/>
  <c r="BH531" i="3" s="1"/>
  <c r="BE531" i="3"/>
  <c r="BD531" i="3"/>
  <c r="BC531" i="3"/>
  <c r="BA531" i="3"/>
  <c r="AZ531" i="3"/>
  <c r="AY531" i="3"/>
  <c r="AW531" i="3"/>
  <c r="BB531" i="3"/>
  <c r="AX531" i="3"/>
  <c r="AV531" i="3"/>
  <c r="BG530" i="3"/>
  <c r="BF530" i="3"/>
  <c r="BH530" i="3" s="1"/>
  <c r="BE530" i="3"/>
  <c r="BD530" i="3"/>
  <c r="BC530" i="3"/>
  <c r="BA530" i="3"/>
  <c r="AZ530" i="3"/>
  <c r="AY530" i="3"/>
  <c r="AW530" i="3"/>
  <c r="BB530" i="3"/>
  <c r="AX530" i="3"/>
  <c r="AV530" i="3"/>
  <c r="BG529" i="3"/>
  <c r="BF529" i="3"/>
  <c r="BH529" i="3" s="1"/>
  <c r="BE529" i="3"/>
  <c r="BD529" i="3"/>
  <c r="BC529" i="3"/>
  <c r="BA529" i="3"/>
  <c r="AZ529" i="3"/>
  <c r="AY529" i="3"/>
  <c r="AW529" i="3"/>
  <c r="BB529" i="3"/>
  <c r="AX529" i="3"/>
  <c r="AV529" i="3"/>
  <c r="BG528" i="3"/>
  <c r="BF528" i="3"/>
  <c r="BH528" i="3" s="1"/>
  <c r="BE528" i="3"/>
  <c r="BD528" i="3"/>
  <c r="BC528" i="3"/>
  <c r="BA528" i="3"/>
  <c r="AZ528" i="3"/>
  <c r="AY528" i="3"/>
  <c r="AW528" i="3"/>
  <c r="BB528" i="3"/>
  <c r="AX528" i="3"/>
  <c r="AV528" i="3"/>
  <c r="BG527" i="3"/>
  <c r="BF527" i="3"/>
  <c r="BH527" i="3" s="1"/>
  <c r="BE527" i="3"/>
  <c r="BD527" i="3"/>
  <c r="BC527" i="3"/>
  <c r="BA527" i="3"/>
  <c r="AZ527" i="3"/>
  <c r="AY527" i="3"/>
  <c r="AW527" i="3"/>
  <c r="BB527" i="3"/>
  <c r="AX527" i="3"/>
  <c r="AV527" i="3"/>
  <c r="BG526" i="3"/>
  <c r="BF526" i="3"/>
  <c r="BH526" i="3" s="1"/>
  <c r="BE526" i="3"/>
  <c r="BD526" i="3"/>
  <c r="BC526" i="3"/>
  <c r="BA526" i="3"/>
  <c r="AZ526" i="3"/>
  <c r="AY526" i="3"/>
  <c r="AW526" i="3"/>
  <c r="BB526" i="3"/>
  <c r="AX526" i="3"/>
  <c r="AV526" i="3"/>
  <c r="BG525" i="3"/>
  <c r="BF525" i="3"/>
  <c r="BH525" i="3" s="1"/>
  <c r="BE525" i="3"/>
  <c r="BD525" i="3"/>
  <c r="BC525" i="3"/>
  <c r="BA525" i="3"/>
  <c r="AZ525" i="3"/>
  <c r="AY525" i="3"/>
  <c r="AW525" i="3"/>
  <c r="BB525" i="3"/>
  <c r="AX525" i="3"/>
  <c r="AV525" i="3"/>
  <c r="BG524" i="3"/>
  <c r="BF524" i="3"/>
  <c r="BH524" i="3" s="1"/>
  <c r="BE524" i="3"/>
  <c r="BD524" i="3"/>
  <c r="BC524" i="3"/>
  <c r="BA524" i="3"/>
  <c r="AZ524" i="3"/>
  <c r="AY524" i="3"/>
  <c r="AW524" i="3"/>
  <c r="BB524" i="3"/>
  <c r="AX524" i="3"/>
  <c r="AV524" i="3"/>
  <c r="BG523" i="3"/>
  <c r="BF523" i="3"/>
  <c r="BH523" i="3" s="1"/>
  <c r="BE523" i="3"/>
  <c r="BD523" i="3"/>
  <c r="BC523" i="3"/>
  <c r="BA523" i="3"/>
  <c r="AZ523" i="3"/>
  <c r="AY523" i="3"/>
  <c r="AW523" i="3"/>
  <c r="BB523" i="3"/>
  <c r="AX523" i="3"/>
  <c r="AV523" i="3"/>
  <c r="BG522" i="3"/>
  <c r="BF522" i="3"/>
  <c r="BH522" i="3" s="1"/>
  <c r="BE522" i="3"/>
  <c r="BD522" i="3"/>
  <c r="BC522" i="3"/>
  <c r="BA522" i="3"/>
  <c r="AZ522" i="3"/>
  <c r="AY522" i="3"/>
  <c r="AW522" i="3"/>
  <c r="BB522" i="3"/>
  <c r="AX522" i="3"/>
  <c r="AV522" i="3"/>
  <c r="BG521" i="3"/>
  <c r="BF521" i="3"/>
  <c r="BH521" i="3" s="1"/>
  <c r="BE521" i="3"/>
  <c r="BD521" i="3"/>
  <c r="BC521" i="3"/>
  <c r="BA521" i="3"/>
  <c r="AZ521" i="3"/>
  <c r="AY521" i="3"/>
  <c r="AW521" i="3"/>
  <c r="BB521" i="3"/>
  <c r="AX521" i="3"/>
  <c r="AV521" i="3"/>
  <c r="BG520" i="3"/>
  <c r="BF520" i="3"/>
  <c r="BH520" i="3" s="1"/>
  <c r="BE520" i="3"/>
  <c r="BD520" i="3"/>
  <c r="BC520" i="3"/>
  <c r="BA520" i="3"/>
  <c r="AZ520" i="3"/>
  <c r="AY520" i="3"/>
  <c r="AW520" i="3"/>
  <c r="BB520" i="3"/>
  <c r="AX520" i="3"/>
  <c r="AV520" i="3"/>
  <c r="BG519" i="3"/>
  <c r="BF519" i="3"/>
  <c r="BH519" i="3" s="1"/>
  <c r="BE519" i="3"/>
  <c r="BD519" i="3"/>
  <c r="BC519" i="3"/>
  <c r="BA519" i="3"/>
  <c r="AZ519" i="3"/>
  <c r="AY519" i="3"/>
  <c r="AW519" i="3"/>
  <c r="BB519" i="3"/>
  <c r="AX519" i="3"/>
  <c r="AV519" i="3"/>
  <c r="BG518" i="3"/>
  <c r="BF518" i="3"/>
  <c r="BH518" i="3" s="1"/>
  <c r="BE518" i="3"/>
  <c r="BD518" i="3"/>
  <c r="BC518" i="3"/>
  <c r="BA518" i="3"/>
  <c r="AZ518" i="3"/>
  <c r="AY518" i="3"/>
  <c r="AW518" i="3"/>
  <c r="BB518" i="3"/>
  <c r="AX518" i="3"/>
  <c r="AV518" i="3"/>
  <c r="BG517" i="3"/>
  <c r="BF517" i="3"/>
  <c r="BH517" i="3" s="1"/>
  <c r="BE517" i="3"/>
  <c r="BD517" i="3"/>
  <c r="BC517" i="3"/>
  <c r="BA517" i="3"/>
  <c r="AZ517" i="3"/>
  <c r="AY517" i="3"/>
  <c r="AW517" i="3"/>
  <c r="BB517" i="3"/>
  <c r="AX517" i="3"/>
  <c r="AV517" i="3"/>
  <c r="BG516" i="3"/>
  <c r="BF516" i="3"/>
  <c r="BH516" i="3" s="1"/>
  <c r="BE516" i="3"/>
  <c r="BD516" i="3"/>
  <c r="BC516" i="3"/>
  <c r="BA516" i="3"/>
  <c r="AZ516" i="3"/>
  <c r="AY516" i="3"/>
  <c r="AW516" i="3"/>
  <c r="BB516" i="3"/>
  <c r="AX516" i="3"/>
  <c r="AV516" i="3"/>
  <c r="BG515" i="3"/>
  <c r="BF515" i="3"/>
  <c r="BH515" i="3" s="1"/>
  <c r="BE515" i="3"/>
  <c r="BD515" i="3"/>
  <c r="BC515" i="3"/>
  <c r="BA515" i="3"/>
  <c r="AZ515" i="3"/>
  <c r="AY515" i="3"/>
  <c r="AW515" i="3"/>
  <c r="BB515" i="3"/>
  <c r="AX515" i="3"/>
  <c r="AV515" i="3"/>
  <c r="BG514" i="3"/>
  <c r="BF514" i="3"/>
  <c r="BH514" i="3" s="1"/>
  <c r="BE514" i="3"/>
  <c r="BD514" i="3"/>
  <c r="BC514" i="3"/>
  <c r="BA514" i="3"/>
  <c r="AZ514" i="3"/>
  <c r="AY514" i="3"/>
  <c r="AW514" i="3"/>
  <c r="BB514" i="3"/>
  <c r="AX514" i="3"/>
  <c r="AV514" i="3"/>
  <c r="BG513" i="3"/>
  <c r="BF513" i="3"/>
  <c r="BH513" i="3" s="1"/>
  <c r="BE513" i="3"/>
  <c r="BD513" i="3"/>
  <c r="BC513" i="3"/>
  <c r="BA513" i="3"/>
  <c r="AZ513" i="3"/>
  <c r="AY513" i="3"/>
  <c r="AW513" i="3"/>
  <c r="BB513" i="3"/>
  <c r="AX513" i="3"/>
  <c r="AV513" i="3"/>
  <c r="BG512" i="3"/>
  <c r="BF512" i="3"/>
  <c r="BH512" i="3" s="1"/>
  <c r="BE512" i="3"/>
  <c r="BD512" i="3"/>
  <c r="BC512" i="3"/>
  <c r="BA512" i="3"/>
  <c r="AZ512" i="3"/>
  <c r="AY512" i="3"/>
  <c r="AW512" i="3"/>
  <c r="BB512" i="3"/>
  <c r="AX512" i="3"/>
  <c r="AV512" i="3"/>
  <c r="BG511" i="3"/>
  <c r="BF511" i="3"/>
  <c r="BH511" i="3" s="1"/>
  <c r="BE511" i="3"/>
  <c r="BD511" i="3"/>
  <c r="BC511" i="3"/>
  <c r="BA511" i="3"/>
  <c r="AZ511" i="3"/>
  <c r="AY511" i="3"/>
  <c r="AW511" i="3"/>
  <c r="BB511" i="3"/>
  <c r="AX511" i="3"/>
  <c r="AV511" i="3"/>
  <c r="BG510" i="3"/>
  <c r="BF510" i="3"/>
  <c r="BH510" i="3" s="1"/>
  <c r="BE510" i="3"/>
  <c r="BD510" i="3"/>
  <c r="BC510" i="3"/>
  <c r="BA510" i="3"/>
  <c r="AZ510" i="3"/>
  <c r="AY510" i="3"/>
  <c r="AW510" i="3"/>
  <c r="BB510" i="3"/>
  <c r="AX510" i="3"/>
  <c r="AV510" i="3"/>
  <c r="BG509" i="3"/>
  <c r="BF509" i="3"/>
  <c r="BH509" i="3" s="1"/>
  <c r="BE509" i="3"/>
  <c r="BD509" i="3"/>
  <c r="BC509" i="3"/>
  <c r="BA509" i="3"/>
  <c r="AZ509" i="3"/>
  <c r="AY509" i="3"/>
  <c r="AW509" i="3"/>
  <c r="BB509" i="3"/>
  <c r="AX509" i="3"/>
  <c r="AV509" i="3"/>
  <c r="BG508" i="3"/>
  <c r="BF508" i="3"/>
  <c r="BH508" i="3" s="1"/>
  <c r="BE508" i="3"/>
  <c r="BD508" i="3"/>
  <c r="BC508" i="3"/>
  <c r="BA508" i="3"/>
  <c r="AZ508" i="3"/>
  <c r="AY508" i="3"/>
  <c r="AW508" i="3"/>
  <c r="BB508" i="3"/>
  <c r="AX508" i="3"/>
  <c r="AV508" i="3"/>
  <c r="BG507" i="3"/>
  <c r="BF507" i="3"/>
  <c r="BH507" i="3" s="1"/>
  <c r="BE507" i="3"/>
  <c r="BD507" i="3"/>
  <c r="BC507" i="3"/>
  <c r="BA507" i="3"/>
  <c r="AZ507" i="3"/>
  <c r="AY507" i="3"/>
  <c r="AW507" i="3"/>
  <c r="BB507" i="3"/>
  <c r="AX507" i="3"/>
  <c r="AV507" i="3"/>
  <c r="BG506" i="3"/>
  <c r="BF506" i="3"/>
  <c r="BH506" i="3" s="1"/>
  <c r="BE506" i="3"/>
  <c r="BD506" i="3"/>
  <c r="BC506" i="3"/>
  <c r="BA506" i="3"/>
  <c r="AZ506" i="3"/>
  <c r="AY506" i="3"/>
  <c r="AW506" i="3"/>
  <c r="BB506" i="3"/>
  <c r="AX506" i="3"/>
  <c r="AV506" i="3"/>
  <c r="BG505" i="3"/>
  <c r="BF505" i="3"/>
  <c r="BH505" i="3" s="1"/>
  <c r="BE505" i="3"/>
  <c r="BD505" i="3"/>
  <c r="BC505" i="3"/>
  <c r="BA505" i="3"/>
  <c r="AZ505" i="3"/>
  <c r="AY505" i="3"/>
  <c r="AW505" i="3"/>
  <c r="BB505" i="3"/>
  <c r="AX505" i="3"/>
  <c r="AV505" i="3"/>
  <c r="BG504" i="3"/>
  <c r="BF504" i="3"/>
  <c r="BH504" i="3" s="1"/>
  <c r="BE504" i="3"/>
  <c r="BD504" i="3"/>
  <c r="BC504" i="3"/>
  <c r="BA504" i="3"/>
  <c r="AZ504" i="3"/>
  <c r="AY504" i="3"/>
  <c r="AW504" i="3"/>
  <c r="BB504" i="3"/>
  <c r="AX504" i="3"/>
  <c r="AV504" i="3"/>
  <c r="BG503" i="3"/>
  <c r="BF503" i="3"/>
  <c r="BH503" i="3" s="1"/>
  <c r="BE503" i="3"/>
  <c r="BD503" i="3"/>
  <c r="BC503" i="3"/>
  <c r="BA503" i="3"/>
  <c r="AZ503" i="3"/>
  <c r="AY503" i="3"/>
  <c r="AW503" i="3"/>
  <c r="BB503" i="3"/>
  <c r="AX503" i="3"/>
  <c r="AV503" i="3"/>
  <c r="BG502" i="3"/>
  <c r="BF502" i="3"/>
  <c r="BH502" i="3" s="1"/>
  <c r="BE502" i="3"/>
  <c r="BD502" i="3"/>
  <c r="BC502" i="3"/>
  <c r="BA502" i="3"/>
  <c r="AZ502" i="3"/>
  <c r="AY502" i="3"/>
  <c r="AW502" i="3"/>
  <c r="BB502" i="3"/>
  <c r="AX502" i="3"/>
  <c r="AV502" i="3"/>
  <c r="BG501" i="3"/>
  <c r="BF501" i="3"/>
  <c r="BH501" i="3" s="1"/>
  <c r="BE501" i="3"/>
  <c r="BD501" i="3"/>
  <c r="BC501" i="3"/>
  <c r="BA501" i="3"/>
  <c r="AZ501" i="3"/>
  <c r="AY501" i="3"/>
  <c r="AW501" i="3"/>
  <c r="BB501" i="3"/>
  <c r="AX501" i="3"/>
  <c r="AV501" i="3"/>
  <c r="BG500" i="3"/>
  <c r="BF500" i="3"/>
  <c r="BH500" i="3" s="1"/>
  <c r="BE500" i="3"/>
  <c r="BD500" i="3"/>
  <c r="BC500" i="3"/>
  <c r="BA500" i="3"/>
  <c r="AZ500" i="3"/>
  <c r="AY500" i="3"/>
  <c r="AW500" i="3"/>
  <c r="BB500" i="3"/>
  <c r="AX500" i="3"/>
  <c r="AV500" i="3"/>
  <c r="BG499" i="3"/>
  <c r="BF499" i="3"/>
  <c r="BH499" i="3" s="1"/>
  <c r="BE499" i="3"/>
  <c r="BD499" i="3"/>
  <c r="BC499" i="3"/>
  <c r="BA499" i="3"/>
  <c r="AZ499" i="3"/>
  <c r="AY499" i="3"/>
  <c r="AW499" i="3"/>
  <c r="BB499" i="3"/>
  <c r="AX499" i="3"/>
  <c r="AV499" i="3"/>
  <c r="BG498" i="3"/>
  <c r="BF498" i="3"/>
  <c r="BH498" i="3" s="1"/>
  <c r="BE498" i="3"/>
  <c r="BD498" i="3"/>
  <c r="BC498" i="3"/>
  <c r="BA498" i="3"/>
  <c r="AZ498" i="3"/>
  <c r="AY498" i="3"/>
  <c r="AW498" i="3"/>
  <c r="BB498" i="3"/>
  <c r="AX498" i="3"/>
  <c r="AV498" i="3"/>
  <c r="BG497" i="3"/>
  <c r="BF497" i="3"/>
  <c r="BH497" i="3" s="1"/>
  <c r="BE497" i="3"/>
  <c r="BD497" i="3"/>
  <c r="BC497" i="3"/>
  <c r="BA497" i="3"/>
  <c r="AZ497" i="3"/>
  <c r="AY497" i="3"/>
  <c r="AW497" i="3"/>
  <c r="BB497" i="3"/>
  <c r="AX497" i="3"/>
  <c r="AV497" i="3"/>
  <c r="BG496" i="3"/>
  <c r="BF496" i="3"/>
  <c r="BH496" i="3" s="1"/>
  <c r="BE496" i="3"/>
  <c r="BD496" i="3"/>
  <c r="BC496" i="3"/>
  <c r="BA496" i="3"/>
  <c r="AZ496" i="3"/>
  <c r="AY496" i="3"/>
  <c r="AW496" i="3"/>
  <c r="BB496" i="3"/>
  <c r="AX496" i="3"/>
  <c r="AV496" i="3"/>
  <c r="BG495" i="3"/>
  <c r="BF495" i="3"/>
  <c r="BH495" i="3" s="1"/>
  <c r="BE495" i="3"/>
  <c r="BD495" i="3"/>
  <c r="BC495" i="3"/>
  <c r="BA495" i="3"/>
  <c r="AZ495" i="3"/>
  <c r="AY495" i="3"/>
  <c r="AW495" i="3"/>
  <c r="BB495" i="3"/>
  <c r="AX495" i="3"/>
  <c r="AV495" i="3"/>
  <c r="BG494" i="3"/>
  <c r="BF494" i="3"/>
  <c r="BH494" i="3" s="1"/>
  <c r="BE494" i="3"/>
  <c r="BD494" i="3"/>
  <c r="BC494" i="3"/>
  <c r="BA494" i="3"/>
  <c r="AZ494" i="3"/>
  <c r="AY494" i="3"/>
  <c r="AW494" i="3"/>
  <c r="BB494" i="3"/>
  <c r="AX494" i="3"/>
  <c r="AV494" i="3"/>
  <c r="BG493" i="3"/>
  <c r="BF493" i="3"/>
  <c r="BH493" i="3" s="1"/>
  <c r="BE493" i="3"/>
  <c r="BD493" i="3"/>
  <c r="BC493" i="3"/>
  <c r="BA493" i="3"/>
  <c r="AZ493" i="3"/>
  <c r="AY493" i="3"/>
  <c r="AW493" i="3"/>
  <c r="BB493" i="3"/>
  <c r="AX493" i="3"/>
  <c r="AV493" i="3"/>
  <c r="BG492" i="3"/>
  <c r="BF492" i="3"/>
  <c r="BH492" i="3" s="1"/>
  <c r="BE492" i="3"/>
  <c r="BD492" i="3"/>
  <c r="BC492" i="3"/>
  <c r="BA492" i="3"/>
  <c r="AZ492" i="3"/>
  <c r="AY492" i="3"/>
  <c r="AW492" i="3"/>
  <c r="BB492" i="3"/>
  <c r="AX492" i="3"/>
  <c r="AV492" i="3"/>
  <c r="BG491" i="3"/>
  <c r="BF491" i="3"/>
  <c r="BH491" i="3" s="1"/>
  <c r="BE491" i="3"/>
  <c r="BD491" i="3"/>
  <c r="BC491" i="3"/>
  <c r="BA491" i="3"/>
  <c r="AZ491" i="3"/>
  <c r="AY491" i="3"/>
  <c r="AW491" i="3"/>
  <c r="BB491" i="3"/>
  <c r="AX491" i="3"/>
  <c r="AV491" i="3"/>
  <c r="BG490" i="3"/>
  <c r="BF490" i="3"/>
  <c r="BH490" i="3" s="1"/>
  <c r="BE490" i="3"/>
  <c r="BD490" i="3"/>
  <c r="BC490" i="3"/>
  <c r="BA490" i="3"/>
  <c r="AZ490" i="3"/>
  <c r="AY490" i="3"/>
  <c r="AW490" i="3"/>
  <c r="BB490" i="3"/>
  <c r="AX490" i="3"/>
  <c r="AV490" i="3"/>
  <c r="BG489" i="3"/>
  <c r="BF489" i="3"/>
  <c r="BH489" i="3" s="1"/>
  <c r="BE489" i="3"/>
  <c r="BD489" i="3"/>
  <c r="BC489" i="3"/>
  <c r="BA489" i="3"/>
  <c r="AZ489" i="3"/>
  <c r="AY489" i="3"/>
  <c r="AW489" i="3"/>
  <c r="BB489" i="3"/>
  <c r="AX489" i="3"/>
  <c r="AV489" i="3"/>
  <c r="BG488" i="3"/>
  <c r="BF488" i="3"/>
  <c r="BH488" i="3" s="1"/>
  <c r="BE488" i="3"/>
  <c r="BD488" i="3"/>
  <c r="BC488" i="3"/>
  <c r="BA488" i="3"/>
  <c r="AZ488" i="3"/>
  <c r="AY488" i="3"/>
  <c r="AW488" i="3"/>
  <c r="BB488" i="3"/>
  <c r="AX488" i="3"/>
  <c r="AV488" i="3"/>
  <c r="BG487" i="3"/>
  <c r="BF487" i="3"/>
  <c r="BH487" i="3" s="1"/>
  <c r="BE487" i="3"/>
  <c r="BD487" i="3"/>
  <c r="BC487" i="3"/>
  <c r="BA487" i="3"/>
  <c r="AZ487" i="3"/>
  <c r="AY487" i="3"/>
  <c r="AW487" i="3"/>
  <c r="BB487" i="3"/>
  <c r="AX487" i="3"/>
  <c r="AV487" i="3"/>
  <c r="BG486" i="3"/>
  <c r="BF486" i="3"/>
  <c r="BH486" i="3" s="1"/>
  <c r="BE486" i="3"/>
  <c r="BD486" i="3"/>
  <c r="BC486" i="3"/>
  <c r="BA486" i="3"/>
  <c r="AZ486" i="3"/>
  <c r="AY486" i="3"/>
  <c r="AW486" i="3"/>
  <c r="BB486" i="3"/>
  <c r="AX486" i="3"/>
  <c r="AV486" i="3"/>
  <c r="BG485" i="3"/>
  <c r="BF485" i="3"/>
  <c r="BH485" i="3" s="1"/>
  <c r="BE485" i="3"/>
  <c r="BD485" i="3"/>
  <c r="BC485" i="3"/>
  <c r="BA485" i="3"/>
  <c r="AZ485" i="3"/>
  <c r="AY485" i="3"/>
  <c r="AW485" i="3"/>
  <c r="BB485" i="3"/>
  <c r="AX485" i="3"/>
  <c r="AV485" i="3"/>
  <c r="BG484" i="3"/>
  <c r="BF484" i="3"/>
  <c r="BH484" i="3" s="1"/>
  <c r="BE484" i="3"/>
  <c r="BD484" i="3"/>
  <c r="BC484" i="3"/>
  <c r="BA484" i="3"/>
  <c r="AZ484" i="3"/>
  <c r="AY484" i="3"/>
  <c r="AW484" i="3"/>
  <c r="BB484" i="3"/>
  <c r="AX484" i="3"/>
  <c r="AV484" i="3"/>
  <c r="BG483" i="3"/>
  <c r="BF483" i="3"/>
  <c r="BH483" i="3" s="1"/>
  <c r="BE483" i="3"/>
  <c r="BD483" i="3"/>
  <c r="BC483" i="3"/>
  <c r="BA483" i="3"/>
  <c r="AZ483" i="3"/>
  <c r="AY483" i="3"/>
  <c r="AW483" i="3"/>
  <c r="BB483" i="3"/>
  <c r="AX483" i="3"/>
  <c r="AV483" i="3"/>
  <c r="BG482" i="3"/>
  <c r="BF482" i="3"/>
  <c r="BH482" i="3" s="1"/>
  <c r="BE482" i="3"/>
  <c r="BD482" i="3"/>
  <c r="BC482" i="3"/>
  <c r="BA482" i="3"/>
  <c r="AZ482" i="3"/>
  <c r="AY482" i="3"/>
  <c r="AW482" i="3"/>
  <c r="BB482" i="3"/>
  <c r="AX482" i="3"/>
  <c r="AV482" i="3"/>
  <c r="BG481" i="3"/>
  <c r="BF481" i="3"/>
  <c r="BH481" i="3" s="1"/>
  <c r="BE481" i="3"/>
  <c r="BD481" i="3"/>
  <c r="BC481" i="3"/>
  <c r="BA481" i="3"/>
  <c r="AZ481" i="3"/>
  <c r="AY481" i="3"/>
  <c r="AW481" i="3"/>
  <c r="BB481" i="3"/>
  <c r="AX481" i="3"/>
  <c r="AV481" i="3"/>
  <c r="BG480" i="3"/>
  <c r="BF480" i="3"/>
  <c r="BH480" i="3" s="1"/>
  <c r="BE480" i="3"/>
  <c r="BD480" i="3"/>
  <c r="BC480" i="3"/>
  <c r="BA480" i="3"/>
  <c r="AZ480" i="3"/>
  <c r="AY480" i="3"/>
  <c r="AW480" i="3"/>
  <c r="BB480" i="3"/>
  <c r="AX480" i="3"/>
  <c r="AV480" i="3"/>
  <c r="BG479" i="3"/>
  <c r="BF479" i="3"/>
  <c r="BH479" i="3" s="1"/>
  <c r="BE479" i="3"/>
  <c r="BD479" i="3"/>
  <c r="BC479" i="3"/>
  <c r="BA479" i="3"/>
  <c r="AZ479" i="3"/>
  <c r="AY479" i="3"/>
  <c r="AW479" i="3"/>
  <c r="BB479" i="3"/>
  <c r="AX479" i="3"/>
  <c r="AV479" i="3"/>
  <c r="BG478" i="3"/>
  <c r="BF478" i="3"/>
  <c r="BH478" i="3" s="1"/>
  <c r="BE478" i="3"/>
  <c r="BD478" i="3"/>
  <c r="BC478" i="3"/>
  <c r="BA478" i="3"/>
  <c r="AZ478" i="3"/>
  <c r="AY478" i="3"/>
  <c r="AW478" i="3"/>
  <c r="BB478" i="3"/>
  <c r="AX478" i="3"/>
  <c r="AV478" i="3"/>
  <c r="BG477" i="3"/>
  <c r="BF477" i="3"/>
  <c r="BH477" i="3" s="1"/>
  <c r="BE477" i="3"/>
  <c r="BD477" i="3"/>
  <c r="BC477" i="3"/>
  <c r="BA477" i="3"/>
  <c r="AZ477" i="3"/>
  <c r="AY477" i="3"/>
  <c r="AW477" i="3"/>
  <c r="BB477" i="3"/>
  <c r="AX477" i="3"/>
  <c r="AV477" i="3"/>
  <c r="BG476" i="3"/>
  <c r="BF476" i="3"/>
  <c r="BH476" i="3" s="1"/>
  <c r="BE476" i="3"/>
  <c r="BD476" i="3"/>
  <c r="BC476" i="3"/>
  <c r="BA476" i="3"/>
  <c r="AZ476" i="3"/>
  <c r="AY476" i="3"/>
  <c r="AW476" i="3"/>
  <c r="BB476" i="3"/>
  <c r="AX476" i="3"/>
  <c r="AV476" i="3"/>
  <c r="BG475" i="3"/>
  <c r="BF475" i="3"/>
  <c r="BH475" i="3" s="1"/>
  <c r="BE475" i="3"/>
  <c r="BD475" i="3"/>
  <c r="BC475" i="3"/>
  <c r="BA475" i="3"/>
  <c r="AZ475" i="3"/>
  <c r="AY475" i="3"/>
  <c r="AW475" i="3"/>
  <c r="BB475" i="3"/>
  <c r="AX475" i="3"/>
  <c r="AV475" i="3"/>
  <c r="BG474" i="3"/>
  <c r="BF474" i="3"/>
  <c r="BH474" i="3" s="1"/>
  <c r="BE474" i="3"/>
  <c r="BD474" i="3"/>
  <c r="BC474" i="3"/>
  <c r="BA474" i="3"/>
  <c r="AZ474" i="3"/>
  <c r="AY474" i="3"/>
  <c r="AW474" i="3"/>
  <c r="BB474" i="3"/>
  <c r="AX474" i="3"/>
  <c r="AV474" i="3"/>
  <c r="BG473" i="3"/>
  <c r="BF473" i="3"/>
  <c r="BH473" i="3" s="1"/>
  <c r="BE473" i="3"/>
  <c r="BD473" i="3"/>
  <c r="BC473" i="3"/>
  <c r="BA473" i="3"/>
  <c r="AZ473" i="3"/>
  <c r="AY473" i="3"/>
  <c r="AW473" i="3"/>
  <c r="BB473" i="3"/>
  <c r="AX473" i="3"/>
  <c r="AV473" i="3"/>
  <c r="BG472" i="3"/>
  <c r="BF472" i="3"/>
  <c r="BH472" i="3" s="1"/>
  <c r="BE472" i="3"/>
  <c r="BD472" i="3"/>
  <c r="BC472" i="3"/>
  <c r="BA472" i="3"/>
  <c r="AZ472" i="3"/>
  <c r="AY472" i="3"/>
  <c r="AW472" i="3"/>
  <c r="BB472" i="3"/>
  <c r="AX472" i="3"/>
  <c r="AV472" i="3"/>
  <c r="BG471" i="3"/>
  <c r="BF471" i="3"/>
  <c r="BH471" i="3" s="1"/>
  <c r="BE471" i="3"/>
  <c r="BD471" i="3"/>
  <c r="BC471" i="3"/>
  <c r="BA471" i="3"/>
  <c r="AZ471" i="3"/>
  <c r="AY471" i="3"/>
  <c r="AW471" i="3"/>
  <c r="BB471" i="3"/>
  <c r="AX471" i="3"/>
  <c r="AV471" i="3"/>
  <c r="BG470" i="3"/>
  <c r="BF470" i="3"/>
  <c r="BH470" i="3" s="1"/>
  <c r="BE470" i="3"/>
  <c r="BD470" i="3"/>
  <c r="BC470" i="3"/>
  <c r="BA470" i="3"/>
  <c r="AZ470" i="3"/>
  <c r="AY470" i="3"/>
  <c r="AW470" i="3"/>
  <c r="BB470" i="3"/>
  <c r="AX470" i="3"/>
  <c r="AV470" i="3"/>
  <c r="BG469" i="3"/>
  <c r="BF469" i="3"/>
  <c r="BH469" i="3" s="1"/>
  <c r="BE469" i="3"/>
  <c r="BD469" i="3"/>
  <c r="BC469" i="3"/>
  <c r="BA469" i="3"/>
  <c r="AZ469" i="3"/>
  <c r="AY469" i="3"/>
  <c r="AW469" i="3"/>
  <c r="BB469" i="3"/>
  <c r="AX469" i="3"/>
  <c r="AV469" i="3"/>
  <c r="BG468" i="3"/>
  <c r="BF468" i="3"/>
  <c r="BH468" i="3" s="1"/>
  <c r="BE468" i="3"/>
  <c r="BD468" i="3"/>
  <c r="BC468" i="3"/>
  <c r="BA468" i="3"/>
  <c r="AZ468" i="3"/>
  <c r="AY468" i="3"/>
  <c r="AW468" i="3"/>
  <c r="BB468" i="3"/>
  <c r="AX468" i="3"/>
  <c r="AV468" i="3"/>
  <c r="BG467" i="3"/>
  <c r="BF467" i="3"/>
  <c r="BH467" i="3" s="1"/>
  <c r="BE467" i="3"/>
  <c r="BD467" i="3"/>
  <c r="BC467" i="3"/>
  <c r="BA467" i="3"/>
  <c r="AZ467" i="3"/>
  <c r="AY467" i="3"/>
  <c r="AW467" i="3"/>
  <c r="BB467" i="3"/>
  <c r="AX467" i="3"/>
  <c r="AV467" i="3"/>
  <c r="BG466" i="3"/>
  <c r="BF466" i="3"/>
  <c r="BH466" i="3" s="1"/>
  <c r="BE466" i="3"/>
  <c r="BD466" i="3"/>
  <c r="BC466" i="3"/>
  <c r="BA466" i="3"/>
  <c r="AZ466" i="3"/>
  <c r="AY466" i="3"/>
  <c r="AW466" i="3"/>
  <c r="BB466" i="3"/>
  <c r="AX466" i="3"/>
  <c r="AV466" i="3"/>
  <c r="BG465" i="3"/>
  <c r="BF465" i="3"/>
  <c r="BH465" i="3" s="1"/>
  <c r="BE465" i="3"/>
  <c r="BD465" i="3"/>
  <c r="BC465" i="3"/>
  <c r="BA465" i="3"/>
  <c r="AZ465" i="3"/>
  <c r="AY465" i="3"/>
  <c r="AW465" i="3"/>
  <c r="BB465" i="3"/>
  <c r="AX465" i="3"/>
  <c r="AV465" i="3"/>
  <c r="BG464" i="3"/>
  <c r="BF464" i="3"/>
  <c r="BH464" i="3" s="1"/>
  <c r="BE464" i="3"/>
  <c r="BD464" i="3"/>
  <c r="BC464" i="3"/>
  <c r="BA464" i="3"/>
  <c r="AZ464" i="3"/>
  <c r="AY464" i="3"/>
  <c r="AW464" i="3"/>
  <c r="BB464" i="3"/>
  <c r="AX464" i="3"/>
  <c r="AV464" i="3"/>
  <c r="BG463" i="3"/>
  <c r="BF463" i="3"/>
  <c r="BH463" i="3" s="1"/>
  <c r="BE463" i="3"/>
  <c r="BD463" i="3"/>
  <c r="BC463" i="3"/>
  <c r="BA463" i="3"/>
  <c r="AZ463" i="3"/>
  <c r="AY463" i="3"/>
  <c r="AW463" i="3"/>
  <c r="BB463" i="3"/>
  <c r="AX463" i="3"/>
  <c r="AV463" i="3"/>
  <c r="BG462" i="3"/>
  <c r="BF462" i="3"/>
  <c r="BH462" i="3" s="1"/>
  <c r="BE462" i="3"/>
  <c r="BD462" i="3"/>
  <c r="BC462" i="3"/>
  <c r="BA462" i="3"/>
  <c r="AZ462" i="3"/>
  <c r="AY462" i="3"/>
  <c r="AW462" i="3"/>
  <c r="BB462" i="3"/>
  <c r="AX462" i="3"/>
  <c r="AV462" i="3"/>
  <c r="BG461" i="3"/>
  <c r="BF461" i="3"/>
  <c r="BH461" i="3" s="1"/>
  <c r="BE461" i="3"/>
  <c r="BD461" i="3"/>
  <c r="BC461" i="3"/>
  <c r="BA461" i="3"/>
  <c r="AZ461" i="3"/>
  <c r="AY461" i="3"/>
  <c r="AW461" i="3"/>
  <c r="BB461" i="3"/>
  <c r="AX461" i="3"/>
  <c r="AV461" i="3"/>
  <c r="BG460" i="3"/>
  <c r="BF460" i="3"/>
  <c r="BH460" i="3" s="1"/>
  <c r="BE460" i="3"/>
  <c r="BD460" i="3"/>
  <c r="BC460" i="3"/>
  <c r="BA460" i="3"/>
  <c r="AZ460" i="3"/>
  <c r="AY460" i="3"/>
  <c r="AW460" i="3"/>
  <c r="BB460" i="3"/>
  <c r="AX460" i="3"/>
  <c r="AV460" i="3"/>
  <c r="BG459" i="3"/>
  <c r="BF459" i="3"/>
  <c r="BH459" i="3" s="1"/>
  <c r="BE459" i="3"/>
  <c r="BD459" i="3"/>
  <c r="BC459" i="3"/>
  <c r="BA459" i="3"/>
  <c r="AZ459" i="3"/>
  <c r="AY459" i="3"/>
  <c r="AW459" i="3"/>
  <c r="BB459" i="3"/>
  <c r="AX459" i="3"/>
  <c r="AV459" i="3"/>
  <c r="BG458" i="3"/>
  <c r="BF458" i="3"/>
  <c r="BH458" i="3" s="1"/>
  <c r="BE458" i="3"/>
  <c r="BD458" i="3"/>
  <c r="BC458" i="3"/>
  <c r="BA458" i="3"/>
  <c r="AZ458" i="3"/>
  <c r="AY458" i="3"/>
  <c r="AW458" i="3"/>
  <c r="BB458" i="3"/>
  <c r="AX458" i="3"/>
  <c r="AV458" i="3"/>
  <c r="BG457" i="3"/>
  <c r="BF457" i="3"/>
  <c r="BH457" i="3" s="1"/>
  <c r="BE457" i="3"/>
  <c r="BD457" i="3"/>
  <c r="BC457" i="3"/>
  <c r="BA457" i="3"/>
  <c r="AZ457" i="3"/>
  <c r="AY457" i="3"/>
  <c r="AW457" i="3"/>
  <c r="BB457" i="3"/>
  <c r="AX457" i="3"/>
  <c r="AV457" i="3"/>
  <c r="BG456" i="3"/>
  <c r="BF456" i="3"/>
  <c r="BH456" i="3" s="1"/>
  <c r="BE456" i="3"/>
  <c r="BD456" i="3"/>
  <c r="BC456" i="3"/>
  <c r="BA456" i="3"/>
  <c r="AZ456" i="3"/>
  <c r="AY456" i="3"/>
  <c r="AW456" i="3"/>
  <c r="BB456" i="3"/>
  <c r="AX456" i="3"/>
  <c r="AV456" i="3"/>
  <c r="BG455" i="3"/>
  <c r="BF455" i="3"/>
  <c r="BH455" i="3" s="1"/>
  <c r="BE455" i="3"/>
  <c r="BD455" i="3"/>
  <c r="BC455" i="3"/>
  <c r="BA455" i="3"/>
  <c r="AZ455" i="3"/>
  <c r="AY455" i="3"/>
  <c r="AW455" i="3"/>
  <c r="BB455" i="3"/>
  <c r="AX455" i="3"/>
  <c r="AV455" i="3"/>
  <c r="BG454" i="3"/>
  <c r="BF454" i="3"/>
  <c r="BH454" i="3" s="1"/>
  <c r="BE454" i="3"/>
  <c r="BD454" i="3"/>
  <c r="BC454" i="3"/>
  <c r="BA454" i="3"/>
  <c r="AZ454" i="3"/>
  <c r="AY454" i="3"/>
  <c r="AW454" i="3"/>
  <c r="BB454" i="3"/>
  <c r="AX454" i="3"/>
  <c r="AV454" i="3"/>
  <c r="BG453" i="3"/>
  <c r="BF453" i="3"/>
  <c r="BH453" i="3" s="1"/>
  <c r="BE453" i="3"/>
  <c r="BD453" i="3"/>
  <c r="BC453" i="3"/>
  <c r="BA453" i="3"/>
  <c r="AZ453" i="3"/>
  <c r="AY453" i="3"/>
  <c r="AW453" i="3"/>
  <c r="BB453" i="3"/>
  <c r="AX453" i="3"/>
  <c r="AV453" i="3"/>
  <c r="BG452" i="3"/>
  <c r="BF452" i="3"/>
  <c r="BH452" i="3" s="1"/>
  <c r="BE452" i="3"/>
  <c r="BD452" i="3"/>
  <c r="BC452" i="3"/>
  <c r="BA452" i="3"/>
  <c r="AZ452" i="3"/>
  <c r="AY452" i="3"/>
  <c r="AW452" i="3"/>
  <c r="BB452" i="3"/>
  <c r="AX452" i="3"/>
  <c r="AV452" i="3"/>
  <c r="BG451" i="3"/>
  <c r="BF451" i="3"/>
  <c r="BH451" i="3" s="1"/>
  <c r="BE451" i="3"/>
  <c r="BD451" i="3"/>
  <c r="BC451" i="3"/>
  <c r="BA451" i="3"/>
  <c r="AZ451" i="3"/>
  <c r="AY451" i="3"/>
  <c r="AW451" i="3"/>
  <c r="BB451" i="3"/>
  <c r="AX451" i="3"/>
  <c r="AV451" i="3"/>
  <c r="BG450" i="3"/>
  <c r="BF450" i="3"/>
  <c r="BH450" i="3" s="1"/>
  <c r="BE450" i="3"/>
  <c r="BD450" i="3"/>
  <c r="BC450" i="3"/>
  <c r="BA450" i="3"/>
  <c r="AZ450" i="3"/>
  <c r="AY450" i="3"/>
  <c r="AW450" i="3"/>
  <c r="BB450" i="3"/>
  <c r="AX450" i="3"/>
  <c r="AV450" i="3"/>
  <c r="BG449" i="3"/>
  <c r="BF449" i="3"/>
  <c r="BH449" i="3" s="1"/>
  <c r="BE449" i="3"/>
  <c r="BD449" i="3"/>
  <c r="BC449" i="3"/>
  <c r="BA449" i="3"/>
  <c r="AZ449" i="3"/>
  <c r="AY449" i="3"/>
  <c r="AW449" i="3"/>
  <c r="BB449" i="3"/>
  <c r="AX449" i="3"/>
  <c r="AV449" i="3"/>
  <c r="BG448" i="3"/>
  <c r="BF448" i="3"/>
  <c r="BH448" i="3" s="1"/>
  <c r="BE448" i="3"/>
  <c r="BD448" i="3"/>
  <c r="BC448" i="3"/>
  <c r="BA448" i="3"/>
  <c r="AZ448" i="3"/>
  <c r="AY448" i="3"/>
  <c r="AW448" i="3"/>
  <c r="BB448" i="3"/>
  <c r="AX448" i="3"/>
  <c r="AV448" i="3"/>
  <c r="BG447" i="3"/>
  <c r="BF447" i="3"/>
  <c r="BH447" i="3" s="1"/>
  <c r="BE447" i="3"/>
  <c r="BD447" i="3"/>
  <c r="BC447" i="3"/>
  <c r="BA447" i="3"/>
  <c r="AZ447" i="3"/>
  <c r="AY447" i="3"/>
  <c r="AW447" i="3"/>
  <c r="BB447" i="3"/>
  <c r="AX447" i="3"/>
  <c r="AV447" i="3"/>
  <c r="BG446" i="3"/>
  <c r="BF446" i="3"/>
  <c r="BH446" i="3" s="1"/>
  <c r="BE446" i="3"/>
  <c r="BD446" i="3"/>
  <c r="BC446" i="3"/>
  <c r="BA446" i="3"/>
  <c r="AZ446" i="3"/>
  <c r="AY446" i="3"/>
  <c r="AW446" i="3"/>
  <c r="BB446" i="3"/>
  <c r="AX446" i="3"/>
  <c r="AV446" i="3"/>
  <c r="BG445" i="3"/>
  <c r="BF445" i="3"/>
  <c r="BH445" i="3" s="1"/>
  <c r="BE445" i="3"/>
  <c r="BD445" i="3"/>
  <c r="BC445" i="3"/>
  <c r="BA445" i="3"/>
  <c r="AZ445" i="3"/>
  <c r="AY445" i="3"/>
  <c r="AW445" i="3"/>
  <c r="BB445" i="3"/>
  <c r="AX445" i="3"/>
  <c r="AV445" i="3"/>
  <c r="BG444" i="3"/>
  <c r="BF444" i="3"/>
  <c r="BH444" i="3" s="1"/>
  <c r="BE444" i="3"/>
  <c r="BD444" i="3"/>
  <c r="BC444" i="3"/>
  <c r="BA444" i="3"/>
  <c r="AZ444" i="3"/>
  <c r="AY444" i="3"/>
  <c r="AW444" i="3"/>
  <c r="BB444" i="3"/>
  <c r="AX444" i="3"/>
  <c r="AV444" i="3"/>
  <c r="BG443" i="3"/>
  <c r="BF443" i="3"/>
  <c r="BH443" i="3" s="1"/>
  <c r="BE443" i="3"/>
  <c r="BD443" i="3"/>
  <c r="BC443" i="3"/>
  <c r="BA443" i="3"/>
  <c r="AZ443" i="3"/>
  <c r="AY443" i="3"/>
  <c r="AW443" i="3"/>
  <c r="BB443" i="3"/>
  <c r="AX443" i="3"/>
  <c r="AV443" i="3"/>
  <c r="BG442" i="3"/>
  <c r="BF442" i="3"/>
  <c r="BH442" i="3" s="1"/>
  <c r="BE442" i="3"/>
  <c r="BD442" i="3"/>
  <c r="BC442" i="3"/>
  <c r="BA442" i="3"/>
  <c r="AZ442" i="3"/>
  <c r="AY442" i="3"/>
  <c r="AW442" i="3"/>
  <c r="BB442" i="3"/>
  <c r="AX442" i="3"/>
  <c r="AV442" i="3"/>
  <c r="BG441" i="3"/>
  <c r="BF441" i="3"/>
  <c r="BH441" i="3" s="1"/>
  <c r="BE441" i="3"/>
  <c r="BD441" i="3"/>
  <c r="BC441" i="3"/>
  <c r="BA441" i="3"/>
  <c r="AZ441" i="3"/>
  <c r="AY441" i="3"/>
  <c r="AW441" i="3"/>
  <c r="BB441" i="3"/>
  <c r="AX441" i="3"/>
  <c r="AV441" i="3"/>
  <c r="BG440" i="3"/>
  <c r="BF440" i="3"/>
  <c r="BH440" i="3" s="1"/>
  <c r="BE440" i="3"/>
  <c r="BD440" i="3"/>
  <c r="BC440" i="3"/>
  <c r="BA440" i="3"/>
  <c r="AZ440" i="3"/>
  <c r="AY440" i="3"/>
  <c r="AW440" i="3"/>
  <c r="BB440" i="3"/>
  <c r="AX440" i="3"/>
  <c r="AV440" i="3"/>
  <c r="BG439" i="3"/>
  <c r="BF439" i="3"/>
  <c r="BH439" i="3" s="1"/>
  <c r="BE439" i="3"/>
  <c r="BD439" i="3"/>
  <c r="BC439" i="3"/>
  <c r="BA439" i="3"/>
  <c r="AZ439" i="3"/>
  <c r="AY439" i="3"/>
  <c r="AW439" i="3"/>
  <c r="BB439" i="3"/>
  <c r="AX439" i="3"/>
  <c r="AV439" i="3"/>
  <c r="BG438" i="3"/>
  <c r="BF438" i="3"/>
  <c r="BH438" i="3" s="1"/>
  <c r="BE438" i="3"/>
  <c r="BD438" i="3"/>
  <c r="BC438" i="3"/>
  <c r="BA438" i="3"/>
  <c r="AZ438" i="3"/>
  <c r="AY438" i="3"/>
  <c r="AW438" i="3"/>
  <c r="BB438" i="3"/>
  <c r="AX438" i="3"/>
  <c r="AV438" i="3"/>
  <c r="BG437" i="3"/>
  <c r="BF437" i="3"/>
  <c r="BH437" i="3" s="1"/>
  <c r="BE437" i="3"/>
  <c r="BD437" i="3"/>
  <c r="BC437" i="3"/>
  <c r="BA437" i="3"/>
  <c r="AZ437" i="3"/>
  <c r="AY437" i="3"/>
  <c r="AW437" i="3"/>
  <c r="BB437" i="3"/>
  <c r="AX437" i="3"/>
  <c r="AV437" i="3"/>
  <c r="BG436" i="3"/>
  <c r="BF436" i="3"/>
  <c r="BH436" i="3" s="1"/>
  <c r="BE436" i="3"/>
  <c r="BD436" i="3"/>
  <c r="BC436" i="3"/>
  <c r="BA436" i="3"/>
  <c r="AZ436" i="3"/>
  <c r="AY436" i="3"/>
  <c r="AW436" i="3"/>
  <c r="BB436" i="3"/>
  <c r="AX436" i="3"/>
  <c r="AV436" i="3"/>
  <c r="BG435" i="3"/>
  <c r="BF435" i="3"/>
  <c r="BH435" i="3" s="1"/>
  <c r="BE435" i="3"/>
  <c r="BD435" i="3"/>
  <c r="BC435" i="3"/>
  <c r="BA435" i="3"/>
  <c r="AZ435" i="3"/>
  <c r="AY435" i="3"/>
  <c r="AW435" i="3"/>
  <c r="BB435" i="3"/>
  <c r="AX435" i="3"/>
  <c r="AV435" i="3"/>
  <c r="BG434" i="3"/>
  <c r="BF434" i="3"/>
  <c r="BH434" i="3" s="1"/>
  <c r="BE434" i="3"/>
  <c r="BD434" i="3"/>
  <c r="BC434" i="3"/>
  <c r="BA434" i="3"/>
  <c r="AZ434" i="3"/>
  <c r="AY434" i="3"/>
  <c r="AW434" i="3"/>
  <c r="BB434" i="3"/>
  <c r="AX434" i="3"/>
  <c r="AV434" i="3"/>
  <c r="BG433" i="3"/>
  <c r="BF433" i="3"/>
  <c r="BH433" i="3" s="1"/>
  <c r="BE433" i="3"/>
  <c r="BD433" i="3"/>
  <c r="BC433" i="3"/>
  <c r="BA433" i="3"/>
  <c r="AZ433" i="3"/>
  <c r="AY433" i="3"/>
  <c r="AW433" i="3"/>
  <c r="BB433" i="3"/>
  <c r="AX433" i="3"/>
  <c r="AV433" i="3"/>
  <c r="BG432" i="3"/>
  <c r="BF432" i="3"/>
  <c r="BH432" i="3" s="1"/>
  <c r="BE432" i="3"/>
  <c r="BD432" i="3"/>
  <c r="BC432" i="3"/>
  <c r="BA432" i="3"/>
  <c r="AZ432" i="3"/>
  <c r="AY432" i="3"/>
  <c r="AW432" i="3"/>
  <c r="BB432" i="3"/>
  <c r="AX432" i="3"/>
  <c r="AV432" i="3"/>
  <c r="BG431" i="3"/>
  <c r="BF431" i="3"/>
  <c r="BH431" i="3" s="1"/>
  <c r="BE431" i="3"/>
  <c r="BD431" i="3"/>
  <c r="BC431" i="3"/>
  <c r="BA431" i="3"/>
  <c r="AZ431" i="3"/>
  <c r="AY431" i="3"/>
  <c r="AW431" i="3"/>
  <c r="BB431" i="3"/>
  <c r="AX431" i="3"/>
  <c r="AV431" i="3"/>
  <c r="BG430" i="3"/>
  <c r="BF430" i="3"/>
  <c r="BH430" i="3" s="1"/>
  <c r="BE430" i="3"/>
  <c r="BD430" i="3"/>
  <c r="BC430" i="3"/>
  <c r="BA430" i="3"/>
  <c r="AZ430" i="3"/>
  <c r="AY430" i="3"/>
  <c r="AW430" i="3"/>
  <c r="BB430" i="3"/>
  <c r="AX430" i="3"/>
  <c r="AV430" i="3"/>
  <c r="BG429" i="3"/>
  <c r="BF429" i="3"/>
  <c r="BH429" i="3" s="1"/>
  <c r="BE429" i="3"/>
  <c r="BD429" i="3"/>
  <c r="BC429" i="3"/>
  <c r="BA429" i="3"/>
  <c r="AZ429" i="3"/>
  <c r="AY429" i="3"/>
  <c r="AW429" i="3"/>
  <c r="BB429" i="3"/>
  <c r="AX429" i="3"/>
  <c r="AV429" i="3"/>
  <c r="BG428" i="3"/>
  <c r="BF428" i="3"/>
  <c r="BH428" i="3" s="1"/>
  <c r="BE428" i="3"/>
  <c r="BD428" i="3"/>
  <c r="BC428" i="3"/>
  <c r="BA428" i="3"/>
  <c r="AZ428" i="3"/>
  <c r="AY428" i="3"/>
  <c r="AW428" i="3"/>
  <c r="BB428" i="3"/>
  <c r="AX428" i="3"/>
  <c r="AV428" i="3"/>
  <c r="BG427" i="3"/>
  <c r="BF427" i="3"/>
  <c r="BH427" i="3" s="1"/>
  <c r="BE427" i="3"/>
  <c r="BD427" i="3"/>
  <c r="BC427" i="3"/>
  <c r="BA427" i="3"/>
  <c r="AZ427" i="3"/>
  <c r="AY427" i="3"/>
  <c r="AW427" i="3"/>
  <c r="BB427" i="3"/>
  <c r="AX427" i="3"/>
  <c r="AV427" i="3"/>
  <c r="BG426" i="3"/>
  <c r="BF426" i="3"/>
  <c r="BH426" i="3" s="1"/>
  <c r="BE426" i="3"/>
  <c r="BD426" i="3"/>
  <c r="BC426" i="3"/>
  <c r="BA426" i="3"/>
  <c r="AZ426" i="3"/>
  <c r="AY426" i="3"/>
  <c r="AW426" i="3"/>
  <c r="BB426" i="3"/>
  <c r="AX426" i="3"/>
  <c r="AV426" i="3"/>
  <c r="BG425" i="3"/>
  <c r="BF425" i="3"/>
  <c r="BH425" i="3" s="1"/>
  <c r="BE425" i="3"/>
  <c r="BD425" i="3"/>
  <c r="BC425" i="3"/>
  <c r="BA425" i="3"/>
  <c r="AZ425" i="3"/>
  <c r="AY425" i="3"/>
  <c r="AW425" i="3"/>
  <c r="BB425" i="3"/>
  <c r="AX425" i="3"/>
  <c r="AV425" i="3"/>
  <c r="BG424" i="3"/>
  <c r="BF424" i="3"/>
  <c r="BH424" i="3" s="1"/>
  <c r="BE424" i="3"/>
  <c r="BD424" i="3"/>
  <c r="BC424" i="3"/>
  <c r="BA424" i="3"/>
  <c r="AZ424" i="3"/>
  <c r="AY424" i="3"/>
  <c r="AW424" i="3"/>
  <c r="BB424" i="3"/>
  <c r="AX424" i="3"/>
  <c r="AV424" i="3"/>
  <c r="BG423" i="3"/>
  <c r="BF423" i="3"/>
  <c r="BH423" i="3" s="1"/>
  <c r="BE423" i="3"/>
  <c r="BD423" i="3"/>
  <c r="BC423" i="3"/>
  <c r="BA423" i="3"/>
  <c r="AZ423" i="3"/>
  <c r="AY423" i="3"/>
  <c r="AW423" i="3"/>
  <c r="BB423" i="3"/>
  <c r="AX423" i="3"/>
  <c r="AV423" i="3"/>
  <c r="BG422" i="3"/>
  <c r="BF422" i="3"/>
  <c r="BH422" i="3" s="1"/>
  <c r="BE422" i="3"/>
  <c r="BD422" i="3"/>
  <c r="BC422" i="3"/>
  <c r="BA422" i="3"/>
  <c r="AZ422" i="3"/>
  <c r="AY422" i="3"/>
  <c r="AW422" i="3"/>
  <c r="BB422" i="3"/>
  <c r="AX422" i="3"/>
  <c r="AV422" i="3"/>
  <c r="BG421" i="3"/>
  <c r="BF421" i="3"/>
  <c r="BH421" i="3" s="1"/>
  <c r="BE421" i="3"/>
  <c r="BD421" i="3"/>
  <c r="BC421" i="3"/>
  <c r="BA421" i="3"/>
  <c r="AZ421" i="3"/>
  <c r="AY421" i="3"/>
  <c r="AW421" i="3"/>
  <c r="BB421" i="3"/>
  <c r="AX421" i="3"/>
  <c r="AV421" i="3"/>
  <c r="BG420" i="3"/>
  <c r="BF420" i="3"/>
  <c r="BH420" i="3" s="1"/>
  <c r="BE420" i="3"/>
  <c r="BD420" i="3"/>
  <c r="BC420" i="3"/>
  <c r="BA420" i="3"/>
  <c r="AZ420" i="3"/>
  <c r="AY420" i="3"/>
  <c r="AW420" i="3"/>
  <c r="BB420" i="3"/>
  <c r="AX420" i="3"/>
  <c r="AV420" i="3"/>
  <c r="BG419" i="3"/>
  <c r="BF419" i="3"/>
  <c r="BH419" i="3" s="1"/>
  <c r="BE419" i="3"/>
  <c r="BD419" i="3"/>
  <c r="BC419" i="3"/>
  <c r="BA419" i="3"/>
  <c r="AZ419" i="3"/>
  <c r="AY419" i="3"/>
  <c r="AW419" i="3"/>
  <c r="BB419" i="3"/>
  <c r="AX419" i="3"/>
  <c r="AV419" i="3"/>
  <c r="BG418" i="3"/>
  <c r="BF418" i="3"/>
  <c r="BH418" i="3" s="1"/>
  <c r="BE418" i="3"/>
  <c r="BD418" i="3"/>
  <c r="BC418" i="3"/>
  <c r="BA418" i="3"/>
  <c r="AZ418" i="3"/>
  <c r="AY418" i="3"/>
  <c r="AW418" i="3"/>
  <c r="BB418" i="3"/>
  <c r="AX418" i="3"/>
  <c r="AV418" i="3"/>
  <c r="BG417" i="3"/>
  <c r="BF417" i="3"/>
  <c r="BH417" i="3" s="1"/>
  <c r="BE417" i="3"/>
  <c r="BD417" i="3"/>
  <c r="BC417" i="3"/>
  <c r="BA417" i="3"/>
  <c r="AZ417" i="3"/>
  <c r="AY417" i="3"/>
  <c r="AW417" i="3"/>
  <c r="BB417" i="3"/>
  <c r="AX417" i="3"/>
  <c r="AV417" i="3"/>
  <c r="BG416" i="3"/>
  <c r="BF416" i="3"/>
  <c r="BH416" i="3" s="1"/>
  <c r="BE416" i="3"/>
  <c r="BD416" i="3"/>
  <c r="BC416" i="3"/>
  <c r="BA416" i="3"/>
  <c r="AZ416" i="3"/>
  <c r="AY416" i="3"/>
  <c r="AW416" i="3"/>
  <c r="BB416" i="3"/>
  <c r="AX416" i="3"/>
  <c r="AV416" i="3"/>
  <c r="BG415" i="3"/>
  <c r="BF415" i="3"/>
  <c r="BH415" i="3" s="1"/>
  <c r="BE415" i="3"/>
  <c r="BD415" i="3"/>
  <c r="BC415" i="3"/>
  <c r="BA415" i="3"/>
  <c r="AZ415" i="3"/>
  <c r="AY415" i="3"/>
  <c r="AW415" i="3"/>
  <c r="BB415" i="3"/>
  <c r="AX415" i="3"/>
  <c r="AV415" i="3"/>
  <c r="BG414" i="3"/>
  <c r="BF414" i="3"/>
  <c r="BH414" i="3" s="1"/>
  <c r="BE414" i="3"/>
  <c r="BD414" i="3"/>
  <c r="BC414" i="3"/>
  <c r="BA414" i="3"/>
  <c r="AZ414" i="3"/>
  <c r="AY414" i="3"/>
  <c r="AW414" i="3"/>
  <c r="BB414" i="3"/>
  <c r="AX414" i="3"/>
  <c r="AV414" i="3"/>
  <c r="BG413" i="3"/>
  <c r="BF413" i="3"/>
  <c r="BH413" i="3" s="1"/>
  <c r="BE413" i="3"/>
  <c r="BD413" i="3"/>
  <c r="BC413" i="3"/>
  <c r="BA413" i="3"/>
  <c r="AZ413" i="3"/>
  <c r="AY413" i="3"/>
  <c r="AW413" i="3"/>
  <c r="BB413" i="3"/>
  <c r="AX413" i="3"/>
  <c r="AV413" i="3"/>
  <c r="BG412" i="3"/>
  <c r="BF412" i="3"/>
  <c r="BH412" i="3" s="1"/>
  <c r="BE412" i="3"/>
  <c r="BD412" i="3"/>
  <c r="BC412" i="3"/>
  <c r="BA412" i="3"/>
  <c r="AZ412" i="3"/>
  <c r="AY412" i="3"/>
  <c r="AW412" i="3"/>
  <c r="BB412" i="3"/>
  <c r="AX412" i="3"/>
  <c r="AV412" i="3"/>
  <c r="BG411" i="3"/>
  <c r="BF411" i="3"/>
  <c r="BH411" i="3" s="1"/>
  <c r="BE411" i="3"/>
  <c r="BD411" i="3"/>
  <c r="BC411" i="3"/>
  <c r="BA411" i="3"/>
  <c r="AZ411" i="3"/>
  <c r="AY411" i="3"/>
  <c r="AW411" i="3"/>
  <c r="BB411" i="3"/>
  <c r="AX411" i="3"/>
  <c r="AV411" i="3"/>
  <c r="BG410" i="3"/>
  <c r="BF410" i="3"/>
  <c r="BH410" i="3" s="1"/>
  <c r="BE410" i="3"/>
  <c r="BD410" i="3"/>
  <c r="BC410" i="3"/>
  <c r="BA410" i="3"/>
  <c r="AZ410" i="3"/>
  <c r="AY410" i="3"/>
  <c r="AW410" i="3"/>
  <c r="BB410" i="3"/>
  <c r="AX410" i="3"/>
  <c r="AV410" i="3"/>
  <c r="BG409" i="3"/>
  <c r="BF409" i="3"/>
  <c r="BH409" i="3" s="1"/>
  <c r="BE409" i="3"/>
  <c r="BD409" i="3"/>
  <c r="BC409" i="3"/>
  <c r="BA409" i="3"/>
  <c r="AZ409" i="3"/>
  <c r="AY409" i="3"/>
  <c r="AW409" i="3"/>
  <c r="BB409" i="3"/>
  <c r="AX409" i="3"/>
  <c r="AV409" i="3"/>
  <c r="BG408" i="3"/>
  <c r="BF408" i="3"/>
  <c r="BH408" i="3" s="1"/>
  <c r="BE408" i="3"/>
  <c r="BD408" i="3"/>
  <c r="BC408" i="3"/>
  <c r="BA408" i="3"/>
  <c r="AZ408" i="3"/>
  <c r="AY408" i="3"/>
  <c r="AW408" i="3"/>
  <c r="BB408" i="3"/>
  <c r="AX408" i="3"/>
  <c r="AV408" i="3"/>
  <c r="BG407" i="3"/>
  <c r="BF407" i="3"/>
  <c r="BH407" i="3" s="1"/>
  <c r="BE407" i="3"/>
  <c r="BD407" i="3"/>
  <c r="BC407" i="3"/>
  <c r="BA407" i="3"/>
  <c r="AZ407" i="3"/>
  <c r="AY407" i="3"/>
  <c r="AW407" i="3"/>
  <c r="BB407" i="3"/>
  <c r="AX407" i="3"/>
  <c r="AV407" i="3"/>
  <c r="BG406" i="3"/>
  <c r="BF406" i="3"/>
  <c r="BH406" i="3" s="1"/>
  <c r="BE406" i="3"/>
  <c r="BD406" i="3"/>
  <c r="BC406" i="3"/>
  <c r="BA406" i="3"/>
  <c r="AZ406" i="3"/>
  <c r="AY406" i="3"/>
  <c r="AW406" i="3"/>
  <c r="BB406" i="3"/>
  <c r="AX406" i="3"/>
  <c r="AV406" i="3"/>
  <c r="BG405" i="3"/>
  <c r="BF405" i="3"/>
  <c r="BH405" i="3" s="1"/>
  <c r="BE405" i="3"/>
  <c r="BD405" i="3"/>
  <c r="BC405" i="3"/>
  <c r="BA405" i="3"/>
  <c r="AZ405" i="3"/>
  <c r="AY405" i="3"/>
  <c r="AW405" i="3"/>
  <c r="BB405" i="3"/>
  <c r="AX405" i="3"/>
  <c r="AV405" i="3"/>
  <c r="BG404" i="3"/>
  <c r="BF404" i="3"/>
  <c r="BH404" i="3" s="1"/>
  <c r="BE404" i="3"/>
  <c r="BD404" i="3"/>
  <c r="BC404" i="3"/>
  <c r="BA404" i="3"/>
  <c r="AZ404" i="3"/>
  <c r="AY404" i="3"/>
  <c r="AW404" i="3"/>
  <c r="BB404" i="3"/>
  <c r="AX404" i="3"/>
  <c r="AV404" i="3"/>
  <c r="BG403" i="3"/>
  <c r="BF403" i="3"/>
  <c r="BH403" i="3" s="1"/>
  <c r="BE403" i="3"/>
  <c r="BD403" i="3"/>
  <c r="BC403" i="3"/>
  <c r="BA403" i="3"/>
  <c r="AZ403" i="3"/>
  <c r="AY403" i="3"/>
  <c r="AW403" i="3"/>
  <c r="BB403" i="3"/>
  <c r="AX403" i="3"/>
  <c r="AV403" i="3"/>
  <c r="BG402" i="3"/>
  <c r="BF402" i="3"/>
  <c r="BH402" i="3" s="1"/>
  <c r="BE402" i="3"/>
  <c r="BD402" i="3"/>
  <c r="BC402" i="3"/>
  <c r="BA402" i="3"/>
  <c r="AZ402" i="3"/>
  <c r="AY402" i="3"/>
  <c r="AW402" i="3"/>
  <c r="BB402" i="3"/>
  <c r="AX402" i="3"/>
  <c r="AV402" i="3"/>
  <c r="BG401" i="3"/>
  <c r="BF401" i="3"/>
  <c r="BH401" i="3" s="1"/>
  <c r="BE401" i="3"/>
  <c r="BD401" i="3"/>
  <c r="BC401" i="3"/>
  <c r="BA401" i="3"/>
  <c r="AZ401" i="3"/>
  <c r="AY401" i="3"/>
  <c r="AW401" i="3"/>
  <c r="BB401" i="3"/>
  <c r="AX401" i="3"/>
  <c r="AV401" i="3"/>
  <c r="BG400" i="3"/>
  <c r="BF400" i="3"/>
  <c r="BH400" i="3" s="1"/>
  <c r="BE400" i="3"/>
  <c r="BD400" i="3"/>
  <c r="BC400" i="3"/>
  <c r="BA400" i="3"/>
  <c r="AZ400" i="3"/>
  <c r="AY400" i="3"/>
  <c r="AW400" i="3"/>
  <c r="BB400" i="3"/>
  <c r="AX400" i="3"/>
  <c r="AV400" i="3"/>
  <c r="BG399" i="3"/>
  <c r="BF399" i="3"/>
  <c r="BH399" i="3" s="1"/>
  <c r="BE399" i="3"/>
  <c r="BD399" i="3"/>
  <c r="BC399" i="3"/>
  <c r="BA399" i="3"/>
  <c r="AZ399" i="3"/>
  <c r="AY399" i="3"/>
  <c r="AW399" i="3"/>
  <c r="BB399" i="3"/>
  <c r="AX399" i="3"/>
  <c r="AV399" i="3"/>
  <c r="BG398" i="3"/>
  <c r="BF398" i="3"/>
  <c r="BH398" i="3" s="1"/>
  <c r="BE398" i="3"/>
  <c r="BD398" i="3"/>
  <c r="BC398" i="3"/>
  <c r="BA398" i="3"/>
  <c r="AZ398" i="3"/>
  <c r="AY398" i="3"/>
  <c r="AW398" i="3"/>
  <c r="BB398" i="3"/>
  <c r="AX398" i="3"/>
  <c r="AV398" i="3"/>
  <c r="BG397" i="3"/>
  <c r="BF397" i="3"/>
  <c r="BH397" i="3" s="1"/>
  <c r="BE397" i="3"/>
  <c r="BD397" i="3"/>
  <c r="BC397" i="3"/>
  <c r="BA397" i="3"/>
  <c r="AZ397" i="3"/>
  <c r="AY397" i="3"/>
  <c r="AW397" i="3"/>
  <c r="BB397" i="3"/>
  <c r="AX397" i="3"/>
  <c r="AV397" i="3"/>
  <c r="BG396" i="3"/>
  <c r="BF396" i="3"/>
  <c r="BH396" i="3" s="1"/>
  <c r="BE396" i="3"/>
  <c r="BD396" i="3"/>
  <c r="BC396" i="3"/>
  <c r="BA396" i="3"/>
  <c r="AZ396" i="3"/>
  <c r="AY396" i="3"/>
  <c r="AW396" i="3"/>
  <c r="BB396" i="3"/>
  <c r="AX396" i="3"/>
  <c r="AV396" i="3"/>
  <c r="BG395" i="3"/>
  <c r="BF395" i="3"/>
  <c r="BH395" i="3" s="1"/>
  <c r="BE395" i="3"/>
  <c r="BD395" i="3"/>
  <c r="BC395" i="3"/>
  <c r="BA395" i="3"/>
  <c r="AZ395" i="3"/>
  <c r="AY395" i="3"/>
  <c r="AW395" i="3"/>
  <c r="BB395" i="3"/>
  <c r="AX395" i="3"/>
  <c r="AV395" i="3"/>
  <c r="BG394" i="3"/>
  <c r="BF394" i="3"/>
  <c r="BH394" i="3" s="1"/>
  <c r="BE394" i="3"/>
  <c r="BD394" i="3"/>
  <c r="BC394" i="3"/>
  <c r="BA394" i="3"/>
  <c r="AZ394" i="3"/>
  <c r="AY394" i="3"/>
  <c r="AW394" i="3"/>
  <c r="BB394" i="3"/>
  <c r="AX394" i="3"/>
  <c r="AV394" i="3"/>
  <c r="BG393" i="3"/>
  <c r="BF393" i="3"/>
  <c r="BH393" i="3" s="1"/>
  <c r="BE393" i="3"/>
  <c r="BD393" i="3"/>
  <c r="BC393" i="3"/>
  <c r="BA393" i="3"/>
  <c r="AZ393" i="3"/>
  <c r="AY393" i="3"/>
  <c r="AW393" i="3"/>
  <c r="BB393" i="3"/>
  <c r="AX393" i="3"/>
  <c r="AV393" i="3"/>
  <c r="BG392" i="3"/>
  <c r="BF392" i="3"/>
  <c r="BH392" i="3" s="1"/>
  <c r="BE392" i="3"/>
  <c r="BD392" i="3"/>
  <c r="BC392" i="3"/>
  <c r="BA392" i="3"/>
  <c r="AZ392" i="3"/>
  <c r="AY392" i="3"/>
  <c r="AW392" i="3"/>
  <c r="BB392" i="3"/>
  <c r="AX392" i="3"/>
  <c r="AV392" i="3"/>
  <c r="BG391" i="3"/>
  <c r="BF391" i="3"/>
  <c r="BH391" i="3" s="1"/>
  <c r="BE391" i="3"/>
  <c r="BD391" i="3"/>
  <c r="BC391" i="3"/>
  <c r="BA391" i="3"/>
  <c r="AZ391" i="3"/>
  <c r="AY391" i="3"/>
  <c r="AW391" i="3"/>
  <c r="BB391" i="3"/>
  <c r="AX391" i="3"/>
  <c r="AV391" i="3"/>
  <c r="BG390" i="3"/>
  <c r="BF390" i="3"/>
  <c r="BH390" i="3" s="1"/>
  <c r="BE390" i="3"/>
  <c r="BD390" i="3"/>
  <c r="BC390" i="3"/>
  <c r="BA390" i="3"/>
  <c r="AZ390" i="3"/>
  <c r="AY390" i="3"/>
  <c r="AW390" i="3"/>
  <c r="BB390" i="3"/>
  <c r="AX390" i="3"/>
  <c r="AV390" i="3"/>
  <c r="BG389" i="3"/>
  <c r="BF389" i="3"/>
  <c r="BH389" i="3" s="1"/>
  <c r="BE389" i="3"/>
  <c r="BD389" i="3"/>
  <c r="BC389" i="3"/>
  <c r="BA389" i="3"/>
  <c r="AZ389" i="3"/>
  <c r="AY389" i="3"/>
  <c r="AW389" i="3"/>
  <c r="BB389" i="3"/>
  <c r="AX389" i="3"/>
  <c r="AV389" i="3"/>
  <c r="BG388" i="3"/>
  <c r="BF388" i="3"/>
  <c r="BH388" i="3" s="1"/>
  <c r="BE388" i="3"/>
  <c r="BD388" i="3"/>
  <c r="BC388" i="3"/>
  <c r="BA388" i="3"/>
  <c r="AZ388" i="3"/>
  <c r="AY388" i="3"/>
  <c r="AW388" i="3"/>
  <c r="BB388" i="3"/>
  <c r="AX388" i="3"/>
  <c r="AV388" i="3"/>
  <c r="BG387" i="3"/>
  <c r="BF387" i="3"/>
  <c r="BH387" i="3" s="1"/>
  <c r="BE387" i="3"/>
  <c r="BD387" i="3"/>
  <c r="BC387" i="3"/>
  <c r="BA387" i="3"/>
  <c r="AZ387" i="3"/>
  <c r="AY387" i="3"/>
  <c r="AW387" i="3"/>
  <c r="BB387" i="3"/>
  <c r="AX387" i="3"/>
  <c r="AV387" i="3"/>
  <c r="BG386" i="3"/>
  <c r="BF386" i="3"/>
  <c r="BH386" i="3" s="1"/>
  <c r="BE386" i="3"/>
  <c r="BD386" i="3"/>
  <c r="BC386" i="3"/>
  <c r="BA386" i="3"/>
  <c r="AZ386" i="3"/>
  <c r="AY386" i="3"/>
  <c r="AW386" i="3"/>
  <c r="BB386" i="3"/>
  <c r="AX386" i="3"/>
  <c r="AV386" i="3"/>
  <c r="BG385" i="3"/>
  <c r="BF385" i="3"/>
  <c r="BH385" i="3" s="1"/>
  <c r="BE385" i="3"/>
  <c r="BD385" i="3"/>
  <c r="BC385" i="3"/>
  <c r="BA385" i="3"/>
  <c r="AZ385" i="3"/>
  <c r="AY385" i="3"/>
  <c r="AW385" i="3"/>
  <c r="BB385" i="3"/>
  <c r="AX385" i="3"/>
  <c r="AV385" i="3"/>
  <c r="BG384" i="3"/>
  <c r="BF384" i="3"/>
  <c r="BH384" i="3" s="1"/>
  <c r="BE384" i="3"/>
  <c r="BD384" i="3"/>
  <c r="BC384" i="3"/>
  <c r="BA384" i="3"/>
  <c r="AZ384" i="3"/>
  <c r="AY384" i="3"/>
  <c r="AW384" i="3"/>
  <c r="BB384" i="3"/>
  <c r="AX384" i="3"/>
  <c r="AV384" i="3"/>
  <c r="BG383" i="3"/>
  <c r="BF383" i="3"/>
  <c r="BH383" i="3" s="1"/>
  <c r="BE383" i="3"/>
  <c r="BD383" i="3"/>
  <c r="BC383" i="3"/>
  <c r="BA383" i="3"/>
  <c r="AZ383" i="3"/>
  <c r="AY383" i="3"/>
  <c r="AW383" i="3"/>
  <c r="BB383" i="3"/>
  <c r="AX383" i="3"/>
  <c r="AV383" i="3"/>
  <c r="BG382" i="3"/>
  <c r="BF382" i="3"/>
  <c r="BH382" i="3" s="1"/>
  <c r="BE382" i="3"/>
  <c r="BD382" i="3"/>
  <c r="BC382" i="3"/>
  <c r="BA382" i="3"/>
  <c r="AZ382" i="3"/>
  <c r="AY382" i="3"/>
  <c r="AW382" i="3"/>
  <c r="BB382" i="3"/>
  <c r="AX382" i="3"/>
  <c r="AV382" i="3"/>
  <c r="BG381" i="3"/>
  <c r="BF381" i="3"/>
  <c r="BH381" i="3" s="1"/>
  <c r="BE381" i="3"/>
  <c r="BD381" i="3"/>
  <c r="BC381" i="3"/>
  <c r="BA381" i="3"/>
  <c r="AZ381" i="3"/>
  <c r="AY381" i="3"/>
  <c r="AW381" i="3"/>
  <c r="BB381" i="3"/>
  <c r="AX381" i="3"/>
  <c r="AV381" i="3"/>
  <c r="BG380" i="3"/>
  <c r="BF380" i="3"/>
  <c r="BH380" i="3" s="1"/>
  <c r="BE380" i="3"/>
  <c r="BD380" i="3"/>
  <c r="BC380" i="3"/>
  <c r="BA380" i="3"/>
  <c r="AZ380" i="3"/>
  <c r="AY380" i="3"/>
  <c r="AW380" i="3"/>
  <c r="BB380" i="3"/>
  <c r="AX380" i="3"/>
  <c r="AV380" i="3"/>
  <c r="BG379" i="3"/>
  <c r="BF379" i="3"/>
  <c r="BH379" i="3" s="1"/>
  <c r="BE379" i="3"/>
  <c r="BD379" i="3"/>
  <c r="BC379" i="3"/>
  <c r="BA379" i="3"/>
  <c r="AZ379" i="3"/>
  <c r="AY379" i="3"/>
  <c r="AW379" i="3"/>
  <c r="BB379" i="3"/>
  <c r="AX379" i="3"/>
  <c r="AV379" i="3"/>
  <c r="BG378" i="3"/>
  <c r="BF378" i="3"/>
  <c r="BH378" i="3" s="1"/>
  <c r="BE378" i="3"/>
  <c r="BD378" i="3"/>
  <c r="BC378" i="3"/>
  <c r="BA378" i="3"/>
  <c r="AZ378" i="3"/>
  <c r="AY378" i="3"/>
  <c r="AW378" i="3"/>
  <c r="BB378" i="3"/>
  <c r="AX378" i="3"/>
  <c r="AV378" i="3"/>
  <c r="BG377" i="3"/>
  <c r="BF377" i="3"/>
  <c r="BH377" i="3" s="1"/>
  <c r="BE377" i="3"/>
  <c r="BD377" i="3"/>
  <c r="BC377" i="3"/>
  <c r="BA377" i="3"/>
  <c r="AZ377" i="3"/>
  <c r="AY377" i="3"/>
  <c r="AW377" i="3"/>
  <c r="BB377" i="3"/>
  <c r="AX377" i="3"/>
  <c r="AV377" i="3"/>
  <c r="BG376" i="3"/>
  <c r="BF376" i="3"/>
  <c r="BH376" i="3" s="1"/>
  <c r="BE376" i="3"/>
  <c r="BD376" i="3"/>
  <c r="BC376" i="3"/>
  <c r="BA376" i="3"/>
  <c r="AZ376" i="3"/>
  <c r="AY376" i="3"/>
  <c r="AW376" i="3"/>
  <c r="BB376" i="3"/>
  <c r="AX376" i="3"/>
  <c r="AV376" i="3"/>
  <c r="BG375" i="3"/>
  <c r="BF375" i="3"/>
  <c r="BH375" i="3" s="1"/>
  <c r="BE375" i="3"/>
  <c r="BD375" i="3"/>
  <c r="BC375" i="3"/>
  <c r="BA375" i="3"/>
  <c r="AZ375" i="3"/>
  <c r="AY375" i="3"/>
  <c r="AW375" i="3"/>
  <c r="BB375" i="3"/>
  <c r="AX375" i="3"/>
  <c r="AV375" i="3"/>
  <c r="BG374" i="3"/>
  <c r="BF374" i="3"/>
  <c r="BH374" i="3" s="1"/>
  <c r="BE374" i="3"/>
  <c r="BD374" i="3"/>
  <c r="BC374" i="3"/>
  <c r="BA374" i="3"/>
  <c r="AZ374" i="3"/>
  <c r="AY374" i="3"/>
  <c r="AW374" i="3"/>
  <c r="BB374" i="3"/>
  <c r="AX374" i="3"/>
  <c r="AV374" i="3"/>
  <c r="BG373" i="3"/>
  <c r="BF373" i="3"/>
  <c r="BH373" i="3" s="1"/>
  <c r="BE373" i="3"/>
  <c r="BD373" i="3"/>
  <c r="BC373" i="3"/>
  <c r="BA373" i="3"/>
  <c r="AZ373" i="3"/>
  <c r="AY373" i="3"/>
  <c r="AW373" i="3"/>
  <c r="BB373" i="3"/>
  <c r="AX373" i="3"/>
  <c r="AV373" i="3"/>
  <c r="BG372" i="3"/>
  <c r="BF372" i="3"/>
  <c r="BH372" i="3" s="1"/>
  <c r="BE372" i="3"/>
  <c r="BD372" i="3"/>
  <c r="BC372" i="3"/>
  <c r="BA372" i="3"/>
  <c r="AZ372" i="3"/>
  <c r="AY372" i="3"/>
  <c r="AW372" i="3"/>
  <c r="BB372" i="3"/>
  <c r="AX372" i="3"/>
  <c r="AV372" i="3"/>
  <c r="BG371" i="3"/>
  <c r="BF371" i="3"/>
  <c r="BH371" i="3" s="1"/>
  <c r="BE371" i="3"/>
  <c r="BD371" i="3"/>
  <c r="BC371" i="3"/>
  <c r="BA371" i="3"/>
  <c r="AZ371" i="3"/>
  <c r="AY371" i="3"/>
  <c r="AW371" i="3"/>
  <c r="BB371" i="3"/>
  <c r="AX371" i="3"/>
  <c r="AV371" i="3"/>
  <c r="BG370" i="3"/>
  <c r="BF370" i="3"/>
  <c r="BH370" i="3" s="1"/>
  <c r="BE370" i="3"/>
  <c r="BD370" i="3"/>
  <c r="BC370" i="3"/>
  <c r="BA370" i="3"/>
  <c r="AZ370" i="3"/>
  <c r="AY370" i="3"/>
  <c r="AW370" i="3"/>
  <c r="BB370" i="3"/>
  <c r="AX370" i="3"/>
  <c r="AV370" i="3"/>
  <c r="BG369" i="3"/>
  <c r="BF369" i="3"/>
  <c r="BH369" i="3" s="1"/>
  <c r="BE369" i="3"/>
  <c r="BD369" i="3"/>
  <c r="BC369" i="3"/>
  <c r="BA369" i="3"/>
  <c r="AZ369" i="3"/>
  <c r="AY369" i="3"/>
  <c r="AW369" i="3"/>
  <c r="BB369" i="3"/>
  <c r="AX369" i="3"/>
  <c r="AV369" i="3"/>
  <c r="BG368" i="3"/>
  <c r="BF368" i="3"/>
  <c r="BH368" i="3" s="1"/>
  <c r="BE368" i="3"/>
  <c r="BD368" i="3"/>
  <c r="BC368" i="3"/>
  <c r="BA368" i="3"/>
  <c r="AZ368" i="3"/>
  <c r="AY368" i="3"/>
  <c r="AW368" i="3"/>
  <c r="BB368" i="3"/>
  <c r="AX368" i="3"/>
  <c r="AV368" i="3"/>
  <c r="BG367" i="3"/>
  <c r="BF367" i="3"/>
  <c r="BH367" i="3" s="1"/>
  <c r="BE367" i="3"/>
  <c r="BD367" i="3"/>
  <c r="BC367" i="3"/>
  <c r="BA367" i="3"/>
  <c r="AZ367" i="3"/>
  <c r="AY367" i="3"/>
  <c r="AW367" i="3"/>
  <c r="BB367" i="3"/>
  <c r="AX367" i="3"/>
  <c r="AV367" i="3"/>
  <c r="BG366" i="3"/>
  <c r="BF366" i="3"/>
  <c r="BH366" i="3" s="1"/>
  <c r="BE366" i="3"/>
  <c r="BD366" i="3"/>
  <c r="BC366" i="3"/>
  <c r="BA366" i="3"/>
  <c r="AZ366" i="3"/>
  <c r="AY366" i="3"/>
  <c r="AW366" i="3"/>
  <c r="BB366" i="3"/>
  <c r="AX366" i="3"/>
  <c r="AV366" i="3"/>
  <c r="BG365" i="3"/>
  <c r="BF365" i="3"/>
  <c r="BH365" i="3" s="1"/>
  <c r="BE365" i="3"/>
  <c r="BD365" i="3"/>
  <c r="BC365" i="3"/>
  <c r="BA365" i="3"/>
  <c r="AZ365" i="3"/>
  <c r="AY365" i="3"/>
  <c r="AW365" i="3"/>
  <c r="BB365" i="3"/>
  <c r="AX365" i="3"/>
  <c r="AV365" i="3"/>
  <c r="BG364" i="3"/>
  <c r="BF364" i="3"/>
  <c r="BH364" i="3" s="1"/>
  <c r="BE364" i="3"/>
  <c r="BD364" i="3"/>
  <c r="BC364" i="3"/>
  <c r="BA364" i="3"/>
  <c r="AZ364" i="3"/>
  <c r="AY364" i="3"/>
  <c r="AW364" i="3"/>
  <c r="BB364" i="3"/>
  <c r="AX364" i="3"/>
  <c r="AV364" i="3"/>
  <c r="BG363" i="3"/>
  <c r="BF363" i="3"/>
  <c r="BH363" i="3" s="1"/>
  <c r="BE363" i="3"/>
  <c r="BD363" i="3"/>
  <c r="BC363" i="3"/>
  <c r="BA363" i="3"/>
  <c r="AZ363" i="3"/>
  <c r="AY363" i="3"/>
  <c r="AW363" i="3"/>
  <c r="BB363" i="3"/>
  <c r="AX363" i="3"/>
  <c r="AV363" i="3"/>
  <c r="BG362" i="3"/>
  <c r="BF362" i="3"/>
  <c r="BH362" i="3" s="1"/>
  <c r="BE362" i="3"/>
  <c r="BD362" i="3"/>
  <c r="BC362" i="3"/>
  <c r="BA362" i="3"/>
  <c r="AZ362" i="3"/>
  <c r="AY362" i="3"/>
  <c r="AW362" i="3"/>
  <c r="BB362" i="3"/>
  <c r="AX362" i="3"/>
  <c r="AV362" i="3"/>
  <c r="BG361" i="3"/>
  <c r="BF361" i="3"/>
  <c r="BH361" i="3" s="1"/>
  <c r="BE361" i="3"/>
  <c r="BD361" i="3"/>
  <c r="BC361" i="3"/>
  <c r="BA361" i="3"/>
  <c r="AZ361" i="3"/>
  <c r="AY361" i="3"/>
  <c r="AW361" i="3"/>
  <c r="BB361" i="3"/>
  <c r="AX361" i="3"/>
  <c r="AV361" i="3"/>
  <c r="BG360" i="3"/>
  <c r="BF360" i="3"/>
  <c r="BH360" i="3" s="1"/>
  <c r="BE360" i="3"/>
  <c r="BD360" i="3"/>
  <c r="BC360" i="3"/>
  <c r="BA360" i="3"/>
  <c r="AZ360" i="3"/>
  <c r="AY360" i="3"/>
  <c r="AW360" i="3"/>
  <c r="BB360" i="3"/>
  <c r="AX360" i="3"/>
  <c r="AV360" i="3"/>
  <c r="BG359" i="3"/>
  <c r="BF359" i="3"/>
  <c r="BH359" i="3" s="1"/>
  <c r="BE359" i="3"/>
  <c r="BD359" i="3"/>
  <c r="BC359" i="3"/>
  <c r="BA359" i="3"/>
  <c r="AZ359" i="3"/>
  <c r="AY359" i="3"/>
  <c r="AW359" i="3"/>
  <c r="BB359" i="3"/>
  <c r="AX359" i="3"/>
  <c r="AV359" i="3"/>
  <c r="BG358" i="3"/>
  <c r="BF358" i="3"/>
  <c r="BH358" i="3" s="1"/>
  <c r="BE358" i="3"/>
  <c r="BD358" i="3"/>
  <c r="BC358" i="3"/>
  <c r="BA358" i="3"/>
  <c r="AZ358" i="3"/>
  <c r="AY358" i="3"/>
  <c r="AW358" i="3"/>
  <c r="BB358" i="3"/>
  <c r="AX358" i="3"/>
  <c r="AV358" i="3"/>
  <c r="BG357" i="3"/>
  <c r="BF357" i="3"/>
  <c r="BH357" i="3" s="1"/>
  <c r="BE357" i="3"/>
  <c r="BD357" i="3"/>
  <c r="BC357" i="3"/>
  <c r="BA357" i="3"/>
  <c r="AZ357" i="3"/>
  <c r="AY357" i="3"/>
  <c r="AW357" i="3"/>
  <c r="BB357" i="3"/>
  <c r="AX357" i="3"/>
  <c r="AV357" i="3"/>
  <c r="BG356" i="3"/>
  <c r="BF356" i="3"/>
  <c r="BH356" i="3" s="1"/>
  <c r="BE356" i="3"/>
  <c r="BD356" i="3"/>
  <c r="BC356" i="3"/>
  <c r="BA356" i="3"/>
  <c r="AZ356" i="3"/>
  <c r="AY356" i="3"/>
  <c r="AW356" i="3"/>
  <c r="BB356" i="3"/>
  <c r="AX356" i="3"/>
  <c r="AV356" i="3"/>
  <c r="BG355" i="3"/>
  <c r="BF355" i="3"/>
  <c r="BH355" i="3" s="1"/>
  <c r="BE355" i="3"/>
  <c r="BD355" i="3"/>
  <c r="BC355" i="3"/>
  <c r="BA355" i="3"/>
  <c r="AZ355" i="3"/>
  <c r="AY355" i="3"/>
  <c r="AW355" i="3"/>
  <c r="BB355" i="3"/>
  <c r="AX355" i="3"/>
  <c r="AV355" i="3"/>
  <c r="BG354" i="3"/>
  <c r="BF354" i="3"/>
  <c r="BH354" i="3" s="1"/>
  <c r="BE354" i="3"/>
  <c r="BD354" i="3"/>
  <c r="BC354" i="3"/>
  <c r="BA354" i="3"/>
  <c r="AZ354" i="3"/>
  <c r="AY354" i="3"/>
  <c r="AW354" i="3"/>
  <c r="BB354" i="3"/>
  <c r="AX354" i="3"/>
  <c r="AV354" i="3"/>
  <c r="BG353" i="3"/>
  <c r="BF353" i="3"/>
  <c r="BH353" i="3" s="1"/>
  <c r="BE353" i="3"/>
  <c r="BD353" i="3"/>
  <c r="BC353" i="3"/>
  <c r="BA353" i="3"/>
  <c r="AZ353" i="3"/>
  <c r="AY353" i="3"/>
  <c r="AW353" i="3"/>
  <c r="BB353" i="3"/>
  <c r="AX353" i="3"/>
  <c r="AV353" i="3"/>
  <c r="BG352" i="3"/>
  <c r="BF352" i="3"/>
  <c r="BH352" i="3" s="1"/>
  <c r="BE352" i="3"/>
  <c r="BD352" i="3"/>
  <c r="BC352" i="3"/>
  <c r="BA352" i="3"/>
  <c r="AZ352" i="3"/>
  <c r="AY352" i="3"/>
  <c r="AW352" i="3"/>
  <c r="BB352" i="3"/>
  <c r="AX352" i="3"/>
  <c r="AV352" i="3"/>
  <c r="BG351" i="3"/>
  <c r="BF351" i="3"/>
  <c r="BH351" i="3" s="1"/>
  <c r="BE351" i="3"/>
  <c r="BD351" i="3"/>
  <c r="BC351" i="3"/>
  <c r="BA351" i="3"/>
  <c r="AZ351" i="3"/>
  <c r="AY351" i="3"/>
  <c r="AW351" i="3"/>
  <c r="BB351" i="3"/>
  <c r="AX351" i="3"/>
  <c r="AV351" i="3"/>
  <c r="BG350" i="3"/>
  <c r="BF350" i="3"/>
  <c r="BH350" i="3" s="1"/>
  <c r="BE350" i="3"/>
  <c r="BD350" i="3"/>
  <c r="BC350" i="3"/>
  <c r="BA350" i="3"/>
  <c r="AZ350" i="3"/>
  <c r="AY350" i="3"/>
  <c r="AW350" i="3"/>
  <c r="BB350" i="3"/>
  <c r="AX350" i="3"/>
  <c r="AV350" i="3"/>
  <c r="BG349" i="3"/>
  <c r="BF349" i="3"/>
  <c r="BH349" i="3" s="1"/>
  <c r="BE349" i="3"/>
  <c r="BD349" i="3"/>
  <c r="BC349" i="3"/>
  <c r="BA349" i="3"/>
  <c r="AZ349" i="3"/>
  <c r="AY349" i="3"/>
  <c r="AW349" i="3"/>
  <c r="BB349" i="3"/>
  <c r="AX349" i="3"/>
  <c r="AV349" i="3"/>
  <c r="BG348" i="3"/>
  <c r="BF348" i="3"/>
  <c r="BH348" i="3" s="1"/>
  <c r="BE348" i="3"/>
  <c r="BD348" i="3"/>
  <c r="BC348" i="3"/>
  <c r="BA348" i="3"/>
  <c r="AZ348" i="3"/>
  <c r="AY348" i="3"/>
  <c r="AW348" i="3"/>
  <c r="BB348" i="3"/>
  <c r="AX348" i="3"/>
  <c r="AV348" i="3"/>
  <c r="BG347" i="3"/>
  <c r="BF347" i="3"/>
  <c r="BH347" i="3" s="1"/>
  <c r="BE347" i="3"/>
  <c r="BD347" i="3"/>
  <c r="BC347" i="3"/>
  <c r="BA347" i="3"/>
  <c r="AZ347" i="3"/>
  <c r="AY347" i="3"/>
  <c r="AW347" i="3"/>
  <c r="BB347" i="3"/>
  <c r="AX347" i="3"/>
  <c r="AV347" i="3"/>
  <c r="BG346" i="3"/>
  <c r="BF346" i="3"/>
  <c r="BH346" i="3" s="1"/>
  <c r="BE346" i="3"/>
  <c r="BD346" i="3"/>
  <c r="BC346" i="3"/>
  <c r="BA346" i="3"/>
  <c r="AZ346" i="3"/>
  <c r="AY346" i="3"/>
  <c r="AW346" i="3"/>
  <c r="BB346" i="3"/>
  <c r="AX346" i="3"/>
  <c r="AV346" i="3"/>
  <c r="BG345" i="3"/>
  <c r="BF345" i="3"/>
  <c r="BH345" i="3" s="1"/>
  <c r="BE345" i="3"/>
  <c r="BD345" i="3"/>
  <c r="BC345" i="3"/>
  <c r="BA345" i="3"/>
  <c r="AZ345" i="3"/>
  <c r="AY345" i="3"/>
  <c r="AW345" i="3"/>
  <c r="BB345" i="3"/>
  <c r="AX345" i="3"/>
  <c r="AV345" i="3"/>
  <c r="BG344" i="3"/>
  <c r="BF344" i="3"/>
  <c r="BH344" i="3" s="1"/>
  <c r="BE344" i="3"/>
  <c r="BD344" i="3"/>
  <c r="BC344" i="3"/>
  <c r="BA344" i="3"/>
  <c r="AZ344" i="3"/>
  <c r="AY344" i="3"/>
  <c r="AW344" i="3"/>
  <c r="BB344" i="3"/>
  <c r="AX344" i="3"/>
  <c r="AV344" i="3"/>
  <c r="BG343" i="3"/>
  <c r="BF343" i="3"/>
  <c r="BH343" i="3" s="1"/>
  <c r="BE343" i="3"/>
  <c r="BD343" i="3"/>
  <c r="BC343" i="3"/>
  <c r="BA343" i="3"/>
  <c r="AZ343" i="3"/>
  <c r="AY343" i="3"/>
  <c r="AW343" i="3"/>
  <c r="BB343" i="3"/>
  <c r="AX343" i="3"/>
  <c r="AV343" i="3"/>
  <c r="BG342" i="3"/>
  <c r="BF342" i="3"/>
  <c r="BH342" i="3" s="1"/>
  <c r="BE342" i="3"/>
  <c r="BD342" i="3"/>
  <c r="BC342" i="3"/>
  <c r="BA342" i="3"/>
  <c r="AZ342" i="3"/>
  <c r="AY342" i="3"/>
  <c r="AW342" i="3"/>
  <c r="BB342" i="3"/>
  <c r="AX342" i="3"/>
  <c r="AV342" i="3"/>
  <c r="BG341" i="3"/>
  <c r="BF341" i="3"/>
  <c r="BH341" i="3" s="1"/>
  <c r="BE341" i="3"/>
  <c r="BD341" i="3"/>
  <c r="BC341" i="3"/>
  <c r="BA341" i="3"/>
  <c r="AZ341" i="3"/>
  <c r="AY341" i="3"/>
  <c r="AW341" i="3"/>
  <c r="BB341" i="3"/>
  <c r="AX341" i="3"/>
  <c r="AV341" i="3"/>
  <c r="BG340" i="3"/>
  <c r="BF340" i="3"/>
  <c r="BH340" i="3" s="1"/>
  <c r="BE340" i="3"/>
  <c r="BD340" i="3"/>
  <c r="BC340" i="3"/>
  <c r="BA340" i="3"/>
  <c r="AZ340" i="3"/>
  <c r="AY340" i="3"/>
  <c r="AW340" i="3"/>
  <c r="BB340" i="3"/>
  <c r="AX340" i="3"/>
  <c r="AV340" i="3"/>
  <c r="BG339" i="3"/>
  <c r="BF339" i="3"/>
  <c r="BH339" i="3" s="1"/>
  <c r="BE339" i="3"/>
  <c r="BD339" i="3"/>
  <c r="BC339" i="3"/>
  <c r="BA339" i="3"/>
  <c r="AZ339" i="3"/>
  <c r="AY339" i="3"/>
  <c r="AW339" i="3"/>
  <c r="BB339" i="3"/>
  <c r="AX339" i="3"/>
  <c r="AV339" i="3"/>
  <c r="BG338" i="3"/>
  <c r="BF338" i="3"/>
  <c r="BH338" i="3" s="1"/>
  <c r="BE338" i="3"/>
  <c r="BD338" i="3"/>
  <c r="BC338" i="3"/>
  <c r="BA338" i="3"/>
  <c r="AZ338" i="3"/>
  <c r="AY338" i="3"/>
  <c r="AW338" i="3"/>
  <c r="BB338" i="3"/>
  <c r="AX338" i="3"/>
  <c r="AV338" i="3"/>
  <c r="BG337" i="3"/>
  <c r="BF337" i="3"/>
  <c r="BH337" i="3" s="1"/>
  <c r="BE337" i="3"/>
  <c r="BD337" i="3"/>
  <c r="BC337" i="3"/>
  <c r="BA337" i="3"/>
  <c r="AZ337" i="3"/>
  <c r="AY337" i="3"/>
  <c r="AW337" i="3"/>
  <c r="BB337" i="3"/>
  <c r="AX337" i="3"/>
  <c r="AV337" i="3"/>
  <c r="BG336" i="3"/>
  <c r="BF336" i="3"/>
  <c r="BH336" i="3" s="1"/>
  <c r="BE336" i="3"/>
  <c r="BD336" i="3"/>
  <c r="BC336" i="3"/>
  <c r="BA336" i="3"/>
  <c r="AZ336" i="3"/>
  <c r="AY336" i="3"/>
  <c r="AW336" i="3"/>
  <c r="BB336" i="3"/>
  <c r="AX336" i="3"/>
  <c r="AV336" i="3"/>
  <c r="BG335" i="3"/>
  <c r="BF335" i="3"/>
  <c r="BH335" i="3" s="1"/>
  <c r="BE335" i="3"/>
  <c r="BD335" i="3"/>
  <c r="BC335" i="3"/>
  <c r="BA335" i="3"/>
  <c r="AZ335" i="3"/>
  <c r="AY335" i="3"/>
  <c r="AW335" i="3"/>
  <c r="BB335" i="3"/>
  <c r="AX335" i="3"/>
  <c r="AV335" i="3"/>
  <c r="BG334" i="3"/>
  <c r="BF334" i="3"/>
  <c r="BH334" i="3" s="1"/>
  <c r="BE334" i="3"/>
  <c r="BD334" i="3"/>
  <c r="BC334" i="3"/>
  <c r="BA334" i="3"/>
  <c r="AZ334" i="3"/>
  <c r="AY334" i="3"/>
  <c r="AW334" i="3"/>
  <c r="BB334" i="3"/>
  <c r="AX334" i="3"/>
  <c r="AV334" i="3"/>
  <c r="BG333" i="3"/>
  <c r="BF333" i="3"/>
  <c r="BH333" i="3" s="1"/>
  <c r="BE333" i="3"/>
  <c r="BD333" i="3"/>
  <c r="BC333" i="3"/>
  <c r="BA333" i="3"/>
  <c r="AZ333" i="3"/>
  <c r="AY333" i="3"/>
  <c r="AW333" i="3"/>
  <c r="BB333" i="3"/>
  <c r="AX333" i="3"/>
  <c r="AV333" i="3"/>
  <c r="BG332" i="3"/>
  <c r="BF332" i="3"/>
  <c r="BH332" i="3" s="1"/>
  <c r="BE332" i="3"/>
  <c r="BD332" i="3"/>
  <c r="BC332" i="3"/>
  <c r="BA332" i="3"/>
  <c r="AZ332" i="3"/>
  <c r="AY332" i="3"/>
  <c r="AW332" i="3"/>
  <c r="BB332" i="3"/>
  <c r="AX332" i="3"/>
  <c r="AV332" i="3"/>
  <c r="BG331" i="3"/>
  <c r="BF331" i="3"/>
  <c r="BH331" i="3" s="1"/>
  <c r="BE331" i="3"/>
  <c r="BD331" i="3"/>
  <c r="BC331" i="3"/>
  <c r="BA331" i="3"/>
  <c r="AZ331" i="3"/>
  <c r="AY331" i="3"/>
  <c r="AW331" i="3"/>
  <c r="BB331" i="3"/>
  <c r="AX331" i="3"/>
  <c r="AV331" i="3"/>
  <c r="BG330" i="3"/>
  <c r="BF330" i="3"/>
  <c r="BH330" i="3" s="1"/>
  <c r="BE330" i="3"/>
  <c r="BD330" i="3"/>
  <c r="BC330" i="3"/>
  <c r="BA330" i="3"/>
  <c r="AZ330" i="3"/>
  <c r="AY330" i="3"/>
  <c r="AW330" i="3"/>
  <c r="BB330" i="3"/>
  <c r="AX330" i="3"/>
  <c r="AV330" i="3"/>
  <c r="BG329" i="3"/>
  <c r="BF329" i="3"/>
  <c r="BH329" i="3" s="1"/>
  <c r="BE329" i="3"/>
  <c r="BD329" i="3"/>
  <c r="BC329" i="3"/>
  <c r="BA329" i="3"/>
  <c r="AZ329" i="3"/>
  <c r="AY329" i="3"/>
  <c r="AW329" i="3"/>
  <c r="BB329" i="3"/>
  <c r="AX329" i="3"/>
  <c r="AV329" i="3"/>
  <c r="BG328" i="3"/>
  <c r="BF328" i="3"/>
  <c r="BH328" i="3" s="1"/>
  <c r="BE328" i="3"/>
  <c r="BD328" i="3"/>
  <c r="BC328" i="3"/>
  <c r="BA328" i="3"/>
  <c r="AZ328" i="3"/>
  <c r="AY328" i="3"/>
  <c r="AW328" i="3"/>
  <c r="BB328" i="3"/>
  <c r="AX328" i="3"/>
  <c r="AV328" i="3"/>
  <c r="BG327" i="3"/>
  <c r="BF327" i="3"/>
  <c r="BH327" i="3" s="1"/>
  <c r="BE327" i="3"/>
  <c r="BD327" i="3"/>
  <c r="BC327" i="3"/>
  <c r="BA327" i="3"/>
  <c r="AZ327" i="3"/>
  <c r="AY327" i="3"/>
  <c r="AW327" i="3"/>
  <c r="BB327" i="3"/>
  <c r="AX327" i="3"/>
  <c r="AV327" i="3"/>
  <c r="BG326" i="3"/>
  <c r="BF326" i="3"/>
  <c r="BH326" i="3" s="1"/>
  <c r="BE326" i="3"/>
  <c r="BD326" i="3"/>
  <c r="BC326" i="3"/>
  <c r="BA326" i="3"/>
  <c r="AZ326" i="3"/>
  <c r="AY326" i="3"/>
  <c r="AW326" i="3"/>
  <c r="BB326" i="3"/>
  <c r="AX326" i="3"/>
  <c r="AV326" i="3"/>
  <c r="BG325" i="3"/>
  <c r="BF325" i="3"/>
  <c r="BH325" i="3" s="1"/>
  <c r="BE325" i="3"/>
  <c r="BD325" i="3"/>
  <c r="BC325" i="3"/>
  <c r="BA325" i="3"/>
  <c r="AZ325" i="3"/>
  <c r="AY325" i="3"/>
  <c r="AW325" i="3"/>
  <c r="BB325" i="3"/>
  <c r="AX325" i="3"/>
  <c r="AV325" i="3"/>
  <c r="BG324" i="3"/>
  <c r="BF324" i="3"/>
  <c r="BH324" i="3" s="1"/>
  <c r="BE324" i="3"/>
  <c r="BD324" i="3"/>
  <c r="BC324" i="3"/>
  <c r="BA324" i="3"/>
  <c r="AZ324" i="3"/>
  <c r="AY324" i="3"/>
  <c r="AW324" i="3"/>
  <c r="BB324" i="3"/>
  <c r="AX324" i="3"/>
  <c r="AV324" i="3"/>
  <c r="BG323" i="3"/>
  <c r="BF323" i="3"/>
  <c r="BH323" i="3" s="1"/>
  <c r="BE323" i="3"/>
  <c r="BD323" i="3"/>
  <c r="BC323" i="3"/>
  <c r="BA323" i="3"/>
  <c r="AZ323" i="3"/>
  <c r="AY323" i="3"/>
  <c r="AW323" i="3"/>
  <c r="BB323" i="3"/>
  <c r="AX323" i="3"/>
  <c r="AV323" i="3"/>
  <c r="BG322" i="3"/>
  <c r="BF322" i="3"/>
  <c r="BH322" i="3" s="1"/>
  <c r="BE322" i="3"/>
  <c r="BD322" i="3"/>
  <c r="BC322" i="3"/>
  <c r="BA322" i="3"/>
  <c r="AZ322" i="3"/>
  <c r="AY322" i="3"/>
  <c r="AW322" i="3"/>
  <c r="BB322" i="3"/>
  <c r="AX322" i="3"/>
  <c r="AV322" i="3"/>
  <c r="BG321" i="3"/>
  <c r="BF321" i="3"/>
  <c r="BH321" i="3" s="1"/>
  <c r="BE321" i="3"/>
  <c r="BD321" i="3"/>
  <c r="BC321" i="3"/>
  <c r="BA321" i="3"/>
  <c r="AZ321" i="3"/>
  <c r="AY321" i="3"/>
  <c r="AW321" i="3"/>
  <c r="BB321" i="3"/>
  <c r="AX321" i="3"/>
  <c r="AV321" i="3"/>
  <c r="BG320" i="3"/>
  <c r="BF320" i="3"/>
  <c r="BH320" i="3" s="1"/>
  <c r="BE320" i="3"/>
  <c r="BD320" i="3"/>
  <c r="BC320" i="3"/>
  <c r="BA320" i="3"/>
  <c r="AZ320" i="3"/>
  <c r="AY320" i="3"/>
  <c r="AW320" i="3"/>
  <c r="BB320" i="3"/>
  <c r="AX320" i="3"/>
  <c r="AV320" i="3"/>
  <c r="BG319" i="3"/>
  <c r="BF319" i="3"/>
  <c r="BH319" i="3" s="1"/>
  <c r="BE319" i="3"/>
  <c r="BD319" i="3"/>
  <c r="BC319" i="3"/>
  <c r="BA319" i="3"/>
  <c r="AZ319" i="3"/>
  <c r="AY319" i="3"/>
  <c r="AW319" i="3"/>
  <c r="BB319" i="3"/>
  <c r="AX319" i="3"/>
  <c r="AV319" i="3"/>
  <c r="BG318" i="3"/>
  <c r="BF318" i="3"/>
  <c r="BH318" i="3" s="1"/>
  <c r="BE318" i="3"/>
  <c r="BD318" i="3"/>
  <c r="BC318" i="3"/>
  <c r="BA318" i="3"/>
  <c r="AZ318" i="3"/>
  <c r="AY318" i="3"/>
  <c r="AW318" i="3"/>
  <c r="BB318" i="3"/>
  <c r="AX318" i="3"/>
  <c r="AV318" i="3"/>
  <c r="BG317" i="3"/>
  <c r="BF317" i="3"/>
  <c r="BH317" i="3" s="1"/>
  <c r="BE317" i="3"/>
  <c r="BD317" i="3"/>
  <c r="BC317" i="3"/>
  <c r="BA317" i="3"/>
  <c r="AZ317" i="3"/>
  <c r="AY317" i="3"/>
  <c r="AW317" i="3"/>
  <c r="BB317" i="3"/>
  <c r="AX317" i="3"/>
  <c r="AV317" i="3"/>
  <c r="BG316" i="3"/>
  <c r="BF316" i="3"/>
  <c r="BH316" i="3" s="1"/>
  <c r="BE316" i="3"/>
  <c r="BD316" i="3"/>
  <c r="BC316" i="3"/>
  <c r="BA316" i="3"/>
  <c r="AZ316" i="3"/>
  <c r="AY316" i="3"/>
  <c r="AW316" i="3"/>
  <c r="BB316" i="3"/>
  <c r="AX316" i="3"/>
  <c r="AV316" i="3"/>
  <c r="BG315" i="3"/>
  <c r="BF315" i="3"/>
  <c r="BH315" i="3" s="1"/>
  <c r="BE315" i="3"/>
  <c r="BD315" i="3"/>
  <c r="BC315" i="3"/>
  <c r="BA315" i="3"/>
  <c r="AZ315" i="3"/>
  <c r="AY315" i="3"/>
  <c r="AW315" i="3"/>
  <c r="BB315" i="3"/>
  <c r="AX315" i="3"/>
  <c r="AV315" i="3"/>
  <c r="BG314" i="3"/>
  <c r="BF314" i="3"/>
  <c r="BH314" i="3" s="1"/>
  <c r="BE314" i="3"/>
  <c r="BD314" i="3"/>
  <c r="BC314" i="3"/>
  <c r="BA314" i="3"/>
  <c r="AZ314" i="3"/>
  <c r="AY314" i="3"/>
  <c r="AW314" i="3"/>
  <c r="BB314" i="3"/>
  <c r="AX314" i="3"/>
  <c r="AV314" i="3"/>
  <c r="BG313" i="3"/>
  <c r="BF313" i="3"/>
  <c r="BH313" i="3" s="1"/>
  <c r="BE313" i="3"/>
  <c r="BD313" i="3"/>
  <c r="BC313" i="3"/>
  <c r="BA313" i="3"/>
  <c r="AZ313" i="3"/>
  <c r="AY313" i="3"/>
  <c r="AW313" i="3"/>
  <c r="BB313" i="3"/>
  <c r="AX313" i="3"/>
  <c r="AV313" i="3"/>
  <c r="BG312" i="3"/>
  <c r="BF312" i="3"/>
  <c r="BH312" i="3" s="1"/>
  <c r="BE312" i="3"/>
  <c r="BD312" i="3"/>
  <c r="BC312" i="3"/>
  <c r="BA312" i="3"/>
  <c r="AZ312" i="3"/>
  <c r="AY312" i="3"/>
  <c r="AW312" i="3"/>
  <c r="BB312" i="3"/>
  <c r="AX312" i="3"/>
  <c r="AV312" i="3"/>
  <c r="BG311" i="3"/>
  <c r="BF311" i="3"/>
  <c r="BH311" i="3" s="1"/>
  <c r="BE311" i="3"/>
  <c r="BD311" i="3"/>
  <c r="BC311" i="3"/>
  <c r="BA311" i="3"/>
  <c r="AZ311" i="3"/>
  <c r="AY311" i="3"/>
  <c r="AW311" i="3"/>
  <c r="BB311" i="3"/>
  <c r="AX311" i="3"/>
  <c r="AV311" i="3"/>
  <c r="BG310" i="3"/>
  <c r="BF310" i="3"/>
  <c r="BH310" i="3" s="1"/>
  <c r="BE310" i="3"/>
  <c r="BD310" i="3"/>
  <c r="BC310" i="3"/>
  <c r="BA310" i="3"/>
  <c r="AZ310" i="3"/>
  <c r="AY310" i="3"/>
  <c r="AW310" i="3"/>
  <c r="BB310" i="3"/>
  <c r="AX310" i="3"/>
  <c r="AV310" i="3"/>
  <c r="BG309" i="3"/>
  <c r="BF309" i="3"/>
  <c r="BH309" i="3" s="1"/>
  <c r="BE309" i="3"/>
  <c r="BD309" i="3"/>
  <c r="BC309" i="3"/>
  <c r="BA309" i="3"/>
  <c r="AZ309" i="3"/>
  <c r="AY309" i="3"/>
  <c r="AW309" i="3"/>
  <c r="BB309" i="3"/>
  <c r="AX309" i="3"/>
  <c r="AV309" i="3"/>
  <c r="BG308" i="3"/>
  <c r="BF308" i="3"/>
  <c r="BH308" i="3" s="1"/>
  <c r="BE308" i="3"/>
  <c r="BD308" i="3"/>
  <c r="BC308" i="3"/>
  <c r="BA308" i="3"/>
  <c r="AZ308" i="3"/>
  <c r="AY308" i="3"/>
  <c r="AW308" i="3"/>
  <c r="BB308" i="3"/>
  <c r="AX308" i="3"/>
  <c r="AV308" i="3"/>
  <c r="BG307" i="3"/>
  <c r="BF307" i="3"/>
  <c r="BH307" i="3" s="1"/>
  <c r="BE307" i="3"/>
  <c r="BD307" i="3"/>
  <c r="BC307" i="3"/>
  <c r="BA307" i="3"/>
  <c r="AZ307" i="3"/>
  <c r="AY307" i="3"/>
  <c r="AW307" i="3"/>
  <c r="BB307" i="3"/>
  <c r="AX307" i="3"/>
  <c r="AV307" i="3"/>
  <c r="BG306" i="3"/>
  <c r="BF306" i="3"/>
  <c r="BH306" i="3" s="1"/>
  <c r="BE306" i="3"/>
  <c r="BD306" i="3"/>
  <c r="BC306" i="3"/>
  <c r="BA306" i="3"/>
  <c r="AZ306" i="3"/>
  <c r="AY306" i="3"/>
  <c r="AW306" i="3"/>
  <c r="BB306" i="3"/>
  <c r="AX306" i="3"/>
  <c r="AV306" i="3"/>
  <c r="BG305" i="3"/>
  <c r="BF305" i="3"/>
  <c r="BH305" i="3" s="1"/>
  <c r="BE305" i="3"/>
  <c r="BD305" i="3"/>
  <c r="BC305" i="3"/>
  <c r="BA305" i="3"/>
  <c r="AZ305" i="3"/>
  <c r="AY305" i="3"/>
  <c r="AW305" i="3"/>
  <c r="BB305" i="3"/>
  <c r="AX305" i="3"/>
  <c r="AV305" i="3"/>
  <c r="BG304" i="3"/>
  <c r="BF304" i="3"/>
  <c r="BH304" i="3" s="1"/>
  <c r="BE304" i="3"/>
  <c r="BD304" i="3"/>
  <c r="BC304" i="3"/>
  <c r="BA304" i="3"/>
  <c r="AZ304" i="3"/>
  <c r="AY304" i="3"/>
  <c r="AW304" i="3"/>
  <c r="BB304" i="3"/>
  <c r="AX304" i="3"/>
  <c r="AV304" i="3"/>
  <c r="BG303" i="3"/>
  <c r="BF303" i="3"/>
  <c r="BH303" i="3" s="1"/>
  <c r="BE303" i="3"/>
  <c r="BD303" i="3"/>
  <c r="BC303" i="3"/>
  <c r="BA303" i="3"/>
  <c r="AZ303" i="3"/>
  <c r="AY303" i="3"/>
  <c r="AW303" i="3"/>
  <c r="BB303" i="3"/>
  <c r="AX303" i="3"/>
  <c r="AV303" i="3"/>
  <c r="BG302" i="3"/>
  <c r="BF302" i="3"/>
  <c r="BH302" i="3" s="1"/>
  <c r="BE302" i="3"/>
  <c r="BD302" i="3"/>
  <c r="BC302" i="3"/>
  <c r="BA302" i="3"/>
  <c r="AZ302" i="3"/>
  <c r="AY302" i="3"/>
  <c r="AW302" i="3"/>
  <c r="BB302" i="3"/>
  <c r="AX302" i="3"/>
  <c r="AV302" i="3"/>
  <c r="BG301" i="3"/>
  <c r="BF301" i="3"/>
  <c r="BH301" i="3" s="1"/>
  <c r="BE301" i="3"/>
  <c r="BD301" i="3"/>
  <c r="BC301" i="3"/>
  <c r="BA301" i="3"/>
  <c r="AZ301" i="3"/>
  <c r="AY301" i="3"/>
  <c r="AW301" i="3"/>
  <c r="BB301" i="3"/>
  <c r="AX301" i="3"/>
  <c r="AV301" i="3"/>
  <c r="BG300" i="3"/>
  <c r="BF300" i="3"/>
  <c r="BH300" i="3" s="1"/>
  <c r="BE300" i="3"/>
  <c r="BD300" i="3"/>
  <c r="BC300" i="3"/>
  <c r="BA300" i="3"/>
  <c r="AZ300" i="3"/>
  <c r="AY300" i="3"/>
  <c r="AW300" i="3"/>
  <c r="BB300" i="3"/>
  <c r="AX300" i="3"/>
  <c r="AV300" i="3"/>
  <c r="BG299" i="3"/>
  <c r="BF299" i="3"/>
  <c r="BH299" i="3" s="1"/>
  <c r="BE299" i="3"/>
  <c r="BD299" i="3"/>
  <c r="BC299" i="3"/>
  <c r="BA299" i="3"/>
  <c r="AZ299" i="3"/>
  <c r="AY299" i="3"/>
  <c r="AW299" i="3"/>
  <c r="BB299" i="3"/>
  <c r="AX299" i="3"/>
  <c r="AV299" i="3"/>
  <c r="BG298" i="3"/>
  <c r="BF298" i="3"/>
  <c r="BH298" i="3" s="1"/>
  <c r="BE298" i="3"/>
  <c r="BD298" i="3"/>
  <c r="BC298" i="3"/>
  <c r="BA298" i="3"/>
  <c r="AZ298" i="3"/>
  <c r="AY298" i="3"/>
  <c r="AW298" i="3"/>
  <c r="BB298" i="3"/>
  <c r="AX298" i="3"/>
  <c r="AV298" i="3"/>
  <c r="BG297" i="3"/>
  <c r="BF297" i="3"/>
  <c r="BH297" i="3" s="1"/>
  <c r="BE297" i="3"/>
  <c r="BD297" i="3"/>
  <c r="BC297" i="3"/>
  <c r="BA297" i="3"/>
  <c r="AZ297" i="3"/>
  <c r="AY297" i="3"/>
  <c r="AW297" i="3"/>
  <c r="BB297" i="3"/>
  <c r="AX297" i="3"/>
  <c r="AV297" i="3"/>
  <c r="BG296" i="3"/>
  <c r="BF296" i="3"/>
  <c r="BH296" i="3" s="1"/>
  <c r="BE296" i="3"/>
  <c r="BD296" i="3"/>
  <c r="BC296" i="3"/>
  <c r="BA296" i="3"/>
  <c r="AZ296" i="3"/>
  <c r="AY296" i="3"/>
  <c r="AW296" i="3"/>
  <c r="BB296" i="3"/>
  <c r="AX296" i="3"/>
  <c r="AV296" i="3"/>
  <c r="BG295" i="3"/>
  <c r="BF295" i="3"/>
  <c r="BH295" i="3" s="1"/>
  <c r="BE295" i="3"/>
  <c r="BD295" i="3"/>
  <c r="BC295" i="3"/>
  <c r="BA295" i="3"/>
  <c r="AZ295" i="3"/>
  <c r="AY295" i="3"/>
  <c r="AW295" i="3"/>
  <c r="BB295" i="3"/>
  <c r="AX295" i="3"/>
  <c r="AV295" i="3"/>
  <c r="BG294" i="3"/>
  <c r="BF294" i="3"/>
  <c r="BH294" i="3" s="1"/>
  <c r="BE294" i="3"/>
  <c r="BD294" i="3"/>
  <c r="BC294" i="3"/>
  <c r="BA294" i="3"/>
  <c r="AZ294" i="3"/>
  <c r="AY294" i="3"/>
  <c r="AW294" i="3"/>
  <c r="BB294" i="3"/>
  <c r="AX294" i="3"/>
  <c r="AV294" i="3"/>
  <c r="BG293" i="3"/>
  <c r="BF293" i="3"/>
  <c r="BH293" i="3" s="1"/>
  <c r="BE293" i="3"/>
  <c r="BD293" i="3"/>
  <c r="BC293" i="3"/>
  <c r="BA293" i="3"/>
  <c r="AZ293" i="3"/>
  <c r="AY293" i="3"/>
  <c r="AW293" i="3"/>
  <c r="BB293" i="3"/>
  <c r="AX293" i="3"/>
  <c r="AV293" i="3"/>
  <c r="BG292" i="3"/>
  <c r="BF292" i="3"/>
  <c r="BH292" i="3" s="1"/>
  <c r="BE292" i="3"/>
  <c r="BD292" i="3"/>
  <c r="BC292" i="3"/>
  <c r="BA292" i="3"/>
  <c r="AZ292" i="3"/>
  <c r="AY292" i="3"/>
  <c r="AW292" i="3"/>
  <c r="BB292" i="3"/>
  <c r="AX292" i="3"/>
  <c r="AV292" i="3"/>
  <c r="BG291" i="3"/>
  <c r="BF291" i="3"/>
  <c r="BH291" i="3" s="1"/>
  <c r="BE291" i="3"/>
  <c r="BD291" i="3"/>
  <c r="BC291" i="3"/>
  <c r="BA291" i="3"/>
  <c r="AZ291" i="3"/>
  <c r="AY291" i="3"/>
  <c r="AW291" i="3"/>
  <c r="BB291" i="3"/>
  <c r="AX291" i="3"/>
  <c r="AV291" i="3"/>
  <c r="BG290" i="3"/>
  <c r="BF290" i="3"/>
  <c r="BH290" i="3" s="1"/>
  <c r="BE290" i="3"/>
  <c r="BD290" i="3"/>
  <c r="BC290" i="3"/>
  <c r="BA290" i="3"/>
  <c r="AZ290" i="3"/>
  <c r="AY290" i="3"/>
  <c r="AW290" i="3"/>
  <c r="BB290" i="3"/>
  <c r="AX290" i="3"/>
  <c r="AV290" i="3"/>
  <c r="BG289" i="3"/>
  <c r="BF289" i="3"/>
  <c r="BH289" i="3" s="1"/>
  <c r="BE289" i="3"/>
  <c r="BD289" i="3"/>
  <c r="BC289" i="3"/>
  <c r="BA289" i="3"/>
  <c r="AZ289" i="3"/>
  <c r="AY289" i="3"/>
  <c r="AW289" i="3"/>
  <c r="BB289" i="3"/>
  <c r="AX289" i="3"/>
  <c r="AV289" i="3"/>
  <c r="BG288" i="3"/>
  <c r="BF288" i="3"/>
  <c r="BH288" i="3" s="1"/>
  <c r="BE288" i="3"/>
  <c r="BD288" i="3"/>
  <c r="BC288" i="3"/>
  <c r="BA288" i="3"/>
  <c r="AZ288" i="3"/>
  <c r="AY288" i="3"/>
  <c r="AW288" i="3"/>
  <c r="BB288" i="3"/>
  <c r="AX288" i="3"/>
  <c r="AV288" i="3"/>
  <c r="BG287" i="3"/>
  <c r="BF287" i="3"/>
  <c r="BH287" i="3" s="1"/>
  <c r="BE287" i="3"/>
  <c r="BD287" i="3"/>
  <c r="BC287" i="3"/>
  <c r="BA287" i="3"/>
  <c r="AZ287" i="3"/>
  <c r="AY287" i="3"/>
  <c r="AW287" i="3"/>
  <c r="BB287" i="3"/>
  <c r="AX287" i="3"/>
  <c r="AV287" i="3"/>
  <c r="BG286" i="3"/>
  <c r="BF286" i="3"/>
  <c r="BH286" i="3" s="1"/>
  <c r="BE286" i="3"/>
  <c r="BD286" i="3"/>
  <c r="BC286" i="3"/>
  <c r="BA286" i="3"/>
  <c r="AZ286" i="3"/>
  <c r="AY286" i="3"/>
  <c r="AW286" i="3"/>
  <c r="BB286" i="3"/>
  <c r="AX286" i="3"/>
  <c r="AV286" i="3"/>
  <c r="BG285" i="3"/>
  <c r="BF285" i="3"/>
  <c r="BH285" i="3" s="1"/>
  <c r="BE285" i="3"/>
  <c r="BD285" i="3"/>
  <c r="BC285" i="3"/>
  <c r="BA285" i="3"/>
  <c r="AZ285" i="3"/>
  <c r="AY285" i="3"/>
  <c r="AW285" i="3"/>
  <c r="BB285" i="3"/>
  <c r="AX285" i="3"/>
  <c r="AV285" i="3"/>
  <c r="BG284" i="3"/>
  <c r="BF284" i="3"/>
  <c r="BH284" i="3" s="1"/>
  <c r="BE284" i="3"/>
  <c r="BD284" i="3"/>
  <c r="BC284" i="3"/>
  <c r="BA284" i="3"/>
  <c r="AZ284" i="3"/>
  <c r="AY284" i="3"/>
  <c r="AW284" i="3"/>
  <c r="BB284" i="3"/>
  <c r="AX284" i="3"/>
  <c r="AV284" i="3"/>
  <c r="BG283" i="3"/>
  <c r="BF283" i="3"/>
  <c r="BH283" i="3" s="1"/>
  <c r="BE283" i="3"/>
  <c r="BD283" i="3"/>
  <c r="BC283" i="3"/>
  <c r="BA283" i="3"/>
  <c r="AZ283" i="3"/>
  <c r="AY283" i="3"/>
  <c r="AW283" i="3"/>
  <c r="BB283" i="3"/>
  <c r="AX283" i="3"/>
  <c r="AV283" i="3"/>
  <c r="BG282" i="3"/>
  <c r="BF282" i="3"/>
  <c r="BH282" i="3" s="1"/>
  <c r="BE282" i="3"/>
  <c r="BD282" i="3"/>
  <c r="BC282" i="3"/>
  <c r="BA282" i="3"/>
  <c r="AZ282" i="3"/>
  <c r="AY282" i="3"/>
  <c r="AW282" i="3"/>
  <c r="BB282" i="3"/>
  <c r="AX282" i="3"/>
  <c r="AV282" i="3"/>
  <c r="BG281" i="3"/>
  <c r="BF281" i="3"/>
  <c r="BH281" i="3" s="1"/>
  <c r="BE281" i="3"/>
  <c r="BD281" i="3"/>
  <c r="BC281" i="3"/>
  <c r="BA281" i="3"/>
  <c r="AZ281" i="3"/>
  <c r="AY281" i="3"/>
  <c r="AW281" i="3"/>
  <c r="BB281" i="3"/>
  <c r="AX281" i="3"/>
  <c r="AV281" i="3"/>
  <c r="BG280" i="3"/>
  <c r="BF280" i="3"/>
  <c r="BH280" i="3" s="1"/>
  <c r="BE280" i="3"/>
  <c r="BD280" i="3"/>
  <c r="BC280" i="3"/>
  <c r="BA280" i="3"/>
  <c r="AZ280" i="3"/>
  <c r="AY280" i="3"/>
  <c r="AW280" i="3"/>
  <c r="BB280" i="3"/>
  <c r="AX280" i="3"/>
  <c r="AV280" i="3"/>
  <c r="BG279" i="3"/>
  <c r="BF279" i="3"/>
  <c r="BH279" i="3" s="1"/>
  <c r="BE279" i="3"/>
  <c r="BD279" i="3"/>
  <c r="BC279" i="3"/>
  <c r="BA279" i="3"/>
  <c r="AZ279" i="3"/>
  <c r="AY279" i="3"/>
  <c r="AW279" i="3"/>
  <c r="BB279" i="3"/>
  <c r="AX279" i="3"/>
  <c r="AV279" i="3"/>
  <c r="BG278" i="3"/>
  <c r="BF278" i="3"/>
  <c r="BH278" i="3" s="1"/>
  <c r="BE278" i="3"/>
  <c r="BD278" i="3"/>
  <c r="BC278" i="3"/>
  <c r="BA278" i="3"/>
  <c r="AZ278" i="3"/>
  <c r="AY278" i="3"/>
  <c r="AW278" i="3"/>
  <c r="BB278" i="3"/>
  <c r="AX278" i="3"/>
  <c r="AV278" i="3"/>
  <c r="BG277" i="3"/>
  <c r="BF277" i="3"/>
  <c r="BH277" i="3" s="1"/>
  <c r="BE277" i="3"/>
  <c r="BD277" i="3"/>
  <c r="BC277" i="3"/>
  <c r="BA277" i="3"/>
  <c r="AZ277" i="3"/>
  <c r="AY277" i="3"/>
  <c r="AW277" i="3"/>
  <c r="BB277" i="3"/>
  <c r="AX277" i="3"/>
  <c r="AV277" i="3"/>
  <c r="BG276" i="3"/>
  <c r="BF276" i="3"/>
  <c r="BH276" i="3" s="1"/>
  <c r="BE276" i="3"/>
  <c r="BD276" i="3"/>
  <c r="BC276" i="3"/>
  <c r="BA276" i="3"/>
  <c r="AZ276" i="3"/>
  <c r="AY276" i="3"/>
  <c r="AW276" i="3"/>
  <c r="BB276" i="3"/>
  <c r="AX276" i="3"/>
  <c r="AV276" i="3"/>
  <c r="BG275" i="3"/>
  <c r="BF275" i="3"/>
  <c r="BH275" i="3" s="1"/>
  <c r="BE275" i="3"/>
  <c r="BD275" i="3"/>
  <c r="BC275" i="3"/>
  <c r="BA275" i="3"/>
  <c r="AZ275" i="3"/>
  <c r="AY275" i="3"/>
  <c r="AW275" i="3"/>
  <c r="BB275" i="3"/>
  <c r="AX275" i="3"/>
  <c r="AV275" i="3"/>
  <c r="BG274" i="3"/>
  <c r="BF274" i="3"/>
  <c r="BH274" i="3" s="1"/>
  <c r="BE274" i="3"/>
  <c r="BD274" i="3"/>
  <c r="BC274" i="3"/>
  <c r="BA274" i="3"/>
  <c r="AZ274" i="3"/>
  <c r="AY274" i="3"/>
  <c r="AW274" i="3"/>
  <c r="BB274" i="3"/>
  <c r="AX274" i="3"/>
  <c r="AV274" i="3"/>
  <c r="BG273" i="3"/>
  <c r="BF273" i="3"/>
  <c r="BH273" i="3" s="1"/>
  <c r="BE273" i="3"/>
  <c r="BD273" i="3"/>
  <c r="BC273" i="3"/>
  <c r="BA273" i="3"/>
  <c r="AZ273" i="3"/>
  <c r="AY273" i="3"/>
  <c r="AW273" i="3"/>
  <c r="BB273" i="3"/>
  <c r="AX273" i="3"/>
  <c r="AV273" i="3"/>
  <c r="BG272" i="3"/>
  <c r="BF272" i="3"/>
  <c r="BH272" i="3" s="1"/>
  <c r="BE272" i="3"/>
  <c r="BD272" i="3"/>
  <c r="BC272" i="3"/>
  <c r="BA272" i="3"/>
  <c r="AZ272" i="3"/>
  <c r="AY272" i="3"/>
  <c r="AW272" i="3"/>
  <c r="BB272" i="3"/>
  <c r="AX272" i="3"/>
  <c r="AV272" i="3"/>
  <c r="BG271" i="3"/>
  <c r="BF271" i="3"/>
  <c r="BH271" i="3" s="1"/>
  <c r="BE271" i="3"/>
  <c r="BD271" i="3"/>
  <c r="BC271" i="3"/>
  <c r="BA271" i="3"/>
  <c r="AZ271" i="3"/>
  <c r="AY271" i="3"/>
  <c r="AW271" i="3"/>
  <c r="BB271" i="3"/>
  <c r="AX271" i="3"/>
  <c r="AV271" i="3"/>
  <c r="BG270" i="3"/>
  <c r="BF270" i="3"/>
  <c r="BH270" i="3" s="1"/>
  <c r="BE270" i="3"/>
  <c r="BD270" i="3"/>
  <c r="BC270" i="3"/>
  <c r="BA270" i="3"/>
  <c r="AZ270" i="3"/>
  <c r="AY270" i="3"/>
  <c r="AW270" i="3"/>
  <c r="BB270" i="3"/>
  <c r="AX270" i="3"/>
  <c r="AV270" i="3"/>
  <c r="BG269" i="3"/>
  <c r="BF269" i="3"/>
  <c r="BH269" i="3" s="1"/>
  <c r="BE269" i="3"/>
  <c r="BD269" i="3"/>
  <c r="BC269" i="3"/>
  <c r="BA269" i="3"/>
  <c r="AZ269" i="3"/>
  <c r="AY269" i="3"/>
  <c r="AW269" i="3"/>
  <c r="BB269" i="3"/>
  <c r="AX269" i="3"/>
  <c r="AV269" i="3"/>
  <c r="BG268" i="3"/>
  <c r="BF268" i="3"/>
  <c r="BH268" i="3" s="1"/>
  <c r="BE268" i="3"/>
  <c r="BD268" i="3"/>
  <c r="BC268" i="3"/>
  <c r="BA268" i="3"/>
  <c r="AZ268" i="3"/>
  <c r="AY268" i="3"/>
  <c r="AW268" i="3"/>
  <c r="BB268" i="3"/>
  <c r="AX268" i="3"/>
  <c r="AV268" i="3"/>
  <c r="BG267" i="3"/>
  <c r="BF267" i="3"/>
  <c r="BH267" i="3" s="1"/>
  <c r="BE267" i="3"/>
  <c r="BD267" i="3"/>
  <c r="BC267" i="3"/>
  <c r="BA267" i="3"/>
  <c r="AZ267" i="3"/>
  <c r="AY267" i="3"/>
  <c r="AW267" i="3"/>
  <c r="BB267" i="3"/>
  <c r="AX267" i="3"/>
  <c r="AV267" i="3"/>
  <c r="BG266" i="3"/>
  <c r="BF266" i="3"/>
  <c r="BH266" i="3" s="1"/>
  <c r="BE266" i="3"/>
  <c r="BD266" i="3"/>
  <c r="BC266" i="3"/>
  <c r="BA266" i="3"/>
  <c r="AZ266" i="3"/>
  <c r="AY266" i="3"/>
  <c r="AW266" i="3"/>
  <c r="BB266" i="3"/>
  <c r="AX266" i="3"/>
  <c r="AV266" i="3"/>
  <c r="BG265" i="3"/>
  <c r="BF265" i="3"/>
  <c r="BH265" i="3" s="1"/>
  <c r="BE265" i="3"/>
  <c r="BD265" i="3"/>
  <c r="BC265" i="3"/>
  <c r="BA265" i="3"/>
  <c r="AZ265" i="3"/>
  <c r="AY265" i="3"/>
  <c r="AW265" i="3"/>
  <c r="BB265" i="3"/>
  <c r="AX265" i="3"/>
  <c r="AV265" i="3"/>
  <c r="BG264" i="3"/>
  <c r="BF264" i="3"/>
  <c r="BH264" i="3" s="1"/>
  <c r="BE264" i="3"/>
  <c r="BD264" i="3"/>
  <c r="BC264" i="3"/>
  <c r="BA264" i="3"/>
  <c r="AZ264" i="3"/>
  <c r="AY264" i="3"/>
  <c r="AW264" i="3"/>
  <c r="BB264" i="3"/>
  <c r="AX264" i="3"/>
  <c r="AV264" i="3"/>
  <c r="BG263" i="3"/>
  <c r="BF263" i="3"/>
  <c r="BH263" i="3" s="1"/>
  <c r="BE263" i="3"/>
  <c r="BD263" i="3"/>
  <c r="BC263" i="3"/>
  <c r="BA263" i="3"/>
  <c r="AZ263" i="3"/>
  <c r="AY263" i="3"/>
  <c r="AW263" i="3"/>
  <c r="BB263" i="3"/>
  <c r="AX263" i="3"/>
  <c r="AV263" i="3"/>
  <c r="BG262" i="3"/>
  <c r="BF262" i="3"/>
  <c r="BH262" i="3" s="1"/>
  <c r="BE262" i="3"/>
  <c r="BD262" i="3"/>
  <c r="BC262" i="3"/>
  <c r="BA262" i="3"/>
  <c r="AZ262" i="3"/>
  <c r="AY262" i="3"/>
  <c r="AW262" i="3"/>
  <c r="BB262" i="3"/>
  <c r="AX262" i="3"/>
  <c r="AV262" i="3"/>
  <c r="BG261" i="3"/>
  <c r="BF261" i="3"/>
  <c r="BH261" i="3" s="1"/>
  <c r="BE261" i="3"/>
  <c r="BD261" i="3"/>
  <c r="BC261" i="3"/>
  <c r="BA261" i="3"/>
  <c r="AZ261" i="3"/>
  <c r="AY261" i="3"/>
  <c r="AW261" i="3"/>
  <c r="BB261" i="3"/>
  <c r="AX261" i="3"/>
  <c r="AV261" i="3"/>
  <c r="BG260" i="3"/>
  <c r="BF260" i="3"/>
  <c r="BH260" i="3" s="1"/>
  <c r="BE260" i="3"/>
  <c r="BD260" i="3"/>
  <c r="BC260" i="3"/>
  <c r="BA260" i="3"/>
  <c r="AZ260" i="3"/>
  <c r="AY260" i="3"/>
  <c r="AW260" i="3"/>
  <c r="BB260" i="3"/>
  <c r="AX260" i="3"/>
  <c r="AV260" i="3"/>
  <c r="BG259" i="3"/>
  <c r="BF259" i="3"/>
  <c r="BH259" i="3" s="1"/>
  <c r="BE259" i="3"/>
  <c r="BD259" i="3"/>
  <c r="BC259" i="3"/>
  <c r="BA259" i="3"/>
  <c r="AZ259" i="3"/>
  <c r="AY259" i="3"/>
  <c r="AW259" i="3"/>
  <c r="BB259" i="3"/>
  <c r="AX259" i="3"/>
  <c r="AV259" i="3"/>
  <c r="BG258" i="3"/>
  <c r="BF258" i="3"/>
  <c r="BH258" i="3" s="1"/>
  <c r="BE258" i="3"/>
  <c r="BD258" i="3"/>
  <c r="BC258" i="3"/>
  <c r="BA258" i="3"/>
  <c r="AZ258" i="3"/>
  <c r="AY258" i="3"/>
  <c r="AW258" i="3"/>
  <c r="BB258" i="3"/>
  <c r="AX258" i="3"/>
  <c r="AV258" i="3"/>
  <c r="BG257" i="3"/>
  <c r="BF257" i="3"/>
  <c r="BH257" i="3" s="1"/>
  <c r="BE257" i="3"/>
  <c r="BD257" i="3"/>
  <c r="BC257" i="3"/>
  <c r="BA257" i="3"/>
  <c r="AZ257" i="3"/>
  <c r="AY257" i="3"/>
  <c r="AW257" i="3"/>
  <c r="BB257" i="3"/>
  <c r="AX257" i="3"/>
  <c r="AV257" i="3"/>
  <c r="BG256" i="3"/>
  <c r="BF256" i="3"/>
  <c r="BH256" i="3" s="1"/>
  <c r="BE256" i="3"/>
  <c r="BD256" i="3"/>
  <c r="BC256" i="3"/>
  <c r="BA256" i="3"/>
  <c r="AZ256" i="3"/>
  <c r="AY256" i="3"/>
  <c r="AW256" i="3"/>
  <c r="BB256" i="3"/>
  <c r="AX256" i="3"/>
  <c r="AV256" i="3"/>
  <c r="BG255" i="3"/>
  <c r="BF255" i="3"/>
  <c r="BH255" i="3" s="1"/>
  <c r="BE255" i="3"/>
  <c r="BD255" i="3"/>
  <c r="BC255" i="3"/>
  <c r="BA255" i="3"/>
  <c r="AZ255" i="3"/>
  <c r="AY255" i="3"/>
  <c r="AW255" i="3"/>
  <c r="BB255" i="3"/>
  <c r="AX255" i="3"/>
  <c r="AV255" i="3"/>
  <c r="BG254" i="3"/>
  <c r="BF254" i="3"/>
  <c r="BH254" i="3" s="1"/>
  <c r="BE254" i="3"/>
  <c r="BD254" i="3"/>
  <c r="BC254" i="3"/>
  <c r="BA254" i="3"/>
  <c r="AZ254" i="3"/>
  <c r="AY254" i="3"/>
  <c r="AW254" i="3"/>
  <c r="BB254" i="3"/>
  <c r="AX254" i="3"/>
  <c r="AV254" i="3"/>
  <c r="BG253" i="3"/>
  <c r="BF253" i="3"/>
  <c r="BH253" i="3" s="1"/>
  <c r="BE253" i="3"/>
  <c r="BD253" i="3"/>
  <c r="BC253" i="3"/>
  <c r="BA253" i="3"/>
  <c r="AZ253" i="3"/>
  <c r="AY253" i="3"/>
  <c r="AW253" i="3"/>
  <c r="BB253" i="3"/>
  <c r="AX253" i="3"/>
  <c r="AV253" i="3"/>
  <c r="BG252" i="3"/>
  <c r="BF252" i="3"/>
  <c r="BH252" i="3" s="1"/>
  <c r="BE252" i="3"/>
  <c r="BD252" i="3"/>
  <c r="BC252" i="3"/>
  <c r="BA252" i="3"/>
  <c r="AZ252" i="3"/>
  <c r="AY252" i="3"/>
  <c r="AW252" i="3"/>
  <c r="BB252" i="3"/>
  <c r="AX252" i="3"/>
  <c r="AV252" i="3"/>
  <c r="BG251" i="3"/>
  <c r="BF251" i="3"/>
  <c r="BH251" i="3" s="1"/>
  <c r="BE251" i="3"/>
  <c r="BD251" i="3"/>
  <c r="BC251" i="3"/>
  <c r="BA251" i="3"/>
  <c r="AZ251" i="3"/>
  <c r="AY251" i="3"/>
  <c r="AW251" i="3"/>
  <c r="BB251" i="3"/>
  <c r="AX251" i="3"/>
  <c r="AV251" i="3"/>
  <c r="BG250" i="3"/>
  <c r="BF250" i="3"/>
  <c r="BH250" i="3" s="1"/>
  <c r="BE250" i="3"/>
  <c r="BD250" i="3"/>
  <c r="BC250" i="3"/>
  <c r="BA250" i="3"/>
  <c r="AZ250" i="3"/>
  <c r="AY250" i="3"/>
  <c r="AW250" i="3"/>
  <c r="BB250" i="3"/>
  <c r="AX250" i="3"/>
  <c r="AV250" i="3"/>
  <c r="BG249" i="3"/>
  <c r="BF249" i="3"/>
  <c r="BH249" i="3" s="1"/>
  <c r="BE249" i="3"/>
  <c r="BD249" i="3"/>
  <c r="BC249" i="3"/>
  <c r="BA249" i="3"/>
  <c r="AZ249" i="3"/>
  <c r="AY249" i="3"/>
  <c r="AW249" i="3"/>
  <c r="BB249" i="3"/>
  <c r="AX249" i="3"/>
  <c r="AV249" i="3"/>
  <c r="BG248" i="3"/>
  <c r="BF248" i="3"/>
  <c r="BH248" i="3" s="1"/>
  <c r="BE248" i="3"/>
  <c r="BD248" i="3"/>
  <c r="BC248" i="3"/>
  <c r="BA248" i="3"/>
  <c r="AZ248" i="3"/>
  <c r="AY248" i="3"/>
  <c r="AW248" i="3"/>
  <c r="BB248" i="3"/>
  <c r="AX248" i="3"/>
  <c r="AV248" i="3"/>
  <c r="BG247" i="3"/>
  <c r="BF247" i="3"/>
  <c r="BH247" i="3" s="1"/>
  <c r="BE247" i="3"/>
  <c r="BD247" i="3"/>
  <c r="BC247" i="3"/>
  <c r="BA247" i="3"/>
  <c r="AZ247" i="3"/>
  <c r="AY247" i="3"/>
  <c r="AW247" i="3"/>
  <c r="BB247" i="3"/>
  <c r="AX247" i="3"/>
  <c r="AV247" i="3"/>
  <c r="BG246" i="3"/>
  <c r="BF246" i="3"/>
  <c r="BH246" i="3" s="1"/>
  <c r="BE246" i="3"/>
  <c r="BD246" i="3"/>
  <c r="BC246" i="3"/>
  <c r="BA246" i="3"/>
  <c r="AZ246" i="3"/>
  <c r="AY246" i="3"/>
  <c r="AW246" i="3"/>
  <c r="BB246" i="3"/>
  <c r="AX246" i="3"/>
  <c r="AV246" i="3"/>
  <c r="BG245" i="3"/>
  <c r="BF245" i="3"/>
  <c r="BH245" i="3" s="1"/>
  <c r="BE245" i="3"/>
  <c r="BD245" i="3"/>
  <c r="BC245" i="3"/>
  <c r="BA245" i="3"/>
  <c r="AZ245" i="3"/>
  <c r="AY245" i="3"/>
  <c r="AW245" i="3"/>
  <c r="BB245" i="3"/>
  <c r="AX245" i="3"/>
  <c r="AV245" i="3"/>
  <c r="BG244" i="3"/>
  <c r="BF244" i="3"/>
  <c r="BH244" i="3" s="1"/>
  <c r="BE244" i="3"/>
  <c r="BD244" i="3"/>
  <c r="BC244" i="3"/>
  <c r="BA244" i="3"/>
  <c r="AZ244" i="3"/>
  <c r="AY244" i="3"/>
  <c r="AW244" i="3"/>
  <c r="BB244" i="3"/>
  <c r="AX244" i="3"/>
  <c r="AV244" i="3"/>
  <c r="BG243" i="3"/>
  <c r="BF243" i="3"/>
  <c r="BH243" i="3" s="1"/>
  <c r="BE243" i="3"/>
  <c r="BD243" i="3"/>
  <c r="BC243" i="3"/>
  <c r="BA243" i="3"/>
  <c r="AZ243" i="3"/>
  <c r="AY243" i="3"/>
  <c r="AW243" i="3"/>
  <c r="BB243" i="3"/>
  <c r="AX243" i="3"/>
  <c r="AV243" i="3"/>
  <c r="BG242" i="3"/>
  <c r="BF242" i="3"/>
  <c r="BH242" i="3" s="1"/>
  <c r="BE242" i="3"/>
  <c r="BD242" i="3"/>
  <c r="BC242" i="3"/>
  <c r="BA242" i="3"/>
  <c r="AZ242" i="3"/>
  <c r="AY242" i="3"/>
  <c r="AW242" i="3"/>
  <c r="BB242" i="3"/>
  <c r="AX242" i="3"/>
  <c r="AV242" i="3"/>
  <c r="BG241" i="3"/>
  <c r="BF241" i="3"/>
  <c r="BH241" i="3" s="1"/>
  <c r="BE241" i="3"/>
  <c r="BD241" i="3"/>
  <c r="BC241" i="3"/>
  <c r="BA241" i="3"/>
  <c r="AZ241" i="3"/>
  <c r="AY241" i="3"/>
  <c r="AW241" i="3"/>
  <c r="BB241" i="3"/>
  <c r="AX241" i="3"/>
  <c r="AV241" i="3"/>
  <c r="BG240" i="3"/>
  <c r="BF240" i="3"/>
  <c r="BH240" i="3" s="1"/>
  <c r="BE240" i="3"/>
  <c r="BD240" i="3"/>
  <c r="BC240" i="3"/>
  <c r="BA240" i="3"/>
  <c r="AZ240" i="3"/>
  <c r="AY240" i="3"/>
  <c r="AW240" i="3"/>
  <c r="BB240" i="3"/>
  <c r="AX240" i="3"/>
  <c r="AV240" i="3"/>
  <c r="BG239" i="3"/>
  <c r="BF239" i="3"/>
  <c r="BH239" i="3" s="1"/>
  <c r="BE239" i="3"/>
  <c r="BD239" i="3"/>
  <c r="BC239" i="3"/>
  <c r="BA239" i="3"/>
  <c r="AZ239" i="3"/>
  <c r="AY239" i="3"/>
  <c r="AW239" i="3"/>
  <c r="BB239" i="3"/>
  <c r="AX239" i="3"/>
  <c r="AV239" i="3"/>
  <c r="BG238" i="3"/>
  <c r="BF238" i="3"/>
  <c r="BH238" i="3" s="1"/>
  <c r="BE238" i="3"/>
  <c r="BD238" i="3"/>
  <c r="BC238" i="3"/>
  <c r="BA238" i="3"/>
  <c r="AZ238" i="3"/>
  <c r="AY238" i="3"/>
  <c r="AW238" i="3"/>
  <c r="BB238" i="3"/>
  <c r="AX238" i="3"/>
  <c r="AV238" i="3"/>
  <c r="BG237" i="3"/>
  <c r="BF237" i="3"/>
  <c r="BH237" i="3" s="1"/>
  <c r="BE237" i="3"/>
  <c r="BD237" i="3"/>
  <c r="BC237" i="3"/>
  <c r="BA237" i="3"/>
  <c r="AZ237" i="3"/>
  <c r="AY237" i="3"/>
  <c r="AW237" i="3"/>
  <c r="BB237" i="3"/>
  <c r="AX237" i="3"/>
  <c r="AV237" i="3"/>
  <c r="BG236" i="3"/>
  <c r="BF236" i="3"/>
  <c r="BH236" i="3" s="1"/>
  <c r="BE236" i="3"/>
  <c r="BD236" i="3"/>
  <c r="BC236" i="3"/>
  <c r="BA236" i="3"/>
  <c r="AZ236" i="3"/>
  <c r="AY236" i="3"/>
  <c r="AW236" i="3"/>
  <c r="BB236" i="3"/>
  <c r="AX236" i="3"/>
  <c r="AV236" i="3"/>
  <c r="BG235" i="3"/>
  <c r="BF235" i="3"/>
  <c r="BH235" i="3" s="1"/>
  <c r="BE235" i="3"/>
  <c r="BD235" i="3"/>
  <c r="BC235" i="3"/>
  <c r="BA235" i="3"/>
  <c r="AZ235" i="3"/>
  <c r="AY235" i="3"/>
  <c r="AW235" i="3"/>
  <c r="BB235" i="3"/>
  <c r="AX235" i="3"/>
  <c r="AV235" i="3"/>
  <c r="BG234" i="3"/>
  <c r="BF234" i="3"/>
  <c r="BH234" i="3" s="1"/>
  <c r="BE234" i="3"/>
  <c r="BD234" i="3"/>
  <c r="BC234" i="3"/>
  <c r="BA234" i="3"/>
  <c r="AZ234" i="3"/>
  <c r="AY234" i="3"/>
  <c r="AW234" i="3"/>
  <c r="BB234" i="3"/>
  <c r="AX234" i="3"/>
  <c r="AV234" i="3"/>
  <c r="BG233" i="3"/>
  <c r="BF233" i="3"/>
  <c r="BH233" i="3" s="1"/>
  <c r="BE233" i="3"/>
  <c r="BD233" i="3"/>
  <c r="BC233" i="3"/>
  <c r="BA233" i="3"/>
  <c r="AZ233" i="3"/>
  <c r="AY233" i="3"/>
  <c r="AW233" i="3"/>
  <c r="BB233" i="3"/>
  <c r="AX233" i="3"/>
  <c r="AV233" i="3"/>
  <c r="BG232" i="3"/>
  <c r="BF232" i="3"/>
  <c r="BH232" i="3" s="1"/>
  <c r="BE232" i="3"/>
  <c r="BD232" i="3"/>
  <c r="BC232" i="3"/>
  <c r="BA232" i="3"/>
  <c r="AZ232" i="3"/>
  <c r="AY232" i="3"/>
  <c r="AW232" i="3"/>
  <c r="BB232" i="3"/>
  <c r="AX232" i="3"/>
  <c r="AV232" i="3"/>
  <c r="BG231" i="3"/>
  <c r="BF231" i="3"/>
  <c r="BH231" i="3" s="1"/>
  <c r="BE231" i="3"/>
  <c r="BD231" i="3"/>
  <c r="BC231" i="3"/>
  <c r="BA231" i="3"/>
  <c r="AZ231" i="3"/>
  <c r="AY231" i="3"/>
  <c r="AW231" i="3"/>
  <c r="BB231" i="3"/>
  <c r="AX231" i="3"/>
  <c r="AV231" i="3"/>
  <c r="BG230" i="3"/>
  <c r="BF230" i="3"/>
  <c r="BH230" i="3" s="1"/>
  <c r="BE230" i="3"/>
  <c r="BD230" i="3"/>
  <c r="BC230" i="3"/>
  <c r="BA230" i="3"/>
  <c r="AZ230" i="3"/>
  <c r="AY230" i="3"/>
  <c r="AW230" i="3"/>
  <c r="BB230" i="3"/>
  <c r="AX230" i="3"/>
  <c r="AV230" i="3"/>
  <c r="BG229" i="3"/>
  <c r="BF229" i="3"/>
  <c r="BH229" i="3" s="1"/>
  <c r="BE229" i="3"/>
  <c r="BD229" i="3"/>
  <c r="BC229" i="3"/>
  <c r="BA229" i="3"/>
  <c r="AZ229" i="3"/>
  <c r="AY229" i="3"/>
  <c r="AW229" i="3"/>
  <c r="BB229" i="3"/>
  <c r="AX229" i="3"/>
  <c r="AV229" i="3"/>
  <c r="BG228" i="3"/>
  <c r="BF228" i="3"/>
  <c r="BH228" i="3" s="1"/>
  <c r="BE228" i="3"/>
  <c r="BD228" i="3"/>
  <c r="BC228" i="3"/>
  <c r="BA228" i="3"/>
  <c r="AZ228" i="3"/>
  <c r="AY228" i="3"/>
  <c r="AW228" i="3"/>
  <c r="BB228" i="3"/>
  <c r="AX228" i="3"/>
  <c r="AV228" i="3"/>
  <c r="BG227" i="3"/>
  <c r="BF227" i="3"/>
  <c r="BH227" i="3" s="1"/>
  <c r="BE227" i="3"/>
  <c r="BD227" i="3"/>
  <c r="BC227" i="3"/>
  <c r="BA227" i="3"/>
  <c r="AZ227" i="3"/>
  <c r="AY227" i="3"/>
  <c r="AW227" i="3"/>
  <c r="BB227" i="3"/>
  <c r="AX227" i="3"/>
  <c r="AV227" i="3"/>
  <c r="BG226" i="3"/>
  <c r="BF226" i="3"/>
  <c r="BH226" i="3" s="1"/>
  <c r="BE226" i="3"/>
  <c r="BD226" i="3"/>
  <c r="BC226" i="3"/>
  <c r="BA226" i="3"/>
  <c r="AZ226" i="3"/>
  <c r="AY226" i="3"/>
  <c r="AW226" i="3"/>
  <c r="BB226" i="3"/>
  <c r="AX226" i="3"/>
  <c r="AV226" i="3"/>
  <c r="BG225" i="3"/>
  <c r="BF225" i="3"/>
  <c r="BH225" i="3" s="1"/>
  <c r="BE225" i="3"/>
  <c r="BD225" i="3"/>
  <c r="BC225" i="3"/>
  <c r="BA225" i="3"/>
  <c r="AZ225" i="3"/>
  <c r="AY225" i="3"/>
  <c r="AW225" i="3"/>
  <c r="BB225" i="3"/>
  <c r="AX225" i="3"/>
  <c r="AV225" i="3"/>
  <c r="BG224" i="3"/>
  <c r="BF224" i="3"/>
  <c r="BH224" i="3" s="1"/>
  <c r="BE224" i="3"/>
  <c r="BD224" i="3"/>
  <c r="BC224" i="3"/>
  <c r="BA224" i="3"/>
  <c r="AZ224" i="3"/>
  <c r="AY224" i="3"/>
  <c r="AW224" i="3"/>
  <c r="BB224" i="3"/>
  <c r="AX224" i="3"/>
  <c r="AV224" i="3"/>
  <c r="BG223" i="3"/>
  <c r="BF223" i="3"/>
  <c r="BH223" i="3" s="1"/>
  <c r="BE223" i="3"/>
  <c r="BD223" i="3"/>
  <c r="BC223" i="3"/>
  <c r="BA223" i="3"/>
  <c r="AZ223" i="3"/>
  <c r="AY223" i="3"/>
  <c r="AW223" i="3"/>
  <c r="BB223" i="3"/>
  <c r="AX223" i="3"/>
  <c r="AV223" i="3"/>
  <c r="BG222" i="3"/>
  <c r="BF222" i="3"/>
  <c r="BH222" i="3" s="1"/>
  <c r="BE222" i="3"/>
  <c r="BD222" i="3"/>
  <c r="BC222" i="3"/>
  <c r="BA222" i="3"/>
  <c r="AZ222" i="3"/>
  <c r="AY222" i="3"/>
  <c r="AW222" i="3"/>
  <c r="BB222" i="3"/>
  <c r="AX222" i="3"/>
  <c r="AV222" i="3"/>
  <c r="BG221" i="3"/>
  <c r="BF221" i="3"/>
  <c r="BH221" i="3" s="1"/>
  <c r="BE221" i="3"/>
  <c r="BD221" i="3"/>
  <c r="BC221" i="3"/>
  <c r="BA221" i="3"/>
  <c r="AZ221" i="3"/>
  <c r="AY221" i="3"/>
  <c r="AW221" i="3"/>
  <c r="BB221" i="3"/>
  <c r="AX221" i="3"/>
  <c r="AV221" i="3"/>
  <c r="BG220" i="3"/>
  <c r="BF220" i="3"/>
  <c r="BH220" i="3" s="1"/>
  <c r="BE220" i="3"/>
  <c r="BD220" i="3"/>
  <c r="BC220" i="3"/>
  <c r="BA220" i="3"/>
  <c r="AZ220" i="3"/>
  <c r="AY220" i="3"/>
  <c r="AW220" i="3"/>
  <c r="BB220" i="3"/>
  <c r="AX220" i="3"/>
  <c r="AV220" i="3"/>
  <c r="BG219" i="3"/>
  <c r="BF219" i="3"/>
  <c r="BH219" i="3" s="1"/>
  <c r="BE219" i="3"/>
  <c r="BD219" i="3"/>
  <c r="BC219" i="3"/>
  <c r="BA219" i="3"/>
  <c r="AZ219" i="3"/>
  <c r="AY219" i="3"/>
  <c r="AW219" i="3"/>
  <c r="BB219" i="3"/>
  <c r="AX219" i="3"/>
  <c r="AV219" i="3"/>
  <c r="BG218" i="3"/>
  <c r="BF218" i="3"/>
  <c r="BH218" i="3" s="1"/>
  <c r="BE218" i="3"/>
  <c r="BD218" i="3"/>
  <c r="BC218" i="3"/>
  <c r="BA218" i="3"/>
  <c r="AZ218" i="3"/>
  <c r="AY218" i="3"/>
  <c r="AW218" i="3"/>
  <c r="BB218" i="3"/>
  <c r="AX218" i="3"/>
  <c r="AV218" i="3"/>
  <c r="BG217" i="3"/>
  <c r="BF217" i="3"/>
  <c r="BH217" i="3" s="1"/>
  <c r="BE217" i="3"/>
  <c r="BD217" i="3"/>
  <c r="BC217" i="3"/>
  <c r="BA217" i="3"/>
  <c r="AZ217" i="3"/>
  <c r="AY217" i="3"/>
  <c r="AW217" i="3"/>
  <c r="BB217" i="3"/>
  <c r="AX217" i="3"/>
  <c r="AV217" i="3"/>
  <c r="BG216" i="3"/>
  <c r="BF216" i="3"/>
  <c r="BH216" i="3" s="1"/>
  <c r="BE216" i="3"/>
  <c r="BD216" i="3"/>
  <c r="BC216" i="3"/>
  <c r="BA216" i="3"/>
  <c r="AZ216" i="3"/>
  <c r="AY216" i="3"/>
  <c r="AW216" i="3"/>
  <c r="BB216" i="3"/>
  <c r="AX216" i="3"/>
  <c r="AV216" i="3"/>
  <c r="BG215" i="3"/>
  <c r="BF215" i="3"/>
  <c r="BH215" i="3" s="1"/>
  <c r="BE215" i="3"/>
  <c r="BD215" i="3"/>
  <c r="BC215" i="3"/>
  <c r="BA215" i="3"/>
  <c r="AZ215" i="3"/>
  <c r="AY215" i="3"/>
  <c r="AW215" i="3"/>
  <c r="BB215" i="3"/>
  <c r="AX215" i="3"/>
  <c r="AV215" i="3"/>
  <c r="BG214" i="3"/>
  <c r="BF214" i="3"/>
  <c r="BH214" i="3" s="1"/>
  <c r="BE214" i="3"/>
  <c r="BD214" i="3"/>
  <c r="BC214" i="3"/>
  <c r="BA214" i="3"/>
  <c r="AZ214" i="3"/>
  <c r="AY214" i="3"/>
  <c r="AW214" i="3"/>
  <c r="BB214" i="3"/>
  <c r="AX214" i="3"/>
  <c r="AV214" i="3"/>
  <c r="BG213" i="3"/>
  <c r="BF213" i="3"/>
  <c r="BH213" i="3" s="1"/>
  <c r="BE213" i="3"/>
  <c r="BD213" i="3"/>
  <c r="BC213" i="3"/>
  <c r="BA213" i="3"/>
  <c r="AZ213" i="3"/>
  <c r="AY213" i="3"/>
  <c r="AW213" i="3"/>
  <c r="BB213" i="3"/>
  <c r="AX213" i="3"/>
  <c r="AV213" i="3"/>
  <c r="BG212" i="3"/>
  <c r="BF212" i="3"/>
  <c r="BH212" i="3" s="1"/>
  <c r="BE212" i="3"/>
  <c r="BD212" i="3"/>
  <c r="BC212" i="3"/>
  <c r="BA212" i="3"/>
  <c r="AZ212" i="3"/>
  <c r="AY212" i="3"/>
  <c r="AW212" i="3"/>
  <c r="BB212" i="3"/>
  <c r="AX212" i="3"/>
  <c r="AV212" i="3"/>
  <c r="BG211" i="3"/>
  <c r="BF211" i="3"/>
  <c r="BH211" i="3" s="1"/>
  <c r="BE211" i="3"/>
  <c r="BD211" i="3"/>
  <c r="BC211" i="3"/>
  <c r="BA211" i="3"/>
  <c r="AZ211" i="3"/>
  <c r="AY211" i="3"/>
  <c r="AW211" i="3"/>
  <c r="BB211" i="3"/>
  <c r="AX211" i="3"/>
  <c r="AV211" i="3"/>
  <c r="BG210" i="3"/>
  <c r="BF210" i="3"/>
  <c r="BH210" i="3" s="1"/>
  <c r="BE210" i="3"/>
  <c r="BD210" i="3"/>
  <c r="BC210" i="3"/>
  <c r="BA210" i="3"/>
  <c r="AZ210" i="3"/>
  <c r="AY210" i="3"/>
  <c r="AW210" i="3"/>
  <c r="BB210" i="3"/>
  <c r="AX210" i="3"/>
  <c r="AV210" i="3"/>
  <c r="BG209" i="3"/>
  <c r="BF209" i="3"/>
  <c r="BH209" i="3" s="1"/>
  <c r="BE209" i="3"/>
  <c r="BD209" i="3"/>
  <c r="BC209" i="3"/>
  <c r="BA209" i="3"/>
  <c r="AZ209" i="3"/>
  <c r="AY209" i="3"/>
  <c r="AW209" i="3"/>
  <c r="BB209" i="3"/>
  <c r="AX209" i="3"/>
  <c r="AV209" i="3"/>
  <c r="BG208" i="3"/>
  <c r="BF208" i="3"/>
  <c r="BH208" i="3" s="1"/>
  <c r="BE208" i="3"/>
  <c r="BD208" i="3"/>
  <c r="BC208" i="3"/>
  <c r="BA208" i="3"/>
  <c r="AZ208" i="3"/>
  <c r="AY208" i="3"/>
  <c r="AW208" i="3"/>
  <c r="BB208" i="3"/>
  <c r="AX208" i="3"/>
  <c r="AV208" i="3"/>
  <c r="BG207" i="3"/>
  <c r="BF207" i="3"/>
  <c r="BH207" i="3" s="1"/>
  <c r="BE207" i="3"/>
  <c r="BD207" i="3"/>
  <c r="BC207" i="3"/>
  <c r="BA207" i="3"/>
  <c r="AZ207" i="3"/>
  <c r="AY207" i="3"/>
  <c r="AW207" i="3"/>
  <c r="BB207" i="3"/>
  <c r="AX207" i="3"/>
  <c r="AV207" i="3"/>
  <c r="BG206" i="3"/>
  <c r="BF206" i="3"/>
  <c r="BH206" i="3" s="1"/>
  <c r="BE206" i="3"/>
  <c r="BD206" i="3"/>
  <c r="BC206" i="3"/>
  <c r="BA206" i="3"/>
  <c r="AZ206" i="3"/>
  <c r="AY206" i="3"/>
  <c r="AW206" i="3"/>
  <c r="BB206" i="3"/>
  <c r="AX206" i="3"/>
  <c r="AV206" i="3"/>
  <c r="BG205" i="3"/>
  <c r="BF205" i="3"/>
  <c r="BH205" i="3" s="1"/>
  <c r="BE205" i="3"/>
  <c r="BD205" i="3"/>
  <c r="BC205" i="3"/>
  <c r="BA205" i="3"/>
  <c r="AZ205" i="3"/>
  <c r="AY205" i="3"/>
  <c r="AW205" i="3"/>
  <c r="BB205" i="3"/>
  <c r="AX205" i="3"/>
  <c r="AV205" i="3"/>
  <c r="BG204" i="3"/>
  <c r="BF204" i="3"/>
  <c r="BH204" i="3" s="1"/>
  <c r="BE204" i="3"/>
  <c r="BD204" i="3"/>
  <c r="BC204" i="3"/>
  <c r="BA204" i="3"/>
  <c r="AZ204" i="3"/>
  <c r="AY204" i="3"/>
  <c r="AW204" i="3"/>
  <c r="BB204" i="3"/>
  <c r="AX204" i="3"/>
  <c r="AV204" i="3"/>
  <c r="BG203" i="3"/>
  <c r="BF203" i="3"/>
  <c r="BH203" i="3" s="1"/>
  <c r="BE203" i="3"/>
  <c r="BD203" i="3"/>
  <c r="BC203" i="3"/>
  <c r="BA203" i="3"/>
  <c r="AZ203" i="3"/>
  <c r="AY203" i="3"/>
  <c r="AW203" i="3"/>
  <c r="BB203" i="3"/>
  <c r="AX203" i="3"/>
  <c r="AV203" i="3"/>
  <c r="BG202" i="3"/>
  <c r="BF202" i="3"/>
  <c r="BH202" i="3" s="1"/>
  <c r="BE202" i="3"/>
  <c r="BD202" i="3"/>
  <c r="BC202" i="3"/>
  <c r="BA202" i="3"/>
  <c r="AZ202" i="3"/>
  <c r="AY202" i="3"/>
  <c r="AW202" i="3"/>
  <c r="BB202" i="3"/>
  <c r="AX202" i="3"/>
  <c r="AV202" i="3"/>
  <c r="BG201" i="3"/>
  <c r="BF201" i="3"/>
  <c r="BH201" i="3" s="1"/>
  <c r="BE201" i="3"/>
  <c r="BD201" i="3"/>
  <c r="BC201" i="3"/>
  <c r="BA201" i="3"/>
  <c r="AZ201" i="3"/>
  <c r="AY201" i="3"/>
  <c r="AW201" i="3"/>
  <c r="BB201" i="3"/>
  <c r="AX201" i="3"/>
  <c r="AV201" i="3"/>
  <c r="BG200" i="3"/>
  <c r="BF200" i="3"/>
  <c r="BH200" i="3" s="1"/>
  <c r="BE200" i="3"/>
  <c r="BD200" i="3"/>
  <c r="BC200" i="3"/>
  <c r="BA200" i="3"/>
  <c r="AZ200" i="3"/>
  <c r="AY200" i="3"/>
  <c r="AW200" i="3"/>
  <c r="BB200" i="3"/>
  <c r="AX200" i="3"/>
  <c r="AV200" i="3"/>
  <c r="BG199" i="3"/>
  <c r="BF199" i="3"/>
  <c r="BH199" i="3" s="1"/>
  <c r="BE199" i="3"/>
  <c r="BD199" i="3"/>
  <c r="BC199" i="3"/>
  <c r="BA199" i="3"/>
  <c r="AZ199" i="3"/>
  <c r="AY199" i="3"/>
  <c r="AW199" i="3"/>
  <c r="BB199" i="3"/>
  <c r="AX199" i="3"/>
  <c r="AV199" i="3"/>
  <c r="BG198" i="3"/>
  <c r="BF198" i="3"/>
  <c r="BH198" i="3" s="1"/>
  <c r="BE198" i="3"/>
  <c r="BD198" i="3"/>
  <c r="BC198" i="3"/>
  <c r="BA198" i="3"/>
  <c r="AZ198" i="3"/>
  <c r="AY198" i="3"/>
  <c r="AW198" i="3"/>
  <c r="BB198" i="3"/>
  <c r="AX198" i="3"/>
  <c r="AV198" i="3"/>
  <c r="BG197" i="3"/>
  <c r="BF197" i="3"/>
  <c r="BH197" i="3" s="1"/>
  <c r="BE197" i="3"/>
  <c r="BD197" i="3"/>
  <c r="BC197" i="3"/>
  <c r="BA197" i="3"/>
  <c r="AZ197" i="3"/>
  <c r="AY197" i="3"/>
  <c r="AW197" i="3"/>
  <c r="BB197" i="3"/>
  <c r="AX197" i="3"/>
  <c r="AV197" i="3"/>
  <c r="BG196" i="3"/>
  <c r="BF196" i="3"/>
  <c r="BH196" i="3" s="1"/>
  <c r="BE196" i="3"/>
  <c r="BD196" i="3"/>
  <c r="BC196" i="3"/>
  <c r="BA196" i="3"/>
  <c r="AZ196" i="3"/>
  <c r="AY196" i="3"/>
  <c r="AW196" i="3"/>
  <c r="BB196" i="3"/>
  <c r="AX196" i="3"/>
  <c r="AV196" i="3"/>
  <c r="BG195" i="3"/>
  <c r="BF195" i="3"/>
  <c r="BH195" i="3" s="1"/>
  <c r="BE195" i="3"/>
  <c r="BD195" i="3"/>
  <c r="BC195" i="3"/>
  <c r="BA195" i="3"/>
  <c r="AZ195" i="3"/>
  <c r="AY195" i="3"/>
  <c r="AW195" i="3"/>
  <c r="BB195" i="3"/>
  <c r="AX195" i="3"/>
  <c r="AV195" i="3"/>
  <c r="BG194" i="3"/>
  <c r="BF194" i="3"/>
  <c r="BH194" i="3" s="1"/>
  <c r="BE194" i="3"/>
  <c r="BD194" i="3"/>
  <c r="BC194" i="3"/>
  <c r="BA194" i="3"/>
  <c r="AZ194" i="3"/>
  <c r="AY194" i="3"/>
  <c r="AW194" i="3"/>
  <c r="BB194" i="3"/>
  <c r="AX194" i="3"/>
  <c r="AV194" i="3"/>
  <c r="BG193" i="3"/>
  <c r="BF193" i="3"/>
  <c r="BH193" i="3" s="1"/>
  <c r="BE193" i="3"/>
  <c r="BD193" i="3"/>
  <c r="BC193" i="3"/>
  <c r="BA193" i="3"/>
  <c r="AZ193" i="3"/>
  <c r="AY193" i="3"/>
  <c r="AW193" i="3"/>
  <c r="BB193" i="3"/>
  <c r="AX193" i="3"/>
  <c r="AV193" i="3"/>
  <c r="BG192" i="3"/>
  <c r="BF192" i="3"/>
  <c r="BH192" i="3" s="1"/>
  <c r="BE192" i="3"/>
  <c r="BD192" i="3"/>
  <c r="BC192" i="3"/>
  <c r="BA192" i="3"/>
  <c r="AZ192" i="3"/>
  <c r="AY192" i="3"/>
  <c r="AW192" i="3"/>
  <c r="BB192" i="3"/>
  <c r="AX192" i="3"/>
  <c r="AV192" i="3"/>
  <c r="BG191" i="3"/>
  <c r="BF191" i="3"/>
  <c r="BH191" i="3" s="1"/>
  <c r="BE191" i="3"/>
  <c r="BD191" i="3"/>
  <c r="BC191" i="3"/>
  <c r="BA191" i="3"/>
  <c r="AZ191" i="3"/>
  <c r="AY191" i="3"/>
  <c r="AW191" i="3"/>
  <c r="BB191" i="3"/>
  <c r="AX191" i="3"/>
  <c r="AV191" i="3"/>
  <c r="BG190" i="3"/>
  <c r="BF190" i="3"/>
  <c r="BH190" i="3" s="1"/>
  <c r="BE190" i="3"/>
  <c r="BD190" i="3"/>
  <c r="BC190" i="3"/>
  <c r="BA190" i="3"/>
  <c r="AZ190" i="3"/>
  <c r="AY190" i="3"/>
  <c r="AW190" i="3"/>
  <c r="BB190" i="3"/>
  <c r="AX190" i="3"/>
  <c r="AV190" i="3"/>
  <c r="BG189" i="3"/>
  <c r="BF189" i="3"/>
  <c r="BH189" i="3" s="1"/>
  <c r="BE189" i="3"/>
  <c r="BD189" i="3"/>
  <c r="BC189" i="3"/>
  <c r="BA189" i="3"/>
  <c r="AZ189" i="3"/>
  <c r="AY189" i="3"/>
  <c r="AW189" i="3"/>
  <c r="BB189" i="3"/>
  <c r="AX189" i="3"/>
  <c r="AV189" i="3"/>
  <c r="BG188" i="3"/>
  <c r="BF188" i="3"/>
  <c r="BH188" i="3" s="1"/>
  <c r="BE188" i="3"/>
  <c r="BD188" i="3"/>
  <c r="BC188" i="3"/>
  <c r="BA188" i="3"/>
  <c r="AZ188" i="3"/>
  <c r="AY188" i="3"/>
  <c r="AW188" i="3"/>
  <c r="BB188" i="3"/>
  <c r="AX188" i="3"/>
  <c r="AV188" i="3"/>
  <c r="BG187" i="3"/>
  <c r="BF187" i="3"/>
  <c r="BH187" i="3" s="1"/>
  <c r="BE187" i="3"/>
  <c r="BD187" i="3"/>
  <c r="BC187" i="3"/>
  <c r="BA187" i="3"/>
  <c r="AZ187" i="3"/>
  <c r="AY187" i="3"/>
  <c r="AW187" i="3"/>
  <c r="BB187" i="3"/>
  <c r="AX187" i="3"/>
  <c r="AV187" i="3"/>
  <c r="BG186" i="3"/>
  <c r="BF186" i="3"/>
  <c r="BH186" i="3" s="1"/>
  <c r="BE186" i="3"/>
  <c r="BD186" i="3"/>
  <c r="BC186" i="3"/>
  <c r="BA186" i="3"/>
  <c r="AZ186" i="3"/>
  <c r="AY186" i="3"/>
  <c r="AW186" i="3"/>
  <c r="BB186" i="3"/>
  <c r="AX186" i="3"/>
  <c r="AV186" i="3"/>
  <c r="BG185" i="3"/>
  <c r="BF185" i="3"/>
  <c r="BH185" i="3" s="1"/>
  <c r="BE185" i="3"/>
  <c r="BD185" i="3"/>
  <c r="BC185" i="3"/>
  <c r="BA185" i="3"/>
  <c r="AZ185" i="3"/>
  <c r="AY185" i="3"/>
  <c r="AW185" i="3"/>
  <c r="BB185" i="3"/>
  <c r="AX185" i="3"/>
  <c r="AV185" i="3"/>
  <c r="BG184" i="3"/>
  <c r="BF184" i="3"/>
  <c r="BH184" i="3" s="1"/>
  <c r="BE184" i="3"/>
  <c r="BD184" i="3"/>
  <c r="BC184" i="3"/>
  <c r="BA184" i="3"/>
  <c r="AZ184" i="3"/>
  <c r="AY184" i="3"/>
  <c r="AW184" i="3"/>
  <c r="BB184" i="3"/>
  <c r="AX184" i="3"/>
  <c r="AV184" i="3"/>
  <c r="BG183" i="3"/>
  <c r="BF183" i="3"/>
  <c r="BH183" i="3" s="1"/>
  <c r="BE183" i="3"/>
  <c r="BD183" i="3"/>
  <c r="BC183" i="3"/>
  <c r="BA183" i="3"/>
  <c r="AZ183" i="3"/>
  <c r="AY183" i="3"/>
  <c r="AW183" i="3"/>
  <c r="BB183" i="3"/>
  <c r="AX183" i="3"/>
  <c r="AV183" i="3"/>
  <c r="BG182" i="3"/>
  <c r="BF182" i="3"/>
  <c r="BH182" i="3" s="1"/>
  <c r="BE182" i="3"/>
  <c r="BD182" i="3"/>
  <c r="BC182" i="3"/>
  <c r="BA182" i="3"/>
  <c r="AZ182" i="3"/>
  <c r="AY182" i="3"/>
  <c r="AW182" i="3"/>
  <c r="BB182" i="3"/>
  <c r="AX182" i="3"/>
  <c r="AV182" i="3"/>
  <c r="BG181" i="3"/>
  <c r="BF181" i="3"/>
  <c r="BH181" i="3" s="1"/>
  <c r="BE181" i="3"/>
  <c r="BD181" i="3"/>
  <c r="BC181" i="3"/>
  <c r="BA181" i="3"/>
  <c r="AZ181" i="3"/>
  <c r="AY181" i="3"/>
  <c r="AW181" i="3"/>
  <c r="BB181" i="3"/>
  <c r="AX181" i="3"/>
  <c r="AV181" i="3"/>
  <c r="BG180" i="3"/>
  <c r="BF180" i="3"/>
  <c r="BH180" i="3" s="1"/>
  <c r="BE180" i="3"/>
  <c r="BD180" i="3"/>
  <c r="BC180" i="3"/>
  <c r="BA180" i="3"/>
  <c r="AZ180" i="3"/>
  <c r="AY180" i="3"/>
  <c r="AW180" i="3"/>
  <c r="BB180" i="3"/>
  <c r="AX180" i="3"/>
  <c r="AV180" i="3"/>
  <c r="BG179" i="3"/>
  <c r="BF179" i="3"/>
  <c r="BH179" i="3" s="1"/>
  <c r="BE179" i="3"/>
  <c r="BD179" i="3"/>
  <c r="BC179" i="3"/>
  <c r="BA179" i="3"/>
  <c r="AZ179" i="3"/>
  <c r="AY179" i="3"/>
  <c r="AW179" i="3"/>
  <c r="BB179" i="3"/>
  <c r="AX179" i="3"/>
  <c r="AV179" i="3"/>
  <c r="BG178" i="3"/>
  <c r="BF178" i="3"/>
  <c r="BH178" i="3" s="1"/>
  <c r="BE178" i="3"/>
  <c r="BD178" i="3"/>
  <c r="BC178" i="3"/>
  <c r="BA178" i="3"/>
  <c r="AZ178" i="3"/>
  <c r="AY178" i="3"/>
  <c r="AW178" i="3"/>
  <c r="BB178" i="3"/>
  <c r="AX178" i="3"/>
  <c r="AV178" i="3"/>
  <c r="BG177" i="3"/>
  <c r="BF177" i="3"/>
  <c r="BH177" i="3" s="1"/>
  <c r="BE177" i="3"/>
  <c r="BD177" i="3"/>
  <c r="BC177" i="3"/>
  <c r="BA177" i="3"/>
  <c r="AZ177" i="3"/>
  <c r="AY177" i="3"/>
  <c r="AW177" i="3"/>
  <c r="BB177" i="3"/>
  <c r="AX177" i="3"/>
  <c r="AV177" i="3"/>
  <c r="BG176" i="3"/>
  <c r="BF176" i="3"/>
  <c r="BH176" i="3" s="1"/>
  <c r="BE176" i="3"/>
  <c r="BD176" i="3"/>
  <c r="BC176" i="3"/>
  <c r="BA176" i="3"/>
  <c r="AZ176" i="3"/>
  <c r="AY176" i="3"/>
  <c r="AW176" i="3"/>
  <c r="BB176" i="3"/>
  <c r="AX176" i="3"/>
  <c r="AV176" i="3"/>
  <c r="BG175" i="3"/>
  <c r="BF175" i="3"/>
  <c r="BH175" i="3" s="1"/>
  <c r="BE175" i="3"/>
  <c r="BD175" i="3"/>
  <c r="BC175" i="3"/>
  <c r="BA175" i="3"/>
  <c r="AZ175" i="3"/>
  <c r="AY175" i="3"/>
  <c r="AW175" i="3"/>
  <c r="BB175" i="3"/>
  <c r="AX175" i="3"/>
  <c r="AV175" i="3"/>
  <c r="BG174" i="3"/>
  <c r="BF174" i="3"/>
  <c r="BH174" i="3" s="1"/>
  <c r="BE174" i="3"/>
  <c r="BD174" i="3"/>
  <c r="BC174" i="3"/>
  <c r="BA174" i="3"/>
  <c r="AZ174" i="3"/>
  <c r="AY174" i="3"/>
  <c r="AW174" i="3"/>
  <c r="BB174" i="3"/>
  <c r="AX174" i="3"/>
  <c r="AV174" i="3"/>
  <c r="BG173" i="3"/>
  <c r="BF173" i="3"/>
  <c r="BH173" i="3" s="1"/>
  <c r="BE173" i="3"/>
  <c r="BD173" i="3"/>
  <c r="BC173" i="3"/>
  <c r="BA173" i="3"/>
  <c r="AZ173" i="3"/>
  <c r="AY173" i="3"/>
  <c r="AW173" i="3"/>
  <c r="BB173" i="3"/>
  <c r="AX173" i="3"/>
  <c r="AV173" i="3"/>
  <c r="BG172" i="3"/>
  <c r="BF172" i="3"/>
  <c r="BH172" i="3" s="1"/>
  <c r="BE172" i="3"/>
  <c r="BD172" i="3"/>
  <c r="BC172" i="3"/>
  <c r="BA172" i="3"/>
  <c r="AZ172" i="3"/>
  <c r="AY172" i="3"/>
  <c r="AW172" i="3"/>
  <c r="BB172" i="3"/>
  <c r="AX172" i="3"/>
  <c r="AV172" i="3"/>
  <c r="BG171" i="3"/>
  <c r="BF171" i="3"/>
  <c r="BH171" i="3" s="1"/>
  <c r="BE171" i="3"/>
  <c r="BD171" i="3"/>
  <c r="BC171" i="3"/>
  <c r="BA171" i="3"/>
  <c r="AZ171" i="3"/>
  <c r="AY171" i="3"/>
  <c r="AW171" i="3"/>
  <c r="BB171" i="3"/>
  <c r="AX171" i="3"/>
  <c r="AV171" i="3"/>
  <c r="BG170" i="3"/>
  <c r="BF170" i="3"/>
  <c r="BH170" i="3" s="1"/>
  <c r="BE170" i="3"/>
  <c r="BD170" i="3"/>
  <c r="BC170" i="3"/>
  <c r="BA170" i="3"/>
  <c r="AZ170" i="3"/>
  <c r="AY170" i="3"/>
  <c r="AW170" i="3"/>
  <c r="BB170" i="3"/>
  <c r="AX170" i="3"/>
  <c r="AV170" i="3"/>
  <c r="BG169" i="3"/>
  <c r="BF169" i="3"/>
  <c r="BH169" i="3" s="1"/>
  <c r="BE169" i="3"/>
  <c r="BD169" i="3"/>
  <c r="BC169" i="3"/>
  <c r="BA169" i="3"/>
  <c r="AZ169" i="3"/>
  <c r="AY169" i="3"/>
  <c r="AW169" i="3"/>
  <c r="BB169" i="3"/>
  <c r="AX169" i="3"/>
  <c r="AV169" i="3"/>
  <c r="BG168" i="3"/>
  <c r="BF168" i="3"/>
  <c r="BH168" i="3" s="1"/>
  <c r="BE168" i="3"/>
  <c r="BD168" i="3"/>
  <c r="BC168" i="3"/>
  <c r="BA168" i="3"/>
  <c r="AZ168" i="3"/>
  <c r="AY168" i="3"/>
  <c r="AW168" i="3"/>
  <c r="BB168" i="3"/>
  <c r="AX168" i="3"/>
  <c r="AV168" i="3"/>
  <c r="BG167" i="3"/>
  <c r="BF167" i="3"/>
  <c r="BH167" i="3" s="1"/>
  <c r="BE167" i="3"/>
  <c r="BD167" i="3"/>
  <c r="BC167" i="3"/>
  <c r="BA167" i="3"/>
  <c r="AZ167" i="3"/>
  <c r="AY167" i="3"/>
  <c r="AW167" i="3"/>
  <c r="BB167" i="3"/>
  <c r="AX167" i="3"/>
  <c r="AV167" i="3"/>
  <c r="BG166" i="3"/>
  <c r="BF166" i="3"/>
  <c r="BH166" i="3" s="1"/>
  <c r="BE166" i="3"/>
  <c r="BD166" i="3"/>
  <c r="BC166" i="3"/>
  <c r="BA166" i="3"/>
  <c r="AZ166" i="3"/>
  <c r="AY166" i="3"/>
  <c r="AW166" i="3"/>
  <c r="BB166" i="3"/>
  <c r="AX166" i="3"/>
  <c r="AV166" i="3"/>
  <c r="BG165" i="3"/>
  <c r="BF165" i="3"/>
  <c r="BH165" i="3" s="1"/>
  <c r="BE165" i="3"/>
  <c r="BD165" i="3"/>
  <c r="BC165" i="3"/>
  <c r="BA165" i="3"/>
  <c r="AZ165" i="3"/>
  <c r="AY165" i="3"/>
  <c r="AW165" i="3"/>
  <c r="BB165" i="3"/>
  <c r="AX165" i="3"/>
  <c r="AV165" i="3"/>
  <c r="BG164" i="3"/>
  <c r="BF164" i="3"/>
  <c r="BH164" i="3" s="1"/>
  <c r="BE164" i="3"/>
  <c r="BD164" i="3"/>
  <c r="BC164" i="3"/>
  <c r="BA164" i="3"/>
  <c r="AZ164" i="3"/>
  <c r="AY164" i="3"/>
  <c r="AW164" i="3"/>
  <c r="BB164" i="3"/>
  <c r="AX164" i="3"/>
  <c r="AV164" i="3"/>
  <c r="BG163" i="3"/>
  <c r="BF163" i="3"/>
  <c r="BH163" i="3" s="1"/>
  <c r="BE163" i="3"/>
  <c r="BD163" i="3"/>
  <c r="BC163" i="3"/>
  <c r="BA163" i="3"/>
  <c r="AZ163" i="3"/>
  <c r="AY163" i="3"/>
  <c r="AW163" i="3"/>
  <c r="BB163" i="3"/>
  <c r="AX163" i="3"/>
  <c r="AV163" i="3"/>
  <c r="BG162" i="3"/>
  <c r="BF162" i="3"/>
  <c r="BH162" i="3" s="1"/>
  <c r="BE162" i="3"/>
  <c r="BD162" i="3"/>
  <c r="BC162" i="3"/>
  <c r="BA162" i="3"/>
  <c r="AZ162" i="3"/>
  <c r="AY162" i="3"/>
  <c r="AW162" i="3"/>
  <c r="BB162" i="3"/>
  <c r="AX162" i="3"/>
  <c r="AV162" i="3"/>
  <c r="BG161" i="3"/>
  <c r="BF161" i="3"/>
  <c r="BH161" i="3" s="1"/>
  <c r="BE161" i="3"/>
  <c r="BD161" i="3"/>
  <c r="BC161" i="3"/>
  <c r="BA161" i="3"/>
  <c r="AZ161" i="3"/>
  <c r="AY161" i="3"/>
  <c r="AW161" i="3"/>
  <c r="BB161" i="3"/>
  <c r="AX161" i="3"/>
  <c r="AV161" i="3"/>
  <c r="BG160" i="3"/>
  <c r="BF160" i="3"/>
  <c r="BH160" i="3" s="1"/>
  <c r="BE160" i="3"/>
  <c r="BD160" i="3"/>
  <c r="BC160" i="3"/>
  <c r="BA160" i="3"/>
  <c r="AZ160" i="3"/>
  <c r="AY160" i="3"/>
  <c r="AW160" i="3"/>
  <c r="BB160" i="3"/>
  <c r="AX160" i="3"/>
  <c r="AV160" i="3"/>
  <c r="BG159" i="3"/>
  <c r="BF159" i="3"/>
  <c r="BH159" i="3" s="1"/>
  <c r="BE159" i="3"/>
  <c r="BD159" i="3"/>
  <c r="BC159" i="3"/>
  <c r="BA159" i="3"/>
  <c r="AZ159" i="3"/>
  <c r="AY159" i="3"/>
  <c r="AW159" i="3"/>
  <c r="BB159" i="3"/>
  <c r="AX159" i="3"/>
  <c r="AV159" i="3"/>
  <c r="BG158" i="3"/>
  <c r="BF158" i="3"/>
  <c r="BH158" i="3" s="1"/>
  <c r="BE158" i="3"/>
  <c r="BD158" i="3"/>
  <c r="BC158" i="3"/>
  <c r="BA158" i="3"/>
  <c r="AZ158" i="3"/>
  <c r="AY158" i="3"/>
  <c r="AW158" i="3"/>
  <c r="BB158" i="3"/>
  <c r="AX158" i="3"/>
  <c r="AV158" i="3"/>
  <c r="BG157" i="3"/>
  <c r="BF157" i="3"/>
  <c r="BH157" i="3" s="1"/>
  <c r="BE157" i="3"/>
  <c r="BD157" i="3"/>
  <c r="BC157" i="3"/>
  <c r="BA157" i="3"/>
  <c r="AZ157" i="3"/>
  <c r="AY157" i="3"/>
  <c r="AW157" i="3"/>
  <c r="BB157" i="3"/>
  <c r="AX157" i="3"/>
  <c r="AV157" i="3"/>
  <c r="BG156" i="3"/>
  <c r="BF156" i="3"/>
  <c r="BH156" i="3" s="1"/>
  <c r="BE156" i="3"/>
  <c r="BD156" i="3"/>
  <c r="BC156" i="3"/>
  <c r="BA156" i="3"/>
  <c r="AZ156" i="3"/>
  <c r="AY156" i="3"/>
  <c r="AW156" i="3"/>
  <c r="BB156" i="3"/>
  <c r="AX156" i="3"/>
  <c r="AV156" i="3"/>
  <c r="BG155" i="3"/>
  <c r="BF155" i="3"/>
  <c r="BH155" i="3" s="1"/>
  <c r="BE155" i="3"/>
  <c r="BD155" i="3"/>
  <c r="BC155" i="3"/>
  <c r="BA155" i="3"/>
  <c r="AZ155" i="3"/>
  <c r="AY155" i="3"/>
  <c r="AW155" i="3"/>
  <c r="BB155" i="3"/>
  <c r="AX155" i="3"/>
  <c r="AV155" i="3"/>
  <c r="BG154" i="3"/>
  <c r="BF154" i="3"/>
  <c r="BH154" i="3" s="1"/>
  <c r="BE154" i="3"/>
  <c r="BD154" i="3"/>
  <c r="BC154" i="3"/>
  <c r="BA154" i="3"/>
  <c r="AZ154" i="3"/>
  <c r="AY154" i="3"/>
  <c r="AW154" i="3"/>
  <c r="BB154" i="3"/>
  <c r="AX154" i="3"/>
  <c r="AV154" i="3"/>
  <c r="BG153" i="3"/>
  <c r="BF153" i="3"/>
  <c r="BH153" i="3" s="1"/>
  <c r="BE153" i="3"/>
  <c r="BD153" i="3"/>
  <c r="BC153" i="3"/>
  <c r="BA153" i="3"/>
  <c r="AZ153" i="3"/>
  <c r="AY153" i="3"/>
  <c r="AW153" i="3"/>
  <c r="BB153" i="3"/>
  <c r="AX153" i="3"/>
  <c r="AV153" i="3"/>
  <c r="BG152" i="3"/>
  <c r="BF152" i="3"/>
  <c r="BH152" i="3" s="1"/>
  <c r="BE152" i="3"/>
  <c r="BD152" i="3"/>
  <c r="BC152" i="3"/>
  <c r="BA152" i="3"/>
  <c r="AZ152" i="3"/>
  <c r="AY152" i="3"/>
  <c r="AW152" i="3"/>
  <c r="BB152" i="3"/>
  <c r="AX152" i="3"/>
  <c r="AV152" i="3"/>
  <c r="BG151" i="3"/>
  <c r="BF151" i="3"/>
  <c r="BH151" i="3" s="1"/>
  <c r="BE151" i="3"/>
  <c r="BD151" i="3"/>
  <c r="BC151" i="3"/>
  <c r="BA151" i="3"/>
  <c r="AZ151" i="3"/>
  <c r="AY151" i="3"/>
  <c r="AW151" i="3"/>
  <c r="BB151" i="3"/>
  <c r="AX151" i="3"/>
  <c r="AV151" i="3"/>
  <c r="BG150" i="3"/>
  <c r="BF150" i="3"/>
  <c r="BH150" i="3" s="1"/>
  <c r="BE150" i="3"/>
  <c r="BD150" i="3"/>
  <c r="BC150" i="3"/>
  <c r="BA150" i="3"/>
  <c r="AZ150" i="3"/>
  <c r="AY150" i="3"/>
  <c r="AW150" i="3"/>
  <c r="BB150" i="3"/>
  <c r="AX150" i="3"/>
  <c r="AV150" i="3"/>
  <c r="BG149" i="3"/>
  <c r="BF149" i="3"/>
  <c r="BH149" i="3" s="1"/>
  <c r="BE149" i="3"/>
  <c r="BD149" i="3"/>
  <c r="BC149" i="3"/>
  <c r="BA149" i="3"/>
  <c r="AZ149" i="3"/>
  <c r="AY149" i="3"/>
  <c r="AW149" i="3"/>
  <c r="BB149" i="3"/>
  <c r="AX149" i="3"/>
  <c r="AV149" i="3"/>
  <c r="BG148" i="3"/>
  <c r="BF148" i="3"/>
  <c r="BH148" i="3" s="1"/>
  <c r="BE148" i="3"/>
  <c r="BD148" i="3"/>
  <c r="BC148" i="3"/>
  <c r="BA148" i="3"/>
  <c r="AZ148" i="3"/>
  <c r="AY148" i="3"/>
  <c r="AW148" i="3"/>
  <c r="BB148" i="3"/>
  <c r="AX148" i="3"/>
  <c r="AV148" i="3"/>
  <c r="BG147" i="3"/>
  <c r="BF147" i="3"/>
  <c r="BH147" i="3" s="1"/>
  <c r="BE147" i="3"/>
  <c r="BD147" i="3"/>
  <c r="BC147" i="3"/>
  <c r="BA147" i="3"/>
  <c r="AZ147" i="3"/>
  <c r="AY147" i="3"/>
  <c r="AW147" i="3"/>
  <c r="BB147" i="3"/>
  <c r="AX147" i="3"/>
  <c r="AV147" i="3"/>
  <c r="BG146" i="3"/>
  <c r="BF146" i="3"/>
  <c r="BH146" i="3" s="1"/>
  <c r="BE146" i="3"/>
  <c r="BD146" i="3"/>
  <c r="BC146" i="3"/>
  <c r="BA146" i="3"/>
  <c r="AZ146" i="3"/>
  <c r="AY146" i="3"/>
  <c r="AW146" i="3"/>
  <c r="BB146" i="3"/>
  <c r="AX146" i="3"/>
  <c r="AV146" i="3"/>
  <c r="BG145" i="3"/>
  <c r="BF145" i="3"/>
  <c r="BH145" i="3" s="1"/>
  <c r="BE145" i="3"/>
  <c r="BD145" i="3"/>
  <c r="BC145" i="3"/>
  <c r="BA145" i="3"/>
  <c r="AZ145" i="3"/>
  <c r="AY145" i="3"/>
  <c r="AW145" i="3"/>
  <c r="BB145" i="3"/>
  <c r="AX145" i="3"/>
  <c r="AV145" i="3"/>
  <c r="BG144" i="3"/>
  <c r="BF144" i="3"/>
  <c r="BH144" i="3" s="1"/>
  <c r="BE144" i="3"/>
  <c r="BD144" i="3"/>
  <c r="BC144" i="3"/>
  <c r="BA144" i="3"/>
  <c r="AZ144" i="3"/>
  <c r="AY144" i="3"/>
  <c r="AW144" i="3"/>
  <c r="BB144" i="3"/>
  <c r="AX144" i="3"/>
  <c r="AV144" i="3"/>
  <c r="BG143" i="3"/>
  <c r="BF143" i="3"/>
  <c r="BH143" i="3" s="1"/>
  <c r="BE143" i="3"/>
  <c r="BD143" i="3"/>
  <c r="BC143" i="3"/>
  <c r="BA143" i="3"/>
  <c r="AZ143" i="3"/>
  <c r="AY143" i="3"/>
  <c r="AW143" i="3"/>
  <c r="BB143" i="3"/>
  <c r="AX143" i="3"/>
  <c r="AV143" i="3"/>
  <c r="BG142" i="3"/>
  <c r="BF142" i="3"/>
  <c r="BH142" i="3" s="1"/>
  <c r="BE142" i="3"/>
  <c r="BD142" i="3"/>
  <c r="BC142" i="3"/>
  <c r="BA142" i="3"/>
  <c r="AZ142" i="3"/>
  <c r="AY142" i="3"/>
  <c r="AW142" i="3"/>
  <c r="BB142" i="3"/>
  <c r="AX142" i="3"/>
  <c r="AV142" i="3"/>
  <c r="BG141" i="3"/>
  <c r="BF141" i="3"/>
  <c r="BH141" i="3" s="1"/>
  <c r="BE141" i="3"/>
  <c r="BD141" i="3"/>
  <c r="BC141" i="3"/>
  <c r="BA141" i="3"/>
  <c r="AZ141" i="3"/>
  <c r="AY141" i="3"/>
  <c r="AW141" i="3"/>
  <c r="BB141" i="3"/>
  <c r="AX141" i="3"/>
  <c r="AV141" i="3"/>
  <c r="BG140" i="3"/>
  <c r="BF140" i="3"/>
  <c r="BH140" i="3" s="1"/>
  <c r="BE140" i="3"/>
  <c r="BD140" i="3"/>
  <c r="BC140" i="3"/>
  <c r="BA140" i="3"/>
  <c r="AZ140" i="3"/>
  <c r="AY140" i="3"/>
  <c r="AW140" i="3"/>
  <c r="BB140" i="3"/>
  <c r="AX140" i="3"/>
  <c r="AV140" i="3"/>
  <c r="BG139" i="3"/>
  <c r="BF139" i="3"/>
  <c r="BH139" i="3" s="1"/>
  <c r="BE139" i="3"/>
  <c r="BD139" i="3"/>
  <c r="BC139" i="3"/>
  <c r="BA139" i="3"/>
  <c r="AZ139" i="3"/>
  <c r="AY139" i="3"/>
  <c r="AW139" i="3"/>
  <c r="BB139" i="3"/>
  <c r="AX139" i="3"/>
  <c r="AV139" i="3"/>
  <c r="BG138" i="3"/>
  <c r="BF138" i="3"/>
  <c r="BH138" i="3" s="1"/>
  <c r="BE138" i="3"/>
  <c r="BD138" i="3"/>
  <c r="BC138" i="3"/>
  <c r="BA138" i="3"/>
  <c r="AZ138" i="3"/>
  <c r="AY138" i="3"/>
  <c r="AW138" i="3"/>
  <c r="BB138" i="3"/>
  <c r="AX138" i="3"/>
  <c r="AV138" i="3"/>
  <c r="BG137" i="3"/>
  <c r="BF137" i="3"/>
  <c r="BH137" i="3" s="1"/>
  <c r="BE137" i="3"/>
  <c r="BD137" i="3"/>
  <c r="BC137" i="3"/>
  <c r="BA137" i="3"/>
  <c r="AZ137" i="3"/>
  <c r="AY137" i="3"/>
  <c r="AW137" i="3"/>
  <c r="BB137" i="3"/>
  <c r="AX137" i="3"/>
  <c r="AV137" i="3"/>
  <c r="BG136" i="3"/>
  <c r="BF136" i="3"/>
  <c r="BH136" i="3" s="1"/>
  <c r="BE136" i="3"/>
  <c r="BD136" i="3"/>
  <c r="BC136" i="3"/>
  <c r="BA136" i="3"/>
  <c r="AZ136" i="3"/>
  <c r="AY136" i="3"/>
  <c r="AW136" i="3"/>
  <c r="BB136" i="3"/>
  <c r="AX136" i="3"/>
  <c r="AV136" i="3"/>
  <c r="BG135" i="3"/>
  <c r="BF135" i="3"/>
  <c r="BH135" i="3" s="1"/>
  <c r="BE135" i="3"/>
  <c r="BD135" i="3"/>
  <c r="BC135" i="3"/>
  <c r="BA135" i="3"/>
  <c r="AZ135" i="3"/>
  <c r="AY135" i="3"/>
  <c r="AW135" i="3"/>
  <c r="BB135" i="3"/>
  <c r="AX135" i="3"/>
  <c r="AV135" i="3"/>
  <c r="BG134" i="3"/>
  <c r="BF134" i="3"/>
  <c r="BH134" i="3" s="1"/>
  <c r="BE134" i="3"/>
  <c r="BD134" i="3"/>
  <c r="BC134" i="3"/>
  <c r="BA134" i="3"/>
  <c r="AZ134" i="3"/>
  <c r="AY134" i="3"/>
  <c r="AW134" i="3"/>
  <c r="BB134" i="3"/>
  <c r="AX134" i="3"/>
  <c r="AV134" i="3"/>
  <c r="BG133" i="3"/>
  <c r="BF133" i="3"/>
  <c r="BH133" i="3" s="1"/>
  <c r="BE133" i="3"/>
  <c r="BD133" i="3"/>
  <c r="BC133" i="3"/>
  <c r="BA133" i="3"/>
  <c r="AZ133" i="3"/>
  <c r="AY133" i="3"/>
  <c r="AW133" i="3"/>
  <c r="BB133" i="3"/>
  <c r="AX133" i="3"/>
  <c r="AV133" i="3"/>
  <c r="BG132" i="3"/>
  <c r="BF132" i="3"/>
  <c r="BH132" i="3" s="1"/>
  <c r="BE132" i="3"/>
  <c r="BD132" i="3"/>
  <c r="BC132" i="3"/>
  <c r="BA132" i="3"/>
  <c r="AZ132" i="3"/>
  <c r="AY132" i="3"/>
  <c r="AW132" i="3"/>
  <c r="BB132" i="3"/>
  <c r="AX132" i="3"/>
  <c r="AV132" i="3"/>
  <c r="BG131" i="3"/>
  <c r="BF131" i="3"/>
  <c r="BH131" i="3" s="1"/>
  <c r="BE131" i="3"/>
  <c r="BD131" i="3"/>
  <c r="BC131" i="3"/>
  <c r="BA131" i="3"/>
  <c r="AZ131" i="3"/>
  <c r="AY131" i="3"/>
  <c r="AW131" i="3"/>
  <c r="BB131" i="3"/>
  <c r="AX131" i="3"/>
  <c r="AV131" i="3"/>
  <c r="BG130" i="3"/>
  <c r="BF130" i="3"/>
  <c r="BH130" i="3" s="1"/>
  <c r="BE130" i="3"/>
  <c r="BD130" i="3"/>
  <c r="BC130" i="3"/>
  <c r="BA130" i="3"/>
  <c r="AZ130" i="3"/>
  <c r="AY130" i="3"/>
  <c r="AW130" i="3"/>
  <c r="BB130" i="3"/>
  <c r="AX130" i="3"/>
  <c r="AV130" i="3"/>
  <c r="BG129" i="3"/>
  <c r="BF129" i="3"/>
  <c r="BH129" i="3" s="1"/>
  <c r="BE129" i="3"/>
  <c r="BD129" i="3"/>
  <c r="BC129" i="3"/>
  <c r="BA129" i="3"/>
  <c r="AZ129" i="3"/>
  <c r="AY129" i="3"/>
  <c r="AW129" i="3"/>
  <c r="BB129" i="3"/>
  <c r="AX129" i="3"/>
  <c r="AV129" i="3"/>
  <c r="BG128" i="3"/>
  <c r="BF128" i="3"/>
  <c r="BH128" i="3" s="1"/>
  <c r="BE128" i="3"/>
  <c r="BD128" i="3"/>
  <c r="BC128" i="3"/>
  <c r="BA128" i="3"/>
  <c r="AZ128" i="3"/>
  <c r="AY128" i="3"/>
  <c r="AW128" i="3"/>
  <c r="BB128" i="3"/>
  <c r="AX128" i="3"/>
  <c r="AV128" i="3"/>
  <c r="BG127" i="3"/>
  <c r="BF127" i="3"/>
  <c r="BH127" i="3" s="1"/>
  <c r="BE127" i="3"/>
  <c r="BD127" i="3"/>
  <c r="BC127" i="3"/>
  <c r="BA127" i="3"/>
  <c r="AZ127" i="3"/>
  <c r="AY127" i="3"/>
  <c r="AW127" i="3"/>
  <c r="BB127" i="3"/>
  <c r="AX127" i="3"/>
  <c r="AV127" i="3"/>
  <c r="BG126" i="3"/>
  <c r="BF126" i="3"/>
  <c r="BH126" i="3" s="1"/>
  <c r="BE126" i="3"/>
  <c r="BD126" i="3"/>
  <c r="BC126" i="3"/>
  <c r="BA126" i="3"/>
  <c r="AZ126" i="3"/>
  <c r="AY126" i="3"/>
  <c r="AW126" i="3"/>
  <c r="BB126" i="3"/>
  <c r="AX126" i="3"/>
  <c r="AV126" i="3"/>
  <c r="BG125" i="3"/>
  <c r="BF125" i="3"/>
  <c r="BH125" i="3" s="1"/>
  <c r="BE125" i="3"/>
  <c r="BD125" i="3"/>
  <c r="BC125" i="3"/>
  <c r="BA125" i="3"/>
  <c r="AZ125" i="3"/>
  <c r="AY125" i="3"/>
  <c r="AW125" i="3"/>
  <c r="BB125" i="3"/>
  <c r="AX125" i="3"/>
  <c r="AV125" i="3"/>
  <c r="BG124" i="3"/>
  <c r="BF124" i="3"/>
  <c r="BH124" i="3" s="1"/>
  <c r="BE124" i="3"/>
  <c r="BD124" i="3"/>
  <c r="BC124" i="3"/>
  <c r="BA124" i="3"/>
  <c r="AZ124" i="3"/>
  <c r="AY124" i="3"/>
  <c r="AW124" i="3"/>
  <c r="BB124" i="3"/>
  <c r="AX124" i="3"/>
  <c r="AV124" i="3"/>
  <c r="BG109" i="3"/>
  <c r="BF109" i="3"/>
  <c r="BH109" i="3" s="1"/>
  <c r="BE109" i="3"/>
  <c r="BD109" i="3"/>
  <c r="BC109" i="3"/>
  <c r="BA109" i="3"/>
  <c r="AZ109" i="3"/>
  <c r="AY109" i="3"/>
  <c r="AW109" i="3"/>
  <c r="BB109" i="3"/>
  <c r="AX109" i="3"/>
  <c r="AV109" i="3"/>
  <c r="BG108" i="3"/>
  <c r="BF108" i="3"/>
  <c r="BH108" i="3" s="1"/>
  <c r="BE108" i="3"/>
  <c r="BD108" i="3"/>
  <c r="BC108" i="3"/>
  <c r="BA108" i="3"/>
  <c r="AZ108" i="3"/>
  <c r="AW108" i="3"/>
  <c r="BB108" i="3"/>
  <c r="AX108" i="3"/>
  <c r="AV108" i="3"/>
  <c r="BG107" i="3"/>
  <c r="BF107" i="3"/>
  <c r="BH107" i="3" s="1"/>
  <c r="BE107" i="3"/>
  <c r="BD107" i="3"/>
  <c r="BC107" i="3"/>
  <c r="BA107" i="3"/>
  <c r="AZ107" i="3"/>
  <c r="AY107" i="3"/>
  <c r="AW107" i="3"/>
  <c r="BB107" i="3"/>
  <c r="AX107" i="3"/>
  <c r="AV107" i="3"/>
  <c r="BG106" i="3"/>
  <c r="BF106" i="3"/>
  <c r="BH106" i="3" s="1"/>
  <c r="BE106" i="3"/>
  <c r="BD106" i="3"/>
  <c r="BC106" i="3"/>
  <c r="BA106" i="3"/>
  <c r="AZ106" i="3"/>
  <c r="AY106" i="3"/>
  <c r="AW106" i="3"/>
  <c r="BB106" i="3"/>
  <c r="AX106" i="3"/>
  <c r="AV106" i="3"/>
  <c r="BG105" i="3"/>
  <c r="BF105" i="3"/>
  <c r="BH105" i="3" s="1"/>
  <c r="BE105" i="3"/>
  <c r="BD105" i="3"/>
  <c r="BC105" i="3"/>
  <c r="BA105" i="3"/>
  <c r="AZ105" i="3"/>
  <c r="AY105" i="3"/>
  <c r="AW105" i="3"/>
  <c r="BB105" i="3"/>
  <c r="AX105" i="3"/>
  <c r="AV105" i="3"/>
  <c r="BG104" i="3"/>
  <c r="BF104" i="3"/>
  <c r="BH104" i="3" s="1"/>
  <c r="BE104" i="3"/>
  <c r="BD104" i="3"/>
  <c r="BC104" i="3"/>
  <c r="BA104" i="3"/>
  <c r="AZ104" i="3"/>
  <c r="AY104" i="3"/>
  <c r="AW104" i="3"/>
  <c r="BB104" i="3"/>
  <c r="AX104" i="3"/>
  <c r="AV104" i="3"/>
  <c r="BG103" i="3"/>
  <c r="BF103" i="3"/>
  <c r="BH103" i="3" s="1"/>
  <c r="BE103" i="3"/>
  <c r="BD103" i="3"/>
  <c r="BC103" i="3"/>
  <c r="BA103" i="3"/>
  <c r="AZ103" i="3"/>
  <c r="AY103" i="3"/>
  <c r="AW103" i="3"/>
  <c r="BB103" i="3"/>
  <c r="AX103" i="3"/>
  <c r="AV103" i="3"/>
  <c r="BG102" i="3"/>
  <c r="BF102" i="3"/>
  <c r="BH102" i="3" s="1"/>
  <c r="BE102" i="3"/>
  <c r="BD102" i="3"/>
  <c r="BC102" i="3"/>
  <c r="BA102" i="3"/>
  <c r="AZ102" i="3"/>
  <c r="AY102" i="3"/>
  <c r="AW102" i="3"/>
  <c r="BB102" i="3"/>
  <c r="AX102" i="3"/>
  <c r="AV102" i="3"/>
  <c r="BG101" i="3"/>
  <c r="BF101" i="3"/>
  <c r="BH101" i="3" s="1"/>
  <c r="BE101" i="3"/>
  <c r="BD101" i="3"/>
  <c r="BC101" i="3"/>
  <c r="BA101" i="3"/>
  <c r="AZ101" i="3"/>
  <c r="AY101" i="3"/>
  <c r="AW101" i="3"/>
  <c r="BB101" i="3"/>
  <c r="AX101" i="3"/>
  <c r="AV101" i="3"/>
  <c r="BG100" i="3"/>
  <c r="BF100" i="3"/>
  <c r="BH100" i="3" s="1"/>
  <c r="BE100" i="3"/>
  <c r="BD100" i="3"/>
  <c r="BC100" i="3"/>
  <c r="BA100" i="3"/>
  <c r="AZ100" i="3"/>
  <c r="AY100" i="3"/>
  <c r="AW100" i="3"/>
  <c r="BB100" i="3"/>
  <c r="AX100" i="3"/>
  <c r="AV100" i="3"/>
  <c r="BG99" i="3"/>
  <c r="BF99" i="3"/>
  <c r="BH99" i="3" s="1"/>
  <c r="BE99" i="3"/>
  <c r="BD99" i="3"/>
  <c r="BC99" i="3"/>
  <c r="BA99" i="3"/>
  <c r="AZ99" i="3"/>
  <c r="AY99" i="3"/>
  <c r="AW99" i="3"/>
  <c r="BB99" i="3"/>
  <c r="AX99" i="3"/>
  <c r="AV99" i="3"/>
  <c r="BG98" i="3"/>
  <c r="BF98" i="3"/>
  <c r="BH98" i="3" s="1"/>
  <c r="BE98" i="3"/>
  <c r="BD98" i="3"/>
  <c r="BC98" i="3"/>
  <c r="BA98" i="3"/>
  <c r="AZ98" i="3"/>
  <c r="AY98" i="3"/>
  <c r="AW98" i="3"/>
  <c r="BB98" i="3"/>
  <c r="AX98" i="3"/>
  <c r="AV98" i="3"/>
  <c r="BG97" i="3"/>
  <c r="BF97" i="3"/>
  <c r="BH97" i="3" s="1"/>
  <c r="BE97" i="3"/>
  <c r="BD97" i="3"/>
  <c r="BC97" i="3"/>
  <c r="BA97" i="3"/>
  <c r="AZ97" i="3"/>
  <c r="AY97" i="3"/>
  <c r="AW97" i="3"/>
  <c r="BB97" i="3"/>
  <c r="AX97" i="3"/>
  <c r="AV97" i="3"/>
  <c r="BG96" i="3"/>
  <c r="BF96" i="3"/>
  <c r="BH96" i="3" s="1"/>
  <c r="BE96" i="3"/>
  <c r="BD96" i="3"/>
  <c r="BC96" i="3"/>
  <c r="BA96" i="3"/>
  <c r="AZ96" i="3"/>
  <c r="AY96" i="3"/>
  <c r="AW96" i="3"/>
  <c r="BB96" i="3"/>
  <c r="AX96" i="3"/>
  <c r="AV96" i="3"/>
  <c r="BG95" i="3"/>
  <c r="BF95" i="3"/>
  <c r="BH95" i="3" s="1"/>
  <c r="BE95" i="3"/>
  <c r="BD95" i="3"/>
  <c r="BC95" i="3"/>
  <c r="BA95" i="3"/>
  <c r="AZ95" i="3"/>
  <c r="AW95" i="3"/>
  <c r="BB95" i="3"/>
  <c r="AX95" i="3"/>
  <c r="AV95" i="3"/>
  <c r="BG94" i="3"/>
  <c r="BF94" i="3"/>
  <c r="BH94" i="3" s="1"/>
  <c r="BE94" i="3"/>
  <c r="BD94" i="3"/>
  <c r="BC94" i="3"/>
  <c r="BA94" i="3"/>
  <c r="AZ94" i="3"/>
  <c r="AY94" i="3"/>
  <c r="AW94" i="3"/>
  <c r="BB94" i="3"/>
  <c r="AX94" i="3"/>
  <c r="AV94" i="3"/>
  <c r="BG93" i="3"/>
  <c r="BF93" i="3"/>
  <c r="BH93" i="3" s="1"/>
  <c r="BE93" i="3"/>
  <c r="BD93" i="3"/>
  <c r="BC93" i="3"/>
  <c r="BA93" i="3"/>
  <c r="AZ93" i="3"/>
  <c r="AY93" i="3"/>
  <c r="AW93" i="3"/>
  <c r="BB93" i="3"/>
  <c r="AX93" i="3"/>
  <c r="AV93" i="3"/>
  <c r="BG92" i="3"/>
  <c r="BF92" i="3"/>
  <c r="BH92" i="3" s="1"/>
  <c r="BE92" i="3"/>
  <c r="BD92" i="3"/>
  <c r="BC92" i="3"/>
  <c r="BA92" i="3"/>
  <c r="AZ92" i="3"/>
  <c r="AY92" i="3"/>
  <c r="AW92" i="3"/>
  <c r="BB92" i="3"/>
  <c r="AX92" i="3"/>
  <c r="AV92" i="3"/>
  <c r="BG91" i="3"/>
  <c r="BF91" i="3"/>
  <c r="BH91" i="3" s="1"/>
  <c r="BE91" i="3"/>
  <c r="BD91" i="3"/>
  <c r="BC91" i="3"/>
  <c r="BA91" i="3"/>
  <c r="AZ91" i="3"/>
  <c r="AY91" i="3"/>
  <c r="AW91" i="3"/>
  <c r="BB91" i="3"/>
  <c r="AX91" i="3"/>
  <c r="AV91" i="3"/>
  <c r="BG90" i="3"/>
  <c r="BF90" i="3"/>
  <c r="BH90" i="3" s="1"/>
  <c r="BE90" i="3"/>
  <c r="BD90" i="3"/>
  <c r="BC90" i="3"/>
  <c r="BA90" i="3"/>
  <c r="AZ90" i="3"/>
  <c r="AY90" i="3"/>
  <c r="AW90" i="3"/>
  <c r="BB90" i="3"/>
  <c r="AX90" i="3"/>
  <c r="AV90" i="3"/>
  <c r="BG89" i="3"/>
  <c r="BF89" i="3"/>
  <c r="BH89" i="3" s="1"/>
  <c r="BE89" i="3"/>
  <c r="BD89" i="3"/>
  <c r="BC89" i="3"/>
  <c r="BA89" i="3"/>
  <c r="AZ89" i="3"/>
  <c r="AY89" i="3"/>
  <c r="AW89" i="3"/>
  <c r="BB89" i="3"/>
  <c r="AX89" i="3"/>
  <c r="AV89" i="3"/>
  <c r="BG88" i="3"/>
  <c r="BF88" i="3"/>
  <c r="BH88" i="3" s="1"/>
  <c r="BE88" i="3"/>
  <c r="BD88" i="3"/>
  <c r="BC88" i="3"/>
  <c r="BA88" i="3"/>
  <c r="AZ88" i="3"/>
  <c r="AY88" i="3"/>
  <c r="AW88" i="3"/>
  <c r="BB88" i="3"/>
  <c r="AX88" i="3"/>
  <c r="AV88" i="3"/>
  <c r="BG87" i="3"/>
  <c r="BF87" i="3"/>
  <c r="BE87" i="3"/>
  <c r="BD87" i="3"/>
  <c r="BC87" i="3"/>
  <c r="BA87" i="3"/>
  <c r="AZ87" i="3"/>
  <c r="AY87" i="3"/>
  <c r="AW87" i="3"/>
  <c r="BB87" i="3"/>
  <c r="AX87" i="3"/>
  <c r="AV87" i="3"/>
  <c r="BG86" i="3"/>
  <c r="BF86" i="3"/>
  <c r="BE86" i="3"/>
  <c r="BD86" i="3"/>
  <c r="BC86" i="3"/>
  <c r="BA86" i="3"/>
  <c r="AZ86" i="3"/>
  <c r="AY86" i="3"/>
  <c r="AW86" i="3"/>
  <c r="BB86" i="3"/>
  <c r="AX86" i="3"/>
  <c r="AV86" i="3"/>
  <c r="BG85" i="3"/>
  <c r="BF85" i="3"/>
  <c r="BE85" i="3"/>
  <c r="BD85" i="3"/>
  <c r="BC85" i="3"/>
  <c r="BA85" i="3"/>
  <c r="AZ85" i="3"/>
  <c r="AY85" i="3"/>
  <c r="AW85" i="3"/>
  <c r="BB85" i="3"/>
  <c r="AX85" i="3"/>
  <c r="AV85" i="3"/>
  <c r="BG84" i="3"/>
  <c r="BF84" i="3"/>
  <c r="BH84" i="3" s="1"/>
  <c r="BE84" i="3"/>
  <c r="BD84" i="3"/>
  <c r="BC84" i="3"/>
  <c r="BA84" i="3"/>
  <c r="AZ84" i="3"/>
  <c r="AW84" i="3"/>
  <c r="BB84" i="3"/>
  <c r="AX84" i="3"/>
  <c r="AV84" i="3"/>
  <c r="BG83" i="3"/>
  <c r="BF83" i="3"/>
  <c r="BE83" i="3"/>
  <c r="BD83" i="3"/>
  <c r="BC83" i="3"/>
  <c r="BA83" i="3"/>
  <c r="AZ83" i="3"/>
  <c r="AY83" i="3"/>
  <c r="AW83" i="3"/>
  <c r="BB83" i="3"/>
  <c r="AX83" i="3"/>
  <c r="AV83" i="3"/>
  <c r="BG82" i="3"/>
  <c r="BF82" i="3"/>
  <c r="BH82" i="3" s="1"/>
  <c r="BE82" i="3"/>
  <c r="BD82" i="3"/>
  <c r="BC82" i="3"/>
  <c r="BA82" i="3"/>
  <c r="AZ82" i="3"/>
  <c r="AY82" i="3"/>
  <c r="AW82" i="3"/>
  <c r="BB82" i="3"/>
  <c r="AX82" i="3"/>
  <c r="AV82" i="3"/>
  <c r="BG81" i="3"/>
  <c r="BF81" i="3"/>
  <c r="BH81" i="3" s="1"/>
  <c r="BE81" i="3"/>
  <c r="BD81" i="3"/>
  <c r="BC81" i="3"/>
  <c r="BA81" i="3"/>
  <c r="AZ81" i="3"/>
  <c r="AY81" i="3"/>
  <c r="AW81" i="3"/>
  <c r="BB81" i="3"/>
  <c r="AX81" i="3"/>
  <c r="AV81" i="3"/>
  <c r="BG80" i="3"/>
  <c r="BF80" i="3"/>
  <c r="BH80" i="3" s="1"/>
  <c r="BE80" i="3"/>
  <c r="BD80" i="3"/>
  <c r="BC80" i="3"/>
  <c r="BA80" i="3"/>
  <c r="AZ80" i="3"/>
  <c r="AY80" i="3"/>
  <c r="AW80" i="3"/>
  <c r="BB80" i="3"/>
  <c r="AX80" i="3"/>
  <c r="AV80" i="3"/>
  <c r="BG79" i="3"/>
  <c r="BF79" i="3"/>
  <c r="BH79" i="3" s="1"/>
  <c r="BE79" i="3"/>
  <c r="BD79" i="3"/>
  <c r="BC79" i="3"/>
  <c r="BA79" i="3"/>
  <c r="AZ79" i="3"/>
  <c r="AY79" i="3"/>
  <c r="AW79" i="3"/>
  <c r="BB79" i="3"/>
  <c r="AX79" i="3"/>
  <c r="AV79" i="3"/>
  <c r="BG78" i="3"/>
  <c r="BF78" i="3"/>
  <c r="BH78" i="3" s="1"/>
  <c r="BE78" i="3"/>
  <c r="BD78" i="3"/>
  <c r="BC78" i="3"/>
  <c r="BA78" i="3"/>
  <c r="AZ78" i="3"/>
  <c r="AW78" i="3"/>
  <c r="BB78" i="3"/>
  <c r="AX78" i="3"/>
  <c r="AV78" i="3"/>
  <c r="BG77" i="3"/>
  <c r="BF77" i="3"/>
  <c r="BH77" i="3" s="1"/>
  <c r="BE77" i="3"/>
  <c r="BD77" i="3"/>
  <c r="BC77" i="3"/>
  <c r="BA77" i="3"/>
  <c r="AZ77" i="3"/>
  <c r="AY77" i="3"/>
  <c r="AW77" i="3"/>
  <c r="BB77" i="3"/>
  <c r="AX77" i="3"/>
  <c r="AV77" i="3"/>
  <c r="BG76" i="3"/>
  <c r="BF76" i="3"/>
  <c r="BH76" i="3" s="1"/>
  <c r="BE76" i="3"/>
  <c r="BD76" i="3"/>
  <c r="BC76" i="3"/>
  <c r="BA76" i="3"/>
  <c r="AZ76" i="3"/>
  <c r="AY76" i="3"/>
  <c r="AW76" i="3"/>
  <c r="BB76" i="3"/>
  <c r="AX76" i="3"/>
  <c r="AV76" i="3"/>
  <c r="BG75" i="3"/>
  <c r="BF75" i="3"/>
  <c r="BE75" i="3"/>
  <c r="BD75" i="3"/>
  <c r="BC75" i="3"/>
  <c r="BA75" i="3"/>
  <c r="AZ75" i="3"/>
  <c r="AY75" i="3"/>
  <c r="AW75" i="3"/>
  <c r="BB75" i="3"/>
  <c r="AX75" i="3"/>
  <c r="AV75" i="3"/>
  <c r="BG74" i="3"/>
  <c r="BF74" i="3"/>
  <c r="BH74" i="3" s="1"/>
  <c r="BE74" i="3"/>
  <c r="BD74" i="3"/>
  <c r="BC74" i="3"/>
  <c r="BA74" i="3"/>
  <c r="AZ74" i="3"/>
  <c r="AY74" i="3"/>
  <c r="AW74" i="3"/>
  <c r="BB74" i="3"/>
  <c r="AX74" i="3"/>
  <c r="AV74" i="3"/>
  <c r="BG73" i="3"/>
  <c r="BF73" i="3"/>
  <c r="BH73" i="3" s="1"/>
  <c r="BE73" i="3"/>
  <c r="BD73" i="3"/>
  <c r="BC73" i="3"/>
  <c r="BA73" i="3"/>
  <c r="AZ73" i="3"/>
  <c r="AY73" i="3"/>
  <c r="AW73" i="3"/>
  <c r="BB73" i="3"/>
  <c r="AX73" i="3"/>
  <c r="AV73" i="3"/>
  <c r="BG72" i="3"/>
  <c r="BF72" i="3"/>
  <c r="BH72" i="3" s="1"/>
  <c r="BE72" i="3"/>
  <c r="BD72" i="3"/>
  <c r="BC72" i="3"/>
  <c r="BA72" i="3"/>
  <c r="AZ72" i="3"/>
  <c r="AY72" i="3"/>
  <c r="AW72" i="3"/>
  <c r="BB72" i="3"/>
  <c r="AX72" i="3"/>
  <c r="AV72" i="3"/>
  <c r="BG71" i="3"/>
  <c r="BF71" i="3"/>
  <c r="BE71" i="3"/>
  <c r="BD71" i="3"/>
  <c r="BC71" i="3"/>
  <c r="BA71" i="3"/>
  <c r="AZ71" i="3"/>
  <c r="AY71" i="3"/>
  <c r="AW71" i="3"/>
  <c r="BB71" i="3"/>
  <c r="AX71" i="3"/>
  <c r="AV71" i="3"/>
  <c r="BG70" i="3"/>
  <c r="BF70" i="3"/>
  <c r="BE70" i="3"/>
  <c r="BD70" i="3"/>
  <c r="BC70" i="3"/>
  <c r="BA70" i="3"/>
  <c r="AZ70" i="3"/>
  <c r="AY70" i="3"/>
  <c r="AW70" i="3"/>
  <c r="BB70" i="3"/>
  <c r="AX70" i="3"/>
  <c r="AV70" i="3"/>
  <c r="BG69" i="3"/>
  <c r="BF69" i="3"/>
  <c r="BH69" i="3" s="1"/>
  <c r="BE69" i="3"/>
  <c r="BD69" i="3"/>
  <c r="BC69" i="3"/>
  <c r="BA69" i="3"/>
  <c r="AZ69" i="3"/>
  <c r="AY69" i="3"/>
  <c r="AW69" i="3"/>
  <c r="BB69" i="3"/>
  <c r="AX69" i="3"/>
  <c r="AV69" i="3"/>
  <c r="BG68" i="3"/>
  <c r="BF68" i="3"/>
  <c r="BH68" i="3" s="1"/>
  <c r="BE68" i="3"/>
  <c r="BD68" i="3"/>
  <c r="BC68" i="3"/>
  <c r="BA68" i="3"/>
  <c r="AZ68" i="3"/>
  <c r="AY68" i="3"/>
  <c r="AW68" i="3"/>
  <c r="BB68" i="3"/>
  <c r="AX68" i="3"/>
  <c r="AV68" i="3"/>
  <c r="BG67" i="3"/>
  <c r="BF67" i="3"/>
  <c r="BH67" i="3" s="1"/>
  <c r="BE67" i="3"/>
  <c r="BD67" i="3"/>
  <c r="BC67" i="3"/>
  <c r="BA67" i="3"/>
  <c r="AZ67" i="3"/>
  <c r="AY67" i="3"/>
  <c r="AW67" i="3"/>
  <c r="BB67" i="3"/>
  <c r="AX67" i="3"/>
  <c r="AV67" i="3"/>
  <c r="BG66" i="3"/>
  <c r="BF66" i="3"/>
  <c r="BH66" i="3" s="1"/>
  <c r="BE66" i="3"/>
  <c r="BD66" i="3"/>
  <c r="BC66" i="3"/>
  <c r="BA66" i="3"/>
  <c r="AZ66" i="3"/>
  <c r="AY66" i="3"/>
  <c r="AW66" i="3"/>
  <c r="BB66" i="3"/>
  <c r="AX66" i="3"/>
  <c r="AV66" i="3"/>
  <c r="BG65" i="3"/>
  <c r="BF65" i="3"/>
  <c r="BH65" i="3" s="1"/>
  <c r="BE65" i="3"/>
  <c r="BD65" i="3"/>
  <c r="BC65" i="3"/>
  <c r="BA65" i="3"/>
  <c r="AZ65" i="3"/>
  <c r="AY65" i="3"/>
  <c r="AW65" i="3"/>
  <c r="BB65" i="3"/>
  <c r="AX65" i="3"/>
  <c r="AV65" i="3"/>
  <c r="BG64" i="3"/>
  <c r="BF64" i="3"/>
  <c r="BH64" i="3" s="1"/>
  <c r="BE64" i="3"/>
  <c r="BD64" i="3"/>
  <c r="BC64" i="3"/>
  <c r="BA64" i="3"/>
  <c r="AZ64" i="3"/>
  <c r="AY64" i="3"/>
  <c r="AW64" i="3"/>
  <c r="BB64" i="3"/>
  <c r="AX64" i="3"/>
  <c r="AV64" i="3"/>
  <c r="BG63" i="3"/>
  <c r="BF63" i="3"/>
  <c r="BH63" i="3" s="1"/>
  <c r="BE63" i="3"/>
  <c r="BD63" i="3"/>
  <c r="BC63" i="3"/>
  <c r="BA63" i="3"/>
  <c r="AZ63" i="3"/>
  <c r="AY63" i="3"/>
  <c r="AW63" i="3"/>
  <c r="BB63" i="3"/>
  <c r="AX63" i="3"/>
  <c r="AV63" i="3"/>
  <c r="BG62" i="3"/>
  <c r="BF62" i="3"/>
  <c r="BH62" i="3" s="1"/>
  <c r="BE62" i="3"/>
  <c r="BD62" i="3"/>
  <c r="BC62" i="3"/>
  <c r="BA62" i="3"/>
  <c r="AZ62" i="3"/>
  <c r="AY62" i="3"/>
  <c r="AW62" i="3"/>
  <c r="BB62" i="3"/>
  <c r="AX62" i="3"/>
  <c r="AV62" i="3"/>
  <c r="BG61" i="3"/>
  <c r="BF61" i="3"/>
  <c r="BH61" i="3" s="1"/>
  <c r="BE61" i="3"/>
  <c r="BD61" i="3"/>
  <c r="BC61" i="3"/>
  <c r="BA61" i="3"/>
  <c r="AZ61" i="3"/>
  <c r="AY61" i="3"/>
  <c r="AW61" i="3"/>
  <c r="BB61" i="3"/>
  <c r="AX61" i="3"/>
  <c r="AV61" i="3"/>
  <c r="BG60" i="3"/>
  <c r="BF60" i="3"/>
  <c r="BH60" i="3" s="1"/>
  <c r="BE60" i="3"/>
  <c r="BD60" i="3"/>
  <c r="BC60" i="3"/>
  <c r="BA60" i="3"/>
  <c r="AZ60" i="3"/>
  <c r="AY60" i="3"/>
  <c r="AW60" i="3"/>
  <c r="BB60" i="3"/>
  <c r="AX60" i="3"/>
  <c r="AV60" i="3"/>
  <c r="BG59" i="3"/>
  <c r="BF59" i="3"/>
  <c r="BH59" i="3" s="1"/>
  <c r="BE59" i="3"/>
  <c r="BD59" i="3"/>
  <c r="BC59" i="3"/>
  <c r="BA59" i="3"/>
  <c r="AZ59" i="3"/>
  <c r="AY59" i="3"/>
  <c r="AW59" i="3"/>
  <c r="BB59" i="3"/>
  <c r="AX59" i="3"/>
  <c r="AV59" i="3"/>
  <c r="BG58" i="3"/>
  <c r="BF58" i="3"/>
  <c r="BH58" i="3" s="1"/>
  <c r="BE58" i="3"/>
  <c r="BD58" i="3"/>
  <c r="BC58" i="3"/>
  <c r="BA58" i="3"/>
  <c r="AZ58" i="3"/>
  <c r="AY58" i="3"/>
  <c r="AW58" i="3"/>
  <c r="BB58" i="3"/>
  <c r="AX58" i="3"/>
  <c r="AV58" i="3"/>
  <c r="BG57" i="3"/>
  <c r="BF57" i="3"/>
  <c r="BH57" i="3" s="1"/>
  <c r="BE57" i="3"/>
  <c r="BD57" i="3"/>
  <c r="BC57" i="3"/>
  <c r="BA57" i="3"/>
  <c r="AZ57" i="3"/>
  <c r="AY57" i="3"/>
  <c r="AW57" i="3"/>
  <c r="BB57" i="3"/>
  <c r="AX57" i="3"/>
  <c r="AV57" i="3"/>
  <c r="BG56" i="3"/>
  <c r="BF56" i="3"/>
  <c r="BH56" i="3" s="1"/>
  <c r="BE56" i="3"/>
  <c r="BD56" i="3"/>
  <c r="BC56" i="3"/>
  <c r="BA56" i="3"/>
  <c r="AZ56" i="3"/>
  <c r="AY56" i="3"/>
  <c r="AW56" i="3"/>
  <c r="BB56" i="3"/>
  <c r="AX56" i="3"/>
  <c r="AV56" i="3"/>
  <c r="BG55" i="3"/>
  <c r="BF55" i="3"/>
  <c r="BE55" i="3"/>
  <c r="BD55" i="3"/>
  <c r="BC55" i="3"/>
  <c r="BA55" i="3"/>
  <c r="AZ55" i="3"/>
  <c r="AY55" i="3"/>
  <c r="AW55" i="3"/>
  <c r="BB55" i="3"/>
  <c r="AX55" i="3"/>
  <c r="AV55" i="3"/>
  <c r="BG54" i="3"/>
  <c r="BF54" i="3"/>
  <c r="BH54" i="3" s="1"/>
  <c r="BE54" i="3"/>
  <c r="BD54" i="3"/>
  <c r="BC54" i="3"/>
  <c r="BA54" i="3"/>
  <c r="AZ54" i="3"/>
  <c r="AY54" i="3"/>
  <c r="AW54" i="3"/>
  <c r="BB54" i="3"/>
  <c r="AX54" i="3"/>
  <c r="AV54" i="3"/>
  <c r="BG53" i="3"/>
  <c r="BF53" i="3"/>
  <c r="BE53" i="3"/>
  <c r="BD53" i="3"/>
  <c r="BC53" i="3"/>
  <c r="BA53" i="3"/>
  <c r="AZ53" i="3"/>
  <c r="AY53" i="3"/>
  <c r="AW53" i="3"/>
  <c r="BB53" i="3"/>
  <c r="AX53" i="3"/>
  <c r="AV53" i="3"/>
  <c r="BG52" i="3"/>
  <c r="BF52" i="3"/>
  <c r="BE52" i="3"/>
  <c r="BD52" i="3"/>
  <c r="BC52" i="3"/>
  <c r="BA52" i="3"/>
  <c r="AZ52" i="3"/>
  <c r="AY52" i="3"/>
  <c r="AW52" i="3"/>
  <c r="BB52" i="3"/>
  <c r="AX52" i="3"/>
  <c r="AV52" i="3"/>
  <c r="BG51" i="3"/>
  <c r="BF51" i="3"/>
  <c r="BE51" i="3"/>
  <c r="BD51" i="3"/>
  <c r="BC51" i="3"/>
  <c r="BA51" i="3"/>
  <c r="AZ51" i="3"/>
  <c r="AY51" i="3"/>
  <c r="AW51" i="3"/>
  <c r="BB51" i="3"/>
  <c r="AX51" i="3"/>
  <c r="AV51" i="3"/>
  <c r="BG50" i="3"/>
  <c r="BF50" i="3"/>
  <c r="BH50" i="3" s="1"/>
  <c r="BE50" i="3"/>
  <c r="BD50" i="3"/>
  <c r="BC50" i="3"/>
  <c r="BA50" i="3"/>
  <c r="AZ50" i="3"/>
  <c r="AY50" i="3"/>
  <c r="AW50" i="3"/>
  <c r="BB50" i="3"/>
  <c r="AX50" i="3"/>
  <c r="AV50" i="3"/>
  <c r="BG49" i="3"/>
  <c r="BF49" i="3"/>
  <c r="BE49" i="3"/>
  <c r="BD49" i="3"/>
  <c r="BC49" i="3"/>
  <c r="BA49" i="3"/>
  <c r="AZ49" i="3"/>
  <c r="AY49" i="3"/>
  <c r="AW49" i="3"/>
  <c r="BB49" i="3"/>
  <c r="AX49" i="3"/>
  <c r="AV49" i="3"/>
  <c r="BG48" i="3"/>
  <c r="BF48" i="3"/>
  <c r="BH48" i="3" s="1"/>
  <c r="BE48" i="3"/>
  <c r="BD48" i="3"/>
  <c r="BC48" i="3"/>
  <c r="BA48" i="3"/>
  <c r="AZ48" i="3"/>
  <c r="AY48" i="3"/>
  <c r="AW48" i="3"/>
  <c r="BB48" i="3"/>
  <c r="AX48" i="3"/>
  <c r="AV48" i="3"/>
  <c r="BG47" i="3"/>
  <c r="BF47" i="3"/>
  <c r="BH47" i="3" s="1"/>
  <c r="BE47" i="3"/>
  <c r="BD47" i="3"/>
  <c r="BC47" i="3"/>
  <c r="BA47" i="3"/>
  <c r="AZ47" i="3"/>
  <c r="AY47" i="3"/>
  <c r="AW47" i="3"/>
  <c r="BB47" i="3"/>
  <c r="AX47" i="3"/>
  <c r="AV47" i="3"/>
  <c r="BG46" i="3"/>
  <c r="BF46" i="3"/>
  <c r="BH46" i="3" s="1"/>
  <c r="BE46" i="3"/>
  <c r="BD46" i="3"/>
  <c r="BC46" i="3"/>
  <c r="BA46" i="3"/>
  <c r="AZ46" i="3"/>
  <c r="AY46" i="3"/>
  <c r="AW46" i="3"/>
  <c r="BB46" i="3"/>
  <c r="AX46" i="3"/>
  <c r="AV46" i="3"/>
  <c r="BG45" i="3"/>
  <c r="BF45" i="3"/>
  <c r="BH45" i="3" s="1"/>
  <c r="BE45" i="3"/>
  <c r="BD45" i="3"/>
  <c r="BC45" i="3"/>
  <c r="BA45" i="3"/>
  <c r="AZ45" i="3"/>
  <c r="AY45" i="3"/>
  <c r="AW45" i="3"/>
  <c r="BB45" i="3"/>
  <c r="AX45" i="3"/>
  <c r="AV45" i="3"/>
  <c r="BG44" i="3"/>
  <c r="BF44" i="3"/>
  <c r="BH44" i="3" s="1"/>
  <c r="BE44" i="3"/>
  <c r="BD44" i="3"/>
  <c r="BC44" i="3"/>
  <c r="BA44" i="3"/>
  <c r="AZ44" i="3"/>
  <c r="AY44" i="3"/>
  <c r="AW44" i="3"/>
  <c r="BB44" i="3"/>
  <c r="AX44" i="3"/>
  <c r="AV44" i="3"/>
  <c r="BG43" i="3"/>
  <c r="BF43" i="3"/>
  <c r="BH43" i="3" s="1"/>
  <c r="BE43" i="3"/>
  <c r="BD43" i="3"/>
  <c r="BC43" i="3"/>
  <c r="BA43" i="3"/>
  <c r="AZ43" i="3"/>
  <c r="AY43" i="3"/>
  <c r="AW43" i="3"/>
  <c r="BB43" i="3"/>
  <c r="AX43" i="3"/>
  <c r="AV43" i="3"/>
  <c r="BG42" i="3"/>
  <c r="BF42" i="3"/>
  <c r="BH42" i="3" s="1"/>
  <c r="BE42" i="3"/>
  <c r="BD42" i="3"/>
  <c r="BC42" i="3"/>
  <c r="BA42" i="3"/>
  <c r="AZ42" i="3"/>
  <c r="AY42" i="3"/>
  <c r="AW42" i="3"/>
  <c r="BB42" i="3"/>
  <c r="AX42" i="3"/>
  <c r="AV42" i="3"/>
  <c r="BG41" i="3"/>
  <c r="BF41" i="3"/>
  <c r="BH41" i="3" s="1"/>
  <c r="BE41" i="3"/>
  <c r="BD41" i="3"/>
  <c r="BC41" i="3"/>
  <c r="BA41" i="3"/>
  <c r="AZ41" i="3"/>
  <c r="AY41" i="3"/>
  <c r="AW41" i="3"/>
  <c r="BB41" i="3"/>
  <c r="AX41" i="3"/>
  <c r="AV41" i="3"/>
  <c r="BG40" i="3"/>
  <c r="BF40" i="3"/>
  <c r="BH40" i="3" s="1"/>
  <c r="BE40" i="3"/>
  <c r="BD40" i="3"/>
  <c r="BC40" i="3"/>
  <c r="BA40" i="3"/>
  <c r="AZ40" i="3"/>
  <c r="AY40" i="3"/>
  <c r="AW40" i="3"/>
  <c r="BB40" i="3"/>
  <c r="AX40" i="3"/>
  <c r="AV40" i="3"/>
  <c r="BG39" i="3"/>
  <c r="BF39" i="3"/>
  <c r="BH39" i="3" s="1"/>
  <c r="BE39" i="3"/>
  <c r="BD39" i="3"/>
  <c r="BC39" i="3"/>
  <c r="BA39" i="3"/>
  <c r="AZ39" i="3"/>
  <c r="AY39" i="3"/>
  <c r="AW39" i="3"/>
  <c r="BB39" i="3"/>
  <c r="AX39" i="3"/>
  <c r="AV39" i="3"/>
  <c r="BG38" i="3"/>
  <c r="BF38" i="3"/>
  <c r="BH38" i="3" s="1"/>
  <c r="BE38" i="3"/>
  <c r="BD38" i="3"/>
  <c r="BC38" i="3"/>
  <c r="BA38" i="3"/>
  <c r="AZ38" i="3"/>
  <c r="AW38" i="3"/>
  <c r="BB38" i="3"/>
  <c r="AX38" i="3"/>
  <c r="AV38" i="3"/>
  <c r="BG37" i="3"/>
  <c r="BF37" i="3"/>
  <c r="BH37" i="3" s="1"/>
  <c r="BE37" i="3"/>
  <c r="BD37" i="3"/>
  <c r="BC37" i="3"/>
  <c r="BA37" i="3"/>
  <c r="AZ37" i="3"/>
  <c r="AY37" i="3"/>
  <c r="AW37" i="3"/>
  <c r="BB37" i="3"/>
  <c r="AX37" i="3"/>
  <c r="AV37" i="3"/>
  <c r="BG36" i="3"/>
  <c r="BF36" i="3"/>
  <c r="BH36" i="3" s="1"/>
  <c r="BE36" i="3"/>
  <c r="BD36" i="3"/>
  <c r="BC36" i="3"/>
  <c r="BA36" i="3"/>
  <c r="AZ36" i="3"/>
  <c r="AY36" i="3"/>
  <c r="AW36" i="3"/>
  <c r="BB36" i="3"/>
  <c r="AX36" i="3"/>
  <c r="AV36" i="3"/>
  <c r="BG35" i="3"/>
  <c r="BF35" i="3"/>
  <c r="BH35" i="3" s="1"/>
  <c r="BE35" i="3"/>
  <c r="BD35" i="3"/>
  <c r="BC35" i="3"/>
  <c r="BA35" i="3"/>
  <c r="AZ35" i="3"/>
  <c r="AY35" i="3"/>
  <c r="AW35" i="3"/>
  <c r="BB35" i="3"/>
  <c r="AX35" i="3"/>
  <c r="AV35" i="3"/>
  <c r="BG34" i="3"/>
  <c r="BF34" i="3"/>
  <c r="BH34" i="3" s="1"/>
  <c r="BE34" i="3"/>
  <c r="BD34" i="3"/>
  <c r="BC34" i="3"/>
  <c r="BA34" i="3"/>
  <c r="AZ34" i="3"/>
  <c r="AY34" i="3"/>
  <c r="AW34" i="3"/>
  <c r="BB34" i="3"/>
  <c r="AX34" i="3"/>
  <c r="AV34" i="3"/>
  <c r="BG33" i="3"/>
  <c r="BF33" i="3"/>
  <c r="BE33" i="3"/>
  <c r="BD33" i="3"/>
  <c r="BC33" i="3"/>
  <c r="BA33" i="3"/>
  <c r="AZ33" i="3"/>
  <c r="AY33" i="3"/>
  <c r="AW33" i="3"/>
  <c r="BB33" i="3"/>
  <c r="AX33" i="3"/>
  <c r="AV33" i="3"/>
  <c r="BG32" i="3"/>
  <c r="BF32" i="3"/>
  <c r="BH32" i="3" s="1"/>
  <c r="BE32" i="3"/>
  <c r="BD32" i="3"/>
  <c r="BC32" i="3"/>
  <c r="BA32" i="3"/>
  <c r="AZ32" i="3"/>
  <c r="AY32" i="3"/>
  <c r="AW32" i="3"/>
  <c r="BB32" i="3"/>
  <c r="AX32" i="3"/>
  <c r="AV32" i="3"/>
  <c r="BG31" i="3"/>
  <c r="BF31" i="3"/>
  <c r="BH31" i="3" s="1"/>
  <c r="BE31" i="3"/>
  <c r="BD31" i="3"/>
  <c r="BC31" i="3"/>
  <c r="BA31" i="3"/>
  <c r="AZ31" i="3"/>
  <c r="AY31" i="3"/>
  <c r="AW31" i="3"/>
  <c r="BB31" i="3"/>
  <c r="AX31" i="3"/>
  <c r="AV31" i="3"/>
  <c r="BG30" i="3"/>
  <c r="BF30" i="3"/>
  <c r="BH30" i="3" s="1"/>
  <c r="BE30" i="3"/>
  <c r="BD30" i="3"/>
  <c r="BC30" i="3"/>
  <c r="BA30" i="3"/>
  <c r="AZ30" i="3"/>
  <c r="AY30" i="3"/>
  <c r="AW30" i="3"/>
  <c r="BB30" i="3"/>
  <c r="AX30" i="3"/>
  <c r="AV30" i="3"/>
  <c r="BG29" i="3"/>
  <c r="BF29" i="3"/>
  <c r="BH29" i="3" s="1"/>
  <c r="BE29" i="3"/>
  <c r="BD29" i="3"/>
  <c r="BC29" i="3"/>
  <c r="BA29" i="3"/>
  <c r="AZ29" i="3"/>
  <c r="AY29" i="3"/>
  <c r="AW29" i="3"/>
  <c r="BB29" i="3"/>
  <c r="AX29" i="3"/>
  <c r="AV29" i="3"/>
  <c r="BG28" i="3"/>
  <c r="BF28" i="3"/>
  <c r="BH28" i="3" s="1"/>
  <c r="BE28" i="3"/>
  <c r="BD28" i="3"/>
  <c r="BC28" i="3"/>
  <c r="BA28" i="3"/>
  <c r="AZ28" i="3"/>
  <c r="AY28" i="3"/>
  <c r="AW28" i="3"/>
  <c r="BB28" i="3"/>
  <c r="AX28" i="3"/>
  <c r="AV28" i="3"/>
  <c r="BG27" i="3"/>
  <c r="BF27" i="3"/>
  <c r="BH27" i="3" s="1"/>
  <c r="BE27" i="3"/>
  <c r="BD27" i="3"/>
  <c r="BC27" i="3"/>
  <c r="BA27" i="3"/>
  <c r="AZ27" i="3"/>
  <c r="AY27" i="3"/>
  <c r="AW27" i="3"/>
  <c r="BB27" i="3"/>
  <c r="AX27" i="3"/>
  <c r="AV27" i="3"/>
  <c r="BG26" i="3"/>
  <c r="BF26" i="3"/>
  <c r="BH26" i="3" s="1"/>
  <c r="BE26" i="3"/>
  <c r="BD26" i="3"/>
  <c r="BC26" i="3"/>
  <c r="BA26" i="3"/>
  <c r="AZ26" i="3"/>
  <c r="AY26" i="3"/>
  <c r="AW26" i="3"/>
  <c r="BB26" i="3"/>
  <c r="AX26" i="3"/>
  <c r="AV26" i="3"/>
  <c r="BG25" i="3"/>
  <c r="BF25" i="3"/>
  <c r="BH25" i="3" s="1"/>
  <c r="BE25" i="3"/>
  <c r="BD25" i="3"/>
  <c r="BC25" i="3"/>
  <c r="BA25" i="3"/>
  <c r="AZ25" i="3"/>
  <c r="AY25" i="3"/>
  <c r="AW25" i="3"/>
  <c r="BB25" i="3"/>
  <c r="AX25" i="3"/>
  <c r="AV25" i="3"/>
  <c r="BG24" i="3"/>
  <c r="BF24" i="3"/>
  <c r="BH24" i="3" s="1"/>
  <c r="BE24" i="3"/>
  <c r="BD24" i="3"/>
  <c r="BC24" i="3"/>
  <c r="BA24" i="3"/>
  <c r="AZ24" i="3"/>
  <c r="AY24" i="3"/>
  <c r="AW24" i="3"/>
  <c r="BB24" i="3"/>
  <c r="AX24" i="3"/>
  <c r="AV24" i="3"/>
  <c r="BG23" i="3"/>
  <c r="BF23" i="3"/>
  <c r="BH23" i="3" s="1"/>
  <c r="BE23" i="3"/>
  <c r="BD23" i="3"/>
  <c r="BC23" i="3"/>
  <c r="BA23" i="3"/>
  <c r="AZ23" i="3"/>
  <c r="AY23" i="3"/>
  <c r="AW23" i="3"/>
  <c r="BB23" i="3"/>
  <c r="AX23" i="3"/>
  <c r="AV23" i="3"/>
  <c r="BG22" i="3"/>
  <c r="BF22" i="3"/>
  <c r="BH22" i="3" s="1"/>
  <c r="BE22" i="3"/>
  <c r="BD22" i="3"/>
  <c r="BC22" i="3"/>
  <c r="BA22" i="3"/>
  <c r="AZ22" i="3"/>
  <c r="AY22" i="3"/>
  <c r="AW22" i="3"/>
  <c r="BB22" i="3"/>
  <c r="AX22" i="3"/>
  <c r="AV22" i="3"/>
  <c r="BG21" i="3"/>
  <c r="BF21" i="3"/>
  <c r="BH21" i="3" s="1"/>
  <c r="BE21" i="3"/>
  <c r="BD21" i="3"/>
  <c r="BC21" i="3"/>
  <c r="BA21" i="3"/>
  <c r="AZ21" i="3"/>
  <c r="AY21" i="3"/>
  <c r="AW21" i="3"/>
  <c r="BB21" i="3"/>
  <c r="AX21" i="3"/>
  <c r="AV21" i="3"/>
  <c r="BG20" i="3"/>
  <c r="BF20" i="3"/>
  <c r="BH20" i="3" s="1"/>
  <c r="BE20" i="3"/>
  <c r="BD20" i="3"/>
  <c r="BC20" i="3"/>
  <c r="BA20" i="3"/>
  <c r="AZ20" i="3"/>
  <c r="AY20" i="3"/>
  <c r="AW20" i="3"/>
  <c r="BB20" i="3"/>
  <c r="AX20" i="3"/>
  <c r="AV20" i="3"/>
  <c r="BG19" i="3"/>
  <c r="BF19" i="3"/>
  <c r="BH19" i="3" s="1"/>
  <c r="BE19" i="3"/>
  <c r="BD19" i="3"/>
  <c r="BC19" i="3"/>
  <c r="BA19" i="3"/>
  <c r="AZ19" i="3"/>
  <c r="AY19" i="3"/>
  <c r="AW19" i="3"/>
  <c r="BB19" i="3"/>
  <c r="AX19" i="3"/>
  <c r="AV19" i="3"/>
  <c r="BG18" i="3"/>
  <c r="BF18" i="3"/>
  <c r="BH18" i="3" s="1"/>
  <c r="BE18" i="3"/>
  <c r="BD18" i="3"/>
  <c r="BC18" i="3"/>
  <c r="BA18" i="3"/>
  <c r="AZ18" i="3"/>
  <c r="AY18" i="3"/>
  <c r="AW18" i="3"/>
  <c r="BB18" i="3"/>
  <c r="AX18" i="3"/>
  <c r="AV18" i="3"/>
  <c r="BG17" i="3"/>
  <c r="BF17" i="3"/>
  <c r="BH17" i="3" s="1"/>
  <c r="BE17" i="3"/>
  <c r="BD17" i="3"/>
  <c r="BC17" i="3"/>
  <c r="BA17" i="3"/>
  <c r="AZ17" i="3"/>
  <c r="AY17" i="3"/>
  <c r="AW17" i="3"/>
  <c r="BB17" i="3"/>
  <c r="AX17" i="3"/>
  <c r="AV17" i="3"/>
  <c r="BG16" i="3"/>
  <c r="BF16" i="3"/>
  <c r="BH16" i="3" s="1"/>
  <c r="BE16" i="3"/>
  <c r="BD16" i="3"/>
  <c r="BC16" i="3"/>
  <c r="BA16" i="3"/>
  <c r="AZ16" i="3"/>
  <c r="AY16" i="3"/>
  <c r="AW16" i="3"/>
  <c r="BB16" i="3"/>
  <c r="AX16" i="3"/>
  <c r="AV16" i="3"/>
  <c r="BG15" i="3"/>
  <c r="BF15" i="3"/>
  <c r="BE15" i="3"/>
  <c r="BD15" i="3"/>
  <c r="BC15" i="3"/>
  <c r="BA15" i="3"/>
  <c r="AZ15" i="3"/>
  <c r="AY15" i="3"/>
  <c r="AW15" i="3"/>
  <c r="BB15" i="3"/>
  <c r="AX15" i="3"/>
  <c r="AV15" i="3"/>
  <c r="BG14" i="3"/>
  <c r="BF14" i="3"/>
  <c r="BH14" i="3" s="1"/>
  <c r="BE14" i="3"/>
  <c r="BD14" i="3"/>
  <c r="BC14" i="3"/>
  <c r="BA14" i="3"/>
  <c r="AZ14" i="3"/>
  <c r="AY14" i="3"/>
  <c r="AW14" i="3"/>
  <c r="BB14" i="3"/>
  <c r="AX14" i="3"/>
  <c r="AV14" i="3"/>
  <c r="BG13" i="3"/>
  <c r="BF13" i="3"/>
  <c r="BH13" i="3" s="1"/>
  <c r="BE13" i="3"/>
  <c r="BD13" i="3"/>
  <c r="BC13" i="3"/>
  <c r="BA13" i="3"/>
  <c r="AZ13" i="3"/>
  <c r="AW13" i="3"/>
  <c r="BB13" i="3"/>
  <c r="AX13" i="3"/>
  <c r="AV13" i="3"/>
  <c r="BG12" i="3"/>
  <c r="BF12" i="3"/>
  <c r="BH12" i="3" s="1"/>
  <c r="BE12" i="3"/>
  <c r="BD12" i="3"/>
  <c r="BC12" i="3"/>
  <c r="BA12" i="3"/>
  <c r="AZ12" i="3"/>
  <c r="AY12" i="3"/>
  <c r="AW12" i="3"/>
  <c r="BB12" i="3"/>
  <c r="AX12" i="3"/>
  <c r="AV12" i="3"/>
  <c r="BG11" i="3"/>
  <c r="BF11" i="3"/>
  <c r="BH11" i="3" s="1"/>
  <c r="BE11" i="3"/>
  <c r="BD11" i="3"/>
  <c r="BC11" i="3"/>
  <c r="BA11" i="3"/>
  <c r="AZ11" i="3"/>
  <c r="AW11" i="3"/>
  <c r="BB11" i="3"/>
  <c r="AX11" i="3"/>
  <c r="AV11" i="3"/>
  <c r="BG10" i="3"/>
  <c r="BF10" i="3"/>
  <c r="BH10" i="3" s="1"/>
  <c r="BE10" i="3"/>
  <c r="BD10" i="3"/>
  <c r="BC10" i="3"/>
  <c r="BA10" i="3"/>
  <c r="AZ10" i="3"/>
  <c r="AY10" i="3"/>
  <c r="AW10" i="3"/>
  <c r="BB10" i="3"/>
  <c r="AX10" i="3"/>
  <c r="AV10" i="3"/>
  <c r="BG9" i="3"/>
  <c r="BF9" i="3"/>
  <c r="BH9" i="3" s="1"/>
  <c r="BE9" i="3"/>
  <c r="BD9" i="3"/>
  <c r="BC9" i="3"/>
  <c r="BA9" i="3"/>
  <c r="AZ9" i="3"/>
  <c r="AY9" i="3"/>
  <c r="AW9" i="3"/>
  <c r="BB9" i="3"/>
  <c r="AX9" i="3"/>
  <c r="AV9" i="3"/>
  <c r="BG8" i="3"/>
  <c r="BF8" i="3"/>
  <c r="BH8" i="3" s="1"/>
  <c r="BE8" i="3"/>
  <c r="BD8" i="3"/>
  <c r="BC8" i="3"/>
  <c r="BA8" i="3"/>
  <c r="AZ8" i="3"/>
  <c r="AY8" i="3"/>
  <c r="AW8" i="3"/>
  <c r="BB8" i="3"/>
  <c r="AX8" i="3"/>
  <c r="AV8" i="3"/>
  <c r="BG7" i="3"/>
  <c r="BF7" i="3"/>
  <c r="BH7" i="3" s="1"/>
  <c r="BE7" i="3"/>
  <c r="BD7" i="3"/>
  <c r="BC7" i="3"/>
  <c r="BA7" i="3"/>
  <c r="AZ7" i="3"/>
  <c r="AY7" i="3"/>
  <c r="AW7" i="3"/>
  <c r="BB7" i="3"/>
  <c r="AX7" i="3"/>
  <c r="AV7" i="3"/>
  <c r="BG6" i="3"/>
  <c r="BF6" i="3"/>
  <c r="BE6" i="3"/>
  <c r="BD6" i="3"/>
  <c r="BC6" i="3"/>
  <c r="BA6" i="3"/>
  <c r="AZ6" i="3"/>
  <c r="AY6" i="3"/>
  <c r="AW6" i="3"/>
  <c r="BB6" i="3"/>
  <c r="AX6" i="3"/>
  <c r="AV6" i="3"/>
  <c r="BG5" i="3"/>
  <c r="BF5" i="3"/>
  <c r="BH5" i="3" s="1"/>
  <c r="BE5" i="3"/>
  <c r="BD5" i="3"/>
  <c r="BC5" i="3"/>
  <c r="BA5" i="3"/>
  <c r="AZ5" i="3"/>
  <c r="AY5" i="3"/>
  <c r="AW5" i="3"/>
  <c r="BB5" i="3"/>
  <c r="AX5" i="3"/>
  <c r="AV5" i="3"/>
  <c r="BG4" i="3"/>
  <c r="BF4" i="3"/>
  <c r="BH4" i="3" s="1"/>
  <c r="BE4" i="3"/>
  <c r="BD4" i="3"/>
  <c r="BC4" i="3"/>
  <c r="BA4" i="3"/>
  <c r="AZ4" i="3"/>
  <c r="AW4" i="3"/>
  <c r="BB4" i="3"/>
  <c r="AX4" i="3"/>
  <c r="AV4" i="3"/>
  <c r="BG3" i="3"/>
  <c r="BF3" i="3"/>
  <c r="BH3" i="3" s="1"/>
  <c r="BE3" i="3"/>
  <c r="BD3" i="3"/>
  <c r="BC3" i="3"/>
  <c r="BA3" i="3"/>
  <c r="AZ3" i="3"/>
  <c r="AW3" i="3"/>
  <c r="BB3" i="3"/>
  <c r="AX3" i="3"/>
  <c r="AV3" i="3"/>
  <c r="BG111" i="3"/>
  <c r="BF111" i="3"/>
  <c r="BE111" i="3"/>
  <c r="BD111" i="3"/>
  <c r="BC111" i="3"/>
  <c r="BA111" i="3"/>
  <c r="AZ111" i="3"/>
  <c r="AY111" i="3"/>
  <c r="AW111" i="3"/>
  <c r="BB111" i="3"/>
  <c r="AX111" i="3"/>
  <c r="AV111" i="3"/>
  <c r="BG110" i="3"/>
  <c r="BF110" i="3"/>
  <c r="BH110" i="3" s="1"/>
  <c r="BE110" i="3"/>
  <c r="BD110" i="3"/>
  <c r="BC110" i="3"/>
  <c r="BA110" i="3"/>
  <c r="AZ110" i="3"/>
  <c r="AY110" i="3"/>
  <c r="AW110" i="3"/>
  <c r="BB110" i="3"/>
  <c r="AX110" i="3"/>
  <c r="AV110" i="3"/>
  <c r="BG123" i="3"/>
  <c r="BF123" i="3"/>
  <c r="BH123" i="3" s="1"/>
  <c r="BE123" i="3"/>
  <c r="BD123" i="3"/>
  <c r="BC123" i="3"/>
  <c r="BA123" i="3"/>
  <c r="AZ123" i="3"/>
  <c r="AY123" i="3"/>
  <c r="AW123" i="3"/>
  <c r="BB123" i="3"/>
  <c r="AX123" i="3"/>
  <c r="AV123" i="3"/>
  <c r="BG122" i="3"/>
  <c r="BF122" i="3"/>
  <c r="BE122" i="3"/>
  <c r="BD122" i="3"/>
  <c r="BC122" i="3"/>
  <c r="BA122" i="3"/>
  <c r="AZ122" i="3"/>
  <c r="AY122" i="3"/>
  <c r="AW122" i="3"/>
  <c r="BB122" i="3"/>
  <c r="AX122" i="3"/>
  <c r="AV122" i="3"/>
  <c r="BG121" i="3"/>
  <c r="BF121" i="3"/>
  <c r="BH121" i="3" s="1"/>
  <c r="BE121" i="3"/>
  <c r="BD121" i="3"/>
  <c r="BC121" i="3"/>
  <c r="BA121" i="3"/>
  <c r="AZ121" i="3"/>
  <c r="AY121" i="3"/>
  <c r="AW121" i="3"/>
  <c r="BB121" i="3"/>
  <c r="AX121" i="3"/>
  <c r="AV121" i="3"/>
  <c r="BG120" i="3"/>
  <c r="BF120" i="3"/>
  <c r="BH120" i="3" s="1"/>
  <c r="BE120" i="3"/>
  <c r="BD120" i="3"/>
  <c r="BC120" i="3"/>
  <c r="BA120" i="3"/>
  <c r="AZ120" i="3"/>
  <c r="AY120" i="3"/>
  <c r="AW120" i="3"/>
  <c r="BB120" i="3"/>
  <c r="AX120" i="3"/>
  <c r="AV120" i="3"/>
  <c r="BG119" i="3"/>
  <c r="BF119" i="3"/>
  <c r="BH119" i="3" s="1"/>
  <c r="BE119" i="3"/>
  <c r="BD119" i="3"/>
  <c r="BC119" i="3"/>
  <c r="BA119" i="3"/>
  <c r="AZ119" i="3"/>
  <c r="AY119" i="3"/>
  <c r="AW119" i="3"/>
  <c r="BB119" i="3"/>
  <c r="AX119" i="3"/>
  <c r="AV119" i="3"/>
  <c r="BG118" i="3"/>
  <c r="BF118" i="3"/>
  <c r="BE118" i="3"/>
  <c r="BD118" i="3"/>
  <c r="BC118" i="3"/>
  <c r="BA118" i="3"/>
  <c r="AZ118" i="3"/>
  <c r="AY118" i="3"/>
  <c r="AW118" i="3"/>
  <c r="BB118" i="3"/>
  <c r="AX118" i="3"/>
  <c r="AV118" i="3"/>
  <c r="BG117" i="3"/>
  <c r="BF117" i="3"/>
  <c r="BH117" i="3" s="1"/>
  <c r="BE117" i="3"/>
  <c r="BD117" i="3"/>
  <c r="BC117" i="3"/>
  <c r="BA117" i="3"/>
  <c r="AZ117" i="3"/>
  <c r="AY117" i="3"/>
  <c r="AW117" i="3"/>
  <c r="BB117" i="3"/>
  <c r="AX117" i="3"/>
  <c r="AV117" i="3"/>
  <c r="BG116" i="3"/>
  <c r="BF116" i="3"/>
  <c r="BE116" i="3"/>
  <c r="BD116" i="3"/>
  <c r="BC116" i="3"/>
  <c r="BA116" i="3"/>
  <c r="AZ116" i="3"/>
  <c r="AY116" i="3"/>
  <c r="AW116" i="3"/>
  <c r="BB116" i="3"/>
  <c r="AX116" i="3"/>
  <c r="AV116" i="3"/>
  <c r="BG115" i="3"/>
  <c r="BF115" i="3"/>
  <c r="BH115" i="3" s="1"/>
  <c r="BE115" i="3"/>
  <c r="BD115" i="3"/>
  <c r="BC115" i="3"/>
  <c r="BA115" i="3"/>
  <c r="AZ115" i="3"/>
  <c r="AY115" i="3"/>
  <c r="AW115" i="3"/>
  <c r="BB115" i="3"/>
  <c r="AX115" i="3"/>
  <c r="AV115" i="3"/>
  <c r="BG114" i="3"/>
  <c r="BF114" i="3"/>
  <c r="BH114" i="3" s="1"/>
  <c r="BE114" i="3"/>
  <c r="BD114" i="3"/>
  <c r="BC114" i="3"/>
  <c r="BA114" i="3"/>
  <c r="AZ114" i="3"/>
  <c r="AY114" i="3"/>
  <c r="AW114" i="3"/>
  <c r="BB114" i="3"/>
  <c r="AX114" i="3"/>
  <c r="AV114" i="3"/>
  <c r="BG113" i="3"/>
  <c r="BF113" i="3"/>
  <c r="BH113" i="3" s="1"/>
  <c r="BE113" i="3"/>
  <c r="BD113" i="3"/>
  <c r="BC113" i="3"/>
  <c r="BA113" i="3"/>
  <c r="AZ113" i="3"/>
  <c r="AY113" i="3"/>
  <c r="AW113" i="3"/>
  <c r="BB113" i="3"/>
  <c r="AX113" i="3"/>
  <c r="AV113" i="3"/>
  <c r="BG112" i="3"/>
  <c r="BF112" i="3"/>
  <c r="BH112" i="3" s="1"/>
  <c r="BE112" i="3"/>
  <c r="BD112" i="3"/>
  <c r="BC112" i="3"/>
  <c r="BA112" i="3"/>
  <c r="AZ112" i="3"/>
  <c r="AY112" i="3"/>
  <c r="AW112" i="3"/>
  <c r="BB112" i="3"/>
  <c r="AX112" i="3"/>
  <c r="AV112" i="3"/>
  <c r="BG2" i="3"/>
  <c r="BF2" i="3"/>
  <c r="BH2" i="3" s="1"/>
  <c r="BE2" i="3"/>
  <c r="BD2" i="3"/>
  <c r="BC2" i="3"/>
  <c r="BA2" i="3"/>
  <c r="AZ2" i="3"/>
  <c r="AW2" i="3"/>
  <c r="BB2" i="3"/>
  <c r="AX2" i="3"/>
  <c r="AV2" i="3"/>
  <c r="AY2" i="3"/>
  <c r="AY108" i="3"/>
  <c r="AY95" i="3"/>
  <c r="AY84" i="3"/>
  <c r="AY78" i="3"/>
  <c r="AY38" i="3"/>
  <c r="AY13" i="3"/>
  <c r="AY11" i="3"/>
  <c r="AY4" i="3"/>
  <c r="AY3" i="3"/>
  <c r="AD2" i="5"/>
  <c r="AC2" i="5"/>
  <c r="AC3" i="5"/>
  <c r="AB127" i="17" l="1" a="1"/>
  <c r="AB128" i="17" a="1"/>
  <c r="AB129" i="17" a="1"/>
  <c r="AB131" i="17" a="1"/>
  <c r="AB132" i="17" a="1"/>
  <c r="AB133" i="17" a="1"/>
  <c r="AB134" i="17" a="1"/>
  <c r="AB135" i="17" a="1"/>
  <c r="AB136" i="17" a="1"/>
  <c r="AB137" i="17" a="1"/>
  <c r="AB138" i="17" a="1"/>
  <c r="AB139" i="17" a="1"/>
  <c r="AB140" i="17" a="1"/>
  <c r="AB141" i="17" a="1"/>
  <c r="AB142" i="17" a="1"/>
  <c r="AB143" i="17" a="1"/>
  <c r="AB144" i="17" a="1"/>
  <c r="AB145" i="17" a="1"/>
  <c r="AB146" i="17" a="1"/>
  <c r="AB147" i="17" a="1"/>
  <c r="AB148" i="17" a="1"/>
  <c r="AB149" i="17" a="1"/>
  <c r="AB150" i="17" a="1"/>
  <c r="AB151" i="17" a="1"/>
  <c r="AB152" i="17" a="1"/>
  <c r="AB153" i="17" a="1"/>
  <c r="AB154" i="17" a="1"/>
  <c r="AB155" i="17" a="1"/>
  <c r="AB156" i="17" a="1"/>
  <c r="AB157" i="17" a="1"/>
  <c r="AB158" i="17" a="1"/>
  <c r="AB159" i="17" a="1"/>
  <c r="AB160" i="17" a="1"/>
  <c r="AB161" i="17" a="1"/>
  <c r="AB162" i="17" a="1"/>
  <c r="AB163" i="17" a="1"/>
  <c r="AB164" i="17" a="1"/>
  <c r="AB165" i="17" a="1"/>
  <c r="AB166" i="17" a="1"/>
  <c r="AB167" i="17" a="1"/>
  <c r="AB168" i="17" a="1"/>
  <c r="AB169" i="17" a="1"/>
  <c r="AB170" i="17" a="1"/>
  <c r="AB171" i="17" a="1"/>
  <c r="AB172" i="17" a="1"/>
  <c r="AB173" i="17" a="1"/>
  <c r="AB174" i="17" a="1"/>
  <c r="AB175" i="17" a="1"/>
  <c r="AB176" i="17" a="1"/>
  <c r="AB177" i="17" a="1"/>
  <c r="AB178" i="17" a="1"/>
  <c r="AB179" i="17" a="1"/>
  <c r="AB180" i="17" a="1"/>
  <c r="AB181" i="17" a="1"/>
  <c r="AB182" i="17" a="1"/>
  <c r="AB183" i="17" a="1"/>
  <c r="AB184" i="17" a="1"/>
  <c r="AB185" i="17" a="1"/>
  <c r="AB186" i="17" a="1"/>
  <c r="AB187" i="17" a="1"/>
  <c r="AB188" i="17" a="1"/>
  <c r="AB189" i="17" a="1"/>
  <c r="AB190" i="17" a="1"/>
  <c r="AB191" i="17" a="1"/>
  <c r="AB192" i="17" a="1"/>
  <c r="AB193" i="17" a="1"/>
  <c r="AB194" i="17" a="1"/>
  <c r="AB195" i="17" a="1"/>
  <c r="AB196" i="17" a="1"/>
  <c r="AB197" i="17" a="1"/>
  <c r="AB198" i="17" a="1"/>
  <c r="AB199" i="17" a="1"/>
  <c r="AB200" i="17" a="1"/>
  <c r="AB201" i="17" a="1"/>
  <c r="AB202" i="17" a="1"/>
  <c r="AB203" i="17" a="1"/>
  <c r="AB204" i="17" a="1"/>
  <c r="AB205" i="17" a="1"/>
  <c r="AB206" i="17" a="1"/>
  <c r="AB207" i="17" a="1"/>
  <c r="AB208" i="17" a="1"/>
  <c r="AB209" i="17" a="1"/>
  <c r="AB210" i="17" a="1"/>
  <c r="AB211" i="17" a="1"/>
  <c r="AB212" i="17" a="1"/>
  <c r="AB213" i="17" a="1"/>
  <c r="AB214" i="17" a="1"/>
  <c r="AB215" i="17" a="1"/>
  <c r="AB216" i="17" a="1"/>
  <c r="AB217" i="17" a="1"/>
  <c r="AB218" i="17" a="1"/>
  <c r="AB219" i="17" a="1"/>
  <c r="AB220" i="17" a="1"/>
  <c r="AB221" i="17" a="1"/>
  <c r="AB222" i="17" a="1"/>
  <c r="AB223" i="17" a="1"/>
  <c r="AB224" i="17" a="1"/>
  <c r="AB225" i="17" a="1"/>
  <c r="AB226" i="17" a="1"/>
  <c r="AB227" i="17" a="1"/>
  <c r="AB228" i="17" a="1"/>
  <c r="AB229" i="17" a="1"/>
  <c r="AB230" i="17" a="1"/>
  <c r="AB231" i="17" a="1"/>
  <c r="AB232" i="17" a="1"/>
  <c r="AB233" i="17" a="1"/>
  <c r="AB234" i="17" a="1"/>
  <c r="AB235" i="17" a="1"/>
  <c r="AB236" i="17" a="1"/>
  <c r="AB237" i="17" a="1"/>
  <c r="AB238" i="17" a="1"/>
  <c r="AB239" i="17" a="1"/>
  <c r="AB240" i="17" a="1"/>
  <c r="AB241" i="17" a="1"/>
  <c r="AB242" i="17" a="1"/>
  <c r="AB243" i="17" a="1"/>
  <c r="AB244" i="17" a="1"/>
  <c r="AB245" i="17" a="1"/>
  <c r="AB246" i="17" a="1"/>
  <c r="AB247" i="17" a="1"/>
  <c r="AB248" i="17" a="1"/>
  <c r="AB249" i="17" a="1"/>
  <c r="AB250" i="17" a="1"/>
  <c r="AB251" i="17" a="1"/>
  <c r="AB252" i="17" a="1"/>
  <c r="AB253" i="17" a="1"/>
  <c r="AB254" i="17" a="1"/>
  <c r="AB255" i="17" a="1"/>
  <c r="AB256" i="17" a="1"/>
  <c r="AB257" i="17" a="1"/>
  <c r="AB258" i="17" a="1"/>
  <c r="AB259" i="17" a="1"/>
  <c r="AB260" i="17" a="1"/>
  <c r="AB261" i="17" a="1"/>
  <c r="AB262" i="17" a="1"/>
  <c r="AB263" i="17" a="1"/>
  <c r="AB264" i="17" a="1"/>
  <c r="AB265" i="17" a="1"/>
  <c r="AB266" i="17" a="1"/>
  <c r="AB267" i="17" a="1"/>
  <c r="AB268" i="17" a="1"/>
  <c r="AB269" i="17" a="1"/>
  <c r="AB270" i="17" a="1"/>
  <c r="AB271" i="17" a="1"/>
  <c r="AB272" i="17" a="1"/>
  <c r="AB273" i="17" a="1"/>
  <c r="AB274" i="17" a="1"/>
  <c r="AB275" i="17" a="1"/>
  <c r="AB276" i="17" a="1"/>
  <c r="AB277" i="17" a="1"/>
  <c r="AB278" i="17" a="1"/>
  <c r="AB279" i="17" a="1"/>
  <c r="AB280" i="17" a="1"/>
  <c r="AB281" i="17" a="1"/>
  <c r="AB282" i="17" a="1"/>
  <c r="AB283" i="17" a="1"/>
  <c r="AB284" i="17" a="1"/>
  <c r="AB285" i="17" a="1"/>
  <c r="AB286" i="17" a="1"/>
  <c r="AB287" i="17" a="1"/>
  <c r="AB288" i="17" a="1"/>
  <c r="AB289" i="17" a="1"/>
  <c r="AB290" i="17" a="1"/>
  <c r="AB291" i="17" a="1"/>
  <c r="AB292" i="17" a="1"/>
  <c r="AB293" i="17" a="1"/>
  <c r="AB294" i="17" a="1"/>
  <c r="AB295" i="17" a="1"/>
  <c r="AB296" i="17" a="1"/>
  <c r="AB297" i="17" a="1"/>
  <c r="AB298" i="17" a="1"/>
  <c r="AB299" i="17" a="1"/>
  <c r="AB300" i="17" a="1"/>
  <c r="AB301" i="17" a="1"/>
  <c r="AB302" i="17" a="1"/>
  <c r="AB303" i="17" a="1"/>
  <c r="AB304" i="17" a="1"/>
  <c r="AB305" i="17" a="1"/>
  <c r="AB306" i="17" a="1"/>
  <c r="AB307" i="17" a="1"/>
  <c r="AB308" i="17" a="1"/>
  <c r="AB309" i="17" a="1"/>
  <c r="AB310" i="17" a="1"/>
  <c r="AB311" i="17" a="1"/>
  <c r="AB312" i="17" a="1"/>
  <c r="AB313" i="17" a="1"/>
  <c r="AB314" i="17" a="1"/>
  <c r="AB315" i="17" a="1"/>
  <c r="AB316" i="17" a="1"/>
  <c r="AB317" i="17" a="1"/>
  <c r="AB318" i="17" a="1"/>
  <c r="AB319" i="17" a="1"/>
  <c r="AB320" i="17" a="1"/>
  <c r="AB321" i="17" a="1"/>
  <c r="AB322" i="17" a="1"/>
  <c r="AB323" i="17" a="1"/>
  <c r="AB324" i="17" a="1"/>
  <c r="AB325" i="17" a="1"/>
  <c r="AB326" i="17" a="1"/>
  <c r="AB327" i="17" a="1"/>
  <c r="AB328" i="17" a="1"/>
  <c r="AB329" i="17" a="1"/>
  <c r="AB330" i="17" a="1"/>
  <c r="AB331" i="17" a="1"/>
  <c r="AB332" i="17" a="1"/>
  <c r="AB333" i="17" a="1"/>
  <c r="AB334" i="17" a="1"/>
  <c r="AB335" i="17" a="1"/>
  <c r="AB336" i="17" a="1"/>
  <c r="AB337" i="17" a="1"/>
  <c r="AB338" i="17" a="1"/>
  <c r="AB339" i="17" a="1"/>
  <c r="AB340" i="17" a="1"/>
  <c r="AB341" i="17" a="1"/>
  <c r="AB342" i="17" a="1"/>
  <c r="AB343" i="17" a="1"/>
  <c r="AB344" i="17" a="1"/>
  <c r="AB345" i="17" a="1"/>
  <c r="AB346" i="17" a="1"/>
  <c r="AB347" i="17" a="1"/>
  <c r="AB348" i="17" a="1"/>
  <c r="AB349" i="17" a="1"/>
  <c r="AB350" i="17" a="1"/>
  <c r="AB351" i="17" a="1"/>
  <c r="AB352" i="17" a="1"/>
  <c r="AB353" i="17" a="1"/>
  <c r="AB354" i="17" a="1"/>
  <c r="AB355" i="17" a="1"/>
  <c r="AB356" i="17" a="1"/>
  <c r="AB357" i="17" a="1"/>
  <c r="AB358" i="17" a="1"/>
  <c r="AB359" i="17" a="1"/>
  <c r="AB360" i="17" a="1"/>
  <c r="AB361" i="17" a="1"/>
  <c r="AB362" i="17" a="1"/>
  <c r="AB363" i="17" a="1"/>
  <c r="AB364" i="17" a="1"/>
  <c r="AB365" i="17" a="1"/>
  <c r="AB366" i="17" a="1"/>
  <c r="AB367" i="17" a="1"/>
  <c r="AB368" i="17" a="1"/>
  <c r="AB369" i="17" a="1"/>
  <c r="AB370" i="17" a="1"/>
  <c r="AB371" i="17" a="1"/>
  <c r="AB372" i="17" a="1"/>
  <c r="AB373" i="17" a="1"/>
  <c r="AB374" i="17" a="1"/>
  <c r="AB375" i="17" a="1"/>
  <c r="AB376" i="17" a="1"/>
  <c r="AB377" i="17" a="1"/>
  <c r="AB378" i="17" a="1"/>
  <c r="AB379" i="17" a="1"/>
  <c r="AB380" i="17" a="1"/>
  <c r="AB381" i="17" a="1"/>
  <c r="AB382" i="17" a="1"/>
  <c r="AB383" i="17" a="1"/>
  <c r="AB384" i="17" a="1"/>
  <c r="AB385" i="17" a="1"/>
  <c r="AB386" i="17" a="1"/>
  <c r="AB387" i="17" a="1"/>
  <c r="AB388" i="17" a="1"/>
  <c r="AB389" i="17" a="1"/>
  <c r="AB390" i="17" a="1"/>
  <c r="AB391" i="17" a="1"/>
  <c r="AB392" i="17" a="1"/>
  <c r="AB393" i="17" a="1"/>
  <c r="AB394" i="17" a="1"/>
  <c r="AB395" i="17" a="1"/>
  <c r="BH122" i="3"/>
  <c r="BH15" i="3"/>
  <c r="BH51" i="3"/>
  <c r="BH55" i="3"/>
  <c r="BH53" i="3"/>
  <c r="BH86" i="3"/>
  <c r="BH75" i="3"/>
  <c r="BH33" i="3"/>
  <c r="BH6" i="3"/>
  <c r="BH52" i="3"/>
  <c r="BH71" i="3"/>
  <c r="BH118" i="3"/>
  <c r="BH85" i="3"/>
  <c r="BH70" i="3"/>
  <c r="BH116" i="3"/>
  <c r="BH49" i="3"/>
  <c r="BH87" i="3"/>
  <c r="BH83" i="3"/>
  <c r="BH111" i="3"/>
  <c r="AK2" i="3"/>
  <c r="AL2" i="3"/>
  <c r="AM2" i="3"/>
  <c r="AN2" i="3"/>
  <c r="AO2" i="3"/>
  <c r="AP2" i="3"/>
  <c r="AQ2" i="3"/>
  <c r="AR2" i="3"/>
  <c r="AS2" i="3"/>
  <c r="AT2" i="3"/>
  <c r="AJ2" i="3"/>
  <c r="R556" i="3"/>
  <c r="Q556" i="3"/>
  <c r="R555" i="3"/>
  <c r="Q555" i="3"/>
  <c r="R554" i="3"/>
  <c r="Q554" i="3"/>
  <c r="R553" i="3"/>
  <c r="Q553" i="3"/>
  <c r="R552" i="3"/>
  <c r="Q552" i="3"/>
  <c r="R551" i="3"/>
  <c r="Q551" i="3"/>
  <c r="R550" i="3"/>
  <c r="Q550" i="3"/>
  <c r="R549" i="3"/>
  <c r="Q549" i="3"/>
  <c r="R548" i="3"/>
  <c r="Q548" i="3"/>
  <c r="R547" i="3"/>
  <c r="Q547" i="3"/>
  <c r="R546" i="3"/>
  <c r="Q546" i="3"/>
  <c r="R545" i="3"/>
  <c r="Q545" i="3"/>
  <c r="R544" i="3"/>
  <c r="Q544" i="3"/>
  <c r="R543" i="3"/>
  <c r="Q543" i="3"/>
  <c r="R542" i="3"/>
  <c r="Q542" i="3"/>
  <c r="R541" i="3"/>
  <c r="Q541" i="3"/>
  <c r="R540" i="3"/>
  <c r="Q540" i="3"/>
  <c r="R539" i="3"/>
  <c r="Q539" i="3"/>
  <c r="R538" i="3"/>
  <c r="Q538" i="3"/>
  <c r="R537" i="3"/>
  <c r="Q537" i="3"/>
  <c r="R536" i="3"/>
  <c r="Q536" i="3"/>
  <c r="R535" i="3"/>
  <c r="Q535" i="3"/>
  <c r="R534" i="3"/>
  <c r="Q534" i="3"/>
  <c r="R533" i="3"/>
  <c r="Q533" i="3"/>
  <c r="R532" i="3"/>
  <c r="Q532" i="3"/>
  <c r="R531" i="3"/>
  <c r="Q531" i="3"/>
  <c r="R530" i="3"/>
  <c r="Q530" i="3"/>
  <c r="R529" i="3"/>
  <c r="Q529" i="3"/>
  <c r="R528" i="3"/>
  <c r="Q528" i="3"/>
  <c r="R527" i="3"/>
  <c r="Q527" i="3"/>
  <c r="R526" i="3"/>
  <c r="Q526" i="3"/>
  <c r="R525" i="3"/>
  <c r="Q525" i="3"/>
  <c r="R524" i="3"/>
  <c r="Q524" i="3"/>
  <c r="R523" i="3"/>
  <c r="Q523" i="3"/>
  <c r="R522" i="3"/>
  <c r="Q522" i="3"/>
  <c r="R521" i="3"/>
  <c r="Q521" i="3"/>
  <c r="R520" i="3"/>
  <c r="Q520" i="3"/>
  <c r="R519" i="3"/>
  <c r="Q519" i="3"/>
  <c r="R518" i="3"/>
  <c r="Q518" i="3"/>
  <c r="R517" i="3"/>
  <c r="Q517" i="3"/>
  <c r="R516" i="3"/>
  <c r="Q516" i="3"/>
  <c r="R515" i="3"/>
  <c r="Q515" i="3"/>
  <c r="R514" i="3"/>
  <c r="Q514" i="3"/>
  <c r="R513" i="3"/>
  <c r="Q513" i="3"/>
  <c r="R512" i="3"/>
  <c r="Q512" i="3"/>
  <c r="R511" i="3"/>
  <c r="Q511" i="3"/>
  <c r="R510" i="3"/>
  <c r="Q510" i="3"/>
  <c r="R509" i="3"/>
  <c r="Q509" i="3"/>
  <c r="R508" i="3"/>
  <c r="Q508" i="3"/>
  <c r="R507" i="3"/>
  <c r="Q507" i="3"/>
  <c r="R506" i="3"/>
  <c r="Q506" i="3"/>
  <c r="R505" i="3"/>
  <c r="Q505" i="3"/>
  <c r="R504" i="3"/>
  <c r="Q504" i="3"/>
  <c r="R503" i="3"/>
  <c r="Q503" i="3"/>
  <c r="R502" i="3"/>
  <c r="Q502" i="3"/>
  <c r="R501" i="3"/>
  <c r="Q501" i="3"/>
  <c r="R500" i="3"/>
  <c r="Q500" i="3"/>
  <c r="R499" i="3"/>
  <c r="Q499" i="3"/>
  <c r="R498" i="3"/>
  <c r="Q498" i="3"/>
  <c r="R497" i="3"/>
  <c r="Q497" i="3"/>
  <c r="R496" i="3"/>
  <c r="Q496" i="3"/>
  <c r="R495" i="3"/>
  <c r="Q495" i="3"/>
  <c r="R494" i="3"/>
  <c r="Q494" i="3"/>
  <c r="R493" i="3"/>
  <c r="Q493" i="3"/>
  <c r="R492" i="3"/>
  <c r="Q492" i="3"/>
  <c r="R491" i="3"/>
  <c r="Q491" i="3"/>
  <c r="R490" i="3"/>
  <c r="Q490" i="3"/>
  <c r="R489" i="3"/>
  <c r="Q489" i="3"/>
  <c r="R488" i="3"/>
  <c r="Q488" i="3"/>
  <c r="R487" i="3"/>
  <c r="Q487" i="3"/>
  <c r="R486" i="3"/>
  <c r="Q486" i="3"/>
  <c r="R485" i="3"/>
  <c r="Q485" i="3"/>
  <c r="R484" i="3"/>
  <c r="Q484" i="3"/>
  <c r="R483" i="3"/>
  <c r="Q483" i="3"/>
  <c r="R482" i="3"/>
  <c r="Q482" i="3"/>
  <c r="R481" i="3"/>
  <c r="Q481" i="3"/>
  <c r="R480" i="3"/>
  <c r="Q480" i="3"/>
  <c r="R479" i="3"/>
  <c r="Q479" i="3"/>
  <c r="R478" i="3"/>
  <c r="Q478" i="3"/>
  <c r="R477" i="3"/>
  <c r="Q477" i="3"/>
  <c r="R476" i="3"/>
  <c r="Q476" i="3"/>
  <c r="R475" i="3"/>
  <c r="Q475" i="3"/>
  <c r="R474" i="3"/>
  <c r="Q474" i="3"/>
  <c r="R473" i="3"/>
  <c r="Q473" i="3"/>
  <c r="R472" i="3"/>
  <c r="Q472" i="3"/>
  <c r="R471" i="3"/>
  <c r="Q471" i="3"/>
  <c r="R470" i="3"/>
  <c r="Q470" i="3"/>
  <c r="R469" i="3"/>
  <c r="Q469" i="3"/>
  <c r="R468" i="3"/>
  <c r="Q468" i="3"/>
  <c r="R467" i="3"/>
  <c r="Q467" i="3"/>
  <c r="R466" i="3"/>
  <c r="Q466" i="3"/>
  <c r="R465" i="3"/>
  <c r="Q465" i="3"/>
  <c r="R464" i="3"/>
  <c r="Q464" i="3"/>
  <c r="R463" i="3"/>
  <c r="Q463" i="3"/>
  <c r="R462" i="3"/>
  <c r="Q462" i="3"/>
  <c r="R461" i="3"/>
  <c r="Q461" i="3"/>
  <c r="R460" i="3"/>
  <c r="Q460" i="3"/>
  <c r="R459" i="3"/>
  <c r="Q459" i="3"/>
  <c r="R458" i="3"/>
  <c r="Q458" i="3"/>
  <c r="R457" i="3"/>
  <c r="Q457" i="3"/>
  <c r="R456" i="3"/>
  <c r="Q456" i="3"/>
  <c r="R455" i="3"/>
  <c r="Q455" i="3"/>
  <c r="R454" i="3"/>
  <c r="Q454" i="3"/>
  <c r="R453" i="3"/>
  <c r="Q453" i="3"/>
  <c r="R452" i="3"/>
  <c r="Q452" i="3"/>
  <c r="R451" i="3"/>
  <c r="Q451" i="3"/>
  <c r="R450" i="3"/>
  <c r="Q450" i="3"/>
  <c r="R449" i="3"/>
  <c r="Q449" i="3"/>
  <c r="R448" i="3"/>
  <c r="Q448" i="3"/>
  <c r="R447" i="3"/>
  <c r="Q447" i="3"/>
  <c r="R446" i="3"/>
  <c r="Q446" i="3"/>
  <c r="R445" i="3"/>
  <c r="Q445" i="3"/>
  <c r="R444" i="3"/>
  <c r="Q444" i="3"/>
  <c r="R443" i="3"/>
  <c r="Q443" i="3"/>
  <c r="R442" i="3"/>
  <c r="Q442" i="3"/>
  <c r="R441" i="3"/>
  <c r="Q441" i="3"/>
  <c r="R440" i="3"/>
  <c r="Q440" i="3"/>
  <c r="R439" i="3"/>
  <c r="Q439" i="3"/>
  <c r="R438" i="3"/>
  <c r="Q438" i="3"/>
  <c r="R437" i="3"/>
  <c r="Q437" i="3"/>
  <c r="R436" i="3"/>
  <c r="Q436" i="3"/>
  <c r="R435" i="3"/>
  <c r="Q435" i="3"/>
  <c r="R434" i="3"/>
  <c r="Q434" i="3"/>
  <c r="R433" i="3"/>
  <c r="Q433" i="3"/>
  <c r="R432" i="3"/>
  <c r="Q432" i="3"/>
  <c r="R431" i="3"/>
  <c r="Q431" i="3"/>
  <c r="R430" i="3"/>
  <c r="Q430" i="3"/>
  <c r="R429" i="3"/>
  <c r="Q429" i="3"/>
  <c r="R428" i="3"/>
  <c r="Q428" i="3"/>
  <c r="R427" i="3"/>
  <c r="Q427" i="3"/>
  <c r="R426" i="3"/>
  <c r="Q426" i="3"/>
  <c r="R425" i="3"/>
  <c r="Q425" i="3"/>
  <c r="R424" i="3"/>
  <c r="Q424" i="3"/>
  <c r="R423" i="3"/>
  <c r="Q423" i="3"/>
  <c r="R422" i="3"/>
  <c r="Q422" i="3"/>
  <c r="R421" i="3"/>
  <c r="Q421" i="3"/>
  <c r="R420" i="3"/>
  <c r="Q420" i="3"/>
  <c r="R419" i="3"/>
  <c r="Q419" i="3"/>
  <c r="R418" i="3"/>
  <c r="Q418" i="3"/>
  <c r="R417" i="3"/>
  <c r="Q417" i="3"/>
  <c r="R416" i="3"/>
  <c r="Q416" i="3"/>
  <c r="R415" i="3"/>
  <c r="Q415" i="3"/>
  <c r="R414" i="3"/>
  <c r="Q414" i="3"/>
  <c r="R413" i="3"/>
  <c r="Q413" i="3"/>
  <c r="R412" i="3"/>
  <c r="Q412" i="3"/>
  <c r="R411" i="3"/>
  <c r="Q411" i="3"/>
  <c r="R410" i="3"/>
  <c r="Q410" i="3"/>
  <c r="R409" i="3"/>
  <c r="Q409" i="3"/>
  <c r="R408" i="3"/>
  <c r="Q408" i="3"/>
  <c r="R407" i="3"/>
  <c r="Q407" i="3"/>
  <c r="R406" i="3"/>
  <c r="Q406" i="3"/>
  <c r="R405" i="3"/>
  <c r="Q405" i="3"/>
  <c r="R404" i="3"/>
  <c r="Q404" i="3"/>
  <c r="R403" i="3"/>
  <c r="Q403" i="3"/>
  <c r="R402" i="3"/>
  <c r="Q402" i="3"/>
  <c r="R401" i="3"/>
  <c r="Q401" i="3"/>
  <c r="R400" i="3"/>
  <c r="Q400" i="3"/>
  <c r="R399" i="3"/>
  <c r="Q399" i="3"/>
  <c r="R398" i="3"/>
  <c r="Q398" i="3"/>
  <c r="R397" i="3"/>
  <c r="Q397" i="3"/>
  <c r="R396" i="3"/>
  <c r="Q396" i="3"/>
  <c r="R395" i="3"/>
  <c r="Q395" i="3"/>
  <c r="R394" i="3"/>
  <c r="Q394" i="3"/>
  <c r="R393" i="3"/>
  <c r="Q393" i="3"/>
  <c r="R392" i="3"/>
  <c r="Q392" i="3"/>
  <c r="R391" i="3"/>
  <c r="Q391" i="3"/>
  <c r="R390" i="3"/>
  <c r="Q390" i="3"/>
  <c r="R389" i="3"/>
  <c r="Q389" i="3"/>
  <c r="R388" i="3"/>
  <c r="Q388" i="3"/>
  <c r="R387" i="3"/>
  <c r="Q387" i="3"/>
  <c r="R386" i="3"/>
  <c r="Q386" i="3"/>
  <c r="R385" i="3"/>
  <c r="Q385" i="3"/>
  <c r="R384" i="3"/>
  <c r="Q384" i="3"/>
  <c r="R383" i="3"/>
  <c r="Q383" i="3"/>
  <c r="R382" i="3"/>
  <c r="Q382" i="3"/>
  <c r="R381" i="3"/>
  <c r="Q381" i="3"/>
  <c r="R380" i="3"/>
  <c r="Q380" i="3"/>
  <c r="R379" i="3"/>
  <c r="Q379" i="3"/>
  <c r="R378" i="3"/>
  <c r="Q378" i="3"/>
  <c r="R377" i="3"/>
  <c r="Q377" i="3"/>
  <c r="R376" i="3"/>
  <c r="Q376" i="3"/>
  <c r="R375" i="3"/>
  <c r="Q375" i="3"/>
  <c r="R374" i="3"/>
  <c r="Q374" i="3"/>
  <c r="R373" i="3"/>
  <c r="Q373" i="3"/>
  <c r="R372" i="3"/>
  <c r="Q372" i="3"/>
  <c r="R371" i="3"/>
  <c r="Q371" i="3"/>
  <c r="R370" i="3"/>
  <c r="Q370" i="3"/>
  <c r="R369" i="3"/>
  <c r="Q369" i="3"/>
  <c r="R368" i="3"/>
  <c r="Q368" i="3"/>
  <c r="R367" i="3"/>
  <c r="Q367" i="3"/>
  <c r="R366" i="3"/>
  <c r="Q366" i="3"/>
  <c r="R365" i="3"/>
  <c r="Q365" i="3"/>
  <c r="R364" i="3"/>
  <c r="Q364" i="3"/>
  <c r="R363" i="3"/>
  <c r="Q363" i="3"/>
  <c r="R362" i="3"/>
  <c r="Q362" i="3"/>
  <c r="R361" i="3"/>
  <c r="Q361" i="3"/>
  <c r="R360" i="3"/>
  <c r="Q360" i="3"/>
  <c r="R359" i="3"/>
  <c r="Q359" i="3"/>
  <c r="R358" i="3"/>
  <c r="Q358" i="3"/>
  <c r="R357" i="3"/>
  <c r="Q357" i="3"/>
  <c r="R356" i="3"/>
  <c r="Q356" i="3"/>
  <c r="R355" i="3"/>
  <c r="Q355" i="3"/>
  <c r="R354" i="3"/>
  <c r="Q354" i="3"/>
  <c r="R353" i="3"/>
  <c r="Q353" i="3"/>
  <c r="R352" i="3"/>
  <c r="Q352" i="3"/>
  <c r="R351" i="3"/>
  <c r="Q351" i="3"/>
  <c r="R350" i="3"/>
  <c r="Q350" i="3"/>
  <c r="R349" i="3"/>
  <c r="Q349" i="3"/>
  <c r="R348" i="3"/>
  <c r="Q348" i="3"/>
  <c r="R347" i="3"/>
  <c r="Q347" i="3"/>
  <c r="R346" i="3"/>
  <c r="Q346" i="3"/>
  <c r="R345" i="3"/>
  <c r="Q345" i="3"/>
  <c r="R344" i="3"/>
  <c r="Q344" i="3"/>
  <c r="R343" i="3"/>
  <c r="Q343" i="3"/>
  <c r="R342" i="3"/>
  <c r="Q342" i="3"/>
  <c r="R341" i="3"/>
  <c r="Q341" i="3"/>
  <c r="R340" i="3"/>
  <c r="Q340" i="3"/>
  <c r="R339" i="3"/>
  <c r="Q339" i="3"/>
  <c r="R338" i="3"/>
  <c r="Q338" i="3"/>
  <c r="R337" i="3"/>
  <c r="Q337" i="3"/>
  <c r="R336" i="3"/>
  <c r="Q336" i="3"/>
  <c r="R335" i="3"/>
  <c r="Q335" i="3"/>
  <c r="R334" i="3"/>
  <c r="Q334" i="3"/>
  <c r="R333" i="3"/>
  <c r="Q333" i="3"/>
  <c r="R332" i="3"/>
  <c r="Q332" i="3"/>
  <c r="R331" i="3"/>
  <c r="Q331" i="3"/>
  <c r="R330" i="3"/>
  <c r="Q330" i="3"/>
  <c r="R329" i="3"/>
  <c r="Q329" i="3"/>
  <c r="R328" i="3"/>
  <c r="Q328" i="3"/>
  <c r="R327" i="3"/>
  <c r="Q327" i="3"/>
  <c r="R326" i="3"/>
  <c r="Q326" i="3"/>
  <c r="R325" i="3"/>
  <c r="Q325" i="3"/>
  <c r="R324" i="3"/>
  <c r="Q324" i="3"/>
  <c r="R323" i="3"/>
  <c r="Q323" i="3"/>
  <c r="R322" i="3"/>
  <c r="Q322" i="3"/>
  <c r="R321" i="3"/>
  <c r="Q321" i="3"/>
  <c r="R320" i="3"/>
  <c r="Q320" i="3"/>
  <c r="R319" i="3"/>
  <c r="Q319" i="3"/>
  <c r="R318" i="3"/>
  <c r="Q318" i="3"/>
  <c r="R317" i="3"/>
  <c r="Q317" i="3"/>
  <c r="R316" i="3"/>
  <c r="Q316" i="3"/>
  <c r="R315" i="3"/>
  <c r="Q315" i="3"/>
  <c r="R314" i="3"/>
  <c r="Q314" i="3"/>
  <c r="R313" i="3"/>
  <c r="Q313" i="3"/>
  <c r="R312" i="3"/>
  <c r="Q312" i="3"/>
  <c r="R311" i="3"/>
  <c r="Q311" i="3"/>
  <c r="R310" i="3"/>
  <c r="Q310" i="3"/>
  <c r="R309" i="3"/>
  <c r="Q309" i="3"/>
  <c r="R308" i="3"/>
  <c r="Q308" i="3"/>
  <c r="R307" i="3"/>
  <c r="Q307" i="3"/>
  <c r="R306" i="3"/>
  <c r="Q306" i="3"/>
  <c r="R305" i="3"/>
  <c r="Q305" i="3"/>
  <c r="R304" i="3"/>
  <c r="Q304" i="3"/>
  <c r="R303" i="3"/>
  <c r="Q303" i="3"/>
  <c r="R302" i="3"/>
  <c r="Q302" i="3"/>
  <c r="R301" i="3"/>
  <c r="Q301" i="3"/>
  <c r="R300" i="3"/>
  <c r="Q300" i="3"/>
  <c r="R299" i="3"/>
  <c r="Q299" i="3"/>
  <c r="R298" i="3"/>
  <c r="Q298" i="3"/>
  <c r="R297" i="3"/>
  <c r="Q297" i="3"/>
  <c r="R296" i="3"/>
  <c r="Q296" i="3"/>
  <c r="R295" i="3"/>
  <c r="Q295" i="3"/>
  <c r="R294" i="3"/>
  <c r="Q294" i="3"/>
  <c r="R293" i="3"/>
  <c r="Q293" i="3"/>
  <c r="R292" i="3"/>
  <c r="Q292" i="3"/>
  <c r="R291" i="3"/>
  <c r="Q291" i="3"/>
  <c r="R290" i="3"/>
  <c r="Q290" i="3"/>
  <c r="R289" i="3"/>
  <c r="Q289" i="3"/>
  <c r="R288" i="3"/>
  <c r="Q288" i="3"/>
  <c r="R287" i="3"/>
  <c r="Q287" i="3"/>
  <c r="R286" i="3"/>
  <c r="Q286" i="3"/>
  <c r="R285" i="3"/>
  <c r="Q285" i="3"/>
  <c r="R284" i="3"/>
  <c r="Q284" i="3"/>
  <c r="R283" i="3"/>
  <c r="Q283" i="3"/>
  <c r="R282" i="3"/>
  <c r="Q282" i="3"/>
  <c r="R281" i="3"/>
  <c r="Q281" i="3"/>
  <c r="R280" i="3"/>
  <c r="Q280" i="3"/>
  <c r="R279" i="3"/>
  <c r="Q279" i="3"/>
  <c r="R278" i="3"/>
  <c r="Q278" i="3"/>
  <c r="R277" i="3"/>
  <c r="Q277" i="3"/>
  <c r="R276" i="3"/>
  <c r="Q276" i="3"/>
  <c r="R275" i="3"/>
  <c r="Q275" i="3"/>
  <c r="R274" i="3"/>
  <c r="Q274" i="3"/>
  <c r="R273" i="3"/>
  <c r="Q273" i="3"/>
  <c r="R272" i="3"/>
  <c r="Q272" i="3"/>
  <c r="R271" i="3"/>
  <c r="Q271" i="3"/>
  <c r="R270" i="3"/>
  <c r="Q270" i="3"/>
  <c r="R269" i="3"/>
  <c r="Q269" i="3"/>
  <c r="R268" i="3"/>
  <c r="Q268" i="3"/>
  <c r="R267" i="3"/>
  <c r="Q267" i="3"/>
  <c r="R266" i="3"/>
  <c r="Q266" i="3"/>
  <c r="R265" i="3"/>
  <c r="Q265" i="3"/>
  <c r="R264" i="3"/>
  <c r="Q264" i="3"/>
  <c r="R263" i="3"/>
  <c r="Q263" i="3"/>
  <c r="R262" i="3"/>
  <c r="Q262" i="3"/>
  <c r="R261" i="3"/>
  <c r="Q261" i="3"/>
  <c r="R260" i="3"/>
  <c r="Q260" i="3"/>
  <c r="R259" i="3"/>
  <c r="Q259" i="3"/>
  <c r="R258" i="3"/>
  <c r="Q258" i="3"/>
  <c r="R257" i="3"/>
  <c r="Q257" i="3"/>
  <c r="R256" i="3"/>
  <c r="Q256" i="3"/>
  <c r="R255" i="3"/>
  <c r="Q255" i="3"/>
  <c r="R254" i="3"/>
  <c r="Q254" i="3"/>
  <c r="R253" i="3"/>
  <c r="Q253" i="3"/>
  <c r="R252" i="3"/>
  <c r="Q252" i="3"/>
  <c r="R251" i="3"/>
  <c r="Q251" i="3"/>
  <c r="R250" i="3"/>
  <c r="Q250" i="3"/>
  <c r="R249" i="3"/>
  <c r="Q249" i="3"/>
  <c r="R248" i="3"/>
  <c r="Q248" i="3"/>
  <c r="R247" i="3"/>
  <c r="Q247" i="3"/>
  <c r="R246" i="3"/>
  <c r="Q246" i="3"/>
  <c r="R245" i="3"/>
  <c r="Q245" i="3"/>
  <c r="R244" i="3"/>
  <c r="Q244" i="3"/>
  <c r="R243" i="3"/>
  <c r="Q243" i="3"/>
  <c r="R242" i="3"/>
  <c r="Q242" i="3"/>
  <c r="R241" i="3"/>
  <c r="Q241" i="3"/>
  <c r="R240" i="3"/>
  <c r="Q240" i="3"/>
  <c r="R239" i="3"/>
  <c r="Q239" i="3"/>
  <c r="R238" i="3"/>
  <c r="Q238" i="3"/>
  <c r="R237" i="3"/>
  <c r="Q237" i="3"/>
  <c r="R236" i="3"/>
  <c r="Q236" i="3"/>
  <c r="R235" i="3"/>
  <c r="Q235" i="3"/>
  <c r="R234" i="3"/>
  <c r="Q234" i="3"/>
  <c r="R233" i="3"/>
  <c r="Q233" i="3"/>
  <c r="R232" i="3"/>
  <c r="Q232" i="3"/>
  <c r="R231" i="3"/>
  <c r="Q231" i="3"/>
  <c r="R230" i="3"/>
  <c r="Q230" i="3"/>
  <c r="R229" i="3"/>
  <c r="Q229" i="3"/>
  <c r="R228" i="3"/>
  <c r="Q228" i="3"/>
  <c r="R227" i="3"/>
  <c r="Q227" i="3"/>
  <c r="R226" i="3"/>
  <c r="Q226" i="3"/>
  <c r="R225" i="3"/>
  <c r="Q225" i="3"/>
  <c r="R224" i="3"/>
  <c r="Q224" i="3"/>
  <c r="R223" i="3"/>
  <c r="Q223" i="3"/>
  <c r="R222" i="3"/>
  <c r="Q222" i="3"/>
  <c r="R221" i="3"/>
  <c r="Q221" i="3"/>
  <c r="R220" i="3"/>
  <c r="Q220" i="3"/>
  <c r="R219" i="3"/>
  <c r="Q219" i="3"/>
  <c r="R218" i="3"/>
  <c r="Q218" i="3"/>
  <c r="R217" i="3"/>
  <c r="Q217" i="3"/>
  <c r="E204" i="3" a="1"/>
  <c r="R196" i="3"/>
  <c r="Q196" i="3"/>
  <c r="R195" i="3"/>
  <c r="Q195" i="3"/>
  <c r="R194" i="3"/>
  <c r="Q194" i="3"/>
  <c r="R193" i="3"/>
  <c r="Q193" i="3"/>
  <c r="R192" i="3"/>
  <c r="Q192" i="3"/>
  <c r="R191" i="3"/>
  <c r="Q191" i="3"/>
  <c r="R190" i="3"/>
  <c r="Q190" i="3"/>
  <c r="R189" i="3"/>
  <c r="Q189" i="3"/>
  <c r="R188" i="3"/>
  <c r="Q188" i="3"/>
  <c r="R187" i="3"/>
  <c r="Q187" i="3"/>
  <c r="R186" i="3"/>
  <c r="Q186" i="3"/>
  <c r="R185" i="3"/>
  <c r="Q185" i="3"/>
  <c r="R184" i="3"/>
  <c r="Q184" i="3"/>
  <c r="R183" i="3"/>
  <c r="Q183" i="3"/>
  <c r="R182" i="3"/>
  <c r="Q182" i="3"/>
  <c r="R181" i="3"/>
  <c r="Q181" i="3"/>
  <c r="R180" i="3"/>
  <c r="Q180" i="3"/>
  <c r="R179" i="3"/>
  <c r="Q179" i="3"/>
  <c r="R178" i="3"/>
  <c r="Q178" i="3"/>
  <c r="R177" i="3"/>
  <c r="Q177" i="3"/>
  <c r="R175" i="3"/>
  <c r="Q175" i="3"/>
  <c r="R174" i="3"/>
  <c r="Q174" i="3"/>
  <c r="R173" i="3"/>
  <c r="Q173" i="3"/>
  <c r="R172" i="3"/>
  <c r="Q172" i="3"/>
  <c r="R171" i="3"/>
  <c r="Q171" i="3"/>
  <c r="R170" i="3"/>
  <c r="Q170" i="3"/>
  <c r="R169" i="3"/>
  <c r="Q169" i="3"/>
  <c r="R168" i="3"/>
  <c r="Q168" i="3"/>
  <c r="R167" i="3"/>
  <c r="Q167" i="3"/>
  <c r="R166" i="3"/>
  <c r="Q166" i="3"/>
  <c r="R165" i="3"/>
  <c r="Q165" i="3"/>
  <c r="R164" i="3"/>
  <c r="Q164" i="3"/>
  <c r="R163" i="3"/>
  <c r="Q163" i="3"/>
  <c r="F164" i="3" a="1"/>
  <c r="R162" i="3"/>
  <c r="Q162" i="3"/>
  <c r="R161" i="3"/>
  <c r="P161" i="3" a="1"/>
  <c r="F12" i="15"/>
  <c r="C12" i="15"/>
  <c r="F11" i="15"/>
  <c r="C11" i="15"/>
  <c r="F10" i="15"/>
  <c r="C10" i="15"/>
  <c r="F9" i="15"/>
  <c r="C9" i="15"/>
  <c r="AB8" i="15"/>
  <c r="AA8" i="15"/>
  <c r="Z8" i="15"/>
  <c r="Y8" i="15"/>
  <c r="X8" i="15"/>
  <c r="W8" i="15"/>
  <c r="V8" i="15"/>
  <c r="U8" i="15"/>
  <c r="T8" i="15"/>
  <c r="S8" i="15"/>
  <c r="R8" i="15"/>
  <c r="Q8" i="15"/>
  <c r="C8" i="15"/>
  <c r="F7" i="15"/>
  <c r="C7" i="15"/>
  <c r="AB3" i="11" l="1"/>
  <c r="AA3" i="11"/>
  <c r="Z3" i="11"/>
  <c r="Y3" i="11"/>
  <c r="AD3" i="11" s="1"/>
  <c r="X3" i="11"/>
  <c r="W3" i="11"/>
  <c r="AB2" i="11"/>
  <c r="AA2" i="11"/>
  <c r="Z2" i="11"/>
  <c r="Y2" i="11"/>
  <c r="AD2" i="11" s="1"/>
  <c r="X2" i="11"/>
  <c r="W2" i="11"/>
  <c r="AC3" i="11" l="1"/>
  <c r="AC2" i="11"/>
  <c r="A198" i="3" l="1" a="1"/>
  <c r="U402" i="20" l="1"/>
  <c r="U401" i="20"/>
  <c r="U400" i="20"/>
  <c r="U399" i="20"/>
  <c r="U398" i="20"/>
  <c r="U397" i="20"/>
  <c r="U396" i="20"/>
  <c r="U395" i="20"/>
  <c r="U394" i="20"/>
  <c r="U393" i="20"/>
  <c r="U392" i="20"/>
  <c r="U391" i="20"/>
  <c r="U390" i="20"/>
  <c r="U389" i="20"/>
  <c r="U388" i="20"/>
  <c r="U387" i="20"/>
  <c r="U386" i="20"/>
  <c r="U385" i="20"/>
  <c r="U384" i="20"/>
  <c r="U383" i="20"/>
  <c r="U382" i="20"/>
  <c r="U381" i="20"/>
  <c r="U380" i="20"/>
  <c r="U379" i="20"/>
  <c r="U378" i="20"/>
  <c r="U377" i="20"/>
  <c r="U376" i="20"/>
  <c r="U375" i="20"/>
  <c r="U374" i="20"/>
  <c r="U373" i="20"/>
  <c r="U372" i="20"/>
  <c r="U371" i="20"/>
  <c r="U370" i="20"/>
  <c r="U369" i="20"/>
  <c r="U368" i="20"/>
  <c r="U367" i="20"/>
  <c r="U366" i="20"/>
  <c r="U365" i="20"/>
  <c r="U364" i="20"/>
  <c r="U363" i="20"/>
  <c r="U362" i="20"/>
  <c r="U361" i="20"/>
  <c r="U360" i="20"/>
  <c r="U359" i="20"/>
  <c r="U358" i="20"/>
  <c r="U357" i="20"/>
  <c r="U356" i="20"/>
  <c r="U355" i="20"/>
  <c r="U354" i="20"/>
  <c r="U353" i="20"/>
  <c r="U352" i="20"/>
  <c r="U351" i="20"/>
  <c r="U350" i="20"/>
  <c r="U349" i="20"/>
  <c r="U348" i="20"/>
  <c r="U347" i="20"/>
  <c r="U346" i="20"/>
  <c r="U345" i="20"/>
  <c r="U344" i="20"/>
  <c r="U343" i="20"/>
  <c r="U342" i="20"/>
  <c r="U341" i="20"/>
  <c r="U340" i="20"/>
  <c r="U339" i="20"/>
  <c r="U338" i="20"/>
  <c r="U337" i="20"/>
  <c r="U336" i="20"/>
  <c r="U335" i="20"/>
  <c r="U334" i="20"/>
  <c r="U333" i="20"/>
  <c r="U332" i="20"/>
  <c r="U331" i="20"/>
  <c r="U330" i="20"/>
  <c r="U329" i="20"/>
  <c r="U328" i="20"/>
  <c r="U327" i="20"/>
  <c r="U326" i="20"/>
  <c r="U325" i="20"/>
  <c r="U324" i="20"/>
  <c r="U323" i="20"/>
  <c r="U322" i="20"/>
  <c r="U321" i="20"/>
  <c r="U320" i="20"/>
  <c r="U319" i="20"/>
  <c r="U318" i="20"/>
  <c r="U317" i="20"/>
  <c r="U316" i="20"/>
  <c r="U315" i="20"/>
  <c r="U314" i="20"/>
  <c r="U313" i="20"/>
  <c r="U312" i="20"/>
  <c r="U311" i="20"/>
  <c r="U310" i="20"/>
  <c r="U309" i="20"/>
  <c r="U308" i="20"/>
  <c r="U307" i="20"/>
  <c r="U306" i="20"/>
  <c r="U305" i="20"/>
  <c r="U304" i="20"/>
  <c r="U303" i="20"/>
  <c r="U302" i="20"/>
  <c r="U301" i="20"/>
  <c r="U300" i="20"/>
  <c r="U299" i="20"/>
  <c r="U298" i="20"/>
  <c r="U297" i="20"/>
  <c r="U296" i="20"/>
  <c r="U295" i="20"/>
  <c r="U294" i="20"/>
  <c r="U293" i="20"/>
  <c r="U292" i="20"/>
  <c r="U291" i="20"/>
  <c r="U290" i="20"/>
  <c r="U289" i="20"/>
  <c r="U288" i="20"/>
  <c r="U287" i="20"/>
  <c r="U286" i="20"/>
  <c r="U285" i="20"/>
  <c r="U284" i="20"/>
  <c r="U283" i="20"/>
  <c r="U282" i="20"/>
  <c r="U281" i="20"/>
  <c r="U280" i="20"/>
  <c r="U279" i="20"/>
  <c r="U278" i="20"/>
  <c r="U277" i="20"/>
  <c r="U276" i="20"/>
  <c r="U275" i="20"/>
  <c r="U274" i="20"/>
  <c r="U273" i="20"/>
  <c r="U272" i="20"/>
  <c r="U271" i="20"/>
  <c r="U270" i="20"/>
  <c r="U269" i="20"/>
  <c r="U268" i="20"/>
  <c r="U267" i="20"/>
  <c r="U266" i="20"/>
  <c r="U265" i="20"/>
  <c r="U264" i="20"/>
  <c r="U263" i="20"/>
  <c r="U262" i="20"/>
  <c r="U261" i="20"/>
  <c r="U260" i="20"/>
  <c r="U259" i="20"/>
  <c r="U258" i="20"/>
  <c r="U257" i="20"/>
  <c r="U256" i="20"/>
  <c r="U255" i="20"/>
  <c r="U254" i="20"/>
  <c r="U253" i="20"/>
  <c r="U252" i="20"/>
  <c r="U251" i="20"/>
  <c r="U250" i="20"/>
  <c r="U249" i="20"/>
  <c r="U248" i="20"/>
  <c r="U247" i="20"/>
  <c r="U246" i="20"/>
  <c r="U245" i="20"/>
  <c r="U244" i="20"/>
  <c r="U243" i="20"/>
  <c r="U242" i="20"/>
  <c r="U241" i="20"/>
  <c r="U240" i="20"/>
  <c r="U239" i="20"/>
  <c r="U238" i="20"/>
  <c r="U237" i="20"/>
  <c r="U236" i="20"/>
  <c r="U235" i="20"/>
  <c r="U234" i="20"/>
  <c r="U233" i="20"/>
  <c r="U232" i="20"/>
  <c r="U231" i="20"/>
  <c r="U230" i="20"/>
  <c r="U229" i="20"/>
  <c r="U228" i="20"/>
  <c r="U227" i="20"/>
  <c r="U226" i="20"/>
  <c r="U225" i="20"/>
  <c r="U224" i="20"/>
  <c r="U223" i="20"/>
  <c r="U222" i="20"/>
  <c r="U221" i="20"/>
  <c r="U220" i="20"/>
  <c r="U219" i="20"/>
  <c r="U218" i="20"/>
  <c r="U217" i="20"/>
  <c r="U216" i="20"/>
  <c r="U215" i="20"/>
  <c r="U214" i="20"/>
  <c r="U213" i="20"/>
  <c r="U212" i="20"/>
  <c r="U211" i="20"/>
  <c r="U210" i="20"/>
  <c r="U209" i="20"/>
  <c r="U208" i="20"/>
  <c r="U207" i="20"/>
  <c r="U206" i="20"/>
  <c r="U205" i="20"/>
  <c r="U204" i="20"/>
  <c r="U203" i="20"/>
  <c r="U202" i="20"/>
  <c r="U201" i="20"/>
  <c r="U200" i="20"/>
  <c r="U199" i="20"/>
  <c r="U198" i="20"/>
  <c r="U197" i="20"/>
  <c r="U196" i="20"/>
  <c r="U195" i="20"/>
  <c r="U194" i="20"/>
  <c r="U193" i="20"/>
  <c r="U192" i="20"/>
  <c r="U191" i="20"/>
  <c r="U190" i="20"/>
  <c r="U189" i="20"/>
  <c r="U188" i="20"/>
  <c r="U187" i="20"/>
  <c r="U186" i="20"/>
  <c r="U185" i="20"/>
  <c r="U184" i="20"/>
  <c r="U183" i="20"/>
  <c r="U182" i="20"/>
  <c r="U181" i="20"/>
  <c r="U180" i="20"/>
  <c r="U179" i="20"/>
  <c r="U178" i="20"/>
  <c r="U177" i="20"/>
  <c r="U176" i="20"/>
  <c r="U175" i="20"/>
  <c r="U174" i="20"/>
  <c r="U173" i="20"/>
  <c r="U172" i="20"/>
  <c r="U171" i="20"/>
  <c r="U170" i="20"/>
  <c r="U169" i="20"/>
  <c r="U168" i="20"/>
  <c r="U167" i="20"/>
  <c r="U166" i="20"/>
  <c r="U165" i="20"/>
  <c r="U164" i="20"/>
  <c r="U163" i="20"/>
  <c r="U162" i="20"/>
  <c r="U161" i="20"/>
  <c r="U160" i="20"/>
  <c r="U159" i="20"/>
  <c r="U158" i="20"/>
  <c r="U157" i="20"/>
  <c r="U156" i="20"/>
  <c r="U155" i="20"/>
  <c r="U154" i="20"/>
  <c r="U153" i="20"/>
  <c r="U152" i="20"/>
  <c r="U151" i="20"/>
  <c r="U150" i="20"/>
  <c r="U149" i="20"/>
  <c r="U148" i="20"/>
  <c r="U147" i="20"/>
  <c r="U146" i="20"/>
  <c r="U145" i="20"/>
  <c r="U144" i="20"/>
  <c r="U143" i="20"/>
  <c r="U142" i="20"/>
  <c r="U141" i="20"/>
  <c r="U140" i="20"/>
  <c r="U139" i="20"/>
  <c r="A2" i="20"/>
  <c r="AB395" i="17"/>
  <c r="AB394" i="17"/>
  <c r="AB393" i="17"/>
  <c r="AB392" i="17"/>
  <c r="AB391" i="17"/>
  <c r="AB390" i="17"/>
  <c r="AB389" i="17"/>
  <c r="AB388" i="17"/>
  <c r="AB387" i="17"/>
  <c r="AB386" i="17"/>
  <c r="AB385" i="17"/>
  <c r="AB384" i="17"/>
  <c r="AB383" i="17"/>
  <c r="AB382" i="17"/>
  <c r="AB381" i="17"/>
  <c r="AB380" i="17"/>
  <c r="AB379" i="17"/>
  <c r="AB378" i="17"/>
  <c r="AB377" i="17"/>
  <c r="AB376" i="17"/>
  <c r="AB375" i="17"/>
  <c r="AB374" i="17"/>
  <c r="AB373" i="17"/>
  <c r="AB372" i="17"/>
  <c r="AB371" i="17"/>
  <c r="AB370" i="17"/>
  <c r="AB369" i="17"/>
  <c r="AB368" i="17"/>
  <c r="AB367" i="17"/>
  <c r="AB366" i="17"/>
  <c r="AB365" i="17"/>
  <c r="AB364" i="17"/>
  <c r="AB363" i="17"/>
  <c r="AB362" i="17"/>
  <c r="AB361" i="17"/>
  <c r="AB360" i="17"/>
  <c r="AB359" i="17"/>
  <c r="AB358" i="17"/>
  <c r="AB357" i="17"/>
  <c r="AB356" i="17"/>
  <c r="AB355" i="17"/>
  <c r="AB354" i="17"/>
  <c r="AB353" i="17"/>
  <c r="AB352" i="17"/>
  <c r="AB351" i="17"/>
  <c r="AB350" i="17"/>
  <c r="AB349" i="17"/>
  <c r="AB348" i="17"/>
  <c r="AB347" i="17"/>
  <c r="AB346" i="17"/>
  <c r="AB345" i="17"/>
  <c r="AB344" i="17"/>
  <c r="AB343" i="17"/>
  <c r="AB342" i="17"/>
  <c r="AB341" i="17"/>
  <c r="AB340" i="17"/>
  <c r="AB339" i="17"/>
  <c r="AB338" i="17"/>
  <c r="AB337" i="17"/>
  <c r="AB336" i="17"/>
  <c r="AB335" i="17"/>
  <c r="AB334" i="17"/>
  <c r="AB333" i="17"/>
  <c r="AB332" i="17"/>
  <c r="AB331" i="17"/>
  <c r="AB330" i="17"/>
  <c r="AB329" i="17"/>
  <c r="AB328" i="17"/>
  <c r="AB327" i="17"/>
  <c r="AB326" i="17"/>
  <c r="AB325" i="17"/>
  <c r="AB324" i="17"/>
  <c r="AB323" i="17"/>
  <c r="AB322" i="17"/>
  <c r="AB321" i="17"/>
  <c r="AB320" i="17"/>
  <c r="AB319" i="17"/>
  <c r="AB318" i="17"/>
  <c r="AB317" i="17"/>
  <c r="AB316" i="17"/>
  <c r="AB315" i="17"/>
  <c r="AB314" i="17"/>
  <c r="AB313" i="17"/>
  <c r="AB312" i="17"/>
  <c r="AB311" i="17"/>
  <c r="AB310" i="17"/>
  <c r="AB309" i="17"/>
  <c r="AB308" i="17"/>
  <c r="AB307" i="17"/>
  <c r="AB306" i="17"/>
  <c r="AB305" i="17"/>
  <c r="AB304" i="17"/>
  <c r="AB303" i="17"/>
  <c r="AB302" i="17"/>
  <c r="AB301" i="17"/>
  <c r="AB300" i="17"/>
  <c r="AB299" i="17"/>
  <c r="AB298" i="17"/>
  <c r="AB297" i="17"/>
  <c r="AB296" i="17"/>
  <c r="AB295" i="17"/>
  <c r="AB294" i="17"/>
  <c r="AB293" i="17"/>
  <c r="AB292" i="17"/>
  <c r="AB291" i="17"/>
  <c r="AB290" i="17"/>
  <c r="AB289" i="17"/>
  <c r="AB288" i="17"/>
  <c r="AB287" i="17"/>
  <c r="AB286" i="17"/>
  <c r="AB285" i="17"/>
  <c r="AB284" i="17"/>
  <c r="AB283" i="17"/>
  <c r="AB282" i="17"/>
  <c r="AB281" i="17"/>
  <c r="AB280" i="17"/>
  <c r="AB279" i="17"/>
  <c r="AB278" i="17"/>
  <c r="AB277" i="17"/>
  <c r="AB276" i="17"/>
  <c r="AB275" i="17"/>
  <c r="AB274" i="17"/>
  <c r="AB273" i="17"/>
  <c r="AB272" i="17"/>
  <c r="AB271" i="17"/>
  <c r="AB270" i="17"/>
  <c r="AB269" i="17"/>
  <c r="AB268" i="17"/>
  <c r="AB267" i="17"/>
  <c r="AB266" i="17"/>
  <c r="AB265" i="17"/>
  <c r="AB264" i="17"/>
  <c r="AB263" i="17"/>
  <c r="AB262" i="17"/>
  <c r="AB261" i="17"/>
  <c r="AB260" i="17"/>
  <c r="AB259" i="17"/>
  <c r="AB258" i="17"/>
  <c r="AB257" i="17"/>
  <c r="AB256" i="17"/>
  <c r="AB255" i="17"/>
  <c r="AB254" i="17"/>
  <c r="AB253" i="17"/>
  <c r="AB252" i="17"/>
  <c r="AB251" i="17"/>
  <c r="AB250" i="17"/>
  <c r="AB249" i="17"/>
  <c r="AB248" i="17"/>
  <c r="AB247" i="17"/>
  <c r="AB246" i="17"/>
  <c r="AB245" i="17"/>
  <c r="AB244" i="17"/>
  <c r="AB243" i="17"/>
  <c r="AB242" i="17"/>
  <c r="AB241" i="17"/>
  <c r="AB240" i="17"/>
  <c r="AB239" i="17"/>
  <c r="AB238" i="17"/>
  <c r="AB237" i="17"/>
  <c r="AB236" i="17"/>
  <c r="AB235" i="17"/>
  <c r="AB234" i="17"/>
  <c r="AB233" i="17"/>
  <c r="AB232" i="17"/>
  <c r="AB231" i="17"/>
  <c r="AB230" i="17"/>
  <c r="AB229" i="17"/>
  <c r="AB228" i="17"/>
  <c r="AB227" i="17"/>
  <c r="AB226" i="17"/>
  <c r="AB225" i="17"/>
  <c r="AB224" i="17"/>
  <c r="AB223" i="17"/>
  <c r="AB222" i="17"/>
  <c r="AB221" i="17"/>
  <c r="AB220" i="17"/>
  <c r="AB219" i="17"/>
  <c r="AB218" i="17"/>
  <c r="AB217" i="17"/>
  <c r="AB216" i="17"/>
  <c r="AB215" i="17"/>
  <c r="AB214" i="17"/>
  <c r="AB213" i="17"/>
  <c r="AB212" i="17"/>
  <c r="AB211" i="17"/>
  <c r="AB210" i="17"/>
  <c r="AB209" i="17"/>
  <c r="AB208" i="17"/>
  <c r="AB207" i="17"/>
  <c r="AB206" i="17"/>
  <c r="AB205" i="17"/>
  <c r="AB204" i="17"/>
  <c r="AB203" i="17"/>
  <c r="AB202" i="17"/>
  <c r="AB201" i="17"/>
  <c r="AB200" i="17"/>
  <c r="AB199" i="17"/>
  <c r="AB198" i="17"/>
  <c r="AB197" i="17"/>
  <c r="AB196" i="17"/>
  <c r="AB195" i="17"/>
  <c r="AB194" i="17"/>
  <c r="AB193" i="17"/>
  <c r="AB192" i="17"/>
  <c r="AB191" i="17"/>
  <c r="AB190" i="17"/>
  <c r="AB189" i="17"/>
  <c r="AB188" i="17"/>
  <c r="AB187" i="17"/>
  <c r="AB186" i="17"/>
  <c r="AB185" i="17"/>
  <c r="AB184" i="17"/>
  <c r="AB183" i="17"/>
  <c r="AB182" i="17"/>
  <c r="AB181" i="17"/>
  <c r="AB180" i="17"/>
  <c r="AB179" i="17"/>
  <c r="AB178" i="17"/>
  <c r="AB177" i="17"/>
  <c r="AB176" i="17"/>
  <c r="AB175" i="17"/>
  <c r="AB174" i="17"/>
  <c r="AB173" i="17"/>
  <c r="AB172" i="17"/>
  <c r="AB171" i="17"/>
  <c r="AB170" i="17"/>
  <c r="AB169" i="17"/>
  <c r="AB168" i="17"/>
  <c r="AB167" i="17"/>
  <c r="AB166" i="17"/>
  <c r="AB165" i="17"/>
  <c r="AB164" i="17"/>
  <c r="AB163" i="17"/>
  <c r="AB162" i="17"/>
  <c r="AB161" i="17"/>
  <c r="AB160" i="17"/>
  <c r="AB159" i="17"/>
  <c r="AB158" i="17"/>
  <c r="AB157" i="17"/>
  <c r="AB156" i="17"/>
  <c r="AB155" i="17"/>
  <c r="AB154" i="17"/>
  <c r="AB153" i="17"/>
  <c r="AB152" i="17"/>
  <c r="AB151" i="17"/>
  <c r="AB150" i="17"/>
  <c r="AB149" i="17"/>
  <c r="AB148" i="17"/>
  <c r="AB147" i="17"/>
  <c r="AB146" i="17"/>
  <c r="AB145" i="17"/>
  <c r="AB144" i="17"/>
  <c r="AB143" i="17"/>
  <c r="U138" i="20" s="1" a="1"/>
  <c r="AB142" i="17"/>
  <c r="AB141" i="17"/>
  <c r="AB140" i="17"/>
  <c r="AB139" i="17"/>
  <c r="AB138" i="17"/>
  <c r="AB137" i="17"/>
  <c r="AB136" i="17"/>
  <c r="AB135" i="17"/>
  <c r="AB134" i="17"/>
  <c r="AB133" i="17"/>
  <c r="AB132" i="17"/>
  <c r="AB131" i="17"/>
  <c r="AB130" i="17"/>
  <c r="AB129" i="17"/>
  <c r="AB128" i="17"/>
  <c r="AB127" i="17"/>
  <c r="AB126" i="17"/>
  <c r="AB125" i="17"/>
  <c r="AB124" i="17"/>
  <c r="AB123" i="17"/>
  <c r="AB122" i="17"/>
  <c r="AB121" i="17"/>
  <c r="AB120" i="17"/>
  <c r="AB119" i="17"/>
  <c r="AB118" i="17"/>
  <c r="AB117" i="17"/>
  <c r="AB116" i="17"/>
  <c r="AB115" i="17"/>
  <c r="AB114" i="17"/>
  <c r="AB113" i="17"/>
  <c r="AB112" i="17"/>
  <c r="AB111" i="17"/>
  <c r="AB110" i="17"/>
  <c r="AB109" i="17"/>
  <c r="AB108" i="17"/>
  <c r="AB107" i="17"/>
  <c r="AB106" i="17"/>
  <c r="AB105" i="17"/>
  <c r="AB104" i="17"/>
  <c r="AB103" i="17"/>
  <c r="AB102" i="17"/>
  <c r="AB101" i="17"/>
  <c r="AB100" i="17"/>
  <c r="AB99" i="17"/>
  <c r="AB98" i="17"/>
  <c r="AB97" i="17"/>
  <c r="AB96" i="17"/>
  <c r="AB95" i="17"/>
  <c r="AB94" i="17"/>
  <c r="AB93" i="17"/>
  <c r="AB92" i="17"/>
  <c r="AB91" i="17"/>
  <c r="AB90" i="17"/>
  <c r="AB89" i="17"/>
  <c r="AB88" i="17"/>
  <c r="AB87" i="17"/>
  <c r="AB86" i="17"/>
  <c r="AB85" i="17"/>
  <c r="AB84" i="17"/>
  <c r="AB83" i="17"/>
  <c r="AB82" i="17"/>
  <c r="AB81" i="17"/>
  <c r="AB80" i="17"/>
  <c r="AB79" i="17"/>
  <c r="AB78" i="17"/>
  <c r="AB77" i="17"/>
  <c r="AB76" i="17"/>
  <c r="AB75" i="17"/>
  <c r="AB74" i="17"/>
  <c r="AB73" i="17"/>
  <c r="AB72" i="17"/>
  <c r="AB71" i="17"/>
  <c r="AB70" i="17"/>
  <c r="AB69" i="17"/>
  <c r="AB68" i="17"/>
  <c r="AB67" i="17"/>
  <c r="AB66" i="17"/>
  <c r="AB65" i="17"/>
  <c r="AB64" i="17"/>
  <c r="AB63" i="17"/>
  <c r="AB62" i="17"/>
  <c r="AB61" i="17"/>
  <c r="AB60" i="17"/>
  <c r="AB59" i="17"/>
  <c r="AB58" i="17"/>
  <c r="AB57" i="17"/>
  <c r="AB56" i="17"/>
  <c r="AB55" i="17"/>
  <c r="AB54" i="17"/>
  <c r="AB53" i="17"/>
  <c r="AB52" i="17"/>
  <c r="AB51" i="17"/>
  <c r="AB50" i="17"/>
  <c r="AB49" i="17"/>
  <c r="AB48" i="17"/>
  <c r="AB47" i="17"/>
  <c r="AB46" i="17"/>
  <c r="AB45" i="17"/>
  <c r="AB44" i="17"/>
  <c r="AB43" i="17"/>
  <c r="AB42" i="17"/>
  <c r="AB41" i="17"/>
  <c r="AB40" i="17"/>
  <c r="AB39" i="17"/>
  <c r="AB38" i="17"/>
  <c r="AB37" i="17"/>
  <c r="AB36" i="17"/>
  <c r="AB35" i="17"/>
  <c r="AB34" i="17"/>
  <c r="AB33" i="17"/>
  <c r="AB32" i="17"/>
  <c r="AB31" i="17"/>
  <c r="AB30" i="17"/>
  <c r="AB29" i="17"/>
  <c r="AB28" i="17"/>
  <c r="AB27" i="17"/>
  <c r="AB26" i="17"/>
  <c r="AB25" i="17"/>
  <c r="AB24" i="17"/>
  <c r="AB23" i="17"/>
  <c r="AB22" i="17"/>
  <c r="AB21" i="17"/>
  <c r="AB20" i="17"/>
  <c r="AB19" i="17"/>
  <c r="AB18" i="17"/>
  <c r="AB17" i="17"/>
  <c r="AB16" i="17"/>
  <c r="AB15" i="17"/>
  <c r="AB14" i="17"/>
  <c r="AB13" i="17"/>
  <c r="AB12" i="17"/>
  <c r="AB11" i="17"/>
  <c r="AB10" i="17"/>
  <c r="AB9" i="17"/>
  <c r="AB8" i="17"/>
  <c r="AB7" i="17"/>
  <c r="E204" i="3"/>
  <c r="A198" i="3"/>
  <c r="F164" i="3"/>
  <c r="P161" i="3"/>
  <c r="AF2" i="3"/>
  <c r="C10" i="21"/>
  <c r="U137" i="20" l="1" a="1"/>
  <c r="U138" i="20"/>
  <c r="U136" i="20" l="1" a="1"/>
  <c r="U137" i="20"/>
  <c r="U135" i="20" l="1" a="1"/>
  <c r="U136" i="20"/>
  <c r="U134" i="20" l="1" a="1"/>
  <c r="U135" i="20"/>
  <c r="U133" i="20" l="1" a="1"/>
  <c r="U134" i="20"/>
  <c r="U132" i="20" l="1" a="1"/>
  <c r="U133" i="20"/>
  <c r="U131" i="20" l="1" a="1"/>
  <c r="U132" i="20"/>
  <c r="U130" i="20" l="1" a="1"/>
  <c r="U131" i="20"/>
  <c r="U129" i="20" l="1" a="1"/>
  <c r="U130" i="20"/>
  <c r="U128" i="20" l="1" a="1"/>
  <c r="U129" i="20"/>
  <c r="U127" i="20" l="1" a="1"/>
  <c r="U128" i="20"/>
  <c r="U126" i="20" l="1" a="1"/>
  <c r="U127" i="20"/>
  <c r="U125" i="20" l="1" a="1"/>
  <c r="U126" i="20"/>
  <c r="U124" i="20" l="1" a="1"/>
  <c r="U125" i="20"/>
  <c r="U123" i="20" l="1" a="1"/>
  <c r="U124" i="20"/>
  <c r="U122" i="20" l="1" a="1"/>
  <c r="U123" i="20"/>
  <c r="U121" i="20" l="1" a="1"/>
  <c r="U122" i="20"/>
  <c r="U120" i="20" l="1" a="1"/>
  <c r="U121" i="20"/>
  <c r="U119" i="20" l="1" a="1"/>
  <c r="U120" i="20"/>
  <c r="U118" i="20" l="1" a="1"/>
  <c r="U119" i="20"/>
  <c r="U117" i="20" l="1" a="1"/>
  <c r="U118" i="20"/>
  <c r="U116" i="20" l="1" a="1"/>
  <c r="U117" i="20"/>
  <c r="U115" i="20" l="1" a="1"/>
  <c r="U116" i="20"/>
  <c r="U114" i="20" l="1" a="1"/>
  <c r="U115" i="20"/>
  <c r="U113" i="20" l="1" a="1"/>
  <c r="U114" i="20"/>
  <c r="U112" i="20" l="1" a="1"/>
  <c r="U113" i="20"/>
  <c r="U111" i="20" l="1" a="1"/>
  <c r="U112" i="20"/>
  <c r="U110" i="20" l="1" a="1"/>
  <c r="U111" i="20"/>
  <c r="U109" i="20" l="1" a="1"/>
  <c r="U110" i="20"/>
  <c r="U108" i="20" l="1" a="1"/>
  <c r="U109" i="20"/>
  <c r="U107" i="20" l="1" a="1"/>
  <c r="U108" i="20"/>
  <c r="U106" i="20" l="1" a="1"/>
  <c r="U107" i="20"/>
  <c r="U105" i="20" l="1" a="1"/>
  <c r="U106" i="20"/>
  <c r="U104" i="20" l="1" a="1"/>
  <c r="U105" i="20"/>
  <c r="U103" i="20" l="1" a="1"/>
  <c r="U104" i="20"/>
  <c r="U102" i="20" l="1" a="1"/>
  <c r="U103" i="20"/>
  <c r="U101" i="20" l="1" a="1"/>
  <c r="U102" i="20"/>
  <c r="U100" i="20" l="1" a="1"/>
  <c r="U101" i="20"/>
  <c r="U99" i="20" l="1" a="1"/>
  <c r="U100" i="20"/>
  <c r="U98" i="20" l="1" a="1"/>
  <c r="U99" i="20"/>
  <c r="U97" i="20" l="1" a="1"/>
  <c r="U98" i="20"/>
  <c r="U96" i="20" l="1" a="1"/>
  <c r="U97" i="20"/>
  <c r="U95" i="20" l="1" a="1"/>
  <c r="U96" i="20"/>
  <c r="U94" i="20" l="1" a="1"/>
  <c r="U95" i="20"/>
  <c r="U93" i="20" l="1" a="1"/>
  <c r="U94" i="20"/>
  <c r="U92" i="20" l="1" a="1"/>
  <c r="U93" i="20"/>
  <c r="U91" i="20" l="1" a="1"/>
  <c r="U92" i="20"/>
  <c r="U90" i="20" l="1" a="1"/>
  <c r="U91" i="20"/>
  <c r="U89" i="20" l="1" a="1"/>
  <c r="U90" i="20"/>
  <c r="U88" i="20" l="1" a="1"/>
  <c r="U89" i="20"/>
  <c r="U87" i="20" l="1" a="1"/>
  <c r="U88" i="20"/>
  <c r="U86" i="20" l="1" a="1"/>
  <c r="U87" i="20"/>
  <c r="U85" i="20" l="1" a="1"/>
  <c r="U86" i="20"/>
  <c r="U84" i="20" l="1" a="1"/>
  <c r="U85" i="20"/>
  <c r="U83" i="20" l="1" a="1"/>
  <c r="U84" i="20"/>
  <c r="U82" i="20" l="1" a="1"/>
  <c r="U83" i="20"/>
  <c r="U81" i="20" l="1" a="1"/>
  <c r="U82" i="20"/>
  <c r="U80" i="20" l="1" a="1"/>
  <c r="U81" i="20"/>
  <c r="U79" i="20" l="1" a="1"/>
  <c r="U80" i="20"/>
  <c r="U78" i="20" l="1" a="1"/>
  <c r="U79" i="20"/>
  <c r="U77" i="20" l="1" a="1"/>
  <c r="U78" i="20"/>
  <c r="U76" i="20" l="1" a="1"/>
  <c r="U77" i="20"/>
  <c r="U75" i="20" l="1" a="1"/>
  <c r="U76" i="20"/>
  <c r="U74" i="20" l="1" a="1"/>
  <c r="U75" i="20"/>
  <c r="U73" i="20" l="1" a="1"/>
  <c r="U74" i="20"/>
  <c r="U72" i="20" l="1" a="1"/>
  <c r="U73" i="20"/>
  <c r="U71" i="20" l="1" a="1"/>
  <c r="U72" i="20"/>
  <c r="U70" i="20" l="1" a="1"/>
  <c r="U71" i="20"/>
  <c r="U69" i="20" l="1" a="1"/>
  <c r="U70" i="20"/>
  <c r="U68" i="20" l="1" a="1"/>
  <c r="U69" i="20"/>
  <c r="U67" i="20" l="1" a="1"/>
  <c r="U68" i="20"/>
  <c r="U66" i="20" l="1" a="1"/>
  <c r="U67" i="20"/>
  <c r="U65" i="20" l="1" a="1"/>
  <c r="U66" i="20"/>
  <c r="U64" i="20" l="1" a="1"/>
  <c r="U65" i="20"/>
  <c r="U63" i="20" l="1" a="1"/>
  <c r="U64" i="20"/>
  <c r="U62" i="20" l="1" a="1"/>
  <c r="U63" i="20"/>
  <c r="U61" i="20" l="1" a="1"/>
  <c r="U62" i="20"/>
  <c r="U60" i="20" l="1" a="1"/>
  <c r="U61" i="20"/>
  <c r="U59" i="20" l="1" a="1"/>
  <c r="U60" i="20"/>
  <c r="U58" i="20" l="1" a="1"/>
  <c r="U59" i="20"/>
  <c r="U57" i="20" l="1" a="1"/>
  <c r="U58" i="20"/>
  <c r="U56" i="20" l="1" a="1"/>
  <c r="U57" i="20"/>
  <c r="U55" i="20" l="1" a="1"/>
  <c r="U56" i="20"/>
  <c r="U54" i="20" l="1" a="1"/>
  <c r="U55" i="20"/>
  <c r="U53" i="20" l="1" a="1"/>
  <c r="U54" i="20"/>
  <c r="U52" i="20" l="1" a="1"/>
  <c r="U53" i="20"/>
  <c r="U51" i="20" l="1" a="1"/>
  <c r="U52" i="20"/>
  <c r="U50" i="20" l="1" a="1"/>
  <c r="U51" i="20"/>
  <c r="U49" i="20" l="1" a="1"/>
  <c r="U50" i="20"/>
  <c r="U48" i="20" l="1" a="1"/>
  <c r="U49" i="20"/>
  <c r="U47" i="20" l="1" a="1"/>
  <c r="U48" i="20"/>
  <c r="U46" i="20" l="1" a="1"/>
  <c r="U47" i="20"/>
  <c r="U45" i="20" l="1" a="1"/>
  <c r="U46" i="20"/>
  <c r="U44" i="20" l="1" a="1"/>
  <c r="U45" i="20"/>
  <c r="U43" i="20" l="1" a="1"/>
  <c r="U44" i="20"/>
  <c r="U42" i="20" l="1" a="1"/>
  <c r="U43" i="20"/>
  <c r="U41" i="20" l="1" a="1"/>
  <c r="U42" i="20"/>
  <c r="U40" i="20" l="1" a="1"/>
  <c r="U41" i="20"/>
  <c r="U39" i="20" l="1" a="1"/>
  <c r="U40" i="20"/>
  <c r="U38" i="20" l="1" a="1"/>
  <c r="U39" i="20"/>
  <c r="U37" i="20" l="1" a="1"/>
  <c r="U38" i="20"/>
  <c r="U36" i="20" l="1" a="1"/>
  <c r="U37" i="20"/>
  <c r="U35" i="20" l="1" a="1"/>
  <c r="U36" i="20"/>
  <c r="U34" i="20" l="1" a="1"/>
  <c r="U35" i="20"/>
  <c r="U33" i="20" l="1" a="1"/>
  <c r="U34" i="20"/>
  <c r="U32" i="20" l="1" a="1"/>
  <c r="U33" i="20"/>
  <c r="U31" i="20" l="1" a="1"/>
  <c r="U32" i="20"/>
  <c r="U30" i="20" l="1" a="1"/>
  <c r="U31" i="20"/>
  <c r="U29" i="20" l="1" a="1"/>
  <c r="U30" i="20"/>
  <c r="U28" i="20" l="1" a="1"/>
  <c r="U29" i="20"/>
  <c r="U27" i="20" l="1" a="1"/>
  <c r="U28" i="20"/>
  <c r="U26" i="20" l="1" a="1"/>
  <c r="U27" i="20"/>
  <c r="U25" i="20" l="1" a="1"/>
  <c r="U26" i="20"/>
  <c r="U24" i="20" l="1" a="1"/>
  <c r="U25" i="20"/>
  <c r="U23" i="20" l="1" a="1"/>
  <c r="U24" i="20"/>
  <c r="U22" i="20" l="1" a="1"/>
  <c r="U23" i="20"/>
  <c r="U21" i="20" l="1" a="1"/>
  <c r="U22" i="20"/>
  <c r="U20" i="20" l="1" a="1"/>
  <c r="U21" i="20"/>
  <c r="U19" i="20" l="1" a="1"/>
  <c r="U20" i="20"/>
  <c r="U18" i="20" l="1" a="1"/>
  <c r="U19" i="20"/>
  <c r="U17" i="20" l="1" a="1"/>
  <c r="U18" i="20"/>
  <c r="U16" i="20" l="1" a="1"/>
  <c r="U17" i="20"/>
  <c r="U15" i="20" l="1" a="1"/>
  <c r="U16" i="20"/>
  <c r="U14" i="20" l="1" a="1"/>
  <c r="U15" i="20"/>
  <c r="U13" i="20" l="1" a="1"/>
  <c r="U14" i="20"/>
  <c r="U12" i="20" l="1" a="1"/>
  <c r="U13" i="20"/>
  <c r="U11" i="20" l="1" a="1"/>
  <c r="U12" i="20"/>
  <c r="U10" i="20" l="1" a="1"/>
  <c r="U11" i="20"/>
  <c r="U9" i="20" l="1" a="1"/>
  <c r="U10" i="20"/>
  <c r="U8" i="20" l="1" a="1"/>
  <c r="U9" i="20"/>
  <c r="U7" i="20" l="1" a="1"/>
  <c r="U8" i="20"/>
  <c r="U6" i="20" l="1" a="1"/>
  <c r="U7" i="20"/>
  <c r="U5" i="20" l="1" a="1"/>
  <c r="U6" i="20"/>
  <c r="U4" i="20" l="1" a="1"/>
  <c r="U5" i="20"/>
  <c r="U3" i="20" l="1" a="1"/>
  <c r="U4" i="20"/>
  <c r="U2" i="20" l="1" a="1"/>
  <c r="U3" i="20"/>
  <c r="U2" i="20" l="1"/>
  <c r="C11" i="21" a="1"/>
  <c r="C11" i="21" l="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75" i="21"/>
  <c r="B76" i="21"/>
  <c r="B77" i="21"/>
  <c r="B78" i="21"/>
  <c r="B79" i="21"/>
  <c r="B80" i="21"/>
  <c r="B81" i="21"/>
  <c r="B82" i="21"/>
  <c r="B83" i="21"/>
  <c r="B84" i="21"/>
  <c r="B85" i="21"/>
  <c r="B86" i="21"/>
  <c r="B87" i="21"/>
  <c r="B88" i="21"/>
  <c r="B89" i="21"/>
  <c r="B90" i="21"/>
  <c r="B91" i="21"/>
  <c r="B92" i="21"/>
  <c r="B93" i="21"/>
  <c r="B94" i="21"/>
  <c r="B95" i="21"/>
  <c r="B96" i="21"/>
  <c r="B97" i="21"/>
  <c r="B98" i="21"/>
  <c r="B99" i="21"/>
  <c r="B100" i="21"/>
  <c r="B101" i="21"/>
  <c r="B102" i="21"/>
  <c r="B103" i="21"/>
  <c r="B104" i="21"/>
  <c r="B105" i="21"/>
  <c r="B106" i="21"/>
  <c r="B107" i="21"/>
  <c r="B108" i="21"/>
  <c r="B109" i="21"/>
  <c r="B110" i="21"/>
  <c r="B111" i="21"/>
  <c r="B112" i="21"/>
  <c r="B113" i="21"/>
  <c r="B114" i="21"/>
  <c r="B115" i="21"/>
  <c r="B116" i="21"/>
  <c r="B117" i="21"/>
  <c r="B118" i="21"/>
  <c r="B119" i="21"/>
  <c r="B120" i="21"/>
  <c r="B121" i="21"/>
  <c r="B122" i="21"/>
  <c r="B123" i="21"/>
  <c r="B124" i="21"/>
  <c r="B125" i="21"/>
  <c r="B126" i="21"/>
  <c r="B127" i="21"/>
  <c r="B128" i="21"/>
  <c r="B129" i="21"/>
  <c r="B130" i="21"/>
  <c r="B131" i="21"/>
  <c r="B132" i="21"/>
  <c r="B133" i="21"/>
  <c r="B134" i="21"/>
  <c r="B135" i="21"/>
  <c r="B136" i="21"/>
  <c r="B137" i="21"/>
  <c r="B138" i="21"/>
  <c r="B139" i="21"/>
  <c r="B140" i="21"/>
  <c r="B141" i="21"/>
  <c r="B142" i="21"/>
  <c r="B143" i="21"/>
  <c r="B144" i="21"/>
  <c r="B145" i="21"/>
  <c r="B146" i="21"/>
  <c r="B147" i="21"/>
  <c r="B148" i="21"/>
  <c r="B149" i="21"/>
  <c r="B150" i="21"/>
  <c r="B151" i="21"/>
  <c r="B152" i="21"/>
  <c r="B153" i="21"/>
  <c r="B154" i="21"/>
  <c r="B155" i="21"/>
  <c r="B156" i="21"/>
  <c r="B157" i="21"/>
  <c r="B158" i="21"/>
  <c r="B159" i="21"/>
  <c r="B160" i="21"/>
  <c r="B161" i="21"/>
  <c r="B162" i="21"/>
  <c r="B163" i="21"/>
  <c r="B164" i="21"/>
  <c r="B165" i="21"/>
  <c r="B166" i="21"/>
  <c r="B167" i="21"/>
  <c r="B168" i="21"/>
  <c r="B169" i="21"/>
  <c r="B170" i="21"/>
  <c r="B171" i="21"/>
  <c r="B172" i="21"/>
  <c r="B173" i="21"/>
  <c r="B174" i="21"/>
  <c r="B175" i="21"/>
  <c r="B176" i="21"/>
  <c r="B177" i="21"/>
  <c r="B178" i="21"/>
  <c r="B179" i="21"/>
  <c r="B180" i="21"/>
  <c r="B181" i="21"/>
  <c r="B182" i="21"/>
  <c r="B183" i="21"/>
  <c r="B184" i="21"/>
  <c r="B185" i="21"/>
  <c r="B186" i="21"/>
  <c r="B187" i="21"/>
  <c r="B188" i="21"/>
  <c r="B189" i="21"/>
  <c r="B190" i="21"/>
  <c r="B191" i="21"/>
  <c r="B192" i="21"/>
  <c r="B193" i="21"/>
  <c r="B194" i="21"/>
  <c r="B195" i="21"/>
  <c r="B196" i="21"/>
  <c r="B197" i="21"/>
  <c r="B198" i="21"/>
  <c r="B199" i="21"/>
  <c r="B200" i="21"/>
  <c r="B201" i="21"/>
  <c r="B202" i="21"/>
  <c r="B203" i="21"/>
  <c r="B204" i="21"/>
  <c r="B205" i="21"/>
  <c r="B206" i="21"/>
  <c r="B207" i="21"/>
  <c r="B208" i="21"/>
  <c r="B209" i="21"/>
  <c r="B210" i="21"/>
  <c r="B211" i="21"/>
  <c r="B212" i="21"/>
  <c r="B213" i="21"/>
  <c r="B214" i="21"/>
  <c r="B215" i="21"/>
  <c r="B216" i="21"/>
  <c r="B217" i="21"/>
  <c r="B218" i="21"/>
  <c r="B219" i="21"/>
  <c r="B220" i="21"/>
  <c r="B221" i="21"/>
  <c r="B222" i="21"/>
  <c r="B223" i="21"/>
  <c r="B224" i="21"/>
  <c r="B225" i="21"/>
  <c r="B226" i="21"/>
  <c r="B227" i="21"/>
  <c r="B228" i="21"/>
  <c r="B229" i="21"/>
  <c r="B230" i="21"/>
  <c r="B231" i="21"/>
  <c r="B232" i="21"/>
  <c r="B233" i="21"/>
  <c r="B234" i="21"/>
  <c r="B235" i="21"/>
  <c r="B236" i="21"/>
  <c r="B237" i="21"/>
  <c r="B238" i="21"/>
  <c r="B239" i="21"/>
  <c r="B240" i="21"/>
  <c r="B241" i="21"/>
  <c r="B242" i="21"/>
  <c r="B243" i="21"/>
  <c r="B244" i="21"/>
  <c r="B245" i="21"/>
  <c r="B246" i="21"/>
  <c r="B247" i="21"/>
  <c r="B248" i="21"/>
  <c r="B249" i="21"/>
  <c r="B250" i="21"/>
  <c r="B251" i="21"/>
  <c r="B252" i="21"/>
  <c r="B253" i="21"/>
  <c r="B254" i="21"/>
  <c r="B255" i="21"/>
  <c r="B256" i="21"/>
  <c r="B257" i="21"/>
  <c r="B258" i="21"/>
  <c r="B259" i="21"/>
  <c r="B260" i="21"/>
  <c r="B261" i="21"/>
  <c r="B262" i="21"/>
  <c r="B263" i="21"/>
  <c r="B264" i="21"/>
  <c r="B265" i="21"/>
  <c r="B266" i="21"/>
  <c r="B267" i="21"/>
  <c r="B268" i="21"/>
  <c r="B269" i="21"/>
  <c r="B270" i="21"/>
  <c r="B271" i="21"/>
  <c r="B272" i="21"/>
  <c r="B273" i="21"/>
  <c r="B274" i="21"/>
  <c r="B275" i="21"/>
  <c r="B276" i="21"/>
  <c r="B277" i="21"/>
  <c r="B278" i="21"/>
  <c r="B279" i="21"/>
  <c r="B280" i="21"/>
  <c r="B281" i="21"/>
  <c r="B282" i="21"/>
  <c r="B283" i="21"/>
  <c r="B284" i="21"/>
  <c r="B285" i="21"/>
  <c r="B286" i="21"/>
  <c r="B287" i="21"/>
  <c r="B288" i="21"/>
  <c r="B289" i="21"/>
  <c r="B290" i="21"/>
  <c r="B291" i="21"/>
  <c r="B292" i="21"/>
  <c r="B293" i="21"/>
  <c r="B294" i="21"/>
  <c r="B295" i="21"/>
  <c r="B296" i="21"/>
  <c r="B297" i="21"/>
  <c r="B298" i="21"/>
  <c r="B299" i="21"/>
  <c r="B300" i="21"/>
  <c r="B301" i="21"/>
  <c r="B302" i="21"/>
  <c r="B303" i="21"/>
  <c r="B304" i="21"/>
  <c r="B305" i="21"/>
  <c r="B306" i="21"/>
  <c r="B307" i="21"/>
  <c r="B308" i="21"/>
  <c r="B309" i="21"/>
  <c r="B310" i="21"/>
  <c r="B311" i="21"/>
  <c r="B312" i="21"/>
  <c r="B313" i="21"/>
  <c r="B314" i="21"/>
  <c r="B315" i="21"/>
  <c r="B316" i="21"/>
  <c r="B317" i="21"/>
  <c r="B318" i="21"/>
  <c r="B319" i="21"/>
  <c r="B320" i="21"/>
  <c r="B321" i="21"/>
  <c r="B322" i="21"/>
  <c r="B323" i="21"/>
  <c r="B324" i="21"/>
  <c r="B325" i="21"/>
  <c r="B326" i="21"/>
  <c r="B327" i="21"/>
  <c r="B328" i="21"/>
  <c r="B329" i="21"/>
  <c r="B330" i="21"/>
  <c r="B331" i="21"/>
  <c r="B332" i="21"/>
  <c r="B333" i="21"/>
  <c r="B334" i="21"/>
  <c r="B335" i="21"/>
  <c r="B336" i="21"/>
  <c r="B337" i="21"/>
  <c r="B338" i="21"/>
  <c r="B339" i="21"/>
  <c r="B340" i="21"/>
  <c r="B341" i="21"/>
  <c r="B342" i="21"/>
  <c r="B343" i="21"/>
  <c r="B344" i="21"/>
  <c r="B345" i="21"/>
  <c r="B346" i="21"/>
  <c r="B347" i="21"/>
  <c r="B348" i="21"/>
  <c r="B349" i="21"/>
  <c r="B350" i="21"/>
  <c r="B351" i="21"/>
  <c r="B352" i="21"/>
  <c r="B353" i="21"/>
  <c r="B354" i="21"/>
  <c r="B355" i="21"/>
  <c r="B356" i="21"/>
  <c r="B357" i="21"/>
  <c r="B358" i="21"/>
  <c r="B359" i="21"/>
  <c r="B360" i="21"/>
  <c r="B361" i="21"/>
  <c r="B362" i="21"/>
  <c r="B363" i="21"/>
  <c r="B364" i="21"/>
  <c r="B365" i="21"/>
  <c r="B366" i="21"/>
  <c r="B367" i="21"/>
  <c r="B368" i="21"/>
  <c r="B369" i="21"/>
  <c r="B370" i="21"/>
  <c r="B371" i="21"/>
  <c r="B372" i="21"/>
  <c r="B373" i="21"/>
  <c r="B374" i="21"/>
  <c r="B375" i="21"/>
  <c r="B376" i="21"/>
  <c r="B377" i="21"/>
  <c r="B378" i="21"/>
  <c r="B379" i="21"/>
  <c r="B380" i="21"/>
  <c r="B381" i="21"/>
  <c r="B382" i="21"/>
  <c r="B383" i="21"/>
  <c r="B384" i="21"/>
  <c r="B385" i="21"/>
  <c r="B386" i="21"/>
  <c r="B387" i="21"/>
  <c r="B388" i="21"/>
  <c r="B389" i="21"/>
  <c r="B390" i="21"/>
  <c r="B391" i="21"/>
  <c r="B392" i="21"/>
  <c r="B393" i="21"/>
  <c r="B394" i="21"/>
  <c r="B395" i="21"/>
  <c r="B396" i="21"/>
  <c r="B397" i="21"/>
  <c r="B398" i="21"/>
  <c r="B399" i="21"/>
  <c r="B400" i="21"/>
  <c r="B401" i="21"/>
  <c r="B402" i="21"/>
  <c r="B403" i="21"/>
  <c r="B404" i="21"/>
  <c r="B405" i="21"/>
  <c r="B406" i="21"/>
  <c r="B407" i="21"/>
  <c r="B408" i="21"/>
  <c r="B409" i="21"/>
  <c r="B410" i="21"/>
  <c r="B411" i="21"/>
  <c r="B11"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E350F71-011B-44C1-8C05-6A1B281D2262}" keepAlive="1" name="Consulta - Plano" description="Conexão com a consulta 'Plano' na pasta de trabalho." type="5" refreshedVersion="0" background="1" saveData="1">
    <dbPr connection="Provider=Microsoft.Mashup.OleDb.1;Data Source=$Workbook$;Location=Plano;Extended Properties=&quot;&quot;" command="SELECT * FROM [Plano]"/>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<sst xmlns="http://schemas.openxmlformats.org/spreadsheetml/2006/main" count="22486" uniqueCount="4700">
  <si>
    <t>PLANO DE CONTRATAÇÃO ANUAL
2026</t>
  </si>
  <si>
    <t>PLANO CONSOLIDADO - LICITAÇÕES, DISPENSAS E INEXIGIBILIDADE</t>
  </si>
  <si>
    <t>Dispensa de Pequeno Valor</t>
  </si>
  <si>
    <t>Critério</t>
  </si>
  <si>
    <t>Plano</t>
  </si>
  <si>
    <t>Unidade Requisitante/ Gestor Orçamentário</t>
  </si>
  <si>
    <t>ID/ N. de Ordem</t>
  </si>
  <si>
    <t>Controle de Prazo</t>
  </si>
  <si>
    <t>Buscar</t>
  </si>
  <si>
    <t>Situação Prazos</t>
  </si>
  <si>
    <t>Licitações, Dispensas e Inexibilidades (Plano das Unidades Requisitantes)</t>
  </si>
  <si>
    <t>ID</t>
  </si>
  <si>
    <t>Unidade Requisitante</t>
  </si>
  <si>
    <t>Descrição sucinta do objeto</t>
  </si>
  <si>
    <t>Quantidade estimada</t>
  </si>
  <si>
    <t>Estimativa preliminar do valor global</t>
  </si>
  <si>
    <t>Estimativa preliminar do valor para o exercício 2026</t>
  </si>
  <si>
    <t>Modalidade</t>
  </si>
  <si>
    <t>Código Compras (catmat/catser)</t>
  </si>
  <si>
    <t>Justificativa da necessidade da contratação</t>
  </si>
  <si>
    <t>Grande risco ou inédita</t>
  </si>
  <si>
    <t>Possibilidade de compartilhada</t>
  </si>
  <si>
    <t>Critérios de sustentabilidade</t>
  </si>
  <si>
    <t>Grau de Prioridade da Contratação</t>
  </si>
  <si>
    <t>Data de início
dos Estudos Técnicos Preliminares (ETP)</t>
  </si>
  <si>
    <t>Data de envio
do ETP ao DGA</t>
  </si>
  <si>
    <t>Data de início
da elaboração
do Termo de Referência (TR)/Projeto Básico (PB)</t>
  </si>
  <si>
    <t>Data de envio
do TR/PB ao DGA</t>
  </si>
  <si>
    <t>Data limite para contratação</t>
  </si>
  <si>
    <t>Processo (se já autuado)</t>
  </si>
  <si>
    <t>n. de ordem</t>
  </si>
  <si>
    <t>023.1.11.0</t>
  </si>
  <si>
    <t>DEA</t>
  </si>
  <si>
    <t>Substituição do sistema de climatização Rid Silva Capital</t>
  </si>
  <si>
    <t>Concorrência</t>
  </si>
  <si>
    <t>sistema obsoleto, com alto custo de manutenção</t>
  </si>
  <si>
    <t>Não</t>
  </si>
  <si>
    <t>Sim</t>
  </si>
  <si>
    <t>alto</t>
  </si>
  <si>
    <t>030.1.2.0</t>
  </si>
  <si>
    <t>Reforma Global e Ampliação Fórum Criciúma</t>
  </si>
  <si>
    <t xml:space="preserve">Atendimento ao programa de necessidades da Comarca (solucionar problemas de acessibilidade, PCI, espaço físico, segurança, entre outros); </t>
  </si>
  <si>
    <t>055.1.1.0</t>
  </si>
  <si>
    <t>Reforma parcial - cobertura Jaguaruna</t>
  </si>
  <si>
    <t>solucionar problemas de infiltração</t>
  </si>
  <si>
    <t>058.1.4.0</t>
  </si>
  <si>
    <t>Reforma Global e Ampliação Fórum de Joinville</t>
  </si>
  <si>
    <t>078.1.1.0</t>
  </si>
  <si>
    <t>Reforma Global e Ampliação Fórum Porto União</t>
  </si>
  <si>
    <t>092.1.1.0</t>
  </si>
  <si>
    <t>Reforma Global e Ampliação Fórum São João Batista</t>
  </si>
  <si>
    <t>094.1.2.0</t>
  </si>
  <si>
    <t>Reforço estrutural das lajes do canal Fórum São José Anexo</t>
  </si>
  <si>
    <t>estrutura atual não permite tráfego por cima da tampa do canal</t>
  </si>
  <si>
    <t>094.3.1.0</t>
  </si>
  <si>
    <t>Reforma global do prédio anexo ao fórum São José</t>
  </si>
  <si>
    <t>112.1.9.0</t>
  </si>
  <si>
    <t>Modernização do espaço físico do hall superior TJSC</t>
  </si>
  <si>
    <t>otimização de espaço pouco utilizado, com a saída do museu para outro local</t>
  </si>
  <si>
    <t>112.16.1.1</t>
  </si>
  <si>
    <t>Contratação de projeto arquitetônico (concurso) para construção no terreno permutado com a DPU</t>
  </si>
  <si>
    <t>Concurso</t>
  </si>
  <si>
    <t>buscar melhor solução arquitetônica</t>
  </si>
  <si>
    <t>112.16.1.2</t>
  </si>
  <si>
    <t>Demolição prédio DPU</t>
  </si>
  <si>
    <t>Pregão</t>
  </si>
  <si>
    <t>Local será transformado em estacionamento até a conclusão da nova edificação</t>
  </si>
  <si>
    <t>112.3.5.0</t>
  </si>
  <si>
    <t>Estabilização de talude no terreno que abriga o Almoxarifado (ASTJ)</t>
  </si>
  <si>
    <t>garantir segurança ; risco de desmoronamento de rochas</t>
  </si>
  <si>
    <t>112.4.2.0</t>
  </si>
  <si>
    <t>Ampliação da rede sprinkler Arquivo Central</t>
  </si>
  <si>
    <t>garantir que toda a área estará coberta com o sistema de proteção contra indêndios</t>
  </si>
  <si>
    <t>113.2.1.0</t>
  </si>
  <si>
    <t>Construção do Fórum da Comarca de Penha</t>
  </si>
  <si>
    <t>Atendimento ao programa de necessidades da Comarca (solucionar problemas de acessibilidade, PCI, espaço físico, segurança, entre outros); COMARCA sem prédio próprio</t>
  </si>
  <si>
    <t>0028004-71.2024.8.24.0710</t>
  </si>
  <si>
    <t>200.3.15.6</t>
  </si>
  <si>
    <t>Serviços de instalação de Sistemas de Alarme de Incêndio.</t>
  </si>
  <si>
    <t>Serviços de instalação de sistema de alarme de incêndio, não previstos em contratos de manutenção, em prédios do poder Judiciário. É fundamental e obrigatório por lei, garantindo a proteção da vida, do patrimônio e a continuidade dos negócios. exigência legal para a obtenção e manutenção do Auto de Vistoria do Corpo de Bombeiros (AVCB) e do alvará de funcionamento dos prédios.</t>
  </si>
  <si>
    <t>200.3.15.7</t>
  </si>
  <si>
    <t>Serviços continuado de manutenção preventiva e corretiva em bombas auxiliares de sistema preventivo de incendio nas Comarcas de Caçador, Criciuma, Blumenau.</t>
  </si>
  <si>
    <t>A manutenção preventiva e corretiva contínua das bombas auxiliares dos sistemas preventivos de incêndio é essencial para garantir a segurança de edificações públicas, garantia de funcionamento em emergências, conformidade com normas técnicas, aredução de riscos e prejuízos.</t>
  </si>
  <si>
    <t>200.3.27.12</t>
  </si>
  <si>
    <t>Serviços continuado de manutenção preventiva e corretiva em sistema de tratamento de agua da chuva - Herval do Oeste</t>
  </si>
  <si>
    <t>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t>
  </si>
  <si>
    <t>200.3.27.13</t>
  </si>
  <si>
    <t>Serviços continuado de manutenção preventiva e corretiva em sistema de tratamento de agua da chuva -  Imbituba</t>
  </si>
  <si>
    <t>200.3.27.14</t>
  </si>
  <si>
    <t>Serviços continuado de manutenção preventiva e corretiva em sistema de tratamento de agua da chuva -São Lourenço do Oeste</t>
  </si>
  <si>
    <t>200.3.27.15</t>
  </si>
  <si>
    <t>Serviços continuado de manutenção preventiva e corretiva em sistema de tratamento de agua da chuva - Garuva</t>
  </si>
  <si>
    <t>200.3.27.16</t>
  </si>
  <si>
    <t>Serviços continuado de manutenção preventiva e corretiva em sistema de tratamento de agua da chuva - Araquari</t>
  </si>
  <si>
    <t>200.3.32.16</t>
  </si>
  <si>
    <t>Aquisição de energia elétrica por meio do Ambiente de Contratação Livre (ACL)</t>
  </si>
  <si>
    <t>-</t>
  </si>
  <si>
    <t>A alta demanda por deslocamentos, tanto para atividades administrativas quanto operacionais, exige a disponibilização de motoristas capacitados e em número suficiente para atender às necessidades diárias.</t>
  </si>
  <si>
    <t>0108323-26.2024.8.24.0710</t>
  </si>
  <si>
    <t>200.3.32.5</t>
  </si>
  <si>
    <t>Construção de nova cisterna TJSC</t>
  </si>
  <si>
    <t>Dar confiabilidade ao sistema de água potável do complexo, além de adequar às normas vigentes</t>
  </si>
  <si>
    <t>200.3.62.31</t>
  </si>
  <si>
    <t>Serviço continuado de manutenção preventiva e corretivano sistema de climatização do Fórum de Família da Comarca de Balneário Camboriú</t>
  </si>
  <si>
    <t>Manter perfeito funcionamento dos equipamentos</t>
  </si>
  <si>
    <t>200.3.62.6</t>
  </si>
  <si>
    <t>Serviço continuado de manutenção preventiva e corretivano sistema de climatização do Fórum da Comarca de Abelardo Luz</t>
  </si>
  <si>
    <t>200.3.62.7</t>
  </si>
  <si>
    <t>Serviço continuado de manutenção preventiva e corretivano sistema de climatização do Fórum da Comarca de Araquari</t>
  </si>
  <si>
    <t>200.3.62.74</t>
  </si>
  <si>
    <t>Instalação de um novo sistema de ar condicionado para a torre 2 do TJSC</t>
  </si>
  <si>
    <t>Necessidade de substituir o sistema central da torre 2 do TJSC em função do tempo de vida do atual sistema que se encontra com mais de 20 anos de uso continuo</t>
  </si>
  <si>
    <t>Alto</t>
  </si>
  <si>
    <t>200.3.62.9</t>
  </si>
  <si>
    <t>Serviço continuado de manutenção preventiva e corretivano sistema de climatização do Fórum da Comarca de Campo Erê</t>
  </si>
  <si>
    <t>200.3.63.54</t>
  </si>
  <si>
    <t>Serviço continuado de manutenção preventiva e corretiva em Plataformas Elevatórias instaladas em edificações do Poder Judiciário do Estado de Santa Catarina</t>
  </si>
  <si>
    <t>Garantir o funcionamento adequado dos equipamentos de acessibilidade. Fim da vigência do contrato n. 80/2021 em 30/09/2026</t>
  </si>
  <si>
    <t>200.3.63.55</t>
  </si>
  <si>
    <t>Manutenção Preventiva e Corretiva nos elevadores das torres 1  e 2 e do TJSC e nos dois elevadores da unidade UPC</t>
  </si>
  <si>
    <r>
      <rPr>
        <sz val="11"/>
        <color rgb="FF000000"/>
        <rFont val="Calibri"/>
        <family val="2"/>
      </rPr>
      <t xml:space="preserve">Manter em adequadas condicições de operação os elevadores das torres 1  e 2 do TJSC e da UPC,  atendendo as exigencias e normativas nacionais relativas ao uso de elevadores em instituições públicas e privadas </t>
    </r>
    <r>
      <rPr>
        <b/>
        <sz val="11"/>
        <color rgb="FF000000"/>
        <rFont val="Calibri"/>
        <family val="2"/>
      </rPr>
      <t>(contrato 117/2021 vai encerrar em dez de 2026</t>
    </r>
    <r>
      <rPr>
        <sz val="11"/>
        <color rgb="FF000000"/>
        <rFont val="Calibri"/>
        <family val="2"/>
      </rPr>
      <t>)</t>
    </r>
  </si>
  <si>
    <t>AJU001</t>
  </si>
  <si>
    <t>AJU</t>
  </si>
  <si>
    <t>Capacitação - Direção Defensiva, Evasiva e Ofensiva - Básico, Avançado e Baixa Luminosidade</t>
  </si>
  <si>
    <t>8 turmas</t>
  </si>
  <si>
    <t>Inexigibilidade</t>
  </si>
  <si>
    <t>As atividades de capacitação desenvolvidas pela Academia Judicial propiciam o alinhamento de sua missão de “Desenvolver permanentemente conhecimentos, habilidades e atitudes de magistrados, servidores e colaboradores do Poder Judiciário de Santa</t>
  </si>
  <si>
    <t>AJU002</t>
  </si>
  <si>
    <t>Capacitação - Conferência Gartner Data &amp; Analytics 2026</t>
  </si>
  <si>
    <t>7 inscrições</t>
  </si>
  <si>
    <t>AJU003</t>
  </si>
  <si>
    <t>Capacitação - Especialista em Proteção Pessoal</t>
  </si>
  <si>
    <t>23 inscrições</t>
  </si>
  <si>
    <t>ASP001</t>
  </si>
  <si>
    <t>ASPLAN</t>
  </si>
  <si>
    <t>Serviço de consultoria em inovação</t>
  </si>
  <si>
    <t>Dispensa</t>
  </si>
  <si>
    <t>Necessidade de buscar soluções inovadoras para problemas específicos, por meio da formulação e seleção de desafios em um hub de inovação. Esse modelo favorece a colaboração entre diferentes empresas, instituições e profissionais, ampliando a diversidade de perspectivas e experiências envolvidas no processo. Além disso, promove um ambiente propício ao compartilhamento de ideias, conhecimentos e boas práticas, fortalecendo a lógica da inovação aberta e gerando resultados mais criativos, ágeis e eficazes para o enfrentamento dos desafios institucionais.</t>
  </si>
  <si>
    <t>ASP002</t>
  </si>
  <si>
    <t>Serviço de consultoria em projetos de inovação</t>
  </si>
  <si>
    <t>A contratação justifica-se pela necessidade de acesso a serviços de consultoria e mentoria especializados, capazes de avaliar a viabilidade de iniciativas estratégicas e de apoiar a identificação de novas e melhores oportunidades de avanço institucional. Além disso, tais serviços ampliam a visão de negócio do Poder Judiciário de Santa Catarina, fornecendo subsídios qualificados para decisões mais assertivas e alinhadas às demandas contemporâneas de inovação e modernização administrativa.</t>
  </si>
  <si>
    <t>Médio</t>
  </si>
  <si>
    <t>ASP003</t>
  </si>
  <si>
    <t>Serviço de especialistas em inovação com expertise em capacitar laboratoristas em inovação</t>
  </si>
  <si>
    <t>A contratação é essencial para a disseminação da cultura da inovação e do compartilhamento de problemas, ieias e soluções, nas diversas unidades administrativas e judiciais do PJSC</t>
  </si>
  <si>
    <t>ASPL004</t>
  </si>
  <si>
    <t>Serviço de ferramentas de inovação</t>
  </si>
  <si>
    <t>Duplo enquadramento</t>
  </si>
  <si>
    <t>A contratação de ferramentas é essencial para brainstorming como técnica de geração de ideias, além de possibilitar a validação de projetos por meio de técnicas de prototipagem que auxiliam de maneira objetiva e singular o dispêncio equivocado de orçamento público em projetos vultuosos</t>
  </si>
  <si>
    <t>CM 001</t>
  </si>
  <si>
    <t>CM</t>
  </si>
  <si>
    <t>Aquisição de detectores de metais portáteis - CASA MILITAR</t>
  </si>
  <si>
    <t xml:space="preserve">Para auxílio controle de acesso das unidades judiciárias, atendendo aos casos especiais citados na resolução de controle de acesso do PJSC. </t>
  </si>
  <si>
    <t>CM002</t>
  </si>
  <si>
    <t>Aquisição de Pórtico detector de metais portátil para a Casa Militar</t>
  </si>
  <si>
    <t>Para utilização em sessões do júri e demais eventos nas comarcas que não dispõem do equipamento.</t>
  </si>
  <si>
    <t>DGDM 162</t>
  </si>
  <si>
    <t>DGDM</t>
  </si>
  <si>
    <t>Serviços continuados de treinamento de hardware e software, bem como de serviços continuados de suporte técnico de catracas de acesso e controloador biométrico facial</t>
  </si>
  <si>
    <t>Permitir o suporte técnico que abranja manutenções preventivas e corretivas das catracas de acesso, bem assim manutenções corretivas do software integrado de controle e registro de acesso de pessoas, para garantir a efetiva utilização dos equipamentos e o consequente monitoramento de acesso aos prédios</t>
  </si>
  <si>
    <t>DGDM 165</t>
  </si>
  <si>
    <t>Prestação de serviços consistentes na disponibilização de acesso à plataforma de jurisprudência, pelo prazo de 12 (doze) meses. (Jusbrasil)</t>
  </si>
  <si>
    <t>Facilitar o acesso à jurisprudência nacional, permitindo que magistrados e assessores consultem, de forma centralizada, decisões proferidas por tribunais superiores e outras cortes do país,  de forma a contribuir para a padronização da interpretação jurídica, a unifromização da aplicação do direito e a celeridade na prestação jurisdicional</t>
  </si>
  <si>
    <t>0015775-45.2025.8.24.0710</t>
  </si>
  <si>
    <t>DGDM 170</t>
  </si>
  <si>
    <t>Estantes para armazenamento de caixas com processos</t>
  </si>
  <si>
    <t>Prover os meios adequados para a guarda de processos judiciais e da documentação administrativa das unidades do PJSC</t>
  </si>
  <si>
    <t>DGDM 171</t>
  </si>
  <si>
    <t>Aquisição de empilhadeira elétrica para a Divisão de Arquivo</t>
  </si>
  <si>
    <t>DGDM 172</t>
  </si>
  <si>
    <t>Aquisição de caixa de arquivo em papelão</t>
  </si>
  <si>
    <t>DGDM 173</t>
  </si>
  <si>
    <t>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t>
  </si>
  <si>
    <t>Atender às diretrizes estabelecidas pelo Conselho Nacional de Justiça (CNJ), em especial a Resolução CNJ nº 324/2020 e 522/2023 (Moreq-Jus), garantindo a preservação digital de longo prazo de documentos arquivísticos digitais do TJSC, com ênfase na autenticidade, integridade e confiabilidade. Integrar os sistemas institucionais produtores de documentos (SEI, DJe e e-Proc) a um repositório arquivístico digital confiável (RDC-Arq), promovendo a cadeia de custódia digital ininterrupta e alinhamento à política nacional de gestão documental e memória do Poder Judiciário (Proname/CNJ). Fortalecer a capacidade institucional do TJSC em ações permanentes de preservação digital, acessibilidade e transparência dos documentos de valor probatório, administrativo e histórico.</t>
  </si>
  <si>
    <t>DGDM161</t>
  </si>
  <si>
    <t>Aquisição e instalação de catracas, controladores biométrico facial e licenças de software de controle de acesso</t>
  </si>
  <si>
    <t>50 catracas; 100 controladores biométrico facial; 150 licenças de software de controle de acesso</t>
  </si>
  <si>
    <t>301814, 458339, 416543, 3840</t>
  </si>
  <si>
    <t>Oportunizar o incremento da segurança e o monitoramento mais efetivo de pessoal no acesso às edificações do PJSC</t>
  </si>
  <si>
    <t>DIE 249</t>
  </si>
  <si>
    <t>DIE</t>
  </si>
  <si>
    <t>Contratação de fornecimento contínuo de equipamentos e insumos de copa e limpeza</t>
  </si>
  <si>
    <t>Bebedouro elétrico: 250; Refrigerador compacto (frigobar): 100; Cafeteira: 25; refrigerador: 20; fogão elétrico: 35; forno microondas: 25; enceradeira: 15; máquina de lavar roupas: 25; lavadora de alta pressão: 25; aspirador de pó e água: 40; carro funcional: 40; dispenser para papel toalha: 300; dispenser para papel higiênico: 300; dispenser para sabonete/alcool: 600; alcool liquido: 16.000;alcool sache gel:4600;alcool gel em frasco:3500</t>
  </si>
  <si>
    <t>272743, 326636, 218821, 478514, 34177, 473582, 441196, 254418, 257407, 393298, 330346, 600381, 600953, 404651, 269941, 269943, 269943</t>
  </si>
  <si>
    <t xml:space="preserve">As aquisições dos equipamentos e insumos de copa e limpeza para propiciar aos magistrados, servidores, colaboradores e público externo um ambiente limpo, higienizado, além de propiciar o bem estar a todos que frequentam as Comarcas e unidades do Tribunal de Justiça. </t>
  </si>
  <si>
    <t>DIE 250</t>
  </si>
  <si>
    <t>Contratação de fornecimento contínuo de leite UHT</t>
  </si>
  <si>
    <t>Aquisição de leite Uht para fornecer bebida quente às pessoas que trabalham nas unidades</t>
  </si>
  <si>
    <t>DIE 251</t>
  </si>
  <si>
    <t xml:space="preserve">Contratação de fornecimento contínuo de água mineral </t>
  </si>
  <si>
    <t>bombona: 134.703; garrafa de água sem gas:865.262; garrafa de agua com gás:263769</t>
  </si>
  <si>
    <t>445485; 445484; 445479</t>
  </si>
  <si>
    <t>Aquisição de água mineral para fornecer às pessoas que trabalham nas unidades e público externo</t>
  </si>
  <si>
    <t>DIE 252</t>
  </si>
  <si>
    <t>Contratação de fornecimento contínuo de insumos de copa ( café e açucar )</t>
  </si>
  <si>
    <t>Café em pó: 31600kg; Açucar: 23400kg</t>
  </si>
  <si>
    <t>463587; 463996</t>
  </si>
  <si>
    <t>Aquisição de café em pó e açúcar para fornecimento de bebida quente às pessoas que trabalham nas unidades e ao público externo</t>
  </si>
  <si>
    <t>DIE 253</t>
  </si>
  <si>
    <t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t>
  </si>
  <si>
    <t>Capital(lanche):3500
Balneário Camboriu refeição:625;lanche; Laguna-lanche:1000;Joinville-refeição:4375,lanche:3750;Navegantes-refeição:937;lanche:625</t>
  </si>
  <si>
    <t>Necessidade de fornecer refeições e lanches para participantes das sessões do Tribunal do Júri em razão da duração das sessões.</t>
  </si>
  <si>
    <t>DIE 254</t>
  </si>
  <si>
    <t xml:space="preserve">Seguro da frota própria do PJSC. </t>
  </si>
  <si>
    <t>Previsão</t>
  </si>
  <si>
    <t>O contrato de seguro da frota vencerá em 01.05.2026 sem possibilidade de renovação. Será necessário fazer seguro para a frota de veículos próprios do PJSC. Cálculo: Orçamento encaminhado na data 09/04/2025 "cotação de seguro Tribunal de Justiça de Santa Catarina"</t>
  </si>
  <si>
    <t>DIE 255</t>
  </si>
  <si>
    <t>Contratação de prestação de serviços continuados de motorista, em regime de dedicação exclusiva de mão de obra, a serem executados nas sedes administrativas do TJSC</t>
  </si>
  <si>
    <t>A contratação de serviço terceirizado de motorista visa atender à crescente demanda de transporte institucional no âmbito deste órgão, especialmente no que se refere ao deslocamento de servidores e ao apoio logístico no transporte de cargas entre unidades administrativas.</t>
  </si>
  <si>
    <t>DIE 257</t>
  </si>
  <si>
    <t>Locação mensal de 2 veículos do tipo SUV para a Casa Militar.</t>
  </si>
  <si>
    <t>A contratação é justificada pela necessidade pública de disponibilizar veículos para a Assessoria de Polícia Militar (Casa Militar) do PJSC, a fim de executar missões críticas e de alto risco. Registra-se que, conforme o Processo n. 0050452-04.2025.8.24.0710, foi realizada licitação na modalidade Pregão, registrado sob o n. 90061/2025. O item 2, que se refere à Locação mensal de 2 veículos SUV, resultou fracassado.</t>
  </si>
  <si>
    <t>0088550-58.2025.8.24.0710</t>
  </si>
  <si>
    <t>DIE 258</t>
  </si>
  <si>
    <t>Prestação de serviços continuados de locação de veículos, sem motorista e sem combustível, com quilometragem livre, para o Poder Judiciário do Estado de Santa Catarina – PJSC (Corolla CTI). Serviço de locação eventual de veículos.</t>
  </si>
  <si>
    <t>30 (mensal) e 400 (diárias)</t>
  </si>
  <si>
    <t>Trata-se de veículos locados para atendimento aos Desembargadores e Juízes do Tribunal de Justiça, sob a gestão da Central de Transporte Institucional. Incluem-se, ainda, as locações eventuais, realizadas por diária, destinadas a suprir demandas específicas em eventos institucionais. O valor estimado considera o custo atual acrescido de 5% de reajuste, tomando-se como base a utilização de 30 veículos por mensalidade e 400 diárias de locação eventual.</t>
  </si>
  <si>
    <t>DIE 259</t>
  </si>
  <si>
    <t>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t>
  </si>
  <si>
    <t>Serviço destinado ao auxílio no deslocamento de servidores do Poder Judiciário de Santa Catarina, por meio de transporte por aplicativo, bem como à contratação de motoristas no interior do Estado para atendimento às comarcas. Engloba, também, o transporte de jurados ao final das sessões do Tribunal do Júri. O valor estimado para o exercício de 2026 corresponde ao valor previsto para 2025 acrescido de 50%, em razão da possível ampliação da demanda decorrente do recolhimento dos veículos oficiais das comarcas.</t>
  </si>
  <si>
    <t>DIE 260</t>
  </si>
  <si>
    <r>
      <rPr>
        <sz val="12"/>
        <color rgb="FF000000"/>
        <rFont val="Times New Roman"/>
        <family val="1"/>
      </rPr>
      <t>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t>
    </r>
    <r>
      <rPr>
        <i/>
        <sz val="12"/>
        <color rgb="FF000000"/>
        <rFont val="Times New Roman"/>
        <family val="1"/>
      </rPr>
      <t>selfbooking</t>
    </r>
    <r>
      <rPr>
        <sz val="12"/>
        <color rgb="FF000000"/>
        <rFont val="Times New Roman"/>
        <family val="1"/>
      </rPr>
      <t>), sem ônus para o Poder Judiciário do Estado de Santa Catarina</t>
    </r>
  </si>
  <si>
    <t>Serviço de aquisição e emissão de passagens aéreas destinadas a membros e servidores do Poder Judiciário de Santa Catarina, quando em serviço ou representação institucional, bem como a palestrantes e convidados da Academia Judicial. O cálculo orçamentário baseia-se nos valores das aquisições, cancelamentos e alterações registrados no exercício de 2025 (parcial).</t>
  </si>
  <si>
    <t>DIE247</t>
  </si>
  <si>
    <t>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t>
  </si>
  <si>
    <t>Contratação de empresa especializada para fornecimento de profissionais de TI, em regime remoto, visando ampliar a capacidade de atendimento às demandas de desenvolvimento, sustentação de sistemas e segurança da informação. A medida busca reduzir demandas reprimidas, potencializar entregas de soluções tecnológicas e permitir que servidores da DTI se concentrem em atividades estratégicas como planejamento e fiscalização.</t>
  </si>
  <si>
    <t>0041871-97.2025.8.24.0710</t>
  </si>
  <si>
    <t>DIE248</t>
  </si>
  <si>
    <t>Contratação de serviços continuados de desinsetização para Comarcas da Grande Florianópolis, TJSC e unidades administrativas</t>
  </si>
  <si>
    <t>Necessidade de manter as unidades livres de infestação de animais peçonhentos, os quais tornam o ambiente de trabalho insalubre e proporcionam a transmissão de doenças. Isso porque a contratação deste serviço é de suma importância para que sejam antecipados e/ou resolvidos os problemas de desinsetização, como infestação e proliferação de pragas, como baratas, formigas e bichos peçonhentos.</t>
  </si>
  <si>
    <t>DIE256</t>
  </si>
  <si>
    <t>Contratação de serviços continuados de apoio técnico, suporte e desenvolvimento de análises de dados de caráter descritivo, diagnóstico, prescritivo e preditivo, por meio de cientistas de dados</t>
  </si>
  <si>
    <t>Necessidade de atendimento contínuo às demandas da Administração relacionadas à análise exploratória de dados, automatização de cálculos de indicadores, levantamento de requisitos, desenvolvimento de painéis de indicadores e construção de modelos estatísticos. Ressalta-se que não há, no quadro de pessoal deste Poder, cargo com atribuições compatíveis às exigidas para o desempenho dessas atividades, que requerem conhecimentos interdisciplinares em estatística, computação, engenharia, economia e técnicas avançadas de ciência de dados.</t>
  </si>
  <si>
    <t>DMP 001</t>
  </si>
  <si>
    <t>DMP</t>
  </si>
  <si>
    <t>Fornecimento continuado estimado do item papel A4</t>
  </si>
  <si>
    <t>24.000 resmas</t>
  </si>
  <si>
    <t>A terceirização do serviço de motorista proporciona maior flexibilidade na alocação de pessoal, permite a substituição imediata em casos de afastamento e assegura o cumprimento das exigências legais quanto à habilitação e segurança no transporte de pessoas e cargas. Além disso, contribui para a economicidade e eficiência na prestação dos serviços públicos, evitando a sobrecarga de servidores efetivos.</t>
  </si>
  <si>
    <t>DMP 002</t>
  </si>
  <si>
    <t>Fornecimento continuado estimado dos itens papel toalha e papel higiênico</t>
  </si>
  <si>
    <t>40.000 pacotes de papel toalha, 1.000 pacotes com 64 rolos papel hig 30m, 4.000 caixas de papel hig rolão</t>
  </si>
  <si>
    <t>238338, 412112, 389042</t>
  </si>
  <si>
    <t>Disponibilizar materiais para higiene dos funcionários e público das Unidades Judiciárias</t>
  </si>
  <si>
    <t>DMP 003</t>
  </si>
  <si>
    <t>Fornecimento continuado estimado de itens de limpeza</t>
  </si>
  <si>
    <t>agua sanitária 3.500 caixas, desinfetante 10.000 bombonas, deterg multiuso 4.000 bombonas, pano p/ limpeza 13.000 unidades, saco de lixo 50L 2.000 centos, saco de lixo 15L 4.000 centos, saco de lixo 100L 3.000 centos, pastilha adesiva sanit 15.000 caixas, sabonete líquido 12.000 refis</t>
  </si>
  <si>
    <t>310507, 424175, 307880, 137057, 151014, 398561, 253727, 150224, 229357, 253730</t>
  </si>
  <si>
    <t>Permitir a realização das atividades de limpeza das edificações do PJSC</t>
  </si>
  <si>
    <t>DMP 004</t>
  </si>
  <si>
    <t>Fornecimento continuado estimado de suprimentos de informática estocáveis</t>
  </si>
  <si>
    <t>2.000 toners, 400 fotocondutores e 200 fusores</t>
  </si>
  <si>
    <t>modelos não encontrados no catálogo</t>
  </si>
  <si>
    <t>Permitir a geração de documentos físicos</t>
  </si>
  <si>
    <t>DMP 005</t>
  </si>
  <si>
    <t>Aquisição de empihadeira elétrica</t>
  </si>
  <si>
    <t>Houve baixa da máquina empilhadeira a gás, que possuía maior porte, de modo que a máquina elétrica existente em alguns momento não se apresenta suficiente para algumas tarefas</t>
  </si>
  <si>
    <t>DMP 006</t>
  </si>
  <si>
    <t>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t>
  </si>
  <si>
    <t>60 meses</t>
  </si>
  <si>
    <t>Objetiva-se modernizar o modelo adotado para suprimento dos bens de consumo, buscando a redução dos processos para aquisição destes, a diminuição do volume de trabalho e melhor aproveitamento dos recursos humanos e financeiros.</t>
  </si>
  <si>
    <t>0082962-70.2025.8.24.0710</t>
  </si>
  <si>
    <t>DMP 007</t>
  </si>
  <si>
    <t xml:space="preserve">Fornecimento continuado estimado de Mobiliários Padronizados </t>
  </si>
  <si>
    <t>7380 por exercício</t>
  </si>
  <si>
    <t>229148; 230810; 232163; 232946; 234185; 235691; 237054; 237129; 238171; 245681; 253229; 256767; 276717; 277471; 298513; 328749; 355792; 378279; 390178; 446437; 446820; 458808; 601598; 611266; 614016</t>
  </si>
  <si>
    <t>Necessidade de renovação e novas instalações</t>
  </si>
  <si>
    <t>DMP 008</t>
  </si>
  <si>
    <t>Fornecimento continuado estimado de Etiquetas e Coletora de Dados RFID</t>
  </si>
  <si>
    <t>300 coletores e 30000 etiquetas</t>
  </si>
  <si>
    <t>228703; 301860</t>
  </si>
  <si>
    <t>Permanência de controle de gestão patrimonial nas lotações do TJSC</t>
  </si>
  <si>
    <t>DMP 009</t>
  </si>
  <si>
    <t>Fornecimento continuado estimado de Poltronas para o Salão do Júri</t>
  </si>
  <si>
    <t>800 para 2026</t>
  </si>
  <si>
    <t>0066642-42.2025.8.24.0710</t>
  </si>
  <si>
    <t>DMP 010</t>
  </si>
  <si>
    <t>Locação de imóvel para abrigar o fórum da Comarca de Brusque, durante a reforma global e ampliação daquela edificação</t>
  </si>
  <si>
    <t>24 meses</t>
  </si>
  <si>
    <t>Em razão da reforma global e ampliação da edificação do Fórum da Comarca de Brusque, cujas obras estão previstas no atual Plano de Obras e PPA 2024/2027, é necessário um imóvel para abrigar temporariamente as unidades judiciárias do atual fórum da comarca de Brusque.</t>
  </si>
  <si>
    <t>DSQV20</t>
  </si>
  <si>
    <t>DSQV</t>
  </si>
  <si>
    <t>Aquisição de acessórios ergonômicos - mouse pad, apoio de teclado, apoio de antebraços e apoio de pés (Demanda atualmente atendida pelas ARPPs 2025/04,  2025/042 e 2025/043)</t>
  </si>
  <si>
    <t xml:space="preserve">mouse - 400 unidades, teclado - 400 unidades, antebraços - 400 pares e pés - 300 unidades
</t>
  </si>
  <si>
    <t xml:space="preserve">35951 (M), 422220(T), 150991(A), 246335(P)
</t>
  </si>
  <si>
    <t>Prevenir o surgimento de doenças osteomusculoarticulares e diminuir o absenteísmo  (em cumprimento às Res. GP n. 56/2023, à Res. CNJ 207/2015 e à NR - 17)</t>
  </si>
  <si>
    <t>Baixo</t>
  </si>
  <si>
    <t>DSQV21</t>
  </si>
  <si>
    <t>Aquisição de desfibrilador externo automático - CSI/NIS e DSQV</t>
  </si>
  <si>
    <t>Equipamento permanente para a sede do TJ e comarcas de maior fluxo de pessoas, especialmente aquelas de competência final e especial</t>
  </si>
  <si>
    <t>DTI057</t>
  </si>
  <si>
    <t>DTI</t>
  </si>
  <si>
    <t>Contratação de empresa especializada para atender atividades operacionais dos serviços de infraestrutura de TI</t>
  </si>
  <si>
    <t>Serviços técnicos especializados para operação da infraestrtura de TI</t>
  </si>
  <si>
    <t>Aprimorar o monitoramento da infrestrutura de TI, em regime 24x7, proporcionando maior disponibilidade aos serviços e sistemas de TI providos pelo PJSC</t>
  </si>
  <si>
    <t>0013457-94.2022.8.24.0710 (antigo 10483/2018)</t>
  </si>
  <si>
    <t>DTI140</t>
  </si>
  <si>
    <t>Contratação de serviços em nuvem na modalidade IaaS - multi cloud</t>
  </si>
  <si>
    <t>Prover infraestrutura de servidores de rede e de armazenamento para atendimento de demandas não planejadas ou que necessitam ser atendidas de maneira imediata, e para armazenar cópias de segurança (backup)</t>
  </si>
  <si>
    <t>0037533-51.2023.8.24.0710</t>
  </si>
  <si>
    <t>DTI173</t>
  </si>
  <si>
    <t>Modernização e ampliação da infraestrutura de servidores de rede e de armazenamento, que suportam o banco de dados do eproc</t>
  </si>
  <si>
    <t>20 servidores de rede 4 storages</t>
  </si>
  <si>
    <t>Expansão, continuidade e suporte da infraestrutura do banco de dados do sistema eproc</t>
  </si>
  <si>
    <t>0012879-34.2022.8.24.0710</t>
  </si>
  <si>
    <t>DTI232</t>
  </si>
  <si>
    <t>Aquisição de peças e insumos para manutenção preventiva, corretiva e atualização tecnológica em equipamentos fora do prazo de garantia do parque tecnológico do Poder Judiciário de Santa Catarina.</t>
  </si>
  <si>
    <t>330047
235356
398361
367307
414511
451822
449693
451817
487697</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</si>
  <si>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</si>
  <si>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 </t>
  </si>
  <si>
    <t>DTI239</t>
  </si>
  <si>
    <t>Contratação de prestação de serviços continuados de subscrição de licenças de uso do software "Autodesk Architecture, Engineering and Construction Collection" (AEC Collection) e assinatura do Autodesk BIM 360 Docs usuário nomeado standard</t>
  </si>
  <si>
    <t>Autodesk AEC: Renovação (10 ) + Aquisição (+10) para 3 anos
BIM 360: Renovação (40) para 3 anos
(BIM-Engenharia) Prestação de serviços continuados de subscrição de licenças de uso do software "Autodesk Architecture, Engineering and ConstructionCollection" (AEC Collection) e assinatura do Autodesk BIM 360 Docs usuário nomeado standard.
Apenas item 1 atual:
Architecture Engineering &amp; Construction Collection ICCommercial
New Single-user ELD 3-Year
Subscription WIN
Licençaindividualde</t>
  </si>
  <si>
    <t>Se trata do software que está sendo utilizado pela Divisão de Projetos para desenvolvimento dos projetos de arquitetura e engenharia, assim como, sendo utilizado para acessar e analisar os projetos apresentados pelas empresas terceirizadas contratadas para o desenvolvimento dos projetos de construção e reforma previstos no planejamento do Poder Judiciário. Uma interrupção das licenças impactará na paralização dos projetos em desenvolvimento e irá comprometer o cumprimento do planejamento da DEA.</t>
  </si>
  <si>
    <t>DTI247</t>
  </si>
  <si>
    <t>Contratação de plataforma, no modelo Software as a Service (SaaS), de conteúdos educacionais para conscientização e treinamento em segurança da informação e proteção de dados pessoais.</t>
  </si>
  <si>
    <t>Aproximadamente 11.200</t>
  </si>
  <si>
    <t>A contratação de uma plataforma de treinamento em segurança da informação é essencial para garantir a integridade, confidencialidade e disponibilidade dos dados da instituição. Com o aumento constante de ameaças cibernéticas, é crucial que todos os usuários estejam bem-informados e treinados para identificar e evitar potenciais ataques. Além disso, um programa de treinamento eficaz pode ajudar a minimizar o risco de violações de dados e fortalecer a cultura de segurança da informação.
Resultados esperados: Identificar o grau de maturidade em segurança da informação dos usuários do PJSC; disponibilizar conteúdo atualizado e de fácil entendimento sobre segurança da informação e proteção de dados pessoais; Possibilitar a verificação do grau de conhecimento das pessoas, por meio de simulações e testes; Identificar, individualmente, a trilha de treinamento necessária; Propiciar um ambiente de pesquisa a informações acerca da segurança da informação e proteção de dados pessoais.</t>
  </si>
  <si>
    <t>DTI249</t>
  </si>
  <si>
    <t>Serviços de suporte e manutenção de solução computacional hiperconvergente Dell VXRAIL</t>
  </si>
  <si>
    <t>Serviços de suporte e manutenção de 5 soluções computacionais hiperconvergente pelo período de 60 meses</t>
  </si>
  <si>
    <t>Manter o funcionamento adequado do ambiente computacional hiperconvergente Dell VxRail, garantindo a reposição de componentes defeituosos e atualização de versões dos softwares da solução. O ambiente é essencial na infraestrutura de TIC do PJSC, o qual é responsável pelo funcionamento de cerca de 80% das aplicações e serviços de TIC disponibilizado pelo PJSC para seus usuários</t>
  </si>
  <si>
    <t>DTI250</t>
  </si>
  <si>
    <t>Serviço de DNS em nuvem com proteção anti-DDoS</t>
  </si>
  <si>
    <t>Serviços de DNS em nuvem com proteção Anti DDoS</t>
  </si>
  <si>
    <t>Uma dos ataques cibernéticos mais frequentes é o ataque de negação de serviço contra os servidores de nome - DNS. Estes ataques geram requisições excessivas, além da capacidade de processamento, ocasionando a paralisação total dos serviços de TI. Para combater este tipo de ataque, a forma mais adequada é a utilização de um serviço de DNS em nuvem com proteção anti-DDoS</t>
  </si>
  <si>
    <t>DTI252</t>
  </si>
  <si>
    <t>Contratação para ampliação da solução de visibilidade de rede</t>
  </si>
  <si>
    <t>4 equipamentos</t>
  </si>
  <si>
    <t>Devido ao fim da vida útil dos equipamentos do datacenter e mudança das portas de 1/10 para 40/100/400GB, é necessário ajustes nos equipamentos de visibilidade de rede (Gigamon).</t>
  </si>
  <si>
    <t>DTI257</t>
  </si>
  <si>
    <t>Aquisição de computadores portáteis - laptops/notebooks - para renovação do parque tecnológico do PJSC e atendimento de diversas áreas do TJSC</t>
  </si>
  <si>
    <r>
      <t xml:space="preserve">DTI - </t>
    </r>
    <r>
      <rPr>
        <sz val="11"/>
        <rFont val="Calibri"/>
        <family val="2"/>
      </rPr>
      <t>Destina-se a atualização tecnológicas dos laptops/notebooks de magistrados e do corpo diretivo do PJSC em razão de inovações tecnológicas e maiores demandas de processamento, navegação, inteligência artificial - copilot, videoconferência, entre outras.</t>
    </r>
  </si>
  <si>
    <t>024746-19.2025.8.24.0710</t>
  </si>
  <si>
    <t>DTI258</t>
  </si>
  <si>
    <t>Solução para digitalização de documentos históricos  para a Diretoria de Gestão Documental e Memória do TJSC</t>
  </si>
  <si>
    <t>Recentemente foi identificada a necessidade de digitalizar atas do Pleno do Tribunal de Justiça cujas dimensões dos documentos ensejam a necessidade de uma solução própria a este fim.</t>
  </si>
  <si>
    <t>DTI260</t>
  </si>
  <si>
    <t>Serviços de atualização, manutenção e suporte do Sistema Pergamum relativo aos módulos de biblioteca, museu e arquivo.</t>
  </si>
  <si>
    <t>1 serviço mensal de Atualização e manutenção/suporte do Sistema Pergamum – ambiente de produção
1 serviço mensal de Atualização e manutenção/suporte do Sistema Pergamum – ambiente de homologação</t>
  </si>
  <si>
    <t>25992 e 26000</t>
  </si>
  <si>
    <t>Possibilitar a atualização, manutenção e suporte do sistema Pergamum relativo aos módulos biblioteca, museu e arquivo, tanto no ambiente de homologação como no de produção.</t>
  </si>
  <si>
    <t>0039076-21.2025.8.24.0710</t>
  </si>
  <si>
    <t>DTI261</t>
  </si>
  <si>
    <t>Contratação de solução de suporte exclusivo Microsoft</t>
  </si>
  <si>
    <t>Suporte mensal por 12 (doze) meses + banco de horas de 800h</t>
  </si>
  <si>
    <t>Melhoria no tempo e qualidade de resposta a incidentes e suporte técnico ao usuário final</t>
  </si>
  <si>
    <t>DTI263</t>
  </si>
  <si>
    <t>Aquisição de licenças do software Adobe Creative Cloud, Adobe Acrobat, Adobe Stock e Articulate 360</t>
  </si>
  <si>
    <r>
      <t>DTI e CGJ -</t>
    </r>
    <r>
      <rPr>
        <sz val="11"/>
        <rFont val="Calibri"/>
        <family val="2"/>
      </rPr>
      <t xml:space="preserve"> Edição avançada em documentos PDF.
AJ - Essencial para o desenvolvimento dos conteúdos dos curso que são disponibilizados no ambiente virtual da AJ (Moodle) para os magistrados e servidores.</t>
    </r>
    <r>
      <rPr>
        <b/>
        <sz val="11"/>
        <rFont val="Calibri"/>
        <family val="2"/>
      </rPr>
      <t xml:space="preserve">
NCI</t>
    </r>
    <r>
      <rPr>
        <sz val="11"/>
        <rFont val="Calibri"/>
        <family val="2"/>
      </rPr>
      <t xml:space="preserve"> - As licenças são amplamente utilizadas pelos designers e jornalistas vinculados ao Núcleo de Comunicação Institucional.</t>
    </r>
    <r>
      <rPr>
        <b/>
        <sz val="11"/>
        <rFont val="Calibri"/>
        <family val="2"/>
      </rPr>
      <t xml:space="preserve">
GMF -</t>
    </r>
    <r>
      <rPr>
        <sz val="11"/>
        <rFont val="Calibri"/>
        <family val="2"/>
      </rPr>
      <t xml:space="preserve"> Essencial para o desenvolvimento dos conteúdos das projetos, capacitações institucionais e interinstitucionais, apresentações, sensibilizações realizadas no âmbito do GMF, bem como demandas SEI com arquivos muito grandes com dados sensíveis tratadas por este Grupo.</t>
    </r>
  </si>
  <si>
    <t>DTI266</t>
  </si>
  <si>
    <t>Contratação de solução PAM - Privileged Access Management para melhoria na gestão de credenciais de acesso (acesso privilegiado)</t>
  </si>
  <si>
    <t>1 Sistema de gerenciamento de credencias com privilegios, com serviço de sustentação</t>
  </si>
  <si>
    <t xml:space="preserve">PAM trata-se de uma gestão de credenciais. Essa é uma camada adicional de segurança, que evita que qualquer pessoa, tenha acesso direto aos servidores e informações do PJSC. Trata-se uma camada de segurança, somente possível de implementar após a instituição possuir uma maturidade de conhecimento e evolução da segurança. Visa, proteger as informações de acesso indevidos por pessoas não autorizadas, com credencias e senhas muito mais fortes e seguras.  </t>
  </si>
  <si>
    <t>DTI267</t>
  </si>
  <si>
    <t>Contratação de serviço de gerência da infraestrutura de rede (NOC) que compõe a rede SD-WAN do PJSC, com atividades de monitoramento, configuração e suporte ao atendimento de incidentes dos usuários e de serviços/aplicações suportados pela infraestrutura SD-WAN</t>
  </si>
  <si>
    <t>1 serviço</t>
  </si>
  <si>
    <t>Manutenção da sustentação da rede SD-WAN, já que a equipe operacional é pequena. A contratação do serviço de gerência da infraestrutura de rede (NOC) que compõe a rede SD-WAN do PJSC é essencial para garantir a continuidade, segurança e eficiência operacional dos serviços digitais da instituição. A rede SD-WAN é responsável por suportar aplicações críticas e o tráfego de dados entre unidades, sendo fundamental para o funcionamento dos sistemas corporativos e o atendimento aos usuários.
O serviço de NOC contempla atividades de monitoramento proativo, configuração de dispositivos, e suporte à resolução de incidentes, permitindo a detecção e resposta rápida a falhas, além da manutenção da performance da rede. A ausência de uma gerência especializada comprometeria a estabilidade da infraestrutura, podendo gerar impactos significativos na prestação de serviços ao público e na produtividade interna.
Dessa forma, a contratação visa assegurar a alta disponibilidade, resiliência e suporte técnico contínuo à infraestrutura SD-WAN, alinhando-se às boas práticas de gestão de TI e aos objetivos estratégicos do PJSC.</t>
  </si>
  <si>
    <t>DTI268</t>
  </si>
  <si>
    <t>Contratação de equipamentos roteadores ASN e concentrador MPLS com serviço de instalação e configuração</t>
  </si>
  <si>
    <t>4 equipamentos (2 ASN e 2 concentrador MPLS)</t>
  </si>
  <si>
    <t xml:space="preserve">Contratação de novos equipamentos roteadores ASN e Concentrador MPLS com serviço de instalação e configuração, devido ao final da vida útil dos equipamentos, não tendo mais como aditivar sua garantia. E também para manutenção da sustentação da rede SD-WAN, já que a equipe operacional é pequena. </t>
  </si>
  <si>
    <t>DTI269</t>
  </si>
  <si>
    <t>Contratação da nova solução de DATACENTER (substituição dos NEXUS)</t>
  </si>
  <si>
    <t>Diversos equipamentos Nexus e periféricos de rede</t>
  </si>
  <si>
    <t>Contratação da nova solução de DATACENTER - Substituição dos NEXUS CPD/SALA COFRE/CIASC
Devido ao fim da vida útil dos equipamentos do datacenter e mudança das portas de 1/10 para 40/100/400GB, é necesssario a troca dos equipamentos de rede:
item 1 - equipamentos - R$ 15.000.000,00
Item 2 - instalação - R$ 300.000,00
item 3 - Sustentação com mão de obra R$ 1.200.000,00</t>
  </si>
  <si>
    <t>DTI270</t>
  </si>
  <si>
    <t>Contratação de telefone Voip para rede Wi-Fi</t>
  </si>
  <si>
    <t>200 equipamentos</t>
  </si>
  <si>
    <t>Operação da rede Voip: devido a nova tecnologira wi-fi  instalada no PJSC em 2025 vislumbra-se economizar em infraestrutura de cabeamento estruturado, entretanto para isso deve-se achar uma solução para os telefones de mesa.</t>
  </si>
  <si>
    <t>DTI271</t>
  </si>
  <si>
    <t>Contratação de serviços de telefonia móvel pessoal (Serviço Móvel Pessoal – SMP) - Comarcas</t>
  </si>
  <si>
    <t>Com aparelho em comodato 812 linhas, apenas linhas (chip) 200 linhas</t>
  </si>
  <si>
    <t>A necessidade tem como justificativa a comunicação permanente, trabalho com deslocamento físico, necessidade de troca de informação em plantões objetivando a efetividade e eficiência na prestação de serviços ao jurisdicionado. Para tanto, esta comunicação pode ser considerada como voz e troca de mensagens e troca de arquivos com integração de aplicativos que possam também ser acessados no computador ou no próprio celular.</t>
  </si>
  <si>
    <t>DTI272</t>
  </si>
  <si>
    <t>Contratação de serviços de telefonia móvel pessoal (Serviço Móvel Pessoal – SMP) - NIS e Desembargadores</t>
  </si>
  <si>
    <t>Com aparelho em comodato 140 linhas.</t>
  </si>
  <si>
    <t>O Núcleo de Inteligência e Segurança Institucional atende cotidianamente incidentes relacionados a crimes cibernéticos em que Servidores e Magistrados deste Poder Judiciário são vítimas, sendo prestadas orientações com objetivo de mitigar vulnerabilidades exploradas e habilitar funcionalidades de segurança da informação nativas em seus aparelhos celulares. Desde a criação do NIS já foram atendidos mais de 230 casos de crimes cibernéticos, sendo alguns deles de grande repercussão nacional.</t>
  </si>
  <si>
    <t>DTI273</t>
  </si>
  <si>
    <t>Contratação de Serviço de Centro de Operações de Segurança (SOC), para gestão de alertas de incidentes</t>
  </si>
  <si>
    <t>As várias ferramentas de segurança, geram alertas de segurança, que podem ser ataques ou um falso positivo, e é uma quantidade de alertas impossível de ser analisados simultaneamente devido ao volume de alertas. O SOC tem a finalidade de filtrar dentre todos os alertas e gerar uma lista ACERTIVA do que efetivamente pode ser um possível ataque ou violação de segurança. Uma noção de quantidade, em torno de 10.000 notificações diárias, como SOC, fazendo a filtragem destas notificações podem aparecer 10 ou 20 efetivamente notificações a serem investigadas. Lembrando que já temos esse serviço contratado, porém, atualmente, no dia a dia, detectou-se que não atende as nossas expectativas quanto as atividades que devem ser atuadas para resolver possíveis problemas, logo, trata-se de uma contratação com a experiência obtida na atual contratação para ter mais eficácia dos serviços contratados.</t>
  </si>
  <si>
    <t>DTI274</t>
  </si>
  <si>
    <t>Aquisição de microcomputadores de alta perfomance e de uso comum para renovação do parque tecnológico do PJSC.</t>
  </si>
  <si>
    <t>DTI 3500
NIS 4
Total - 3504</t>
  </si>
  <si>
    <r>
      <t xml:space="preserve">DTI - </t>
    </r>
    <r>
      <rPr>
        <sz val="11"/>
        <rFont val="Calibri"/>
        <family val="2"/>
      </rPr>
      <t>Considerando as aquisições realizadas em 2025, há necessidade de complementação nos quantitativos para renovação do parque computacional, motivo pelo qual se estima a aquisição de 3.500 microcomputadores ao custo unitário de R$  5.500,00. (memória de cálculo 3.500 unidades x R$ 5.500,00 = R$ 19.250.000,00.</t>
    </r>
    <r>
      <rPr>
        <b/>
        <sz val="11"/>
        <rFont val="Calibri"/>
        <family val="2"/>
      </rPr>
      <t xml:space="preserve">
NIS </t>
    </r>
    <r>
      <rPr>
        <sz val="11"/>
        <rFont val="Calibri"/>
        <family val="2"/>
      </rPr>
      <t>- Os computadores são necessários em razão das atividades desenvolvidas pelo NIS, uma vez que possui sistemas próprios para gestão da atividade de segurança, bem como para realização das atividades de inteligência que lhe competem, as quais incluem sistemas e softwares próprios cuja utilização demanda um processador melhor e mais seguro.</t>
    </r>
  </si>
  <si>
    <t>DTI275</t>
  </si>
  <si>
    <t>Aquisição de STI para captação de áudio e vídeo nas salas de Depoimento Especial</t>
  </si>
  <si>
    <t>Trata-se de demanda que está sendo estruturada pela Coordenadoria Estadual da Infância e Juventude - CEIJ para melhoria da captação de áudio e vídeo nas salas de depoimento especial de crianças e adolescentes.</t>
  </si>
  <si>
    <t>DTI276</t>
  </si>
  <si>
    <t>Aquisição de STI para videoconferência com apenados do sistema prisional e realização de audiências de custódia</t>
  </si>
  <si>
    <t>Trata-se de demanda que está sendo estruturada como alternativa aos custos de deslocamento das equipes das unidades prisionais, bem como pela segurança de magistrados e membros do Ministério Público.</t>
  </si>
  <si>
    <t>DTI277</t>
  </si>
  <si>
    <t>Aquisição de computadores portáteis (tanto de uso comum quanto de alta performance), para renovação do parque tecnológico do PJSC e atendimento de áreas específicas do TJSC</t>
  </si>
  <si>
    <t>DTI 600
AJ 40
NIS 10
CSI 1
Total - 651</t>
  </si>
  <si>
    <r>
      <t>DTI:</t>
    </r>
    <r>
      <rPr>
        <sz val="11"/>
        <rFont val="Calibri"/>
        <family val="2"/>
      </rPr>
      <t xml:space="preserve"> Considerando as aquisições realizadas em 2025, há necessidade de complementação nos quantitativos para renovação do parque de computadores portáteis.</t>
    </r>
    <r>
      <rPr>
        <b/>
        <sz val="11"/>
        <rFont val="Calibri"/>
        <family val="2"/>
      </rPr>
      <t xml:space="preserve">
AJ:</t>
    </r>
    <r>
      <rPr>
        <sz val="11"/>
        <rFont val="Calibri"/>
        <family val="2"/>
      </rPr>
      <t xml:space="preserve"> A aquisição de 40 notebooks visa atender à demanda de uma nova sala de aula na Academia Judicial, voltada para cursos presenciais, híbridos e atividades de capacitação interna. A iniciativa está alinhada com os objetivos institucionais de modernização tecnológica e ampliação da infraestrutura de ensino, conforme diretrizes da Base Nacional Comum Curricular (BNCC) e do Plano de Desenvolvimento Institucional. Os notebooks permitirão: Maior autonomia dos participantes em atividades práticas. Redução da dependência de laboratórios fixos. Flexibilidade para uso em diferentes ambientes e eventos. Suporte a softwares educacionais, videoconferências e acesso a plataformas digitais. A especificação mínima recomendada inclui: Processador Intel Core i5 ou equivalente. 16 GB de RAM. SSD de 256 GB ou superior. Tela de 15,6" Full HD. Sistema operacional Windows 11.</t>
    </r>
    <r>
      <rPr>
        <b/>
        <sz val="11"/>
        <rFont val="Calibri"/>
        <family val="2"/>
      </rPr>
      <t xml:space="preserve">
NIS:</t>
    </r>
    <r>
      <rPr>
        <sz val="11"/>
        <rFont val="Calibri"/>
        <family val="2"/>
      </rPr>
      <t xml:space="preserve"> Necessidade de notebooks para missões em campo. E para desenvolvimento de sistemas de inteligência, análise e processamento de alto volumes de dados de inteligência e investigação do NIS (big data). Necessidade de velocidade em indexação de evidências digitais em alto volume. Os noteboks atualmente disponibilizados ao NIS não possuem especificações técnicas desejáveis para programação, análise e indexação de evidências digitais que permitam sua realização em tempo razoável. Nos notebooks em utilização atualmente, apenas 1GB de dados em indexação tem demorado cerca de 14 horas para indexar, causando prejuízos nas atividades.</t>
    </r>
    <r>
      <rPr>
        <b/>
        <sz val="11"/>
        <rFont val="Calibri"/>
        <family val="2"/>
      </rPr>
      <t xml:space="preserve">
CSI:</t>
    </r>
    <r>
      <rPr>
        <sz val="11"/>
        <rFont val="Calibri"/>
        <family val="2"/>
      </rPr>
      <t xml:space="preserve"> Aquisição de notebooks de altíssimo desempenho para extração e processamento de grande volume de dados em investigações de alto risco no ciberespaço (internet, deep web e dark-web) em atividades que exigem extrema segurança, alto processamento e desempenho aliados a necessidade de mobilidade.</t>
    </r>
  </si>
  <si>
    <t>DTI278</t>
  </si>
  <si>
    <t>Renovação das licenças do software OMNISSA Horizon Standard</t>
  </si>
  <si>
    <t>Renovação de subscrição de 30 licenças</t>
  </si>
  <si>
    <t>Prover o acesso remoto aos sistemas do PJSC para servidores em regime de teletrabalho</t>
  </si>
  <si>
    <t>DTI279</t>
  </si>
  <si>
    <t>Aquisição de infraestrutura para armazenamento seguro de documentos - eproc</t>
  </si>
  <si>
    <t>Aquisição de 16 servidores e 800TB de licença de software</t>
  </si>
  <si>
    <t>Com o crescimento do volume de informações armazenadas pelo sistema eproc, é necessário garantir o aumento da capacidade de armazenamento seguro de documentos, para garantir a continuidade do sistema</t>
  </si>
  <si>
    <t>DTI280</t>
  </si>
  <si>
    <t>Contratação de ferramenta de inteligência para varredura de fontes abertas e redes sociais - SNAP Crimewall</t>
  </si>
  <si>
    <t>1 licença</t>
  </si>
  <si>
    <t>Trata-se de ferramenta de busca em fontes abertas e redes sociais, imprescindível para o aprimoramento das atividades de inteligência desenvolvidas pelo NIS, uma vez que permite monitoramentos efetivos que auxiliam sobremaneira nos resultados pretendidos.</t>
  </si>
  <si>
    <t>DTI281</t>
  </si>
  <si>
    <t>Contratação de serviços de internet móvel para veículos oficiais</t>
  </si>
  <si>
    <t>29 aparelhos/antenas e linhas/planos</t>
  </si>
  <si>
    <t xml:space="preserve">Considerando a crescente necessidade de conectividade contínua e segura para os dirigentes e Desembargadores do Tribunal de Justiça de Santa Catarina durante deslocamentos institucionais, visa-se à aquisição de sistema de internet móvel embarcada nos veículos oficiais utilizados para transporte dessas autoridades. A conectividade em tempo real é essencial para garantir a produtividade, a comunicação institucional e o acesso a sistemas corporativos, mesmo fora das dependências físicas do Tribunal. </t>
  </si>
  <si>
    <t>DTI282</t>
  </si>
  <si>
    <t xml:space="preserve">Aquisição de tonners e cartuchos para impressoras diversas do PJSC
</t>
  </si>
  <si>
    <t>465473, 399166,
399166, 399147,
399147, 433927,
368517, 427219,
427221,  427220, 427218, 426542,
417279, 417279, 431169, 431169,
384043, 384043,
431169, 416423,
 392039, 286714,
334998, 391904,
391904, 439418,
324301, 444620</t>
  </si>
  <si>
    <t>Com base nas necessidades identificadas pela Divisão de Suporte e Gestão de Ativos de TI/DTI e pela Divisão de Almoxarifado/DMP</t>
  </si>
  <si>
    <t>NCI001</t>
  </si>
  <si>
    <t>NCI</t>
  </si>
  <si>
    <t>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t>
  </si>
  <si>
    <t>117 unidades</t>
  </si>
  <si>
    <t>R$ R$ 994.500,00
(considerando um custo médio de R$ 8.500 por unidade, incluindo equipamento, software, instalação e suporte técnico)</t>
  </si>
  <si>
    <t>R$ 994.500,00
(considerando um custo médio de R$ 8.500 por unidade, incluindo equipamento, software, instalação e suporte técnico)</t>
  </si>
  <si>
    <r>
      <rPr>
        <sz val="11"/>
        <color rgb="FF000000"/>
        <rFont val="Calibri"/>
        <family val="2"/>
        <scheme val="major"/>
      </rPr>
      <t xml:space="preserve">CATSER
</t>
    </r>
    <r>
      <rPr>
        <b/>
        <sz val="11"/>
        <color rgb="FF000000"/>
        <rFont val="Calibri"/>
        <family val="2"/>
        <scheme val="major"/>
      </rPr>
      <t xml:space="preserve">25992
</t>
    </r>
    <r>
      <rPr>
        <sz val="11"/>
        <color rgb="FF000000"/>
        <rFont val="Calibri"/>
        <family val="2"/>
        <scheme val="major"/>
      </rPr>
      <t xml:space="preserve">(suporte técnico);
</t>
    </r>
    <r>
      <rPr>
        <b/>
        <sz val="11"/>
        <color rgb="FF000000"/>
        <rFont val="Calibri"/>
        <family val="2"/>
        <scheme val="major"/>
      </rPr>
      <t xml:space="preserve">27472
</t>
    </r>
    <r>
      <rPr>
        <sz val="11"/>
        <color rgb="FF000000"/>
        <rFont val="Calibri"/>
        <family val="2"/>
        <scheme val="major"/>
      </rPr>
      <t>(licença de software de gerenciamento de mídia digital - inclui sinalização digital)</t>
    </r>
  </si>
  <si>
    <t>Trata-se de solução tecnológica de TV indoor com o objetivo de fortalecer a comunicação institucional do Tribunal de Justiça de Santa Catarina (TJSC), promovendo maior efetividade na disseminação de informações relevantes aos magistrados, servidores, colaboradores e público em geral que circula nas unidades administrativas e judiciárias.
A TV indoor é uma ferramenta estratégica que permite a veiculação de conteúdos informativos, educativos e institucionais em tempo real, com flexibilidade de atualização e segmentação por localidade. A iniciativa está alinhada com os princípios da transparência, eficiência administrativa e valorização da comunicação pública, conforme diretrizes da Resolução CNJ nº 215/2015 e da Política de Comunicação do TJSC.</t>
  </si>
  <si>
    <t>ALTO</t>
  </si>
  <si>
    <t>NIS001</t>
  </si>
  <si>
    <t>NIS</t>
  </si>
  <si>
    <t>Aquisição de rádios comunicadores digitais - NIS</t>
  </si>
  <si>
    <t xml:space="preserve">Comunicação entre os agentes do NIS em missões de segurança </t>
  </si>
  <si>
    <t>NIS002</t>
  </si>
  <si>
    <t>Aquisição de scanners raio x de bagagem para instalação em unidades ainda não atendidas com o equipamento</t>
  </si>
  <si>
    <t>Equiepamneto essencial na segurança do controle de acesso das unidades do PJSC</t>
  </si>
  <si>
    <t>NIS003</t>
  </si>
  <si>
    <t>Aquisição de MacBook M4 Pro Max para estração de dados e programação do SSI</t>
  </si>
  <si>
    <t>Equipamento indispensavel para estração de dados da DI e programação nos sistemas do NIS (SSI e SCA)</t>
  </si>
  <si>
    <t>NIS004</t>
  </si>
  <si>
    <t>Aquisição de monitor curvos
para o CISM</t>
  </si>
  <si>
    <t>Equipamento para aumentar a qualidade do serviço do Centro Integrado de Segurança e Monitoramento (CISM)</t>
  </si>
  <si>
    <t>NIS005</t>
  </si>
  <si>
    <t>Aquisição de mobiliario para o Centro Integrado de Segurança e Monitoramento (CISM)</t>
  </si>
  <si>
    <t>Mbiliadario para adequação, conforto e melhor desempenho dos agentes de vigilancias do Centro Integrado de Segurança e Monitoramento (CISM)</t>
  </si>
  <si>
    <t>VP001</t>
  </si>
  <si>
    <t>VP</t>
  </si>
  <si>
    <t>Abertura de novo concurso público para provimento de cargos do quadro de pessoal do Poder Judiciário de Santa Catarina (PJSC)</t>
  </si>
  <si>
    <t>Nos autos do processo SEI n. 0088928-14.2025.8.24.0710 Sua Excelência o Presidente desta Corte de Justiça determinou a realização do certame para formação de cadastro de reserva para os cargos de Analista Administrativo, Analista Jurídico, Analista de Sistemas, Arquiteto, Assistente Social, Enfermeiro, Engenheiro Civil, Engenheiro Eletricista, Médico, Odontólogo, Oficial de Justiça e Avaliador, Psicólogo e Técnico Judiciário Auxiliar, além da abertura de 2 (duas) vagas e cadastro de reserva para o cargo de Analista Contábil-Econômico. Uma vez que os dois concursos atualmente vigentes, consubstanciados nos Editais n. 01/2020 e n. 25/2024, terão seus prazos de validade escoados em 02 de maio de 2026 e 19 de agosto de 2026, respectivamente, razão pela qual torna-se imprescindível zelar pela existência de concurso público válido para a garantia da agilidade e legalidade na nomeação de servidores, viabilizando o cumprimento dos objetivos estratégicos da instituição e assegurando a continuidade dos serviços com qualidade e eficiência.</t>
  </si>
  <si>
    <t>0094492-71.2025.8.24.0710</t>
  </si>
  <si>
    <t>DGDM175</t>
  </si>
  <si>
    <t>Contratação de serviço da plataforma digital Minha Biblioteca Jurídica.</t>
  </si>
  <si>
    <t>1.100 acessos simultâneos</t>
  </si>
  <si>
    <t>O Poder Judiciário de Santa Catarina (PJSC) mantém contratação com a empresa Minha Biblioteca Ltda., por meio de requisição de compras, para prestação de serviços contínuos de acesso à plataforma digital Minha Biblioteca Jurídica, contemplando 1.100 usuários simultâneos, com vigência até 08/2026. A mesma demanda foi prevista no Plano de Contratações Anual (PCA) 2026, também por meio de requisição de compras. Contudo, considerando a atualização do valor para uma nova contratação, que ultrapassa o limite legal para dispensa de licitação, não será possível realizar a nova contratação pela mesma via. Diante disso, faz-se necessária a adoção do procedimento de inexigibilidade de licitação, em razão da inviabilidade de competição, culminando na formalização de um contrato administrativo para garantir a continuidade do serviço.</t>
  </si>
  <si>
    <t>DTI283</t>
  </si>
  <si>
    <t>Contratação de STI para digitalização do acervo de processos do PJSC</t>
  </si>
  <si>
    <t>13 scanners de grande porte KODAK i3400 ou aquisição de similar</t>
  </si>
  <si>
    <t xml:space="preserve"> R$ 300.000,00 (valor anual)</t>
  </si>
  <si>
    <t>Os scanners KODAK i3400 são utilizados na digitalização de processos judiciais e administrativos previamente solicitados para desarquivamento, garantindo que esses documentos físicos sejam disponibilizados em formato eletrônico.</t>
  </si>
  <si>
    <t>DGDM174</t>
  </si>
  <si>
    <t xml:space="preserve"> Contratação de serviço de veiculação de publicações de atos administrativos do Poder Judiciário do Estado de Santa Catarina em portal de publicidade legal.</t>
  </si>
  <si>
    <t>5.000 centímetros por coluna de publicações de atos administrativos</t>
  </si>
  <si>
    <t>R$ 85.000,00 para 5 anos</t>
  </si>
  <si>
    <t>O Poder Judiciário de Santa Catarina (PJSC) mantém com a empresa Editora Gazeta do Norte Ltda. o Contrato n. 42/2024, que tem como objeto a prestação de serviços contínuos de veiculação de publicações de atos administrativos do Poder Judiciário do Estado de Santa Catarina em portal de publicidade legal do Estado de Santa Catarina.Referido contrato tinha vigência original de 12 (doze) meses (23/06/2025), conforme cláusula décima quarta, e, após prorrogação, consta como lapso final de sua vigência o dia 23 de junho de 2026.
Em que pese o limite legal para prorrogação do referido contrato ser o dia 23/06/2034, em razão do aumento significativo das demandas de publicações administrativas, decorrente da intensificação das atividades institucionais e da necessidade de garantir a ampla publicidade dos atos oficiais, conforme os princípios da legalidade, publicidade e transparência, em novembro de 2025 foi necessário o acréscimo de 25% (vinte e cinco por cento) sobre o quantitativo estimado de centímetros por coluna, utilizando-se, desta forma, a totalidade do limite legal permitido.Dito isso, há necessidade de nova licitação com aumento do quantitativo de centímetro por coluna contratado para garantir o atendimento da demanda.</t>
  </si>
  <si>
    <t>DTI284</t>
  </si>
  <si>
    <t xml:space="preserve"> Aquisição de licenças do software Articulate 360 e Adobe Stock</t>
  </si>
  <si>
    <t>30 licenças</t>
  </si>
  <si>
    <t>AJ - Essencial para o desenvolvimento dos conteúdos dos cursos que são disponibilizados no ambiente virtual da AJ (Moodle) para os magistrados e servidores.
NCI - As licenças são amplamente utilizadas pelos designers e jornalistas vinculados ao Núcleo de Comunicação Institucional.
DTI - Para desenvolvimento de conteúdos na área de TI</t>
  </si>
  <si>
    <t>DTI285</t>
  </si>
  <si>
    <t>Aquisição de equipamentos de áudio e vídeo e ampliação do sistema audiovisual do auditório/sala de sessões do Tribunal Pleno do Tribunal de Justiça de Santa Catarina</t>
  </si>
  <si>
    <t>Equipamentos diversos</t>
  </si>
  <si>
    <t xml:space="preserve"> Diante da criação de 12 (doze) novos cargos de desembargadores no Tribunal de Justiça de Santa Catarina, bem como considerando a previsão de outros 16 (dezesseis) lugares em projeto de engenharia do SEI 0089098-83.2025.8.24.0710, é necessário que seja ampliado o sistema audiovisual do Tribunal Pleno para atendimento da demanda.</t>
  </si>
  <si>
    <t>DTI286</t>
  </si>
  <si>
    <t>Adquirir e implantar solução integrada de gestão institucional, envolvendo gestão de projetos (abordagem tradicional e ágil) e portfólio, gestão estratégica, gestão de operações/serviços, gestão de produtos e gestão de riscos</t>
  </si>
  <si>
    <t xml:space="preserve"> 1 ferramenta / plataforma para integração e gestão de sistemas do PJSC como projetos, portfólio, serviços entre outros</t>
  </si>
  <si>
    <t xml:space="preserve"> A implantação de uma solução integrada de gestão permite estabelecer e monitorar o alinhamento entre a execução (projetos, operações, produtos) e a estratégia institucional, maximizar o valor do portfólio e identificar e otimizar o uso de recursos. Oportuniza, por meio de indicadores, a melhora da visibilidade da execução, a tomada de decisão baseada em dados e a eficiência operacional em um ambiente organizacional complexo, típico do TJSC.</t>
  </si>
  <si>
    <t>DMP 011</t>
  </si>
  <si>
    <t>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t>
  </si>
  <si>
    <t>10 anos</t>
  </si>
  <si>
    <t>não se aplica</t>
  </si>
  <si>
    <t>Credenciamento</t>
  </si>
  <si>
    <t xml:space="preserve">O posicionamento da câmera panorâmica e, consequentemente, as imagens por ela captadas, auxiliam em matéria de segurança institucional ao PJSC, uma vez que pode ajudar a identificar a presença de elementos estranhos à estrutura e ao patrimônio do judiciário. </t>
  </si>
  <si>
    <t>0091714-31.2025.8.24.0710</t>
  </si>
  <si>
    <t>DSQV22</t>
  </si>
  <si>
    <t xml:space="preserve"> Contratação de instituição especializada para execução do Programa Saúde Presente, em continuidade e expansão do Programa Saúde Itinerante.</t>
  </si>
  <si>
    <t xml:space="preserve"> Execução do programa em todos os prédios ativos do estado, com público-alvo de aproximadamente de 11.242 pessoas.</t>
  </si>
  <si>
    <t xml:space="preserve">não se aplica </t>
  </si>
  <si>
    <t xml:space="preserve"> A necessidade pública consiste na implementação e consolidação de ações de promoção da saúde e qualidade de vida para magistrados, servidores e demais colaboradores de todas as unidades organizacionais do Poder Judiciário de Santa Catarina, por meio do Programa Saúde Presente, em conformidade com a Resolução CNJ n. 207/2015. Este programa visa melhorar a condição geral de saúde do corpo funcional, atuar na identificação e mitigação de fatores de adoecimento em saúde ocupacional e na prevenção de doenças físicas e mentais.</t>
  </si>
  <si>
    <t>044.1.2.0</t>
  </si>
  <si>
    <t>Reforma parcial do fórum da comarca de Imaruí</t>
  </si>
  <si>
    <t xml:space="preserve">1 (uma) obra de reforma </t>
  </si>
  <si>
    <t xml:space="preserve"> unificação de todas as demandas da comarca (mencionadas no doc. 7681574 do SEI n. 0032198-85.2022.8.24.0710), sendo a obra autorizada pela Administração, nos termos da Decisão 7692522</t>
  </si>
  <si>
    <t>0021482-57.2026.8.24.0710</t>
  </si>
  <si>
    <t>AJU019</t>
  </si>
  <si>
    <t>Contratação de prestação de serviços continuados de disponibilização de serviços de hospedagem e alimentação para cursos e eventos promovidos pela Academia Judicial na região da Grande Florianópolis, para execução no regime de empreitada por preço unitário.</t>
  </si>
  <si>
    <t>Hospedagem em Hotel Cinco Estrelas – Single: 200 unidades.
Hospedagem em Hotel Quatro Estrelas – Single: 200 unidades.
Hospedagem em Hotel Três Estrelas – Single: 50 unidades.
Alimentação/almoço em ambiente hoteleiro Cinco Estrelas: 200 unidades.
Alimentação/almoço em ambiente hoteleiro Quatro e Três Estrelas: 200 unidades.
Alimentação/almoço fora do ambiente hoteleiro: 100 unidades.
Alimentação/jantar em ambiente hoteleiro Cinco Estrelas: 200 unidades.
Alimentação/jantar em ambiente hoteleiro Quatro e Três Estrelas: 200 unidades.
Alimentação/jantar fora do ambiente hoteleiro: 50 unidades.</t>
  </si>
  <si>
    <t>Necessidade de fornecimento de hospedagem e alimentação para os docentes e autoridades convidadas, mormente aqueles que não recebem retribuição financeira ou que a recebem nos padrões da Resolução GP n. 8/2023, nos cursos/eventos realizados pela Academia Judicial.</t>
  </si>
  <si>
    <t>0025894-31.2026.8.24.0710</t>
  </si>
  <si>
    <t>200.3.62.73</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</si>
  <si>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t>
  </si>
  <si>
    <t xml:space="preserve">1 (um) sistema </t>
  </si>
  <si>
    <t>Encerramento do contrato 008/2021. Sistemas de climatização são empregados com objetivo de garantir o conforto térmico dos usuários, compondo um dos pré-requisitos para proporcionar ambientes de trabalho adequados. Equipamentos em geral requerem manutenção com o objetivo de prolongar a vida útil e permitir o funcionamento adequado. Diante do exposto, e com fim de atender ao que determinam as normativas vigentes, especialmente a Portaria n. 3523/1998 no Ministério da Saúde, bem como resoluções da Agência Nacional de Vigilância Sanitária, além de atender a exigências técnicas da Lei n. 13.589/2018 e demais entidades de classe legalmente habilitadas, como o CREA/SC, mostra-se imprescindível a contratação de serviços de manutenção preventiva e corretiva no sistema de climatização.</t>
  </si>
  <si>
    <t>0074670-96.2025.8.24.0710</t>
  </si>
  <si>
    <t>DSQV23</t>
  </si>
  <si>
    <t>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t>
  </si>
  <si>
    <t>Aproximadamente 10.000 postos de trabalho, abrangendo magistrados, servidores, estagiários, residentes, terceirizados e demais colaboradores do PJSC.</t>
  </si>
  <si>
    <t xml:space="preserve">A contratação justifica‑se pela necessidade de realização sistemática de avaliações e adequações ergonômicas nos postos de trabalho do PJSC, considerando o uso intensivo de tecnologias da informação, a permanência prolongada em posturas estáticas e o incremento de queixas e afastamentos relacionados a distúrbios osteomusculares, os quais representam parcela relevante das licenças médicas concedidas no âmbito institucional. A medida atende às disposições da Norma Regulamentadora nº 17 (NR‑17), da Resolução CNJ nº 207/2015, da Resolução GP nº 56/2023, bem como às diretrizes dos Programas de Gerenciamento de Riscos (PGR) das unidades, constituindo ação preventiva essencial para a mitigação de riscos ocupacionais. Adicionalmente, a contratação contribui para a redução do absenteísmo, a prevenção de adoecimentos ocupacionais e a melhoria das condições de trabalho, alinhando‑se ao Planejamento Estratégico Institucional e às políticas de promoção da saúde, segurança, conforto, desempenho e qualidade de vida no trabalho, favorecendo a longevidade funcional da força de trabalho do PJSC.
 </t>
  </si>
  <si>
    <t>DTI287</t>
  </si>
  <si>
    <t>Adquirir certificados digitais A3 (cadeia AC-Jus), com vigência de 36 meses, em nuvem e em token.</t>
  </si>
  <si>
    <t>27472 / 27189</t>
  </si>
  <si>
    <t>Necessidade de manter o fornecimento de certificados digitais do tipo A3-CPF, da cadeia AC-Jus, a fim de assegurar a autenticidade, integridade e o não repúdio dos documentos digitais produzidos pelo Poder Judiciário de Santa Catarina. Além disso, visa validar a identidade institucional e garantir a criptografia de credenciais e senhas de acesso aos portais e sistemas do PJSC, bem como de sistemas de outros Órgãos.</t>
  </si>
  <si>
    <t>0059914-48.2026.8.24.0710</t>
  </si>
  <si>
    <t>071.1.1.0</t>
  </si>
  <si>
    <t>Reforma parcial do fórum da comarca de Palhoça</t>
  </si>
  <si>
    <t xml:space="preserve"> R$ 1.450.000,00 (um milhão quatrocentos e cinquenta mil reais)</t>
  </si>
  <si>
    <t>A necessidade da contratação decorre do avançado estado de degradação das fachadas do edifício do Fórum da Comarca de Palhoça, evidenciado pelo desplacamento de pastilhas cerâmicas, reboco e demais manifestações patológicas que passaram a representar risco à segurança de servidores e jurisdicionados. Verificada a inviabilidade técnica de realização de reparos pontuais, em razão da inexistência de materiais compatíveis no mercado, chegou-se a conclusão pela impossibilidade de manutenção adequada no âmbito do contrato vigente. Diante desse cenário, impõe-se a adoção de solução abrangente, consistente na substituição integral do revestimento das fachadas, aliada à necessidade de adequação decorrente da modernização do sistema de climatização, com vistas à preservação da integridade da edificação, à segurança dos usuários, à funcionalidade do imóvel e à adequada manutenção da imagem institucional do Poder Judiciário.</t>
  </si>
  <si>
    <t>0075311-50.2026.8.24.0710</t>
  </si>
  <si>
    <t>AJU025</t>
  </si>
  <si>
    <t xml:space="preserve">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t>
  </si>
  <si>
    <t>A contratação de inscrições para o Curso Liderança Transformadora, ofertado pela Fundação Dom Cabral – FDC, justifica-se pela necessidade estratégica de fortalecimento das competências de liderança dos Diretores do Tribunal de Justiça de Santa Catarina, que exercem papel central na materialização das diretrizes institucionais, na gestão de equipes técnicas e na obtenção de resultados organizacionais sustentáveis. A liderança eficaz exige desenvolvimento contínuo, autoconhecimento e domínio de ferramentas próprias para atuação em ambientes complexos, atributos diretamente contemplados pelo conteúdo do programa proposto. Assim, a capacitação proposta atende diretamente ao interesse público primário, na medida em que busca fortalecer a capacidade estatal de entrega de serviços jurisdicionais e administrativos de maior qualidade à sociedade.</t>
  </si>
  <si>
    <t>DIE 262</t>
  </si>
  <si>
    <t>Serviço continuado de fornecimento de refeições(almoço e jantar) e lanches, para participantes das sessões do Tribunal do Júri da Comarca de São Francisco do Sul.</t>
  </si>
  <si>
    <t>Refeição: 2500 e Lanches: 2500</t>
  </si>
  <si>
    <t>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Desta forma, preserva-se também a incomunicabilidade dos jurados que, uma vez violada, acarretaria a invalidação da sessão de júri. Pelos motivos expostos o serviço de fornecimento de refeições e/ou lanches é realizado pelo PJSC para fornecer aos participantes das sessões do Tribunal do Júri.</t>
  </si>
  <si>
    <t>112.2.1.0</t>
  </si>
  <si>
    <t>Substituição do sistema de climatização da torre II do TJSC</t>
  </si>
  <si>
    <t>Substituição de 1 (um) sistema de climatização</t>
  </si>
  <si>
    <t>R$ 10.000.000,00 (dez milhões de reais)</t>
  </si>
  <si>
    <t xml:space="preserve"> Garantir a continuidade, eficiência e segurança do sistema de climatização da Torre II do TJSC, atualmente comprometido pelo avançado estado de envelhecimento de seus componentes, com mais de 20 anos de operação. O sistema existente apresenta recorrentes falhas, aumento significativo dos custos de manutenção corretiva, redução de eficiência energética e obsolescência tecnológica, fatores que impactam diretamente o desempenho operacional da edificação e o adequado conforto ambiental dos usuários. Além disso, a infraestrutura atual demanda alto consumo de energia e água, bem como manutenção frequente, sem perspectiva de solução definitiva. Nesse contexto, a substituição por um sistema moderno tipo VRV/VRF mostra-se necessária para promover maior eficiência energética, confiabilidade, flexibilidade operacional, redução de custos ao longo do ciclo de vida e menor impacto ambiental, atendendo, assim, ao interesse público de melhoria da infraestrutura predial e racionalização dos recursos públicos.</t>
  </si>
  <si>
    <t>0075271-68.2026.8.24.0710</t>
  </si>
  <si>
    <t>01/2026</t>
  </si>
  <si>
    <t>DOF</t>
  </si>
  <si>
    <t>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t>
  </si>
  <si>
    <t>A Reforma Tributária promovida pela Emenda Constitucional nº 132/2023 e regulamentada pela Lei Complementar nº 214/2025 inaugura um extenso período de transição até 2033, durante o qual coexistirão o sistema tributário atual e o novo modelo de tributação sobre o consumo. Esse cenário exige acompanhamento contínuo das normas de transição, da regulamentação complementar e dos impactos operacionais decorrentes da implementação gradual do IBS, da CBS e do Imposto Seletivo, bem como da extinção progressiva dos tributos atualmente vigentes.
Além dos desafios relacionados à reforma tributária, a unidade é responsável pela análise e aplicação de normas tributárias relativas à retenção e ao recolhimento de tributos, ao cumprimento de obrigações acessórias e à orientação técnica das unidades administrativas do Tribunal, atividades que demandam acesso rápido a informações atualizadas e suporte técnico especializado.
Nesse contexto, a contratação do Plano GT Premium visa proporcionar à CEF o acesso contínuo a informações tributárias especializadas, legislação atualizada e suporte técnico prestado por profissionais com expertise na área. A solução contribuirá para a adequada interpretação e aplicação da legislação tributária, para a uniformização de entendimentos, para o fortalecimento da conformidade fiscal e para a mitigação dos riscos no período de transição do sistema tributário brasileiro.</t>
  </si>
  <si>
    <t>DTI 288</t>
  </si>
  <si>
    <t>Aquisição de solução audiovisual para o Observatório do TJSC e salas de reunião da Torre I do Tribunal de Justiça de Santa Catarina.</t>
  </si>
  <si>
    <t>Necessidade de aquisição de equipamentos modernos, com tecnologias avançadas e que facilitem a análise de dados e a tomada de decisões estratégicas.</t>
  </si>
  <si>
    <t>0088386-59.2026.8.24.0710</t>
  </si>
  <si>
    <t>AJU028</t>
  </si>
  <si>
    <t>Contratação de prestação de serviços continuados de infraestrutura e logística necessários à realização de cursos e eventos promovidos pela Academia Judicial, para execução no regime de empreitada por preço unitário.</t>
  </si>
  <si>
    <t>A Academia Judicial busca continuamente aprimorar a qualificação dos agentes do Poder Judiciário catarinense, promovendo a formação de quadros técnicos capacitados e o desenvolvimento de conhecimentos que agreguem valor à instituição, contribuindo para o aperfeiçoamento da administração da Justiça no Estado de Santa Catarina.
Os projetos e programas de cursos e eventos são desenvolvidos pela Academia Judicial, por iniciativa própria ou em parceria com as Unidades do Tribunal de Justiça, concretizando ações de capacitação e aperfeiçoamento de magistrados, servidores e colaboradores, com os objetivos de aprimoramento pessoal e profissional e melhora na prestação dos serviços jurisdicionais.
Para viabilizar a execução dessas iniciativas, torna-se indispensável a contratação de empresa especializada na prestação de serviços de infraestrutura e logística para cursos e eventos de diferentes portes e níveis de complexidade. Tais serviços incluem, entre outros, locação de espaços, cerimonial, fornecimento de alimentação, recepção, decoração, mobiliário, equipamentos de informática, iluminação, sonorização, fotografia, filmagem e tradução.
Diante disso, justifica-se a contratação pretendida, a fim de assegurar condições adequadas para a realização das ações de capacitação e aperfeiçoamento promovidas pela Academia Judicial.</t>
  </si>
  <si>
    <t>AJU029</t>
  </si>
  <si>
    <t>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t>
  </si>
  <si>
    <t>Ocurso Imersão Brigadista em Saúde Mental e Social é uma ação que visa à implementação e ao fortalecimento de ações institucionais voltadas à promoção da saúde mental, prevenção de riscos psicossociais e melhoria do ambiente organizacional no âmbito do Poder Judiciário de Santa Catarina. Sua importância se dá em razão do crescente aumento de demandas relacionadas ao sofrimento psíquico no ambiente de trabalho, tais como estresse, ansiedade, conflitos interpessoais e situações de assédio, que têm impactado diretamente o bem-estar de magistrados e servidores, o clima organizacional e, consequentemente, a eficiência da prestação jurisdicional, exigindo a adoção de medidas estruturadas, preventivas e alinhadas às melhores práticas em saúde ocupacional. Destaca-se, ainda, que a capacitação contempla a formação de multiplicadores do cuidado, permitindo a disseminação da metodologia “Pare. Escute. Acolha.” no âmbito institucional, com foco no fortalecimento da cultura de escuta ativa, apoio mútuo e prevenção precoce de agravos à saúde mental. Sob o aspecto normativo, a iniciativa atende às exigências previstas em regulamentações vigentes sobre saúde mental e prevenção ao assédio no setor público, destacando-se as Resoluções n. 351, n. 518 e n. 671 do Conselho Nacional de Justiça – CNJ, a Lei n. 14.540/2023 e o Decreto n. 12.122/2024, bem como a atualização da NR-1, que passou a contemplar os riscos psicossociais no gerenciamento de riscos ocupacionais. A iniciativa de ensino mostra-se, portanto, necessária e adequada para o fortalecimento das ações institucionais de saúde mental, prevenção de adoecimento e promoção de um ambiente organizacional mais humanizado, em consonância com os objetivos estratégicos do Poder Judiciário de Santa Catarina.</t>
  </si>
  <si>
    <t>DTI289</t>
  </si>
  <si>
    <t>Licenciamento anual da Plataforma J.Ex (Plano Excellence), com serviços de mentoria estratégica e capacitação em inovação e inteligência artificial.</t>
  </si>
  <si>
    <t>visa aprimorar a gestão estratégica do TJSC, mediante a incorporação de práticas inovadoras, metodologias ágeis e soluções baseadas em inteligência artificial, em alinhamento ao CNJ e ao planejamento institucional, contemplando diagnóstico organizacional, estratégias personalizadas, mentorias especializadas, suporte à implementação de soluções tecnológicas e capacitação contínua, com monitoramento de resultados para incremento da eficiência operacional e da prestação jurisdicional, destacando-se o impacto relevante na promoção da saúde mental no trabalho, por meio do programa Equilibra.Jus, em conformidade com a NR‑1 e a Lei n. 14.831/2024, contribuindo para a mitigação de riscos psicossociais e o fortalecimento do ambiente institucional.</t>
  </si>
  <si>
    <t>094.1.8.0</t>
  </si>
  <si>
    <t>Modernização dos elevadores do Fórum da Comarca de São José.</t>
  </si>
  <si>
    <t>2 (dois) elevadores</t>
  </si>
  <si>
    <t>Elevadores são equipamentos importantes para permitir acessibilidade física em edificações com mais de um pavimento ou mesmo desníveis.
Com fim de adequar as edificações às normas vigentes de acessibilidade, diversos prédios do Poder Judiciário de Santa Catarina (PJSC) contam com este tipo de equipamento.
Em que pese venham recebendo manutenção continuada, os elevadores do Fórum da Comarca de São José apresentam defasagem tecnológica e necessidade de manutenções corretivas com maior frequência.Nesse sentido, há necessidade de modernização a fim de promover maior segurança e disponibilidade.</t>
  </si>
  <si>
    <t>0099024-54.2026.8.24.0710</t>
  </si>
  <si>
    <t xml:space="preserve">1VP0026-1
</t>
  </si>
  <si>
    <t xml:space="preserve"> Deflagração de novo Concurso Público para a Carreira da Magistratura</t>
  </si>
  <si>
    <t xml:space="preserve"> o Excelentíssimo Senhor Desembargador Presidente deste Tribunal de Justiça determinou a realização de um novo concurso público para o provimento de cargo de Juiz Substituto, haja vista o encerramento do certame anterior regido pelo Edital n. 11/2025. Importante destacar que o Poder Judiciário Catarinense depara-se com uma demanda processual crescente no primeiro grau, enfrentando o assoberbamento das unidades jurisdicionais, além do déficit no quadro de Juízes Substitutos para atividades cooperativas e de substituição nos afastamentos legais dos Juízes de Direito. Em relação à contratação, considerando que o concurso público é um instituto complexo e exige alto grau de especialização, recomendando-se a atuação de entidades com capacidade técnica para atividades como a elaboração de edital, o recebimento das inscrições, a confecção das provas, o aluguel de espaços físicos para a aplicação das provas, as despesas com a gratificação de fiscais, a leitura de cartões-resposta, a protocolização de recursos, dentre outras diretamente relacionadas com o planejamento, organização e execução do certame. Portanto, visível a necessidade de contratação de instituição especializada para prestar o serviço de organização e execução das duas primeiras etapas do concurso público, método que vem sendo utilizado por este e outros Tribunais do país de forma bem-sucedida.</t>
  </si>
  <si>
    <t>SAI001</t>
  </si>
  <si>
    <t>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t>
  </si>
  <si>
    <t>100 horas mensais</t>
  </si>
  <si>
    <t>Garantir acessibilidade comunicacional às pessoas surdas usuárias da Língua Brasileira de Sinais (Libras) nos serviços judiciais e administrativos do Poder Judiciário de Santa Catarina, assegurando atendimento inclusivo, eliminação de barreiras de comunicação e efetivo acesso à informação, à comunicação e à justiça, em conformidade com a legislação e as políticas de acessibilidade vigentes.</t>
  </si>
  <si>
    <t>DIE 261</t>
  </si>
  <si>
    <t>Contratação de serviços continuados de jardinagem, por demanda, compreendendo a coordenação, supervisão e organização da execução dos serviços, com disponibilidade da mão de obra, dos materiais e dos equipamentos adequados e necessários.</t>
  </si>
  <si>
    <t>A contratação de serviços especializados de jardinagem é fundamental para assegurar o pleno funcionamento, a higiene e a estética das áreas internas e externas do TJSC, alinhando-se ao seu compromisso de excelência. A manutenção regular desses espaços preserva o patrimônio público e garante um ambiente salubre, produtivo e acolhedor para colaboradores e frequentadores. Além disso, a medida evita a proliferação de pragas que comprometeriam a eficiência operacional e a saúde ocupacional, garantindo o estrito cumprimento das normas vigentes de segurança do trabalho.</t>
  </si>
  <si>
    <t>0100285-54.2026.8.24.0710</t>
  </si>
  <si>
    <t>001.2.2.0</t>
  </si>
  <si>
    <t>Construção do fórum da comarca de Abelardo Luz.</t>
  </si>
  <si>
    <t xml:space="preserve">1 (uma) obra de construção </t>
  </si>
  <si>
    <t>R$ 13.000.000,00 (treze milhões de reais).</t>
  </si>
  <si>
    <t>prédio atual não atende às necessidades da comarca, apresentando problemas relacionados a espaço físico, acessibilidade, segurança (cercamento, celas, controle de acesso etc.), funcionalidade, dentre outros.</t>
  </si>
  <si>
    <t>0102934-89.2026.8.24.0710</t>
  </si>
  <si>
    <t>Dispensas de Pequeno Valor (Requisições de Compra)</t>
  </si>
  <si>
    <t>=se('Início'!B6="";ÚNICO(FILTRO(Plano[ID];Plano[Unidade Requisitante]=SE(Início!E8="";"teste";Início!E8);ÚNICO(Plano[ID])));filtro('PCA 'PCA Dispensa de Pequeno Valor'!B1Dispensa de Pequeno Valor'!B18:D2914;'PCA Dispensa de Pequeno Valor'!B18:D2914)</t>
  </si>
  <si>
    <t xml:space="preserve">     INCLUSÕES POSTERIORES À APROVAÇÃO</t>
  </si>
  <si>
    <t>em contratação</t>
  </si>
  <si>
    <t>N. de ordem</t>
  </si>
  <si>
    <t>Unidade/Nome</t>
  </si>
  <si>
    <t>Gestor Orçamentário</t>
  </si>
  <si>
    <t>Processo</t>
  </si>
  <si>
    <t>Tipo</t>
  </si>
  <si>
    <t>Situação</t>
  </si>
  <si>
    <t>Justificativa para a necessidade da contratação</t>
  </si>
  <si>
    <t>Valor estimado da contratação</t>
  </si>
  <si>
    <t>Justificativa</t>
  </si>
  <si>
    <t>Puxa</t>
  </si>
  <si>
    <t>Comarca da Guabiruba</t>
  </si>
  <si>
    <t>Fornecimento de almoço com bebida sem álcool</t>
  </si>
  <si>
    <t>0063034-02.2026.8.24.0710</t>
  </si>
  <si>
    <t>superveniente</t>
  </si>
  <si>
    <t xml:space="preserve">Fornecimento de almoço aos participantes da sessão do Tribunal de Júri: Data da sessão: 01/06/2026 - autos n. 5011737-62.2025.8.24.0011 - horário de início da sessão: 08:30 – 30 almoços; Categoria de participantes:Juízes, membros do Ministério Público, jurados, servidores do Poder Judiciário e colaboradores terceirizados convocados para trabalhar na
sessão, réu, advogados, policiais militares e penal, testemunhas no caso de não terem prestado depoimento e/ou quando necessária sua incomunicabilidade, conforme
previsto na Resolução GP n. 20/2025. O preço da pretensa contratada reflete preços de mercado, já que igual ou inferior ao preço referencial constante do Termo de
Consolidação de Pesquisa de Preços disponível no Sei n. 0025631-38.2022.8.24.0710. A RC está de acordo com a Resolução GP n. 20/2025.
</t>
  </si>
  <si>
    <t>Dispensa de Licitação em razão do valor</t>
  </si>
  <si>
    <t>*próximo n. de ordem:</t>
  </si>
  <si>
    <r>
      <rPr>
        <b/>
        <u/>
        <sz val="11"/>
        <color rgb="FF000000"/>
        <rFont val="Arial"/>
        <family val="2"/>
      </rPr>
      <t xml:space="preserve">INSTRUÇÕES:
</t>
    </r>
    <r>
      <rPr>
        <sz val="11"/>
        <color rgb="FF000000"/>
        <rFont val="Arial"/>
        <family val="2"/>
      </rPr>
      <t>n. de ordem é o número identificador da demanda. As previsões indicadas pelas Urs estão como "matriz". As contratações que forem ocorrendo ao longo do ano para cada matriz é adicionada como "derivada", repetindo o mesmo n. de ordem da matriz. Se não havia previsão, o tipo será "superveniente", e deve ser criado um número de ordem conforme indicado em vermelho</t>
    </r>
  </si>
  <si>
    <t xml:space="preserve">  </t>
  </si>
  <si>
    <t>Valor já contrado (matriz)</t>
  </si>
  <si>
    <t>Academia Judicial</t>
  </si>
  <si>
    <t>Acessibilidade e inclusão</t>
  </si>
  <si>
    <t>Matriz</t>
  </si>
  <si>
    <t>As atividades de capacitação desenvolvidas pela Academia Judicial propiciam o alinhamento de sua missão de “Desenvolver permanentemente conhecimentos, habilidades e atitudes de magistrados, servidores e colaboradores do Poder Judiciário de Santa Catarina</t>
  </si>
  <si>
    <t>Aquisição de ISBN's</t>
  </si>
  <si>
    <t>Brigadistas em saúde mental com multiplicadores do cuidado</t>
  </si>
  <si>
    <t>9 inscrições</t>
  </si>
  <si>
    <t>Confecção de placas de inox</t>
  </si>
  <si>
    <t>Congresso Brasileiro de Direito Administrativo</t>
  </si>
  <si>
    <t>10 inscrições</t>
  </si>
  <si>
    <t>Congresso Brasileiro de Direito Comercial</t>
  </si>
  <si>
    <t>3 inscrições</t>
  </si>
  <si>
    <t>Congresso Brasileiro de Direito Processual Civil e Congresso de Processo Civil</t>
  </si>
  <si>
    <t>200 inscrições</t>
  </si>
  <si>
    <t>Congresso Catarinense da Magistratura</t>
  </si>
  <si>
    <t>Congresso Catarinense de Recursos Humanos - CONCARH</t>
  </si>
  <si>
    <t>40 inscrições</t>
  </si>
  <si>
    <t>0090639-20.2026.8.24.0710</t>
  </si>
  <si>
    <t>Derivada</t>
  </si>
  <si>
    <t>Contratações e Convênios Públicos</t>
  </si>
  <si>
    <t>cursos a definir</t>
  </si>
  <si>
    <t>Curso de Pós-Graduação Direito, Processo e Jurisdição: dilemas contemporâneos e perspectivas. Disciplina: Cognição do Juiz no Processo Civil</t>
  </si>
  <si>
    <t>17 docentes</t>
  </si>
  <si>
    <t>Curso Oficial de Formação Inicial para a Magistratura</t>
  </si>
  <si>
    <t>7 docentes</t>
  </si>
  <si>
    <t>0019486-24.2026.8.24.0710</t>
  </si>
  <si>
    <t>0097061-11.2026.8.24.0710</t>
  </si>
  <si>
    <t>Cursos credenciados pela Enfam - a definir - diversos</t>
  </si>
  <si>
    <t>15 docentes</t>
  </si>
  <si>
    <t>Encontros de Categorias Funcionais</t>
  </si>
  <si>
    <t>a definir</t>
  </si>
  <si>
    <t>Engenharia e Arquitetura</t>
  </si>
  <si>
    <t>Eproc em Foco</t>
  </si>
  <si>
    <t>a definir número de turmas</t>
  </si>
  <si>
    <t xml:space="preserve">Governança </t>
  </si>
  <si>
    <t>Inclusão e atendimento da pessoa autista</t>
  </si>
  <si>
    <t>0075568-75.2026.8.24.0710</t>
  </si>
  <si>
    <t>Inteligência Artificial</t>
  </si>
  <si>
    <t>0067365-27.2026.8.24.0710</t>
  </si>
  <si>
    <t>Em contratação</t>
  </si>
  <si>
    <t>Interrogatório Forense</t>
  </si>
  <si>
    <t>Licenças Plataformas Digitais</t>
  </si>
  <si>
    <t>Liderança Transformadora</t>
  </si>
  <si>
    <t>1 inscrição</t>
  </si>
  <si>
    <t>Nova Lei de Seguros</t>
  </si>
  <si>
    <t>Obras Públicas e Manutenção Predial</t>
  </si>
  <si>
    <t>Orçamento e Finanças</t>
  </si>
  <si>
    <t>Precedentes</t>
  </si>
  <si>
    <t>Programa de Preparação para a Aposentadoria de Magistrados</t>
  </si>
  <si>
    <t>Programa Sextas do Saber - a definir - diversos</t>
  </si>
  <si>
    <t>11 docentes</t>
  </si>
  <si>
    <t>Seguro Coletivo Residentes Judiciais/Jurídicos</t>
  </si>
  <si>
    <t>550 segurados/mês</t>
  </si>
  <si>
    <t>0100715-40.2025.8.24.0710</t>
  </si>
  <si>
    <t>Seminário de Questões Étnico-Raciais e a Agenda Jurídica Antirracista</t>
  </si>
  <si>
    <t>6 docentes</t>
  </si>
  <si>
    <t>Seminário do Programa Indira</t>
  </si>
  <si>
    <t>0080310-46.2026.8.24.0710</t>
  </si>
  <si>
    <t>1 docentes</t>
  </si>
  <si>
    <t>0080003-92.2026.8.24.0710</t>
  </si>
  <si>
    <t>0080088-78.2026.8.24.0710</t>
  </si>
  <si>
    <t>Seminário o Direito e a Saúde</t>
  </si>
  <si>
    <t>Seminários Regionais da Magistratura Catarinense</t>
  </si>
  <si>
    <t>Testes Psicológicos</t>
  </si>
  <si>
    <t>0079633-16.2026.8.24.0710</t>
  </si>
  <si>
    <t>Violência Doméstica e Familiar</t>
  </si>
  <si>
    <t>14 docentes</t>
  </si>
  <si>
    <t>0101669-52.2026.8.24.0710</t>
  </si>
  <si>
    <t>1docentes</t>
  </si>
  <si>
    <t>0101814-11.2026.8.24.0710</t>
  </si>
  <si>
    <t>Tribunal de Justiça</t>
  </si>
  <si>
    <t>CSI</t>
  </si>
  <si>
    <t>Aquisição de Materiais de consumo para os cursos desenvolvidos pelo NIS e pela Casa Militar - alvos diverso, sprays, gás e munição para paintball, material não bélicos, acessórios para materias bélicos etc (NIS e CasMIL)</t>
  </si>
  <si>
    <t>Realizar cursos, capacitações e treinamentos desenvolvidos pelo NIS</t>
  </si>
  <si>
    <t xml:space="preserve">2000 alvos tipo silhueta para treinamento; 200 abafadores para treinamento; 200 óculos para treinamento de tiro
</t>
  </si>
  <si>
    <t>Aquisição de materiais de consumo para os Kits operacionais utilizados pelos agentes de segurança lotados no NIS - Multitools (NIS)</t>
  </si>
  <si>
    <t xml:space="preserve">Realizar efetiva das atividades de segurança desenvolvidas pelos agentes do NIS
</t>
  </si>
  <si>
    <t>Aquisição de materiais de consumo para os Kits operacionais utilizados pelos agentes de segurança lotados no NIS - Bastão Retrátil (NIS)</t>
  </si>
  <si>
    <r>
      <t>Reposição e Aquisição de materiais de consumo para os Kits operacionais utilizados pelos agentes de segurança lotados no NIS -  EDC, cintos táticos, lâminas, lanternas, mochilas, uniformes, porta torniq</t>
    </r>
    <r>
      <rPr>
        <u/>
        <sz val="11"/>
        <color rgb="FF000000"/>
        <rFont val="Calibri"/>
        <family val="2"/>
        <scheme val="minor"/>
      </rPr>
      <t>u</t>
    </r>
    <r>
      <rPr>
        <sz val="11"/>
        <color rgb="FF000000"/>
        <rFont val="Calibri"/>
        <family val="2"/>
        <scheme val="minor"/>
      </rPr>
      <t>etes, etc (NIS)</t>
    </r>
  </si>
  <si>
    <t xml:space="preserve">Essenciais para a realização efetiva das atividades de segurança desenvolvidas pelos agentes do NIS
</t>
  </si>
  <si>
    <t>0017407-72.2026.8.24.0710</t>
  </si>
  <si>
    <t>0075150-40.2026.8.24.0710</t>
  </si>
  <si>
    <t>Aquisição de materiais de consumo para os Kits operacionais utilizados pelos agentes de segurança lotados no NIS - Coldres (NIS)</t>
  </si>
  <si>
    <t>Aquisição de materiais para os Kits operacionais utilizados pelos agentes de segurança lotados no NIS - Kit fones bluetooth com  PTT para rádios (NIS)</t>
  </si>
  <si>
    <t>Manutenção e Aquisição de equipamentos de segurança de demandas especificas das Diretorias e Comarcas PJSC  - cofres, fechaduras eletrônicas, pórticos fora da garantia e outros pequenos equipamento de segurança. (NIS)</t>
  </si>
  <si>
    <t>Manter e implementar meios, sistemas e atividades voltadas à proteção em geral.</t>
  </si>
  <si>
    <t>0068511-06.2026.8.24.0710</t>
  </si>
  <si>
    <t xml:space="preserve"> Aquisição de equipamentos de segurança das unidades judicárias  - pórtico detectores de metal (NIS)</t>
  </si>
  <si>
    <t xml:space="preserve"> Aquisição de Acessórios necessários aos veículos de escolta - placas, luminosos, sirenes etc (NIS)</t>
  </si>
  <si>
    <t>0012051-96.2026.8.24.0710</t>
  </si>
  <si>
    <t>0021140-46.2026.8.24.0710</t>
  </si>
  <si>
    <t>0027506-04.2026.8.24.0710</t>
  </si>
  <si>
    <t xml:space="preserve"> Aquisição de equipamentos - Drone  (NIS)</t>
  </si>
  <si>
    <t>Proporcionar melhoriais no serviço operacional do NIS.</t>
  </si>
  <si>
    <t xml:space="preserve"> Aquisição de equipamentos - compressor de ar portatil (NIS)</t>
  </si>
  <si>
    <t xml:space="preserve"> Aquisição de equipamentos - Kit reparo de pneu (NIS)</t>
  </si>
  <si>
    <t xml:space="preserve"> Aquisição de equipamentos - Auxiliar de Partida (NIS)</t>
  </si>
  <si>
    <t xml:space="preserve"> Aquisição de equipamentos - Tatame (NIS)</t>
  </si>
  <si>
    <t xml:space="preserve"> Aquisição de equipamentos - Cofre (NIS)</t>
  </si>
  <si>
    <t xml:space="preserve"> Aquisição de equipamentos - Mochilas de APH (NIS)</t>
  </si>
  <si>
    <t xml:space="preserve"> Aquisição de equipamentos - Adaptador Wi-Fi sem fio AC1200 de banda dupla de longo alcance (NIS)</t>
  </si>
  <si>
    <t xml:space="preserve"> Aquisição de equipamentos - SSD EXTERNO EXTREME 2TB (NIS)</t>
  </si>
  <si>
    <t xml:space="preserve"> Aquisição de equipamentos - Câmera Fotográfica (NIS)</t>
  </si>
  <si>
    <t xml:space="preserve"> Aquisição de equipamentos - Cartão de Memória SDXC (NIS)</t>
  </si>
  <si>
    <t xml:space="preserve"> Reposição e aquisição de equipamentos permanente -  Diversos (NIS) </t>
  </si>
  <si>
    <t xml:space="preserve"> Reposição e aquisição de equipamentos -   Nobreaks (NIS)</t>
  </si>
  <si>
    <t>Equipamento de sinalização diversos (cones, avisos, barreiras, etc.) (CasMIL)</t>
  </si>
  <si>
    <t xml:space="preserve">Necessários para organização dos estacionamentos e demarcação de áreas de grande circulação de pessoas no PJSC. </t>
  </si>
  <si>
    <t>Traje Social Completo (CasMIL)</t>
  </si>
  <si>
    <t>Necessário para o atendimento de autoridades em eventos de segurança aproximada de autoridades em eventos de nível estadual e nacional que envolve o PJSC.</t>
  </si>
  <si>
    <t>Melhorias no processo e suporte operacional Recolhimentos de Armas e Apoio a Sessão Júri no PJSC (canivetes, kits primeiro socorros, bolsas especiais, equipamentos de segurança individual). (CasMIL)</t>
  </si>
  <si>
    <t xml:space="preserve">Essencial para as atividades do Casa Militar, especialmente em pequenos itens de segurança que envolve o recolhimento e destruição de armas vinculadas aos processos do PJSC. </t>
  </si>
  <si>
    <t>Demolição</t>
  </si>
  <si>
    <t>Comarca de Araquari</t>
  </si>
  <si>
    <t>Serviço continuado de manutenção preventiva e corretiva nos elevadores do novo Fórum da Comarca de Araquari</t>
  </si>
  <si>
    <t>Joaçaba</t>
  </si>
  <si>
    <t>Serviço continuado de manutenção preventiva e corretiva nos elevadores do novo Fórum da Comarca de Joaçaba</t>
  </si>
  <si>
    <t>Balneário Camboriú</t>
  </si>
  <si>
    <t>Serviço continuado de manutenção preventiva e corretiva nos elevadores do novo Fórum de Família da Comarca de Balneário Camboriú</t>
  </si>
  <si>
    <t>Campo Erê</t>
  </si>
  <si>
    <t>Serviço continuado de manutenção preventiva e corretiva nos elevadores do novo Fórum da Comarca de Campo Erê</t>
  </si>
  <si>
    <t>Tubarão</t>
  </si>
  <si>
    <t>Serviços de paisagismo na Comarca de Tubarão</t>
  </si>
  <si>
    <t>Após finalizado a pavimentação da praça no Fórum de Tubarão, SEI 0014452-73.2023.8.24.0710, será necessário aterro e compactação dos canteiros da praça, utilizando material adequado ao plantio do paisagismo. Realizada a revitalização completa da vegetação da praça, com implantação de grama e inclusão de plantas ornamentais em pontos estratégicos.</t>
  </si>
  <si>
    <t>Abelardo Luz</t>
  </si>
  <si>
    <t>Serviço continuado de manutenção preventiva e corretiva nos elevadores do novo Fórum da Comarca de Abelardo Luz</t>
  </si>
  <si>
    <t>Serviços de remoção de árvores de grande porte</t>
  </si>
  <si>
    <t>Serviços são necessários quando apresentam risco iminente de queda, colocando em perigo a segurança de pedestres, veículos e as edificações do Poder Judiciário, ou quando as raízes ou a copa da árvore causam danos a calçadas e pavimentações, redes elétricas ou hidráulicas e estruturas de imóveis.</t>
  </si>
  <si>
    <t>Porto Belo</t>
  </si>
  <si>
    <t>Instalação de Usina Fotovoltaica - Fórum da Comarca de Porto Belo</t>
  </si>
  <si>
    <t>Resolução n. 594/2024 do CNJ, que institui o Programa Justiça Carbono Zero, estabelecendo a meta de neutralidade de carbono até 2030 para os órgãos do Poder Judiciário.
Reforça o compromisso do Tribunal de Justiça de Santa Catarina com a eficiência energética e a responsabilidade ambiental, em consonância com as diretrizes de preservação do meio ambiente e sustentabilidade.</t>
  </si>
  <si>
    <t>Itapema</t>
  </si>
  <si>
    <t>Instalação de Usina Fotovoltaica - Fórum da Comarca de Itapema</t>
  </si>
  <si>
    <t>Camboriú</t>
  </si>
  <si>
    <t>Instalação de Usina Fotovoltaica - Fórum da Comarca de Camboriú</t>
  </si>
  <si>
    <t> 0088404-80.2026.8.24.0710</t>
  </si>
  <si>
    <t>Construção de nova cisterna Almoxarifado</t>
  </si>
  <si>
    <t>Contratação de manutenção para as Portas Automáticas para as edificações da Grande Florianópolis</t>
  </si>
  <si>
    <t>Manter as portas e operação, preventivamente</t>
  </si>
  <si>
    <t>Estrutura metálica na cobertura do Pleno para novos ambientes</t>
  </si>
  <si>
    <t>Adequação de leiaute solicitado pela Administração</t>
  </si>
  <si>
    <t>Divisória do pleno em nova posição</t>
  </si>
  <si>
    <t>Execução de estrutura para apoio dos aparelhos de ar condiconado UPR</t>
  </si>
  <si>
    <t>Possibilitar a ocupação do prédio locado dentro dos padrões de conforto térmico usual do TJSC</t>
  </si>
  <si>
    <t>Splinkler no galpão fundos no Arquivo Aririú - que não possui</t>
  </si>
  <si>
    <t>Adequação as normas do CBMSC</t>
  </si>
  <si>
    <t>Manutenção nos condicioandores de ar da edificação ocupada pelo Patrimonio do TJSC</t>
  </si>
  <si>
    <t>Manter em adequadas condicições de operação os condicionadores de ar do setor de Patrimonio do TJS C.  atendendo as exigencias e normativas nacionais relativas ao uso de elevadores em instituições públicas e privadas</t>
  </si>
  <si>
    <t>0027467-07.2026.8.24.0710</t>
  </si>
  <si>
    <t>0029200-08.2026.8.24.0710</t>
  </si>
  <si>
    <t>Manutenção nos elevadores instalados no Arquivo Central do TJSC</t>
  </si>
  <si>
    <r>
      <rPr>
        <sz val="11"/>
        <color rgb="FF000000"/>
        <rFont val="Calibri"/>
        <family val="2"/>
        <scheme val="minor"/>
      </rPr>
      <t xml:space="preserve">Manter em adequadas condicições de operação os elevadores do Arquivo Central, atendendo as exigencias e normativas nacionais relativas a sistemas de ar condicionado </t>
    </r>
    <r>
      <rPr>
        <b/>
        <sz val="11"/>
        <color rgb="FF000000"/>
        <rFont val="Calibri"/>
        <family val="2"/>
      </rPr>
      <t>(contrato 25/2021 vai encerrar em dez de 2026)</t>
    </r>
  </si>
  <si>
    <t>Retrofit das portas automáticas do TJSC</t>
  </si>
  <si>
    <t>Algumas das portas automáticas instaladas nas torres 1 e 2 do TJSC já se encontram com alto grau de desgaste, sendo mais economico seu retrofit.</t>
  </si>
  <si>
    <t>Manutenção das cancelas unidade Padre Roma</t>
  </si>
  <si>
    <t>Necessidade de manter em condições de operção adequada as cancelas do TJSC (sede de unidade Padre Roma), visando assim acessuram maior segurança a estas edificações</t>
  </si>
  <si>
    <t>Manutenção das cancelas do TJSC</t>
  </si>
  <si>
    <t>DGA</t>
  </si>
  <si>
    <t>Contratação de coleta, transporte e destinação final adequada à legislação ambiental de resíduos de serviços de saúde na Seção de Atendimento Emergencial e serviços de Saúde. (Valor informado pela DSQV)</t>
  </si>
  <si>
    <t>0124142-03.2024.8.24.0710</t>
  </si>
  <si>
    <t>Serviços essenciais de coleta, transporte e destinação ambientalmente adequada de resíduos de saúde (RSS).</t>
  </si>
  <si>
    <t>12 coletas</t>
  </si>
  <si>
    <t>Contratação de serviços de coleta, transporte, e destinação final adequada à legislação ambiental, de resíduos recicláveis classe II B. Regiões váriadas. Serviços de engenharia.</t>
  </si>
  <si>
    <t>Manutenção da gestão de resíduos sólidos.</t>
  </si>
  <si>
    <t>250 coletas</t>
  </si>
  <si>
    <t>Contratação de empresa especializada para a realização de Inventários de Emissões de Gases de Efeito Estufa (GEE) - 2024-2025 do Poder Judiciário Catarinense (PJSC), conforme metodologia do Programa Brasileiro GHG Protocol, em atendimento às diretrizes da Resolução CNJ n. 594/2024, que institui o Propgrama Justiça Carbono Zero.</t>
  </si>
  <si>
    <t>0041204-14.2025.8.24.0710</t>
  </si>
  <si>
    <t>Serviço de Gestão de Resíduos Solídos - Inventário</t>
  </si>
  <si>
    <t>1 etapa</t>
  </si>
  <si>
    <t>Contratação de empresa especializada para a realização de Inventários de Emissões de Gases de Efeito Estufa (GEE) - de 2026 do Poder Judiciário Catarinense (PJSC), conforme metodologia do Programa Brasileiro GHG Protocol, em atendimento às diretrizes da Resolução CNJ n. 594/2024, que institui o Programa Justiça Carbono Zero. (Valor já considerando possível reajuste de 10%).</t>
  </si>
  <si>
    <t>4 etapas</t>
  </si>
  <si>
    <t>Contratação de verificação por terceira parte dos inventários 2024 e 2025. (Valor incluindo a verificação do inventário 2024 e 2025, já considerando 10% de possível acréscimo sobre o preço médio obtido em pesquisa no Banco de Preços)</t>
  </si>
  <si>
    <t>Complexo BR-101</t>
  </si>
  <si>
    <t>Aquisição de paleteiras</t>
  </si>
  <si>
    <t>Aquisição para utilização na movimentação de materiais</t>
  </si>
  <si>
    <t>5 unidades</t>
  </si>
  <si>
    <t>Manutenção da máquina empilhadeira elétrica</t>
  </si>
  <si>
    <t>Para manter o correto funcionamento da máquina empilhadeira elétrica de utilização diária na ára de estocagem</t>
  </si>
  <si>
    <t>0025409-31.2026.8.24.0710</t>
  </si>
  <si>
    <t>Divisão de Arquivo</t>
  </si>
  <si>
    <t>Aquisição de Carrinhos de transporte de processos e caixas</t>
  </si>
  <si>
    <t>Auxiliar na logística de arquivamento e desarquivamento de processos judiciais físicos findos arquivados da Divisão de Arquivo</t>
  </si>
  <si>
    <t>Dispensa de licitação em razão do valor</t>
  </si>
  <si>
    <t>0018193-19.2026.8.24.0710</t>
  </si>
  <si>
    <t>Aquisição de Datalogger temperatura e umidade</t>
  </si>
  <si>
    <t>Auxiliar no monitoramento dos índices de temperatura e umidade nos ambientes que abrigam acervos de guarda permanente</t>
  </si>
  <si>
    <t>0010255-70.2026.8.24.0710</t>
  </si>
  <si>
    <t>Aquisição de Etiquetas para caixas de arquivo em papelão</t>
  </si>
  <si>
    <t>Auxiliar a localização de processos judiciais físicos findos arquivados na Divisão de Arquivo</t>
  </si>
  <si>
    <t>Aquisição de Impressora de etiqueta</t>
  </si>
  <si>
    <t>Aquisição de Insumos para impressão de etiquetas de processos e para caixas</t>
  </si>
  <si>
    <t>Aquisição de materiais para a manutenção do Arquivo Central</t>
  </si>
  <si>
    <t>Auxiliar na organização dos prédios que abrigam os documentos administrativos e processos judiciais físicos findos arquivados</t>
  </si>
  <si>
    <t>Aquisição de Materias para higienização de processos históricos e de guarda permanente</t>
  </si>
  <si>
    <t>Preservar a memória do PJSC</t>
  </si>
  <si>
    <t>0063128-47.2026.8.24.0710</t>
  </si>
  <si>
    <t>Aquisição de Mesas para higienização de documentos</t>
  </si>
  <si>
    <t>Auxiliar na higienização de documentos históricos</t>
  </si>
  <si>
    <t>Serviço de manutenção em empilhadeiras elétricas e paleteiras manuais</t>
  </si>
  <si>
    <t>Auxiliar na logística de arquivamento e desarquivamento de processos judiciais físicos findos arquivados na Divisão de Arquivo</t>
  </si>
  <si>
    <t>Pallets de plástico</t>
  </si>
  <si>
    <t>Desumidificador de ar</t>
  </si>
  <si>
    <t>Conservação dos processos judiciais físicos findos de guarda permanente</t>
  </si>
  <si>
    <t>Conteiner aramado para armazenamento de processos judiciais arquivados elimináveis</t>
  </si>
  <si>
    <t>0104475-60.2026.8.24.0710</t>
  </si>
  <si>
    <t>Divisão de Gestão Documental Digital</t>
  </si>
  <si>
    <t>Serviço de Consultoria para os softwares Archivemática e AtoM</t>
  </si>
  <si>
    <t>Garantir de forma eficiente, a preservação e o acesso à documentação do PJSC</t>
  </si>
  <si>
    <t>Suporte técnico para os softwares Arquivemática e AtoM</t>
  </si>
  <si>
    <t>Divisão de Memória e Biblioteca</t>
  </si>
  <si>
    <t>Aquisição de Cânfora</t>
  </si>
  <si>
    <t>Aquisição de carteiras de identidade funcional e crachás de identificação para magistrados e servidores</t>
  </si>
  <si>
    <t>Garantir de forma eficiente, a segurança e o controle de acesso de pessoas às edificações do PJSC</t>
  </si>
  <si>
    <t>0094857-28.2025.8.24.0710</t>
  </si>
  <si>
    <t>Aquisição de Etiquetas adesivas de identificação</t>
  </si>
  <si>
    <t>Controlar o acesso aos prédios do PJSC que não possuem catracas</t>
  </si>
  <si>
    <t>Aquisição de equipamento antifurto</t>
  </si>
  <si>
    <t>Garantir a segurança do acervo da Biblioteca</t>
  </si>
  <si>
    <t>0025050-81.2026.8.24.0710</t>
  </si>
  <si>
    <t>Aquisição de materiais destinados à confecção de crachás de identificação para o PJSC</t>
  </si>
  <si>
    <t>0030446-39.2026.8.24.0710</t>
  </si>
  <si>
    <t>Aquisição de acessórios para crachás de identificação</t>
  </si>
  <si>
    <t>Aquisição de materiais para a manutenção da biblioteca</t>
  </si>
  <si>
    <t>Preservar o acervo da Biblioteca Des Marcílio Medeiros</t>
  </si>
  <si>
    <t>0010291-15.2026.8.24.0710</t>
  </si>
  <si>
    <t>0077260-12.2026.8.24.0710</t>
  </si>
  <si>
    <t>0101623-63.2026.8.24.0710</t>
  </si>
  <si>
    <t>Aquisição de Materiais para as exposições do Museu</t>
  </si>
  <si>
    <t>0008235-09.2026.8.24.0710</t>
  </si>
  <si>
    <t>0020234-56.2026.8.24.0710</t>
  </si>
  <si>
    <t>0027971-13.2026.8.24.0710</t>
  </si>
  <si>
    <t>0105399-71.2026.8.24.0710</t>
  </si>
  <si>
    <t>Serviço de restauração de móveis pertencentes ao Museu do Judiciário Catarinense e de objetos utilizados em exposições</t>
  </si>
  <si>
    <t>0074390-91.2026.8.24.0710</t>
  </si>
  <si>
    <t>0091231-64.2026.8.24.0710</t>
  </si>
  <si>
    <t>0105495-86.2026.8.24.0710</t>
  </si>
  <si>
    <t>Serviço de higienização, diagnóstico e restauração de livros e processos judiciais de guarda permanente</t>
  </si>
  <si>
    <t>Aquisição de Peças para manutenção das catracas</t>
  </si>
  <si>
    <t>Assinatura das revistas da Editora Fórum (10 revistas)</t>
  </si>
  <si>
    <t>Manter a continuidade e a atualização da coleção para os usuários da Biblioteca Desembargador Marcílio Medeiros</t>
  </si>
  <si>
    <t>Assinatura das revistas da Editora IOB (6 revistas)</t>
  </si>
  <si>
    <t>0095183-85.2025.8.24.0710</t>
  </si>
  <si>
    <t>Assinatura das revistas da Editora Lex Magister (9 revistas)</t>
  </si>
  <si>
    <t>0095143-06.2025.8.24.0710</t>
  </si>
  <si>
    <t>Assinatura das revistas da Editora RT/Thomson Reuters (10 revistas)</t>
  </si>
  <si>
    <t>0076904-17.2026.8.24.0710</t>
  </si>
  <si>
    <t>Assinatura de revista da Editora IBDFAM (1 revista)</t>
  </si>
  <si>
    <t>Assinatura do jornal digital NSC Total (2 assinaturas)</t>
  </si>
  <si>
    <t>0027629-02.2026.8.24.0710</t>
  </si>
  <si>
    <t>Assinatura do jornal Folha de S.Paulo (6 assinaturas)</t>
  </si>
  <si>
    <t>0100942-93.2026.8.24.0710</t>
  </si>
  <si>
    <t>0066615-25.2026.8.24.0710</t>
  </si>
  <si>
    <t>Assinatura do jornal Notícias do Dia (5 assinaturas)</t>
  </si>
  <si>
    <t>0089998-32.2026.8.24.0710</t>
  </si>
  <si>
    <t>Assinatura do jornal O Estado de São Paulo (4 assinaturas)</t>
  </si>
  <si>
    <t>0060809-09.2026.8.24.0710</t>
  </si>
  <si>
    <t>0097662-17.2026.8.24.0710</t>
  </si>
  <si>
    <t>Assinatura plataforma digital Minha Biblioteca Jurídica para 100 (cem) acessos simultâneos por 12 (doze) meses</t>
  </si>
  <si>
    <t>Facilitar o acesso de obras bibliográficas de forma remota contribuindo com a prestação jurisdicional do Poder Judiciário de Santa Catarina</t>
  </si>
  <si>
    <t xml:space="preserve">Prestação de serviços consistentes na disponibilização de acesso à plataforma digital de doutrina HeinOnline, pelo prazo de 12 (doze) meses </t>
  </si>
  <si>
    <t>0086064-66.2026.8.24.0710</t>
  </si>
  <si>
    <t>Serviço de diagramação e impressão de obras bibliográficas referentes à história do PJSC</t>
  </si>
  <si>
    <t>Serviço de Manutenção de impressora de crachá</t>
  </si>
  <si>
    <t>Serviço de manutenção de perfuradora elétrica</t>
  </si>
  <si>
    <t>Serviço de manutenção de digitalizadora de microfilme</t>
  </si>
  <si>
    <t>0081780-15.2026.8.24.0710</t>
  </si>
  <si>
    <t>Serviço de Manutenção de software de impressora de crachá</t>
  </si>
  <si>
    <t>Serviço de back-up de DVDs do acervo do Museu (programa Justiça Legal, entre outros)</t>
  </si>
  <si>
    <t>Garantir de forma eficiente, a preservação da documentação do Museu</t>
  </si>
  <si>
    <t>Contratação de serviço de implantação de plataforma de descrição de objetos tridimensionais</t>
  </si>
  <si>
    <t>Comarca de Abelardo Luz</t>
  </si>
  <si>
    <t>Serviços de Imunização - dedetização</t>
  </si>
  <si>
    <t>Manutenção da salubridade das instalações quanto às pragas</t>
  </si>
  <si>
    <t>0089316-77.2026.8.24.0710</t>
  </si>
  <si>
    <t>Comarca de Anchieta</t>
  </si>
  <si>
    <t>0058074-03.2026.8.24.0710</t>
  </si>
  <si>
    <t>Comarca de Armazém</t>
  </si>
  <si>
    <t>Comarca de Ascurra</t>
  </si>
  <si>
    <t>0020268-31.2026.8.24.0710</t>
  </si>
  <si>
    <t>Comarca de Balneário Camboriú</t>
  </si>
  <si>
    <t>Comarca de Barra Velha</t>
  </si>
  <si>
    <t>0086938-51.2026.8.24.0710</t>
  </si>
  <si>
    <t>Comarca de Biguaçu</t>
  </si>
  <si>
    <t>0074764-10.2026.8.24.0710</t>
  </si>
  <si>
    <t>Comarca de Blumenau</t>
  </si>
  <si>
    <t>Comarca de Brusque</t>
  </si>
  <si>
    <t>Comarca de Caçador</t>
  </si>
  <si>
    <t>0097869-50.2025.8.24.0710</t>
  </si>
  <si>
    <t>Comarca de Camboriú</t>
  </si>
  <si>
    <t>0090404-53.2026.8.24.0710</t>
  </si>
  <si>
    <t>Comarca de Campo Erê</t>
  </si>
  <si>
    <t>0101052-29.2025.8.24.0710</t>
  </si>
  <si>
    <t>Comarca de Campos Novos</t>
  </si>
  <si>
    <t>0007345-70.2026.8.24.0710</t>
  </si>
  <si>
    <t>Comarca de Canoinhas</t>
  </si>
  <si>
    <t>0006762-85.2026.8.24.0710</t>
  </si>
  <si>
    <t>Comarca de Capinzal</t>
  </si>
  <si>
    <t>Comarca de Capivari de Baixo</t>
  </si>
  <si>
    <t>Comarca de Catanduvas</t>
  </si>
  <si>
    <t>Comarca de Concórdia</t>
  </si>
  <si>
    <t>0081635-56.2026.8.24.0710</t>
  </si>
  <si>
    <t>Comarca de Coronel Freitas</t>
  </si>
  <si>
    <t>Comarca de Correia Pinto</t>
  </si>
  <si>
    <t>0099840-70.2025.8.24.0710</t>
  </si>
  <si>
    <t>0077330-29.2026.8.24.0710</t>
  </si>
  <si>
    <t>Comarca de Criciúma</t>
  </si>
  <si>
    <t>0108227-74.2025.8.24.0710</t>
  </si>
  <si>
    <t>Comarca de Cunha Porã</t>
  </si>
  <si>
    <t>0008392-79.2026.8.24.0710</t>
  </si>
  <si>
    <t>Comarca de Curitibanos</t>
  </si>
  <si>
    <t>Comarca de Dionísio Cerqueira</t>
  </si>
  <si>
    <t>Comarca de Fraiburgo</t>
  </si>
  <si>
    <t>0079523-17.2026.8.24.0710</t>
  </si>
  <si>
    <t>Comarca de Garopaba</t>
  </si>
  <si>
    <t>Comarca de Gaspar</t>
  </si>
  <si>
    <t>0013393-45.2026.8.24.0710</t>
  </si>
  <si>
    <t>Comarca de Guaramirim</t>
  </si>
  <si>
    <t>0094884-11.2025.8.24.0710</t>
  </si>
  <si>
    <t>Comarca de Herval D'oeste</t>
  </si>
  <si>
    <t>0095252-20.2025.8.24.0710</t>
  </si>
  <si>
    <t>Comarca de Içara</t>
  </si>
  <si>
    <t>Comarca de Imaruí</t>
  </si>
  <si>
    <t>0015687-70.2026.8.24.0710</t>
  </si>
  <si>
    <t>Comarca de Imbituba</t>
  </si>
  <si>
    <t>0007366-46.2026.8.24.0710</t>
  </si>
  <si>
    <t>Comarca de Indaial</t>
  </si>
  <si>
    <t>0089580-94.2026.8.24.0710</t>
  </si>
  <si>
    <t>Comarca de Ipumirim</t>
  </si>
  <si>
    <t>0108664-18.2025.8.24.0710</t>
  </si>
  <si>
    <t>Comarca de Itá</t>
  </si>
  <si>
    <t>0100707-63.2025.8.24.0710</t>
  </si>
  <si>
    <t>Comarca de Itajaí</t>
  </si>
  <si>
    <t>0099211-96.2025.8.24.0710</t>
  </si>
  <si>
    <t>0060327-61.2026.8.24.0710</t>
  </si>
  <si>
    <t>Comarca de Itajaí - Fórum Universitário</t>
  </si>
  <si>
    <t>0099219-73.2025.8.24.0710</t>
  </si>
  <si>
    <t>Comarca de Itapiranga</t>
  </si>
  <si>
    <t>0060806-54.2026.8.24.0710</t>
  </si>
  <si>
    <t>Comarca de Jaguaruna</t>
  </si>
  <si>
    <t>0010273-91.2026.8.24.0710</t>
  </si>
  <si>
    <t>Comarca de Jaraguá do Sul</t>
  </si>
  <si>
    <t>0099526-27.2025.8.24.0710</t>
  </si>
  <si>
    <t>Comarca de Joaçaba</t>
  </si>
  <si>
    <t>Comarca de Joinville</t>
  </si>
  <si>
    <t>0025745-35.2026.8.24.0710</t>
  </si>
  <si>
    <t>Comarca de Joinville - Fórum Fazendario</t>
  </si>
  <si>
    <t>0102034-43.2025.8.24.0710</t>
  </si>
  <si>
    <t>Comarca de Lages</t>
  </si>
  <si>
    <t>Comarca de Laguna</t>
  </si>
  <si>
    <t>0008982-56.2026.8.24.0710</t>
  </si>
  <si>
    <t>Comarca de Lebon Régis</t>
  </si>
  <si>
    <t>Comarca de Maravilha</t>
  </si>
  <si>
    <t>0102314-14.2025.8.24.0710</t>
  </si>
  <si>
    <t>Comarca de Meleiro</t>
  </si>
  <si>
    <t>Comarca de Modelo</t>
  </si>
  <si>
    <t>0100140-32.2025.8.24.0710</t>
  </si>
  <si>
    <t>Comarca de Otacílio Costa</t>
  </si>
  <si>
    <t xml:space="preserve">Comarca de Palmitos </t>
  </si>
  <si>
    <t>0100995-11.2025.8.24.0710</t>
  </si>
  <si>
    <t>Comarca de Palmitos</t>
  </si>
  <si>
    <t>Comarca de Penha</t>
  </si>
  <si>
    <t>0104233-38.2025.8.24.0710</t>
  </si>
  <si>
    <t>0096088-56.2026.8.24.0710</t>
  </si>
  <si>
    <t>Comarca de Pomerode</t>
  </si>
  <si>
    <t>Comarca de Presidente Getúlio</t>
  </si>
  <si>
    <t>0079892-11.2026.8.24.0710</t>
  </si>
  <si>
    <t>Comarca de Quilombo</t>
  </si>
  <si>
    <t>0101686-25.2025.8.24.0710</t>
  </si>
  <si>
    <t>Comarca de Rio do Campo</t>
  </si>
  <si>
    <t>0020787-06.2026.8.24.0710</t>
  </si>
  <si>
    <t>Comarca de Rio do Oeste</t>
  </si>
  <si>
    <t>Comarca de Santa Cecília</t>
  </si>
  <si>
    <t>0075206-73.2026.8.24.0710</t>
  </si>
  <si>
    <t>Comarca de Santa Rosa do Sul</t>
  </si>
  <si>
    <t>0087277-10.2026.8.24.0710</t>
  </si>
  <si>
    <t>Comarca de Santo Amaro da Imperatriz</t>
  </si>
  <si>
    <t>Comarca de São Bento do Sul</t>
  </si>
  <si>
    <t>0063050-53.2026.8.24.0710</t>
  </si>
  <si>
    <t>Comarca de São Carlos</t>
  </si>
  <si>
    <t>0100309-19.2025.8.24.0710</t>
  </si>
  <si>
    <t>Comarca de São Francisco do Sul</t>
  </si>
  <si>
    <t>0099460-47.2025.8.24.0710</t>
  </si>
  <si>
    <t>Comarca de São João Batista</t>
  </si>
  <si>
    <t>0006924-80.2026.8.24.0710</t>
  </si>
  <si>
    <t>Comarca de São Joaquim</t>
  </si>
  <si>
    <t>Comarca de São José do Cedro</t>
  </si>
  <si>
    <t>0057511-09.2026.8.24.0710</t>
  </si>
  <si>
    <t>Comarca de São Lourenço do Oeste</t>
  </si>
  <si>
    <t>Comarca de São Miguel do Oeste</t>
  </si>
  <si>
    <t>0087048-50.2026.8.24.0710</t>
  </si>
  <si>
    <t>Comarca de Seara</t>
  </si>
  <si>
    <t>Comarca de Sombrio</t>
  </si>
  <si>
    <t>0097977-79.2025.8.24.0710</t>
  </si>
  <si>
    <t>Comarca de Tangará</t>
  </si>
  <si>
    <t>0099540-11.2025.8.24.0710</t>
  </si>
  <si>
    <t>Comarca de Timbó</t>
  </si>
  <si>
    <t>0011593-79.2026.8.24.0710</t>
  </si>
  <si>
    <t>Comarca de Trombudo Central</t>
  </si>
  <si>
    <t>0026243-34.2026.8.24.0710</t>
  </si>
  <si>
    <t>Comarca de Tubarão</t>
  </si>
  <si>
    <t>0099137-42.2025.8.24.0710</t>
  </si>
  <si>
    <t>Comarca de Turvo</t>
  </si>
  <si>
    <t>0079937-15.2026.8.24.0710</t>
  </si>
  <si>
    <t>Comarca de Urussanga</t>
  </si>
  <si>
    <t>Comarca de Videira</t>
  </si>
  <si>
    <t>0099985-29.2025.8.24.0710</t>
  </si>
  <si>
    <t>Comarca de Xanxerê</t>
  </si>
  <si>
    <t>0012886-84.2026.8.24.0710</t>
  </si>
  <si>
    <t>Comarca de Xaxim</t>
  </si>
  <si>
    <t>0061055-05.2026.8.24.0710</t>
  </si>
  <si>
    <t>Comarca de São Domingos</t>
  </si>
  <si>
    <t>0059000-81.2026.8.24.0710</t>
  </si>
  <si>
    <t>Comarca de Balneário Piçarras</t>
  </si>
  <si>
    <t>0092235-73.2025.8.24.0710</t>
  </si>
  <si>
    <t>Comarca de Blumenau - Fórum FURB</t>
  </si>
  <si>
    <t>0099847-62.2025.8.24.0710</t>
  </si>
  <si>
    <t>Comarca de Porto União</t>
  </si>
  <si>
    <t>Comarca de Garuva</t>
  </si>
  <si>
    <t>Comarca de Itapoá</t>
  </si>
  <si>
    <t>Comarca de Ibirama</t>
  </si>
  <si>
    <t>Serviços de Refeição para sessões júri</t>
  </si>
  <si>
    <t>Fornecimento de alimentação aos participantes das sessões do Tribunal do Juri</t>
  </si>
  <si>
    <t>Refeições/ Lanches: 367</t>
  </si>
  <si>
    <t>0009842-57.2026.8.24.0710</t>
  </si>
  <si>
    <t>Refeições/ Lanches: 42</t>
  </si>
  <si>
    <t>0009832-13.2026.8.24.0710</t>
  </si>
  <si>
    <t>Refeições/ Lanches: 84</t>
  </si>
  <si>
    <t>0013804-88.2026.8.24.0710</t>
  </si>
  <si>
    <t>Refeições/ Lanches: 86</t>
  </si>
  <si>
    <t>0013805-73.2026.8.24.0710</t>
  </si>
  <si>
    <t>Refeições/ Lanches: 43</t>
  </si>
  <si>
    <t>0018619-31.2026.8.24.0710</t>
  </si>
  <si>
    <t>Refeições/ Lanches: 41</t>
  </si>
  <si>
    <t>0018622-83.2026.8.24.0710</t>
  </si>
  <si>
    <t>Refeições/ Lanches: 96</t>
  </si>
  <si>
    <t>0059659-90.2026.8.24.0710</t>
  </si>
  <si>
    <t>Refeições/ Lanches: 44</t>
  </si>
  <si>
    <t>0074975-46.2026.8.24.0710</t>
  </si>
  <si>
    <t>Refeições/ Lanches: 94</t>
  </si>
  <si>
    <t>0074977-16.2026.8.24.0710</t>
  </si>
  <si>
    <t>Refeições/ Lanches: 47</t>
  </si>
  <si>
    <t>0059661-60.2026.8.24.0710</t>
  </si>
  <si>
    <t>Refeições/ Lanches: 88</t>
  </si>
  <si>
    <t>Refeições/ Lanches: 146</t>
  </si>
  <si>
    <t>0013028-88.2026.8.24.0710</t>
  </si>
  <si>
    <t>Refeições/ Lanches: 110</t>
  </si>
  <si>
    <t>Comarca de Anita Garibaldi</t>
  </si>
  <si>
    <t>Refeições/ Lanches: 162</t>
  </si>
  <si>
    <t>0016210-82.2026.8.24.0710</t>
  </si>
  <si>
    <t>Refeições/ Lanches: 25</t>
  </si>
  <si>
    <t>0016117-22.2026.8.24.0710</t>
  </si>
  <si>
    <t>0061663-03.2026.8.24.0710</t>
  </si>
  <si>
    <t>Refeições/ Lanches: 54</t>
  </si>
  <si>
    <t>0078818-19.2026.8.24.0710</t>
  </si>
  <si>
    <t>Refeições/ Lanches: 64</t>
  </si>
  <si>
    <t>Refeições/ Lanches: 510</t>
  </si>
  <si>
    <t>0104154-59.2025.8.24.0710</t>
  </si>
  <si>
    <t>0104153-74.2025.8.24.0710</t>
  </si>
  <si>
    <t>0008987-78.2026.8.24.0710</t>
  </si>
  <si>
    <t>0009922-21.2026.8.24.0710</t>
  </si>
  <si>
    <t>0017422-41.2026.8.24.0710</t>
  </si>
  <si>
    <t>0017417-19.2026.8.24.0710</t>
  </si>
  <si>
    <t>0026823-64.2026.8.24.0710</t>
  </si>
  <si>
    <t>0026824-49.2026.8.24.0710</t>
  </si>
  <si>
    <t>0062279-75.2026.8.24.0710</t>
  </si>
  <si>
    <t>0062298-81.2026.8.24.0710</t>
  </si>
  <si>
    <t>0062934-47.2026.8.24.0710</t>
  </si>
  <si>
    <t>0100894-37.2026.8.24.0710</t>
  </si>
  <si>
    <t>0100883-08.2026.8.24.0710</t>
  </si>
  <si>
    <t>0103529-88.2026.8.24.0710</t>
  </si>
  <si>
    <t>0103513-37.2026.8.24.0710</t>
  </si>
  <si>
    <t>0103519-44.2026.8.24.0710</t>
  </si>
  <si>
    <t>0062283-15.2026.8.24.0710</t>
  </si>
  <si>
    <t>0062289-22.2026.8.24.0710</t>
  </si>
  <si>
    <t>0062898-05.2026.8.24.0710</t>
  </si>
  <si>
    <t>Refeições/ Lanches: 105</t>
  </si>
  <si>
    <t>Refeições/ Lanches: 215</t>
  </si>
  <si>
    <t>0018117-92.2026.8.24.0710</t>
  </si>
  <si>
    <t>0017656-23.2026.8.24.0710</t>
  </si>
  <si>
    <t>Refeições/ Lanches: 40</t>
  </si>
  <si>
    <t>0020945-61.2026.8.24.0710</t>
  </si>
  <si>
    <t>Refeições/ Lanches: 80</t>
  </si>
  <si>
    <t>0020951-68.2026.8.24.0710</t>
  </si>
  <si>
    <t>0099450-66.2026.8.24.0710</t>
  </si>
  <si>
    <t>Refeições/ Lanches: 50</t>
  </si>
  <si>
    <t>0005166-66.2026.8.24.0710</t>
  </si>
  <si>
    <t>0005329-46.2026.8.24.0710</t>
  </si>
  <si>
    <t>0019273-18.2026.8.24.0710</t>
  </si>
  <si>
    <t>0019304-38.2026.8.24.0710</t>
  </si>
  <si>
    <t>Refeições/ Lanches: 102</t>
  </si>
  <si>
    <t>0078097-67.2026.8.24.0710</t>
  </si>
  <si>
    <t>0078158-25.2026.8.24.0710</t>
  </si>
  <si>
    <t>Refeições/ Lanches: 60</t>
  </si>
  <si>
    <t>Refeições/ Lanches: 974</t>
  </si>
  <si>
    <t>0011703-78.2026.8.24.0710</t>
  </si>
  <si>
    <t>Refeições/ Lanches: 32</t>
  </si>
  <si>
    <t>0011702-93.2026.8.24.0710</t>
  </si>
  <si>
    <t>0025236-07.2026.8.24.0710</t>
  </si>
  <si>
    <t>Refeições/ Lanches: 30</t>
  </si>
  <si>
    <t>0025232-67.2026.8.24.0710</t>
  </si>
  <si>
    <t>0082860-14.2026.8.24.0710</t>
  </si>
  <si>
    <t>Refeições/ Lanches: 31</t>
  </si>
  <si>
    <t>0086374-72.2026.8.24.0710</t>
  </si>
  <si>
    <t>0082198-50.2026.8.24.0710</t>
  </si>
  <si>
    <t>0086359-06.2026.8.24.0710</t>
  </si>
  <si>
    <t>0088547-69.2026.8.24.0710</t>
  </si>
  <si>
    <t>0088564-08.2026.8.24.0710</t>
  </si>
  <si>
    <t>0099292-11.2026.8.24.0710</t>
  </si>
  <si>
    <t>Refeições/ Lanches: 10</t>
  </si>
  <si>
    <t>0099285-19.2026.8.24.0710</t>
  </si>
  <si>
    <t>0102359-81.2026.8.24.0710</t>
  </si>
  <si>
    <t>0102376-20.2026.8.24.0710</t>
  </si>
  <si>
    <t>0106207-76.2026.8.24.0710</t>
  </si>
  <si>
    <t>Refeições/ Lanches: 621</t>
  </si>
  <si>
    <t>0108369-78.2025.8.24.0710</t>
  </si>
  <si>
    <t>0108358-49.2025.8.24.0710</t>
  </si>
  <si>
    <t>0108375-85.2025.8.24.0710</t>
  </si>
  <si>
    <t>Refeições/ Lanches: 24</t>
  </si>
  <si>
    <t>0017970-66.2026.8.24.0710</t>
  </si>
  <si>
    <t>Refeições/ Lanches: 22</t>
  </si>
  <si>
    <t>0017961-07.2026.8.24.0710</t>
  </si>
  <si>
    <t>0017980-13.2026.8.24.0710</t>
  </si>
  <si>
    <t>Refeições/ Lanches: 2</t>
  </si>
  <si>
    <t>0029349-04.2026.8.24.0710</t>
  </si>
  <si>
    <t>Refeições/ Lanches: 28</t>
  </si>
  <si>
    <t>0029344-79.2026.8.24.0710</t>
  </si>
  <si>
    <t>0029340-42.2026.8.24.0710</t>
  </si>
  <si>
    <t>0079138-69.2026.8.24.0710</t>
  </si>
  <si>
    <t>0079126-55.2026.8.24.0710</t>
  </si>
  <si>
    <t>0081944-77.2026.8.24.0710</t>
  </si>
  <si>
    <t>0086946-28.2026.8.24.0710</t>
  </si>
  <si>
    <t>0086930-74.2026.8.24.0710</t>
  </si>
  <si>
    <t>0087311-82.2026.8.24.0710</t>
  </si>
  <si>
    <t>Comarca de Bom Retiro</t>
  </si>
  <si>
    <t>Refeições/ Lanches: 240</t>
  </si>
  <si>
    <t>0007832-40.2026.8.24.0710</t>
  </si>
  <si>
    <t>Refeições/ Lanches: 130</t>
  </si>
  <si>
    <t>Comarca de Braço do Norte</t>
  </si>
  <si>
    <t>Refeições/ Lanches: 645</t>
  </si>
  <si>
    <t>0010706-95.2026.8.24.0710</t>
  </si>
  <si>
    <t>Refeições/ Lanches: 70</t>
  </si>
  <si>
    <t>0010664-46.2026.8.24.0710</t>
  </si>
  <si>
    <t>Refeições/ Lanches: 35</t>
  </si>
  <si>
    <t>0015715-38.2026.8.24.0710</t>
  </si>
  <si>
    <t>0019984-23.2026.8.24.0710</t>
  </si>
  <si>
    <t>0016216-89.2026.8.24.0710</t>
  </si>
  <si>
    <t>0024600-41.2026.8.24.0710</t>
  </si>
  <si>
    <t>0024615-10.2026.8.24.0710</t>
  </si>
  <si>
    <t>0074864-62.2026.8.24.0710</t>
  </si>
  <si>
    <t>0075079-38.2026.8.24.0710</t>
  </si>
  <si>
    <t>0090171-56.2026.8.24.0710</t>
  </si>
  <si>
    <t>0090154-20.2026.8.24.0710</t>
  </si>
  <si>
    <t>0105387-57.2026.8.24.0710</t>
  </si>
  <si>
    <t>0105431-76.2026.8.24.0710</t>
  </si>
  <si>
    <t>Refeições/ Lanches: 524</t>
  </si>
  <si>
    <t>0016876-83.2026.8.24.0710</t>
  </si>
  <si>
    <t>0023094-30.2026.8.24.0710</t>
  </si>
  <si>
    <t>Refeições/ Lanches: 48</t>
  </si>
  <si>
    <t>0068035-65.2026.8.24.0710</t>
  </si>
  <si>
    <t>Refeições/ Lanches: 78</t>
  </si>
  <si>
    <t>0077585-84.2026.8.24.0710</t>
  </si>
  <si>
    <t>Refeições/ Lanches: 26</t>
  </si>
  <si>
    <t>0087947-48.2026.8.24.0710</t>
  </si>
  <si>
    <t>Refeições/ Lanches: 124</t>
  </si>
  <si>
    <t>0089806-02.2026.8.24.0710</t>
  </si>
  <si>
    <t>0058518-36.2026.8.24.0710</t>
  </si>
  <si>
    <t>Refeições/ Lanches: 111</t>
  </si>
  <si>
    <t>Refeições/ Lanches: 1214</t>
  </si>
  <si>
    <t>0004386-29.2026.8.24.0710</t>
  </si>
  <si>
    <t>0004373-30.2026.8.24.0710</t>
  </si>
  <si>
    <t>0004250-32.2026.8.24.0710</t>
  </si>
  <si>
    <t>0004186-22.2026.8.24.0710</t>
  </si>
  <si>
    <t>0005101-71.2026.8.24.0710</t>
  </si>
  <si>
    <t>0005096-49.2026.8.24.0710</t>
  </si>
  <si>
    <t>0007309-28.2026.8.24.0710</t>
  </si>
  <si>
    <t>0007336-11.2026.8.24.0710</t>
  </si>
  <si>
    <t>0007303-21.2026.8.24.0710</t>
  </si>
  <si>
    <t>0007297-14.2026.8.24.0710</t>
  </si>
  <si>
    <t>0007314-50.2026.8.24.0710</t>
  </si>
  <si>
    <t>0007395-96.2026.8.24.0710</t>
  </si>
  <si>
    <t>0019968-69.2026.8.24.0710</t>
  </si>
  <si>
    <t>0027926-09.2026.8.24.0710</t>
  </si>
  <si>
    <t>0027930-46.2026.8.24.0710</t>
  </si>
  <si>
    <t>0027922-69.2026.8.24.0710</t>
  </si>
  <si>
    <t>0027889-79.2026.8.24.0710</t>
  </si>
  <si>
    <t>0027906-18.2026.8.24.0710</t>
  </si>
  <si>
    <t>0027900-11.2026.8.24.0710</t>
  </si>
  <si>
    <t>0078740-25.2026.8.24.0710</t>
  </si>
  <si>
    <t>0074153-57.2026.8.24.0710</t>
  </si>
  <si>
    <t>0080240-29.2026.8.24.0710</t>
  </si>
  <si>
    <t>0080208-24.2026.8.24.0710</t>
  </si>
  <si>
    <t>0078748-02.2026.8.24.0710</t>
  </si>
  <si>
    <t>0074178-70.2026.8.24.0710</t>
  </si>
  <si>
    <t>0101084-97.2026.8.24.0710</t>
  </si>
  <si>
    <t>0101086-67.2026.8.24.0710</t>
  </si>
  <si>
    <t>0101087-52.2026.8.24.0710</t>
  </si>
  <si>
    <t>0096327-60.2026.8.24.0710</t>
  </si>
  <si>
    <t>Refeições/ Lanches: 100</t>
  </si>
  <si>
    <t>Refeições/ Lanches: 988</t>
  </si>
  <si>
    <t>0015411-39.2026.8.24.0710</t>
  </si>
  <si>
    <t>0015390-63.2026.8.24.0710</t>
  </si>
  <si>
    <t>Refeições/ Lanches: 68</t>
  </si>
  <si>
    <t>0015310-02.2026.8.24.0710</t>
  </si>
  <si>
    <t>0015414-91.2026.8.24.0710</t>
  </si>
  <si>
    <t>Refeições/ Lanches: 34</t>
  </si>
  <si>
    <t>0059572-37.2026.8.24.0710</t>
  </si>
  <si>
    <t>Refeições/ Lanches: 56</t>
  </si>
  <si>
    <t>0059566-30.2026.8.24.0710</t>
  </si>
  <si>
    <t>0059557-68.2026.8.24.0710</t>
  </si>
  <si>
    <t>0059540-32.2026.8.24.0710</t>
  </si>
  <si>
    <t>Comarca de Campo Belo do Sul</t>
  </si>
  <si>
    <t>Refeições/ Lanches: 336</t>
  </si>
  <si>
    <t>0017120-12.2026.8.24.0710</t>
  </si>
  <si>
    <t>Refeições/ Lanches: 140</t>
  </si>
  <si>
    <t>0022913-29.2026.8.24.0710</t>
  </si>
  <si>
    <t>Refeições/ Lanches: 37</t>
  </si>
  <si>
    <t>0021661-88.2026.8.24.0710</t>
  </si>
  <si>
    <t>Refeições/ Lanches: 74</t>
  </si>
  <si>
    <t>0071491-23.2026.8.24.0710</t>
  </si>
  <si>
    <t>0071519-88.2026.8.24.0710</t>
  </si>
  <si>
    <t>Refeições/ Lanches: 204</t>
  </si>
  <si>
    <t>0024862-88.2026.8.24.0710</t>
  </si>
  <si>
    <t>0027083-44.2026.8.24.0710</t>
  </si>
  <si>
    <t>0099949-50.2026.8.24.0710</t>
  </si>
  <si>
    <t>0096601-24.2026.8.24.0710</t>
  </si>
  <si>
    <t>Refeições/ Lanches: 36</t>
  </si>
  <si>
    <t>0096432-37.2026.8.24.0710</t>
  </si>
  <si>
    <t>0098628-77.2026.8.24.0710</t>
  </si>
  <si>
    <t>Refeições/ Lanches: 1126</t>
  </si>
  <si>
    <t>0020134-04.2026.8.24.0710</t>
  </si>
  <si>
    <t>Refeições/ Lanches: 107</t>
  </si>
  <si>
    <t>0025066-35.2026.8.24.0710</t>
  </si>
  <si>
    <t>0062312-65.2026.8.24.0710</t>
  </si>
  <si>
    <t>Refeições/ Lanches: 483</t>
  </si>
  <si>
    <t>0080054-06.2026.8.24.0710</t>
  </si>
  <si>
    <t>Refeições/ Lanches: 59</t>
  </si>
  <si>
    <t>0090066-79.2026.8.24.0710</t>
  </si>
  <si>
    <t>0090062-42.2026.8.24.0710</t>
  </si>
  <si>
    <t>Refeições/ Lanches: 114</t>
  </si>
  <si>
    <t>0090056-35.2026.8.24.0710</t>
  </si>
  <si>
    <t>Refeições/ Lanches: 65</t>
  </si>
  <si>
    <t>0100148-72.2026.8.24.0710</t>
  </si>
  <si>
    <t>0103593-98.2026.8.24.0710</t>
  </si>
  <si>
    <t>Refeições/ Lanches: 255</t>
  </si>
  <si>
    <t>0006662-33.2026.8.24.0710</t>
  </si>
  <si>
    <t>Refeições/ Lanches: 150</t>
  </si>
  <si>
    <t>0009804-45.2026.8.24.0710</t>
  </si>
  <si>
    <t>0012767-26.2026.8.24.0710</t>
  </si>
  <si>
    <t>0015870-41.2026.8.24.0710</t>
  </si>
  <si>
    <t>0075080-23.2026.8.24.0710</t>
  </si>
  <si>
    <t>0077261-94.2026.8.24.0710</t>
  </si>
  <si>
    <t>0075135-71.2026.8.24.0710</t>
  </si>
  <si>
    <t>0099922-67.2026.8.24.0710</t>
  </si>
  <si>
    <t>0101440-92.2026.8.24.0710</t>
  </si>
  <si>
    <t>0097764-39.2026.8.24.0710</t>
  </si>
  <si>
    <t>0018861-87.2026.8.24.0710</t>
  </si>
  <si>
    <t>0019331-21.2026.8.24.0710</t>
  </si>
  <si>
    <t>Refeições/ Lanches: 85</t>
  </si>
  <si>
    <t>0032204-53.2026.8.24.0710</t>
  </si>
  <si>
    <t>0056034-48.2026.8.24.0710</t>
  </si>
  <si>
    <t>Refeições/ Lanches: 82</t>
  </si>
  <si>
    <t>0058273-25.2026.8.24.0710</t>
  </si>
  <si>
    <t>0058337-35.2026.8.24.0710</t>
  </si>
  <si>
    <t>0069002-13.2026.8.24.0710</t>
  </si>
  <si>
    <t>0068310-14.2026.8.24.0710</t>
  </si>
  <si>
    <t>0078225-87.2026.8.24.0710</t>
  </si>
  <si>
    <t>0078208-51.2026.8.24.0710</t>
  </si>
  <si>
    <t>Refeições/ Lanches: 20</t>
  </si>
  <si>
    <t>0098932-76.2026.8.24.0710</t>
  </si>
  <si>
    <t>0098944-90.2026.8.24.0710</t>
  </si>
  <si>
    <t>Refeições/ Lanches: 318</t>
  </si>
  <si>
    <t>0011607-63.2026.8.24.0710</t>
  </si>
  <si>
    <t>Refeições/ Lanches: 75</t>
  </si>
  <si>
    <t>0013909-65.2026.8.24.0710</t>
  </si>
  <si>
    <t>0087624-43.2026.8.24.0710</t>
  </si>
  <si>
    <t>0089709-02.2026.8.24.0710</t>
  </si>
  <si>
    <t>Refeições/ Lanches: 29</t>
  </si>
  <si>
    <t>0006067-34.2026.8.24.0710</t>
  </si>
  <si>
    <t>Refeições/ Lanches: 66</t>
  </si>
  <si>
    <t>0005158-89.2026.8.24.0710</t>
  </si>
  <si>
    <t>0018001-86.2026.8.24.0710</t>
  </si>
  <si>
    <t>0060256-59.2026.8.24.0710</t>
  </si>
  <si>
    <t>Refeições/ Lanches: 213</t>
  </si>
  <si>
    <t>0086879-63.2026.8.24.0710</t>
  </si>
  <si>
    <t>0089243-08.2026.8.24.0710</t>
  </si>
  <si>
    <t>Refeições/ Lanches: 117</t>
  </si>
  <si>
    <t>0098930-09.2026.8.24.0710</t>
  </si>
  <si>
    <t>0099080-87.2026.8.24.0710</t>
  </si>
  <si>
    <t>Refeições/ Lanches: 38</t>
  </si>
  <si>
    <t>0098756-97.2026.8.24.0710</t>
  </si>
  <si>
    <t>0090571-70.2026.8.24.0710</t>
  </si>
  <si>
    <t>Refeições/ Lanches: 11</t>
  </si>
  <si>
    <t>0100248-27.2026.8.24.0710</t>
  </si>
  <si>
    <t>Refeições/ Lanches: 33</t>
  </si>
  <si>
    <t>0100179-92.2026.8.24.0710</t>
  </si>
  <si>
    <t>Refeições/ Lanches: 27</t>
  </si>
  <si>
    <t>0099182-12.2026.8.24.0710</t>
  </si>
  <si>
    <t>0100188-54.2026.8.24.0710</t>
  </si>
  <si>
    <t>0097484-68.2026.8.24.0710</t>
  </si>
  <si>
    <t>Refeições/ Lanches: 364</t>
  </si>
  <si>
    <t>0023503-06.2026.8.24.0710</t>
  </si>
  <si>
    <t>0023546-40.2026.8.24.0710</t>
  </si>
  <si>
    <t>0105652-59.2026.8.24.0710</t>
  </si>
  <si>
    <t>Refeições/ Lanches: 90</t>
  </si>
  <si>
    <t>0106602-68.2026.8.24.0710</t>
  </si>
  <si>
    <t>Refeições/ Lanches: 633</t>
  </si>
  <si>
    <t>0101007-25.2025.8.24.0710</t>
  </si>
  <si>
    <t>0005862-05.2026.8.24.0710</t>
  </si>
  <si>
    <t>0005850-88.2026.8.24.0710</t>
  </si>
  <si>
    <t>0007468-68.2026.8.24.0710</t>
  </si>
  <si>
    <t>Refeições/ Lanches: 76</t>
  </si>
  <si>
    <t>0007006-14.2026.8.24.0710</t>
  </si>
  <si>
    <t>0019598-90.2026.8.24.0710</t>
  </si>
  <si>
    <t>0019615-29.2026.8.24.0710</t>
  </si>
  <si>
    <t>0105115-63.2026.8.24.0710</t>
  </si>
  <si>
    <t>0105191-87.2026.8.24.0710</t>
  </si>
  <si>
    <t>Refeições/ Lanches: 837</t>
  </si>
  <si>
    <t>Comarca de Descanso</t>
  </si>
  <si>
    <t>Refeições/ Lanches: 157</t>
  </si>
  <si>
    <t>0086545-63.2025.8.24.0710</t>
  </si>
  <si>
    <t>Refeições/ Lanches:316</t>
  </si>
  <si>
    <t>0100365-52.2025.8.24.0710</t>
  </si>
  <si>
    <t>Refeições/ Lanches:28</t>
  </si>
  <si>
    <t>0100364-67.2025.8.24.0710</t>
  </si>
  <si>
    <t>Refeições/ Lanches:33</t>
  </si>
  <si>
    <t>0005997-17.2026.8.24.0710</t>
  </si>
  <si>
    <t>0005999-84.2026.8.24.0710</t>
  </si>
  <si>
    <t>0006006-76.2026.8.24.0710</t>
  </si>
  <si>
    <t>0006004-09.2026.8.24.0710</t>
  </si>
  <si>
    <t>Refeições/ Lanches:25</t>
  </si>
  <si>
    <t>0020689-21.2026.8.24.0710</t>
  </si>
  <si>
    <t>0020694-43.2026.8.24.0710</t>
  </si>
  <si>
    <t>0020804-42.2026.8.24.0710</t>
  </si>
  <si>
    <t>Refeições/ Lanches:35</t>
  </si>
  <si>
    <t>0020807-94.2026.8.24.0710</t>
  </si>
  <si>
    <t>0105707-10.2026.8.24.0710</t>
  </si>
  <si>
    <t>Refeições/ Lanches:40</t>
  </si>
  <si>
    <t>Comarca de Forquilhinha</t>
  </si>
  <si>
    <t>0068260-85.2026.8.24.0710</t>
  </si>
  <si>
    <t>0086252-59.2026.8.24.0710</t>
  </si>
  <si>
    <t>0104090-15.2026.8.24.0710</t>
  </si>
  <si>
    <t>0061511-52.2026.8.24.0710</t>
  </si>
  <si>
    <t>Refeições/ Lanches: 676</t>
  </si>
  <si>
    <t>0095811-74.2025.8.24.0710</t>
  </si>
  <si>
    <t>0095804-82.2025.8.24.0710</t>
  </si>
  <si>
    <t>Refeições/ Lanches: 210</t>
  </si>
  <si>
    <t>0008673-35.2026.8.24.0710</t>
  </si>
  <si>
    <t>0008671-65.2026.8.24.0710</t>
  </si>
  <si>
    <t>0025742-80.2026.8.24.0710</t>
  </si>
  <si>
    <t>0025737-58.2026.8.24.0710</t>
  </si>
  <si>
    <t>0076936-22.2026.8.24.0710</t>
  </si>
  <si>
    <t>0076924-08.2026.8.24.0710</t>
  </si>
  <si>
    <t>0078533-26.2026.8.24.0710</t>
  </si>
  <si>
    <t>0078528-04.2026.8.24.0710</t>
  </si>
  <si>
    <t>0089317-62.2026.8.24.0710</t>
  </si>
  <si>
    <t>0089309-85.2026.8.24.0710</t>
  </si>
  <si>
    <t>0103398-16.2026.8.24.0710</t>
  </si>
  <si>
    <t>0103388-69.2026.8.24.0710</t>
  </si>
  <si>
    <t>Refeições/ Lanches:223</t>
  </si>
  <si>
    <t>0090091-92.2026.8.24.0710</t>
  </si>
  <si>
    <t>Refeições/ Lanches:340</t>
  </si>
  <si>
    <t>0090067-64.2026.8.24.0710</t>
  </si>
  <si>
    <t>Refeições/ Lanches:170</t>
  </si>
  <si>
    <t>Refeições/ Lanches:390</t>
  </si>
  <si>
    <t>0027936-53.2026.8.24.0710</t>
  </si>
  <si>
    <t>0027918-32.2026.8.24.0710</t>
  </si>
  <si>
    <t>Refeições/ Lanches:80</t>
  </si>
  <si>
    <t>0076705-92.2026.8.24.0710</t>
  </si>
  <si>
    <t>0078409-43.2026.8.24.0710</t>
  </si>
  <si>
    <t>0088622-11.2026.8.24.0710</t>
  </si>
  <si>
    <t>Refeições/ Lanches:90</t>
  </si>
  <si>
    <t>0089040-46.2026.8.24.0710</t>
  </si>
  <si>
    <t>Refeições/ Lanches:180</t>
  </si>
  <si>
    <t>Refeições/ Lanches:350</t>
  </si>
  <si>
    <t>0017039-63.2026.8.24.0710</t>
  </si>
  <si>
    <t>0017031-86.2026.8.24.0710</t>
  </si>
  <si>
    <t>Refeições/ Lanches:37</t>
  </si>
  <si>
    <t>0086257-81.2026.8.24.0710</t>
  </si>
  <si>
    <t>0086239-60.2026.8.24.0710</t>
  </si>
  <si>
    <t>Refeições/ Lanches:39</t>
  </si>
  <si>
    <t>0083182-34.2026.8.24.0710</t>
  </si>
  <si>
    <t>Refeições/ Lanches: 39</t>
  </si>
  <si>
    <t>0083171-05.2026.8.24.0710</t>
  </si>
  <si>
    <t>0100400-75.2026.8.24.0710</t>
  </si>
  <si>
    <t>0100402-45.2026.8.24.0710</t>
  </si>
  <si>
    <t>Refeições/ Lanches:64</t>
  </si>
  <si>
    <t>0029918-05.2026.8.24.0710</t>
  </si>
  <si>
    <t>Refeições/ Lanches:24</t>
  </si>
  <si>
    <t>0029926-79.2026.8.24.0710</t>
  </si>
  <si>
    <t>0078773-15.2026.8.24.0710</t>
  </si>
  <si>
    <t>Refeições/ Lanches:27</t>
  </si>
  <si>
    <t>Refeições/ Lanches: 448</t>
  </si>
  <si>
    <t>0103851-45.2025.8.24.0710</t>
  </si>
  <si>
    <t>0103857-52.2025.8.24.0710</t>
  </si>
  <si>
    <t>0015259-88.2026.8.24.0710</t>
  </si>
  <si>
    <t>0025507-16.2026.8.24.0710</t>
  </si>
  <si>
    <t>0030308-72.2026.8.24.0710</t>
  </si>
  <si>
    <t>Refeições/ Lanches: 120</t>
  </si>
  <si>
    <t>0079790-86.2026.8.24.0710</t>
  </si>
  <si>
    <t>0089908-24.2026.8.24.0710</t>
  </si>
  <si>
    <t>0097606-81.2026.8.24.0710</t>
  </si>
  <si>
    <t>0102320-84.2026.8.24.0710</t>
  </si>
  <si>
    <t>0102442-97.2026.8.24.0710</t>
  </si>
  <si>
    <t>0102548-59.2026.8.24.0710</t>
  </si>
  <si>
    <t>0102441-15.2026.8.24.0710</t>
  </si>
  <si>
    <t>0102550-29.2026.8.24.0710</t>
  </si>
  <si>
    <t>Refeições/ Lanches:465</t>
  </si>
  <si>
    <t>0099215-36.2025.8.24.0710</t>
  </si>
  <si>
    <t>Refeições/ Lanches:330</t>
  </si>
  <si>
    <t>0011915-02.2026.8.24.0710</t>
  </si>
  <si>
    <t>Refeições/ Lanches:105</t>
  </si>
  <si>
    <t>0011945-37.2026.8.24.0710</t>
  </si>
  <si>
    <t>0023434-71.2026.8.24.0710</t>
  </si>
  <si>
    <t>0025425-82.2026.8.24.0710</t>
  </si>
  <si>
    <t>Refeições/ Lanches:135</t>
  </si>
  <si>
    <t>0098800-19.2026.8.24.0710</t>
  </si>
  <si>
    <t>0010915-64.2026.8.24.0710</t>
  </si>
  <si>
    <t>0012211-24.2026.8.24.0710</t>
  </si>
  <si>
    <t>0020243-18.2026.8.24.0710</t>
  </si>
  <si>
    <t>0020280-45.2026.8.24.0710</t>
  </si>
  <si>
    <t>0023771-60.2026.8.24.0710</t>
  </si>
  <si>
    <t>Refeições/ Lanches: 52</t>
  </si>
  <si>
    <t>0086340-97.2026.8.24.0710</t>
  </si>
  <si>
    <t>0086361-73.2026.8.24.0710</t>
  </si>
  <si>
    <t>Refeições/ Lanches:72</t>
  </si>
  <si>
    <t>0083243-89.2026.8.24.0710</t>
  </si>
  <si>
    <t>Refeições/ Lanches:31</t>
  </si>
  <si>
    <t>0086370-35.2026.8.24.0710</t>
  </si>
  <si>
    <t>0104186-30.2026.8.24.0710</t>
  </si>
  <si>
    <t>0104167-24.2026.8.24.0710</t>
  </si>
  <si>
    <t>Comarca de Itaiópolis</t>
  </si>
  <si>
    <t>Refeições/ Lanches:412</t>
  </si>
  <si>
    <t>0071703-44.2026.8.24.0710</t>
  </si>
  <si>
    <t>Refeições/ Lanches:70</t>
  </si>
  <si>
    <t>Comarca de Itapema</t>
  </si>
  <si>
    <t>Refeições/ Lanches:769</t>
  </si>
  <si>
    <t>0004556-98.2026.8.24.0710</t>
  </si>
  <si>
    <t>0004459-98.2026.8.24.0710</t>
  </si>
  <si>
    <t>0032852-33.2026.8.24.0710</t>
  </si>
  <si>
    <t>0032849-78.2026.8.24.0710</t>
  </si>
  <si>
    <t>Refeições/ Lanches:195</t>
  </si>
  <si>
    <t>Refeições/ Lanches:120</t>
  </si>
  <si>
    <t>0003443-12.2026.8.24.0710</t>
  </si>
  <si>
    <t>0003500-30.2026.8.24.0710</t>
  </si>
  <si>
    <t>Refeições/ Lanches:32</t>
  </si>
  <si>
    <t>0013000-23.2026.8.24.0710</t>
  </si>
  <si>
    <t>Refeições/ Lanches:38</t>
  </si>
  <si>
    <t>0013296-45.2026.8.24.0710</t>
  </si>
  <si>
    <t>0021286-87.2026.8.24.0710</t>
  </si>
  <si>
    <t>0024997-03.2026.8.24.0710</t>
  </si>
  <si>
    <t>0076668-65.2026.8.24.0710</t>
  </si>
  <si>
    <t>Refeições/ Lanches:165</t>
  </si>
  <si>
    <t>0066921-91.2026.8.24.0710</t>
  </si>
  <si>
    <t>Refeições/ Lanches:41</t>
  </si>
  <si>
    <t>0076902-47.2026.8.24.0710</t>
  </si>
  <si>
    <t>0086357-36.2026.8.24.0710</t>
  </si>
  <si>
    <t>0086360-88.2026.8.24.0710</t>
  </si>
  <si>
    <t>0102657-73.2026.8.24.0710</t>
  </si>
  <si>
    <t>0102652-51.2026.8.24.0710</t>
  </si>
  <si>
    <t>0066599-71.2026.8.24.0710</t>
  </si>
  <si>
    <t>Comarca de Ituporanga</t>
  </si>
  <si>
    <t>Refeições/ Lanches:176</t>
  </si>
  <si>
    <t>0095799-60.2025.8.24.0710</t>
  </si>
  <si>
    <t>Refeições/ Lanches:60</t>
  </si>
  <si>
    <t>0095778-84.2025.8.24.0710</t>
  </si>
  <si>
    <t>0095753-71.2025.8.24.0710</t>
  </si>
  <si>
    <t>Refeições/ Lanches:30</t>
  </si>
  <si>
    <t>0095741-57.2025.8.24.0710</t>
  </si>
  <si>
    <t>0018692-03.2026.8.24.0710</t>
  </si>
  <si>
    <t>0020894-50.2026.8.24.0710</t>
  </si>
  <si>
    <t>0017560-08.2026.8.24.0710</t>
  </si>
  <si>
    <t>0020897-05.2026.8.24.0710</t>
  </si>
  <si>
    <t>0082711-18.2026.8.24.0710</t>
  </si>
  <si>
    <t>0083101-85.2026.8.24.0710</t>
  </si>
  <si>
    <t>0103748-04.2026.8.24.0710</t>
  </si>
  <si>
    <t>0103751-56.2026.8.24.0710</t>
  </si>
  <si>
    <t>0104202-81.2026.8.24.0710</t>
  </si>
  <si>
    <t>0104205-36.2026.8.24.0710</t>
  </si>
  <si>
    <t>Refeições/ Lanches:385</t>
  </si>
  <si>
    <t>0019720-06.2026.8.24.0710</t>
  </si>
  <si>
    <t>Refeições/ Lanches:22</t>
  </si>
  <si>
    <t>0020036-19.2026.8.24.0710</t>
  </si>
  <si>
    <t>Refeições/ Lanches:23</t>
  </si>
  <si>
    <t>0019629-13.2026.8.24.0710</t>
  </si>
  <si>
    <t>0057018-32.2026.8.24.0710</t>
  </si>
  <si>
    <t>Refeições/ Lanches:67</t>
  </si>
  <si>
    <t>0057024-39.2026.8.24.0710</t>
  </si>
  <si>
    <t>0057051-22.2026.8.24.0710</t>
  </si>
  <si>
    <t>Refeições/ Lanches:6</t>
  </si>
  <si>
    <t>Refeições/ Lanches:3</t>
  </si>
  <si>
    <t>0090949-26.2026.8.24.0710</t>
  </si>
  <si>
    <t>Refeições/ Lanches:156</t>
  </si>
  <si>
    <t>0091045-41.2026.8.24.0710</t>
  </si>
  <si>
    <t>0091044-56.2026.8.24.0710</t>
  </si>
  <si>
    <t>Refeições/ Lanches:1400</t>
  </si>
  <si>
    <t>0099573-98.2025.8.24.0710</t>
  </si>
  <si>
    <t>Refeições/ Lanches:140</t>
  </si>
  <si>
    <t>0015889-47.2026.8.24.0710</t>
  </si>
  <si>
    <t>0023968-15.2026.8.24.0710</t>
  </si>
  <si>
    <t>0024808-25.2026.8.24.0710</t>
  </si>
  <si>
    <t>0056876-28.2026.8.24.0710</t>
  </si>
  <si>
    <t>0056923-02.2026.8.24.0710</t>
  </si>
  <si>
    <t>0057931-14.2026.8.24.0710</t>
  </si>
  <si>
    <t>0057253-96.2026.8.24.0710</t>
  </si>
  <si>
    <t>0057241-82.2026.8.24.0710</t>
  </si>
  <si>
    <t>0088591-88.2026.8.24.0710</t>
  </si>
  <si>
    <t>0100277-77.2026.8.24.0710</t>
  </si>
  <si>
    <t>Refeições/ Lanches:192</t>
  </si>
  <si>
    <t>0004729-25.2026.8.24.0710</t>
  </si>
  <si>
    <t>0005156-22.2026.8.24.0710</t>
  </si>
  <si>
    <t>0010768-38.2026.8.24.0710</t>
  </si>
  <si>
    <t>Refeições/ Lanches:20</t>
  </si>
  <si>
    <t>0010783-07.2026.8.24.0710</t>
  </si>
  <si>
    <t>0078902-20.2026.8.24.0710</t>
  </si>
  <si>
    <t>0077857-78.2026.8.24.0710</t>
  </si>
  <si>
    <t>0082893-04.2026.8.24.0710</t>
  </si>
  <si>
    <t>Refeições/ Lanches:50</t>
  </si>
  <si>
    <t>0082811-70.2026.8.24.0710</t>
  </si>
  <si>
    <t>0106252-80.2026.8.24.0710</t>
  </si>
  <si>
    <t>0106247-58.2026.8.24.0710</t>
  </si>
  <si>
    <t>0106258-87.2026.8.24.0710</t>
  </si>
  <si>
    <t>0106188-70.2026.8.24.0710</t>
  </si>
  <si>
    <t>Comarca de Lauro Müller</t>
  </si>
  <si>
    <t>0005238-53.2026.8.24.0710</t>
  </si>
  <si>
    <t>0006414-67.2026.8.24.0710</t>
  </si>
  <si>
    <t>Refeições/ Lanches:98</t>
  </si>
  <si>
    <t>0015921-52.2026.8.24.0710</t>
  </si>
  <si>
    <t>0016355-41.2026.8.24.0710</t>
  </si>
  <si>
    <t>0019641-27.2026.8.24.0710</t>
  </si>
  <si>
    <t>0020281-30.2026.8.24.0710</t>
  </si>
  <si>
    <t>0080051-51.2026.8.24.0710</t>
  </si>
  <si>
    <t>0082844-60.2026.8.24.0710</t>
  </si>
  <si>
    <t>0100030-96.2026.8.24.0710</t>
  </si>
  <si>
    <t>0100009-23.2026.8.24.0710</t>
  </si>
  <si>
    <t>0102355-44.2026.8.24.0710</t>
  </si>
  <si>
    <t>0102366-73.2026.8.24.0710</t>
  </si>
  <si>
    <t>Comarca de Mafra</t>
  </si>
  <si>
    <t>Refeições/ Lanches:264</t>
  </si>
  <si>
    <t>0095651-49.2025.8.24.0710</t>
  </si>
  <si>
    <t>0095620-29.2025.8.24.0710</t>
  </si>
  <si>
    <t>Refeições/ Lanches:62</t>
  </si>
  <si>
    <t>0011582-50.2026.8.24.0710</t>
  </si>
  <si>
    <t>Refeições/ Lanches:68</t>
  </si>
  <si>
    <t>0011984-34.2026.8.24.0710</t>
  </si>
  <si>
    <t>Refeições/ Lanches:34</t>
  </si>
  <si>
    <t>0019638-72.2026.8.24.0710</t>
  </si>
  <si>
    <t>Refeições/ Lanches:36</t>
  </si>
  <si>
    <t>0019620-51.2026.8.24.0710</t>
  </si>
  <si>
    <t>0086390-26.2026.8.24.0710</t>
  </si>
  <si>
    <t>Refeições/ Lanches:358</t>
  </si>
  <si>
    <t>0019548-64.2026.8.24.0710</t>
  </si>
  <si>
    <t>Refeições/ Lanches:84</t>
  </si>
  <si>
    <t>0020490-96.2026.8.24.0710</t>
  </si>
  <si>
    <t>Refeições/ Lanches:42</t>
  </si>
  <si>
    <t>0077300-91.2026.8.24.0710</t>
  </si>
  <si>
    <t>0077305-16.2026.8.24.0710</t>
  </si>
  <si>
    <t>0086644-96.2026.8.24.0710</t>
  </si>
  <si>
    <t>0086747-06.2026.8.24.0710</t>
  </si>
  <si>
    <t>0090827-13.2026.8.24.0710</t>
  </si>
  <si>
    <t>0090838-42.2026.8.24.0710</t>
  </si>
  <si>
    <t>Refeições/ Lanches:188</t>
  </si>
  <si>
    <t>0077836-05.2026.8.24.0710</t>
  </si>
  <si>
    <t>Refeições/ Lanches:93</t>
  </si>
  <si>
    <t>0097320-06.2026.8.24.0710</t>
  </si>
  <si>
    <t>Refeições/ Lanches:125</t>
  </si>
  <si>
    <t>0027531-17.2026.8.24.0710</t>
  </si>
  <si>
    <t>Refeições/ Lanches:110</t>
  </si>
  <si>
    <t>0027978-05.2026.8.24.0710</t>
  </si>
  <si>
    <t>Refeições/ Lanches:88</t>
  </si>
  <si>
    <t>0027717-40.2026.8.24.0710</t>
  </si>
  <si>
    <t>Comarca de Mondaí</t>
  </si>
  <si>
    <t>Refeições/ Lanches:54</t>
  </si>
  <si>
    <t>0015868-71.2026.8.24.0710</t>
  </si>
  <si>
    <t>0015956-12.2026.8.24.0710</t>
  </si>
  <si>
    <t>0023322-05.2026.8.24.0710</t>
  </si>
  <si>
    <t>0023317-80.2026.8.24.0710</t>
  </si>
  <si>
    <t>0078212-88.2026.8.24.0710</t>
  </si>
  <si>
    <t>0078268-24.2026.8.24.0710</t>
  </si>
  <si>
    <t>Comarca de Orleans</t>
  </si>
  <si>
    <t>Refeições/ Lanches:163</t>
  </si>
  <si>
    <t>0105993-22.2025.8.24.0710</t>
  </si>
  <si>
    <t>0106072-98.2025.8.24.0710</t>
  </si>
  <si>
    <t>Refeições/ Lanches:48</t>
  </si>
  <si>
    <t>0027605-71.2026.8.24.0710</t>
  </si>
  <si>
    <t>0029554-33.2026.8.24.0710</t>
  </si>
  <si>
    <t>0089670-05.2026.8.24.0710</t>
  </si>
  <si>
    <t>0090057-20.2026.8.24.0710</t>
  </si>
  <si>
    <t>Refeições/ Lanches:158</t>
  </si>
  <si>
    <t>0009920-51.2026.8.24.0710</t>
  </si>
  <si>
    <t>0011815-47.2026.8.24.0710</t>
  </si>
  <si>
    <t>0009890-16.2026.8.24.0710</t>
  </si>
  <si>
    <t>0076793-33.2026.8.24.0710</t>
  </si>
  <si>
    <t>0066574-58.2026.8.24.0710</t>
  </si>
  <si>
    <t>Refeições/ Lanches:498</t>
  </si>
  <si>
    <t>0108934-42.2025.8.24.0710</t>
  </si>
  <si>
    <t>0109011-51.2025.8.24.0710</t>
  </si>
  <si>
    <t>0017974-06.2026.8.24.0710</t>
  </si>
  <si>
    <t>Refeições/ Lanches:66</t>
  </si>
  <si>
    <t>0017965-44.2026.8.24.0710</t>
  </si>
  <si>
    <t>0076538-75.2026.8.24.0710</t>
  </si>
  <si>
    <t>Refeições/ Lanches:61</t>
  </si>
  <si>
    <t>0098071-90.2026.8.24.0710</t>
  </si>
  <si>
    <t>Refeições/ Lanches:94</t>
  </si>
  <si>
    <t>0098147-17.2026.8.24.0710</t>
  </si>
  <si>
    <t>Refeições/ Lanches:47</t>
  </si>
  <si>
    <t>0101922-40.2026.8.24.0710</t>
  </si>
  <si>
    <t>0102212-55.2026.8.24.0710</t>
  </si>
  <si>
    <t>Comarca de Papanduva</t>
  </si>
  <si>
    <t>Refeições/ Lanches:778</t>
  </si>
  <si>
    <t>0023179-16.2026.8.24.0710</t>
  </si>
  <si>
    <t>0025145-14.2026.8.24.0710</t>
  </si>
  <si>
    <t>0009768-03.2026.8.24.0710</t>
  </si>
  <si>
    <t>0010413-28.2026.8.24.0710</t>
  </si>
  <si>
    <t>0010168-17.2026.8.24.0710</t>
  </si>
  <si>
    <t>0025674-33.2026.8.24.0710</t>
  </si>
  <si>
    <t>0025886-54.2026.8.24.0710</t>
  </si>
  <si>
    <t>0068160-33.2026.8.24.0710</t>
  </si>
  <si>
    <t>0068161-18.2026.8.24.0710</t>
  </si>
  <si>
    <t>0068716-35.2026.8.24.0710</t>
  </si>
  <si>
    <t>0091517-42.2026.8.24.0710</t>
  </si>
  <si>
    <t>0091539-03.2026.8.24.0710</t>
  </si>
  <si>
    <t>Comarca de Pinhalzinho</t>
  </si>
  <si>
    <t>Refeições/ Lanches:653</t>
  </si>
  <si>
    <t>0023020-73.2026.8.24.0710</t>
  </si>
  <si>
    <t>Refeições/ Lanches:76</t>
  </si>
  <si>
    <t>0022959-18.2026.8.24.0710</t>
  </si>
  <si>
    <t>0059898-94.2026.8.24.0710</t>
  </si>
  <si>
    <t>0059774-14.2026.8.24.0710</t>
  </si>
  <si>
    <t>0071671-39.2026.8.24.0710</t>
  </si>
  <si>
    <t>0074354-49.2026.8.24.0710</t>
  </si>
  <si>
    <t>Refeições/ Lanches:86</t>
  </si>
  <si>
    <t>0018233-98.2026.8.24.0710</t>
  </si>
  <si>
    <t>0018243-45.2026.8.24.0710</t>
  </si>
  <si>
    <t>Comarca de Ponte Serrada</t>
  </si>
  <si>
    <t>Refeições/ Lanches:132</t>
  </si>
  <si>
    <t>0025929-88.2026.8.24.0710</t>
  </si>
  <si>
    <t>0025687-32.2026.8.24.0710</t>
  </si>
  <si>
    <t>Comarca de Porto Belo</t>
  </si>
  <si>
    <t>Refeições/ Lanches:420</t>
  </si>
  <si>
    <t>0011714-10.2026.8.24.0710</t>
  </si>
  <si>
    <t>0011711-55.2026.8.24.0710</t>
  </si>
  <si>
    <t>0015301-40.2026.8.24.0710</t>
  </si>
  <si>
    <t>Refeições/ Lanches:55</t>
  </si>
  <si>
    <t>0015654-80.2026.8.24.0710</t>
  </si>
  <si>
    <t>Refeições/ Lanches:15</t>
  </si>
  <si>
    <t>0020905-79.2026.8.24.0710</t>
  </si>
  <si>
    <t>0020935-17.2026.8.24.0710</t>
  </si>
  <si>
    <t>0017060-39.2026.8.24.0710</t>
  </si>
  <si>
    <t>0020900-57.2026.8.24.0710</t>
  </si>
  <si>
    <t>0020868-52.2026.8.24.0710</t>
  </si>
  <si>
    <t>0030592-80.2026.8.24.0710</t>
  </si>
  <si>
    <t>0030368-45.2026.8.24.0710</t>
  </si>
  <si>
    <t>0058931-49.2026.8.24.0710</t>
  </si>
  <si>
    <t>0077233-29.2026.8.24.0710</t>
  </si>
  <si>
    <t>0077226-37.2026.8.24.0710</t>
  </si>
  <si>
    <t>0077664-63.2026.8.24.0710</t>
  </si>
  <si>
    <t>Refeições/ Lanches:684</t>
  </si>
  <si>
    <t>0101462-53.2026.8.24.0710</t>
  </si>
  <si>
    <t>0101492-88.2026.8.24.0710</t>
  </si>
  <si>
    <t>Refeições/ Lanches:26</t>
  </si>
  <si>
    <t>Refeições/ Lanches:124</t>
  </si>
  <si>
    <t>0058896-89.2026.8.24.0710</t>
  </si>
  <si>
    <t>Refeições/ Lanches:111</t>
  </si>
  <si>
    <t>Refeições/ Lanches:58</t>
  </si>
  <si>
    <t>Refeições/ Lanches:241</t>
  </si>
  <si>
    <t>0030099-06.2026.8.24.0710</t>
  </si>
  <si>
    <t>0081796-66.2026.8.24.0710</t>
  </si>
  <si>
    <t>Refeições/ Lanches:115</t>
  </si>
  <si>
    <t>0097418-88.2026.8.24.0710</t>
  </si>
  <si>
    <t>Refeições/ Lanches:96</t>
  </si>
  <si>
    <t>Refeições/ Lanches:112</t>
  </si>
  <si>
    <t>0004803-79.2026.8.24.0710</t>
  </si>
  <si>
    <t>0004807-19.2026.8.24.0710</t>
  </si>
  <si>
    <t>0056882-35.2026.8.24.0710</t>
  </si>
  <si>
    <t>0056885-87.2026.8.24.0710</t>
  </si>
  <si>
    <t>0086241-30.2026.8.24.0710</t>
  </si>
  <si>
    <t>0086254-29.2026.8.24.0710</t>
  </si>
  <si>
    <t>Comarca de Rio do Sul</t>
  </si>
  <si>
    <t>Refeições/ Lanches:280</t>
  </si>
  <si>
    <t>0017105-43.2026.8.24.0710</t>
  </si>
  <si>
    <t>0017082-97.2026.8.24.0710</t>
  </si>
  <si>
    <t>0024949-44.2026.8.24.0710</t>
  </si>
  <si>
    <t>0024955-51.2026.8.24.0710</t>
  </si>
  <si>
    <t>0067547-13.2026.8.24.0710</t>
  </si>
  <si>
    <t>0067716-97.2026.8.24.0710</t>
  </si>
  <si>
    <t>0090397-61.2026.8.24.0710</t>
  </si>
  <si>
    <t>Refeições/ Lanches:100</t>
  </si>
  <si>
    <t>0089671-87.2026.8.24.0710</t>
  </si>
  <si>
    <t>Refeições/ Lanches:150</t>
  </si>
  <si>
    <t>0090180-18.2026.8.24.0710</t>
  </si>
  <si>
    <t>Refeições/ Lanches:7</t>
  </si>
  <si>
    <t>Comarca de Rio Negrinho</t>
  </si>
  <si>
    <t>Refeições/ Lanches:1200</t>
  </si>
  <si>
    <t>0103917-88.2026.8.24.0710</t>
  </si>
  <si>
    <t>Refeições/ Lanches:74</t>
  </si>
  <si>
    <t>0103915-21.2026.8.24.0710</t>
  </si>
  <si>
    <t>Refeições/ Lanches:692</t>
  </si>
  <si>
    <t>0096827-63.2025.8.24.0710</t>
  </si>
  <si>
    <t>0096820-71.2025.8.24.0710</t>
  </si>
  <si>
    <t>0096819-86.2025.8.24.0710</t>
  </si>
  <si>
    <t>0096825-93.2025.8.24.0710</t>
  </si>
  <si>
    <t>0010338-86.2026.8.24.0710</t>
  </si>
  <si>
    <t>0010333-64.2026.8.24.0710</t>
  </si>
  <si>
    <t>0020761-08.2026.8.24.0710</t>
  </si>
  <si>
    <t>0020767-15.2026.8.24.0710</t>
  </si>
  <si>
    <t>0026088-31.2026.8.24.0710</t>
  </si>
  <si>
    <t>0058209-15.2026.8.24.0710</t>
  </si>
  <si>
    <t>0058208-30.2026.8.24.0710</t>
  </si>
  <si>
    <t>0068578-68.2026.8.24.0710</t>
  </si>
  <si>
    <t>0068499-89.2026.8.24.0710</t>
  </si>
  <si>
    <t>0068494-67.2026.8.24.0710</t>
  </si>
  <si>
    <t>0068581-23.2026.8.24.0710</t>
  </si>
  <si>
    <t>0097389-38.2026.8.24.0710</t>
  </si>
  <si>
    <t>Refeições/ Lanches:29</t>
  </si>
  <si>
    <t>0097337-42.2026.8.24.0710</t>
  </si>
  <si>
    <t>Refeições/ Lanches:1100</t>
  </si>
  <si>
    <t>0006973-24.2026.8.24.0710</t>
  </si>
  <si>
    <t>0006967-17.2026.8.24.0710</t>
  </si>
  <si>
    <t>0006971-54.2026.8.24.0710</t>
  </si>
  <si>
    <t>0006978-46.2026.8.24.0710</t>
  </si>
  <si>
    <t>0006983-68.2026.8.24.0710</t>
  </si>
  <si>
    <t>Refeições/ Lanches:45</t>
  </si>
  <si>
    <t>Refeições/ Lanches:104</t>
  </si>
  <si>
    <t>0009399-09.2026.8.24.0710</t>
  </si>
  <si>
    <t>0009437-21.2026.8.24.0710</t>
  </si>
  <si>
    <t>0027554-60.2026.8.24.0710</t>
  </si>
  <si>
    <t>0027606-56.2026.8.24.0710</t>
  </si>
  <si>
    <t>0030056-69.2026.8.24.0710</t>
  </si>
  <si>
    <t>0061466-48.2026.8.24.0710</t>
  </si>
  <si>
    <t>0082256-53.2026.8.24.0710</t>
  </si>
  <si>
    <t>Refeições/ Lanches:65</t>
  </si>
  <si>
    <t>0086466-50.2026.8.24.0710</t>
  </si>
  <si>
    <t>0099508-69.2026.8.24.0710</t>
  </si>
  <si>
    <t>0098051-02.2026.8.24.0710</t>
  </si>
  <si>
    <t>Refeições/ Lanches:690</t>
  </si>
  <si>
    <t>0006931-72.2026.8.24.0710</t>
  </si>
  <si>
    <t>0007338-78.2026.8.24.0710</t>
  </si>
  <si>
    <t>0016838-71.2026.8.24.0710</t>
  </si>
  <si>
    <t>0016848-18.2026.8.24.0710</t>
  </si>
  <si>
    <t>0020889-28.2026.8.24.0710</t>
  </si>
  <si>
    <t>0025365-12.2026.8.24.0710</t>
  </si>
  <si>
    <t>0025364-27.2026.8.24.0710</t>
  </si>
  <si>
    <t>0061785-16.2026.8.24.0710</t>
  </si>
  <si>
    <t>0061787-83.2026.8.24.0710</t>
  </si>
  <si>
    <t>0062359-39.2026.8.24.0710</t>
  </si>
  <si>
    <t>0062345-55.2026.8.24.0710</t>
  </si>
  <si>
    <t>0062343-85.2026.8.24.0710</t>
  </si>
  <si>
    <t>Refeições/ Lanches:4</t>
  </si>
  <si>
    <t>0079237-39.2026.8.24.0710</t>
  </si>
  <si>
    <t>0080034-15.2026.8.24.0710</t>
  </si>
  <si>
    <t>0079868-80.2026.8.24.0710</t>
  </si>
  <si>
    <t>Refeições/ Lanches:52</t>
  </si>
  <si>
    <t>0062356-84.2026.8.24.0710</t>
  </si>
  <si>
    <t>Refeições/ Lanches:10</t>
  </si>
  <si>
    <t>0098202-65.2026.8.24.0710</t>
  </si>
  <si>
    <t>0104870-52.2026.8.24.0710</t>
  </si>
  <si>
    <t>Refeições/ Lanches:640</t>
  </si>
  <si>
    <t>0074521-66.2026.8.24.0710</t>
  </si>
  <si>
    <t>Refeições/ Lanches:204</t>
  </si>
  <si>
    <t>Refeições/ Lanches:966</t>
  </si>
  <si>
    <t>0016680-16.2026.8.24.0710</t>
  </si>
  <si>
    <t>0021217-55.2026.8.24.0710</t>
  </si>
  <si>
    <t>0067478-78.2026.8.24.0710</t>
  </si>
  <si>
    <t>0075042-11.2026.8.24.0710</t>
  </si>
  <si>
    <t>Refeições/ Lanches:315</t>
  </si>
  <si>
    <t>0089160-89.2026.8.24.0710</t>
  </si>
  <si>
    <t>Refeições/ Lanches:210</t>
  </si>
  <si>
    <t>0100655-33.2026.8.24.0710</t>
  </si>
  <si>
    <t>Refeições/ Lanches:240</t>
  </si>
  <si>
    <t>0103186-29.2025.8.24.0710</t>
  </si>
  <si>
    <t>Refeições/ Lanches: 128</t>
  </si>
  <si>
    <t>0103181-07.2025.8.24.0710</t>
  </si>
  <si>
    <t>0103185-44.2025.8.24.0710</t>
  </si>
  <si>
    <t>0104642-14.2025.8.24.0710</t>
  </si>
  <si>
    <t>0104641-29.2025.8.24.0710</t>
  </si>
  <si>
    <t>0104643-96.2025.8.24.0710</t>
  </si>
  <si>
    <t>0010150-93.2026.8.24.0710</t>
  </si>
  <si>
    <t>0010334-49.2026.8.24.0710</t>
  </si>
  <si>
    <t>0010151-78.2026.8.24.0710</t>
  </si>
  <si>
    <t>0023616-57.2026.8.24.0710</t>
  </si>
  <si>
    <t>0024058-23.2026.8.24.0710</t>
  </si>
  <si>
    <t>0024846-37.2026.8.24.0710</t>
  </si>
  <si>
    <t>0032250-42.2026.8.24.0710</t>
  </si>
  <si>
    <t>0032247-87.2026.8.24.0710</t>
  </si>
  <si>
    <t>0034235-46.2026.8.24.0710</t>
  </si>
  <si>
    <t>0061656-11.2026.8.24.0710</t>
  </si>
  <si>
    <t>0061662-18.2026.8.24.0710</t>
  </si>
  <si>
    <t>0061666-55.2026.8.24.0710</t>
  </si>
  <si>
    <t>0077343-28.2026.8.24.0710</t>
  </si>
  <si>
    <t>0077489-69.2026.8.24.0710</t>
  </si>
  <si>
    <t>0077344-13.2026.8.24.0710</t>
  </si>
  <si>
    <t>Refeições/ Lanches: 46</t>
  </si>
  <si>
    <t>0077499-16.2026.8.24.0710</t>
  </si>
  <si>
    <t>0077327-74.2026.8.24.0710</t>
  </si>
  <si>
    <t>0079324-92.2026.8.24.0710</t>
  </si>
  <si>
    <t>Refeições/ Lanches: 8</t>
  </si>
  <si>
    <t>0102742-59.2026.8.24.0710</t>
  </si>
  <si>
    <t>0103062-12.2026.8.24.0710</t>
  </si>
  <si>
    <t>0102626-53.2026.8.24.0710</t>
  </si>
  <si>
    <t>0067099-40.2026.8.24.0710</t>
  </si>
  <si>
    <t>0067101-10.2026.8.24.0710</t>
  </si>
  <si>
    <t>Refeições/ Lanches:319</t>
  </si>
  <si>
    <t>0104303-55.2025.8.24.0710</t>
  </si>
  <si>
    <t>0108671-10.2025.8.24.0710</t>
  </si>
  <si>
    <t>0024880-12.2026.8.24.0710</t>
  </si>
  <si>
    <t>0024986-71.2026.8.24.0710</t>
  </si>
  <si>
    <t>0024984-04.2026.8.24.0710</t>
  </si>
  <si>
    <t>0058934-04.2026.8.24.0710</t>
  </si>
  <si>
    <t>0059361-98.2026.8.24.0710</t>
  </si>
  <si>
    <t>0059358-46.2026.8.24.0710</t>
  </si>
  <si>
    <t>0089177-28.2026.8.24.0710</t>
  </si>
  <si>
    <t>0089514-17.2026.8.24.0710</t>
  </si>
  <si>
    <t>0089183-35.2026.8.24.0710</t>
  </si>
  <si>
    <t>0099146-67.2026.8.24.0710</t>
  </si>
  <si>
    <t>0099081-72.2026.8.24.0710</t>
  </si>
  <si>
    <t>0102858-65.2026.8.24.0710</t>
  </si>
  <si>
    <t>0102856-95.2026.8.24.0710</t>
  </si>
  <si>
    <t>0104089-30.2026.8.24.0710</t>
  </si>
  <si>
    <t>Refeições/ Lanches:472</t>
  </si>
  <si>
    <t>0005910-61.2026.8.24.0710</t>
  </si>
  <si>
    <t>0007586-44.2026.8.24.0710</t>
  </si>
  <si>
    <t>0005915-83.2026.8.24.0710</t>
  </si>
  <si>
    <t>0007588-14.2026.8.24.0710</t>
  </si>
  <si>
    <t>0030337-25.2026.8.24.0710</t>
  </si>
  <si>
    <t>0030335-55.2026.8.24.0710</t>
  </si>
  <si>
    <t>0062929-25.2026.8.24.0710</t>
  </si>
  <si>
    <t>0103351-42.2026.8.24.0710</t>
  </si>
  <si>
    <t>0062944-91.2026.8.24.0710</t>
  </si>
  <si>
    <t>Refeições/ Lanches:398</t>
  </si>
  <si>
    <t>Refeições/ Lanches: 550</t>
  </si>
  <si>
    <t>0006796-60.2026.8.24.0710</t>
  </si>
  <si>
    <t>0008339-98.2026.8.24.0710</t>
  </si>
  <si>
    <t>0010557-02.2026.8.24.0710</t>
  </si>
  <si>
    <t>0008871-72.2026.8.24.0710</t>
  </si>
  <si>
    <t>0017323-71.2026.8.24.0710</t>
  </si>
  <si>
    <t>0017318-49.2026.8.24.0710</t>
  </si>
  <si>
    <t>0017892-72.2026.8.24.0710</t>
  </si>
  <si>
    <t>0067217-16.2026.8.24.0710</t>
  </si>
  <si>
    <t>0067228-45.2026.8.24.0710</t>
  </si>
  <si>
    <t>0086546-14.2026.8.24.0710</t>
  </si>
  <si>
    <t>Refeições/ Lanches: 270</t>
  </si>
  <si>
    <t>0086259-51.2026.8.24.0710</t>
  </si>
  <si>
    <t>0086553-06.2026.8.24.0710</t>
  </si>
  <si>
    <t>0067224-08.2026.8.24.0710</t>
  </si>
  <si>
    <t>Refeições/ Lanches:1.001</t>
  </si>
  <si>
    <t>0006567-03.2026.8.24.0710</t>
  </si>
  <si>
    <t>0030091-29.2026.8.24.0710</t>
  </si>
  <si>
    <t>0068577-83.2026.8.24.0710</t>
  </si>
  <si>
    <t>0099548-51.2026.8.24.0710</t>
  </si>
  <si>
    <t>Refeições/ Lanches:421</t>
  </si>
  <si>
    <t>0007510-20.2026.8.24.0710</t>
  </si>
  <si>
    <t>0007515-42.2026.8.24.0710</t>
  </si>
  <si>
    <t>0007512-87.2026.8.24.0710</t>
  </si>
  <si>
    <t>0007508-50.2026.8.24.0710</t>
  </si>
  <si>
    <t>Refeições/ Lanches:512</t>
  </si>
  <si>
    <t>0100964-54.2026.8.24.0710</t>
  </si>
  <si>
    <t>0100962-84.2026.8.24.0710</t>
  </si>
  <si>
    <t>Comarca de Taió</t>
  </si>
  <si>
    <t>Refeições/ Lanches:130</t>
  </si>
  <si>
    <t>0015404-47.2026.8.24.0710</t>
  </si>
  <si>
    <t>0017620-78.2026.8.24.0710</t>
  </si>
  <si>
    <t>Comarca de Tijucas</t>
  </si>
  <si>
    <t>Refeições/ Lanches:885</t>
  </si>
  <si>
    <t>Refeições/ Lanches:365</t>
  </si>
  <si>
    <t>0005890-70.2026.8.24.0710</t>
  </si>
  <si>
    <t>Refeições/ Lanches:136</t>
  </si>
  <si>
    <t>0027674-06.2026.8.24.0710</t>
  </si>
  <si>
    <t>Refeições/ Lanches:51</t>
  </si>
  <si>
    <t>0006182-55.2026.8.24.0710</t>
  </si>
  <si>
    <t>0007312-80.2026.8.24.0710</t>
  </si>
  <si>
    <t>Comarca de Urubici</t>
  </si>
  <si>
    <t>0006389-54.2026.8.24.0710</t>
  </si>
  <si>
    <t>0006383-47.2026.8.24.0710</t>
  </si>
  <si>
    <t>0018253-89.2026.8.24.0710</t>
  </si>
  <si>
    <t>0018260-81.2026.8.24.0710</t>
  </si>
  <si>
    <t>0083154-66.2026.8.24.0710</t>
  </si>
  <si>
    <t>0083144-22.2026.8.24.0710</t>
  </si>
  <si>
    <t>0004527-48.2026.8.24.0710</t>
  </si>
  <si>
    <t>0005280-05.2026.8.24.0710</t>
  </si>
  <si>
    <t>0009315-08.2026.8.24.0710</t>
  </si>
  <si>
    <t>0009310-83.2026.8.24.0710</t>
  </si>
  <si>
    <t>0009305-61.2026.8.24.0710</t>
  </si>
  <si>
    <t>0015393-18.2026.8.24.0710</t>
  </si>
  <si>
    <t>0015368-05.2026.8.24.0710</t>
  </si>
  <si>
    <t>0022889-98.2026.8.24.0710</t>
  </si>
  <si>
    <t>0022864-85.2026.8.24.0710</t>
  </si>
  <si>
    <t>0023729-11.2026.8.24.0710</t>
  </si>
  <si>
    <t>0023736-03.2026.8.24.0710</t>
  </si>
  <si>
    <t>0057307-62.2026.8.24.0710</t>
  </si>
  <si>
    <t>0057327-53.2026.8.24.0710</t>
  </si>
  <si>
    <t>0074165-71.2026.8.24.0710</t>
  </si>
  <si>
    <t>0074174-33.2026.8.24.0710</t>
  </si>
  <si>
    <t>0082296-35.2026.8.24.0710</t>
  </si>
  <si>
    <t>0082279-96.2026.8.24.0710</t>
  </si>
  <si>
    <t>0081915-27.2026.8.24.0710</t>
  </si>
  <si>
    <t>0081924-86.2026.8.24.0710</t>
  </si>
  <si>
    <t>0087728-35.2026.8.24.0710</t>
  </si>
  <si>
    <t>0087721-43.2026.8.24.0710</t>
  </si>
  <si>
    <t>0088972-96.2026.8.24.0710</t>
  </si>
  <si>
    <t>0088964-22.2026.8.24.0710</t>
  </si>
  <si>
    <t>Refeições/ Lanches:1301</t>
  </si>
  <si>
    <t>0019351-12.2026.8.24.0710</t>
  </si>
  <si>
    <t>0019346-87.2026.8.24.0710</t>
  </si>
  <si>
    <t>0079224-40.2026.8.24.0710</t>
  </si>
  <si>
    <t>0078085-53.2026.8.24.0710</t>
  </si>
  <si>
    <t>0082452-23.2026.8.24.0710</t>
  </si>
  <si>
    <t>0082447-98.2026.8.24.0710</t>
  </si>
  <si>
    <t>Refeições/ Lanches:855</t>
  </si>
  <si>
    <t>0016222-96.2026.8.24.0710</t>
  </si>
  <si>
    <t>0016204-75.2026.8.24.0710</t>
  </si>
  <si>
    <t>0017051-77.2026.8.24.0710</t>
  </si>
  <si>
    <t>0017053-47.2026.8.24.0710</t>
  </si>
  <si>
    <t>0023524-79.2026.8.24.0710</t>
  </si>
  <si>
    <t>0023518-72.2026.8.24.0710</t>
  </si>
  <si>
    <t>0032602-97.2026.8.24.0710</t>
  </si>
  <si>
    <t>Refeições/ Lanches:160</t>
  </si>
  <si>
    <t>0059930-02.2026.8.24.0710</t>
  </si>
  <si>
    <t>0060612-54.2026.8.24.0710</t>
  </si>
  <si>
    <t>0062679-89.2026.8.24.0710</t>
  </si>
  <si>
    <t>Refeições/ Lanches:360</t>
  </si>
  <si>
    <t>0071642-86.2026.8.24.0710</t>
  </si>
  <si>
    <t>0074201-16.2026.8.24.0710</t>
  </si>
  <si>
    <t>0075035-19.2026.8.24.0710</t>
  </si>
  <si>
    <t>0075343-55.2026.8.24.0710</t>
  </si>
  <si>
    <t>0074347-57.2026.8.24.0710</t>
  </si>
  <si>
    <t>0076839-22.2026.8.24.0710</t>
  </si>
  <si>
    <t>0076840-07.2026.8.24.0710</t>
  </si>
  <si>
    <t>0082251-31.2026.8.24.0710</t>
  </si>
  <si>
    <t>0087059-79.2026.8.24.0710</t>
  </si>
  <si>
    <t>0087066-71.2026.8.24.0710</t>
  </si>
  <si>
    <t>0087420-96.2026.8.24.0710</t>
  </si>
  <si>
    <t>0089672-72.2026.8.24.0710</t>
  </si>
  <si>
    <t>0089887-48.2026.8.24.0710</t>
  </si>
  <si>
    <t>0089893-55.2026.8.24.0710</t>
  </si>
  <si>
    <t>0098742-16.2026.8.24.0710</t>
  </si>
  <si>
    <t>0100939-41.2026.8.24.0710</t>
  </si>
  <si>
    <t>0100937-71.2026.8.24.0710</t>
  </si>
  <si>
    <t>0098745-68.2026.8.24.0710</t>
  </si>
  <si>
    <t>0103698-75.2026.8.24.0710</t>
  </si>
  <si>
    <t>Serviços de Manutenção de Jardim</t>
  </si>
  <si>
    <t>Manutenção e limpeza do jardim</t>
  </si>
  <si>
    <t>0100786-42.2025.8.24.0710</t>
  </si>
  <si>
    <t>0101743-43.2025.8.24.0710</t>
  </si>
  <si>
    <t>0012575-93.2026.8.24.0710</t>
  </si>
  <si>
    <t>Comarca de Araranguá</t>
  </si>
  <si>
    <t>0005848-21.2026.8.24.0710</t>
  </si>
  <si>
    <t>0099908-20.2025.8.24.0710</t>
  </si>
  <si>
    <t>0005681-04.2026.8.24.0710</t>
  </si>
  <si>
    <t>0101483-63.2025.8.24.0710</t>
  </si>
  <si>
    <t>0093093-07.2025.8.24.0710</t>
  </si>
  <si>
    <t>0006275-18.2026.8.24.0710</t>
  </si>
  <si>
    <t>0097646-97.2025.8.24.0710</t>
  </si>
  <si>
    <t>0007466-98.2026.8.24.0710</t>
  </si>
  <si>
    <t>0099765-31.2025.8.24.0710</t>
  </si>
  <si>
    <t>0099165-10.2025.8.24.0710</t>
  </si>
  <si>
    <t>0013453-18.2026.8.24.0710</t>
  </si>
  <si>
    <t>0101141-52.2025.8.24.0710</t>
  </si>
  <si>
    <t>0089400-78.2026.8.24.0710</t>
  </si>
  <si>
    <t>0023175-76.2026.8.24.0710</t>
  </si>
  <si>
    <t>Comarca da Capital</t>
  </si>
  <si>
    <t>0097940-52.2025.8.24.0710</t>
  </si>
  <si>
    <t>Comarca da Capital - Fórum do Continente</t>
  </si>
  <si>
    <t>0014009-20.2026.8.24.0710</t>
  </si>
  <si>
    <t>Comarca da Capital - Fórum do Norte da Ilha (SC 401)</t>
  </si>
  <si>
    <t>Comarca da Capital - Fórum Eduardo Luz</t>
  </si>
  <si>
    <t>0005425-61.2026.8.24.0710</t>
  </si>
  <si>
    <t>0004891-20.2026.8.24.0710</t>
  </si>
  <si>
    <t>Comarca de Chapecó</t>
  </si>
  <si>
    <t>0008899-40.2026.8.24.0710</t>
  </si>
  <si>
    <t>Divisão de Almoxarifado</t>
  </si>
  <si>
    <t>Serviços de Manutenção de Jardim Almoxarifado e Patrimônio</t>
  </si>
  <si>
    <t>0008888-11.2026.8.24.0710</t>
  </si>
  <si>
    <t>0093842-24.2025.8.24.0710</t>
  </si>
  <si>
    <t>0086877-30.2025.8.24.0710</t>
  </si>
  <si>
    <t>0010920-86.2026.8.24.0710</t>
  </si>
  <si>
    <t>0012844-35.2026.8.24.0710</t>
  </si>
  <si>
    <t>0102987-07.2025.8.24.0710</t>
  </si>
  <si>
    <t>Cancelada</t>
  </si>
  <si>
    <t>0076347-30.2026.8.24.0710</t>
  </si>
  <si>
    <t>0093359-91.2025.8.24.0710</t>
  </si>
  <si>
    <t>0006835-57.2026.8.24.0710</t>
  </si>
  <si>
    <t>0095261-79.2025.8.24.0710</t>
  </si>
  <si>
    <t>0097785-49.2025.8.24.0710</t>
  </si>
  <si>
    <t>jardinagem</t>
  </si>
  <si>
    <t>0096809-42.2025.8.24.0710</t>
  </si>
  <si>
    <t>derivada</t>
  </si>
  <si>
    <t>0095319-82.2025.8.24.0710</t>
  </si>
  <si>
    <t>0096427-49.2025.8.24.0710</t>
  </si>
  <si>
    <t>0096681-22.2025.8.24.0710</t>
  </si>
  <si>
    <t>0094465-88.2025.8.24.0710</t>
  </si>
  <si>
    <t>0013906-13.2026.8.24.0710</t>
  </si>
  <si>
    <t>0097307-41.2025.8.24.0710</t>
  </si>
  <si>
    <t>0105596-60.2025.8.24.0710</t>
  </si>
  <si>
    <t>0097467-66.2025.8.24.0710</t>
  </si>
  <si>
    <t>0105107-23.2025.8.24.0710</t>
  </si>
  <si>
    <t>0095761-48.2025.8.24.0710</t>
  </si>
  <si>
    <t>0012851-27.2026.8.24.0710</t>
  </si>
  <si>
    <t>0005839-59.2026.8.24.0710</t>
  </si>
  <si>
    <t>0100369-89.2025.8.24.0710</t>
  </si>
  <si>
    <t>0013106-82.2026.8.24.0710</t>
  </si>
  <si>
    <t>0023679-82.2026.8.24.0710</t>
  </si>
  <si>
    <t>0006703-97.2026.8.24.0710</t>
  </si>
  <si>
    <t>0095729-43.2025.8.24.0710</t>
  </si>
  <si>
    <t>0009888-46.2026.8.24.0710</t>
  </si>
  <si>
    <t>0101042-82.2025.8.24.0710</t>
  </si>
  <si>
    <t>0002830-89.2026.8.24.0710</t>
  </si>
  <si>
    <t>0093115-65.2025.8.24.0710</t>
  </si>
  <si>
    <t>0010513-80.2026.8.24.0710</t>
  </si>
  <si>
    <t>0003418-96.2026.8.24.0710</t>
  </si>
  <si>
    <t>0105647-71.2025.8.24.0710</t>
  </si>
  <si>
    <t>Comarca de Navegantes</t>
  </si>
  <si>
    <t>0095847-19.2025.8.24.0710</t>
  </si>
  <si>
    <t>0093575-52.2025.8.24.0710</t>
  </si>
  <si>
    <t>0102727-27.2025.8.24.0710</t>
  </si>
  <si>
    <t>Comarca de Palhoça</t>
  </si>
  <si>
    <t>0015548-21.2026.8.24.0710</t>
  </si>
  <si>
    <t>0100983-94.2025.8.24.0710</t>
  </si>
  <si>
    <t>0100264-15.2025.8.24.0710</t>
  </si>
  <si>
    <t>0081917-94.2026.8.24.0710</t>
  </si>
  <si>
    <t>0075729-85.2026.8.24.0710</t>
  </si>
  <si>
    <t>0008417-92.2026.8.24.0710</t>
  </si>
  <si>
    <t>0103288-51.2025.8.24.0710</t>
  </si>
  <si>
    <t>0101524-30.2025.8.24.0710</t>
  </si>
  <si>
    <t>0087492-83.2026.8.24.0710</t>
  </si>
  <si>
    <t>0101662-94.2025.8.24.0710</t>
  </si>
  <si>
    <t>0104262-88.2025.8.24.0710</t>
  </si>
  <si>
    <t>0103074-60.2025.8.24.0710</t>
  </si>
  <si>
    <t>0101135-45.2025.8.24.0710</t>
  </si>
  <si>
    <t>0098998-90.2025.8.24.0710</t>
  </si>
  <si>
    <t>0097406-11.2025.8.24.0710</t>
  </si>
  <si>
    <t>0097756-96.2025.8.24.0710</t>
  </si>
  <si>
    <t>0102971-53.2025.8.24.0710</t>
  </si>
  <si>
    <t>0100323-03.2025.8.24.0710</t>
  </si>
  <si>
    <t>0100322-18.2025.8.24.0710</t>
  </si>
  <si>
    <t>0004703-27.2026.8.24.0710</t>
  </si>
  <si>
    <t>0099504-66.2025.8.24.0710</t>
  </si>
  <si>
    <t>0096106-14.2025.8.24.0710</t>
  </si>
  <si>
    <t>0101155-36.2025.8.24.0710</t>
  </si>
  <si>
    <t>Comarca de São José</t>
  </si>
  <si>
    <t>0008996-40.2026.8.24.0710</t>
  </si>
  <si>
    <t>0021226-17.2026.8.24.0710</t>
  </si>
  <si>
    <t>0105325-51.2025.8.24.0710</t>
  </si>
  <si>
    <t>0099515-95.2025.8.24.0710</t>
  </si>
  <si>
    <t>0101264-50.2025.8.24.0710</t>
  </si>
  <si>
    <t>Diretoria de Infraestrutura</t>
  </si>
  <si>
    <t>Serviço Manutenção Periódica de Jardinagem UPC</t>
  </si>
  <si>
    <t>Manutenção da área ajardinada - parte externa - e manutenção de vasos com plantas, área interna, espaço coletivo, com 12 visitas (prestadas de forma mensal). Serviços a serem prestados: poda de arbustos; poda drástica (se necessário); capinagem ou retirada de inço pelo método cata-cata; colocação de adubo orgânico e/ ou químico (se necessário); corte de grama (se for plantada); aplicação de herbicida (se necessário); revolvimento e descompactação de terra; colocação de terra/ turfa; identificação de pragas e aplicação de produtos para controle; serviço de retirada de plantas velhas e plantio de novos indivíduos; montagem de vaso, troca de mudas já plantadas, adubação, poda, orientação para regas, aplicação de produto específico para plantas em vaso.</t>
  </si>
  <si>
    <t>0010975-37.2026.8.24.0710</t>
  </si>
  <si>
    <t>0010410-73.2026.8.24.0710</t>
  </si>
  <si>
    <t>0012105-62.2026.8.24.0710</t>
  </si>
  <si>
    <t>0097851-29.2025.8.24.0710</t>
  </si>
  <si>
    <t>0093931-47.2025.8.24.0710</t>
  </si>
  <si>
    <t>0099062-03.2025.8.24.0710</t>
  </si>
  <si>
    <t>0102334-05.2025.8.24.0710</t>
  </si>
  <si>
    <t>0059936-09.2026.8.24.0710</t>
  </si>
  <si>
    <t>0105648-22.2026.8.24.0710</t>
  </si>
  <si>
    <t>0003586-98.2026.8.24.0710</t>
  </si>
  <si>
    <t>0100901-63.2025.8.24.0710</t>
  </si>
  <si>
    <t>0005077-43.2026.8.24.0710</t>
  </si>
  <si>
    <t>0102494-30.2025.8.24.0710</t>
  </si>
  <si>
    <t>0102134-95.2025.8.24.0710</t>
  </si>
  <si>
    <t>0008762-58.2026.8.24.0710</t>
  </si>
  <si>
    <t>Divisão de Patrimônio</t>
  </si>
  <si>
    <t>0094795-85.2025.8.24.0710</t>
  </si>
  <si>
    <t>0101627-37.2025.8.24.0710</t>
  </si>
  <si>
    <t>0101324-23.2025.8.24.0710</t>
  </si>
  <si>
    <t>Comarca da Capital - Fórum Bancário</t>
  </si>
  <si>
    <t>Aquisição de Leite</t>
  </si>
  <si>
    <t>Aquisição de leite UHT</t>
  </si>
  <si>
    <t>0030640-39.2026.8.24.0710</t>
  </si>
  <si>
    <t>0104550-02.2026.8.24.0710</t>
  </si>
  <si>
    <t>0099121-88.2025.8.24.0710</t>
  </si>
  <si>
    <t>0018402-85.2026.8.24.0710</t>
  </si>
  <si>
    <t>0034493-56.2026.8.24.0710</t>
  </si>
  <si>
    <t>0105133-84.2026.8.24.0710</t>
  </si>
  <si>
    <t>0099536-71.2025.8.24.0710</t>
  </si>
  <si>
    <t xml:space="preserve">74.169.913/0001-72 </t>
  </si>
  <si>
    <t>0012904-08.2026.8.24.0710</t>
  </si>
  <si>
    <t>0005622-16.2026.8.24.0710</t>
  </si>
  <si>
    <t xml:space="preserve">Comarca de Cunha Porã </t>
  </si>
  <si>
    <t>0062542-10.2026.8.24.0710</t>
  </si>
  <si>
    <t>Aquisição de água com gás - garrafa</t>
  </si>
  <si>
    <t>0099702-06.2025.8.24.0710</t>
  </si>
  <si>
    <t xml:space="preserve">Aquisição de água (garrafas de 500ml e galões de 20 litros	</t>
  </si>
  <si>
    <t>600 (garrafas s/gás)</t>
  </si>
  <si>
    <t>Aquisição de água sem gás - garrafa</t>
  </si>
  <si>
    <t>0099699-51.2025.8.24.0710</t>
  </si>
  <si>
    <t>1200 (garrafas s/gás)</t>
  </si>
  <si>
    <t>Aquisição de Água Mineral</t>
  </si>
  <si>
    <t>prevista</t>
  </si>
  <si>
    <t>Aquisição de água (garrafas de 500ml e galões de 20 litros</t>
  </si>
  <si>
    <t>Bombona:100; garrafa sem gás:1080; com gás:240</t>
  </si>
  <si>
    <t>bombona: 150; garrafa sem gás:600; com gás: 180</t>
  </si>
  <si>
    <t>0101737-36.2025.8.24.0710</t>
  </si>
  <si>
    <t>bombona: 320; garrafa sem gás:960; com gás: 480</t>
  </si>
  <si>
    <t>bombona: 140; garrafa sem gás: 540; com gás: 360</t>
  </si>
  <si>
    <t>0099088-98.2025.8.24.0710</t>
  </si>
  <si>
    <t>bombona: 180; garrafa sem gás: 900; com gás: 420</t>
  </si>
  <si>
    <t>Bombona:180</t>
  </si>
  <si>
    <t>0097932-75.2025.8.24.0710</t>
  </si>
  <si>
    <t>Bombona:200; Garrafa c/gas: 600; Garrafa s/gás: 600</t>
  </si>
  <si>
    <t>Bombona: 87; garrafa sem gás: 624;</t>
  </si>
  <si>
    <t>0071979-75.2026.8.24.0710</t>
  </si>
  <si>
    <t>Bombona: 80; garrafa sem gás: 408; com gás: 360</t>
  </si>
  <si>
    <t>Bombona 60; garrafa sem gás: 180; com gás: 72</t>
  </si>
  <si>
    <t>0101729-59.2025.8.24.0710</t>
  </si>
  <si>
    <t>Bombona 550; garrafa sem gás: 1200; com gás: 600</t>
  </si>
  <si>
    <t>Bombona: 140; garrafa sem gás: 720; com gás: 240</t>
  </si>
  <si>
    <t>0091332-38.2025.8.24.0710</t>
  </si>
  <si>
    <t>Bombona: 250; garrafa sem gás: 1100; com gás: 500</t>
  </si>
  <si>
    <t>Bombona: 80; garrafa sem gás: 360</t>
  </si>
  <si>
    <t>0009192-10.2026.8.24.0710</t>
  </si>
  <si>
    <t>Bombona: 400; garrafa sem gás: 192; garrafa com gás: 48</t>
  </si>
  <si>
    <t>Bombona: 200; garrafa sem gás 864; com gás 864</t>
  </si>
  <si>
    <t>0093104-36.2025.8.24.0710</t>
  </si>
  <si>
    <t>Bombona: 250; garrafa sem gás 864; com gás 864</t>
  </si>
  <si>
    <t>Bombona: 270; garrafa sem gás: 1680.</t>
  </si>
  <si>
    <t>0009895-38.2026.8.24.0710</t>
  </si>
  <si>
    <t>Bombona: 80; garrafa sem gás: 480.</t>
  </si>
  <si>
    <t>0066458-52.2026.8.24.0710</t>
  </si>
  <si>
    <t>Bombona: 20; garrafa sem gás: 480.</t>
  </si>
  <si>
    <t>0090046-88.2026.8.24.0710</t>
  </si>
  <si>
    <t>Garrafa sem gás: 348.</t>
  </si>
  <si>
    <t>Bombona: 70</t>
  </si>
  <si>
    <t>0109004-59.2025.8.24.0710</t>
  </si>
  <si>
    <t>Bombona: 240; 600 garras s/gas; 360 c/gás</t>
  </si>
  <si>
    <t>Bombona: 130; garrafa sem gás: 720; com gás: 300</t>
  </si>
  <si>
    <t>0095478-25.2025.8.24.0710</t>
  </si>
  <si>
    <t>Bombona: 520; garrafa sem gás: 1440; com gás: 720</t>
  </si>
  <si>
    <t>Bombona: 375; garrafa sem gás: 2160; com gás: 720</t>
  </si>
  <si>
    <t>0010451-40.2026.8.24.0710</t>
  </si>
  <si>
    <t>Bombona: 140; garrafa sem gás: 300; com gás: 300</t>
  </si>
  <si>
    <t>0086531-45.2026.8.24.0710</t>
  </si>
  <si>
    <t>Bombona: 100; garrafa sem gás: 150; com gás: 150</t>
  </si>
  <si>
    <t>Bombona: 80</t>
  </si>
  <si>
    <t>0100723-17.2025.8.24.0710</t>
  </si>
  <si>
    <t>Bombona: 250; agua s/gás: 150</t>
  </si>
  <si>
    <t>Bombona: 130; garrafa sem gás: 120; com gás: 120</t>
  </si>
  <si>
    <t>0006910-96.2026.8.24.0710</t>
  </si>
  <si>
    <t>Bombona: 200; garrafa sem gás: 200; com gás: 200</t>
  </si>
  <si>
    <t>0101235-63.2026.8.24.0710</t>
  </si>
  <si>
    <t>Bombona: 400; garrafa sem gás: 400; com gás: 400</t>
  </si>
  <si>
    <t>Bombona: 200; garrafa sem gás: 1320; com gás: 120</t>
  </si>
  <si>
    <t>0099755-84.2025.8.24.0710</t>
  </si>
  <si>
    <t>Bombona: 550; garrafa sem gás: 7200; com gás: 120</t>
  </si>
  <si>
    <t>Bombona: 120; garrafa sem gás: 220; com gás 264</t>
  </si>
  <si>
    <t>0012370-64.2026.8.24.0710</t>
  </si>
  <si>
    <t>Bombona: 60; garrafa sem gás: 100; com gás 180</t>
  </si>
  <si>
    <t>0080303-54.2026.8.24.0710</t>
  </si>
  <si>
    <t>Bombona: 80; garrafa sem gás: 150; com gás 120</t>
  </si>
  <si>
    <t>Bombona: 410; garrafa sem gás: 2490; com gás: 300</t>
  </si>
  <si>
    <t>Bombona: 600; garrafa sem gás: 1000; com gás: 1000</t>
  </si>
  <si>
    <t>Bombona: 120; garrafa sem gás: 720</t>
  </si>
  <si>
    <t>0100137-77.2025.8.24.0710</t>
  </si>
  <si>
    <t>Bombona: 65; garrafa sem gás: 2520</t>
  </si>
  <si>
    <t>0028078-57.2026.8.24.0710</t>
  </si>
  <si>
    <t>Bombona: 65; garrafa sem gás: 240</t>
  </si>
  <si>
    <t>0101269-38.2026.8.24.0710</t>
  </si>
  <si>
    <t>Bombona: 170, garrafa sem gás: 840</t>
  </si>
  <si>
    <t>0104412-69.2025.8.24.0710</t>
  </si>
  <si>
    <t>Bombona: 350, garrafa sem gás: 3000</t>
  </si>
  <si>
    <t>Bombona: 114; garrafa sem gás: 264; com gás 264</t>
  </si>
  <si>
    <t>0100615-85.2025.8.24.0710</t>
  </si>
  <si>
    <t>Bombona: 150; garrafa sem gás: 720; com gás 240</t>
  </si>
  <si>
    <t>Bombona: 260; garrafa sem gás: 1440; com gás: 600</t>
  </si>
  <si>
    <t>0099528-94.2025.8.24.0710</t>
  </si>
  <si>
    <t>Bombona: 280; garrafa sem gás: 1680</t>
  </si>
  <si>
    <t>Bombona: 160; garrafa sem gás: 384</t>
  </si>
  <si>
    <t>0100623-62.2025.8.24.0710</t>
  </si>
  <si>
    <t>Bombona: 360; garrafa sem gás: 900; garrafa c/gás: 144</t>
  </si>
  <si>
    <t>Bombona: 200; garrafa sem gás: 1080</t>
  </si>
  <si>
    <t>0102075-10.2025.8.24.0710</t>
  </si>
  <si>
    <t>Bombona: 360; garrafa sem gás: 900; garrafa c/gás: 900</t>
  </si>
  <si>
    <t>Bombona: 200; garrafa sem gás 840; com gás 840</t>
  </si>
  <si>
    <t>0100324-85.2025.8.24.0710</t>
  </si>
  <si>
    <t>Bombona: 210; garrafa sem gás: 1530; com gás: 300</t>
  </si>
  <si>
    <t>0099044-79.2025.8.24.0710</t>
  </si>
  <si>
    <t>Bombona: 110; garrafa sem gás: 400; com gás: 200</t>
  </si>
  <si>
    <t>Bombona: 220; garrafa sem gás: 1440; com gás: 720</t>
  </si>
  <si>
    <t>0101191-78.2025.8.24.0710</t>
  </si>
  <si>
    <t>Bombona: 150; garrafa sem gás: 600; com gás: 360</t>
  </si>
  <si>
    <t>0062116-95.2026.8.24.0710</t>
  </si>
  <si>
    <t>Bombona: 150; garrafa sem gás: 692; com gás: 460</t>
  </si>
  <si>
    <t>Bombona: 180; garrafa sem gás: 360</t>
  </si>
  <si>
    <t>0025982-69.2026.8.24.0710</t>
  </si>
  <si>
    <t>Bombona: 300; garrafa sem gás: 200</t>
  </si>
  <si>
    <t>Garrafa sem gás 120; com gás: 36</t>
  </si>
  <si>
    <t>0105539-42.2025.8.24.0710</t>
  </si>
  <si>
    <t>Garrafa sem gás 300; com gás: 960; com gás 960</t>
  </si>
  <si>
    <t>Bombona: 400; garrafa sem gás 840; com gás: 420</t>
  </si>
  <si>
    <t>0003639-79.2026.8.24.0710</t>
  </si>
  <si>
    <t>Bombona: 600; garrafa sem gás 540; com gás: 400</t>
  </si>
  <si>
    <t>Bombona: 52; garrafa sem gás: 600</t>
  </si>
  <si>
    <t>0060494-78.2026.8.24.0710</t>
  </si>
  <si>
    <t>Bombona: 78; garrafa sem gás: 432</t>
  </si>
  <si>
    <t>Bombona: 256; garrafa sem gás: 1728</t>
  </si>
  <si>
    <t>0008310-48.2026.8.24.0710</t>
  </si>
  <si>
    <t>Bombona: 270; garrafa sem gás: 1008; com gás: 1008</t>
  </si>
  <si>
    <t>Bombona: 240; garrafa sem gás: 4752</t>
  </si>
  <si>
    <t>0099334-94.2025.8.24.0710</t>
  </si>
  <si>
    <t>Bombona: 120; garrafa sem gás: 2520; garrafa com gás: 1800</t>
  </si>
  <si>
    <t>Bombona: 250; garrafa sem gás: 600; com gás: 360</t>
  </si>
  <si>
    <t>0102087-24.2025.8.24.0710</t>
  </si>
  <si>
    <t>Bombona: 600; garrafa sem gás: 1080; com gás: 720</t>
  </si>
  <si>
    <t>Aquisição de garrafas térmicas de 1 litro</t>
  </si>
  <si>
    <t>Necessidade de fornecer garrafas térmicas para servir bebidas quentes</t>
  </si>
  <si>
    <t>0075010-06.2026.8.24.0710</t>
  </si>
  <si>
    <t>Aquisição de Kit MOP ùmido (carrinho+balde+cabo+suporte+refil mop umido+placa sinalizadora)</t>
  </si>
  <si>
    <t>Necessidade de aquisição para limpeza geral dos pisos.</t>
  </si>
  <si>
    <t>0077390-02.2026.8.24.0710</t>
  </si>
  <si>
    <t>Aquisição de lixeiras de plástico, 50 litros, coleta seletiva</t>
  </si>
  <si>
    <t>Necessidade de separar os lixos para coleta seletiva</t>
  </si>
  <si>
    <t>0061729-80.2026.8.24.0710</t>
  </si>
  <si>
    <t>0103290-84.2026.8.24.0710</t>
  </si>
  <si>
    <t>Aquisição de lixeira, 40 litros, inox, para coleta seletiva</t>
  </si>
  <si>
    <t>Aquisição de lixeira, 14 litros, para uso em bwcs</t>
  </si>
  <si>
    <t>Necessidade de lixeira para uso em bwcs</t>
  </si>
  <si>
    <t>Aquisição de saco de lixo - cor azul para coleta seletiva</t>
  </si>
  <si>
    <t xml:space="preserve">Necessidade de saco de lixo na cor azul para coleta seletiva </t>
  </si>
  <si>
    <t>0068374-24.2026.8.24.0710</t>
  </si>
  <si>
    <t>Aquisição de refil embalador de guarda-chuva e embalador de guarda-chuva</t>
  </si>
  <si>
    <t>Necessidade de aquisição de plástico para guarda de guarda-chuvas molhados e do embalador</t>
  </si>
  <si>
    <t>0082218-41.2026.8.24.0710</t>
  </si>
  <si>
    <t>Aquisição de xícara de porcelana para chá e café</t>
  </si>
  <si>
    <t>Necessidade de aquisição de xicaras para servir bebidas quentes</t>
  </si>
  <si>
    <t>0075958-45.2026.8.24.0710</t>
  </si>
  <si>
    <t>Aquisição de suporte de copo de papel 180 ml</t>
  </si>
  <si>
    <t>Necessidade de suporte para colocar copos de papel que serão usados para servir bebidas quentes</t>
  </si>
  <si>
    <t>Aquisição de carimbos</t>
  </si>
  <si>
    <t xml:space="preserve">Aquisição de carimbos funcionais e padrões </t>
  </si>
  <si>
    <t>0100896-41.2025.8.24.0710</t>
  </si>
  <si>
    <t>Aquisição de placas de comemoração</t>
  </si>
  <si>
    <t>Aquisição de placas para inauguração e comemoração</t>
  </si>
  <si>
    <t>Aquisição de placas e mapa tatil de comunicação acessível</t>
  </si>
  <si>
    <t>Aquisição de placas e mapa tátil para instalar em comarcas</t>
  </si>
  <si>
    <t>0104273-20.2025.8.24.0710</t>
  </si>
  <si>
    <t>Aquisição de adesivo de recorte para plotter</t>
  </si>
  <si>
    <t xml:space="preserve">Aquisição de adesivo de recorte para plotter </t>
  </si>
  <si>
    <t>Aquisição de detergentes e discos karcher</t>
  </si>
  <si>
    <t>Preservar os bens móveis do TJSC</t>
  </si>
  <si>
    <t>0022615-37.2026.8.24.0710</t>
  </si>
  <si>
    <t>Aquisição de esponjas de fibra de coco</t>
  </si>
  <si>
    <t>Prover materiais adequados para os serviços de copeiragem</t>
  </si>
  <si>
    <t>Aquisição de garrafas térmicas de inox de 1,9L</t>
  </si>
  <si>
    <t>0060749-36.2026.8.24.0710</t>
  </si>
  <si>
    <t>Aquisição de itens de cozinha para o Ático</t>
  </si>
  <si>
    <t>Prover os materiais adequados para as instalações de cozinha</t>
  </si>
  <si>
    <t>Aquisição de materiais de limpeza para TJSC</t>
  </si>
  <si>
    <t>Aquisição de diversos materiais de limpeza para uso no TJSC</t>
  </si>
  <si>
    <t>Aquisição de materiais de copa para TJSC</t>
  </si>
  <si>
    <t>Aquisição de diversosmateriais de copa para uso no TJSC</t>
  </si>
  <si>
    <t>0105275-88.2026.8.24.0710</t>
  </si>
  <si>
    <t>Serviço de lavação e impermeabilização de tapetes e estofados das áreas coletivas</t>
  </si>
  <si>
    <t>0011717-62.2026.8.24.0710</t>
  </si>
  <si>
    <t>0025490-77.2026.8.24.0710</t>
  </si>
  <si>
    <t>Serviço de manutenção/reforma de tecido de poltronas e sofás das áreas coletivas e auditório do Pleno</t>
  </si>
  <si>
    <t>Serviços de restauração das mesas de madeira do Pleno e Ático</t>
  </si>
  <si>
    <t>Serviço manutenção periódica de jardinagem TJSC</t>
  </si>
  <si>
    <t>Adequar a infraestrutura à nova dinâmica processual e operacional</t>
  </si>
  <si>
    <t>Serviço de manutenção periódica de jardinagem Praça Tancredo Neves</t>
  </si>
  <si>
    <t>Serviço de manutenção periódica de jardinagem - Unidade Bulcão Viana</t>
  </si>
  <si>
    <t>Serviço de manutenção periódica de jardinagem - Unidade Padre Roma</t>
  </si>
  <si>
    <t>Serviço de conserto de bebedouros elétricos</t>
  </si>
  <si>
    <t>aprimorar ações sustentáveis na gstão de recursos naturais, materiais, bens e documentos</t>
  </si>
  <si>
    <t>0057563-05.2026.8.24.0710</t>
  </si>
  <si>
    <t>Serviço de consertos de equipamentos de limpeza e de copa</t>
  </si>
  <si>
    <t>0075320-12.2026.8.24.0710</t>
  </si>
  <si>
    <t>Serviço de higienização de bebedouros</t>
  </si>
  <si>
    <t>0027391-80.2026.8.24.0710</t>
  </si>
  <si>
    <t>Serviços de lavação de toalhas de mesa</t>
  </si>
  <si>
    <t>0011817-17.2026.8.24.0710</t>
  </si>
  <si>
    <t>0075246-55.2026.8.24.0710</t>
  </si>
  <si>
    <t>Serviços de locação de toalhas de mesa</t>
  </si>
  <si>
    <t>Aquisiçao de tela de mictorios</t>
  </si>
  <si>
    <t>Serviço de jardinagem de vasos área interna do TJSC</t>
  </si>
  <si>
    <t>Aquisição de identificador de chaves</t>
  </si>
  <si>
    <t>Serviço de descupinização TJSC</t>
  </si>
  <si>
    <t xml:space="preserve">Aquisição de vasos e plantas </t>
  </si>
  <si>
    <t>0024899-18.2026.8.24.0710</t>
  </si>
  <si>
    <t>Aquisição de capachos para as portas</t>
  </si>
  <si>
    <t>0023249-33.2026.8.24.0710</t>
  </si>
  <si>
    <t>Aquisição de capas para elevadores de serviços</t>
  </si>
  <si>
    <t>Aquisição de materiais de zeladoria e de marcenaria, tais como cola, parafuso, fita 3M</t>
  </si>
  <si>
    <t>Serviço de chaveiro TJSC</t>
  </si>
  <si>
    <t>0108899-82.2025.8.24.0710</t>
  </si>
  <si>
    <t>Aquisição de adesivos vinilicos e blocos de papel</t>
  </si>
  <si>
    <t>Aquisição de materiais para jardinagem</t>
  </si>
  <si>
    <t>Aquisição de carrinhos de transporte</t>
  </si>
  <si>
    <t>0067901-38.2026.8.24.0710</t>
  </si>
  <si>
    <t>Aquisição de rodas para carrinho de transporte</t>
  </si>
  <si>
    <t>Aquisição de filtro de café</t>
  </si>
  <si>
    <t>Materiais necessários para atividades de copa</t>
  </si>
  <si>
    <t>3500 caixas</t>
  </si>
  <si>
    <t>0006907-44.2026.8.24.0710</t>
  </si>
  <si>
    <t>1500 caixas</t>
  </si>
  <si>
    <t>0091823-11.2026.8.24.0710</t>
  </si>
  <si>
    <t>Aquisição de bule</t>
  </si>
  <si>
    <t>100 unidades</t>
  </si>
  <si>
    <t>0030164-98.2026.8.24.0710</t>
  </si>
  <si>
    <t>50unidades</t>
  </si>
  <si>
    <t>Aquisição de coadores de café</t>
  </si>
  <si>
    <t>600 unidades</t>
  </si>
  <si>
    <t>0008142-46.2026.8.24.0710</t>
  </si>
  <si>
    <t>320unidades</t>
  </si>
  <si>
    <t>Aquisição de bandejas inox e em plástico</t>
  </si>
  <si>
    <t>300 unidades</t>
  </si>
  <si>
    <t>0026494-52.2026.8.24.0710</t>
  </si>
  <si>
    <t>120unidades</t>
  </si>
  <si>
    <t>Aquisição de toalha de louça</t>
  </si>
  <si>
    <t>7.000 unidades</t>
  </si>
  <si>
    <t>0007934-62.2026.8.24.0710</t>
  </si>
  <si>
    <t>2.500 unidades</t>
  </si>
  <si>
    <t>Aquisição de detergente para louças</t>
  </si>
  <si>
    <t>1.400 caixas</t>
  </si>
  <si>
    <t>0005712-24.2026.8.24.0710</t>
  </si>
  <si>
    <t>500 caixas</t>
  </si>
  <si>
    <t>0088126-79.2026.8.24.0710</t>
  </si>
  <si>
    <t>Aquisição de pasta para limpeza</t>
  </si>
  <si>
    <t>Aquisição para distribuição a todas Unidades do PJSC, para utilização nas atividades de limpeza._x000D_</t>
  </si>
  <si>
    <t>1.000 unidades</t>
  </si>
  <si>
    <t>0060930-37.2026.8.24.0710</t>
  </si>
  <si>
    <t>500 unidades</t>
  </si>
  <si>
    <t>Aqusição de copos de vidro</t>
  </si>
  <si>
    <t>800 unidades</t>
  </si>
  <si>
    <t>0103874-54.2026.8.24.0710</t>
  </si>
  <si>
    <t>Aquisição de flanelas</t>
  </si>
  <si>
    <t>Aquisição para distribuição a todas Unidades do PJSC, para utilização nas atividades de limpeza.</t>
  </si>
  <si>
    <t>1.200 pacotes</t>
  </si>
  <si>
    <t>0005602-25.2026.8.24.0710</t>
  </si>
  <si>
    <t>800 pacotes</t>
  </si>
  <si>
    <t>0074607-37.2026.8.24.0710</t>
  </si>
  <si>
    <t>900pacotes</t>
  </si>
  <si>
    <t>Aquisição de silicone em gel</t>
  </si>
  <si>
    <t>500 frascos</t>
  </si>
  <si>
    <t>Aquisição de escova sanitária</t>
  </si>
  <si>
    <t>2.000 unidades</t>
  </si>
  <si>
    <t>0010894-88.2026.8.24.0710</t>
  </si>
  <si>
    <t>1.200unidades</t>
  </si>
  <si>
    <t>Aquisição de escova/vassourinha de mão</t>
  </si>
  <si>
    <t>900unidades</t>
  </si>
  <si>
    <t>Aquisição de vassouras de nylon</t>
  </si>
  <si>
    <t>4.000 unidades</t>
  </si>
  <si>
    <t>0006239-73.2026.8.24.0710</t>
  </si>
  <si>
    <t>1.500 unidades</t>
  </si>
  <si>
    <t>0098681-58.2026.8.24.0710</t>
  </si>
  <si>
    <t>Aquisição de colheres</t>
  </si>
  <si>
    <t>100 duzias</t>
  </si>
  <si>
    <t>80duzias</t>
  </si>
  <si>
    <t>Aquisição de limpa vidros</t>
  </si>
  <si>
    <t>350 caixas</t>
  </si>
  <si>
    <t>200caixas</t>
  </si>
  <si>
    <t>Aquisição de lustra móveis</t>
  </si>
  <si>
    <t>2.000 frascos</t>
  </si>
  <si>
    <t>1.200frascos</t>
  </si>
  <si>
    <t>Aquisição de açucareiro</t>
  </si>
  <si>
    <t>350 unidades</t>
  </si>
  <si>
    <t>200unidades</t>
  </si>
  <si>
    <t>Aquisição de espanador</t>
  </si>
  <si>
    <t>Aquisição de cera líquida</t>
  </si>
  <si>
    <t>4.000 frascos</t>
  </si>
  <si>
    <t>0025361-72.2026.8.24.0710</t>
  </si>
  <si>
    <t>1.560frascos</t>
  </si>
  <si>
    <t>Aquisição de adoçante</t>
  </si>
  <si>
    <t>1.000 frascos</t>
  </si>
  <si>
    <t>6000 frascos</t>
  </si>
  <si>
    <t>Aquisição de xícaras</t>
  </si>
  <si>
    <t>300 caixas</t>
  </si>
  <si>
    <t>Aquisição de rodo de chão</t>
  </si>
  <si>
    <t>Aquisição de esponja para limpeza</t>
  </si>
  <si>
    <t>18.000 unidades</t>
  </si>
  <si>
    <t>0006223-22.2026.8.24.0710</t>
  </si>
  <si>
    <t>8.000 unidades</t>
  </si>
  <si>
    <t>0083274-12.2026.8.24.0710</t>
  </si>
  <si>
    <t>10.000 unidades</t>
  </si>
  <si>
    <t>Aquisição de sabão em pó</t>
  </si>
  <si>
    <t>3.500 pacotes</t>
  </si>
  <si>
    <t>2000 pacotes</t>
  </si>
  <si>
    <t>0077399-61.2026.8.24.0710</t>
  </si>
  <si>
    <t>2500 pacotes</t>
  </si>
  <si>
    <t>Aquisição de esfregão de aço</t>
  </si>
  <si>
    <t>200 unidades</t>
  </si>
  <si>
    <t>Aquisição de óleo para máquina uso geral</t>
  </si>
  <si>
    <t>Aquisição para distribuição a todas Unidades do PJSC, para utilização em lubrificação de utensílios</t>
  </si>
  <si>
    <t>200 frascos</t>
  </si>
  <si>
    <t>Aquisição de guardanapo branco folha dupla</t>
  </si>
  <si>
    <t>1.000 pacotes</t>
  </si>
  <si>
    <t>0018234-83.2026.8.24.0710</t>
  </si>
  <si>
    <t>Aquisição de borrifador/pulverizador</t>
  </si>
  <si>
    <t>Aquisição de inseticida</t>
  </si>
  <si>
    <t>Aquisição de escova para lavar garrafas térmicas</t>
  </si>
  <si>
    <t>400 unidades</t>
  </si>
  <si>
    <t>0088624-78.2026.8.24.0710</t>
  </si>
  <si>
    <t>Aquisição de sabão em barras</t>
  </si>
  <si>
    <t>600 pacotes</t>
  </si>
  <si>
    <t>Aquisição de fervedor</t>
  </si>
  <si>
    <t>130 unidades</t>
  </si>
  <si>
    <t>Aquisição de chaleira</t>
  </si>
  <si>
    <t>60 unidades</t>
  </si>
  <si>
    <t>40unidades</t>
  </si>
  <si>
    <t>Manutenção de Talude</t>
  </si>
  <si>
    <t>Realizar a manutenção anual de talude existe no terreno que abriga do Fórum da Comarca de Santo Amaro da Imperatriz. trata-se de serviço enquadrado em obra de engenharia.</t>
  </si>
  <si>
    <t>0100270-22.2025.8.24.0710</t>
  </si>
  <si>
    <t>Bandeiras nacionais e estaduais</t>
  </si>
  <si>
    <t>Aquisição de bandeiras nacionais e estaduais para fornecimento às comarcas e ao Tribunal</t>
  </si>
  <si>
    <t>0074346-72.2026.8.24.0710</t>
  </si>
  <si>
    <t>Placas de inauguração</t>
  </si>
  <si>
    <t>Aquisição de placas para inauguração de novos prédios/fóruns</t>
  </si>
  <si>
    <t>Sofás</t>
  </si>
  <si>
    <t>Aquisição de sofás para compor ambientes deste Tribunal</t>
  </si>
  <si>
    <t>Poltronas</t>
  </si>
  <si>
    <t>Aquisição de poltronas para compor ambientes deste Tribunal</t>
  </si>
  <si>
    <t>Luminária</t>
  </si>
  <si>
    <t>Aquisição de luminária para compor ambientes deste Tribunal</t>
  </si>
  <si>
    <t>TAGs de passagem em pedágio</t>
  </si>
  <si>
    <t>Carros oficiais equipados com TAG para evitar a parada em praças de pedágio.</t>
  </si>
  <si>
    <t>0093824-03.2025.8.24.0710</t>
  </si>
  <si>
    <t>Serviços da licença da ferramenta SOLLICITA, plano Rubi, incluindo 8 orientações técnicas/jurídicas (1 solicitante); 1 plataforma digital (ferramentas de gestão, capacitação e pesquisa)</t>
  </si>
  <si>
    <t>A plataforma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t>
  </si>
  <si>
    <t>8 orientações jurídicas
Acesso à plataforma digital com acesso ilimitado de usuários</t>
  </si>
  <si>
    <t>0012774-18.2026.8.24.0710</t>
  </si>
  <si>
    <t>Locação de vaga de estacionamento para o
Juiz de Direito Titular da Vara
de Execuções Fiscais
Municipais e Estaduais da
Comarca da Capital</t>
  </si>
  <si>
    <t>Vaga de estacionamento para o magistrado titular da Vara
do Executivo Fiscal, cuja lotação fica localizada na Rua Tenente Silveira Centro, Florianópolis. O local não possui vaga própria o que compromete a segurança institucional do magistrado.</t>
  </si>
  <si>
    <t>12 meses</t>
  </si>
  <si>
    <t>0088337-52.2025.8.24.0710</t>
  </si>
  <si>
    <t>Serviços de Assinatura anual do Zênite Fácil (Serviços de consultoria em licitações e contratos denominado Zênite Fácil com direito a 3 acessos/usuários simultâneos) e orientação por Escrito em Licitações e Contratos (com até 6 orientações por escrito), para a Diretoria de Material e Patrimônio e Diretoria-Geral Administrativa, pelo período de 12 meses</t>
  </si>
  <si>
    <t>Renovação de assinatura anual do Zênite Fácil e Orientação por Escrito em Licitações e Contratos, para a Diretoria de Material e Patrimônio e Diretoria-Geral
Administrativa, cuja vigência se encerrará em 31/01/2026.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t>
  </si>
  <si>
    <t>Zenite Fácil - 6 acessos
Orientações por escrito - 3</t>
  </si>
  <si>
    <t>0108783-76.2025.8.24.0710</t>
  </si>
  <si>
    <t>Serviços de Assinatura do sistema Banco de Preços, versão Plus, para utilização pela Diretoria de Material e Patrimônio e outras Diretorias que necessitem fazer pesquisa de preços em Estudos Preliminares e Projetos Básicos para contratação de produtos e serviços</t>
  </si>
  <si>
    <t>A contratação da assinatura descrita objetiva atender interesses institucionais, uma vez que se trata de sistema eletrônico contendo informações sobre os preços
praticados em licitações realizadas em todo o país, constituindo, portanto, ferramenta de trabalho indispensável às atividades tanto da Diretoria de Material e Patrimônio como das demais Diretorias e unidades, as quais atuam como unidades requisitantes nas contratações do TJSC. A ferramenta já vem sendo utilizada pela Diretoria de Material e Patrimônio, pela Diretoria de Infraestrutura, pela Diretoria de Tecnologia da Informação, pela Diretoria de Engenharia e Arquitetura (todas com login privativo) e pelas comarcas (com login compartilhado), com um volume grande de pesquisas realizadas ao longo da contratação vigente cujo prazo se encerra em 09 de dezembro de
2026</t>
  </si>
  <si>
    <t>Aquisição de etiquetas diversas</t>
  </si>
  <si>
    <t>Materiais utilizados pelas Unidades do PJSC para realização das atividades de expediente.</t>
  </si>
  <si>
    <t>0005987-70.2026.8.24.0710</t>
  </si>
  <si>
    <t>302pacotes</t>
  </si>
  <si>
    <t>0030397-95.2026.8.24.0710</t>
  </si>
  <si>
    <t>270 pacotes</t>
  </si>
  <si>
    <t>Aquisição de elásticos para processos</t>
  </si>
  <si>
    <t>100 pacotes</t>
  </si>
  <si>
    <t>0008479-35.2026.8.24.0710</t>
  </si>
  <si>
    <t>Aquisição de plástico polibolhas</t>
  </si>
  <si>
    <t>Materiais utilizados para acondicionamento dos materiais a serem remetidos a todas as Unidades Requisitantes do PJSC</t>
  </si>
  <si>
    <t>100 rolos</t>
  </si>
  <si>
    <t>Aquisição de caneta esferográfica sustentável</t>
  </si>
  <si>
    <t>1.900 dúzias</t>
  </si>
  <si>
    <t>0006416-37.2026.8.24.0710</t>
  </si>
  <si>
    <t>700 dúzias</t>
  </si>
  <si>
    <t>0056145-32.2026.8.24.0710</t>
  </si>
  <si>
    <t>900dúzias</t>
  </si>
  <si>
    <t>Aquisição de post it</t>
  </si>
  <si>
    <t>0071623-80.2026.8.24.0710</t>
  </si>
  <si>
    <t>500pacotes</t>
  </si>
  <si>
    <t>Aquisição de filme strecht</t>
  </si>
  <si>
    <t>70 rolos</t>
  </si>
  <si>
    <t>Aquisição de marca texto</t>
  </si>
  <si>
    <t>2.000 pacotes</t>
  </si>
  <si>
    <t>0019292-24.2026.8.24.0710</t>
  </si>
  <si>
    <t>1200pacotes</t>
  </si>
  <si>
    <t>Aquisição de tesoura</t>
  </si>
  <si>
    <t>0087907-66.2026.8.24.0710</t>
  </si>
  <si>
    <t>Aquisição de pasta cristal em L</t>
  </si>
  <si>
    <t>0103886-68.2026.8.24.0710</t>
  </si>
  <si>
    <t>Aquisição de pasta com elástico</t>
  </si>
  <si>
    <t>500unidades</t>
  </si>
  <si>
    <t>Aquisição de pasta registradora A/Z</t>
  </si>
  <si>
    <t>Aquisição de porta lápis e porta clips</t>
  </si>
  <si>
    <t>0016139-80.2026.8.24.0710</t>
  </si>
  <si>
    <t>240unidades</t>
  </si>
  <si>
    <t>0089020-55.2026.8.24.0710</t>
  </si>
  <si>
    <t>Aquisição de fita adesiva parda kraft</t>
  </si>
  <si>
    <t>2.800 rolos</t>
  </si>
  <si>
    <t>0008456-89.2026.8.24.0710</t>
  </si>
  <si>
    <t>1.800 rolos</t>
  </si>
  <si>
    <t>Aquisição de grampeador</t>
  </si>
  <si>
    <t>Aquisição de perfurador</t>
  </si>
  <si>
    <t>50 unidades</t>
  </si>
  <si>
    <t>Aquisição de pilhas alcalinas</t>
  </si>
  <si>
    <t>4.000 cartelas</t>
  </si>
  <si>
    <t>0010082-46.2026.8.24.0710</t>
  </si>
  <si>
    <t>1.700 cartelas</t>
  </si>
  <si>
    <t>0023613-05.2026.8.24.0710</t>
  </si>
  <si>
    <t>240cartelas</t>
  </si>
  <si>
    <t>0096157-88.2026.8.24.0710</t>
  </si>
  <si>
    <t>2100 cartelas</t>
  </si>
  <si>
    <t>Aquisição de fita hotmelt personalizada</t>
  </si>
  <si>
    <t>1.200 rolos</t>
  </si>
  <si>
    <t>0077580-62.2026.8.24.0710</t>
  </si>
  <si>
    <t>576rolos</t>
  </si>
  <si>
    <t>Aquisição de pincel atomico em cores diversas</t>
  </si>
  <si>
    <t>1.200 unidades</t>
  </si>
  <si>
    <t>720unidades</t>
  </si>
  <si>
    <t>Aquisição de grampo para grampeadores diversos</t>
  </si>
  <si>
    <t>3.000 caixas</t>
  </si>
  <si>
    <t>2.000 caixas</t>
  </si>
  <si>
    <t>Aquisição de pasta com grampo trilho</t>
  </si>
  <si>
    <t>150 unidades</t>
  </si>
  <si>
    <t>Aquisição de caneta marcadora para quadro branco cores diversas e apagador</t>
  </si>
  <si>
    <t>350 jogos e 50 unidades</t>
  </si>
  <si>
    <t>Aquisição de caixas de papelão com impressão para remessas de materiais</t>
  </si>
  <si>
    <t>3.000 unidades</t>
  </si>
  <si>
    <t>Aquisição de clips tamanhos diversos</t>
  </si>
  <si>
    <t>1.000 caixas</t>
  </si>
  <si>
    <t>600caixas</t>
  </si>
  <si>
    <t>Aquisição de caneta marcadora permanente</t>
  </si>
  <si>
    <t>200 pcs</t>
  </si>
  <si>
    <t>150 caixas</t>
  </si>
  <si>
    <t>Aquisição de canetas hidrográficas cores diversas</t>
  </si>
  <si>
    <t>480unidades</t>
  </si>
  <si>
    <t>Aquisição de cola líquida e cola em bastão</t>
  </si>
  <si>
    <t>180 unidades</t>
  </si>
  <si>
    <t>Montagem de mobiliários</t>
  </si>
  <si>
    <t xml:space="preserve">Montagem de mobiliários nas comarcas que não possuem serviço de marceneiro </t>
  </si>
  <si>
    <t>não há</t>
  </si>
  <si>
    <t xml:space="preserve">Aquisição de insumos </t>
  </si>
  <si>
    <t>Aquisição de insumos para reposição e manutenção de mobiliários padronizadfos</t>
  </si>
  <si>
    <t>Conserto de mobiliário padronizado</t>
  </si>
  <si>
    <t>Conserto de móveis padronizados danificados para todas as comarcas e TJSC</t>
  </si>
  <si>
    <t>Avaliação de Imóveis</t>
  </si>
  <si>
    <t>Avaliação de imóveis para incorporação ao patrimônio do TJSC</t>
  </si>
  <si>
    <t xml:space="preserve">não há </t>
  </si>
  <si>
    <t>Manutenção de empilhadeira elétrica</t>
  </si>
  <si>
    <t>Revisão anual de empilhadeira elétrica</t>
  </si>
  <si>
    <t>Aquisição de equipamento para treinamento - manequim aduto/infantil, colete desengasgo - ACBM</t>
  </si>
  <si>
    <t>Estruturar e qualificar o treinamento básico de atendimento a emergências, garantindo maior eficiência e segurança nas ações.</t>
  </si>
  <si>
    <t>0016248-94.2026.8.24.0710</t>
  </si>
  <si>
    <t>0024753-74.2026.8.24.0710</t>
  </si>
  <si>
    <t>Aquisição de autoclaves para a lavação/esterilização do serviço odontológico</t>
  </si>
  <si>
    <t xml:space="preserve"> Garantir a biossegurança, a assepsia dos instrumentais e a conformidade com as normas sanitárias vigentes.</t>
  </si>
  <si>
    <t>Aquisição de luvas descartáveis</t>
  </si>
  <si>
    <t>Prevenção e a redução de riscos à saúde e segurança dos servidores durante o exercício de suas atribuições.</t>
  </si>
  <si>
    <t>1200 caixas com 100 unidades</t>
  </si>
  <si>
    <t>Aquisição de máscaras descartáveis</t>
  </si>
  <si>
    <t>1200 caixas com 50 unidades</t>
  </si>
  <si>
    <t>Aquisição de materiais de consumo para resgate/combate à incêndio, atendimento de urgência - CBMSC</t>
  </si>
  <si>
    <t>Prestar assistência direta de caráter emergencial pela Assessoria do CBMSC</t>
  </si>
  <si>
    <t>0018606-32.2026.8.24.0710</t>
  </si>
  <si>
    <t>0019484-54.2026.8.24.0710</t>
  </si>
  <si>
    <t>0088477-52.2026.8.24.0710</t>
  </si>
  <si>
    <t>0083091-41.2026.8.24.0710</t>
  </si>
  <si>
    <t>0018613-24.2026.8.24.0710</t>
  </si>
  <si>
    <t>Aquisição de materiais didáticos para avaliação psicológica</t>
  </si>
  <si>
    <t>Avaliar o desempenho funcional dos servidores e magistrados nos processos de admissão, afastamentos e vitaliciamento, entre outros que tramitam no PJ como adoção, destituição de pátrio poder, etc.</t>
  </si>
  <si>
    <t>Aquisição de materiais didáticos para avaliação psicológica (Comarca de Joinville).</t>
  </si>
  <si>
    <t>0086397-18.2026.8.24.0710</t>
  </si>
  <si>
    <t>Aquisição de mochos profissionais tipo sela para os consultórios do serviço odontológico</t>
  </si>
  <si>
    <t>Garantir ergonomia adequada aos profissionais durante os atendimentos, prevenindo lesões ocupacionais e promovendo maior conforto e estabilidade na execução dos procedimentos.</t>
  </si>
  <si>
    <t>Aquisição de protetores solares destinados aos servidores que exercem as funções/atividades de oficial de justiça, oficial de justiça e avaliador, comissário da infância e juventude e oficial da infância e juventude.</t>
  </si>
  <si>
    <t>1000 unidades</t>
  </si>
  <si>
    <t>Aquisição de repelente contra mosquito transmissor do mosquito da dengue aos servidores que exercem as funções/atividades de oficial de justiça, oficial de justiça e avaliador, comissário da infância e juventude e oficial da infância e juventude e assistente social, conforme decisão no Processo n. 0057405-52.2023.8.24.0710.</t>
  </si>
  <si>
    <t>Aquisição e reposição de insumo para atendimento pré-hospitalar (APH) e atendimento pré-hospitalar tático (APHT) - CSI/NIS</t>
  </si>
  <si>
    <t>Prestar assistência direta de caráter emergencial pelo NIS</t>
  </si>
  <si>
    <t>Contratação de palestrante de renome nacional para campanha de saúde</t>
  </si>
  <si>
    <t>Ampliar o alcance e a efetividade das ações educativas em saúde, garantindo a disseminação de informações atualizadas e baseadas em evidências científicas.</t>
  </si>
  <si>
    <t>Contratação de serviços de terceiros para atendimento de urgência/emergência</t>
  </si>
  <si>
    <t>Garantir resposta imediata a situações críticas que possam comprometer a saúde e a segurança de magistrados, servidores e usuários.</t>
  </si>
  <si>
    <t>Contratação de serviços de terceiros para perícia com médicos não credenciados</t>
  </si>
  <si>
    <t xml:space="preserve">Realizar serviço de perícia médica administrativa nos magistrados e servidores do PJSC, bem como nos seus dependentes </t>
  </si>
  <si>
    <t>Contratatação de serviços de terceiros (pessoa física e jurídica) para perícia psicológica de porte de armas de magistrados</t>
  </si>
  <si>
    <t>Realizar avaliações e emitir laudos para comprovação de aptidão psicológica para o manuseio de arma de fogo.</t>
  </si>
  <si>
    <t>Contratação de manutenção para os equipamentos do serviço de enfermagem</t>
  </si>
  <si>
    <t>Garantir a segurança, a precisão e a continuidade dos atendimentos de urgência e procedimentos assistenciais realizados no âmbito do Poder Judiciário.</t>
  </si>
  <si>
    <t>Contratação de manutenção para os equipamentos do serviço de odontologia</t>
  </si>
  <si>
    <t>Garantir a segurança, a eficácia e a continuidade dos atendimentos odontológicos oferecidos a magistrados e servidores.</t>
  </si>
  <si>
    <t>Aquisição de lupas cirúrgicas para os consultórios do serviço odontológico</t>
  </si>
  <si>
    <t>Garantir maior precisão e qualidade nos procedimentos clínicos e cirúrgicos, permitindo diagnósticos mais detalhados e tratamentos com maior segurança. Esses equipamentos contribuem para a melhoria da ergonomia do profissional, a redução de erros e a preservação da saúde bucal de magistrados e servidores, assegurando a excelência no atendimento prestado pelo Poder Judiciário.</t>
  </si>
  <si>
    <t>Aquisição de fardamento militar/comunitário - ACBM</t>
  </si>
  <si>
    <t>Padronização, identificação funcional e reforço da imagem institucional nas atividades operacionais e comunitárias</t>
  </si>
  <si>
    <t>0100292-80.2025.8.24.0710</t>
  </si>
  <si>
    <t>0060861-05.2026.8.24.0710</t>
  </si>
  <si>
    <t>0068664-39.2026.8.24.0710</t>
  </si>
  <si>
    <t>Aquisição de resinas odontológicas para restaurar dentes danificados por cáries, fraturas, desgaste ou outras imperfeições estéticas</t>
  </si>
  <si>
    <t>Realização de procedimentos restauradores, garantindo a recuperação funcional e estética dos dentes, bem como a preservação da saúde bucal de magistrados e servidores.</t>
  </si>
  <si>
    <t>Aquisição de colete de identificação de brigadista - ACBM</t>
  </si>
  <si>
    <t>Padronização, identificação funcional e reforço da imagem institucional nas atividades comunitárias</t>
  </si>
  <si>
    <t>0088510-42.2026.8.24.0710</t>
  </si>
  <si>
    <t xml:space="preserve">Aquisição de cadeira de resgate em escada para treinamento básico de atendimento a emergências - ACBM </t>
  </si>
  <si>
    <t>Aquisição de insertos odontológicos para endodontia e periodontia</t>
  </si>
  <si>
    <t>Garantir a execução adequada de procedimentos especializados, assegurando precisão, eficiência e qualidade nos tratamentos realizados. Esses instrumentos são fundamentais para a preservação da saúde bucal de magistrados e servidores, permitindo intervenções seguras e alinhadas às melhores práticas clínicas, em conformidade com as normas técnicas e sanitárias vigentes.</t>
  </si>
  <si>
    <t>Aquisição de material de consumo para procedimento odontológico de endodontia</t>
  </si>
  <si>
    <t xml:space="preserve">Garantir a execução segura e eficaz dos tratamentos especializados, assegurando a preservação da estrutura dentária e a saúde bucal dos usuários. </t>
  </si>
  <si>
    <t>Aquisição de material de consumo para procedimento odontológico de dentística e restauração</t>
  </si>
  <si>
    <t>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t>
  </si>
  <si>
    <t>0008292-27.2026.8.24.0710</t>
  </si>
  <si>
    <t>0025834-58.2026.8.24.0710</t>
  </si>
  <si>
    <t>0025682-10.2026.8.24.0710</t>
  </si>
  <si>
    <t>0059652-98.2026.8.24.0710</t>
  </si>
  <si>
    <t>0071651-48.2026.8.24.0710</t>
  </si>
  <si>
    <t>0079900-85.2026.8.24.0710</t>
  </si>
  <si>
    <t>0079652-22.2026.8.24.0710</t>
  </si>
  <si>
    <t>0087011-23.2026.8.24.0710</t>
  </si>
  <si>
    <t>Aquisição de medicamentos e insumos para procedimentos médicos e de enfermagem</t>
  </si>
  <si>
    <t>Garantir a execução de procedimentos assistenciais, preventivos e de urgência, assegurando a preservação da saúde e a segurança de magistrados, servidores e demais usuários, em conformidade com protocolos clínicos e normas sanitárias vigentes.</t>
  </si>
  <si>
    <t>0029924-12.2026.8.24.0710</t>
  </si>
  <si>
    <t>0032122-22.2026.8.24.0710</t>
  </si>
  <si>
    <t>0071607-29.2026.8.24.0710</t>
  </si>
  <si>
    <t>Aquisição de incubadora para a lavação/esterilização do serviço odontológico</t>
  </si>
  <si>
    <t>Aquisição de seladora para a lavação/esterilização do serviço odontológico</t>
  </si>
  <si>
    <t>Garantir a biossegurança, a assepsia dos instrumentais e a conformidade com as normas sanitárias vigentes.</t>
  </si>
  <si>
    <t>0098578-51.2026.8.24.0710</t>
  </si>
  <si>
    <t>Aquisição de adesivos odontológicos para dentística e estética</t>
  </si>
  <si>
    <t>Realização de procedimentos restauradores com qualidade e segurança, garantindo a adesão adequada entre os materiais restauradores e a estrutura dentária. Esses insumos são fundamentais para a durabilidade e a eficácia dos tratamentos, assegurando a preservação da saúde bucal de magistrados e servidores, em conformidade com protocolos clínicos e normas sanitárias vigentes.</t>
  </si>
  <si>
    <t>Aquisição de insumos para a lavação/esterilização do serviço odontológico</t>
  </si>
  <si>
    <t>Garantir a assepsia e a biossegurança nos serviços odontológicos, prevenindo contaminações cruzadas e assegurando a conformidade com as normas sanitárias vigentes. Esses materiais são essenciais para a correta higienização e esterilização dos instrumentais clínicos, preservando a saúde de magistrados, servidores e profissionais, bem como a qualidade dos atendimentos prestados no âmbito do Poder Judiciário.</t>
  </si>
  <si>
    <t>Aquisição de anestésicos odontológicos (lidocaína, articaína, mepivacaína, prilocaína e bupivacaína)</t>
  </si>
  <si>
    <t>Realização de procedimentos clínicos e cirúrgicos com segurança e conforto, garantindo o controle da dor e a redução do risco de complicações durante os atendimentos.</t>
  </si>
  <si>
    <t xml:space="preserve">Aquisição de 30 licenças do PHPStorm </t>
  </si>
  <si>
    <t>O PHPStorm é a ferramenta de dsenvolvimento principal do eproc, e,portanto, é importante que a equpe tenha a disposição licenças de versão atualizada</t>
  </si>
  <si>
    <t>Aquisição de API – Application Programming Interface (Interface de Programação de Aplicativos) do site haveibeenpwned.com</t>
  </si>
  <si>
    <t>Ferramenta necessária para a Divisão de Inteligência do NIS realizar o
monitoramento de vazamento de dados de e-mails, senhas e acessos
De internet.</t>
  </si>
  <si>
    <t>Renovação da licença para utilização do software Volare e assinaturas do TCPO e SINAPI</t>
  </si>
  <si>
    <t>Necessidade de continuar utilizando o software Volare para orçamentação de obras</t>
  </si>
  <si>
    <t>Renovação de 8 licenças atuais + 4 licenças novas + suporte técnico Módulos Orçamento e Licitação + Atualização preços TCPO e SINAPI</t>
  </si>
  <si>
    <t>0010805-65.2026.8.24.0710</t>
  </si>
  <si>
    <t>Renovação da assinatura anual aplicativo diário de obra</t>
  </si>
  <si>
    <t>Necessidade de continuar utilizando o software Diário de Obras Digital para trabalhos da específicos Diretoria de Engenharia</t>
  </si>
  <si>
    <t>2 assinaturas</t>
  </si>
  <si>
    <t>0086000-56.2026.8.24.0710</t>
  </si>
  <si>
    <t>Renovação da licença para utilização do software OrçaFascio</t>
  </si>
  <si>
    <t>Necessidade de continuar utilizando o software OrçaFascio para trabalhos da específicos Diretoria de Engenharia</t>
  </si>
  <si>
    <t>Renovação de 2  licenças atuais (cada licença comporta 5 usuários) para 3 anos</t>
  </si>
  <si>
    <t>Atualização de licença e aquisição serviço manutenção e suporte pro sistema ProDent e minutos de telessuorte</t>
  </si>
  <si>
    <t>A renovação da licença e contratação de serviço de manutenção e suporte do sistema gera segurança e que o sistema esteja sempre estável.
A Clínica Odontológica do TJSC utiliza, desde 2005, o software ProDent, de propriedade da empresa HartSystem Sistemas. O sistema oferece controle e registro dos pacientes e atendimentos.</t>
  </si>
  <si>
    <t>Licença + 500 minutos por ano</t>
  </si>
  <si>
    <t>0099868-38.2025.8.24.0710</t>
  </si>
  <si>
    <t>Renovação sistema de Gestão de Farmácia: Licenças de uso do Software Trier Gestão de Farmácias pelo período de 12 meses</t>
  </si>
  <si>
    <t xml:space="preserve">Necessidade de continuar utilizando o software de Farmácia para trabalhos específicos da Diretoria de Sáude.
TJSC já dispõe da licença deste sistema desde 2002, sendo atualmente ferramenta essencial para a boa execução das atividades da Farmácia do Poder Judiciário, serviço oferecido pela Seção de Atendimento Emergencial e Serviços de Saúde da Diretoria de Saúde e Qualidade de Vida. Cabe ressaltar que a Empresa Trier foi a única empresa entre as pesquisadas que cumpriam um critério indispensável de emissão do cupom não-fiscal, em virtude da isenção tributária concedida à Farmácia do Poder Judiciário pelo executivo fiscal. </t>
  </si>
  <si>
    <t>Liberação de acessos para 7 máquinas e mais o Servidor</t>
  </si>
  <si>
    <t>0081651-44.2025.8.24.0710</t>
  </si>
  <si>
    <t>0017964-59.2026.8.24.0710</t>
  </si>
  <si>
    <t>Liberação de acessos para 1 máquinas e mais o Servidor</t>
  </si>
  <si>
    <t>Renovação das licenças para utilização do sistema MIRO ENTERPRISE</t>
  </si>
  <si>
    <t>Necessidade de continuar utilizando o sistema Miro Enterprise para uso no projeto a ser desenvolvido pelo Laboratório de Inovação do Poder Judiciário Catarinense, alinhado ao planejamento estratégico do TJSC</t>
  </si>
  <si>
    <t>Contratação de Licença do Verifact (Aquisição de créditos para emissão de até 15 (quinze) relatórios/sessões de capturas técnicas do produto websites)</t>
  </si>
  <si>
    <t xml:space="preserve">O Verifact é ferramenta imprescindível para a validação da integridade da prova digital, que fornece segurança quanto à correta identificação e verificação dos conteúdos digitais e substitui a eventual necessidade de ata notarial. É sistema prático e seguro utilizado por diversos órgãos de inteligência nacionais,a exemplo das policias civis, de
órgãos do Ministério Público e da ABIN e que represenatria importante mecanismo à disposição da Corregedoria na sua atividade fiscalizatória. </t>
  </si>
  <si>
    <t>Licença do software Canva para Equipes</t>
  </si>
  <si>
    <t>Trata-se de um recurso apto a aprimorar as apresentações visuais dos projetos criados pelo núcleo.  Com design moderno e elegante, o indicado software tem seu uso reconhecido nas organizações.</t>
  </si>
  <si>
    <t>0079174-14.2026.8.24.0710</t>
  </si>
  <si>
    <t>Licença do software Trello Standard</t>
  </si>
  <si>
    <t>Possibilitar a equipe de trabalho, em especial o(a) Coordenador(a), o gerenciamento dos projetos em andamentos e os vindouros, estabelecer fluxo de trabalho claro e compartilhado, divisão de tarefas entre os colaboradores e o monitoramento em tempo real das entregas.</t>
  </si>
  <si>
    <t>Licença do software Bizagi</t>
  </si>
  <si>
    <t>Trata-se de um sistema utilizado para o mapeamento de processos, dentro do padrão BPMN.  Esse recurso permite a documentação dos processos de trabalho com alta qualidade.</t>
  </si>
  <si>
    <t>Licença do software Lucidchart Individual</t>
  </si>
  <si>
    <t>Criação de fluxogramas para apresentações para o(a) Desembargador(a) Corregedor(a) e para os juízos correicionados, elaboração de projetos, formulação de orientações e demais comunicações de competência deste Núcleo V. Ressalta-se que a unidade já utiliza o programa na versão gratuita, porém as limitações dificultam a criação, impessão e a qualidade no compartilhamento dos fluxogramas. A aquisição do programa permitirá sobremaneira uma evolução no design dos fluxos de trabalho e das orientações expedidas pela Corregegoria-Geral da Justiça e, com isso, um entendimento mais amplo e rápido sobre o tema tratado.</t>
  </si>
  <si>
    <t>Contratação de Licença do PDF SAM Enhanced + Visual</t>
  </si>
  <si>
    <t>Utilizar recursos não disponíveis na versão free, de forma segura, como compressão de arquivos, conversão e OCR.</t>
  </si>
  <si>
    <t>Renovação do Sistema Web Gestão Tributária - GT Fácil</t>
  </si>
  <si>
    <t xml:space="preserve">Devido à vasta legislação tributária e sua constante alteração, em que o Poder Judiciário de Santa Catarina é tomador de serviços, no qual é obrigado a proceder a diversos recolhimentos tributários, pesquisar legislações municipais de todo o país, faz-se necessária a contratação de soluções tecnológicas de apoio que permitam ao servidor enfrentar as dúvidas existentes com maior objetividade. </t>
  </si>
  <si>
    <t>Contratação Signage Seal Horus DS</t>
  </si>
  <si>
    <t>Necessidade de solução digital para comunicação visual geral do prédio-sede do TJSC, inclusive com relação às notícias e campanhas institucionais</t>
  </si>
  <si>
    <t>Aquisição de tablets</t>
  </si>
  <si>
    <t>O tablet é um periférico apto a permitir que os servidores possam aprimorar as suas técnicas na exposição de temas em reuniões ou cursos, além de ser uma ferramenta de fácil portabilidade e acesso.  Seu uso permitiria o acesso fácil à informação nesses eventos e solenidades, contribuindo na execução de trabalho com mais eficiência.</t>
  </si>
  <si>
    <t>Diretoria de Engenharia e Arquitetura</t>
  </si>
  <si>
    <t>Aquisição de Tablet Samsung Galaxy TAB S10 FE+ 5G na cor cinza</t>
  </si>
  <si>
    <t>0012478-93.2026.8.24.0710</t>
  </si>
  <si>
    <t xml:space="preserve">A demanda proposta justifica-se pela natureza eminentemente operacional das atividades de fiscalização em campo, as quais exigem elevada mobilidade, agilidade no registro das informações e acesso imediato aos documentos técnicos. Nesse contexto, os tablets apresentam vantagens técnicas relevantes em relação aos notebooks, destacando-se pela praticidade de uso em ambiente de obra, possibilidade de operação em pé, ou seja, sem necessidade de um posto de trabalho fixo, e em deslocamento contínuo, acionamento imediato do equipamento sem necessidade de abertura de tela, maior autonomia de bateria e menor peso, fatores que contribuem significativamente para a eficiência e a segurança do agente fiscalizador.
Ressalta-se, ainda, a facilidade proporcionada pelo tablet para realização de registros fotográficos e audiovisuais diretamente no equipamento, permitindo a documentação imediata das não conformidades, com melhor integração entre imagens, anotações e projetos digitais, sem a necessidade de utilização de dispositivos acessórios, como câmeras externas. Tal funcionalidade fortalece a qualidade dos registros técnicos, amplia a rastreabilidade das informações e confere maior robustez ao acervo documental produzindo durante as fiscalizações.
A quantidade inicialmente solicitada tem caráter experimental, com o objetivo de avaliar, na prática, a performance dos equipamentos e sua adequação às rotinas de trabalho. Após o período de uso e mediante o devido feedback dos servidores usuários, será possível realizar levantamento mais preciso acerca da quantidade ideal de equipamentos a ser disponibilizada para cada Divisão, de forma racional e alinhada aos princípios da eficiência e economicidade administrativa. </t>
  </si>
  <si>
    <t>0074825-65.2026.8.24.0710</t>
  </si>
  <si>
    <t>Aquisição de webcam</t>
  </si>
  <si>
    <t>Demandas pontuais de determinados setores da Secretaria do TJSC</t>
  </si>
  <si>
    <t>Aquisição de mouses ergonômicos</t>
  </si>
  <si>
    <t>Essencial para a saúde dos servidores que trabalham realizando muitos cliques no sistema. Atendimento do programa Pertencer.</t>
  </si>
  <si>
    <t>Aquisição de teclados ergonômicos</t>
  </si>
  <si>
    <t>Aquisição de Scanners</t>
  </si>
  <si>
    <t>Manutenção do parque de scanners do PJSC</t>
  </si>
  <si>
    <t>0105344-23.2026.8.24.0710</t>
  </si>
  <si>
    <t>Peças para scanner</t>
  </si>
  <si>
    <t>Conserto de scanner e impressoras</t>
  </si>
  <si>
    <t>Manutenção do parque de scanners e impressoras do PJSC</t>
  </si>
  <si>
    <t>Peças de impressoras / multifuncionais</t>
  </si>
  <si>
    <t>Manutenção do parque de impressoras e multifuncionais do PJSC</t>
  </si>
  <si>
    <t>0077177-93.2026.8.24.0710</t>
  </si>
  <si>
    <t>Aquisição de Multifuncionais / Impressoras / Impressoras coloridas</t>
  </si>
  <si>
    <t>Manutenção do parque de impressoras do PJSC e demandas pontuais de determinados setores da Secretaria do TJSC</t>
  </si>
  <si>
    <t>0017401-65.2026.8.24.0710</t>
  </si>
  <si>
    <t>Fontes para Computador, Scanner e Notebook</t>
  </si>
  <si>
    <t>Manutenção do parque de informática do PJSC</t>
  </si>
  <si>
    <t>Fusores para impressoras</t>
  </si>
  <si>
    <t>Recomposição de estoque setorial da SGME/DSGA</t>
  </si>
  <si>
    <t>Microfones e mesas para depoimento Especial e microfones tipo omnidirecional para videoconferência</t>
  </si>
  <si>
    <t>Demandas do CEIJ para salas de Depoimento Especial e Manutenção do parque do PJSC</t>
  </si>
  <si>
    <t>Gravador de Voz MP</t>
  </si>
  <si>
    <t>Mouses/Teclados diversos</t>
  </si>
  <si>
    <t>0012884-17.2026.8.24.0710</t>
  </si>
  <si>
    <t>0013283-46.2026.8.24.0710</t>
  </si>
  <si>
    <t>0024517-25.2026.8.24.0710</t>
  </si>
  <si>
    <t>Aquisição de peças e insumos de TI diversos (pen drive, cartão de memória, pilhas,  baterias, fontes, adaptadores diversos, espaguetes/tubo, pasta térmica, algodão hidrófilo, cabos diversos,  guias laterais, óleos, graxas, placas diversas, etc)</t>
  </si>
  <si>
    <t>0030579-81.2026.8.24.0710</t>
  </si>
  <si>
    <t>0030626-55.2026.8.24.0710</t>
  </si>
  <si>
    <t>0059970-81.2026.8.24.0710</t>
  </si>
  <si>
    <t>0074156-12.2026.8.24.0710</t>
  </si>
  <si>
    <t>0074163-04.2026.8.24.0710</t>
  </si>
  <si>
    <t>0074556-26.2026.8.24.0710</t>
  </si>
  <si>
    <t>0074150-05.2026.8.24.0710</t>
  </si>
  <si>
    <t>0074185-62.2026.8.24.0710</t>
  </si>
  <si>
    <t>0074177-85.2026.8.24.0710</t>
  </si>
  <si>
    <t>0080124-23.2026.8.24.0710</t>
  </si>
  <si>
    <t>0080126-90.2026.8.24.0710</t>
  </si>
  <si>
    <t>0101518-86.2026.8.24.0710</t>
  </si>
  <si>
    <t xml:space="preserve">Peças para manutenção dos computadores  existentes cuja Garantia findou e a DTI não dispõe de peças para reposição (memórias DDR4, coolers de encaixe por garra, placa de vídeo 4GB RAM, etc) </t>
  </si>
  <si>
    <t>Necessidade de efetuar manutenção corretiva nos computadores (ex. DATEN) existentes aproveitando as CPUS até o fim da sua vida útil.</t>
  </si>
  <si>
    <t>Aquisição de nobreak</t>
  </si>
  <si>
    <t>Manutenção do parque do PJSC</t>
  </si>
  <si>
    <t>0067127-08.2026.8.24.0710</t>
  </si>
  <si>
    <t>Baterias para nobreak</t>
  </si>
  <si>
    <t>Os equipamentos são necessários para fazer a substituição das baterias de diversos nobreaks, incluindo dos nobreaks dos scanners raio x de bagagem instalados nas unidades do PJSC e que não estão acobertados por garantia. Considerando a quantidade de scanners e o tempo médio de vida útil da bateria, chegou-se ao quantitativo indicado.</t>
  </si>
  <si>
    <t>Conserto de nobreak e compressor</t>
  </si>
  <si>
    <t>Cabos / extensores HDMI e USB diversos</t>
  </si>
  <si>
    <t>Kit Transmissor e receptor HDMI sem fio</t>
  </si>
  <si>
    <t>Aquisição de SSDs e HDs externos</t>
  </si>
  <si>
    <t>Aquisição de Toners diversos</t>
  </si>
  <si>
    <t>0019342-50.2026.8.24.0710</t>
  </si>
  <si>
    <t>0025049-96.2026.8.24.0710</t>
  </si>
  <si>
    <t>0025041-22.2026.8.24.0710</t>
  </si>
  <si>
    <t>Unidades de imagens para impressora diversas</t>
  </si>
  <si>
    <t>Aquisição de Cartuchos diversos</t>
  </si>
  <si>
    <t>0018976-11.2026.8.24.0710</t>
  </si>
  <si>
    <t>Aquisição de Monitores diversos</t>
  </si>
  <si>
    <t>Aparelhos telefônicos analógicos (com fio e sem fio)</t>
  </si>
  <si>
    <t>Recomposição de estoque setorial da DRC</t>
  </si>
  <si>
    <t>Aparelhos telefônicos IP</t>
  </si>
  <si>
    <t>Cabos telefônicos</t>
  </si>
  <si>
    <t>Adaptadores Voip / adaptadores diversos</t>
  </si>
  <si>
    <t>Prestação de serviços continuados de telefonia móvel pessoal (Serviço Móvel Pessoal - SMP), para a comarca de Rio do Campo.</t>
  </si>
  <si>
    <t xml:space="preserve">Necessidade de continuar utilizando o serviço em Rio do Campo. </t>
  </si>
  <si>
    <t>1 linha</t>
  </si>
  <si>
    <t>Aquisição de Cabos/Cordões para Rede</t>
  </si>
  <si>
    <t>0081740-33.2026.8.24.0710</t>
  </si>
  <si>
    <t>Aquisição de Gbics</t>
  </si>
  <si>
    <t>Conserto de notebooks</t>
  </si>
  <si>
    <t>Prospecção de novas tecnologias</t>
  </si>
  <si>
    <t>Identificar tecnologias ou serviços que garantam a evolução tecnológica ou manutenção adequada dos ativos de TI do parque do PJSC</t>
  </si>
  <si>
    <t>Pares Radio HT Comunicador Walktalk Talkabout Profissional</t>
  </si>
  <si>
    <t>Apresentadores sem fio (passadores de slides)</t>
  </si>
  <si>
    <t>CGJ - Um para utilizar nas correições presenciais, para apresentações e outro para utilização na nova sala de reuniões do Núcleo III
DTI-DRC / TJSC - para uso em apresentações diversas</t>
  </si>
  <si>
    <t>Suportes diversos (Ex. TVs, sistema de som)</t>
  </si>
  <si>
    <t>0077538-13.2026.8.24.0710</t>
  </si>
  <si>
    <t>Caixa de som / amplificadores</t>
  </si>
  <si>
    <t>Smart TV / TVs / Televisores diversos</t>
  </si>
  <si>
    <t>TV destinadas as áreas diretivas/administrativas para acompanhamento de dashboard, videoconferências etc.</t>
  </si>
  <si>
    <t>0077550-27.2026.8.24.0710</t>
  </si>
  <si>
    <t>Racks diversos</t>
  </si>
  <si>
    <t>Fones de ouvido / headset diversos</t>
  </si>
  <si>
    <t>Fones diferenciados para setores que retornaram ao atendimento presencial</t>
  </si>
  <si>
    <t>0013829-04.2026.8.24.0710</t>
  </si>
  <si>
    <t>0059077-90.2026.8.24.0710</t>
  </si>
  <si>
    <t>0088280-97.2026.8.24.0710</t>
  </si>
  <si>
    <t>Microfones de cabeça sem fio (palestrantes)</t>
  </si>
  <si>
    <t>A aquisição de microfones de cabeça sem fio visa melhorar a qualidade das apresentações realizadas na Academia Judicial, especialmente em cursos, palestras e eventos híbridos. Esses equipamentos permitem maior mobilidade aos palestrantes, garantindo captação de áudio clara e sem interferências, mesmo em ambientes amplos. O uso de microfones auriculares também reduz o risco de microfonia e melhora a experiência dos participantes presenciais e remotos.</t>
  </si>
  <si>
    <t>Microfones diversos</t>
  </si>
  <si>
    <t>0059961-22.2026.8.24.0710</t>
  </si>
  <si>
    <t>Licença de uso do software Lumion Standard - Subscrição pelo período de 1 ano</t>
  </si>
  <si>
    <t>Licença de uso do software Lumion Standart para elaboração e produção de mídia foto realista (renderização de imagens) a partir
de maquetes eletrônicas tridimensionais de edifícios, complexos arquitetônicos, ambientes internos e/ou externos e de mobiliário, com ou sem animação, com a
finalidade de proporcionar uma visão mais clara e detalhada do projeto/produto final.</t>
  </si>
  <si>
    <t>0091196-07.2026.8.24.0710</t>
  </si>
  <si>
    <t>Software TQS UNIPRO</t>
  </si>
  <si>
    <t>Para manutenção do sistema já utilizado atualmente pela DEA. Utilizado como modelador estrutural de edifícios entre outros serviços.</t>
  </si>
  <si>
    <t>Pacote RedmineX All Plugins Bundle para 300 usuários</t>
  </si>
  <si>
    <t>A contratação pretendida tem por objetivo disponibilizar e manter recursos avançados no Redmine, sistema utilizado pela DTI para o gerenciamento de projetos e do portfolio de TIC e pelo Tribunal de Justiça como um todo para o gerenciamento de projetos estratégicos.</t>
  </si>
  <si>
    <t>Contratação de licenças Canonical ESM Ubuntu Linux</t>
  </si>
  <si>
    <t>A licenças Canonical ESM garatem o fornecimento de atualizações de correção e de segurança para o sistema operacional Ubuntu Linux, utilizado na infraestrutura de aplicações do PJSC.</t>
  </si>
  <si>
    <t>Licenças do Software Padlet</t>
  </si>
  <si>
    <t>Essencial para o desenvolvimento dos conteúdos dos curso que são disponibilizados no ambiente virtual da AJ (Moodle) para os magistrados e servidores</t>
  </si>
  <si>
    <t>10 licenças para o EAD</t>
  </si>
  <si>
    <t>Licença do Canva Pro.</t>
  </si>
  <si>
    <t>Essencial para o desenvolvimento dos conteúdos das projetos, capacitações institucionais e interinstitucionais, apresentações e materiais elaborados no âmbito do GMF.</t>
  </si>
  <si>
    <t>1 licença para uso pelo GMF</t>
  </si>
  <si>
    <t>Licença Plaud AI</t>
  </si>
  <si>
    <t>Inúmeras reuniões do GMF, bem como inspeções às unidades prisionais do Estado Catarinense, fazendo-se necessário aparelho gravador que por si só transcreva as informações com IA, para fins de relatórios de inspeções e atas de reuniões, prestigiando o princípio da eficiência, bem como da economicidade, uma vez que o GMF já dispõe do aparelho.</t>
  </si>
  <si>
    <t>Licença do Asana Starter.</t>
  </si>
  <si>
    <t>Ferramenta relevante para auxílio na estruturação e acompanhamento dos projetos do GMF.</t>
  </si>
  <si>
    <t>1 Licença para uso pelo GMF</t>
  </si>
  <si>
    <t>Contratação da ferramenta de acessibilidade Rybená Web</t>
  </si>
  <si>
    <t>Necessidade de uma ferramenta de acessibilidade que permite a tradução de textos do português para a Língua Brasileira de Sinais (Libras) e para voz.  Ela é destinada a pessoas com deficiência visual, auditiva, intelectual, idosos, disléxicos e outras pessoas com dificuldade de leitura e compreensão de textos.</t>
  </si>
  <si>
    <t>2 licenças</t>
  </si>
  <si>
    <t>0087351-64.2026.8.24.0710</t>
  </si>
  <si>
    <t>Contratação de suporte técnico e atualização das licenças dos plugins RedmineX.</t>
  </si>
  <si>
    <t>Melhorar a experiência dos usuários que utilizam a ferramenta, principalmente após a expansão da sua utilização para outras unidades fora da DTI, capitaneada pela ASPLAN.</t>
  </si>
  <si>
    <t>Contratação serviço de Implantação, Atualização, Integrações, Manutenção e Suporte ao RDC-ARQ: Archivematica e
AtoM</t>
  </si>
  <si>
    <t>Imprescindível para atender às necessidades do PJSC no que tange à preservação da memória institucional, à segurança da informação e à transparência administrativa.</t>
  </si>
  <si>
    <t>Reconfiguração do software Recovery Point</t>
  </si>
  <si>
    <t>Devido ao fim do suporte do software VMWare 7, faz-se necessária a atualização para o VMWare 8. Esta atualização implicará na necessidade de reconfiguração do software Recovery Point, que é o software que realiza a replicação das máquinas virtuais do VMWare</t>
  </si>
  <si>
    <t>Aquisição de placas para o piso elevado do CPD</t>
  </si>
  <si>
    <t>As placas da sala do CPD estão em processo de deteriorização, sendo necessária sua substituição para continuar suportando o peso dos equipamentos</t>
  </si>
  <si>
    <t>Adaptadores HDMI sem fio</t>
  </si>
  <si>
    <t>Os adaptadores HDMI sem fio serão utilizados para facilitar a conexão entre notebooks e projetores/monitores em salas de aula e auditórios, eliminando a necessidade de cabos físicos e permitindo maior flexibilidade na disposição dos equipamentos. Essa solução é especialmente útil em ambientes com múltiplos apresentadores ou com layout variável, promovendo agilidade na troca de conteúdo e organização do espaço.</t>
  </si>
  <si>
    <t>Adaptador Wi-Fi sem fio</t>
  </si>
  <si>
    <t>Aquisição de duas unidades para atividades de inteligência específicas de Ethical Hacking, compatíveis com máquinas virtuais Linux, em especial Parrot OS e Kali Linux.</t>
  </si>
  <si>
    <t>Software Soundforge</t>
  </si>
  <si>
    <t xml:space="preserve">Para gravação e edição de áudio </t>
  </si>
  <si>
    <t>Software Vmix</t>
  </si>
  <si>
    <t>Para gravação de vídeo</t>
  </si>
  <si>
    <t xml:space="preserve">Software OBS Studio </t>
  </si>
  <si>
    <t>Para transmissão ao vivo</t>
  </si>
  <si>
    <t xml:space="preserve">Software Audacity </t>
  </si>
  <si>
    <t>Para backup de áudio</t>
  </si>
  <si>
    <t>Software, Implantação e suporte - Onboarding - da plataforma PixMídia Soluções em Tecnologia Ltda</t>
  </si>
  <si>
    <t>Sistema de comunicação
institucional interna</t>
  </si>
  <si>
    <t>Locação de Players Digitais para comunicação interna</t>
  </si>
  <si>
    <t>Aquisição de aparelhos telefonicos analógicos com fio</t>
  </si>
  <si>
    <t>Aquisição para distribuição a todas Unidades do PJSC, para utilização em ligações telefônicas</t>
  </si>
  <si>
    <t>* Microfones: modelo sm7b da Shure; 
* Mesa de controle: oxygen 2000;
* 2 Webcam da marca Insta360, Link 4k 60fps para Streaming Profissional, Inteligência Artificial com Sensor de Rastreamento e Controle de Gestos
* 2  tripés com softboxes de iluminação, com lâmpada LED e tela difusora branca da marca Greika (KIT AGATA II)</t>
  </si>
  <si>
    <t>Materiais necessários para montagem de estúdio de gravação</t>
  </si>
  <si>
    <t>Aquisição de câmeras e lentes profissionais</t>
  </si>
  <si>
    <t>Aquisição paa subsidiar as atividades dos jornalistas e designers do NCI</t>
  </si>
  <si>
    <t>Aquisição de drones</t>
  </si>
  <si>
    <t xml:space="preserve">Aquisição de quadro com moldura, paspatur e vidro destinado à exposição de certificado. </t>
  </si>
  <si>
    <t>0100073-67.2025.8.24.0710</t>
  </si>
  <si>
    <t xml:space="preserve">A Academia Judicial do Poder Judiciário do Estado de Santa Catarina foi homenageada publicamente pela Academia Catarinense de Letras Jurídicas - ACALEJ, na pessoa do seu Diretor Executivo, Des. Luis Felipe Siegert Schuch, "por sua atuação decisiva no aperfeiçoamento profissional de um Judiciário cada vez mais voltado aos anseios da Sociedade catarinense, e bem assim, pelo irrestrito apoio à ACLEJ, formalizado em convênio". A formalização da homenagem se deu pelo envio de um "Certificado de Gratidão e Louvor", datado de 3 de abril de 2025, e que precisa ser devidamente emoldurado para fixação e exposição nas dependências da Academia Judicial. Como o Tribunal de Justiça não mantém contrato que atenda ao serviço necessário, por determinação da Diretoria Executiva da Academia Judicial, foram tomadas as providências necessárias para a contratação direta. </t>
  </si>
  <si>
    <t>Serviço de transporte de júri</t>
  </si>
  <si>
    <t>0100736-16.2025.8.24.0710</t>
  </si>
  <si>
    <t>Serviço de transporte de júri Comarca de Imbituba</t>
  </si>
  <si>
    <t>0100670-36.2025.8.24.0710</t>
  </si>
  <si>
    <t>Como a comarca não possuí salão do júri, o veículo será utilizado para levar os equipamentos até o local onde são realização das Sessões do Tribunal do Júri</t>
  </si>
  <si>
    <t xml:space="preserve">Fornecimento de hospedagem em hotel </t>
  </si>
  <si>
    <t>0099572-16.2025.8.24.0710</t>
  </si>
  <si>
    <t>Hospedagem para os participantes da(s) Sessão (ões) do Tribunal de Júri. Data de início da sessão: 21/01/2026 com previsão de encerramento em 22/01/2026. Número do processo judicial 5003690-13.2023.8.24.0030/SC. Horário de início da sessão: 09 horas. Categoria de participantes: integrantes da sessão de júri que necessitam manter a incomunicabilidade, sendo eles, 07 jurados e, 02 oficiais de justiça (previstos na Resolução GP n. 20/2025, Art. 6º).</t>
  </si>
  <si>
    <t>Aquisição de mesas de 3 lugares; mesas de 2 lugares e mesas de 1 lugar</t>
  </si>
  <si>
    <t>0101651-65.2025.8.24.0710</t>
  </si>
  <si>
    <t>Trata de aquisição de móveis sob medida para fazer a ampliação do mobiliário do Tribunal Pleno, em razão da criação de 12 cargos de Desembargador(a). O projeto arquitetônico foi elaborado pela Diretoria de Enganharia e Arquitatura/DEA, conforme consta no sei n. 0089098-83.2025.8.24.0710, leiaute constante no doc. 9933737. Cabe ressaltar que não há como fazer a aquisição do mobiliário por meio do Contrato n. 45/2024 que tem por objeto aquisição de móveis sob medida, tendo em vista os móveis a serem produzidos não possuem as especificações técnicas constantes em contrato, motivo pelo qual há necessidade que a contratação se dê por meio de dispensa de licitação. Ainda, por se tratar de mobiliário sob medida, com necessidade de visita de medição, retirada de módulo para fazer a pintura na mesma tonalidade dos móveis já existentes, e entrega e instalação no local, requer-se que seja dispensada a contratação por meio de cotação eletrônica.</t>
  </si>
  <si>
    <t xml:space="preserve">5 mesas de 3 lugares; 4 de 2 lugares; 2 de um lugar </t>
  </si>
  <si>
    <t>0100914-62.2025.8.24.0710</t>
  </si>
  <si>
    <t>Superveniente</t>
  </si>
  <si>
    <t>Júri no dia 12/03/2026, processo número 5000259-40.2022.8.24.0083, início da sessão às 09:00 horas Serão transportados jurados, oficiais de justiça e testemunhas (se necessário), em outros júris foi necessário realizar mais de uma viajem por isso estamos solicitando duas. O transporte se refere ao percurso: fórum/restaurante/fórum. A RC está de acordo com a Resolução GP n. 20/2025. Conforme apresentado no documento com informações complementares as empresa Joy Tur mantém o mesmo valor, porém não tem interesse em apresentar um orçamento com data atualizada. Informo que não há nenhuma outra empresa de transporte na região.</t>
  </si>
  <si>
    <t>0006928-20.2026.8.24.0710</t>
  </si>
  <si>
    <t>Refere-se à realização de sessão do Tribunal do Júri designada para o dia 05/03/2026, relativa ao processo nº 5000106-02.2025.8.24.0083, com início às 09h00. Para a referida sessão, será necessário o transporte de jurados, oficiais de justiça e testemunhas. Ressalta-se que, em júris anteriores, houve necessidade de mais de uma viagem, motivo pelo qual está sendo solicitada a realização de duas viagens. O transporte abrangerá o percurso Fórum / Restaurante / Fórum. A requisição encontra-se em conformidade com a Resolução GP nº 20/2025. Conforme informado no documento contendo as informações da empresa Joy Tur, não demonstrou interesse em apresentar orçamento com data atualizada. E não há outra empresa de transporte disponível na região para a prestação do serviço. Diante do exposto, solicito autorização para validação do orçamento apresentado, nos mesmos moldes do que foi decidido na Decisão nº 10172903, no SEI nº 0100914-62.2025.8.24.0710.</t>
  </si>
  <si>
    <t>0007276-38.2026.8.24.0710</t>
  </si>
  <si>
    <t>Refere-se à realização de sessão do Tribunal do Júri designada para o dia 09/04/2026, relativa ao processo nº 5002046-07.2022.8.24.0083, com início às 09h00. Para a referida sessão, será necessário o transporte de jurados, oficiais de justiça e testemunhas. Ressalta-se que, em júris anteriores, houve necessidade de mais de uma viagem, motivo pelo qual está sendo solicitada a realização de duas viagens. O transporte abrangerá o percurso Fórum / Restaurante / Fórum. A requisição encontra-se em conformidade com a Resolução GP nº 20/2025. Conforme informado no documento contendo as informações da empresa Joy Tur, não demonstrou interesse em apresentar orçamento com data atualizada. E não há outra empresa de transporte disponível na região para a prestação do serviço. Diante do exposto, solicito autorização para validação do orçamento apresentado, nos mesmos moldes do que foi decidido na Decisão nº 10172903, no SEI nº 0100914-62.2025.8.24.0710.</t>
  </si>
  <si>
    <t>Aquisição de prateleira industrial</t>
  </si>
  <si>
    <t>0096476-90.2025.8.24.0710</t>
  </si>
  <si>
    <t>Solicita-se a aquisição de estantes para a conclusão da montagem do depósito do Fórum Des. Rid Silva, que foi recentemente reformado. Os mobiliários são necessários para organização e melhor aproveitamento do local, onde são acondicionados itens das mais variadas naturezas (água, leite, produtos e materiais de limpeza, etc.). Destaca-se que o PJSC possui contato para fornecimento de estantes de metal, bem como para confecção de móveis planejados em madeira. A primeira opção (estantes metálicas) é inviável em virtude da pouca profundidade (40cm) e baixa resistência ao peso em suas prateleiras. A segunda, esta Secretaria entende, com a devida vênia, que não atende aos critérios de economicidade, haja vista que a confecção de peças planejadas geraria um custo de algumas dezenas de milhares de reais. Portanto, diante da natureza da demanda e das opções disponíveis, entendeu-se mais adequada a opção apresentada por meio desta Requisição de Compra.</t>
  </si>
  <si>
    <t>Fornecimento de hospedagem em hotel com café da manhã</t>
  </si>
  <si>
    <t>0103183-74.2025.8.24.0710</t>
  </si>
  <si>
    <t>Diretoria de Tecnologia da Informação</t>
  </si>
  <si>
    <t>Aquisição de aparelho telefônico IP</t>
  </si>
  <si>
    <t>0096689-96.2025.8.24.0710</t>
  </si>
  <si>
    <t xml:space="preserve">Em razão da mudança do fórum da comarca de Guabiruba, daqui a mês, a rede de dados será modificada para somente operar por meio de rede WI-FI (telefonia VoIP). Ou seja, não será possível atender aos sistemas de telefonia VoIP, sem que se tenha um equipamento adaptável a essa nova estrutura, razão pela qual se faz necessária a aquisição dos telefones IP em apreço, inclusive, considerando-se a urgência, requer-se o AFASTAMENTO da dispensa na forma eletrônica. </t>
  </si>
  <si>
    <t>0009449-35.2026.8.24.0710</t>
  </si>
  <si>
    <t xml:space="preserve">Trata-se de aquisição de equipamentos telefônicos com tecnologia IP, com identificador de chamadas, para utilização de magistrados e de desembargadores, bem como para uso em fóruns e em unidades administrativas deste Poder Judiciário. Esta aquisição ganhou maior urgência sobretudo após a nomeação dos novos desembargadores, haja vista que esta seção de telecomunicações acabou ficando com baixíssimo estoque para eventual utilização nos fóruns e nos demais gabinetes. </t>
  </si>
  <si>
    <t>Presidência</t>
  </si>
  <si>
    <t>Serviço de assinatura de tv a cabo</t>
  </si>
  <si>
    <t>0104419-61.2025.8.24.0710</t>
  </si>
  <si>
    <t>Trata-se de contratação de serviço de TV a cabo, com transmissão de canais de notícias locais e nacionais, para atendimento ao Gabinete da Presidência do Tribunal de Justiça de Santa Catarina, no período de janeiro a dezembro de 2026. O referido serviço não se enquadra como bem de luxo e não há resolução vigente que disponha em sentido diverso. Nesse contexto, destaca-se o disposto no art. 5º, § 3º, IV, da Resolução GP n. 29/2021: Art. 5º As contratações diretas de pequeno valor serão realizadas preferencialmente por meio da dispensa eletrônica. § 3º Será utilizado o formulário de requisição de compras, com a contratação da proposta mais vantajosa consignada, quando: IV – caracterizado evidente prejuízo no uso da dispensa eletrônica. Foi realizada cotação de preços no Banco de Preços, por meio da qual se verificou que a proposta apresentada pela empresa Claro é a mais vantajosa e menos onerosa. Ressalta-se que, além da pesquisa realizada no Banco de Preços, foram consultadas outras empresas, como a Vivo, da qual não houve retorno ao e-mail encaminhado.</t>
  </si>
  <si>
    <t>0103066-83.2025.8.24.0710</t>
  </si>
  <si>
    <t xml:space="preserve">Aquisição de leite UHT	</t>
  </si>
  <si>
    <t>100 lts</t>
  </si>
  <si>
    <t>0103308-08.2026.8.24.0710</t>
  </si>
  <si>
    <t>Serviço de limpeza do Brise-soléil (tipo colmeia e tipo linear) das sacadas e do ar condicionado (área interna e externa)</t>
  </si>
  <si>
    <t xml:space="preserve"> Contratação anual para limpeza dos brises instalados no prédio, em razão da necessidade de asseio e sobretudo em razão de o material acumular sujeira e poeira do ambiente. Sem contar que a sujeira, se ficar acumulada por muito tempo, além de escorrer com as águas das chuvas e sujar outras áreas, poderá danificar o material, até mesmo de maneira irreversível. A limpeza dos brises, em razão da altura do prédio, que possui 5 (cinco) pavimentos, necessita de equipamentos e utensílios específicos, motivo pelo qual inviabiliza, tanto tecnicamente quanto por questões de segurança, a execução dos serviços pelos colaboradores terceirizados do PJSC. Ressalto que o prédio possui 5 (cinco) pavimentos e a contratação refere-se à execução de serviços por empresa especializada em realizar trabalho em altura.</t>
  </si>
  <si>
    <t>Serviço de locação por diária de veículo compacto popular (com ar condicionado) e Lavação</t>
  </si>
  <si>
    <t>0093474-15.2025.8.24.0710</t>
  </si>
  <si>
    <t>Locação de veiculo compacto popular (Renault Kwid ou similar) com ar condicionado para o uso da assistente social em visitas para estudo social, uso eventual  do magistrado para visitas aos abrigos e Chefe de Secretaria do Foro para correições nos cartórios extrajudiciais. A pretensa contratada é a única locadora de veículos da Comarca de Fraiburgo, portanto, a fim de aferir o preço de mercado da locação (previsto para 2026) outros orçamentos da Internet foram juntados.  Tais locações se fazem necessárias, em virtude da doação do veículo oficial de nossa comarca ao Município de Monte Carlo (Comarca de Fraiburgo), conforme  SEI 0088593-92.2025.8.24.0710. Foi estimado o uso de 7 (sete) diárias por mês, em média, totalizando 84 (oitenta e quatro) diárias para os meses de janeiro a dezembro de 2026.</t>
  </si>
  <si>
    <t>84 locação de veiculo; 84 lavação</t>
  </si>
  <si>
    <t>Aquisição de licença de uso do software SketchUp versão PRO-YR-CNL - assinatura por 12 meses e licença de uso do software SketchUp versão Studio STDO-YR-CNL-02 - assinatura por 12 meses</t>
  </si>
  <si>
    <t>0005091-27.2026.8.24.0710</t>
  </si>
  <si>
    <t>Necessidade de aquisição de 2 (duas) licenças de uso do software SketchUp versão PRO e 1 licença de uso do software SketchUp versão Studio para elaboração e produção de projetos arquitetônicos a partir de maquetes eletrônicas tridimensionais de edifícios, complexos arquitetônicos, ambientes internos e/ou externos e de mobiliário, com a finalidade de proporcionar uma visão mais clara e detalhada dos projetos de arquitetura do Poder Judiciário de Santa Catarina. Justifica-se a aquisição de 1 (uma) licença versão Studio, superior à licença versão PRO, porque há necessidade de recursos tecnológicos mais avançados para que se tenha êxito na representação de projetos arquitetônicos mais complexos.Salienta-se que a pesquisa de preços está balizada em dois orçamentos com empresas revendedoras autorizadas no Brasil (TECC e Total Cad), porque a terceira revendedora autorizada (FF Solutions), apesar de consultada, informou por mensagem eletrônica instantânea que não possuía interesse em apresentar proposta.</t>
  </si>
  <si>
    <t>0005083-50.2026.8.24.0710</t>
  </si>
  <si>
    <t xml:space="preserve">O transporte destina-se ao deslocamento de ida e de volta do fórum de Caçador ao restaurante Check-in,no dia do júri, para almoço dos jurados e oficiais. A sessão iniciará às 09:00 horas da manhã.
Dia:06/02/2026  AUTOS N°:5000202-36.2025.8.24.0012 “A RC está de acordo com a Resolução GP n. 20/2025.” e  segue em anexo o alvará da empresa para o transporte. A RC está fora do prazo pois estavamos de recesso. </t>
  </si>
  <si>
    <t>0005093-94.2026.8.24.0710</t>
  </si>
  <si>
    <t xml:space="preserve">O transporte destina-se ao deslocamento de ida e de volta do fórum de Caçador ao restaurante Check-in,no dia do júri, para almoço dos jurados e oficiais. A sessão iniciará às 09:00 horas da manhã.
Dia:27/02/2026  AUTOS N°: 5008101-15.2024.8.24.0079 “A RC está de acordo com a Resolução GP n. 20/2025.” e  segue em anexo o alvará da empresa para o transporte.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t>
  </si>
  <si>
    <t>0016644-71.2026.8.24.0710</t>
  </si>
  <si>
    <t xml:space="preserve">O transporte destina-se ao deslocamento de ida e de volta do fórum de Caçador ao restaurante Check-in,no dia do júri, para almoço dos jurados e oficiais. A sessão iniciará às 09:00 horas da manhã. Dia:13/03/2026 AUTOS N°:5004514-55.2025.8.24.0012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“A RC está de acordo com a Resolução GP n. 20/2025.” e segue em anexo o alvará da empresa para o transporte. A RC encontra-se fora do prazo , pois estava com problema no computador . </t>
  </si>
  <si>
    <t xml:space="preserve">Serviço de manutenção preventiva mensal do sistema de tratamento de águas não potáveis </t>
  </si>
  <si>
    <t>0095271-26.2025.8.24.0710</t>
  </si>
  <si>
    <t xml:space="preserve">Contrataçãodeempresapara realizaramanutençãopreventivamensal dosistemade tratamentodeáguadaschuvasnoFórumdaComarcadeHerval d´Oeste, conformeconstanomanual técnicojuntadonoDocumentocominformaçõescomplementares.Amanutençãopreventivadetodoosistemaénecessáriaeconsistena limpeza geral e verificação das peças e componentes, para garantir que os equipamentos estejam sempre em condições de uso e proporcionem melhor rendimento. </t>
  </si>
  <si>
    <t>Aquisição de cabo de áudio; cabo HDMI; cabo HDMI; emenda para HDMI;  plug P10 mono meta e Serviço de passagem de cabos, solda de plugs e ligação de equipamentos</t>
  </si>
  <si>
    <t>0094222-47.2025.8.24.0710</t>
  </si>
  <si>
    <t xml:space="preserve">Trata-se de pedido de compra de material e de prestação de serviços para correção de deficiência no sistema de captação do som e imagem no salão do júri quando das sesssões de julgamento. Consubstancia-se na contratação de compra de cabos de áudio e HDMI e mão-de-obra para instalação de todo o sistema, tudo conforme especificado no campo da discriminação do presente pedido. A necessidade de troca dos cabos hoje existentes e utilizados para projeção de imagens se dá por conta de que com muita frequência eles causam a perda de sinal, ao tempo cabo para captação e transmissão de áudio apresenta ruídos constantes, impedindo a análise clara dos depoimentos e pondo em risco o bom andamento da sessão de julgamento. </t>
  </si>
  <si>
    <t>42 cabo hdmi; 1 emenda para hdmi; 1pug P10 mono meta, serviço de passagem dos cabos.</t>
  </si>
  <si>
    <t>Serviço de reinstalação de dois painéis em MDF existentes</t>
  </si>
  <si>
    <t>0007596-88.2026.8.24.0710</t>
  </si>
  <si>
    <t>Reinstalação de painéis de paredes para fins estéticos, removidos para a reforma de ampliação da bancada do Tribunal do Pleno.  Após a conclusão da reforma supracitada, a reinstalação dos painéis é necessária para o reestabelecimento da funcionalidade, da segurança e para a conservação funcional e estética das instalações prediais.</t>
  </si>
  <si>
    <t>Serviço de locação de veículo com lavação</t>
  </si>
  <si>
    <t>0105428-58.2025.8.24.0710</t>
  </si>
  <si>
    <t xml:space="preserve">Locação de veiculo  para o uso do psicólogo e da  assistente social em visitas para estudo social e psicológico, uso eventual das TSIs para locomoção até o Cartório do Juizado Especial (localizado na UNOESC JOAÇABA) e Chefe de Secretaria do Foro para correições nos cartórios extrajudiciais. Tais locações se fazem necessárias, em virtude da doação do veículo oficial de nossa comarca ao Município de Ibicaré, conforme SEI 0093246-40.2025.8.24.0710. Foi estimado o uso de 11 (onze) diárias por mês, em média, totalizando 132 (cento e trinta e duas) diárias para os meses de janeiro a dezembro de 2026. </t>
  </si>
  <si>
    <t>Contratação da formadora Ana Paula Mira, por meio da Empresa Mira e Munhoz Serviços Educacionais LTDA, para ministrar a disciplina  Técnicas de Redação Oficial"", no Curso Ambientação de Novos Magistrados, nos dias 4 e 5 de fevereiro de 2026, das 08h30 às 17h30.</t>
  </si>
  <si>
    <t>0006406-90.2026.8.24.0710</t>
  </si>
  <si>
    <t>A justificativa pormenorizada encontra-se no Projeto Básico n. AJU 01/2026. Diante da possibilidade de duplo enquadramento, conforme Resolução GP 29/2021, encaminha-se por requisição de compra. O curso foi autorizado pelo Diretor Executivo da Academia Judicial, Desembargador Luiz Felipe Schuch, doc. 10229609 do SEI 0091156-59.2025.8.24.0710 (relacionado)</t>
  </si>
  <si>
    <t>Aquisição de certificado Digital A3 - pessoa física - Cadeia AC-Jus -sem token (apenas o certificado digital, sem fornecimento do token)</t>
  </si>
  <si>
    <t>0009400-91.2026.8.24.0710</t>
  </si>
  <si>
    <t>A demanda reveste-se de urgência por conta da rescisão unilateral do contrato n. 27/2024, objeto do processo 0088877-03.2025.8.24.0710, com decisão de 15/12/2025. A presente demanda tem por objetivo a continuidade de serviço de certificação digital para pessoas físicas, do tipo A3-CPF da cadeia AC-JUS para garantir a autenticidade, integridade e não repúdio de documentos digitais produzidos pelo Poder Judiciário de Santa Catarina, bem como validar a identidade institucional, proporcionar criptografia de credenciais e senhas de acesso dos portais e sistemas do PJSC e de outros órgãos. A certificação digital é condição para acesso à maioria dos sistemas externos e internos, bem como indispensável para a assinatura de numerosos expedientes por magistrados e servidores, bem como é exigência de alguns conselhos profissionais para assinatura de laudos e outros documentos de responsabilidade técnica por servidores deste PJSC, notadamente médicos e engenheiros. Frente à imprescindibilidade de manutenção dos serviços de certificação digital, vê-se a necessidade de realizar nova aquisição.</t>
  </si>
  <si>
    <t>Serviço de adequação, instalação, endereçamento e programação de dispositivos do sistema de alarme e detecção de incêndio</t>
  </si>
  <si>
    <t>0101248-96.2025.8.24.0710</t>
  </si>
  <si>
    <t xml:space="preserve">Necessidade de comunicação entre a central de alarme de ncêndio e a placa de comando da porta automática, peça e serviço não contemplados nos contratos de 
manutenção vigentes, conforme determinado no SEI 0052635-45.2025.8.24.0710. Por ser comarca pequena, não foi possível obter outros orçamentos / interessados 
em executar os serviços e fornecer o módulo em questão. </t>
  </si>
  <si>
    <t>0008006-49.2026.8.24.0710</t>
  </si>
  <si>
    <t>Tendo em vista a emissão da nota de exigências do cartório do Registro de Imóveis de Joinville com a solicitação de alteração do material produzido, viabilizando a 
incorporação da área denominada "Rua Projeta" ao material, se faz necessário a alteração de todo o material produzido com a ampliação da área de abrangência do levantamento topográfico em 1.158m², passando a totalizar uma área de 7.884,01m². Tendo em vista a responsabilidade técnica sobre o material técnico em tramitação junto ao Registro de Imóveis e Prefeitura de Joinville, julgamos mais adequado a contratação do autor para produção do novo material, em continuidade ao do material já desenvolvido.Os custos aprensentamos demonstram que essa opção também se mostra economicamente mais adequada, já que atualmente está em vigência o contrato 44/2025, que incluí os serviços de topografia para a finalidade em questão. Considerando a área total (somada a "Rua Projetada"), o acionamento do contrato 
resultaria em uma Ordem de Serviço no valor de R$ 9.575,01. Importante mencionar que ainda haverá necessidade de ajustes documentais no material produzido para o procedimento de retificação/unificação do terreno do Fórum Fazendário, que estão incluídos no escopo da presente contratação.</t>
  </si>
  <si>
    <t>Serviço de manutenção de jardim</t>
  </si>
  <si>
    <t>0099286-38.2025.8.24.0710</t>
  </si>
  <si>
    <t>Manutenção de jardim</t>
  </si>
  <si>
    <t xml:space="preserve">Comarca de Lages </t>
  </si>
  <si>
    <t>Aquisição de Regulador de pressão 1° estágio, NPT, até 60kg e Pig Tail P-45</t>
  </si>
  <si>
    <t>0105480-54.2025.8.24.0710</t>
  </si>
  <si>
    <t>Aquisição para atender as normas vigentes e obter aprovação do corpo de bombeiros que para emissão do  habite-se do prédio. Durante o teste de estanqueidade na rede 
de gás utilizada pela lanchonete localizada no prédio do Fórum Nereu Ramos, realizado pela Empresa Vicari Extintores foi constatado que os materiais acima estavam 
vencidos. A escolha da empresa acima demonstrou ser a contração mais vantajosa ao Poder Judiciário.</t>
  </si>
  <si>
    <t>1 regulador; 8 pig trail p- 45</t>
  </si>
  <si>
    <t>Aquisição de barro</t>
  </si>
  <si>
    <t>0108810-59.2025.8.24.0710</t>
  </si>
  <si>
    <t xml:space="preserve">Necessidade de aquisição de barro para colocar no jardim externo do Fórum de Tubarão. Compra de 70m³ de barro que ficou faltando para completar os canteiros.
</t>
  </si>
  <si>
    <t>Serviço de locação de veículo</t>
  </si>
  <si>
    <t>0096562-61.2025.8.24.0710</t>
  </si>
  <si>
    <t xml:space="preserve">Locação de veículo para uso da Assistente Social em visitas para estudo social, uso eventual do TSI e do Juiz de Direito da Vara Criminal em visitas ao Presídio Regional. Foi estimado  utilização do veículo 3 vezes por semana para o período de Janeiro a Junho/2026. Juntado apenas um orçamento já que  valor da diária seja igual ou inferior ao preço de referência estabelecido no novo TCPP: R$ 431,15.  A decisão consta do Processo Administrativo n. 0009582-14.2025.8.24.0710.  Informo também que a requisição de compra se refere a aquisição de serviços para o ano de 2026. </t>
  </si>
  <si>
    <t xml:space="preserve">Aquisição de espelhos convexos 80cm alumínio </t>
  </si>
  <si>
    <t>0008098-27.2026.8.24.0710</t>
  </si>
  <si>
    <t>Trata-se de requisição de compras para aquisição de espelhos de segurança tipo convexo 80 cm base alumínio. Após reunião entre a Diretoria Geral Administrativa, a Diretoria de Infraestrutura, a Diretoria de Engenharia e Arquitetura e a Casa Miliar, constatou-se a necessidade de instação desses equipamentos com o objetivo de melhorar a segurança e a fluidez do tráfego nos estacionamentos deste Tribunal de Justiça e da Unidade Bulcão Viana. A aquisição desse tipo de espelho de segurança justifica-se pela necessidade de aumentar a visibilidade em pontos cegos, comuns em áreas de circulação de veículos e pedestres. Essa medida contibui diretamente para a prevenção de acidentes, a redução de danos materiais e o aumento da segurança dos usuários. Além disso, trata-se de uma solução de baixo custo, fácil instalação e manutenção simples, atendendo às boas práticas de segurança patrimonial e de trânsito em áreas privadas. Sua instalação demonstra preocupação com a integridade física das pessoas, o cumprimento de normas internas de segurança e a promoção de um ambiente mais organizado e seguro.</t>
  </si>
  <si>
    <t>Serviço de conserto da pia da cozinha 1 piso, com reparação das portas e gavetas; conserto da pia da cozinha 2 piso, com reparação das portas e gavetas</t>
  </si>
  <si>
    <t>0007509-35.2026.8.24.0710</t>
  </si>
  <si>
    <t>Justifica-se esta RC devido a necessidade de  consertar as pias do 1. e 2. pisos , com reparação das portas e gavetas. Esta RC está de acordo com à resolução  GP. 29/2021. A forma de contratação foi a de menor valor, e esta RC  refere-se ao 1. quadrimestre de 2026.</t>
  </si>
  <si>
    <t>Aquisição de interfone com serviço de instalação e materiais</t>
  </si>
  <si>
    <t>0007703-35.2026.8.24.0710</t>
  </si>
  <si>
    <t xml:space="preserve">Necessidade de interfone para atender pessoas que se dirigem ao Fórum fora do expediente.
</t>
  </si>
  <si>
    <t>Aquisição de mesa com tampo quadrado e cadeira com assento em madeira</t>
  </si>
  <si>
    <t>0007583-89.2026.8.24.0710</t>
  </si>
  <si>
    <t>1 mesa c/tampo quadrado e 1 cadeira c/assento em madeira</t>
  </si>
  <si>
    <t>Aquisição de grama</t>
  </si>
  <si>
    <t>0101704-46.2025.8.24.0710</t>
  </si>
  <si>
    <t>Necessidade de aquisição de grama para colocar no jardim externo do Fórum de Tubarão. Produto para revitalização do jardim externo do fórum: * Compra de 2.347m² de grama.</t>
  </si>
  <si>
    <t>2.37</t>
  </si>
  <si>
    <t>serviço de conserto da pia da cozinha 1 piso e conserto da pia da cozinha 2 piso</t>
  </si>
  <si>
    <t>Aquisição de unidades contendo um segmento contínuo de 20 m de comprimento de corda confeccionada em polipropileno</t>
  </si>
  <si>
    <t>0010505-06.2026.8.24.0710</t>
  </si>
  <si>
    <t xml:space="preserve">Trata-se de aquisição de corda para hasteamento de bandeiras, com intuito de abastecer o estoque do Almoxarifado Central.  A compra justifica-se pela necessidade de garantir a continuidade e a regularidade do hasteamento das bandeiras oficiais, atividade permanente e obrigatória no âmbito da instituição, especialmente nos prédios públicos que mantêm mastros em uso contínuo. Considerando que a demanda decorre da necessidade de reabastecimento urgente de estoque, cujo nível encontra-se mínimo, requer-se o afastamento da dispensa 
eletrônica, a fim de evitar atrasos ao atendimento da demanda. </t>
  </si>
  <si>
    <t>100mts</t>
  </si>
  <si>
    <t>Serviço de hospedagem em hotel - Quarto single</t>
  </si>
  <si>
    <t>0010371-76.2026.8.24.0710</t>
  </si>
  <si>
    <t xml:space="preserve">Hospedagem para 7 jurados e 2 oficiais de justiça para a sessão do júri do dia 26/02/2026, com início previsto às 09 horas, conforme despacho e justificativa nos autos 5011790-95.2024.8.24.0005/SC - despacho em anexo. RC está de acordo com a Resolução GP 20/2025. </t>
  </si>
  <si>
    <t>Aquisição de Coleção SARP-R; SARP-R - Meu Amigo de Papel  e PFISTER - Manual</t>
  </si>
  <si>
    <t>0010149-11.2026.8.24.0710</t>
  </si>
  <si>
    <t>O material será adquirido para atingir a atividade fim do setor de psicologia desta comarca. Após contato com a Diretoria de Saúde recebemos a orientação para aquisição via RC.</t>
  </si>
  <si>
    <t>Serviço de locação de carro</t>
  </si>
  <si>
    <t>0090464-60.2025.8.24.0710</t>
  </si>
  <si>
    <t>Locaçao de veiculo para o uso da assistente social em visitas para estudo social, e uso eventual pelo tsi para transporte de equipamentos para a comarca de Lages. Solicito a aprovação pela DGA, pois devido a falta de locadoras de carros alugados na região, incluimos apenas o orçamento da única locadora da região. Se trata de uma estimativa de utilização do carro para os meses de janeiro a dezembro de 2026. “o preço da pretensa contratada reflete preços de mercado, já que inferior ao preço referencial constante do Termo de Consolidação de Pesquisa de Preços disponível no Sei n. 0077579-48.2024.8.24.0710”.</t>
  </si>
  <si>
    <t>Aquisição de conjunto para coleta seletiva</t>
  </si>
  <si>
    <t>0007769-15.2026.8.24.0710</t>
  </si>
  <si>
    <t xml:space="preserve">NECESSIDADE DE SUBSTITUIÇÃO DE TODOS OS CONJUNTOS DE COLETORES DE MATERIAL RECICLÁVEL DO FÓRUM DA COMARCA DE PALHOÇA, EM 
RAZÃO DO DESGASTE NATURAL E DOS DANOS DE USO QUE APRESENTAM AQUELES DE QUE DISPOMOS ATUALMENTE. </t>
  </si>
  <si>
    <t>Aquisição de água - bombona 20l; água sem gás - garrafa e água com gás - garrafa</t>
  </si>
  <si>
    <t>0009469-26.2026.8.24.0710</t>
  </si>
  <si>
    <t>Bombona: 320; garrafa sem gás: 200; garrafa com gás: 200</t>
  </si>
  <si>
    <t>Aquisição de torneira elétrica</t>
  </si>
  <si>
    <t>0008800-70.2026.8.24.0710</t>
  </si>
  <si>
    <t>Torneira elétrica da copa do Fórum da Comarca de Fraiburgo estragou e não tem conserto. O Município de Fraiburgo é conhecido como "Capital da Maçã", portanto, de clima muito frio, sendo inviável usar a água gelada em dias frios por parte da copeira e dos colaboradores que utilizam a copa. Ademais, para melhor higienizar as garrafas térmicas e louças, se faz necessário o uso de água quente. Como não há previsão de tal item no contrato de manutenção, nem possibilidade de fornecimento pela DIE ou almoxarifado central, se faz necessária a aquisição por meio da presente Requisição de Compra. O preço, conforme orçamentos apresentados, retrata o preço de mercado praticado. Orçamentos menores pertencem à empresas que não possui CND Federal, sem previsão para regularização .</t>
  </si>
  <si>
    <t>Aquisição de refletor</t>
  </si>
  <si>
    <t>0010696-51.2026.8.24.0710</t>
  </si>
  <si>
    <t xml:space="preserve">Refletores de placa de LED, potência de 200W, à prova d´aqua e poeira (IP66), para instalação no pátio do fórum da Comarca de São Lourenço do Oeste e iluminação do prédio, com tecnologia RGB, que possibilita a alternância controlada de uma ampla gama de cores e a participação e incentivo em campanhas de saúde. Conforme decisão do Diretor-Geral Administrativo, Alexandro Postali, está autorizada a implementação do calendário anual de adesão e iluminação dos prédios do Poder Judiciário de Santa Catarina nas cores alusivas às campanhas temáticas de saúde de 2026 (Processo SEI n. 0005762-50.2026.8.24.0710; Decisão doc. 10238346; calendário constante do doc. 10229901). A instalação dos equipamentos será realizada por contrato de manutenção terceirizado. </t>
  </si>
  <si>
    <t>Aquisição de lubrificante desengripante spray</t>
  </si>
  <si>
    <t>0009610-45.2026.8.24.0710</t>
  </si>
  <si>
    <t>Trata-se de uma Requisição de Compras para adiquirir 10 OLEO LUBRIFICANTE SPRAY WD-40 300ML, com intuito de serem utilizadas pela equipe da Seção de Apoio, principalmente pelos zeladores da Seção ao prestarem serviços por todo o prédio.</t>
  </si>
  <si>
    <t>0010891-36.2026.8.24.0710</t>
  </si>
  <si>
    <t>A presente requisição de compra destina-se a locação de veículo a ser utilizado pela Assistente Social desta comarca, concernentes no deslocamento para realização de visitas as crianças, adolescentes e seus familiares, visando a elaboração de estudos sociais nos processos afetos a área da infância e juventude desta comarca. Deixamos de encaminhar orçamentos adicionais, tendo em vista que o orçamento da pretensa contratada é inferior ao Termo de Consolidação de Pesquisa de Preços - TCPP (doc.9599075), constante nos autos SEI n. 0077579-48.2024.8.24.0710.</t>
  </si>
  <si>
    <t>Aquisição de lona para toldo</t>
  </si>
  <si>
    <t>0009003-32.2026.8.24.0710</t>
  </si>
  <si>
    <t>Justifica-se a contratação de empresa especializada para a troca da lona do toldo em razão das fortes chuvas de granizo ocorridas recentemente. A lona do toldo instalada nas dependências desta Comarca sofreu danos significativos, visando restabelecer sua plena funcionalidade, garantir a segurança dos usuários e a preservação do patrimônio.</t>
  </si>
  <si>
    <t>4,32 mt²</t>
  </si>
  <si>
    <t>Aquisição de SARP-R Livro de protocolo vol 2; SARP-R - livro de protocolo vol 3; SARP-R livro de protocolo vol 4; SARP-R - Meu amigo de papel ; TRIA- livro de aplicação vol 2.</t>
  </si>
  <si>
    <t>Solicito a aquisição de folhas de resposta para os instrumentos psicológicos utilizados nas avaliações técnicas da Vara da Família. SARP-R Livro de protocolo vol 2 – 12 unidades (cada unidade contém 5 folhas de resposta) SARP-R Livro de protocolo vol 3 – 4 unidades (cada unidade contém 5 folhas de resposta) SARP-R Livro de protocolo vol 4 – 8 unidades (cada unidade contém 5 folhas de resposta) SARP-R Meu amigo de papel – 4 unidades (cada unidade contém 5 folhas de resposta) TRIA Livro de aplicação vol 2 – 4 unidades (cada unidade contém 5 folhas de resposta). A quantidade solicitada foi estimada com base na demanda atual e nos processos previstos para os próximos meses. A compra desses materiais é essencial para garantir a continuidade das perícias psicológicas com rigor técnico e respaldo científico. sse empenho deve ser para janeiro de 2026 .</t>
  </si>
  <si>
    <t>Aquisição de Guardanapo Mili com 50 folhas</t>
  </si>
  <si>
    <t>0011047-24.2026.8.24.0710</t>
  </si>
  <si>
    <t xml:space="preserve">Aquisição de guardanapos para serem utilizados na alimentação das sessões de júri no Fórum de Santa Cecília.
</t>
  </si>
  <si>
    <t>Aquisição de purificador de água</t>
  </si>
  <si>
    <t>0012492-77.2026.8.24.0710</t>
  </si>
  <si>
    <t xml:space="preserve">Necessária instalação de um purificador de água na recepção do Juizado Especial do Fórum de Videira. O Juizado Especial fica no prédio anexo ao Fórum, sem ligação com o prédio principal. No local atuam colaboradores do PJSC, bem como há atendimento de usuários externos, o que justifica a necessidade de disponibilizar água potável de forma contínua e acessível. A instalação do equipamento atende ao princípio da economicidade, uma vez que proporcionará a redução dos custos com a aquisição recorrente de bombonas de água mineral. Considerando a capacidade de filtragem e resfriamento do purificador, a medida representa uma solução mais eficiente e sustentável a longo prazo. </t>
  </si>
  <si>
    <t>0011920-24.2026.8.24.0710</t>
  </si>
  <si>
    <t xml:space="preserve">Hospedagem para participantes de Sessão do Tribunal do Júri. Data da sessão:24/02/2026. Número do processo judicial: 0000773-78.2019.8.24.0020/SC. Horário de início da sessão: 09 horas. Categoria de participantes: serão 09 acomodações individuais destinadas aos 07 Jurados e aos 02 Oficiais de Justiça. A RC está de acordo com a Resolução GP n. 20/2025.
</t>
  </si>
  <si>
    <t>Aquisição de peça de vidro nivelador; peça anel de silicone; cartucho para torneira e Serviço de manutenção de cafeteira</t>
  </si>
  <si>
    <t>0004640-02.2026.8.24.0710</t>
  </si>
  <si>
    <t>Necessário reparo na cafeteira da copa do Fórum Central da Comarca de Blumenau/SC, conforme orçamentos. Foi juntado apenas um orçamento da cidade de Blumenau/SC pois não se obteve outro orçamento local para comparar, apenas de outra cidade (Joinville/SC).</t>
  </si>
  <si>
    <t>2 pç vidro nivelador; 2 anel de silicone; 1 cartucho pra torneira; 1,5 manutenção cafeteira.</t>
  </si>
  <si>
    <t>Aquisição de telefone Intelbras sem fio</t>
  </si>
  <si>
    <t>0102804-36.2025.8.24.0710</t>
  </si>
  <si>
    <t xml:space="preserve">Aquisição de dois telefones sem fio da marca Intelbrass, modelo TS 3110, para uso pelos dois cartórios udiciais da Comarca. O uso do telefone sem fio nos setores permite que seja realizado rodízio entre atendentes em todas as mesas de trabalho e facilita o redirecionamento interno das chamadas entre os presentes. A aquisição reforça o uso inteligente dos recusros públicos, já que a mudança de local ou aumento do número de pontos de telefone convencionais tem custo mais elevado. Pesquisa de preços realizada conforme a IN DMP 01 (art. 23 da Lei n. 14.133/2021 e art. 4º, inciso IV, da Resolução GP n. 29/2021). Garantia de 365 dias do Fabricante. </t>
  </si>
  <si>
    <t>Comarca da Capital - Fórum do Norte da Ilha (UFSC)</t>
  </si>
  <si>
    <t>Aquisição de materiais (com mão-de-obra inclusa) referente a vedações de 110 (cento e dez) pontos/vãos da cobertura existente acima do Auditório da Academia Judicial/PJSC - Fórum anexo do Norte da Ilha/UFSC</t>
  </si>
  <si>
    <t>0011076-74.2026.8.24.0710</t>
  </si>
  <si>
    <t xml:space="preserve">A contratação se justifica pela necessidade da correção de infitrações resultantes da vedação dos espaços existentes entre as das placas de ACM localizadas acima do auditório da Academia Judicial (fórum anexo da UFSC). Os referidos espaços foram preenchidos com um material que estava previsto no projeto da obra (silicone PU) pela empresa vencedora da licitação da obra (Cepenge Engenharia - autos SEI 0046475-72.2023.8.24.0710 - Contrato 064/2023). Ocorre que a solução adotada não se mostrou efetiva no sentido da supressão das infiltrações. Desse modo, por orientação da Diretoria de Engenharia e Arquitetura - DEA, foram solicitados os orçamentos para a adoção da presente solução da vedação dos espaços em tela, os quais instruem a presente Requisição de Compras (RC). </t>
  </si>
  <si>
    <t>Aquisição de guarda-chuva</t>
  </si>
  <si>
    <t>0104150-22.2025.8.24.0710</t>
  </si>
  <si>
    <t xml:space="preserve">Considerando as atividades desempenhadas pela Divisão de Transporte/DIE — especialmente a recepção e o deslocamento de desembargadores, magistrados, autoridades e servidores — verifica-se a necessidade de disponibilizar guarda-chuvas para garantir a adequada prestação dos serviços em dias chuvosos ou de instabilidade climática. A medida visa assegurar condições adequadas de proteção, segurança e comodidade tanto aos servidores responsáveis pelo atendimento quanto aos usuários do serviço. Em razão da urgência em compor estoque dos referidos itens, solicita-se o afastamento de dispensa eletrônica. Ressalta-se que os preços obtidos encontram-se compatíveis com os valores praticados pelo mercado. </t>
  </si>
  <si>
    <t xml:space="preserve">Fornecimento de hospedagem </t>
  </si>
  <si>
    <t>0013421-13.2026.8.24.0710</t>
  </si>
  <si>
    <t xml:space="preserve">Data da Sessão: 19 à 20/02/2026. Numero do processo judicial 5001147-55.2024.8.24.0045. Início da sessão 9 h nas duas datas. Participantes: 7 jurados, 01 Oficial e 02 policiais militares. A RC está de acordo com a Resolução GP nº 20/2025. Ofício enviado pelo Cartório em anexo. </t>
  </si>
  <si>
    <t>Fornecimento de hospedagem em hotel</t>
  </si>
  <si>
    <t>0014307-12.2026.8.24.0710</t>
  </si>
  <si>
    <t xml:space="preserve">A presente RC trata da contratação de nove diárias para hospedagem dos sete Jurados e dos dois Oficiais de Justiça no dia 27/02/2026, previsto no Artigo 5º da Resolução GP 20/2025, referente AÇÃO PENAL DE COMPETÊNCIA DO JÚRI Nº 0000474-73.2020.8.24.0018/SC. A Sessão está designada para início às 08h00min do dia 27/02/2026, com possibilidade de se estender para o dia 28/02/2026. Em cumprimento à Resolução GP n. 20/2025, Art. 3º, caput, justifica que a Secretaria do Foro recebeu solicitação para proceder com a reserva em 06/02/2025, e questionou a Vara sobre o motivo da solicitação não permitir o cumprimento do prazo mínimo estabelecido na Resolução GP 20/2025, a resposta do Sr. Chefe de Cartório foi "Primeiramente peço escusas por não ter cumprido o prazo estipulado na Resolução GP n.
20/2025, uma vez que o Juízo estava analisando acerca da real necessidade de reserva do hotel mas, por precaução, entendeu por bem promover a contratação". Em complemento ao orçamento da empresa Holiday &amp; Business Hotel, informa que o endereço da mesma é Rua Marechal Floriano Peixoto, 895L, Maria Goretti, CEP 89801-418, Chapecó, Santa Catarina, bem como que o número do CNPJ é 18.602.233/0001-20. Também para fins de complemento das informações, que o número do CNPJ da empresa Mogano Business Hotel é 01.398.128/0001-18. A RC está de acordo com a Resolução GP 20/2025. </t>
  </si>
  <si>
    <t>Aquisição de sacos de bioplástico compostável</t>
  </si>
  <si>
    <t>0009161-87.2026.8.24.0710</t>
  </si>
  <si>
    <t xml:space="preserve">A presente requisição de compra visa a aquisição de sacos de bioplástico compostável, para o descarte do pó de café. Estamos utilizando um único orçamento e os demais foram retirados da internet, devido à especificidade do produto e dificuldade de encontrar empresas que trabalhem com esse tipo de saco. A entrega do produto precisa ser de forma parcelada devido a biodegradação do produto. Conforme informa o fabricante, esse tipo de saco se biodegrada entre 15 a 30 dias. Portanto, é um insumo que não temos como recebê-lo em uma única parcela. A empresa pretensa está ciente da necessidade desse Tribunal e fará a entrega de forma parcelada. </t>
  </si>
  <si>
    <t>Aquisição de grama sintética</t>
  </si>
  <si>
    <t>0008733-08.2026.8.24.0710</t>
  </si>
  <si>
    <t>Requisição de compra para o serviço de compra de Grama Sintética a ser colocada no jardim suspenso, conforme orientação tratado nos autos SEI 0007801-88.2024.8.24.0710.</t>
  </si>
  <si>
    <t>460,73mt²</t>
  </si>
  <si>
    <t>"Aquisição de 7 (sete) inscrições visando a participação de servidores vinculados ao corpo técnico da Corregedoria-Geral da Justiça no Curso IA Generativa na Era da Transformação Digital, oferecido pelo Massachusetts Institute of Technology (MIT) Professional Education - Programa em Português - na modalidade virtual, com início previsto para 24 de março de 2026 e duração de 8 (oito) semanas, conforme requerido no Processo n. 0131628-39.2024.8.24.0710 (relacionado).</t>
  </si>
  <si>
    <t>0071972-20.2025.8.24.0710</t>
  </si>
  <si>
    <t xml:space="preserve">Conforme parecer exarado pelo Juiz-Corregedor, a capacitação representa oportunidade estratégica para o aprimoramento técnico da equipe, com foco na aplicação prática da inteligência artificial na gestão judicial. O curso aborda temas como automação de fluxos, engenharia de prompts e ética na IA. A participação dos servidores permitirá o desenvolvimento de soluções inovadoras, promovendo maior eficiência, celeridade e alinhamento às melhores práticas globais, com impactos positivos na prestação jurisdicional (doc. 8912336 - Processo n. 0131628-39.2024.8.24.0710 - relacionado). O Curso foi autorizado pelo Diretor-Executivo da Academia Judicial (doc. n. 9678094). </t>
  </si>
  <si>
    <t>Aquisição de casco de vidro 500 ml</t>
  </si>
  <si>
    <t>0014464-82.2026.8.24.0710</t>
  </si>
  <si>
    <t xml:space="preserve">A presente Requisição de Compra tem por objetivo repor os cascos (garrafas de vidro retornáveis) que foram danificados e/ou extraviados durante o período de utilização do estoque referente à aquisição de Água Mineral com Gás de 500ml em Garrafa de Vidro Retornável, na modalidade de comodato - conforme processo SEI n. 0017871-33.2025.8.24.0710, em que já havia no orçamento da contratada o valor para tal ressarcimento. Justifica-se, ainda, que se trata de reposição de item padronizado, vinculado ao fornecimento já realizado pela empresa Cambirela Distribuidora de Bebidas LTDA - e conforme e-mail anexado ao processo a referida empresa justifica ser a única fornecedora do casco. </t>
  </si>
  <si>
    <t>Aquisição de Placas Padrão Mercosul para veículos</t>
  </si>
  <si>
    <t>0010154-33.2026.8.24.0710</t>
  </si>
  <si>
    <t xml:space="preserve">Contratação de 2 placas padrão Mercosul, por motivo de desgaste com o tempo de uso, obrigação de substituição no padrão Mercosul. Ford Cargo. MMF-1638.
</t>
  </si>
  <si>
    <t>Aquisição de Cloro - hipoclorito de sódio</t>
  </si>
  <si>
    <t>0004862-67.2026.8.24.0710</t>
  </si>
  <si>
    <t xml:space="preserve">Requisição para compra de cloro concentrado (hipoclorito de sódio), necessário para limpeza de telhado, terraços e outras áreas abertas, inclusive temos bastante calçadas, pois há sujeiras que ficam incrustadas nas superfícies e não é possível limpá-las com os itens comuns de limpeza diária. Area externa com 1.200m2, aproximadamente.  </t>
  </si>
  <si>
    <t>Aquisição de componente para bebedouro</t>
  </si>
  <si>
    <t>0013417-73.2026.8.24.0710</t>
  </si>
  <si>
    <t xml:space="preserve">Trata-se de Requisição de Compra na modalidade empenho para conserto de bebedouros, tendo em vista o alto índice de unidades danificadas com o uso no passar dos meses. A RC vem instruída com 03 orçamentos, sendo um formulário de empresa local e os outros dois coletados da internet, em razão de não terem sido encontradas outras empresas locais disponíveis para fornecimento desse tipo de material pois, ao serem consultadas, informaram que não trabalham com esse modelo de torneira. Muito embora o valor proposto pela pretensa contratada seja maior em comparação aos valores colhidos por meio online, ainda está dentro dos valores praticados no mercado e, ademais, privilegiou-se por fornecedor local. Por se tratar de fornecimento de peça específica e diante do caráter de urgência, solicita-se que a cotação eletrônica seja afastada e a aquisição seja realizada com empresa da região.  </t>
  </si>
  <si>
    <t>Substituição da plataforma elevatória instalada no fórum da comarca de São Francisco do Sul</t>
  </si>
  <si>
    <t>0008519-17.2026.8.24.0710</t>
  </si>
  <si>
    <t>A edificação possui dois pavimentos, sendo necessária a instalação de equipamento de transporte vertical para garantir acesso ao pavimento superior por PCD e/ou mobilidade reduzida, de acordo com as normas vigentes correlatas. Atualmente, o fórum possui plataforma elevatória instalada, todavia, o equipamento se encontra parado, sem peças de reposição e obsoleto</t>
  </si>
  <si>
    <t>Fornecimento e instalação de trilhos eletrificados no saguão do térreo da Torre I do TJSC.</t>
  </si>
  <si>
    <t>identificou-se a necessidade de implantação de iluminação direcionada, baseada em trilhos eletrificados, no saguão do térreo da Torre I, a fim de atender projeto da DGDM, denominado “Travessia – mulheres na Justiça catarinense”</t>
  </si>
  <si>
    <t>Aquisição de tapete degradê 200X300; tapete listrado 200X250; tapete sisal sintético com palha 200X300; tapete sisal sintético trama 200X300; tapete mescla 200X250; tapete acinzentado 190X290; tapete mescla azul 200X240 e tapete mescla terracota 200X240</t>
  </si>
  <si>
    <t>0018018-25.2026.8.24.0710</t>
  </si>
  <si>
    <t xml:space="preserve">Trata-se de aquisição de tapetes em razão da necessidade de substituição daqueles atualmente em uso que, após período prolongado de utilização, apresentam desgaste acentuado, comprometendo não apenas a estética dos ambientes, mas também as condições adequadas de segurança e conservação dos espaços institucionais. Além da reposição dos itens desgastados, verifica-se a demanda por tapetes destinados à realização de eventos, solenidades e demais atos institucionais, nos quais se faz necessária a adequada preparação dos espaços, observando critérios de organização, apresentação e segurança, compatíveis com a relevância das atividades desempenhadas. Solicita-se o afastamento da dispensa eletrônica,pois há urgência na contratação, especialmente diante da proximidade de eventos institucionais já agendados, cuja realização depende da adequada estruturação dos ambientes. Ademais, trata-se de itens com medidas específicas, compatíveis com dimensões previamente definidas para determinados espaços, o que demanda avaliação técnica anterior à aquisição, a fim de assegurar a conformidade do material com as necessidades institucionais. Ressalta-se, ainda, que foram colhidos orçamentos na internet referentes a produtos semelhantes aos especificados, observando-se as mesmas características técnicas, dimensões e padrões de qualidade, a fim de aferir a compatibilidade dos valores praticados no mercado. Tal providência visa demonstrar a razoabilidade dos preços e a adequação da contratação ao interesse público. </t>
  </si>
  <si>
    <t>Aquisição de cloro</t>
  </si>
  <si>
    <t>Requisição para compra de cloro concentrado (hipoclorito de sódio), necessário para limpeza de telhado, terraços e outras áreas abertas, inclusive temos bastante calçadas, pois há sujeiras que ficam incrustadas nas superfícies e não é possível limpá-las com os itens comuns de limpeza diária. Area externa com 1.200m2, aproximadamente.</t>
  </si>
  <si>
    <t>Contratação da formadora Lis Soboll, por meio da empresa Consciência Consultoria e Editora Ltda, para realizar a Palestra Cuidado de si e Cuidado do outro: você importa no Workshop Saúde e Qualidade de Vida da Magistratura, no dia 12 de março de 2026, na Sede Balneária da Associação dos Magistrados Catarinenses (AMC)</t>
  </si>
  <si>
    <t>0013451-48.2026.8.24.0710</t>
  </si>
  <si>
    <t>A justificativa pormenorizada encontra-se no Projeto Básico para Contratação AJU 02/2026. Diante da possibilidade de duplo enquadramento, conforme Resolução GP29/2021, encaminha-se por requisição de compra. O Workshop Saúde e Qualidade de Vida da Magistratura foi autorizado pelo Diretor-Executivo da Academia Judicial Desembargador Luiz Felipe Siegert Schuch, doc. 10319901 do processo n. 0005104-26.2026.8.24.0710 (relacionado).</t>
  </si>
  <si>
    <t>Serviço de conserto do refrigerador</t>
  </si>
  <si>
    <t>0015328-23.2026.8.24.0710</t>
  </si>
  <si>
    <t xml:space="preserve">Trata-se de Requisição de Compra do conserto do único refrigerador da Comarca de Itaiópolis, utilizado para o armazenamento dos alimentos de todos os servidores, estagiários e terceirizados, que parou de funcionar, diante dos orçamentos realizados constatou-se que o sensor de degelo e o sensor de temperatura não funcional mais, razão pela qual é necessário à sua troca. </t>
  </si>
  <si>
    <t>Aquisição de cortador de papel grande, com lâmina</t>
  </si>
  <si>
    <t xml:space="preserve"> No tocante ao item 2 (cortador de papel ) há a necessidade para utilização em cortes de materiais, aberturas de caixas e outras atividades correlatas.</t>
  </si>
  <si>
    <t xml:space="preserve">Aquisição de pasta catálogo preta contendo 12 plásticos </t>
  </si>
  <si>
    <t>Já o item 3 (pasta catálogo) é necessário para organização de documentos que possam ser facilmente lidos sem
necessidade de manuseio direto da folha</t>
  </si>
  <si>
    <t>"Contratação de Mayara de Andrade Bezerra para realização da Palestra “Tipos e Formas de Violência Digital” na Oficina Violência Digital contra as Mulheres e suas Consequências, prevista para ocorrer no dia 04 de março de 2026."</t>
  </si>
  <si>
    <t>0017573-07.2026.8.24.0710</t>
  </si>
  <si>
    <t>A justificativa pormenorizada encontra-se no Projeto Básico para Contratação AJU 10/2026. Diante da possibilidade de duplo enquadramento, conforme Resolução GP 29/2021, encaminha-se por requisição de compra. O Curso foi autorizado pelo Diretor-Executivo da Academia Judicial Desembargador Luiz Felipe Schuch, doc. 10296645 do processo n. 0007552-69.2026.8.24.0710 (relacionado).</t>
  </si>
  <si>
    <t>"Contratação de Ana Clara Fernandes Pereira para realização da Palestra “Os Impactos da Violência Digital na Vida das Mulheres” na Oficina Violência Digital contra as Mulheres e suas Consequências, prevista para ocorrer no dia 04 de março de 2026."</t>
  </si>
  <si>
    <t>0018032-09.2026.8.24.0710</t>
  </si>
  <si>
    <t>A justificativa pormenorizada encontra-se no Projeto Básico para Contratação AJU 12/2026. Diante da possibilidade de duplo enquadramento, conforme Resolução GP 29/2021, encaminha-se por requisição de compra. O Curso foi autorizado pelo Diretor-Executivo da Academia Judicial Desembargador Luiz Felipe Schuch, doc. 10296645 do processo n. 0007552-69.2026.8.24.0710 (relacionado).</t>
  </si>
  <si>
    <t>0018272-95.2026.8.24.0710</t>
  </si>
  <si>
    <t>Necessidade de condução de jurados e oficiais de justiça do Forum da comarca de Xaxim, até o restaurante Dona Ignes na cidade de Xaxim, e após almoço retornar ao Fórum, para sessão do Júri (processo nº 5001396-92.8.24.0081) em 26/03/2026 com inicio as 09:00.</t>
  </si>
  <si>
    <t>0018298-93.2026.8.24.0710</t>
  </si>
  <si>
    <t>Necessidade de condução de jurados e oficiais de justiça do Forum da comarca de Xaxim, até o restaurante Dona Ignes na cidade de Xaxim, e após almoço retornar ao Fórum, para sessão do Júri (processo nº 500502780-61.8.24.0081) em 16/04/2026 com inicio as 09:00.</t>
  </si>
  <si>
    <t>Aquisição de escova nylon e flange pequena metal p/ enceradeira</t>
  </si>
  <si>
    <t>0016319-96.2026.8.24.0710</t>
  </si>
  <si>
    <t>Trata-se de Requisição de Compras na modalidade empenho para aquisição de 01 escova de nylon e 01 flange pequeno de metal para uso na enceradeira industrial de nº 395000. A escova/flange atuais apodreceram devido ao constante emprego da enceradeira na limpeza dos ambientes com pisos do prédio do Fórum de Criciúma, que conta com 04 andares. Observa-se que os valores apresentados pela pretensa contratada estão dentro daqueles praticados no mercado e a aquisição prioriza empresa da região. Diante dos motivos expostos, solicita-se o deferimento do presente pedido.</t>
  </si>
  <si>
    <t>1 escova nylon; 1 flange</t>
  </si>
  <si>
    <t>0016648-11.2026.8.24.0710</t>
  </si>
  <si>
    <t>O transporte destina-se ao deslocamento de ida e de volta do fórum de Caçador ao restaurante Check-in,no dia do júri, para almoço dos jurados e oficiais. A sessão iniciará às 09:00 horas da manhã. Dia:27/03/2026 AUTOS N°:5006613-32.2024.8.24.0012.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t>
  </si>
  <si>
    <t>Aquisição de prato; garfo; copo; colher e copo de vidro</t>
  </si>
  <si>
    <t>0016818-80.2026.8.24.0710</t>
  </si>
  <si>
    <t>Os utensílios serão utilizados pelos participantes das Sessão do Tribunal do Júri durante as refeições,quais sejam: Juiz; Promotor; Assessor do Juiz; Assessor do Promotor; Chefe de Cartório;Advogados; Jurados; Réu, Testemunhas; Oficiais de Justiça; Policiais Militares; Policiais Penais: Agente de Apoio Administrativo; TSI; Analista Administrativo;Copeira e Recepcionista.</t>
  </si>
  <si>
    <t>36 pratos; 36 garfos; 36 copos; 36 colher e 12 copos de vidro.</t>
  </si>
  <si>
    <t>Aquisição de acionador manual IP20; acionador manual IP66 e avisador sonoro/sirene</t>
  </si>
  <si>
    <t>0013941-70.2026.8.24.0710</t>
  </si>
  <si>
    <t xml:space="preserve">A AQUISIÇÃO SE JUSTIFICA PELA NECESSIDADE DE PROVIDÊNCIAS/MANUTENÇÃO DO SISTEMA DE ALARME DE INCÊNDIO DO FÓRUM DA COMARCA DE PALHOÇA, CONFORME DESCRITO NO RELATÓRIO DE VISITA (DOC. 10228336), BEM COMO NA INFORMAÇÃO (DOC. 10228388) E NO DESPACHO (10232928), TODOS REFERENTES AO PROCESSO SEI 0100999-82.2024.8.24.0710. TODOS OS DOCUMENTOS MENCIONADOS FORAM JUNTADOS AOS ARQUIVOS COMPLEMENTARES DA PRESENTE REQUISIÇÃO DE COMPRA. </t>
  </si>
  <si>
    <t>4 acionador IP20; 1 acionador IP66 e 1 sirene</t>
  </si>
  <si>
    <t>Aquisição de Lixeira coleta seletiva 50 litros - amarela; Lixeira coleta seletiva 50 litros - verde; Poste para 02 lixeiras; Placa adesiva lixo reciclável e Placa adesiva lixo não-reciclável</t>
  </si>
  <si>
    <t>0017112-35.2026.8.24.0710</t>
  </si>
  <si>
    <t>4 lixeira 50 lts amarela; 4 verde; 4 poste p/02 lixeira; 4 placa adesiva 2 lixeira. 4 placa adesivo reciclave e 4 placa não reciclavel.</t>
  </si>
  <si>
    <t>Aquisição de elemento de superfície para fogão e serviço de mão de obra</t>
  </si>
  <si>
    <t>0015295-33.2026.8.24.0710</t>
  </si>
  <si>
    <t>Trata-se de Requisição de Compras na modalidade empenho para conserto do fogão COOKTOP, de 04 bocas, elétrico, de mesa vitrocerâmica, touch-screen, marca FISCHER, nº 870011540, tendo em vista a queima de 01 boca pelo uso diário nos períodos da manhã e da tarde. Muito embora as propostas apresentadas nos orçamentos 02 e 03 trazerem apenas o valor da peça, ainda assim, supera o valor informado pela pretensa contratada, motivo pelo qual requer seja deferida a Requisição de Compras da forma como se apresenta. Observa-se também que o valor não ultrapassa 60% daquele da aquisição do equipamento. O intuito é dar celeridade na manutenção e conserto, pois o eletrodoméstico é usado para fornecer café à Comarca de Criciúma, que conta com um prédio de 04 andares, nos quais estão distribuídos gabinetes/assessorias, cartórios judiciais, distribuição, secretaria do foro entre outros. Por se tratar de serviço técnico especializado, onde a vistoria prévia foi determinante para descrição do problema e diante do caráter de urgência, solicita-se que a contratação seja realizada com a empresa da região.</t>
  </si>
  <si>
    <t>1 elemento de superficie para fogão. 1 mão de obra</t>
  </si>
  <si>
    <t>Serviço de instalação para sistema de iluminação</t>
  </si>
  <si>
    <t>0010012-29.2026.8.24.0710</t>
  </si>
  <si>
    <t>Considerando que as adequações têm como objetivo proporcionar ambientes mais modernos, funcionais e confortáveis para o atendimento ao público interno e externo, e que estão alinhadas com os interesses da Administração, opina-se favoravelmente pela autorização e pela continuidade das ações.</t>
  </si>
  <si>
    <t>Aquisição de Trava para Tampa de Máquina de Lavar ; Bomba De Drenagem para Máquina de Lavar e serviço de mão de obra</t>
  </si>
  <si>
    <t>0016370-10.2026.8.24.0710</t>
  </si>
  <si>
    <t xml:space="preserve">rata-se de Requisição de Compras na modalidade empenho para aquisição de 01 trava para tampa/porta e 01 bomba de drenagem e manutenção da máquina de lavar roupas n. 353173.
A máquina de lavar n. 353173 é usada diarimente, mais de uma vez por dia, pela equipe da limpeza, composta por 15 mulheres, sendo que acada mulher utiliza, ao menos, 01 pano para manter a limpeza do prédio. Ressalto que já é a segunda manutenção em um período menor de 12 meses. A RC vem instruída com 02 orçamentos colhidos da internet e com o orçamento da pretensa contratada, que apresenta valores conforme aqueles vistos no mercado, além da mão de obra para conserto. Por se tratar de serviço técnico especializado, onde a vistoria prévia é determinante para a descrição do serviço e a elaboração do preço, bem como, atendimento em caráter de urgência, solicita-se que a cotação eletrônica seja afastada e a contratação seja realizada com empresa da região.
</t>
  </si>
  <si>
    <t>1 trava da tampa maq. lavar; 1 bomba drenagem; 1 mão de obra</t>
  </si>
  <si>
    <t>"Contratação da Conteudista Vivian de Medeiros Lago para criar o conteúdo da disciplina ""Perícia Psicológica Forense: contexto de trabalho, aspectos técnicos, éticos e legais (Módulo III – Perícia Psicológica Forense)"", no Curso de Fundamentos Teóricos e Práticos da Avaliação Psicológica no Contexto Forense – Servidores, a ser realizado entre os dias 18 de maio a 15 de dezembro de 2026."</t>
  </si>
  <si>
    <t>0015649-58.2026.8.24.0710</t>
  </si>
  <si>
    <t>Aquisição de jimo aerossol spray</t>
  </si>
  <si>
    <t>0017674-44.2026.8.24.0710</t>
  </si>
  <si>
    <t xml:space="preserve">Trata-se de pedido de Requisição de Compras na modalidade “empenho” para aquisição de frascos de inseticida por solicitação da Unidade Regional de Garantias da Comarca de Criciúma. Justifica-se o pedido pela presença constante de mosquitos na sala reservada para o advogado/cliente conversarem antes da audiência de custódia. Ressalta-se que a atual estação do ano contribui para proliferação de insetos e a atenção deve ser redobrada devido ao aumento dos casos de dengue. Diante dos motivos expostos e pelo presente pedido versar sobre bens de pequeno valor, solicita-se o deferimento. </t>
  </si>
  <si>
    <t>Aquisição de Interfone residencial Intelbras c/ alimentação externa; Canaleta Slim 20 x 10 c/ fita adesiva; metros de cabo flexível 1,5mm preto/azul p/ energia; de mão de obra (técnico) - hora
Serviço de mão de obra (auxiliar) - hora  e metro de cabo CCI 4 vias p/ interfonia</t>
  </si>
  <si>
    <t>0020984-58.2026.8.24.0710</t>
  </si>
  <si>
    <t xml:space="preserve">Necessidade de instalação de um interfone para comunicação entre a pessoa presa e o advogado por ela constituído ou defensor público, visando o atendimento do disposto no art. 6º da Resolução CNJ n. 213 de 15/12/2015.
</t>
  </si>
  <si>
    <t>1 interfone; 3 canaletas; 10 mts de cabos; 2 mão de obra;1 mt de cabo CCI 4 VIAS</t>
  </si>
  <si>
    <t>Serviço de conserto e manutenção - Pat. 381474; Pat. 398818 e Pat. 386483</t>
  </si>
  <si>
    <t>0016177-92.2026.8.24.0710</t>
  </si>
  <si>
    <t xml:space="preserve">Justifica-se a presente RC para fins de conserto e manutenção em duas caixas de som ativas e uma mesa de som, sendo a mesa de patrimônio 386483 e a caixa de patrimônio 381474 utilizados para realização das sessões de Tribunal de Júri da Comarca de Biguaçu, e a caixa de patrimônio 398818 em eventos, reuniões, solenidades e agendamentos diversos nas dependências do Tribunal de Justiça. Os equipamentos são amplamente utilizado e sua falta acarreca prejuízos técnicos para atendimento de grande parte das demandas. O valor orçado encontra-se condizente com o valor de mercado, consoante pesquisas realizadas através de orçamentos junto a empresas do ramo. Destaco que não foi possível localizar orçamentos similares no Banco de Preços e Painel de Preços, por conta de ser equipamento muito específico. O conserto do sistema permitirá sua utilização e atenderá as demandas da Unidade Requisitante. </t>
  </si>
  <si>
    <t>Serviço de locação de veículo, sem motorista, COM QUILOMETRAGEM LIVRE, para o transporte de pessoas por diária de 24 horas, contemplando seguro total e contra terceiros e lavagem inclusa</t>
  </si>
  <si>
    <t>0017845-98.2026.8.24.0710</t>
  </si>
  <si>
    <t xml:space="preserve">Tendo em vista a doação do veículo Oficial da Comarca de São Miguel do Oeste, e a necessidade de locomoção de magistrados e servidores no trabalho, júris, e outras locomoções. O preço da pretensa contratada reflete preços de mercado, já que inferior ao preço referencial constante do Termo de Consolidação de Pesquisa de Preços disponível no SEI nº 0077579-48.2024.8.24.0710. </t>
  </si>
  <si>
    <t>Aquisição de cadeado e silicone acético</t>
  </si>
  <si>
    <t>0016623-95.2026.8.24.0710</t>
  </si>
  <si>
    <t>TUBOS DE SILICONE: NECESSÁRIOS PARA ATIVIDADES DE MANUTENÇÃO DAS INSTALAÇÕES DO PRÉDIO E REALIZAÇÃO DE PEQUENOS REPAROS PELA ZELADORIA. / CADEADOS: EM RAZÃO DA EXIGÊNCIA, POR PARTE DA PRESTADORA DE SERVIÇOS BELMAN - MANTENEDORA DA SUBESTAÇÃO DE ENERGIA ELÉTRICA DO FÓRUM DE PALHOÇA – DO TRANCAMENTO COM CADEADOS DO PORTÃO DE ACESSO AO TRANSFORMADOR PRINCIPAL DA SUBESTAÇÃO</t>
  </si>
  <si>
    <t>2  cadeados; 20 silicone acético</t>
  </si>
  <si>
    <t>Aquisição de plotagem de 1 conjunto de 62 pranchas</t>
  </si>
  <si>
    <t>0018611-54.2026.8.24.0710</t>
  </si>
  <si>
    <t>Serviços de impressãos de pranchas necessários à continuidade do processo de aprovação de projeto junto à prefeitura municipal de Palmitos para a construção do Fórum da comarca de Palmitos. Informa-se que todos as empresas receberam previamente a mesma pasta com os arquivos a serem impressos para viabilizar o orçamento.</t>
  </si>
  <si>
    <t>Aquisição de capacho Vinil Vulcanizado, medindo 2,20m por 1,00m e capacho Vinil Vulcanizado, medindo 0,90m por 0,50m</t>
  </si>
  <si>
    <t>0018219-17.2026.8.24.0710</t>
  </si>
  <si>
    <t xml:space="preserve">Solicitamos a compra de novos capachos para a comarca de Xanxerê, pois os atuais estão muito velhos e se desmanchando.
</t>
  </si>
  <si>
    <t>Serviço de locação de veículo, sem motorista, com quilometragem livre, contemplando seguro 
total e contra terceiros, com lavagem inclusa</t>
  </si>
  <si>
    <t>0019049-80.2026.8.24.0710</t>
  </si>
  <si>
    <t xml:space="preserve">Necessidade de locomoção de magistrados e servidores para realização de tarefas em local diverso da sede do fórum no trabalho, tais como estudos sociais, correições, inspeções, entre outras. O preço da pretensa contratada reflete preços de mercado, já que inferior ao preço referencial constante do Termo de Consolidação de Pesquisa de Preços disponível no SEI nº 0077579-48.2024.8.24.0710. </t>
  </si>
  <si>
    <t>Aquisição de litros de Hipoclorito de sódio (cloro)</t>
  </si>
  <si>
    <t>0018881-78.2026.8.24.0710</t>
  </si>
  <si>
    <t>Considerando o acúmulo de limo nas calçadas e estacionamento, solicitamos a aplicação de hipoclorito de sódio, (cloro). Estacionamento: 1.350,00m². Passeio:461,00m². O serviço de mão de obra será realizado pelo Zelador. OBS: O produto será fornecido em embalagem de 50 litros</t>
  </si>
  <si>
    <t>Aquisição de defletor de acrílico para ar condicionado K7</t>
  </si>
  <si>
    <t>0012969-03.2026.8.24.0710</t>
  </si>
  <si>
    <t>Devido à grande quantidade de pedidos registrados via Portal de Chamados do TJSC, nos quais os usuários relatam desconforto causado pelo fluxo de ar do arcondicionado incidindo diretamente sobre eles, identificou-se a necessidade de adquirir defletores para redirecionar o vento dos aparelhos, visando proporcionar melhor conforto térmico. Segue, na sequência, alguns dos chamados relacionados a essa demanda de defletores que se encontram abertos: 1242159, 1233786, 1232571, 1230110, 1229674, entre outros.</t>
  </si>
  <si>
    <t xml:space="preserve">Aquisição de placa em acrílico 2mm com impressão digital 50x30cm; e placa em aço inox com gravação em baixo relevo e moldura em acrílico cristal, 70x70cm </t>
  </si>
  <si>
    <t>0013114-59.2026.8.24.0710</t>
  </si>
  <si>
    <t xml:space="preserve">Placas comemorativas aos 10 (dez) anos de instalação do Fórum Fazendário da Comarca de Joinville: uma placa com a menção da comemoração dos dez anos, um placa com a imagem do
Desembargador Solon d'Eça Neves e uma placa com nome de todos os juízes do Fórum Fazendário. </t>
  </si>
  <si>
    <t>1 placa em acrilico; 1 placa em aço inox</t>
  </si>
  <si>
    <t>Aquisição de fita crepe preta 50X50 720 Cremer</t>
  </si>
  <si>
    <t>0020035-34.2026.8.24.0710</t>
  </si>
  <si>
    <t>A presente requisição de compra tem por objetivo atender à demanda do evento Registre-se, a ser realizado em abril próximo. O material em questão será usado para montagem das tendas de atendimento.</t>
  </si>
  <si>
    <t>0019043-73.2026.8.24.0710</t>
  </si>
  <si>
    <t>Hospedagem aos participantes da sessão de júri (7 Jurados e 2 Oficiais de Justiça), que inicia no dia 12/03/2026 às 09:00 e se estende até o dia 13/03/2026. Autos 0001498-9.2015.8.24.0058.
A RC está de acordo com a Resolução GP n. 20/2025.</t>
  </si>
  <si>
    <t>Aquisição de válvulas termostáticas</t>
  </si>
  <si>
    <t>0015804-61.2026.8.24.0710</t>
  </si>
  <si>
    <t xml:space="preserve">03 (três) bebedouros, de tombamento 377823, 377824 e 377826 apresetaram problemas de congelamento da água por falha, diagnosticada pela pretensa fornecedora, no funcionamento das válvulas termostáticas. Razão porque será necessária a troca dessas peças em cada um deles. 
</t>
  </si>
  <si>
    <t>Aquisição de ventilador de coluna</t>
  </si>
  <si>
    <t>0019465-48.2026.8.24.0710</t>
  </si>
  <si>
    <t>Aquisição para utilização na área de conferência de materiais, devido às elevadas temperaturas do verão naquele espaço durante a preparação dos materiais a serem expedidos.</t>
  </si>
  <si>
    <t>Aquisição de Coleção SARP-R – Sistema de Avaliação do Relacionamento Parental - Revisado e Ampliado; Coleção EBRAPEG-A - Escala Brasileira de Apego - Versão Adulto e Coleção NEO-PI-R</t>
  </si>
  <si>
    <t>0018212-25.2026.8.24.0710</t>
  </si>
  <si>
    <t xml:space="preserve">pedido da Psicóloga da Comarca de Xanxerê, solicitamos a aquisição do material descrito na presente RC, para utilização nas atividades do cargo de Psicóloga e do setor Psicossocial desta Comarca.
</t>
  </si>
  <si>
    <t>Aquisição de disco limpador verde C - 350 mm</t>
  </si>
  <si>
    <t>0016454-11.2026.8.24.0710</t>
  </si>
  <si>
    <t>A RC se justifica pela necessidade de nossa equipe de limpeza em adquirir esses discos para enceradeira visando uma melhor limpeza dos pisos do Fórum, devido a muitas obras realizadas.</t>
  </si>
  <si>
    <t>0019987-75.2026.8.24.0710</t>
  </si>
  <si>
    <t>O transporte destina-se ao deslocamento de ida e de volta do fórum de Caçador ao restaurante Check-in,no dia do júri, para almoço dos jurados e oficiais. A sessão iniciará às 09:00 horas da manhã. Dia:27/03/2026 AUTOS N°:0003861-32.2011.8.24.0012.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Essa secretaria teve conhecimento desse Júri hoje.</t>
  </si>
  <si>
    <t>Serviço de conserto da máquina de lavar roupas</t>
  </si>
  <si>
    <t>0020043-11.2026.8.24.0710</t>
  </si>
  <si>
    <t xml:space="preserve">Necessidade de conserto da máquina de lavar (patrimônio 463789) que está com vazamento na mangueira de saída de agua. Além do conserto será também realizada a limpeza interna do tanque e cesto.
</t>
  </si>
  <si>
    <t>Aquisição de torneiras (lado direito e esquerdo) bebedouro libell</t>
  </si>
  <si>
    <t>0012182-71.2026.8.24.0710</t>
  </si>
  <si>
    <t xml:space="preserve">Subtituição das torneiras dos bebedouros do Cartório da 2° Vara (tombo: 443201) e da Copa do Prédio Principal (tombo: 430148)
</t>
  </si>
  <si>
    <t>Diretoria de Material e Patrimônio</t>
  </si>
  <si>
    <t>Serviço de Revisão, Rodas de Rolamentos, Contatos, Ajustes de correntes e Roda de Apoio, Kit limpeza e Limpeza e Lubrificação</t>
  </si>
  <si>
    <t>0020165-24.2026.8.24.0710</t>
  </si>
  <si>
    <t xml:space="preserve">Considerando que o valor do conserto da empilhadeira de patrimônio nº 223886 é inferior a 50% (cinquenta por cento) do valor de uma empilhadeira nova, optou-se pela realização do reparo como medida mais econômica e vantajosa para a Administração. A empilhadeira em questão é essencial para a movimentação de bens acondicionados em paletes, os quais são armazenados em estantes tipo porta-palete. Trata-se, portanto, de equipamento imprescindível às atividades operacionais da Divisão de Patrimônio. Ressalta-se que, dentre as empresas consultadas para apresentação de orçamento de conserto, apenas duas mandou orçamento, respondendo prontamente à solicitação. A empresa Dominik MetalCenter respondeu que não trabalham com assistência ou manutenção. </t>
  </si>
  <si>
    <t>0019589-31.2026.8.24.0710</t>
  </si>
  <si>
    <t xml:space="preserve">Refere-se à realização de sessão do Tribunal do Júri designada para o dia 09/04/2026, relativa ao processo nº 5000051-51.2025.8.24.0083, com início às 09h00. Para a referida sessão, será necessário o transporte de jurados, oficiais de justiça e testemunhas. Ressalta-se que, em júris anteriores, houve necessidade de mais de uma viagem, motivo pelo qual está sendo solicitada a realização de duas viagens. O transporte abrangerá o percurso Fórum / Restaurante / Fórum. A requisição encontra-se em conformidade com a Resolução GP nº 20/2025. Conforme informado no documento contendo as informações da empresa Joy Tur, não demonstrou interesse em apresentar orçamento com data atualizada. E não há outra empresa de transporte disponível na região para a prestação do serviço. Diante do exposto, solicito autorização para validação do orçamento apresentado, nos mesmos moldes do que foi decidido na Decisão nº 10172903, no SEI nº 0100914-62.2025.8.24.0710. </t>
  </si>
  <si>
    <t>Aquisição de cola super fernandes bond</t>
  </si>
  <si>
    <t>0012549-95.2026.8.24.0710</t>
  </si>
  <si>
    <t>Trata-se de uma Requisição de Compras para adiquirir COLA INST SUPER FERNANDES BOND 100G, com intuito de serem utilizadas pela equipe da Seção de Apoio, principalmente pelos zeladores e marceneiros da Seção ao prestarem serviços por todo o prédio.</t>
  </si>
  <si>
    <t>Aquisição de controlador de acesso com biometria facial - Intelbras SS 3532MF; Fonte de alimentação ininterrupta com bateria 12V/7A.h incorporada - Intelbras FA 1220S ; Botoeira inox de embutir em caixa 4x2" - Intelbras BT 5000 IN; Fechadura eletroímã tração mínima 150 kgf - Intelbras FE 20150; Mola hidráulica aérea para porta até 85 kg - Intelbras MH 104A ; Chaveiro ou cartão RFID - Intelbras.</t>
  </si>
  <si>
    <t>0019899-37.2026.8.24.0710</t>
  </si>
  <si>
    <t xml:space="preserve">Trata-se da troca da fechadura externa de acesso secundário do prédio com fluxo restrito a servidores e magistrados por fechadura eletrônica com as características de "stand-alone", senha e identificação facial que proporciona melhor segurança e controle de acesso de quem estra no fórum. O modelo Intelbras SS 3532 MF, assim como os demais itens (que são necessários a instalação), estão de acordo com as diretrizes e são os recomendados para instalação de sistema de controle de acesso do PJSC elaborada pela DEA. Devido o especialidade dos itens, poucas empresa da região trabalham com eles, porém foram consultadas também as empresas WR distribuidora (encerrou suas atividades), Kronos (não trabalha com a marca intelbras), Uega (não tinha os itens especificados) e JD (não tinha certidão negativa federal) entre outras. Os preços estão compatíveis com a internet.
</t>
  </si>
  <si>
    <t>1 controlador de acesso; 1 fonte de alimentação; 1 botoeira inox;  1 fechadura eletroimã; 1 mola hidráulica; 10 chaveiro cartão RFID</t>
  </si>
  <si>
    <t>Aquisição de Roda Completa com pneu maciço aro 8", furo de 1" capacidade 100 kg VONDER</t>
  </si>
  <si>
    <t>0016877-68.2026.8.24.0710</t>
  </si>
  <si>
    <t xml:space="preserve">Em razão do desgaste nas rodinhas dos carrinhos de carregamento de cargas solicitamos a compra para substituição
</t>
  </si>
  <si>
    <t>Aquisição de Carrinho auxiliar em aço inox com duas prateleiras</t>
  </si>
  <si>
    <t>0018290-19.2026.8.24.0710</t>
  </si>
  <si>
    <t>Aquisição de carrinho de transporte de garrafas térmicas e outros utensílios de copa. Com a mudança para o novo fórum, a copeira necessita transportar garrafas térmicas e outras bebidas quentes pelos 4 andares do prédio. A aquisição do bem proporcionará maior segurança, agilidade e praticidade para a colaboradora na distribuição dos itens de copa pelo fórum.</t>
  </si>
  <si>
    <t>Diretoria de Gestão de Pessoas</t>
  </si>
  <si>
    <t>0016371-92.2026.8.24.0710</t>
  </si>
  <si>
    <t xml:space="preserve">Trata-se de Requisição de Compras de 2 arranjos de flores permanentes (artificiais), cada um com um vaso de vidro. O maior contém 17 hastes de flores; e o menor, 11 hastes. Trata-se de um item importante na composição do ambiente, pois a qualidade percebida quanto ao ambiente e serviços de infraestrutura dos eventos faz parte da experiência e das ações de integração e de valorização dos servidores. A demanda é para atender a Divisão de Desenvolvimento e Valorização de Pessoas da Diretoria de Gestão de Pessoas, em razão dos programas de qualidade
de vida no PJSC que fazem parte do rol de suas atribuições, como o Programa Bem-Estar no Trabalho e o Programa de Preparação para a Aposentadoria, realizados de forma presencial em Florianópolis. O material não se enquadra nas vedações previstas pela Lei Estadual nº 6.677/1985 e não se enquadra em bem de luxo. Destaco, por fim, que não há resolução vigente com essa previsão e nesse sentido, destaca-se o disposto no art. 5º, §3º, I e IV da Res. GP n. 29/2021: Art. 5º As contratações diretas de pequeno valor serão realizadas preferencialmente por meio da dispensa eletrônica.[...]§ 3º Será utilizado o formulário de requisição de compras, com a contratação da proposta mais vantajosa consignada, quando: I - caracterizada urgência na contratação [...] IV - caracterizado evidente prejuízo no uso da dispensa eletrônica. Informo ainda que foram realizados orçamentos com várias empresas, verificando-se-se que a proposta da empresa Nadia Kristina Costa de Sousa é mais vantajosa e menos onerosa.
</t>
  </si>
  <si>
    <t>1 arranjo floral; 1 vaso de vidro; 1 arranjo floral; 1 vaso de vidro</t>
  </si>
  <si>
    <t>Serviço de desmontagem e montagem de bancada de granito no balcão de recepção</t>
  </si>
  <si>
    <t>0015320-46.2026.8.24.0710</t>
  </si>
  <si>
    <t xml:space="preserve">Solicita-se o serviço de desmontagem e remontagem da bancada de granito do balcão da recepção do fórum de Xanxerê, para viabilizar a reforma do piso do hall de entrada. Não há no TJSC setor que realize tal serviço, razão pela qual se faz a presente requisição de compra. Informa-se o SEI referente à reforma do piso: 0014043- 05.2020.8.24.0710. </t>
  </si>
  <si>
    <t>CEVID</t>
  </si>
  <si>
    <t>Contratação de 250 horas de consultoria em modelagem estatítica para voltada a pesquisa de avaliação de risco de letalidade/feminicídio com foco no autor da violência, e a pesquisa de efetividade do Projeto Ágora – Grupos Reflexivos com Homens Autores de Violência relativas ao mapeamento 2025</t>
  </si>
  <si>
    <t>0016386-61.2026.8.24.0710</t>
  </si>
  <si>
    <t xml:space="preserve">A Coordenadoria Estadual da Mulher em Situação de Violência Doméstica e Familiar (CEVID/TJSC) encontra-se em fase estratégica de desenvolvimento de pesquisas e projetos que exigem rigor metodológico e de sustentação em evidências empíricas sólidas. Entre as iniciativas em curso destacam-se a pesquisa de avaliação de risco de letalidade/feminicídio com foco no autor da violência, e a pesquisa de efetividade do Projeto Ágora – Grupos Reflexivos com Homens Autores de Violência relativas ao mapeamento 2025, constante no SEI n. 0114952-16.2024.8.24.0710. Para que os resultados da pesquisa sejam válidos e reconhecidos em âmbito nacional e internacional, é imprescindível a participação de um profissional com expertise em modelagem estatística desde a fase inicial da construção da pesquisa. Para justificar a referida imprescindibilidade, remonta-se que a ausência desse suporte técnico poderá comprometer a validade dos resultados e, em última instância, demandar o refazimento da pesquisa, com prejuízo financeiro e institucional. O profissional atuará na definição do desenho amostral, cálculo de tamanho de amostra, condução de análises fatoriais, testes de confiabilidade, modelagem estatística e validação de indicadores de efetividade. Trata-se, portanto, de um recurso estruturante, não apenas pontual, que permitirá à CEVID consolidar uma base científica robusta e comparável internacionalmente.  </t>
  </si>
  <si>
    <t>Aquisição de Assento Herc Almofadado prime branco; Assento sanitário almof Thema Prem Branco Quadrado; Selador PU 40 Multiuso W-Max Cinza 212ML/360; Fita Antiderrapante 50mmx5m - preta vila; Fita adesiva lacre 48mm x 50m - Transparente 3M e  Torneira C72 1/4 V Cozinha PDE Super Preto 5/8" 1267 / 5569</t>
  </si>
  <si>
    <t>0021447-97.2026.8.24.0710</t>
  </si>
  <si>
    <t xml:space="preserve">Materiais para pequenos consertos e reparos no Fórum da Comarca de Papanduva, conforme segue: 1.Assentos de vaso saniário: para troca dos assentos avariados; 2. Selador PU: para reparos de fisuras e de infiltração nas janelas; 3. Fita antiderrapante: para proteção antiderrapante na rampa de acesso ao fórum; 4. Fita adesiva transparente: para uso em geral da secretaria e cartório; 5. Torneira C72 1/4 V Cozinha: para troca da torneira avariada da cozinha. </t>
  </si>
  <si>
    <t>3 assento herc; 1 assento sanitário almof; 5 selador PU; 10 fita antiderrapante; 5 fita adesiva lacre; 1 torneira</t>
  </si>
  <si>
    <t>Aquisição de Porta documento em poliestireno ou acrílico, articulável, duplo, cor fumê e fita adesiva mágica, med 12mm x 20m, com código de barras</t>
  </si>
  <si>
    <t xml:space="preserve">O item 1 (porta documento em acrílico) é destinado para viabilizar a organização de documentos físico sobre mesas, sendo que nestes ano houve ampliação de solicitação por parte de novos Gabinetes. No tocante ao item 2 (baterial alcalina A23) há a necessidade para utilização em controles de portões dos fóruns. Já o item 3 (fita adesiva mágica) é necessário para reparos em documentos que sofreram algum tipo de dano em seu manuseio.
</t>
  </si>
  <si>
    <t>30 porta documentos; 60 fita adesiva código de barras</t>
  </si>
  <si>
    <t>Aquisição de unidades de fibra verde para mop</t>
  </si>
  <si>
    <t>0023263-17.2026.8.24.0710</t>
  </si>
  <si>
    <t xml:space="preserve">Trata-se de aquisição de fibra verde para mop a fim de restabelecer o estoque disponível no Almoxarifado Central. Distribuído ao Tribunal de Justiça, às comarcas e demais unidades administrativas por meio de pedido feito no sistema ERP, o item é usado para esfregar e retirar a sujeira do chão e demais superfícies, sendo indispensável para a limpeza cotidiana das edificações. Solicita-se que seja afastada a dispensa eletrônica em razão da urgência para suprir a demanda, visto que é iminente a falta do produto. </t>
  </si>
  <si>
    <t>Aquisição de analisador de energia ISSO BLACK BOX P1000R; analisador de energia ISSO BLACK BOX P500R e Fonte Nobreak 12V - 1A Intelbras</t>
  </si>
  <si>
    <t>0019298-31.2026.8.24.0710</t>
  </si>
  <si>
    <t xml:space="preserve">Aquisição de 2 analisadores/registradores de grandezas elétricas para verificação da qualidade do fornecimento de energia elétrica aos prédios do PJSC.
</t>
  </si>
  <si>
    <t>2 analisador de energia, 1 fonte nobreak 12v</t>
  </si>
  <si>
    <t>Corregedoria-Geral da Justiça</t>
  </si>
  <si>
    <t>Serviço de impressão colorida</t>
  </si>
  <si>
    <t>0024932-08.2026.8.24.0710</t>
  </si>
  <si>
    <t xml:space="preserve">A presente solicitação tem por objeto a contratação de serviço gráfico para a confecção de material referente ao acompanhamento de adoção internacional conduzido pela Corregedoria-Geral da Justiça. A adoção internacional envolve uma complexa transição para a criança ou adolescente, que passa por rupturas afetivas e mudanças sociais e culturais profundas, ao ser
inserida(o) em um novo país, com outra língua, com outros costumes e referências identitárias. Do ponto de vista psicológico, é fundamental que esse processo seja permeado por estratégias que promovam a segurança emocional, o fortalecimento do vínculo com a família adotiva e a preservação da identidade da criança ou adolescente. Tendo em vista essa complexidade, uma das estratégias a serem utilizadas no acompanhamento da adoção internacional, aprovada pelo Corregedor-Geral da Justiça, é a confecção de um material gráfico que registre de forma simbólica e visual as etapas da vida da criança e do processo de adoção, documentando a construção do vínculo com os adotantes durante a aproximação e o estágio de convivência. A entrega do álbum ao final do estágio de convivência marca simbolicamente o fechamento de uma etapa importante, reforçando a continuidade do cuidado, do afeto e da proteção que a nova família oferecerá. O material possui caráter institucional e afetivo, contribuindo para a preservação da memória da trajetória da criança e do processo de adoção, sem conter documentos oficiais ou dados sigilosos. O álbum será destinado às partes envolvidas, à comarca na qual tramitou o processo de adoção e à Comissão Estadual Judiciária de Adoção – CEJA, para fins de arquivo, proporcionando um registro organizado, acessível e significativo dos momentos vivenciados durante o processo. </t>
  </si>
  <si>
    <t>Contratação da formadora Ana Christina Celano Teixeira, por meio da sua empresa, para ministrar o Workshop do Programa Vida Plena, a ser realizado no dia 24 e 25 de março de 2026, das 8h30 às 12h30 e das 14h às 18h, na Academia Judicial.</t>
  </si>
  <si>
    <t>0024733-83.2026.8.24.0710</t>
  </si>
  <si>
    <t>A justificativa pormenorizada encontra-se no Projeto Básico n. AJU 13/2026. Diante da possibilidade de duplo enquadramento, conforme Resolução GP 29/2021, encaminha-se por requisição de compra. O curso foi autorizado pela Diretora Executiva da Academia Judicial, Desembargadora Vera Lúcia Ferreira Copetti, doc. 10432878 do SEI 0019623-06.2026.8.24.0710 (relacionado)</t>
  </si>
  <si>
    <t>Aquisição de Pin em Zamac com 2cm de diâmetro, níquel, personalização em 3 cores com pino e prendedor de metal</t>
  </si>
  <si>
    <t>0022955-78.2026.8.24.0710</t>
  </si>
  <si>
    <t xml:space="preserve">Em atenção ao contido no artigo 4º, inciso I, da Resolução GP nº 29/2021 do Tribunal de Justiça de Santa Catarina, a contratação dos pins se justifica pela necessidade de sua utilização pelas equipes da Corregedoria-Geral da Justiça em eventos institucionais promovidos tanto pela Corregedoria e/ou pelo TJSC quanto por outras instituições, nos quais a Corregedoria-Geral da Justiça participa ou é representada, visando a promoção da identidade institucional, garantindo a visibilidade e a identificação das equipes da CGJ nestes eventos. Assim, a aquisição dos pins atende à necessidade pública de um item simbólico e prático para ser utilizado pela Corregedoria em eventos institucionais e de outras organizações, com o intuito de reforçar a imagem institucional e facilitar a identificação das equipes da CGJ e/ou TJSC. No tocante à soluções disponíveis no mercado, em cumprimento ao artigo 4º, inciso III, da Resolução GP nº 29/2021, optou-se por empresa local e que apresentou o melhor valor em relação às outras concorrentes. Ademais, a empresa forneceu produto similar ao Núcleo de Inteligência e Segurança Institucional e à Corregedoria-Geral da Justiça segundo requisição de compras que tramitou no SEi 0020904-31.2025.8.24.0710. </t>
  </si>
  <si>
    <t>Serviço de locação de transporte</t>
  </si>
  <si>
    <t>0023063-10.2026.8.24.0710</t>
  </si>
  <si>
    <t>Locação de veiculo a ser utilizado pelo Assistente Social desta Comarca no deslocamento para realização de visitas as crianças e adolescentes e seus vamiliares.</t>
  </si>
  <si>
    <t>Aquisição de strike 500ml</t>
  </si>
  <si>
    <t>0020184-30.2026.8.24.0710</t>
  </si>
  <si>
    <t xml:space="preserve">A presente requisição tem a finalidade de compra de STRIKE 500ML - VONIXX - para uso de zeladoria com fins de auxiliar na limpeza de placas e remoção de adesivos.
</t>
  </si>
  <si>
    <t>Serviço de instalação, de configuração e de treinamento do sistema audiovisual</t>
  </si>
  <si>
    <t>0011529-69.2026.8.24.0710</t>
  </si>
  <si>
    <t xml:space="preserve">Diante da locação de sala comercial para abrigar Salão de Júri nesta Comarca de São Carlos [SEI 0048470-52.2025.8.24.0710 e 0056452-20.2025.8.24.0710], há necessidade de instalação de sistema audiovisual completo, conforme solicitado e deferido no SEI n. 0065005-56.2025.8.24.0710. Destaca-se, ainda, que há somente 2 (dois) orçamentos nos autos, sendo que o terceriro orçamento foi solicitado por diversas vezes à empresa indicada pela DTI, sem que fosse realizado (conforme verifica-se nos comprovantes juntados nos autos). 
</t>
  </si>
  <si>
    <t>0023539-48.2026.8.24.0710</t>
  </si>
  <si>
    <t>Necessidade de condução de jurados e oficiais de justiça do Forum da comarca de Xaxim, até o restaurante Dona Ignes na cidade de Xaxim, e pós almoço, conduzir de volta ao Fórum da comarca, para a Sessão de Júri (Processo nº 0001772-76.2018.8.24.0081) na data de 24/04/2026, com início da sessão as 09:00; A RC está de acordo com a Resolução GP n. 20/2025</t>
  </si>
  <si>
    <t>Aquisição de Controlador de acesso com biometria facial - Intelbras SS 3532MF; Fonte de alimentação ininterrupta com bateria 12V/7A.h incorporada - Intelbras FA 1220S; Botoeira inox de embutir em caixa 4x2" - Intelbras BT 5000 IN; Fechadura eletroímã tração mínima 150 kgf - Intelbras FE 20150; Mola hidráulica aérea para porta até 85 kg - Intelbras MH 104A  e Chaveiro ou cartão RFID - Intelbras .</t>
  </si>
  <si>
    <t xml:space="preserve">Trata-se da troca da fechadura externa de acesso secundário do prédio com fluxo restrito a servidores e magistrados por fechadura eletrônica com as características de "stand-alone", senha e identificação facial que proporciona melhor segurança e controle de acesso de quem estra no fórum. O modelo Intelbras SS 3532 MF, assim como os demais itens (que são necessários a instalação), estão de acordo com as diretrizes e são os recomendados para instalação de sistema de controle de acesso do PJSC elaborada pela DEA. Devido o especialidade dos itens, poucas empresa da região trabalham com eles, porém foram consultadas também as empresas WR distribuidora (encerrou suas atividades), Kronos (não trabalha com a marca intelbras), Uega (não tinha os itens especificados) e JD (não tinha certidão negativa federal) entre outras. Os preços estão compatíveis com a internet. </t>
  </si>
  <si>
    <t>1 controlador facial biometrico; 1 fonte de alimentação; 1 botoeira inox; 1 fechadura eletroima; 1 mola hidraulica; 1 chaveiro cartão RFID.</t>
  </si>
  <si>
    <t>Núcleo de Comunicação Institucional</t>
  </si>
  <si>
    <t>Serviço de audiodesrcrição para o evento FestLbas 2026</t>
  </si>
  <si>
    <t>0026258-03.2026.8.24.0710</t>
  </si>
  <si>
    <t>Serviço de audiodescrição para pessoas com deficiência visual solicitado pela Presidencia deste Tribunal para o evento FastLabs que ocorrerá entre os dias 26 e 27 de março de 2026, na sede do Tribunal de Justiça do Estado de Santa Catarina, conforme processo SEI 0008041-09.2026.8.24.0710.</t>
  </si>
  <si>
    <t>Aquisição de cola inst super tek bond; desengripante; estopa de fios brancos; tinta spray branco fosco; tinta spray preto fosco</t>
  </si>
  <si>
    <t>0022642-20.2026.8.24.0710</t>
  </si>
  <si>
    <t>Os materiais solicitados, tais como cola instantânea, desengripante, tintas spray e estopa, serão utilizados nos serviços de limpeza, conservação, pequenos reparos erevitalização de mobiliários institucionais. Essas ações permitem a recuperação de itens que apresentam desgastes decorrentes do uso, possibilitando seu reaproveitamento em outros setores do Tribunal.A utilização desses materiais contribui diretamente para a melhoria das condições de uso dos móveis, prolongando sua vida útil e garantindo melhores condições de conservação do patrimônio público. Além disso, a recuperação e reutilização de mobiliários representam uma medida de  economicidade e eficiência administrativa, reduzindo a necessidade de aquisição de novos bens e promovendo o uso racional dos recursos públicos.</t>
  </si>
  <si>
    <t>50 cola super bond; 36 desingripante; 3 estopas; 24 tinta spray branco; 42 tinta spray preto</t>
  </si>
  <si>
    <t>0024866-28.2026.8.24.0710</t>
  </si>
  <si>
    <t>Hospedagem para os participantes da(s) Sessão (ões) do Tribunal de Júri. Data da sessão: 25/03/2026; Número do processo judicial: 50047862620248240031/SC; Horário de início da sessão: 08 horas; hospedagem para 7 Jurados e 2 Oficiais de Justiça, previstos na Resolução GP n. 20/2025, Art. 5º. A RC está de acordo com a Resolução GP n. 20/2025, a não ser na questão do prazo, por questões alheias à vontade da Secretaria do Foro, haja vista que a necessidade de reserva de acomodação estava em análise, pois havia a possibilidade de desmembramento dos autos em relação a um dos acusados. Ressalto que se trata de processo com 3 acusados, todos presos, além de 10 testemunhas, o que justifica a necessidade de realizar a reserva em hotel. Vale considerar que precisamos de um estabelecimento que tenha 9 quartos em um mesmo andar, para possibilitar que os oficiais de justiça revezem a custódia do corredor (para poderem atestar a incomunicabilidade dos jurados). Em pesquisa realizada, verifiquei que na cidade de Indaial, temos os seguintes estabelecimentos que prestam serviços de hospedagem: Hotel Gran Santa Catarina, Hotel Romer, Ricardo Hotel, Hotel Parador Indaial, Hotel K-necos, e Hotel Larsen. Entrei em contato com todos e anotei suas peculiaridades: Hotel Romer,
Ricardo Hotel, Hotel Parador Indaial, Hotel K-necos: não possuem 9 quartos em um mesmo andar, e Hotel Larsen: não dispõe de 9 quartos em um mesmo andar, assim como não dispõe de 9 suítes, sendo algumas acomodações com banheiro compartilhado. Hotel Gran Santa Catarina: possui 9 quartos em um mesmo andar, além de possuir boa estrutura (o que, infelizmente não se pode falar dos demais hotéis). Assim, considerando que apenas o Gran Hotel Santa Catarina encaminhou orçamento, haja vista os outros não terem a estrutura adequada, angariei orçamento na cidade vizinha Timbó (de hotéis com estrutura parecida, e em quartos individuais - preço é por pessoa e por diária), a fim de que se possa ter um parâmetro acerca do valor.</t>
  </si>
  <si>
    <t>Aquisição de copo</t>
  </si>
  <si>
    <t>0023059-70.2026.8.24.0710</t>
  </si>
  <si>
    <t xml:space="preserve">Trata-se de Requisição de Compra na modalidade empenho para aquisição de copos de vidro para servir água nos dias de sessão do Tribunal do Júri e, principalmente, nos eventos que ocorrem no prédio do Fórum de Criciúma. A RC vem instruída com 03 orçamentos, sendo um formulário de empresa local e os outros dois coletados da internet, priorizando fornecedor da região de Criciúma. Muito embora o Almoxarifado Central forneça copos plásticos, convém, na organização de eventos, utilizar copos de vidro para composição da mesa de autoridades
bem como para atender as recorrentes reuniões de magistrados que ocorrem em Criciúma, por se tratar de comarca polo. Diante do exposto, solicita-se o deferimento do pedido para aquisição de 36 unidades de copos de vidro NADIR BRISTOL de 340ml. </t>
  </si>
  <si>
    <t>Aquisição de refrigerador comercial</t>
  </si>
  <si>
    <t>0025118-31.2026.8.24.0710</t>
  </si>
  <si>
    <t xml:space="preserve">Trata-se de aquisição de refrigerador vertical expositor para o restaurante do Tribunal, visto que o atual encontra-se com desgastes significativos pelo uso e sem possibilidade de conserto. O novo equipamento é necessário para garantir a adequada conservação de alimentos e bebidas, em conformidade com as normas sanitárias, além de melhorar a organização, o controle de estoque e a agilidade no atendimento. O item contribuirá para a eficiência operacional, redução de desperdícios, economia de energia e atendimento à demanda diária do restaurante. </t>
  </si>
  <si>
    <t>Aquisição de  Adaptador para mangueira; disco de corte inox; Engate rápido para mangueira; fita isolante; Fita veda rosca; pincel; plugue fêmea; Plugue macho; selante e silicone acético incolor.</t>
  </si>
  <si>
    <t>0024730-31.2026.8.24.0710</t>
  </si>
  <si>
    <t xml:space="preserve">Aquisição de materiais para a manutenção predial. O prédio possui 7.801,91 m2, que contém 9 pavimentos, 3 ambientes grandes de garagens, pátio, calçadas, hall, telhado e diversos terraços. É essencial neste momento que a limpeza e manutenção predial não seja afetada, dando condições para que os 2 zeladores possam ter recursos para trabalhar. Quantidade visando suprir o 1º semestre de 2026.  </t>
  </si>
  <si>
    <t>15 adaptador p mangueira; 10 disco de corte; 15 engate rápido; 10 fita isolante; 5 veda rosca; 5 pincel; 5 plugue fêmea; 5 plugue macho; 10 selante; 10 silicone</t>
  </si>
  <si>
    <t>Aquisição de termostato bebedouro; rele e protetor e protetor térmico</t>
  </si>
  <si>
    <t>0024793-56.2026.8.24.0710</t>
  </si>
  <si>
    <t xml:space="preserve">Necessidade de reparo bebedouro patrimônio nº 367935 Bebedouro marca Libell, que apresenta problemas no mecanismo de refrigeração de água. Informo que o valor dos reparos não ultrapassam 60% do valor de aquisição do bem e a RC está de acordo com as orientações normativas para contratação. </t>
  </si>
  <si>
    <t>1 termostato p/bebedouro; 1 rele e protetor; 1 protetor térmico</t>
  </si>
  <si>
    <t>"Contratação da Conteudista Aline Cristina Ferreira de Santana para criar o conteúdo das disciplinas "Aspectos sociais e psicológicos relacionados à adoção, adoção de crianças maiores e adolescentes e devoluções"" e ""Aspectos sociais e psicológicos relacionados aos pretendentes"" no Curso de Fundamentos Teóricos e Práticos da Avaliação Psicológica no Contexto Forense – Servidores, a ser realizado entre os dias 18 de maio a 15 de dezembro de 2026"</t>
  </si>
  <si>
    <t>0025979-17.2026.8.24.0710</t>
  </si>
  <si>
    <t>A justificativa pormenorizada encontra-se no Projeto Básico n. AJU 11/2026. Diante da possibilidade de duplo enquadramento, conforme Resolução GP 29/2021, encaminha-se por requisição de compra. O curso foi autorizado pelo Diretor Executivo da Academia Judicial, Desembargador Luiz Felipe Schuch, doc. 10230395 do SEI 0052601-70.2025.8.24.0710 (relacionado)</t>
  </si>
  <si>
    <t>"Contratação do formador Luiz Carlos Contro, por intermédio da sua empresa, para ministrar a disciplina ""A importância das relações humanas na função da magistratura - Unidade 5"" no Curso Oficial de Formação Inicial para a Magistratura - ENFAM - Turma 01/2026, a ser realizada no dia 10 de abril de 2026, das 8h30 às 12h30 e das 13h30 às 17h30, na Academia Judicial."</t>
  </si>
  <si>
    <t>0023795-88.2026.8.24.0710</t>
  </si>
  <si>
    <t>A justificativa pormenorizada encontra-se no Projeto Básico n. AJU 07/2026. Diante da possibilidade de duplo enquadramento, conforme Resolução GP 29/2021, encaminha-se por requisição de compra. O curso foi autorizado pelo Diretor Executivo da Academia Judicial, Desembargador Luiz Felipe Schuch, doc. 10193232 do SEI 0091319-39.2025.8.24.0710 (relacionado).</t>
  </si>
  <si>
    <t>"Contratação da empresa Zenite Informação e Consultoria S/A para ministrar o curso ""Aspectos Fundamentais e Aplicados da Contratação de Terceirização de Serviços com Dedicação Exclusiva de Mão de Obra – Turma 01/2026"", nos dias 25 a 27 de março de 2026, das 14h às 18h, na modalidade Virtual (síncrono), na plataforma Zênite Online e na plataforma Teams."</t>
  </si>
  <si>
    <t>0025688-17.2026.8.24.0710</t>
  </si>
  <si>
    <t>A justificativa pormenorizada encontra-se no Projeto Básico para contratação AJU 14/2026. Diante da possibilidade de duplo enquadramento, conforme Resolução GP29/2021, encaminha-se por requisição de compra. O Curso de Aspectos Fundamentais e Aplicados da Contratação de Terceirização de Serviços com Dedicação Exclusiva de Mão de Obra – Turma 01/2026 foi autorizado pela Diretora Executiva da Academia Judicial (doc 10449921) do SEI 0023699-73.2026.8.24.0710 (relacionado).</t>
  </si>
  <si>
    <t>Aquisição de bandeja branca</t>
  </si>
  <si>
    <t>0025324-45.2026.8.24.0710</t>
  </si>
  <si>
    <t>Trata-se da aquisição de bandejas para acondicionamento de objetos pessoais durante a passagem pelo detector de metais. A compra justifica-se pela necessidade de garantir a adequada execução dos procedimentos de segurança na entrada deste Tribunal. Os referidos itens permitem que usuários depositem temporariamente pertences metálicos, como chaves, celulares e carteiras, facilitando a inspeção pelo equipamento, além de evitar extravios e proporcionar maior organização e agilidade no fluxo de acesso às dependências da instituição.</t>
  </si>
  <si>
    <t>Aquisição de disco enceradeira; vaselina líquida; pano microfibra nobre e pano microfibra</t>
  </si>
  <si>
    <t>0025487-25.2026.8.24.0710</t>
  </si>
  <si>
    <t>Trata-se de uma requisição de compra de itens relacionados à limpeza, que serão utilizados no prédio-sede do Tribunal de Justiça. Os produtos não constam no catálogo do almoxarifado. As aquisições têm as seguintes justificativas: “Disco verde para enceradeira 350 mm” – a ser utilizado na enceradeira para limpeza dos pisos; “Pano de microfibra” – para polir louças e itens utilizados na copa; “Pano de microfibra para vidro” – o produto possui alta eficiência e durabilidade, diminuindo gastos e a produção de lixo; “Vaselina” – tem como objetivo limpar superfícies de inox dos elevadores e corrimãos. Os preços orçados pela pretensa contratada estão de acordo com o valor de mercado praticado, conforme pesquisa anexada ao processo.</t>
  </si>
  <si>
    <t>30 disco de enceradeira; 10 vaselina liquida; 50 pano microfibra nobre; 50 pano microfibra</t>
  </si>
  <si>
    <t>Desinsetização (interna e externa) em m²</t>
  </si>
  <si>
    <t>0026461-62.2026.8.24.0710</t>
  </si>
  <si>
    <t>Necessidade de desinsetização para manter condições adequadas de higiene, salubridade e segurança no prédio do Fórum da Comarca de Chapecó. O procedimento é essencial para prevenir a proliferação de insetos e pragas que possam comprometer a saúde de servidores, magistrados e jurisdicionados, garantir a preservação do patrimônio público, evitando danos a documentos e instalações e ainda, assegurar ambiente adequado ao atendimento da população e ao exercício das atividades jurisdicionais. O prédio do Fórum desta Comarca tem 7.737 m²;
O preço da pretensa contratada reflete preços de mercado, dentro do preço referencial constante do Termo de Consolidação de Pesquisa de Preços disponível no Doc. 6642655 do Sei n. 0038949-88.2022.8.24.0710 .</t>
  </si>
  <si>
    <t>7737m²</t>
  </si>
  <si>
    <t>"Contratação da empresa Zenite Informação e Consultoria S/A para ministrar o curso ""Como elaborar e julgar a planilha de preços de acordo com a IN N. 05/2017"", nos dias 30 e 31 de março, 01, 06, 07, 08, 09 de abril de 2026, das 14h às 18h, na modalidade Virtual (síncrono), na plataforma Zênite Online."</t>
  </si>
  <si>
    <t>0025701-16.2026.8.24.0710</t>
  </si>
  <si>
    <t>A justificativa pormenorizada encontra-se no Projeto Básico para contratação AJU 15/2026. Diante da possibilidade de duplo enquadramento, conforme Resolução GP29/2021, encaminha-se por requisição de compra. O curso Como elaborar e julgar a planilha de preços de acordo com a IN N. 05/2017 foi autorizado pela Diretora Executiva da Academia Judicial (doc 10449782) do SEI 0024001-05.2026.8.24.0710 (relacionado).</t>
  </si>
  <si>
    <t>0022866-55.2026.8.24.0710</t>
  </si>
  <si>
    <t xml:space="preserve">Hospedagem para os participantes da Sessão do Tribunal do Júri a ser realizado no dia 06 de abril do corrente ano ás 09:00 horas, podendo se estender para o dia seguinte (07/04/2026), nos autos 5002881-84.2023.8.24.0139. Os participantes que farão uso da hospesagem são: 07 jurados,02 oficiais de justiça e 02 policiais, previstos na Resolução GP 20/2025. A presente RC está de acordo com a Resolução GP 20/2025. </t>
  </si>
  <si>
    <t>Aquisição de terra adubada - kg</t>
  </si>
  <si>
    <t>0025027-38.2026.8.24.0710</t>
  </si>
  <si>
    <t xml:space="preserve">A presente requisição destina-se a compra de terra adubada para execução dos serviços de adubação do gramado e vegetação do jardim com área de 500m² do Foro da Comarca programado para o mês de abril de 2026, conforme já estabelecido no cronograma que consta na contratação dos serviços de jardinagem no processo SEI 0101141-52.2025.8.24.0710 de acordo com a Resolução GP 14/2020 e Orientação nº 08/2020, </t>
  </si>
  <si>
    <t>Aquisição de lata 3.6 de tinta amarela demarcação estacionamento; lata 3.6 de tinta azul demarcação estacionamento e lata 3.6 de tinta branca demarcação estacionamento.</t>
  </si>
  <si>
    <t>0026043-27.2026.8.24.0710</t>
  </si>
  <si>
    <t xml:space="preserve">Tinta de marcação do estacionamento. O serviço de mão de obra será realizado pelo Zelador.
</t>
  </si>
  <si>
    <t>1 lata de tinta amarela; 1 azul; 2 brancas</t>
  </si>
  <si>
    <t>Aquisição de bule de alumínio e caixa plástica</t>
  </si>
  <si>
    <t>0027268-82.2026.8.24.0710</t>
  </si>
  <si>
    <t>Trata-se de Requisição de Compra na modalidade empenho para aquisição 01 bule de alumínio de 07 litros para auxiliar às copeiras na produção de café e 04 caixas de plástico com tampa de 25 litros para uso da Copa em dias de sessão do Tribunal do Júri.</t>
  </si>
  <si>
    <t>1 balde de aluminio; 4 caixa plástica</t>
  </si>
  <si>
    <t>Aquisição de fragmentadora de papel</t>
  </si>
  <si>
    <t>0026610-58.2026.8.24.0710</t>
  </si>
  <si>
    <t xml:space="preserve">Fragmentadora de papel para substituir equipamento tombo 344129, marca Menno, 60 Lts, data de aquisição 1/6/2012. Bem cujo conserto da placa se tornou inviável, em razão da ausência de peças para reposição, segundo CETEL Eletro Motores Indústria e Comércio Ltda de Pinhalzinho/SC. A fragmentadora será utilizada para fragmentar papeis de sessão de júri, papeis e autos arquivados na comarca. Seguem dois orçamentos de internet. 
</t>
  </si>
  <si>
    <t>Aquisição de garfo; faca; colher; colher de sobremesa; garfo de sobremesa; colher de chá;  concha de silicone; escumadeira de silicone; colher de silicone; pegador de massa de silicone; pegador de salada de silicone ; espátula de silicone e espátula vazada de silicone</t>
  </si>
  <si>
    <t>0015897-24.2026.8.24.0710</t>
  </si>
  <si>
    <t xml:space="preserve">Os utensílios serão utilizados para servir as refeições do júri na sede do Fórum da Comarca de Santa Cecília.
</t>
  </si>
  <si>
    <t>36 garfo; 36 faca; 36 colher; 36 colher de sobremesa; 36 garfo de sobremesa; 36 colher de chá; 2 concha de silicone; 2 escumadeira de silicone; 6 colher de silicone; 2 pegador de massa de silicone; 7 pegador de salada de silicone; 2 espatula de silicone; 2 espatula vazada de silicone.</t>
  </si>
  <si>
    <t>Aquisição de analisadores/registradores de grandezas elétricas</t>
  </si>
  <si>
    <t>Equipamento será utilizado para analisar a qualidade do fornecimento de energia elétrica às edificações do PJSC, visando diagnosticar problemas e buscar melhorias e diminuir a ocorrência de queima de equipamentos.</t>
  </si>
  <si>
    <t>Contratação de empresa especializada para prestação de serviços de manutenção preventiva e corretiva (PMOC) em sistemas de climatização instalados na unidade Padre Roma do TJSC, incluindo sistemas VRF e equipamentos do tipo Split.</t>
  </si>
  <si>
    <t>garantir a adequada operação, conservação e desempenho dos sistemas de climatização da unidade Padre Roma, assegurando condições ambientais adequadas para servidores, magistrados e usuários, bem como o atendimento às exigências legais relativas ao PMOC (Plano de Manutenção, Operação e Controle), evitando falhas, paralisações e riscos à saúde ocupacional.</t>
  </si>
  <si>
    <t>0027907-03.2026.8.24.0710</t>
  </si>
  <si>
    <t xml:space="preserve">O transporte destina-se ao deslocamento de ida e de volta do fórum de Caçador ao restaurante Check-in,no dia do júri, para almoço dos jurados e oficiais. A sessão iniciará às 09:00 horas da manhã. Dia:24/04/2026 AUTOS N°:5004390-72.2025.8.24.0012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O motivo do atraso da Rc é que a secretaria ficou sabendo hoje desse Júri. </t>
  </si>
  <si>
    <t>Aquisição de botão completo Soft</t>
  </si>
  <si>
    <t>0029739-71.2026.8.24.0710</t>
  </si>
  <si>
    <t xml:space="preserve">Justifica-se a necessidade de substituição dos botões do purificador de água Soft, patrimônio n. 142193, localizado no corredor do piso superior, em razão de estarem quebrados, o que impede seu uso. Ressalta-se que o referido purificador é amplamente utilizado por servidores e usuários que circulam pelo local, sendo equipamento essencial para o atendimento diário.
Destaca-se, ainda, que o purificador encontra-se em bom estado geral de conservação e funcionamento, de modo que a troca dos botões representa uma manutenção pontual, economicamente vantajosa, permitindo a continuidade de sua utilização e evitando a necessidade de substituição integral do equipamento </t>
  </si>
  <si>
    <t>0027933-98.2026.8.24.0710</t>
  </si>
  <si>
    <t xml:space="preserve">O transporte destina-se ao deslocamento de ida e de volta do fórum de Caçador ao restaurante Check-in,no dia do júri, para almoço dos jurados e oficiais. A sessão iniciará às 09:00 horas da manhã. Dia:29/05/2026 AUTOS N°:5006583-65.2022.8.24.0012 O transporte é necessário para possibilitar a ida dos participantes ao restaurante que fornecerá o almoço e depois trazê-los novamente ao fórum , garantindo-se permanencia dos sete jurados com os oficiais de justiça , assegurando-se dessa forma a necessidade de incomunicabilidade dos jurados durante a suspensão de sessão .  “A RC está de acordo com a Resolução GP n. 20/2025.” e s </t>
  </si>
  <si>
    <t>0029763-02.2026.8.24.0710</t>
  </si>
  <si>
    <t>Aquisição de tapete - 18,50 x 2,00; tapete - 7,10 x 2,00 e tapete - 4,60 x 2,00</t>
  </si>
  <si>
    <t>0024687-94.2026.8.24.0710</t>
  </si>
  <si>
    <t xml:space="preserve">Justifica-se a aquisição de tapete vermelho para eventos pela necessidade de melhorar a apresentação e a organização dos eventos institucionais, proporcionando um  ambiente mais adequado e alinhado ao caráter formal dessas ocasiões. A compra também tem como objetivo a substituição dos tapetes atualmente utilizados, que se encontram desgastados devido ao uso contínuo ao longo do tempo. Dessa forma, busca-se adquirir um material de melhor qualidade e maior durabilidade, garantindo melhor conservação, segurança e estética durante a realização dos eventos. </t>
  </si>
  <si>
    <t>1 tapete 18x50x2,00mt; 1 tapete 7,10x2,00mt; 1 tapete 4,60x2mt</t>
  </si>
  <si>
    <t>Aquisição de garfo; faca; colher; colher de servir; copos de vidro; jarra de vidro</t>
  </si>
  <si>
    <t>0027053-09.2026.8.24.0710</t>
  </si>
  <si>
    <t xml:space="preserve">Aquisição de utensílios de copa (talheres, copos e jarras) para o serviço de lanche nas sessões de júri .A presente aquisição fundamenta-se na necessidade de modernização e sustentabilidade das atividades administrativas e judiciais da Comarca de Joaçaba. 
</t>
  </si>
  <si>
    <t>36 garfos; 36 facas; 36 colher; 2 colher de servir; 48 copos de vidro; 5 jarra de vidro</t>
  </si>
  <si>
    <t>Aquisição de Alarme de Porta aberta, com indicação sonora 0-100dB IPEC; Sensor Magnético mc04 linha pesada com contato seco nf IPEC e instalação sistema de alarme porta aberta</t>
  </si>
  <si>
    <t>0025842-35.2026.8.24.0710</t>
  </si>
  <si>
    <t>NECESSIDADE DE AQUISIÇÃO DE ALARME PARA DETECÇÃO DE PORTA ABERTA EM ATENDIMENTO AO PROCESSO SEI 0073663-69.2025.8.24.0710 PARA REGULARIZAÇÃO PREDIAL.</t>
  </si>
  <si>
    <t>1 alarme de porta aberta; 1 sensor magnético;1 instalação de alarme</t>
  </si>
  <si>
    <t xml:space="preserve">Hospedagem para participantes de Sessão do Tribunal do Júri (pedido complementar). Data da sessão:07 e 08.04./2026. Número do processo judicial: 0000773-78.2019.8.24.0020/SC.
Horário de início da sessão: 09 horas. Categoria de participantes: serão 11 acomodações individuais destinadas aos 07 Jurados, 02 Oficiais de Justiça e 02 Policiais Militares da Casa Militar.
A RC está de acordo com a Resolução GP n. 20/2025. Certifico que o fornecedor manteve o mesmo valor inicial proposto, conforme proposta – doc. 10306097 e certidão – doc. 10330705.
</t>
  </si>
  <si>
    <t>Aquisição de pau d’água grande; palmeira raphis grande; Dracena baby; Zamioculca média; Costela de Adão média; Pleomele; Ficus Lyrata Grande; Dracena compacta; Vaso polietileno médio; Vaso polietileno pequeno; Vaso polietileno grande; Vaso polietileno extra grande; Bolsa de Substrato e Bolsa de Argila</t>
  </si>
  <si>
    <t>0024750-22.2026.8.24.0710</t>
  </si>
  <si>
    <t xml:space="preserve">Um ambiente adequado e acolhedor, que proporcione conforto e bem-estar aos usuários, conforme se espera de uma unidade de atendimento público. Considerando que, em razão da antiguidade e das condições anteriormente existentes, o Fórum de Ipumirim poderia transmitir percepção de descuido, as recentes melhorias, como a pintura interna e externa, aliadas à aquisição de folhagens, visam qualificar o espaço e torná-lo mais agradável ao público atendido. </t>
  </si>
  <si>
    <t>1 pau d'água grande; 1 palmeira; 1 dracena; 1 zamioculca; 1costela de adão; 1 pleomele; 1 ficus lyrata; 1 dracena compacta; 3 vaso medio; 1 vaso pequeno; 2 vaso grande; 2 vaso extragrande; 10 substrato; 4 bolsa de argila.</t>
  </si>
  <si>
    <t>0030838-76.2026.8.24.0710</t>
  </si>
  <si>
    <t xml:space="preserve">A presente RC refere-se à contratação de 09 (nove) diárias de hospedagem, destinadas a 07 (sete) jurados e 02 (dois) oficiais de justiça, para o dia 09/04/2026, conforme previsto no Art. 5º da Resolução GP nº 20/2025, no âmbito da Ação Penal de Competência do Júri nº 5029848-44.2023.8.24.0018/SC. A sessão está designada para iniciar às 08h30 do dia 09/04/2026, com possibilidade de extensão até o dia 10/04/2026, conforme despacho da Juíza Maria Luiza Fabris, titular da 2ª Vara Criminal da Comarca de Chapecó. Ressalta-se que a presente RC encontra-se em conformidade com a Resolução GP nº 20/2025. </t>
  </si>
  <si>
    <t>Locação de espaço no Clube Top Gun para a realização do Curso de Armamento e Tiro, a ser realizado entre os dias 10 de abril de 2026 a 25 de setembro de 2026</t>
  </si>
  <si>
    <t>0026463-32.2026.8.24.0710</t>
  </si>
  <si>
    <t>A justificativa pormenorizada encontra-se nos presentes autos. O curso foi autorizado pela Diretora Executiva da Academia Judicial, Desembargadora Vera Lúcia Ferreira Copetti, doc. 10462548 do SEI 0010845-47.2026.8.24.0710 (relacionado</t>
  </si>
  <si>
    <t>Serviço de locação de cadeiras plásticas; locação de mesas plásticas</t>
  </si>
  <si>
    <t>0029332-65.2026.8.24.0710</t>
  </si>
  <si>
    <t>Requisição de Compra para locação de cadeiras e mesas de plástico, destinadas à infraestrutura do evento: Semana Nacional de Registro Civil do Poder Judiciário - Registre-se!", de iniciativa do Conselho Nacional de Justiça (CNJ), conforme descrição e autorizado nos autos SEI nº 0015600-17.2026.8.24.0710. Em Florianópolis, no TJSC, o evento será realizado no período de 13 a 17 de abril de 2026. Por fim, nos autos citados (docs. 10414485 e 10414506), consta o leiaute elaborado pela DEA, definindo a disposição das mesas e cadeiras para o evento.</t>
  </si>
  <si>
    <t>400 cadeiras plasticas; 120 mesas plasticas</t>
  </si>
  <si>
    <t>0057493-85.2026.8.24.0710</t>
  </si>
  <si>
    <t xml:space="preserve">Hospedagem para participantes de Sessão do Tribunal do Júri. Data da sessão:07/04/2026. Número do processo judicial: 0000773-78.2019.8.24.0020/SC. Horário de início da sessão: 09 horas. Categoria de participantes: serão 11 acomodações, sendo 09 destinadas às testemunhas e 02 aos Oficiais de Justiça. A RC está de acordo com a Resolução GP n. 20/2025.
</t>
  </si>
  <si>
    <t>Serviço de limpeza, manutenção e adubação em áreas ajardinadas</t>
  </si>
  <si>
    <t>0034240-68.2026.8.24.0710</t>
  </si>
  <si>
    <t xml:space="preserve">A unidade anexa do Fórum Norte da Ilha (UFSC) foi parcialmente reformada para abrigar o Auditório da Academia Judicial (a inauguração do espaço se deu em 15/10/2024). Durante essa reforma, foi instalado, imediatamente acima do espaço do auditório mencionado, um telhado verde que ocupa cerca de dois terços da área da entrada da edificação. Esse telhado verde consiste da planta denominada boldo, que demanda pouca manutenção (a remoção periódica de plantas e ervas estranhas ao espaço vem sendo feita pelos zeladores da unidade). Todavia, por 1 a 2 vezes ao ano temos a demanda de adubação e correção da altura das plantas existentes. Ainda, nas antigas claraboias existentes, foram instalados cerca de 80 (oitenta) vasos de diversos tamanhos com plantas diversas que também demandam adubação de 1 a 2 vezes ao ano. Desse modo, solicitamos o presente serviço na modalidade avulsa. A última oportunidade na qual o serviço foi realizado foi em junho/2025 (autos SEI n. 0051829-10.2025.8.24.0710), o qual não incluiu a adubação das plantas, apenas a manutenção e limpeza. Desse modo pretendemos realizar a primeira adubação de 2025 e a segunda manutenção e limpeza de 2025. A unidade anexa do Fórum Norte da Ilha (UFSC) foi parcialmente reformada para abrigar o Auditório da Academia Judicial (a inauguração do espaço se deu em 15/10/2024). Durante essa reforma, foi instalado, imediatamente acima do espaço do auditório mencionado, um telhado verde que ocupa cerca de dois terços da área da entrada da edificação. Esse telhado verde consiste da planta denominada boldo, que demanda pouca manutenção (a remoção periódica de plantas e ervas estranhas ao espaço vem sendo feita pelos zeladores da unidade). Todavia, por 1 a 2 vezes ao ano temos a demanda de adubação e correção da altura das plantas existentes. Ainda, nas antigas claraboias existentes, foram instalados cerca de 80 (oitenta) vasos de diversos tamanhos com plantas diversas que também demandam adubação de 1 a 2 vezes ao ano. Desse modo, solicitamos o presente serviço na modalidade avulsa. A última oportunidade na qual o serviço foi realizado foi em junho/2025 (autos SEI n. 0051829-10.2025.8.24.0710), o qual não incluiu a adubação das plantas, apenas a manutenção e limpeza. Desse modo pretendemos realizar a primeira adubação de 2025 e a segunda manutenção e limpeza de 2025.
A unidade anexa do Fórum Norte da Ilha (UFSC) foi parcialmente reformada para abrigar o Auditório da Academia Judicial (a inauguração do espaço se deu em </t>
  </si>
  <si>
    <t>Serviço de retirada de strobos internos/externos, kit sirene e equipamento interno, e instalação em novo 
veículo</t>
  </si>
  <si>
    <t>0027719-10.2026.8.24.0710</t>
  </si>
  <si>
    <t xml:space="preserve">O conjunto de strobos encontra-se atualmente instalado no veículo oficial Renault Duster 2.0, placas MMH-0247, que está sendo substituído pelo veículo Toyota Corolla Cross XRE 2.0, placas SXW9J67. A substituição se dá em razão da renovação da frota institucional. O referido equipamento é utilizado nas atividades de apoio e segurança prestadas pela equipe responsável pela Justiça Agrária, bem como no atendimento à Juíza Corregedora dos Presídios e nas demais demandas operacionais pertinentes ao Núcleo Integrado de Segurança (NIS) e à Casa Militar.
Ressalta-se que a instalação dos strobos no veículo Duster foi devidamente autorizada e executada conforme o processo SEI nº 0012164-84.2025.8.24.0710. Assim, considerando que o equipamento permanecerá em uso pelas mesmas equipes e para as mesmas finalidades, faz-se necessária a retirada do material do veículo antigo e sua instalação no novo veículo oficial, garantindo a continuidade dos serviços e a segurança no desempenho das funções institucionais. </t>
  </si>
  <si>
    <t>0056955-07.2026.8.24.0710</t>
  </si>
  <si>
    <t xml:space="preserve">Fornecimento de serviço de hospedagem de 09 (nove) participantes da sessão do tribunal do júri. Processo judicial n. 5003385-54.2020.8.24.0282. Data 27/04/2026 às 09:00hrs, com indicação pela magistrada de possibilidade de extensão da sessão para o segundo dia, 28/04/2026, das 09:00hrs até o período vespertino. Pernoite do dia 27/04/2026 para o dia 28/04/2026. A entrada no hotel está prevista para ocorrer entre 21:00hrs e 23:59hrs do dia 27/04/2026 e saída entre 07:30hrs a 08:00hrs do dia 28/04/2026. Participantes: 7 (sete) jurados e 2 (dois) oficiais de justiça, sendo um quarto para cada pessoa por questões sanitárias. Pesquisa de preços realizada mediante coleta de 03 orçamentos. A RC está de acordo com a Resolução GP n. 20/2025.RC enviada com prazo inferior a 30 dias em razão de a unidade judicial ter encerrado readequação de pauta de audiências apenas dia 01/04/2026. </t>
  </si>
  <si>
    <t>"Contratação de ANA CELINA GARCIA ALBORNOZ para o desenvolvimento de conteúdo das disciplinas "Acolhimento Institucional e Familiar: parâmetros de funcionamento e orientações metodológicas"" e ""Aspectos psicológicos das crianças e adolescentes em Medida Proteção de Acolhimento Institucional ou Familiar"", a serem ofertadas no Curso de Fundamentos Teóricos e Práticos da Avaliação Psicológica no Contexto Forense – Servidores, previsto para ocorrer no período de 18 de maio a 15 de dezembro de 2026."</t>
  </si>
  <si>
    <t>0026248-56.2026.8.24.0710</t>
  </si>
  <si>
    <t>A justificativa pormenorizada encontra-se no Projeto Básico para Contratação AJU 09/2026. Diante da possibilidade de duplo enquadramento, conforme Resolução GP 29/2021, encaminha-se por requisição de compra. O Curso foi autorizado pelo Diretor-Executivo da Academia Judicial Desembargador Luiz Felipe Schuch, doc. 10230395 do processo n. 0052601-70.2025.8.24.0710 (relacionado).</t>
  </si>
  <si>
    <t>Contratação da Formadora Ana Carolina Maurício para ministrar o ""Curso Prático para Facilitadores(as) de Grupos Reflexivos para Homens Autores de Violência contra Mulheres"", a ser realizado entre os dias 14 de  abril a 16 de abril de 2026.</t>
  </si>
  <si>
    <t>0029463-40.2026.8.24.0710</t>
  </si>
  <si>
    <t>A justificativa pormenorizada encontra-se no Projeto Básico n. AJU 16/2026. Diante da possibilidade de duplo enquadramento, conforme Resolução GP 29/2021, encaminha-se por requisição de compra. O curso foi autorizado pela Diretora Executiva da Academia Judicial, Desembargadora Vera Lúcia Ferreira Copetti, doc. 10470854 do SEI 0019056-72.2026.8.24.0710 (relacionado).</t>
  </si>
  <si>
    <t>Contratação do Formador David Tiago Cardoso para ministrar o ""Curso Prático para Facilitadores(as) de Grupos Reflexivos para Homens Autores de Violência contra Mulheres"", a ser realizado entre os dias 14 de abril a 16 de abril de 2026.</t>
  </si>
  <si>
    <t>0032803-89.2026.8.24.0710</t>
  </si>
  <si>
    <t>A justificativa pormenorizada encontra-se no Projeto Básico n. AJU 17/2026. Diante da possibilidade de duplo enquadramento, conforme Resolução GP 29/2021, encaminha-se por requisição de compra. O curso foi autorizado pela Diretora Executiva da Academia Judicial, Desembargadora Vera Lúcia Ferreira Copetti, doc. 10470854 do SEI 0019056-72.2026.8.24.0710 (relacionado).</t>
  </si>
  <si>
    <t>Aquisição de matrix Switch Hdmi 4x2  Switch Splitter 4k</t>
  </si>
  <si>
    <t>0021509-40.2026.8.24.0710</t>
  </si>
  <si>
    <t>A necessidade decorre de determinação do magistrado João Carlos Franco (SEI nº 0031384-73.2022.8.24.0710), em razão da inversão das tribunas de jurados e advogados de defesa no referido salão. Por conta de tal alteração, foi preciso adequar o sistema audiovisual, tornando indispensável a duplicação do sistema de projeção para garantir a adequada percepção das provas pelos jurados.Recentemente, houve uma descarga elétrica que queimou o switch 4x2 que tinha disponível, o que trouxe a necessidade da aquisição de outro dispositivo.</t>
  </si>
  <si>
    <t>Aquisição de vedante de borracha para saída de caixa acoplada; torneira automática para banheiro (metal); assento para vaso sanitário; silicone PU; botão para acionamento de caixa acoplada;fita dupla face (2m)</t>
  </si>
  <si>
    <t>0057314-54.2026.8.24.0710</t>
  </si>
  <si>
    <t xml:space="preserve">Necessitamos com urgência dos itens, para reposição/consertos nas instalações hidráulicas. Estamos com vazamentos de água em torneiras de banheiros e vasos sanitários, o que vem ocasionando consumo excessivo de água.
</t>
  </si>
  <si>
    <t>3 vedante; 3 torneira; 3 assento para vaso sanitário; 2 silicone pu; 3 botão p/acionamento caixa acoplada;3 fita dupla face;</t>
  </si>
  <si>
    <t>Aquisição de capa de poltrona de fibra; capa para mesa redonda de fibra e capa para churrasqueira</t>
  </si>
  <si>
    <t>0025116-61.2026.8.24.0710</t>
  </si>
  <si>
    <t xml:space="preserve">Trata-se de requisição de compra para reposição de capas sob medida para as poltronas e churrasqueiras usadas em eventos institucionais, localizadas na área externa do Ático - Torre II do prédio sede do Tribunal de Justiça. A necessidade de aquisição decorre do fato de as atuais se encontrarem danificadas devido à ação do sol e do vento, bem como ao uso diário. As capas serão confeccionadas sob medida, com tecido impermeável. O valor orçado pela pretensa contratada está em consonância com o praticado no mercado, conforme demais orçamentos juntados ao processo. </t>
  </si>
  <si>
    <t>8 capas de poltronas; 1 capa para mesa; 1 capa para churrasqueira</t>
  </si>
  <si>
    <t>Desinsetização (interna e externa) em m² e Desratização (interna e externa) em m²</t>
  </si>
  <si>
    <t>0058236-95.2026.8.24.0710</t>
  </si>
  <si>
    <t>A requisição de compra é para serviço de desinsetização e desratização do prédio do Foro, compreendendo uma área de 975m², serão colocadas iscas contra roedores conforme a necessidade – área interno e externa - O certificado de prestação de serviço tem validade de 6 meses, a partir da data da realização dos serviços. Informo ainda que a presente RC está de acordo com a nova normativa, de acordo com o SEI 0038949-88.2022.8.24.0710.</t>
  </si>
  <si>
    <t>Aquisição de caçarola N°30. 9,8L ABC Universal; caçarola N°36. 32,5L ABC Universal; caçarola N°32. 12,0L ABC Universal; caçarola N°36.17,2L ABC Universal</t>
  </si>
  <si>
    <t>0055093-98.2026.8.24.0710</t>
  </si>
  <si>
    <t>rata-se de requisição de compra para recomposição do estoque de panelas de alumínio utilizadas no Ático - Torre II, sede do Tribunal de Justiça. Tais equipamentos são empregados no preparo de refeições oferecidas durante eventos institucionais.</t>
  </si>
  <si>
    <t>Diretoria de Saúde e Qualidade de Vida</t>
  </si>
  <si>
    <t>Aquisição de simulador de princípio de incêndio</t>
  </si>
  <si>
    <t>0024234-02.2026.8.24.0710</t>
  </si>
  <si>
    <t xml:space="preserve">Registra-se que a presente contratação não constava no planejamento inicial de aquisições para o exercício de 2026. A necessidade de aquisição do equipamento foi identificada posteriormente, a partir da avaliação das atividades práticas realizadas no Treinamento Básico de Atendimento a Emergências (TBAE), ministrado pela Assessoria do Corpo de Bombeiros Militar junto ao Tribunal de Justiça de Santa Catarina. Durante a execução dos treinamentos, verificou-se a oportunidade de aprimorar a metodologia utilizada no módulo de combate a incêndio por meio da adoção de equipamento específico de simulação, capaz de proporcionar maior segurança operacional, melhor controle das atividades práticas e redução dos impactos ambientais associados às práticas atualmente empregadas. </t>
  </si>
  <si>
    <t>Contratação de empresa especializada para prestação de serviços de manutenção preventiva mensal (PMOC) e corretiva eventual no sistema de ventilação do galpão do Almoxarifado do TJSC</t>
  </si>
  <si>
    <t>0059233-78.2026.8.24.0710</t>
  </si>
  <si>
    <t>Serviço de restauração de móvel aparador de madeira</t>
  </si>
  <si>
    <t>0030109-50.2026.8.24.0710</t>
  </si>
  <si>
    <t xml:space="preserve">Trata-se de requisição de compras para contratação de serviço a fim de restaurar móvel de madeira deste Tribunal, tombo n. 10066129. O aparador apresenta sinais de desgaste e manchas na madeira, afetando a funcionalidade e a aparência do bem. A restauração tem por objetivo manter a integridade do bem, com a aparência renovada, prolongar sua vida útil e garantir o uso adequado, sem a necessidade de aquisição de bem novo. </t>
  </si>
  <si>
    <t>Contratação dos formadores Rafael da Silva Rodrigues e Drika Barufi, por meio da empresa Pensamento Visual, para ministrar o curso Como Identificar Problemas e Direcionar a Inovação
Baseada em Evidências</t>
  </si>
  <si>
    <t>0056422-48.2026.8.24.0710</t>
  </si>
  <si>
    <t>A justificativa pormenorizada encontra-se no Projeto Básico n. AJU 18/2026. Diante da possibilidade de duplo enquadramento, conforme Resolução GP 29/2021, encaminha-se por requisição de compra. O curso foi autorizado pela Diretora Executiva da Academia Judicial, Desembargadora Vera Lúcia Ferreira Copetti, doc. 10433155 do SEI 0101188-26.2025.8.24.0710 (relacionado)</t>
  </si>
  <si>
    <t>Aquisição de Mesas basculantes de 1300x600mm e Mesas basculantes de 1600x600mm</t>
  </si>
  <si>
    <t>0025093-18.2026.8.24.0710</t>
  </si>
  <si>
    <t xml:space="preserve">Justifica-se a requisição de compra de mesas basculantes para eventos pela necessidade de padronização do mobiliário utilizado nas atividades institucionais, garantindo maior organização estética e funcional nos ambientes em que são realizados encontros e demais eventos. Além disso, esse tipo de mesa possui sistema basculante, permitindo que seja dobrada e armazenada de forma mais compacta, o que contribui para melhor aproveitamento do espaço físico quando não estiverem em uso. Outro benefício relevante é a presença de rodízios (rodinhas), que facilitam a movimentação, montagem e reorganização do ambiente, tornando o processo de preparação dos espaços mais ágil, prático e eficiente.
</t>
  </si>
  <si>
    <t>19mesas basculantes</t>
  </si>
  <si>
    <t>Aquisição de caixa plástica</t>
  </si>
  <si>
    <t>0034272-73.2026.8.24.0710</t>
  </si>
  <si>
    <t xml:space="preserve">Caixas organizadoras necessária para guardar os bens apreendios
</t>
  </si>
  <si>
    <t xml:space="preserve">Aquisição de Placa Sinalizadora de Piso Molhado </t>
  </si>
  <si>
    <t>0059347-17.2026.8.24.0710</t>
  </si>
  <si>
    <t xml:space="preserve">A aquisição visa atender ao fornecimento de Placas Sinalizadoras de Piso Molhado para os prédios do PJSC, dando continuidade à distribuição, bem como garantindo a reposição em casos de quebras ou danos. Em razão do baixo estoque existente, cujo o saldo findará em breve em razão da inauguração de novas varas, bem como novos prédios, e ainda visando evitar a descontinuidade no fornecimento e agilizar o processo de compra e de entrega, solicita-se que seja afastada a realização da compra por meio de cotação eletrônica, e assim evitar transtornos com a falta do produto para distribuição no TJSC e Comarcas. </t>
  </si>
  <si>
    <t>Serviço de transporte intermunicipal de 09 (nove) pessoas durante sessão do tribunal do júri</t>
  </si>
  <si>
    <t>0056937-83.2026.8.24.0710</t>
  </si>
  <si>
    <t xml:space="preserve">Fornecimento de serviço de transporte intermunicipal de 09 (nove) participantes da sessão do tribunal do júri. Processo judicial n. 5003385-54.2020.8.24.0282. Data 27/04/2026 às 09:00hrs, com indicação pela magistrada de possibilidade de extensão da sessão para o segundo dia, 28/04/2026, das 09:00hrs até o período vespertino. Trajeto de ida no dia 27/04/2026 entre 21:00hrs e 23:59hrs do Fórum da Comarca de Jaguaruna (bairro Cristo Rei/Jaguaruna) até o Coral Palace Hotel (em Sangão). Trajeto de volta (do Coral Palace Hotel para o fórum de Jaguaruna), sexta entre 7:30 e 8:00 do dia 28/04/2026. Participantes: 7 (sete) jurados e 2 (dois) oficiais de justiça. Pesquisa de preços realizada mediante coleta de 03 orçamentos de comarcas do Estado. A RC está de acordo com a Resolução GP n. 20/2025.RC enviada com prazo inferior a 30 dias em razão de a unidade judicial ter encerrado readequação de pauta de audiências apenas dia 01/04/2026. </t>
  </si>
  <si>
    <t>Aquisição de podocarpos; agave atenuata;  liríopolis; abacaxi roxo ; dracena tricolor; chuva de prata; pedra seixo; ficus clusea g;  pedra rolada branca; costela de adão; vaso branco cilíndrico; chameadora; pacová; sacos de substrato; sacos de casca de pinus; plantados ornamentais; manta de bedim; sacos de argila expandida; Serviço de mão de obra para revitalização (área de 32m) e plantio de vasos internos</t>
  </si>
  <si>
    <t>0026624-42.2026.8.24.0710</t>
  </si>
  <si>
    <t xml:space="preserve">Necessidade de revitalização de Jardim (área total de 32m) e aquisição de vasos internos para a nova recepção. 
</t>
  </si>
  <si>
    <t>11podocarpos; 5 agave atenuada; 32 iríopolis; 40 abacaxi roxo; 2 dracena tricolor; 3 chuva de prata; 10 pedra seixo; 2 ficus clusea g; 2 pedra rolada branca; 6 costela de adão; 6 vaso branco; 3 chameadora; 3 pacová; 8 sacos de substrato; 3 casca de pinus; 3 plantados ornamentais; 2 manta bedim; 1 saco de argila; 1 mão de obra.</t>
  </si>
  <si>
    <t>Aquisição de testes e materiais de avaliação psicológica essencial para o desenvolvimento do trabalho das psicólogas do fórum, com qualidade e precisão nas avaliações realizadas, permitindo um diagnóstico mais assertivo e um acompanhamento adequado dos casos atendidos.</t>
  </si>
  <si>
    <t>0034487-49.2026.8.24.0710</t>
  </si>
  <si>
    <t>A aquisição de testes e materiais de avaliação psicológica é essencial para o desenvolvimento do trabalho das psicólogas do fórum. Esses recursos são fundamentais para garantir a qualidade e a precisão das avaliações realizadas, permitindo um diagnóstico mais assertivo e um acompanhamento adequado dos casos atendidos. Testes psicológicos padronizados e validados cientificamente proporcionam uma avaliação precisa das condições psicológicas dos indivíduos, auxiliando na identificação de transtornos e na elaboração de planos de ntervenção eficazes. Além disso, materiais de avaliação atualizados e de alta qualidade contribuem para um atendimento mais profissional e ético, garantindo que as psicólogas disponham
de ferramentas adequadas para realizar suas funções com excelência, desempenhando um trabalho com eficiência.</t>
  </si>
  <si>
    <t>1 Piramides coloridas; 100 palográfico SKIP; 1 E-trap livro; 1 E-trap combo; 1 EDE-A  e EDE-IJ; 1 EDE-A livro; 1 EDE-IJ Livro; 1TRIA livro; 1TRIC livro; 1TRIC aplicação; 2 EBRAPEG-A livro; 3 EPQ-J livro; 2 EEVD escaça de exposição; 2 IFVD livro; 1 IFVD Crivo.</t>
  </si>
  <si>
    <t>0057929-44.2026.8.24.0710</t>
  </si>
  <si>
    <t xml:space="preserve">Hospedagem para Sessão do Tribunal do Júri no dia 28/05/2026, autos n. 50000108920218240256, com início às 8:30 horas, compreendendo 7 jurados e 2 Oficiais de Justiça, participantes previstos na Resolução GP n. 20/2025, Art. 7º. Em razão da dimensão do júri (4 réus) há previsão de que se estenda até o dia seguinte, o que justifica a necessidade da hospedagem. Foi solicitado orçamento para o Hotel Pressi e Hotel Fiorini porém não possuem disponibilidade para a data. O júri será realizado no salão da Comarca de Pinhalzinho em razão de que não possuímos salão próprio neste Fórum de Modelo e também não há local adequado para locação, justificando a escolha do estabelecimento naquela localidade. A RC está de acordo com a Resolução GP n. 20/2025. </t>
  </si>
  <si>
    <t>Serviço de restauração de para-choque</t>
  </si>
  <si>
    <t>0060448-89.2026.8.24.0710</t>
  </si>
  <si>
    <t xml:space="preserve">Trata-se da reparação da pintura do para-choque dianteiro do veículo Duster 2.0, placa MMH-0247, que se encontra sob responsabilidade da Justiça Agrária da Comarca de Chapecó. A
presente RC foi em concordância com o Sr. Luiz Henrique Bottega, da Seção de Manutenção da Frota, para tanto, segue no processo o histórico das tratativas.
</t>
  </si>
  <si>
    <t>Serviço de locação de veículo, sem motorista e com quilometragem livre, para o transporte depessoas por diária de 24 horas.</t>
  </si>
  <si>
    <t>0060901-84.2026.8.24.0710</t>
  </si>
  <si>
    <t>O veículo locado será utilizado por ocasião das correições nos cartórios extrajudiciais da Comarca e para uso pela Assistente Social em deslocamentos para fins de estudo social. O preço
da pretensa contratada reflete preços de mercado, já que inferior ao preço referencial constante do Termo de Consolidação de Pesquisa de Preços disponível no Sei n. 0077579-
48.2024.8.24.0710. A RC está de acordo com a Resolução GP n. 20/2025.</t>
  </si>
  <si>
    <t>Aquisição de Caixa Organizadora C/Tampa. 8L; Caixa Organizadora C/Tampa. 4L e Caixa Organizadora Empilhavél  C/Tampa 12L</t>
  </si>
  <si>
    <t>0060391-71.2026.8.24.0710</t>
  </si>
  <si>
    <t xml:space="preserve">Trata-se da aquisição de caixas organizadoras de plástico, com capacidades de 4L, 8L e 12L, destinadas ao acondicionamento e à organização dos itens da copa. A utilização desses organizadores é fundamental para manter o ambiente organizado, limpo e funcional. O material não está disponível no catálogo do almoxarifado e os preços orçados pela pretensa contratada estão de acordo com o valor de mercado praticado, conforme pesquisa anexada ao processo. </t>
  </si>
  <si>
    <t>35 Caixa organizadora</t>
  </si>
  <si>
    <t>Aquisição de placa de inox gravada em baixo relevo, medindo 24,5 cm x 32,6 cm, com instalação</t>
  </si>
  <si>
    <t>0060143-08.2026.8.24.0710</t>
  </si>
  <si>
    <t xml:space="preserve">Considerando a proximidade da formatura dos magistrados da Décima OitavaTurma do Curso Oficial de Formação Inicial para a Magistratura (Processo n.0091319-39.2025.8.24.0710), torna-se necessária a confecção de uma placa de aço inox contendo a nominata dos aprovados para o devido registro na Galeria do Curso Oficial de Formação Inicial para a Magistratura, instalada no Auditório Jurista Paulo Henrique Blasi, conforme processo relacionado n. 0023988-06.2026.8.24.0710. </t>
  </si>
  <si>
    <t>Aquisição de placa em acrílico e Mapa Tátil - Mesa em chapa de acrílico</t>
  </si>
  <si>
    <t xml:space="preserve">0061181-55.2026.8.24.0710	</t>
  </si>
  <si>
    <t xml:space="preserve">Trata-se de aquisição em caráter urgente, necessária para a inauguração do novo Fórum de Araquari. Há necessidade de confecção de comunicação visual voltada à acessibilidade, para instalação nas dependências da nova unidade. Ressalta-se que o contrato vigente nº 57/2024 não contempla esse tipo de material. </t>
  </si>
  <si>
    <t>40 placas em acrílico; 1 mapa tátil</t>
  </si>
  <si>
    <t>0060814-31.2026.8.24.0710</t>
  </si>
  <si>
    <t xml:space="preserve">Trata-se de requisição de compras visando a contratação de prestação de serviço de desinsetização e desratização a ser realizada nas áreas interna e externa do edifício que abriga o Fórum da comarca de Ituporanga. O preço da pretensa contratada reflete preços de mercado, já que inferior ao preço referencial constante do Termo de Consolidação de Pesquisa de Preços disponível no Doc. 9813126 do Sei n. 0038949-88.2022.8.24.0710, vigente até o dia 05/10/2026 (ou nova data a ser fixada pela Diretoria de Infraestrutura em novo documento).
</t>
  </si>
  <si>
    <t>Aquisição de escada de alumínio e escada de fibra</t>
  </si>
  <si>
    <t>0060213-25.2026.8.24.0710</t>
  </si>
  <si>
    <t xml:space="preserve">Aquisição de materiais para atendimento dos chamados de Manutenção Predial, recebidos por meio do Portal de Serviços - TJSC. Material necessário para a manutenção predial preventiva e corretiva para reparos e tratamento de infiltrações, instalação de quadros nos Gabinetes das Torres I e II do edifício sede do TJSC, cujos serviços são realizados pela equipe técnica da DMTJ/DEA/PJSC. Não há mais materiais suficientes para atender aos chamados. A aquisição deste material é indispensável para atender aos chamados de manutenção predial, para preservação das condições técnicas de segurança e bom funcionamento das Torres I e II do TJSC. 
</t>
  </si>
  <si>
    <t>3 escada de aluminio; 2 escada de fibra</t>
  </si>
  <si>
    <t>Aquisição de kit de limpeza de arma</t>
  </si>
  <si>
    <t>0061616-29.2026.8.24.0710</t>
  </si>
  <si>
    <t xml:space="preserve">A aquisição de Kits de Limpeza de Arma para a equipe do NIS (Núcleo de Inteligência de Segurança) do Tribunal de Justiça de SC é essencial para garantir a manutenção adequada das armas de fogo utilizadas em atividades de segurança institucional e treinamento de tiro. Esses kits, compostos por escovas, solventes, lubrificantes e panos específicos, previnem acúmulo de resíduos, corrosão e falhas mecânicas, assegurando o pleno funcionamento das armas em situações críticas. Observo, por fim, que seguindo orientações do Diretor de material e Patrimônio, a presente contratação não seguirá os trâmites da dispensa eletrônica. Informo que o código compras.gov.br 463375 é o mais próximo que encontramos </t>
  </si>
  <si>
    <t>Aquisição de capa para elevador privativo; capa para elevador social</t>
  </si>
  <si>
    <t>0062178-38.2026.8.24.0710</t>
  </si>
  <si>
    <t xml:space="preserve">A instalação do protetor visa resguardar as superfícies internas do elevador contra danos decorrentes do transporte de mobiliários, equipamentos e materiais diversos, evitando riscos, arranhões e impactos que possam comprometer a integridade e a estética do equipamento. A medida contribui para a redução de custos com manutenção corretiva, prolongando a vida útil do elevador e garantindo melhores condições de conservação do patrimônio. </t>
  </si>
  <si>
    <t>2 capas para elevador</t>
  </si>
  <si>
    <t xml:space="preserve">Aquisição de Capacho Vinil Liso Borda Rebaixada; Capacho Vinil Liso Borda Rebaixada e Capacho Vinil Liso Borda Rebaixada </t>
  </si>
  <si>
    <t>0062199-14.2026.8.24.0710</t>
  </si>
  <si>
    <t xml:space="preserve">A utilização de capachos nas entradas do edifício contribui significativamente para a retenção de sujeiras, poeira e umidade provenientes do ambiente externo, reduzindo o desgaste do piso e os custos com manutenção e limpeza. Além disso, auxilia na prevenção de acidentes, como escorregões, especialmente em dias chuvosos. Serão utilizados nas entrada: principal, do salão do júri, magistrados, na área da carceragem e nas áreas molhadas (acesso à lavanderia e banheiro dos zeladores). </t>
  </si>
  <si>
    <t>6 capachos</t>
  </si>
  <si>
    <t>0058472-47.2026.8.24.0710</t>
  </si>
  <si>
    <t>Locação de veículo para transporte dos participantes da sessão do Tribunal do Júri, marcado para início no dia 28/05/2026. Autos 50000108920218240256, às 8:30 horas. Referido júri será realizado no Fórum de Pinhalzinho em razão de que o Fórum de Modelo não possui salão para atos do tribunal do júri, como também não há local adequado para locação de espaço no município, e, tendo em vista serem 4 (quatro) réus presos, o júri será realizado no Salão da Comarca de Pinhalzinho. A necessidade compreende o percurso do Fórum de Modelo até o Fórum de Pinhalzinho, num raio de 15 (quinze) quilômetros de distância, nos dias 28 e 29/05/2026. Categoria departicipantes (previstos na Resolução GP n. 20/2025, Art. 7º): Juiz, Membros do MP, Jurados, Servidores TJSC, Terceirizados TJSC, Advogados e Testemunhas, convocados para Sessão do Tribunal do Júri. O item 1 compreende: 1 (um) deslocamento (ida e volta) para transporte de jurados e testemunhas do Fórum de Modelo para o Fórum de Pinhalzinho, com retorno ao Fórum de Modelo com os jurados dispensados (aprox. 25 pessoas). Saída: a partir das 7 horas do dia 28/05/2026. Retorno: previsto para aproximadamente às 10 horas do dia 28/05/2026. O item 2 compreende: 1 (um) deslocamento (ida e volta) para transporte de 7 jurados do Fórum de
Pinhalzinho para o Fórum de Modelo, ao final da sessão do júri, sem previsão de término.A RC está de acordo com a Resolução GP n. 20/2025</t>
  </si>
  <si>
    <t>Aquisição de kit engate; motor; rolamento;  Serviço de troca de oleo; mão de obra para serviço</t>
  </si>
  <si>
    <t>0060641-07.2026.8.24.0710</t>
  </si>
  <si>
    <t>O pedido da RC é por conta da grande necessidade que temos da máquina, principalmente por conta da área externa ser grandes, e a limpeza somente com a utilização da WAP.Foi enviado apenas um orçamento, pois as demais empresas contactadas, não realizam o conserto deste modelo e/ou marca. A negativa das empresas também está registrada no processo.</t>
  </si>
  <si>
    <t>1 kit engate; 1 motor; 1 rolamento; 1serviço de troca de oleo; 1 mão de obra</t>
  </si>
  <si>
    <t>Aquisição de cópia de chave yale</t>
  </si>
  <si>
    <t>0062742-17.2026.8.24.0710</t>
  </si>
  <si>
    <t xml:space="preserve">A presente solicitação tem por objeto a aquisição de cópias de chaves internas do novo prédio da Comarca, em razão da necessidade de adequação e organização do acesso às dependências institucionais. A disponibilização de cópias adicionais visa garantir o acesso adequado aos ambientes por servidores autorizados, proporcionando maior agilidade nas rotinas administrativas, bem como assegurando a continuidade dos serviços e o adequado controle de acesso aos espaços internos. </t>
  </si>
  <si>
    <t>Fornecimento de lanche com bebida sem álcool</t>
  </si>
  <si>
    <t>0074443-72.2026.8.24.0710</t>
  </si>
  <si>
    <t xml:space="preserve">Fornecimento de lanche aos participantes da sessão do Tribunal de Júri: Data da sessão: 01/06/2026 - autos n. 5011737-62.2025.8.24.0011 - horário de início da sessão: 08:30 – 25 lanches;
Categoria de participantes:Juízes, membros do Ministério Público, jurados, servidores do Poder Judiciário e colaboradores terceirizados convocados para trabalhar na sessão, réu, advogados, policiais militares e penal, testemunhas no caso de não terem prestado depoimento e/ou quando necessária sua incomunicabilidade, conforme previsto na Resolução GP n. 20/2025. O preço da pretensa contratada reflete preços de mercado, já que igual ou inferior ao preço referencial constante do Termo de Consolidação de Pesquisa de Preços disponível no Sei n. 0025631-38.2022.8.24.0710. A RC está de acordo com a Resolução GP n. 20/2025. O atraso no envio da presente RC ocorreu devido à demora na entrega do orçamento por parte do fornecedor aprovado. </t>
  </si>
  <si>
    <t>Aquisição de sofá com medidas aproximadas de 300X094; e  sofá com medidas aproximadas de 240X094</t>
  </si>
  <si>
    <t>0071527-65.2026.8.24.0710</t>
  </si>
  <si>
    <t xml:space="preserve">Em cumprimento à determinação do Gabinete da Presidência deste Tribunal de Justiça, elaborou-se a presente requisição de compras com objetivo de adquirir mobiliário para a sala da Presidência, conforme projeto apresentado no SEI nº 0011741-90.2026.8.24.0710. A aquisição justifica-se pela natureza e finalidade do ambiente a ser equipado. Trata-se de espaço de representação institucional, destinado à recepção e ao atendimento de autoridades do mais alto escalão de diversas instituições, exigindo, portanto, padrões elevados de qualidade, ergonomia, durabilidade e adequação estética. Tendo em vista as especificações técnicas e físicas a serem atendidas conforme previsto no projeto mencionado, condições que precisam ser analisadas in loco, solicita-se o afastamento da dispensa eletrônica.  </t>
  </si>
  <si>
    <t>Aquisição de Cadeira Executiva</t>
  </si>
  <si>
    <t>0071518-06.2026.8.24.0710</t>
  </si>
  <si>
    <t xml:space="preserve">Em cumprimento à determinação do Gabinete da Presidência deste Tribunal de Justiça, elaborou-se a presente requisição de compras com objetivo de adquirir mobiliário para a sala da Presidência, conforme projeto apresentado no SEI nº 0011741-90.2026.8.24.0710. A aquisição justifica-se pela natureza e finalidade do ambiente a ser equipado. Trata-se de espaço de representação institucional, destinado à recepção e ao atendimento de autoridades do mais alto escalão de diversas instituições, exigindo, portanto, padrões elevados de qualidade, ergonomia, durabilidade e adequação estética. Tendo em vista as especificações técnicas e físicas a serem atendidas conforme previsto no projeto mencionado, condições que precisam ser analisadas in loco, solicita-se o afastamento da dispensa eletrônica </t>
  </si>
  <si>
    <t>Serviço de emissão de laudo de avaliação do imóvel matrículado n. 12.124 inscrito no 1º Ofício de Registro de Imóveis da Comarca 
de Lages.</t>
  </si>
  <si>
    <t>0063155-30.2026.8.24.0710</t>
  </si>
  <si>
    <t xml:space="preserve">Com base na necessidade de avaliar Laudo de avaliação do imóvel matrículado n. 12.124 inscrito no 1º Ofício de Registro de Imóveis da Comarca de Lages, em conformidade com a norma ABNT NBR 14653, a realização deste serviço torna-se essencial para a formalização da doação do imóvel ao Município de Lages.
</t>
  </si>
  <si>
    <t>Serviço de conserto de lavadora de roupa/calçada (lava-jato) -  Plugue prensa cabo radial;-   Manometro RE143; -  Oring 008;  Manutenção;  Kit vedação WAP5100;  Oleo 4T Stihl SAE 10W30  Bico engate rapido verde 2,5X25" - Manutenção</t>
  </si>
  <si>
    <t>0059208-65.2026.8.24.0710</t>
  </si>
  <si>
    <t>Trata-se de requisição de compra necessária para o conserto de duas lava-jatos utilizadas nas atividades de limpeza externa, que apresentaram problema elétrico. Justificase a urgência no conserto e manutenção dos equipamentos, visto que são os únicos disponíveis na Seção de Serviços e que sua indisponibilidade está impedindo a rotina de limpeza da área externa.</t>
  </si>
  <si>
    <t>1 plugue prensa; 1 Manometro; 2 Oring 008; 1 manutenção; 1 kit vedação; 0,1 oleo 4t; 1 bico engate rapido</t>
  </si>
  <si>
    <t>Aquisição de disco enceradeira branco e verde</t>
  </si>
  <si>
    <t>0068520-65.2026.8.24.0710</t>
  </si>
  <si>
    <t xml:space="preserve">Disco de polir necessário para limpar e encerar os tacos do fórum.
</t>
  </si>
  <si>
    <t>Serviço de montagem de móveis</t>
  </si>
  <si>
    <t>0062214-80.2026.8.24.0710</t>
  </si>
  <si>
    <t>A necessidade da contratação de uma empresa montadora de móveis para a instalação do novo prédio da Comarca de Araquari. Estimada a inauguração para o final do 1º semestre de 2026.</t>
  </si>
  <si>
    <t>52 montagem de móveis</t>
  </si>
  <si>
    <t>Fornecimento de hospedagem em hotel (4 pernoites para 7 jurados, 2 oficiais de justiça e 2 testemunhas - total de 11 pessoas)</t>
  </si>
  <si>
    <t>0071523-28.2026.8.24.0710</t>
  </si>
  <si>
    <t xml:space="preserve">Essa requisição de compras se justifica pelas especificidades da sessão do júri (5004473-84.2022.8.24.0015), que ocorrerá em 25/05/2026, com previsão de término para o dia 29/05/2026. Desta forma, faz-se necessária a incomunicabilidade, sendo preciso o pernoite em hotel dos jurados (7), testemunhas (2) e oficiais de justiça (2) que os acompanham. Complemento que a RC está de acordo com a Resolução GP n. 20/2025, contudo, justifico que a requisição de compra não foi encaminhada com antecedência mínima de 30 dias, em razão das excessivas demandas da Secretaria do Foro no período, o afastamento de colaborador da equipe por motivo de saúde e por estarmos, até o dia 04/05/2026, com um servidor a menos. </t>
  </si>
  <si>
    <t>Serviço de Atomização e aplicação de larvicida para controle de aedes aegypti em toda área interna e externa do Fórum - em m²</t>
  </si>
  <si>
    <t>0060315-47.2026.8.24.0710</t>
  </si>
  <si>
    <t xml:space="preserve">Temos tido a presença constante de mosquitos, e necessitamos da dedetização específica para o mosquito da dengue, para segurança dos colaboradores, servidores e magistrados. O preço está especificado por metro quadrado, e o valor se enquadra no estabelecido em TCPP, por essa razão não estamos apresentando mais de 1 orçamento. Apesar de termos feito 1 aplicação externa em parceria com a Secretaria de Saúde, ainda temos a presença de mosquitos, por isso, solicitamos esta aplicação nas áreas internas e externas.
</t>
  </si>
  <si>
    <t>11040m²</t>
  </si>
  <si>
    <t>Aquisição de Capacete 3M H700 Branco - Classe B - CA 29638 e Kit Muffler Acoplável 3M - CA 33835</t>
  </si>
  <si>
    <t>0032773-54.2026.8.24.0710</t>
  </si>
  <si>
    <t xml:space="preserve">Aquisição de Equipamento de Proteção Individual - EPI - para o servidor Fabrício Kremer de Souza (matrícula n. 74421) recém empossado na Diretoria de Engenharia e Arquitetura. O servidor em questão possui perda gradual e progressiva de audição, conforme laudo anexo, fazendo uso de aparelho auditivo. A necessidade dos equipamentos de proteção auricular se justifica para bem desempenhar suas atividades na fiscalização das obras sob responsabilidade da DEA, evitando maiores perdas auditivas em função do nível de barulho nos locais. Por tratar-se de situação atípica e pontual, optou-se pela marca 3M em função da qualidade já estabelecida no mercado.
</t>
  </si>
  <si>
    <t>Aquisição de fita de vedação; adesivo instantâneo; bucha; veda rosca; Silicone para vedação; silicone para vedação; silicone para vedação; oleo spray; fita para isolamento; lâmina para cortador papel;</t>
  </si>
  <si>
    <t>0066919-24.2026.8.24.0710</t>
  </si>
  <si>
    <t xml:space="preserve">Aquisição de materiais destinados ao atendimento dos chamados de manutenção predial recebidos por meio do Portal de Serviços do TJSC. Trata-se de materiais necessários à execução de serviços de manutenção predial preventiva e corretiva, voltados a reparos e tratamento de infiltrações, atividades estas realizadas pela equipe técnica da DMTJ/DEA/PJSC. A aquisição é indispensável para garantir a plena execução dos chamados de manutenção predial, assegurando a preservação das condições técnicas, de segurança e do adequado funcionamento do edifício sede do TJSC. Não há mais material suficiente para atendimento dos chamados.  </t>
  </si>
  <si>
    <t>2 fita vedação; 10 adesivo instantaneo; 10 bucha; 12 veda rosca; 36 silicone p/vedação; 6 oleo spray e 6 lamina cortador de papel.</t>
  </si>
  <si>
    <t>Aquisição de auxiliar de partida</t>
  </si>
  <si>
    <t>0074447-12.2026.8.24.0710</t>
  </si>
  <si>
    <t xml:space="preserve">A aquisição do referido equipamento tem por objetivo resguardar a atuação da Divisão de Transporte no atendimento aos deslocamentos realizados pela Central de Transportes Institucional, responsável pelo suporte aos Desembargadores em seus deslocamentos diários. Trata-se de equipamento essencial para situações de pane elétrica decorrentes do descarregamento de bateria, permitindo auxílio imediato e de fácil operação para a partida de veículos com bateria descarregada. Ademais, o dispositivo dispõe de compressor de ar integrado, possibilitando a calibração de até quatro pneus que se encontrem vazios, o que amplia sua utilidade operacional e contribui para a segurança e continuidade dos serviços.
</t>
  </si>
  <si>
    <t>Fornbecimento de hospedagem em quarto single</t>
  </si>
  <si>
    <t>0062357-69.2026.8.24.0710</t>
  </si>
  <si>
    <t xml:space="preserve">Hospedagem para 17 (dezessete) participantes da Sessão do Tribunal de Júri, sendo15 (quinze) Testemunhas e 2 (dois) Oficias de Justiça, em quarto individual (single), conforme autos 5004473-84.2022.8.24.0015. O início da sessão está previsto para às 8h do dia 25/05/2026, com duração estimada até o dia 30/05/2026, considerando a dimesão do júri (7 réus e 15 testemunhas a serem ouvidas), justificando assim, a necessidade de hospedagem no período. A entrada no hotel está prevista para ocorrer entre 21:00hrs e 23h59min do dia 25/05/2026, com saída prevista entre 07h30min à 8h do dia 30/05/2025. Resalta-se que foi realizada tentativa de negociação dos valores das diárias, sem êxito. Além disso, foram consultados outros estabelecimentos hoteleiros da cidade, porém o Hotél Guarany não possui disponibilidade para o período; o Santa Catarina Plaza Hotel apresenta impedimento, em razão de vínculo familiar de seus sócios com mebros do Poder Judiciário local; e o Planalto Hotel encontra-se com a Certidão Negativa de Débitos Federiais (CND) positiva. Importante destacar que, embora constem
nos documentos nº 10594891 e 1063 2083 indicação de hotéis com orçamentos com valores inferiores, em contato com os respectivos hotéis foi informado que não há disponibilidade de (dezessete) quartos nas condições e no período exigidos pela Secretatia do Foro. "A RC está de acordo com a Resolução GP n. 20/2025."  </t>
  </si>
  <si>
    <t>Sistema de controle de acesso</t>
  </si>
  <si>
    <t>0066874-20.2026.8.24.0710</t>
  </si>
  <si>
    <t xml:space="preserve">Acessos secundários do prédio com fluxo de pessoal, normalmente associado à entrada restrita de servidores e magistrados – Segurança. Justifica-se a contratação da segunda proposta orçada pela empresa CRM, tendo em vista que as 2 outras empresas que apresentaram orçamento possuem pendências na Receita Federal.
</t>
  </si>
  <si>
    <t>3 tag-chaveiro; 1 sensor magnético; 1 bateria 12v; 1 botão de saida; 1 sensor porta aberta; 1 fonte de alimentação 12v; 1 mola aérea; 1 fechadura eletroima; 1 controlador de aceso, 1 serviço tecnico instalação.</t>
  </si>
  <si>
    <t>Aquisição de faqueiro</t>
  </si>
  <si>
    <t>0062417-42.2026.8.24.0710</t>
  </si>
  <si>
    <t>Os utensílios de cozinha serão destinados ao uso dos servidores e colaboradores desta Divisão de Almoxarifado, uma vez que os utensílios atualmente disponíveisencontram-se completamente danificados para utilização. Os utensílios são essenciais, uma vez que não possuímos restaurantes nas proximidades e praticamentetodos os colaboradores e servidores almoçam e tomam café na cozinha da Divisão de Almoxarifado</t>
  </si>
  <si>
    <t>Aquisição de Manifold com mangueira; termômetro digital</t>
  </si>
  <si>
    <t>0060698-25.2026.8.24.0710</t>
  </si>
  <si>
    <t xml:space="preserve">Aquisição de equipamentos para manutenção de condicionadores de ar instalados nos prédios do Poder Judiciário de Santa Catarina, a serem utilizados pelos servidores e colaboradores terceirizados.
</t>
  </si>
  <si>
    <t>4 manifold com mangueira. 4 termometro digital</t>
  </si>
  <si>
    <t>Aquisição de licença vitalícia - aplicativo fire alert</t>
  </si>
  <si>
    <t>0025101-92.2026.8.24.0710</t>
  </si>
  <si>
    <t xml:space="preserve">Recentemente, foi instalado o sistema de alarme e detecção de incêndio nas dependências da sede do TJSC. Atualmente, a manutenção do sistema conta com uma central de alarme e três computadores, responsáveis por auxiliar na identificação e no monitoramento de todos os dispositivos integrados. A presente licença do sistema tem como objetivo aprimorar a supervisão do sistema, facilitando a manutenção periódica e permitindo a visualização contínua dos dispositivos vinculados ao alarme. Além disso, a licença possibilitará o recebimento de alertas sobre falhas, acionamentos do sistema, comandos de reinicialização e outras notificações relevantes.
</t>
  </si>
  <si>
    <t>Contratação de Ana Paula Mira, por meio da Empresa Mira e Munhoz Serviços Educacionais LTDA, para elaborar o conteúdo do Curso de Linguagem Simples, que ocorrerá entre os dias 12 de agosto a 15 de dezembro de 2026.</t>
  </si>
  <si>
    <t>0068964-98.2026.8.24.0710</t>
  </si>
  <si>
    <t>A justificativa pormenorizada encontra-se no Projeto Básico n. AJU 21/2026. Diante da possibilidade de duplo enquadramento, conforme Resolução GP 29/2021, encaminha-se por requisição de compra. O curso foi autorizado pela Diretora Executiva da Academia Judicial, Desembargadora Vera Lúcia Ferreira Copetti, doc.10493132 do SEI 0020759-38.2026.8.24.0710(relacionado).</t>
  </si>
  <si>
    <t>Serviço de avaliação de imóvel</t>
  </si>
  <si>
    <t>0077789-31.2026.8.24.0710</t>
  </si>
  <si>
    <t xml:space="preserve">Com base na necessidade de avaliar a área de 3.318,00m² da matrícula n° 3569 inscrito no Ofício de Registro de Imóveis da Comarca de Campo Belo, em conformidade com a norma ABNT NBR 14653, a realização deste serviço torna-se essencial para garantir a precisão dos valores e a transparência no processo de negociação de compra dos imóveis. A avaliação fornecerá subsídios técnicos para tomadas de decisão fundamentadas, assegurando que a transação ocorra dentro dos parâmetros adequados de mercado e normas regulamentadoras. </t>
  </si>
  <si>
    <t>Serviço de  Manutenção das persianas instaladas no Gabinete da Presidência</t>
  </si>
  <si>
    <t>0078881-44.2026.8.24.0710</t>
  </si>
  <si>
    <t>Em razão de reforma no Gabinete da Presidência, conforme projeto apresentado no SEI 0011741-90.2026.8.24.0710, é necessária a revisão e manutenção das persianas instaladas no referido recinto. Ressalta-se que, embora a Diretoria de Infraestrutura mantenha contrato com empresa especializada em serviço de fornecimento e instalação de persianas, o tipo de serviço solicitado não faz parte do rol de serviços e produtos gerenciados pela DIE. O valor do serviço é compatível com o valor praticado no mercado, conforme orçamentos anexos ao processo.</t>
  </si>
  <si>
    <t>Serviço de instalação, configuração e treinamento em sistema de audiovisual no salão do júri do Fórum da Comarca de Araquari</t>
  </si>
  <si>
    <t>0077015-98.2026.8.24.0710</t>
  </si>
  <si>
    <t xml:space="preserve">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 </t>
  </si>
  <si>
    <t>Serviço de instalação, configuração e treinamento em sistema de audiovisual no salão do júri do Fórum da Comarca de Balneário Piçarras</t>
  </si>
  <si>
    <t>Serviço de instalação, configuração e treinamento em sistema de audiovisual no salão do júri do Fórum da Comarca de Braço do Norte</t>
  </si>
  <si>
    <t>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t>
  </si>
  <si>
    <t>Serviço de instalação, configuração e treinamento em sistema de audiovisual no salão do júri do Fórum da Comarca de Capivari de Baixo</t>
  </si>
  <si>
    <t>Serviço de instalação, configuração e treinamento em sistema de audiovisual no salão do júri do Fórum da Comarca de Garuva</t>
  </si>
  <si>
    <t>Serviço de instalação, configuração e treinamento em sistema de audiovisual no salão do júri do Fórum da Comarca de Itajaí</t>
  </si>
  <si>
    <t>Serviço de instalação, configuração e treinamento em sistema de audiovisual no salão do júri do Fórum da Comarca de Otacílio Costa</t>
  </si>
  <si>
    <t xml:space="preserve">Aquisição de filtro de água para purificador </t>
  </si>
  <si>
    <t>0076639-15.2026.8.24.0710</t>
  </si>
  <si>
    <t>De acordo com as orientações do fabricante, faz-se necessária a troca dos filtros dos purificadores de patrimônio n. 142192, 142193 e 10014599 para garantir a pureza da água. Os purificadores são muito utilizados na Comarca, sendo que o baixo custo de manutenção anual possibilita a economia na compra de água mineral, considerando a capacidade da filtragem e resfriamento dos purificadores ante os preços das bombonas de água mineral. Periodicidade da troca: anual. Previsão de aquisição: junho de 2026</t>
  </si>
  <si>
    <t>Aquisição de kit base com três furos e três mastros para bandeira</t>
  </si>
  <si>
    <t>0076280-65.2026.8.24.0710</t>
  </si>
  <si>
    <t>Essa requisição de compras se justifica pela necessidade de um kit base com 3 furos e 3 mastros para bandeiras a ser utilizada no salão do júri. Informo ainda que o valor apresentado já inclui frete conforme informado no orçamento.</t>
  </si>
  <si>
    <t>Aquisição de Display de aço inox escovado, formato "V" - pintura baixo relevo cor preto, arte na frente e no verso, cantos arredondados, tamanho dobrado 30x7,5 cm - tamanho aberto 30x15 cm</t>
  </si>
  <si>
    <t>0075061-17.2026.8.24.0710</t>
  </si>
  <si>
    <t xml:space="preserve">Justifica-se a presente aquisição pela necessidade de substituição dos materiais atualmente utilizados, confeccionados em madeira, os quais vêm apresentando desgaste precoce, baixa resistência às condições de uso contínuo e recorrentes necessidades de manutenção e reparo. A contratação busca garantir a aquisição de materiais de maior durabilidade, resistência e qualidade, adequados à demanda operacional e às condições de utilização do ambiente, proporcionando maior segurança, melhor acabamento estético e redução de custos futuros com reposições frequentes. Ressalta-se que os materiais atualmente instalados apresentam problemas como deterioração acelerada, danos estruturais, empenamentos e perda das características funcionais e visuais, comprometendo a adequada utilização e a conservação do espaço. Dessa forma, faz-se necessária a aquisição de produtos mais robustos e
resistentes, capazes de assegurar maior vida útil e melhor desempenho ao longo do tempo. Além disso, a presente contratação demanda atendimento em caráter urgente e com prazo exíguo de fornecimento, especialmente em situações relacionadas à posse de novos Desembargadores ou Juízes de Segundo Grau, ocasiões em que a adequação dos ambientes deve ocorrer em prazo reduzido, muitas vezes com necessidade de entrega e instalação em até 5 (cinco) dias úteis. Nesse contexto, a contratação de empresa local mostra-se essencial para garantir maior agilidade logística, rapidez no atendimento e capacidade de resposta imediata às demandas institucionais, considerando que a proximidade geográfica possibilita entregas e execuções em prazo significativamente menor, fator indispensável para o cumprimento dos cronogramas relacionados às posses e início das atividades dos magistrados. </t>
  </si>
  <si>
    <t>Aquisição de aspirador de pó</t>
  </si>
  <si>
    <t>0074818-73.2026.8.24.0710</t>
  </si>
  <si>
    <t xml:space="preserve">A presente requisição visa a aquisição de um aspirador de pó e líquidos Kärcher NT 90/2 para a limpeza do prédio sede do Tribunal de Justiça, em especial os carpetes do Auditório Teori Zavascki. A escolha do modelo justifica-se pela alta capacidade de sucção aliada ao baixo nível ruído (76 dB). Tal especificação técnica visa garantir o cumprimento das normas de ergonomia para os operadores, além de promover um ambiente mais inclusivo e confortável para os usuários do espaço, minimizando a poluição sonora - eis que no referido andar estão localizadas também as Salas de Sessões e Reuniões. </t>
  </si>
  <si>
    <t>Aquisição de 2 Peças Suporte Persiana Vertical 13x8 Zincado Com Presilha</t>
  </si>
  <si>
    <t>0076340-38.2026.8.24.0710</t>
  </si>
  <si>
    <t xml:space="preserve">Para substituição dos que temos, que estão bem gastos.
</t>
  </si>
  <si>
    <t>0083146-89.2026.8.24.0710</t>
  </si>
  <si>
    <t xml:space="preserve">Hospedagem para sete jurados e um oficial de justiça da sessão do Tribunal de Júri. Autos n. 5003830-87.2023.8.24.0049, Data da sessão: 10/06/2026, com início às 8h30min. Processo com dois réus e 13 testemunhas arroladas pela acusação e 7 testemunhas pelo MP. Juíza presidente do júri comunicou à Secretaria do Foro em 27/5/2026 a necessidade de se providenciar hospedagem, por isso requisição de compra enviado a destempo. Apesar do número considerável de testemunhas, acreditavase que não se fossem ouvir todas em plénário, mas no dia 27/5/2026, a defesa confirmou a oitiva de todas à Juíza. Convite enviado a Hotel Pressi, o qual manifestou a indisponibilidade do serviço para a data solicitada. Juntado aos autos orçamento de hotel da região, considerando que os demais hotéis de Pinhalzinho são muito antigos
e apresentam condições de higiene precárias. A RC está de acordo com a Resolução GP n. 20/2025. </t>
  </si>
  <si>
    <t>Contratação da formadora Lúcia Helena Galvão, por meio da empresa KALIOPE COMUNICAÇÃO CORPORATIVA, para ministrar a palestra ""Equilíbrio Emocional e Filosofia"", ofertada no Seminário Regional da Magistratura Catarinense: a perspectiva jurisdicional do Direito, a ser realizado nos dias 18 e 19 de junho de 2026.</t>
  </si>
  <si>
    <t>0079192-35.2026.8.24.0710</t>
  </si>
  <si>
    <t xml:space="preserve">A justificativa pormenorizada encontra-se no Projeto Básico n. AJU 27/2026. Diante da possibilidade de duplo enquadramento, conforme Resolução GP 29/2021, encaminha-se por requisição de compra. O curso foi autorizado pela Diretora Executiva da Academia Judicial, Desembargadora Vera Lúcia Ferreira Copetti, doc. 10516577 do SEI 0017444-02.2026.8.24.0710 (relacionado).	</t>
  </si>
  <si>
    <t>Aquisição de fita para etiquetadora</t>
  </si>
  <si>
    <t>0025746-20.2026.8.24.0710</t>
  </si>
  <si>
    <t xml:space="preserve">Informo que a ETIQUETA NYLON (B-499)3/4 – M210/BMP21 é utilizada para a etiquetagem de bens patrimoniais, sendo empregado tanto pela TSI da comarca quanto pela Secretaria. Considerando que a unidade dispõe da etiquetadora compatível, porém o almoxarifado encontra-se sem o referido cartucho, a ausência do insumo tem impossibilitado a continuidade da identificação e controle patrimonial. Diante disso, solicita-se a reposição/aquisição do cartucho, a fim de garantir a regularidade dos procedimentos de identificação dos bens. 
</t>
  </si>
  <si>
    <t>Aquisição de mesa; e cadeira</t>
  </si>
  <si>
    <t>0062371-53.2026.8.24.0710</t>
  </si>
  <si>
    <t xml:space="preserve">A presente solicitação tem por objeto a aquisição de mesinhas com cadeiras infantis para a brinquedoteca do Fórum da Comarca de Araquari. O mobiliário visa estruturar o espaço infantil do Setor de Serviço Social Forense, garantindo ambiente organizado, seguro e adequado às crianças que acompanham seus responsáveis durante o atendimento social, contribuindo para a melhoria da infraestrutura, acessibilidade e qualidade dos serviços prestados. </t>
  </si>
  <si>
    <t>2 mesa; 8 cadeira</t>
  </si>
  <si>
    <t>Aquisição de bota de borracha PVC; bota de borracha PVC</t>
  </si>
  <si>
    <t>0032826-35.2026.8.24.0710</t>
  </si>
  <si>
    <t>Aquisição de botas para utilização em obras que envolvem serviços de escavação e execução de fundações, uma vez que movimenta grandes volumes de terra, dificultando a mobilidade dos servidores se estiverem utilizando calçados comuns.</t>
  </si>
  <si>
    <t>Aquisição de aspirador</t>
  </si>
  <si>
    <t>0062488-44.2026.8.24.0710</t>
  </si>
  <si>
    <t>Devido à extensão da área externa do prédio principal do Fórum e do prédio das Varas da Família, incluindo jardim, calçadas e estacionamento, a varredura das folhas é inviável, principalmente nos meses de outono/inverno. Além disso, a equipe designada para o serviço é de apenas dois funcionários, um para cada prédio.</t>
  </si>
  <si>
    <t>Aquisição de persianas</t>
  </si>
  <si>
    <t>0060952-95.2026.8.24.0710</t>
  </si>
  <si>
    <t xml:space="preserve">Trata-se de aquisição e instalação de persianas horizontais na sala n. 1124,torre I, do Núcleo de Apoio ao Primeiro Grau, da Corregedoria de Justiça deste Tribunal. Em razão do layout da sala, há necessidade de instalação de persianas na divisória do espaço designado para reuniões. Ressalta-se que, embora a Diretoria de Infraestrutura mantenha contrato com empresa especializada em serviço de fornecimento e instalação de persianas, os tipos de materiais solicitados não fazem parte do rol dos produtos gerenciados pela DIE. O valor do serviço é compatível com o valor praticado no mercado, conforme orçamentos anexos ao processo. </t>
  </si>
  <si>
    <t>Aquisição de rodo; vassoura; escova de limpeza</t>
  </si>
  <si>
    <t>0057857-57.2026.8.24.0710</t>
  </si>
  <si>
    <t xml:space="preserve">Material necessário para a limpeza e manutenção das dependências do prédio do Fórum e não fornecidos pelo almoxarifado . Material imprescindível à execução dos trabalhos pelos colaboradores dos serviços gerais – JUSTIFICATIVA INDIVIDUALIZADA POR PRODUTO:
ITEM 01: RODO ESPUMA C/ CABO, utilizado para lavação dos vidros localizados no térreo. ITEM 02: VASSOURA DE PALHA, varrer teias de aranha da garagem (cantos), ITEM 03: ESCOVA DE LIMPEZA, utilizada para esfregar as escadas internas. Todo material para consumo no 2º e 3º quadrimestre do ano de 2026. </t>
  </si>
  <si>
    <t>5 rodo; 3 vassoura; 10 escova de limpeza</t>
  </si>
  <si>
    <t>0077234-14.2026.8.24.0710</t>
  </si>
  <si>
    <t xml:space="preserve">Trata-se de contratação de hospedagem para participantes de Sessão do Tribunal do Júri com início em 23 de julho de 2026, às 9h, com previsão de duração de três dias, referente ao processo judicial n. 5001010-10.2024.8.24.0066. As acomodações individuais serão destinadas a sete jurados e dois oficiais de justiça. A ação penal possui quatro acusados pela prática, em tese, do crime previsto no artigo 121, § 2º, incisos I, IV e VIII, c/c artigo 29, ambos do Código Penal, circunstância que demanda especial cautela quanto à segurança e à logística dos participantes da sessão plenária. 
</t>
  </si>
  <si>
    <t>0077094-77.2026.8.24.0710</t>
  </si>
  <si>
    <t xml:space="preserve">Justifica-se a necessidade de aquisição de hospedagem para os jurados e para o Oficial de Justiça responsável por acompanhá-los durante a sessão do Tribunal do Júri referente ao processo nº 5002655-84.2024.8.24.0126, designada para o dia 17/6/2026, com início às 9h e previsão de duração de três dias, a ser realizada nas dependências da Câmara de Vereadores de Itapoá. O valor apresentado encontra-se compatível com a média praticada pelo mercado local, e a Requisição de Compras (RC) está em conformidade com a Resolução nº 20/2025. Ressalta-se, ainda, que não foi possível a contratação do fornecedor que apresentou o menor valor, em razão de sua irregularidade fiscal, motivo pelo qual se procedeu à análise do segundo menor orçamento. Após tratativas visando à redução do valor inicialmente proposto, de R$ 269,00, obteve-se a adequação para R$ 226,00 por pernoite. </t>
  </si>
  <si>
    <t>Aquisição de parafuso (500 un); parafuso (200 un); rebite (200 un); rebite (200 un) e bucha (200 un)</t>
  </si>
  <si>
    <t>0077252-35.2026.8.24.0710</t>
  </si>
  <si>
    <t xml:space="preserve">Aquisição de materiais destinados ao atendimento dos chamados de manutenção predial recebidos por meio do Portal de Serviços do TJSC. Trata-se de materiais necessários à execução de serviços de manutenção predial preventiva e corretiva, voltados a reparos e tratamento de infiltrações, atividades estas realizadas pela equipe técnica da DMTJ/DEA/PJSC. A aquisição é indispensável para garantir a plena execução dos chamados de manutenção predial, assegurando a preservação das condições técnicas, de segurança e do adequado funcionamento do edifício sede do TJSC. Não há mais material suficiente para atendimento dos chamados. </t>
  </si>
  <si>
    <t>1 pcte parafuso 500 und, 1 pcte parafuso 200 und; 2 pcte arrebite 200 und; 1 pcte de bucha 200 und.</t>
  </si>
  <si>
    <t>Aquisição de vassoura de palha; serrote; mangueira em metro e cabo para rodo/vassoura</t>
  </si>
  <si>
    <t>0078474-38.2026.8.24.0710</t>
  </si>
  <si>
    <t xml:space="preserve">Aquisição de materiais para manutenção do predio e pátios do Fórum, cujos quais não são fornecidos pelo Diretoria de Material e Patromônio.
</t>
  </si>
  <si>
    <t>3 vassoura de palha; 1 serrote; 15 mtr de mangueira; 1 cabo para rodo/vassoura</t>
  </si>
  <si>
    <t>0080049-81.2026.8.24.0710</t>
  </si>
  <si>
    <t>Essa requisição de compras se justifica pelas especificidades da sessão do júri (5004473-84.2022.8.24.0015), que ocorrerá em 29/06/2026 com previsão de término em 01/07/2026. Desta forma, faz-se necessária a incomunicabilidade, sendo dessa forma necessária a pernoite em hotel dos jurados (7) , das testemunhas (2) e dos oficiais de justiça (2) que os acompanham. Complemento que a RC está de acordo com a Resolução GP n. 20/2025.</t>
  </si>
  <si>
    <t>0074167-41.2026.8.24.0710</t>
  </si>
  <si>
    <t>O transporte destina-se ao deslocamento de ida e de volta do fórum de Caçador ao restaurante Check-in,no dia do júri, para almoço dos jurados e oficiais. A sessão iniciará às 09:00 horas da manhã. Dia:31/07/2026 AUTOS N°:5002818-18.2024.8.24.0012;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Entrei em contato com os fornecedores e eles irão manter o valor do orçamento orçado .</t>
  </si>
  <si>
    <t>Aquisição de carregador de bateria; aspirador pó bateria; bateria</t>
  </si>
  <si>
    <t>0078360-02.2026.8.24.0710</t>
  </si>
  <si>
    <t xml:space="preserve">A presente requisição visa à aquisição de aspirador de pó e líquidos a bateria Bosch GAS 18V-10L, destinado ao atendimento de ambientes e gabinetes do prédio-sede do Tribunal de Justiça. O equipamento será utilizado para sucção de água e pó, possibilitando rápida atuação em ocorrências, especialmente em situações similares às ocorridas recentemente, como alagamentos, garantindo a conservação dos ambientes e a continuidade das atividades mesmo sem energia elétrica. Destaca-se que o valor está compatível com os praticados no mercado, conforme pesquisa de preços realizada. </t>
  </si>
  <si>
    <t>2 carregador de bateria; 2 aspirador de pó a bateria; 4 baterias.</t>
  </si>
  <si>
    <t>Serviço de limpeza de área externa próxima ao muro do fórum com área aproximada de 330m²</t>
  </si>
  <si>
    <t>0077504-38.2026.8.24.0710</t>
  </si>
  <si>
    <t xml:space="preserve">Trata-se de RC para limpeza de terreno no contorno do fórum conforme solicitado no SEI 0087623-92.2025.8.24.0710.
</t>
  </si>
  <si>
    <t>Aquisição de Adesivos vinil tamanho 10x3cm (Produtos de limpeza); Blocos de impressão em preto e branco 75g com 50 folhas.</t>
  </si>
  <si>
    <t>0077564-11.2026.8.24.0710</t>
  </si>
  <si>
    <t xml:space="preserve">A presente requisição de compra visa a aquisição de materiais impressos: adesivos vinílicos, para a identificação dos produtos de limpeza, e blocos de entrega de água, utilizados nas atividades da Seção. Com relação aos adesivos, conforme orientação da vigilância sanitária, todos os produtos que forem utilizados em embalagens diferentes das originais têm a necessidade de ter a identificação do produto contido na embalagem. Os itens não constam no catálogo do almoxarifado e os preços orçados pela pretensa contratada estão de acordo com o valor de mercado praticado, conforme pesquisa anexada ao processo. </t>
  </si>
  <si>
    <t>2900 adesivo vinil; 60 blocos de impressão</t>
  </si>
  <si>
    <t>Aquisição de câmera endoscópica industrial; ferramenta de monitoramento e diagnóstico</t>
  </si>
  <si>
    <t>0060696-55.2026.8.24.0710</t>
  </si>
  <si>
    <t xml:space="preserve">Aquisição de equipamentos para manutenção de condicionadores de ar split e VRF instalados nos prédios do Poder Judiciário de Santa Catarina, a serem utilizados pelos
servidores e colaboradores terceirizados. Não foi encontrado o código "comprasnet" para o Item n. 2.
</t>
  </si>
  <si>
    <t>4 camera endoscópica industrial; 2 ferrementa diagnostico.</t>
  </si>
  <si>
    <t>Aquisição de mangueira de alta pressão</t>
  </si>
  <si>
    <t>0078371-31.2026.8.24.0710</t>
  </si>
  <si>
    <t>Trata-se da aquisição de mangueira de aço para utilização nos lava-jatos usados nas atividades das áreas externas. O item é necessário para o bom funcionamento dos equipamentos, garantindo a execução dos serviços. Atualmente, a mangueira está danificada, e sua falta está impedindo a rotina de limpeza da área externa</t>
  </si>
  <si>
    <t>Serviço de locação de veículo, sem motorista e com quilometragem livre, seguro total do veículo e contra  terceiros, para o transporte de pessoas por diária de 24 horas.</t>
  </si>
  <si>
    <t>0068782-15.2026.8.24.0710</t>
  </si>
  <si>
    <t xml:space="preserve">Como a Comarca não possuí veículo oficial, a locação será utilizada por ocasião das correições nos cartórios extrajuciais da Comarca; transporte de jurados; transporte de bens apreendidos e processos judiciais, uma vez que estão depositados em local distante do prédio do fórum, em salas cedidas pela prefeitura municipal; ainda, o veículo será utilizado para uso pela Assistente Social em deslocamentos para fins de estudo social; por fim, demais usos comuns à administração do fórum. O preço da pretensa contratada reflete preços de mercado, já que equivalente ao preço referencial constante do Termo de Consolidação de Pesquisa de Preços disponível no Sei n. 0077579 48.2024.8.24.0710. A RC está de acordo com a Resolução GP n. 20/2025. Quantitativo considerou o uso durante o ano de 2026. </t>
  </si>
  <si>
    <t>Aquisição de Purificador Compact DUO Teremos</t>
  </si>
  <si>
    <t>0076363-81.2026.8.24.0710</t>
  </si>
  <si>
    <t>A presente contratação visa à aquisição de purificadores de água em substituição ao atual modelo de fornecimento por galões. A medida mostra-se economicamente vantajosa, uma vez que elimina custos contínuos com a compra recorrente de galões, reduzindo despesas ao longo do tempo, limitadas, essencialmente, à manutenção dos equipamentos. Além disso, a solução contribui para a redução de retrabalho administrativo e operacional, ao dispensar atividades como requisições frequentes, recebimento, controle e distribuição de galões, promovendo maior eficiência e racionalização dos processos internos.</t>
  </si>
  <si>
    <t>Diretoria de Documentação e Informações</t>
  </si>
  <si>
    <t>Serviço de restauro de cadeira antiga</t>
  </si>
  <si>
    <t>0080331-22.2026.8.24.0710</t>
  </si>
  <si>
    <t>Contratação de serviço especializado de restauro de cadeira antiga pertencente ao patrimônio do Tribunal de Justiça de Santa Catarina (TJSC), com vistas à sua recuperação estrutural, estética e funcional, preservando suas características originais. A natureza do objeto demanda execução por profissional ou empresa com conhecimento técnico especializado, nos termos do art. 6º, inciso XVIII, da Lei 14133/2021, em razão da especificidade dos serviços de restauro de bem com potencial valor histórico e cultural</t>
  </si>
  <si>
    <t>0080048-96.2026.8.24.0710</t>
  </si>
  <si>
    <t xml:space="preserve">Hospedagem para participantes de Sessão do Tribunal do Júri. Data da sessão:13,14 e 15.07.26. Número do processo judicial: 0000773-78.2019.8.24.0020/SC. Horário de início da sessão: 09 horas. Categoria de participantes: serão 25 acomodações individuais destinadas: 07 Jurados, 08 Testemunhas, 04 Oficiais de Justiça, 01 Magistrado, 02 Policiais Militares e 03 Agentes do NIS. A RC está de acordo com a Resolução GP n. 20/2025. </t>
  </si>
  <si>
    <t>0079562-14.2026.8.24.0710</t>
  </si>
  <si>
    <t xml:space="preserve">Essa requisição de compras se justifica pelas especificidades da sessão do júri (5010628-63.2024.8.24.0038), que ocorrerá em 23/06/2026, com previsão de término para o dia 24/06/026. Desta forma, faz-se necessária a incomunicabilidade, sendo preciso o pernoite em hotel dos jurados (7) e oficiais de justiça (2) que os acompanham. Complemento que a RC está de acordo com a Resolução GP n. 20/2025, contudo, justifico que a requisição de compra não foi encaminhada com antecedência mínima de 30 dias, pois estávamos aguardando a confirmação da Vara do Tribunal do Júri sobre a quantidade de diárias que seriam necessárias. </t>
  </si>
  <si>
    <t>Aquisição de filmadora</t>
  </si>
  <si>
    <t>0078323-72.2026.8.24.0710</t>
  </si>
  <si>
    <t xml:space="preserve">Justifica-se a presente RC para fins de aquisição de Filmadoras 4K para fins de utilização eventos, reuniões, solenidades e agendamentos diversos nas dependências do Tribunal de Justiça. O item restou fracassado no Pregão Eletrônico nº 90050/2025 e o equipamento é essencial e amplamente utilizado e sua falta acarreta prejuízos técnicos para atendimento de grande parte das demandas. O valor orçado encontra-se condizente com o valor de mercado, consoante pesquisas realizadas através de orçamentos junto a empresas do ramo e Banco de Preços. </t>
  </si>
  <si>
    <t>Aquisição de  Tela interativa modelo WeJoin 86 polegadas, M5APRO, Serviços de instalação, configuração, treinamento, operação assistida e manutenção on-site 8x5 (Horário comercial), dentro do prazo de garantia de 1 ano.</t>
  </si>
  <si>
    <t>0079585-57.2026.8.24.0710</t>
  </si>
  <si>
    <t>A aquisição da lousa digital interativa atende à necessidade de modernização dos recursos tecnológicos utilizados em reuniões, projetos e eventos institucionais, promovendo maior eficiência e integração. O equipamento permite interação direta com o conteúdo, com anotações e marcações em tempo real, reduzindo retrabalho e favorecendo a colaboração simultânea entre equipes.  Sua compatibilidade com softwares corporativos, como Microsoft Teams e sistemas internos, além da possibilidade de espelhamento de tela e videoconferência integrada, fortalece a transformação digital e amplia a capacidade de uso em diferentes contextos. A adoção da solução contribui para a racionalização de recursos e redução de custos indiretos, eliminando o consumo de papel, impressões e materiais físicos, consolidando múltiplos equipamentos em um único ativo. Trata-se de medida alinhada às práticas sustentáveis e aos princípios da economicidade e eficiência previstos na Lei nº 14.133/2021.Destaca-se ainda a flexibilidade de uso, aplicável em diretorias, reuniões de projetos, capacitações e eventos institucionais, garantindo maior aproveitamento do investimento e benefícios transversais à organização.</t>
  </si>
  <si>
    <t>Aquisição de bandeira municipal</t>
  </si>
  <si>
    <t>0079823-76.2026.8.24.0710</t>
  </si>
  <si>
    <t xml:space="preserve">Aquisição de bandeiras para uso externo no Fórum da Comarca de Biguaçu. Inicialmente, foi realizada consulta junto à Prefeitura para verificar a possibilidade de fornecimento das bandeiras. Contudo, foi informado que não há disponibilidade em estoque, bem como a existência de dificuldades na condução do processo licitatório para esse item. </t>
  </si>
  <si>
    <t>dti</t>
  </si>
  <si>
    <t>Aquisição de controladora para câmera</t>
  </si>
  <si>
    <t>0077555-49.2026.8.24.0710</t>
  </si>
  <si>
    <t xml:space="preserve">Justifica-se a presente aquisição de Controladora para cãmera PTZ para fins de utilização eventos, reuniões, solenidades e agendamentos diversos nas dependências do Tribunal de Justiça. O item restou fracassado no Pregão Eletrônico nº 90050/2025 e o equipamento é essencial e amplamente utilizado e sua falta acarreta prejuízos no atendimento de grande parte das demandas. O valor orçado encontra-se condizente com o valor de mercado, consoante pesquisas realizadas junto a empresas do ramo e Banco de preços.
</t>
  </si>
  <si>
    <t>Serviço de confecção de placa de acrílico</t>
  </si>
  <si>
    <t>0071856-77.2026.8.24.0710</t>
  </si>
  <si>
    <t>Solicitação do Chefe de Cartório do Juizado Especial e Maria da Penha, tendo em vista o atendimento presencial de pessoas que muitas vezes ficam em cima do balcão, trazendo risco a saúde dos servidores. Solicitação também da casa Militar – SEI n. 0075170-65.2025.8.24.0710.</t>
  </si>
  <si>
    <t xml:space="preserve">Aquisição de Papel A4 - 180g/m² </t>
  </si>
  <si>
    <t>0080297-47.2026.8.24.0710</t>
  </si>
  <si>
    <t xml:space="preserve">Trata-se de requisição de compras de 50 pacotes de 50 folhas de Papel Sulfite A4, na cor branca de 180g/m². A demanda é para atender o Gabinete da Presidência e Assessoria de Cerimonial. O material servirá para impressão de atas, termos e outros documentos pertinentes ao Gabinete da Presidência e da Assessoria de Cerimonial. </t>
  </si>
  <si>
    <t>Aquisição de controle remoto para portão</t>
  </si>
  <si>
    <t>0074645-49.2026.8.24.0710</t>
  </si>
  <si>
    <t xml:space="preserve">Esta requisição de compra justifica-se pela necessidade de aquisição de novos controles remotos, com no mínimo três botões, destinados à abertura individualizada dos portões eletrônicos localizados nas áreas de entrada e saída do estacionamento do Fórum da Comarca de Rio do Sul. Atualmente, dois portões eletrônicos já se encontram instalados, sendo que o terceiro, a ser implantado em área de recuo na entrada do estacionamento, será instalado em breve. Ressalta-se que os controles atualmente em uso possuem apenas dois botões de acionamento, o que inviabiliza o comando individual de todos os portões. Além disso, os controles remotos atualmente utilizados possuem mais de cinco anos de uso, apresentando acentuado grau de desgaste, sendo que muitos deles já demonstram falhas operacionais nos botões de acionamento. Por fim, o quantitativo de 120 controles previstos nesta requisição mostra-se necessário para atender os servidores e juízes da Comarca de Rio do Sul. </t>
  </si>
  <si>
    <t>0074190-84.2026.8.24.0710</t>
  </si>
  <si>
    <t xml:space="preserve">O transporte destina-se ao deslocamento de ida e de volta do fórum de Caçador ao restaurante Check-in,no dia do júri, para almoço dos jurados e oficiais. A sessão iniciará às 09:00 horas da manhã. Dia:21/08/2026 AUTOS N°:0002154-19.2017.8.24.0012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Entrei em contato com os três fornecedores eles irão manter o preço do orçamento orçado. </t>
  </si>
  <si>
    <t>Aquisição de adaptador tubo de ligação; válvula lavatório; sifão; fita isolante; fita veda rosca; engate flexível; grelha inox</t>
  </si>
  <si>
    <t>0081864-16.2026.8.24.0710</t>
  </si>
  <si>
    <t>Estamos solicitando os itens que com frequência são necessárias trocas. Itens essenciais para o bom funcionamento do Fórum. Como não são itens disponíveis no nosso almoxarifado, estamos pedindo para nossa zeladoria.</t>
  </si>
  <si>
    <t>10 tubo de ligação; 10 válvula lavatório; 10 sifão; 2 fita isolante; 2 fita veda rosca; 20 engate flexivel; 20 grelha inox.</t>
  </si>
  <si>
    <t>Aquisição de chaleira elétrica</t>
  </si>
  <si>
    <t>0082525-92.2026.8.24.0710</t>
  </si>
  <si>
    <t xml:space="preserve">Trata-se da aquisição de chaleiras elétricas destinadas às copas deste Tribunal, com o objetivo de otimizar e facilitar as atividades desenvolvidas nesses ambientes. Os valores apresentados encontram-se compatíveis com os praticados no mercado, conforme demonstrado pelos orçamentos anexos.
</t>
  </si>
  <si>
    <t>0083033-38.2026.8.24.0710</t>
  </si>
  <si>
    <t>Aquisição de Escadas de Alumínio 5 degraus - MOR</t>
  </si>
  <si>
    <t xml:space="preserve">Necessidade de aquisição de Escadas de Alumínio de 5 degraus, fornecidos para utilização em copas, zeladoria, limpeza, arquivos, entre outras utilizações nas instalações do Poder Judiciário Catarinense, buscando manter a higiene e limpeza e organização dos ambientes. A distribuição destina-se ao Tribunal de Justiça (prédio sede), unidades administrativas e Comarcas deste PJSC. Trata-se de manutenção do estoque regular. Em razão do estoque baixo, e da previsão de novos pedidos em razão de inauguração de novo prédio de Araquari, requer-se o afastamento da cotação eletrônica, que em razão do prazo de tramitação poderá ensejar a falta do produto em estoque e a descontinuidade na distribuição. </t>
  </si>
  <si>
    <t>Aquisição de limpador de piso</t>
  </si>
  <si>
    <t>0077716-59.2026.8.24.0710</t>
  </si>
  <si>
    <t xml:space="preserve">O material solicitado tem a necessidade de ser adquirido para facilitar a limpeza do ambiente interno do Fórum, (piso antiderrapante e de cor clara, necessitando de produtos mais potentes para efetivar a limpeza adequada) ITEM 1 - Como o piso é claro e antiderrapante, esse produto se faz necessário para facilitar a limpeza e eliminar com maior efetividade o acúmulo de sujeira do fórum. </t>
  </si>
  <si>
    <t>Serviço de Engenharia com fornecimento de material de instalação de divisórias duplas de vidro temperado com persiana de giro embutida.</t>
  </si>
  <si>
    <t>0079264-22.2026.8.24.0710</t>
  </si>
  <si>
    <t>Serviços de fornecimento de divisórias com vidro duplo e persianas embutidas, conforme detalhado no projeto aprovado SEI 0125008-11.2024.8.24.0710, de acordo com as orientações da projetista e de acordo com a aprovação da Administração, parecer DGA - Doc. 10678980.</t>
  </si>
  <si>
    <t>Aquisição de copos de cerâmica</t>
  </si>
  <si>
    <t>0082053-91.2026.8.24.0710</t>
  </si>
  <si>
    <t xml:space="preserve">Trata-se da aquisição de copos de cerâmica destinados à composição dos kits de café utilizados nos eventos institucionais deste Tribunal. Os valores apresentados encontram-se compatíveis com os praticados no mercado, conforme demonstrado pelos orçamentos anexos.
</t>
  </si>
  <si>
    <t>Aquisição de rodo</t>
  </si>
  <si>
    <t>0078320-20.2026.8.24.0710</t>
  </si>
  <si>
    <t>Devido à grande extensão das áreas internas e externas, aliada à amplitude dos ambientes do novo prédio, os equipamentos convencionais têm se mostrado insuficientes, gerando maior desgaste e aumento no tempo de execução das atividades de limpeza. Nesse contexto, os rodos de tamanho industrial oferecem maior rendimento por área, garantindo eficiência, padronização e redução significativa do tempo de trabalho, além de serem mais leves e ergonômicos, contribuindo para a saúde do colaborador.</t>
  </si>
  <si>
    <t>Aquisição de banco grid</t>
  </si>
  <si>
    <t>0078695-21.2026.8.24.0710</t>
  </si>
  <si>
    <t xml:space="preserve">Trata-se de aquisição de quatro bancos que serão utilizados nos vestiários da Unidade Padre Roma e também nos banheiros localizados na Divisão de Transportes na sede do Tribunal de Justiça de Santa Catarina para melhor adequação dos espaços utilizados pelos colaboradores. O item não está disponível no catálogo de móveis ou materiais e os valores orçados da pretensa contratada estão de acordo com a média de preços de mercado. </t>
  </si>
  <si>
    <t>Aquisição de cordão absorvente e travesseiro absorvente</t>
  </si>
  <si>
    <t>0087253-79.2026.8.24.0710</t>
  </si>
  <si>
    <t xml:space="preserve">A presente requisição de compras tem por objetivo a aquisição de Cordões Absorventes Cinza e Travesseiros Absorventes Cinza, a fim de atender às demandas decorrentes de episódios de
alagamento nas dependências do prédio-sede do Tribunal de Justiça, evitando danos ao patrimônio público. Considerando a ocorrência recorrente de vazamentos, acúmulo de água ou falhas no sistema de ar-condicionado, verifica-se a necessidade de adoção de medidas preventivas e mais céleres na absorção de líquidos. O cordão absorvente possibilita a contenção e o direcionamento do fluxo de água, atuando como barreira. Já o travesseiro absorvente possui alta capacidade de retenção, sendo adequado para a absorção de maiores volumes de líquido.
Os itens não constam no catálogo do almoxarifado, e os valores apresentados são compatíveis com os praticados no mercado, conforme pesquisa de preços anexada ao processo. </t>
  </si>
  <si>
    <t>25 cordão absorvente; 12 travesseiro absorvente</t>
  </si>
  <si>
    <t>Aquisição de  Saco de 50kg de adubo; terra; herbicida</t>
  </si>
  <si>
    <t>0077320-82.2026.8.24.0710</t>
  </si>
  <si>
    <t>Necessidade de manutenção do Jardim do Fórum,informo que o produto Gramix Herbicida Seletivo 100 ml para Gramados foi localizado em apenas dois estabelecimentos comerciais nesta cidade. Ademais, em consulta realizada aos sites de venda on-line, verificou-se que o preço praticado para o referido produto encontra-se dentro da média de mercado, não havendo discrepância relevante em relação aos valores usualmente praticados.</t>
  </si>
  <si>
    <t>1 saco de 50kg adubo; 4 saco de terra; 5 frasco herbicida.</t>
  </si>
  <si>
    <t>Aquisição de espelhos convexo 60cm diametro</t>
  </si>
  <si>
    <t>0078317-65.2026.8.24.0710</t>
  </si>
  <si>
    <t xml:space="preserve">A aquisição de espelho convexo faz-se necessária para ampliar o campo de visão em pontos estratégicos, reduzindo áreas de risco e contribuindo para a prevenção de acidentes e colisões. Sua utilização proporciona maior segurança na circulação de pessoas, veículos e equipamentos, além de auxiliar na organização e no monitoramento dos ambientes. Dois serão instalados no portão de acesso da Polícia Penal e o outro no portão principal. </t>
  </si>
  <si>
    <t xml:space="preserve">Aquisição de Aquecedor Individual 3 Temperaturas </t>
  </si>
  <si>
    <t>0075091-52.2026.8.24.0710</t>
  </si>
  <si>
    <t xml:space="preserve">Durante o período de inverno, o serviço de lavagem de louças tem se mostrado insalubre devido às temperaturas extremamente baixas. Para amenizar a situação, os colaboradores estão utilizando chaleiras para aquecer a água manualmente. Com o objetivo de solucionar o problema, a comarca pretende adquirir aquecedores de ponto por meio de RC. Informa que houve a avaliação da ficha técnica do produto e a execução da infraestrutura necessária para instalação, conforme previsto no processo SEI Nº 0075306-62.2025.8.24.0710, no qual houve a indicação de aquisição por RC dos aquecedores acima descritos. </t>
  </si>
  <si>
    <t>Aquisição de interfone</t>
  </si>
  <si>
    <t>0077672-40.2026.8.24.0710</t>
  </si>
  <si>
    <t xml:space="preserve">O interfone é para o portão de acesso a carros de manutenção do prédio. Salienta-se, que atualmente em razão da falta deste, os Policiais Militares precisam sair do posto de trabalho para abrir o portão manualmente, o carro precisa ficar esperando, tendo que ligar para o ramal dos policiais para se comunicar. Em dias de chuva o policial tem que ir lá na chuva várias vezes, tendo em vista Fórum Des. Rid Silva se trata de um prédio grande, tem bastante obra e, consequentemente, bastante demanda de carros entrando e saindo do referido portão. </t>
  </si>
  <si>
    <t>Aquisição de Refil Mop Úmido</t>
  </si>
  <si>
    <t>0083102-70.2026.8.24.0710</t>
  </si>
  <si>
    <t xml:space="preserve">Necessidade de aquisição de refis para equipamento Mop Úmido, utilizado nos procedimentos de limpeza de todas as instalações do Poder Judiciário Catarinense. A distribuição destina-se ao Tribunal de Justiça (prédio sede), unidades administrativas e Comarcas deste PJSC. A última aquisição dos itens foi realizada no ano de 2023. Contudo, em razão do aumento de pedidos de comarcas para distribuição dos itens, o item está em vias de zerar o estoque no mês corrente, por conta dos pedidos do material para novos fóruns e inauguração de novas varas. Considerando o estoque baixo e a fim de evitar descontinuidade no fornecimento requisitamos o afastamento da cotação eletrônica, dada a urgência na aquisição. </t>
  </si>
  <si>
    <t>Aquisição de assinatura da versão digital do Jornal Valor Econômico, com vigência de 12 (doze) meses</t>
  </si>
  <si>
    <t>0087283-17.2026.8.24.0710</t>
  </si>
  <si>
    <t xml:space="preserve">A contratação da assinatura da plataforma mencionada tem como finalidade atender aos interesses institucionais, por se tratar de fonte relevante de atualização sobre notícias e informações essenciais às atividades desenvolvidas pela Presidência, unidade destinatária do serviço. Nos termos da Resolução GP n. 36, de 24 de novembro de 2020, a aquisição de assinaturas de jornais para essa unidade está dispensada de submissão ao Conselho Editorial da Academia Judicial.
</t>
  </si>
  <si>
    <t>Aquisição de parafuso original (cavalete/marca Mercury)</t>
  </si>
  <si>
    <t>0082045-17.2026.8.24.0710</t>
  </si>
  <si>
    <t xml:space="preserve">Considerando a necessidade de aquisição do componente original denominado Par de Parafusos Cavalete Mercury, destinado à fixação do motor de popa ao espelho de popa da embarcação, A ausência do par de parafusos cavalete inviabiliza a adequada fixação do motor de popa à embarcação, comprometendo a segurança da operação, a integridade dos equipamentos e a utilização da embarcação THEMIS em missões institucionais; Adicionalmente, registra-se que foram realizadas tentativas de obtenção de orçamentos junto a fornecedores do ramo náutico, cujas tratativas encontram-se juntadas ao Processo. Contudo, não foi possível obter o quantitativo mínimo de três propostas comerciais usualmente recomendado para instrução dos processos de contratação, em razão da forma de pagamento que os fornecedores trabalham (pagamento adiantado). Registra-se ainda que foi aberto o Chamado nº 1202247, visando verificar a possibilidade de atendimento por meio do contrato de manutenção vigente. Entretanto, foi obtida a seguinte resposta:  Não há oficina náutica credenciada na região. A empresa tentou credenciamento e não conseguiu e o contrato não prevê esta manutenção em específico. Então, devolvemos para a unidade para RC.
</t>
  </si>
  <si>
    <t>Aquisição de Lubrificante WD-40 Multiuso 300 ML/200G; fita isolante; sifão; fita dupla; acabamento Válvula Descarga Docol Clássica; Selante Pu 40 400 G para aplicador; Silicone incolor para aplicador 270 g; Rodo de espuma; Jogo de brocas para concreto, com 6 (seis) unidades; Tapete antiderrapante</t>
  </si>
  <si>
    <t>0082790-94.2026.8.24.0710</t>
  </si>
  <si>
    <t xml:space="preserve">Aquisição de bens necessários para uso nas necessidades de manutenção predial da unidade, considerando que tais objetos de contratação não são fornecidos por contratações amplas do PJSC. A contratação é necessária para atendimento de demandas da equipe de limpeza e da zeladoria. Ressalta-se que foram buscados orçamentos com 3 (três) fornecedores locais. No entanto, o de menor preço global, não dispunha de todos os itens necessários, passando-se, então, para a seleção do segundo classificado segundo o preço. Os orçamentos seguem anexos, para instrução. </t>
  </si>
  <si>
    <t>4 wd-40 lubrificante; 2 fita isolante; 1 sifão; 2 fita dupla face; 2 acabamento de valvula descarga; 1 selante PU; 1 silicone incolor 270gr; 2 rodo espuma; 1 jogo de broca; 2 tapete antiderrapante.</t>
  </si>
  <si>
    <t>Aquisição de mangueira; engate rápido; bico torneira; esguicho; carrinho enrolador</t>
  </si>
  <si>
    <t>0075972-29.2026.8.24.0710</t>
  </si>
  <si>
    <t>Aquisição de mangueira para jardim e respectivos acessórios, destinados à manutenção das atividades no complexo do Almoxarifado/Patrimõnio Central do Tribunal de Justiça de Santa Catarina (TJSC).</t>
  </si>
  <si>
    <t>80 mts de mangueira; 2 engate rapido; 1 bico de torneira; 1 esguicho; 1 carrinho enrolador mangueira</t>
  </si>
  <si>
    <t>Aquisição de Desengripante; Adesivo instantâneo; Cola massa adesiva; Massa tapa tudo</t>
  </si>
  <si>
    <t>0082091-06.2026.8.24.0710</t>
  </si>
  <si>
    <t xml:space="preserve">A presente Requisição de Compra, refere-se a compra de itens para manutenção predial, que serão utilizados pelo zelador, destaco que desengripante também será utilizado para limpeza do elevador, produto adequado para limpeza para o tipo de material. 
</t>
  </si>
  <si>
    <t>15 desingripante; 3 adesivo instantaneo; 3 cola massa adesiva; 2 massa tapa tudo</t>
  </si>
  <si>
    <t>Serviço gráfico de confecção e instalação de plotagem para a sala de reuniões da Diretoria-Geral Administrativa</t>
  </si>
  <si>
    <t>0087694-60.2026.8.24.0710</t>
  </si>
  <si>
    <t>A presente contratação tem por objeto a prestação de serviço gráfico para confecção e instalação de adesivo personalizado em parede localizada nas dependência da Diretori-Geral Administrativa.</t>
  </si>
  <si>
    <t>Aquisição de capacho</t>
  </si>
  <si>
    <t>0088412-57.2026.8.24.0710</t>
  </si>
  <si>
    <t xml:space="preserve">Justifica-se esta requisicao de compras devido a necessidade de substituir tapetes capacho nas entradas do predio da Comarca, propiciando uma entrada anti-derrapante, e maior limpeza do local. A forma de contratação por RC foi a mais adequada e a escolha do fornecedor deu-se pelo menor preco e por ser empresa local. Tentou-se negociar o preço, mas as empresas contatadas disseram que o orcamento esta adequado. Por fim, esta RC está de acordo com a Resolução GP n. 29/2021, e refere-se ao segundo quadrimestre de 2026. Justifica-se que
o fornecedor não vende por peça, e sim por metro corrido. </t>
  </si>
  <si>
    <t>Aquisição de Fita durex pequena transparente; Prancheta em duratex; plástico para proteção de folhas.</t>
  </si>
  <si>
    <t xml:space="preserve">Itens necessários para atividades diárias de expediente nas Unidades Judiciárias do PJSC, de modo que o item 1 (fita durex) é utilizado para organização de documentos. Em relação ao item 3 (prancheta) é necessário para permitir que atividades de anotação fora das estações de trabalho sejam possíveis. Referente ao item 4 (plástico para proteção de folhas) são utilizados para ampliar a capacidade de pastas catálogo no que tange à capacidade de documentos. </t>
  </si>
  <si>
    <t>1000 fitas durex pequena; 300 300 pranchetas em duratex; 300 plasticos p/ proteção de folhas</t>
  </si>
  <si>
    <t>Aquisição de banquetas; puff e sofá bi partido</t>
  </si>
  <si>
    <t>0088202-06.2026.8.24.0710</t>
  </si>
  <si>
    <t>A presente contratação refere-se à aquisição de mobiliário destinado à implantação do espaço denominado "Observatório TJSC", conforme previsto no projeto constante do processo SEI nº 0125008-11.2024.8.24.0710, cuja finalidade é proporcionar ambiente adequado para o desenvolvimento de atividades colaborativas, multidisciplinares e voltadas à inovação institucional.
Importa destacar que a demanda possui caráter excepcional e superveniente, razão pela qual não foi contemplada no Plano de Contratações Anual (PAC). O projeto que deu origem à necessidade de aquisição foi elaborado apenas em abril do corrente exercício, sendo que as determinações administrativas para sua implementação foram formalizadas posteriormente, durante o mês de maio, circunstâncias que impossibilitaram sua inclusão no planejamento anual das contratações.</t>
  </si>
  <si>
    <t>6 banquetas; 7 puff; 1 sofá</t>
  </si>
  <si>
    <t>Aquisição de secador de instrumentos</t>
  </si>
  <si>
    <t>0079514-55.2026.8.24.0710</t>
  </si>
  <si>
    <t>A aquisição do secador de ar comprimido justifica-se pela necessidade de manutenção e adequado funcionamento da central de ar medicional - equipamento odontológico deste Tribunal. Conforme laudo técnico apresentado, o secador de ar por adsorção atualmente em uso não possui mais suporte do fabricante, tampouco disponibilidade de peças de reposição no mercado nacional, sendo os componentes específicos fabricados no exterior, com elevado custo de aquisição, prazo de fornecimento superior a 120 dias e ausência de garantia quanto à continuidade da manutenção. Nesse contexto, a utilização de insumos adequados revela-se imprescindível para assegurar a eficiência operacional do sistema existente, mitigando riscos de falhas no funcionamento dos equipamentos e garantindo a continuidade e a segurança dos atendimentos realizados. Destaca-se que não houve previsão no PCA/2026 tendo em vista que a demanda surgiu posteriormente, em vistoria técnica realizada pela empresa responsável pela manutenção dos equipamentos odontológicos. por fim, requer-se, ainda, o afastamento da dispensa eletrônica, haja vista que, diante dos valores já cotados e da seleção dos fornecedores com melhor preço unitário, a adoção do referido procedimento poderá se mostrar prejudicial ao Poder Judiciário, notadamente sob o aspecto da economicidade.</t>
  </si>
  <si>
    <t>Aquisição de  régua de 30cm em poliestileno</t>
  </si>
  <si>
    <t>Itens necessários para atividades diárias de expediente nas Unidades Judiciárias do PJSC, de modo que o item 1 (cola em bastão) é utilizado para organização de documentos. Já o item 2 (clips) possui a finalidade de junção de documentos. Em relação ao item 3 (porta lápis) é necessário para permitir a organização da estação de trabalho para lápis, caneta e marca texto. Referente ao item 4 (régua) são utilizados para realizar a medição em situações diversas.</t>
  </si>
  <si>
    <t>Aquisição de estrutura de mesa em L e tampo de mesa em L</t>
  </si>
  <si>
    <t>0078250-03.2026.8.24.0710</t>
  </si>
  <si>
    <t xml:space="preserve">O presente pedido de compra atende a necessidade de adaptação do posto de trabalho da magistrada Aline Mendes de Godoy, reconhecida como pessoa com deficiência como se vê nos autos do SEI 0088995-76.2025.8.24.0710. Naquele procedimento a Junta Médica Oficial reconheceu a necessidade de substituir a mesa atual e padronizada, por uma mesa com regulagem de altura, que permita adaptação ao corpo da usuária e alternância de posições ao longo do dia.  </t>
  </si>
  <si>
    <t>Serviço de inspeção técnica/avaliação, desmontagem, troca de partes/peças, montagem; resistência 1300W/220V Máquina de Café Marchesoni</t>
  </si>
  <si>
    <t>0089678-79.2026.8.24.0710</t>
  </si>
  <si>
    <t>Trata-se de Requisição de Compra,destinada ao conserto e à manutenção de cafeteira danificada em razão do uso contínuo, com a finalidade de assegurar o pleno funcionamento dos equipamentos nas dependências do prédio-sede da Comarca de Imbituba. A presente requisição encontra-se instruída com apenas 01 (um) orçamento, de empresas local tendo em vista que não foram localizadas outras empresas para a execução do serviço.</t>
  </si>
  <si>
    <t>Aquisição de  Redoma / Cúpula</t>
  </si>
  <si>
    <t>0089700-40.2026.8.24.0710</t>
  </si>
  <si>
    <t>Os itens desta contratação têm por finalidade substituir as vitrines de parte dos expositores do Museu Desembargador Tycho Brahe Fernandes Neto, atualmente confeccionadas em vidro. A escolha do acrílico cristal, em substituição ao vidro tradicional, fundamenta-se em vantagens técnicas relevantes para a a segurança e a preservação do acervo museológico. Em primeiro lugar, destaca-se a superior capacidade de proteção contra radiação ultravioleta, com filtragem de até 98% dos raios UV, o que reduz significativamente os processos de fotodegradação, tais como desbotamento, amarelecimento e fragilização de materiais sensíveis, notadamente documentos históricos, papéis e obras gráficas. O vidro comum, por sua vez, apresenta menor eficiência nesse tipo de filtragem, demandando tratamentos adicionais para atingir desempenho similar.</t>
  </si>
  <si>
    <t>0090094-47.2026.8.24.0710</t>
  </si>
  <si>
    <t xml:space="preserve">Sessão do Tribunal do júri, autos 0000090-45.2013.8.24.0119, marcada para o dia 07/07/2026, às 09:00h com possibilidade de prorrogação
para o dia 08/07/2026. Faz-se necessário o uso do transporte para levar os jurados (7) e oficiais de justiça (2) que os acompanham até o
Hotel na cidade de Joinville, devido a incomunicabilidade e as especificidades da sessão do Júri. Itinerário: Fórum de Garuva (Rua Erich
Schmidt, 175) - Hotel no centro de Joinville. Ida - horário a definir, dia 07/07/2026, período noturno e retorno dia 08/07/2026, às 8:00 horas. A
RC está de acordo com a Resolução GP n.20/2025. Envio da RC fora do prazo da Resolução GP n. 20/2025 em razão do atraso, pelo
cartório em informar o agendamento da sessão e a necessidade de hospedagem, bem como a dificuldade em conseguir os orçamentos com
as empresas da região.
</t>
  </si>
  <si>
    <t>0103103-76.2026.8.24.0710</t>
  </si>
  <si>
    <t>A contratação se faz necessária tendo em vista a realização da Cerimônia de entrega de homenagem aos participantes do Programa Novos Caminhos, que ocorrerá no dia
09/09/2026, no Auditório SENAC - R. Visc. de Taunay, 730 - Atiradores, Joinville/SC, conforme mensagem eletrônica e Despacho anexos. Acrescentamos que o preço da
pretensa contratada reflete preços de mercado, já que inferior ao preço referencial constante do Termo de Consolidação de Pesquisa de Preços - TCPP, disponível no SEI n.
0025631-38.2022.8.24.071.</t>
  </si>
  <si>
    <t>Aquisição de arruela de silicone</t>
  </si>
  <si>
    <t>0089723-83.2026.8.24.0710</t>
  </si>
  <si>
    <t>Trata-se de requisição de compras com o objetivo de adquirir arruelas de silicone para torneira universal, item que não consta no catálogo do Almoxarifado e que será utilizado para o reparo interno de cafeteiras utilizadas no prédio-sede do Tribunal de Justiça. Conforme pesquisa de preços, o valor da pretensa contratada está de acordo com o praticado no mercado.</t>
  </si>
  <si>
    <t>Aquisição de moldura</t>
  </si>
  <si>
    <t>0106000-77.2026.8.24.0710</t>
  </si>
  <si>
    <t xml:space="preserve">Considerando a orientação proferida nos autos SEI 0102326-91.2026.8.24.0710, faz-se necessária a aquisição de moldura em acrílico para
exposição da Moção de aplausos recebida pela Comarca de Santa Cecília pelos seus 60 anos de instalação, conforme determinado pela
Direção do Foro. A Secretaria do Foro buscou fornecedores locais para aquisição do material e serviço porém não obteve retorno. Assim
complementa-se a pesquisa de preço com orçamentos da internet. </t>
  </si>
  <si>
    <t>Aquisição de chave interna</t>
  </si>
  <si>
    <t>0090237-36.2026.8.24.0710</t>
  </si>
  <si>
    <t>A confecção de chaves para as portas internas do novo Fórum, localizado na BKR - Avenida Lauro Muller, nº 23, Centro II, 5º andar, Brusque/SC CEP 88353-040, faz-se necessária em razão da recente mudança, faz-se necessária em razão da recente mudança para imóvel alugado.</t>
  </si>
  <si>
    <t>Aquisição de saco de 20kg de substrato para grama</t>
  </si>
  <si>
    <t>0091347-70.2026.8.24.0710</t>
  </si>
  <si>
    <t>Aquisição de substratato para tratamento de grama e demais plantas no fórum de São Lourenço do Oeste, inclusive boldo que compõe o telhado verde. Com a chegada do inverno e a incidência de geadas na região, o gramado e o jardim no telhado começaram a apresentar coloração amarelada. Salientase que, desde a entrega da construção do fórum em julho de 2025, há enormes dificuldades para manutenção dos jardins devido ao solo ser pobre em nutrientes e em declive.</t>
  </si>
  <si>
    <t>Aquisição de trilho elétrico Preto 2 m; Emenda "L" 90° para Trilho Preto; Emenda "I" 180° para Trilho Preto; spot para Trilho Classic Redondo MR16 GU10 Preto e Lâmpada LED MR16 TDL 50, 7 W, 40°, 6500 K25</t>
  </si>
  <si>
    <t>0100770-54.2026.8.24.0710</t>
  </si>
  <si>
    <t>Conforme o processo SEI nº 0100408-86.2025.8.24.0710, os projetos nº 10819961 e nº 10820211, bem como o Comunicado nº 10820901, foi solicitada a instalação de um sistema de iluminação artificial específico para a sala de multiuso. Considerando que os componentes necessários para essa instalação não estão contemplados no contrato de manutenção e que a demanda decorre do referido processo, faz-se necessária a aquisição dos materiais necessários para viabilizar a montagem e a instalação do sistema de iluminação da sala</t>
  </si>
  <si>
    <t xml:space="preserve">10 trilho elétrico Preto 2 m; 8 Emenda "L" 90° para Trilho Preto; 5 Emenda "I" 180° para Trilho Preto; 25 spot para Trilho Classic Redondo MR16 GU10 Preto e 25 Lâmpada LED MR16 TDL 50, 7 W, 40°, 6500 K25	</t>
  </si>
  <si>
    <t>0105059-30.2026.8.24.0710</t>
  </si>
  <si>
    <t>Júri no dia 20/08/2026, processo número 5001580-42.2024.8.24.0083, início da sessão às 09:00 horas Serão transportados jurados, oficiais
de justiça e testemunhas (se necessário), em outros júris foi necessário realizar mais de uma viajem por isso estamos solicitando duas. O
transporte se refere ao percurso: fórum/restaurante/fórum. A RC está de acordo com a Resolução GP n. 20/2025. Conforme informado no
documento contendo as informações da empresa Joy Tur, não demonstrou interesse em
apresentar orçamento com data atualizada. E não há outra empresa de transporte disponível na região para a prestação do serviço. Diante do
exposto, solicito autorização para validação do orçamento apresentado, nos mesmos moldes do que foi decidido na Decisão nº 10172903, no
SEI nº 0100914-62.2025.8.24.0710. Outrossim, justifico o envio da RC fora do prazo, haja vista o júri ter sido marcado durante as férias desta
servidora, tendo retornado das férias nesta data.</t>
  </si>
  <si>
    <t>DGP</t>
  </si>
  <si>
    <t>Aquisição de polo masculina</t>
  </si>
  <si>
    <t>0086413-69.2026.8.24.0710</t>
  </si>
  <si>
    <t xml:space="preserve">Camisetas para uso no "Programa DGP com você" conforme autorização do doc. 10748645 no SEI n. 0030186-59.2026.8.24.0710.
</t>
  </si>
  <si>
    <t>Aquisição de fita de glicemia; lanceta automática e alcool swabs</t>
  </si>
  <si>
    <t>0101419-19.2026.8.24.0710</t>
  </si>
  <si>
    <t>A aquisição de tiras de teste de glicemia G-Tech, lancetas automáticas e álcool swabs para assepsia destina-se ao monitoramento regular e seguro dos níveis de glicose no sangue de servidores e magistrados. A medida visa promover a saúde, prevenir complicações decorrentes do diabetes e garantir condições adequadas de trabalho no Poder Judiciário de Santa Catarina. A escolha dos itens baseia-se em critérios técnicos de compatibilidade com os aparelhos disponíveis, na garantia de condições higiênico-sanitárias adequadas para a realização dos testes e em sua ampla utilização no mercado, assegurando precisão, segurança e eficiência no controle da glicemia capilar. Por fim, registra-se que a aquisição encontra-se prevista no Plano de Contratações Anual, conforme item de ordem nº 625, referente à Dispensa de Pequeno Valor do exercício de 2026.</t>
  </si>
  <si>
    <t xml:space="preserve">12 fita de glicemia; 6 lanceta automática e 7 alcool swabs	</t>
  </si>
  <si>
    <t>"Aquisição de 7 (sete) inscrições para participação de servidores(as) no CONARH - 
Congresso Nacional de Gestão de Pessoas"", a ser realizado no período de 18 a 20 de 
agosto de 2026, na cidade de São Paulo/SP, conforme processos ns. 0105139
91.2026.8.24.0710 e 0105124-25.2026.8.24.0710, relacionados."</t>
  </si>
  <si>
    <t>0105625-76.2026.8.24.0710</t>
  </si>
  <si>
    <t>O evento é reconhecido como o maior e mais influente encontro de Gestão de Pessoas da América Latina e um dos maiores do mundo,
reunindo especialistas, executivos, pesquisadores e profissionais de Recursos Humanos para debater tendências, desafios e soluções
inovadoras para a gestão de pessoas. A edição de 2026 tem como tema “Brasil Global: O Futuro da Gestão é Humano”, abordando
assuntos estratégicos para as organizações contemporâneas, como liderança, desenvolvimento humano, inteligência artificial aplicada à
gestão de pessoas, transformação digital, cultura organizacional, bem-estar, diversidade, aprendizagem contínua e futuro do trabalho.
O evento contará com mais de 120 palestrantes, diversos espaços temáticos e ambientes de aprendizagem prática, proporcionando uma visão
abrangente das melhores práticas adotadas por organizações públicas e privadas de referência nacional e internacional. Diante da possibilidade
de duplo enquadramento, conforme Resolução GP 29/2021, encaminha-se por requisição de compra. A participação dos (as) servidores (as) no
evento foi autorizada pela Diretora Executiva da Academia Judicial, Desembargadora Vera Lúcia Ferreira Copetti, doc. n. 10969070 - 0105139-
91.2026.8.24.0710 e doc. n. 10969372 - 0105124-25.2026.8.24.0710 (processos relacionados).</t>
  </si>
  <si>
    <t>Aquisição de forro Acústico Modular de MDF</t>
  </si>
  <si>
    <t>0106111-61.2026.8.24.0710</t>
  </si>
  <si>
    <t xml:space="preserve">Forro ignífugo Modular com revestimento amadeirado modelo Nexalux , conforme especificado no projeto de implantação do Observatório, em
execução no 8º andar da Torre I do complexo do Tribunal de Justiça. Especificação e detalhamento conforme SEI 0125008-
11.2024.8.24.0710, Doc. 10887911. 
</t>
  </si>
  <si>
    <t>0091740-92.2026.8.24.0710</t>
  </si>
  <si>
    <t xml:space="preserve">A presente requisição de compras fundamenta-se nas especificidades da sessão do Tribunal do Júri referente ao processo n. 5025110-45.2026.8.24.0038, com início às 09 horas, designada para ocorrer no período de 27/07/2026 a 29/07/2026. Considerando a necessidade de observância do instituto da incomunicabilidade, faz-se indispensável a hospedagem dos participantes, compreendendo 7 jurados, 4 testemunhas e 2 oficiais de justiça responsáveis pelo acompanhamento, em regime de pernoite durante todo o período da sessão. Registra-se que a presente requisição está em conformidade com a Resolução GP n. 20/2025. Ressalta-se, ainda, que os valores apresentados encontram-se elevados em razão da realização do Festival de Dança de Joinville, previsto para o período de 20/07/2026 a 01/08/2026, o que impacta diretamente na disponibilidade e nos custos de hospedagem na região. Diante desse cenário, destaca-se a urgência na tramitação desta requisição, tendo em vista que a confirmação da reserva pelo estabelecimento hoteleiro está condicionada à emissão da respectiva nota de empenho, especialmente em função da alta demanda no período. </t>
  </si>
  <si>
    <t>Aquisição de boroscópio</t>
  </si>
  <si>
    <t xml:space="preserve">Aquisição de equipamentos para manutenção de condicionadores de ar split e VRF instalados nos prédios do Poder Judiciário de Santa
Catarina, a serem utilizados pelos servidores e colaboradores terceirizados. </t>
  </si>
  <si>
    <t>Aquisição de kit alteração FAS PD p/ RCU2A; kit alteração FAS PD p/ RCU2A; kit alteração FAS PD p/ RCU2A; kit alteração FAS PD p/ RCU2A; kit alteração FAS PD p/ RCU2A;  Serviço de manutenção corretiva</t>
  </si>
  <si>
    <t>0102475-87.2026.8.24.0710</t>
  </si>
  <si>
    <t xml:space="preserve">Justifica-se a realização do serviço de Alteração FAS/IAS PD para RCU2A no chiller Hitachi modelos RCU15IASA7P, RCU15FASA7P –
RCU1604 036181, RCU15FASA7P – RCU1604 036184, RCU15FASA7P – RCU1604 036182 e RCU15FASA7P - RCU1702 006256 tendo
em vista a necessidade de atualização da lógica de controle e dos parâmetros operacionais do equipamento, visando garantir seu correto
funcionamento, confiabilidade e compatibilidade com os sistemas de automação e supervisão existentes.
A execução deste serviço permite adequar o software de controle às versões mais recentes disponibilizadas pelo fabricante, corrigindo
possíveis falhas de operação, melhorando o desempenho do equipamento e assegurando maior estabilidade na comunicação entre os
componentes eletrônicos do sistema. Além disso, a atualização contribui para a manutenção da eficiência energética do chiller, reduzindo o
risco de paradas não programadas e aumentando a disponibilidade do sistema de climatização.
Dessa forma, a intervenção é necessária para preservar as condições adequadas de operação do equipamento, garantir a continuidade da
prestação dos serviços de climatização e atender às recomendações técnicas do fabricante.
</t>
  </si>
  <si>
    <t xml:space="preserve">1 FAS PD p/ RCU2A; kit alteração FAS PD p/ RCU2A 1 kit alteração FAS PD p/ RCU2A 1kit alteração FAS PD p/ RCU2A 1 kit alteração FAS PD p/ RCU2A 1 Serviço de manutenção corretiva	</t>
  </si>
  <si>
    <t>Serviço de supressão de Árvores e Recomposição Paisagística Corte rente ao solo de 02 árvores de grande porte (Ficus); Supressão de Pinus Corte dos Pinus em área aproximada de 1.785 m², conforme pedido de supressão;</t>
  </si>
  <si>
    <t>0098188-81.2026.8.24.0710</t>
  </si>
  <si>
    <t>Supressão de vegetação de grande porte e descarte com destinação adequada dos resíduos e recomposição do solo com terraplanagem e
planto=io de grama, conforme determinação de órgão competente / DEFESA CIVIL - Município de São José.</t>
  </si>
  <si>
    <t>Aquisição de termômetro digital laser</t>
  </si>
  <si>
    <t>0102471-50.2026.8.24.0710</t>
  </si>
  <si>
    <t xml:space="preserve">A presente contratação tem por finalidade a aquisição de termômetros digitais para atender às demandas da Divisão de Manutenção do
Tribunal de Justiça de Santa Catarina.
Os equipamentos serão utilizados na medição de temperatura durante as inspeções, manutenções preventivas e corretivas dos sistemas de
climatização, permitindo a realização de testes e diagnósticos com maior precisão, contribuindo para a verificação do desempenho dos
equipamentos e da qualidade dos serviços executados.
Dessa forma, a aquisição mostra-se necessária para fornecer às equipes os instrumentos adequados à execução das atividades de
manutenção, garantindo maior confiabilidade nas medições e eficiência nos serviços realizados.
</t>
  </si>
  <si>
    <t>Aquisição de caixas de taças de cristal para espumante; caixas de taças de cristal para vinho</t>
  </si>
  <si>
    <t>0105385-87.2026.8.24.0710</t>
  </si>
  <si>
    <t xml:space="preserve">A presente RC tem por objetivo a aquisição de taças destinadas ao consumo de vinhos e espumantes. Justifica-se pela necessidade de
atender aos eventos oficiais, reuniões institucionais, solenidades, capacitações, recepções e demais atividades promovidas pela
Administração, nas quais é disponibilizado serviço de alimentação e bebidas aos participantes. Considerando que os eventos institucionais
ocorrem de forma recorrente ao longo do exercício, faz-se necessária a manutenção de estoque suficiente para atender às demandas,
prevenindo desabastecimentos que possam comprometer a realização das atividades oficiais. Dessa forma, a contratação visa garantir o
regular funcionamento das ações institucionais, proporcionando os meios necessários para a adequada recepção de autoridades,
magistrados, servidores, colaboradores e demais participantes dos eventos promovidos pela Administração. Importa mencionar que a despesa
não foi prevista no Plano de Contratações Anuais porque a demanda surgiu posteriormente.
</t>
  </si>
  <si>
    <t>50 cx de taças para espumante; 50 cx de taças para vinho</t>
  </si>
  <si>
    <t>Aquisição de lixeira de ferro grande</t>
  </si>
  <si>
    <t>0101690-28.2026.8.24.0710</t>
  </si>
  <si>
    <t>Aquisição de duas Lixeiras de ferro com pedestal para instalação na entrada do Fórum, tendo em vista a retirada das lixeiras atuais por parte
da Prefeitura Municipal.</t>
  </si>
  <si>
    <t>Aquisição de tapete de vinil</t>
  </si>
  <si>
    <t>0103834-72.2026.8.24.0710</t>
  </si>
  <si>
    <t>A aquisição de novos capachos justifica-se pela necessidade de substituir os atualmente existentes, que se encontram desgastados pelo tempo de uso, com perda de eficiência e aspecto visual comprometido. Assim, a substituição é necessária para melhorar a retenção de sujeiras e umidade, contribuindo para a conservação, limpeza e segurança das dependências, bem como para a preservação do patrimônio público</t>
  </si>
  <si>
    <t>0090556-04.2026.8.24.0710</t>
  </si>
  <si>
    <t xml:space="preserve">Sessão do Tribunal do júri, autos 0000090-45.2013.8.24.0119, marcada para o dia 07/07/2026, às 09:00h com possibilidade de prorrogação para o dia 08/07/2026. Faz-se necessária a incomunicabilidade e devido as especificidades da sessão do júri, será necessário pernoite em hotel dos jurados (7) e oficiais de justiça (2) que os acompanham, em quartos single. A reserva será para 1 pernoite, totalizando 09 diárias. A contratação será na cidade de Joinville, porque os hotéis em Garuva não tem disponibilidade do número de quartos ou não possuem as
necessária certidões negativas. A RC está de acordo com a Resolução GP n. 20/2025. Envio da RC fora do prazo da Resolução GP n. 20/2025 em razão do atraso, pelo cartório em informar o agendamento da sessão e a necessidade de hospedagem, bem como a dificuldade em conseguir os orçamentos com os hotéis da região. </t>
  </si>
  <si>
    <t xml:space="preserve">Aquisição de saco para aspirador de pó </t>
  </si>
  <si>
    <t>0105879-49.2026.8.24.0710</t>
  </si>
  <si>
    <t xml:space="preserve">Necessidade de aquisição de sacos para aspirador de pó descartáveis, para substituições quando necessário, utilizado nos procedimentos de limpeza de todas as
instalações do Poder Judiciário Catarinense. A distribuição destina-se ao Tribunal de justiça (prédio sede, unidades administrativas e Comarcas deste PJSC. A
última aquisição dos itens foi realizada no ano de 2023. Contudo, em razão do aumento de pedidos de comarcas para distribuição dos itens, o item está em vias
de zerar o estoque no mês corrente, por conta dos pedidos do material para novos fóruns e inaugurações de novas varas. Considerando o estoque baixo e a fim
de evitar descontinuidade no fornecimento, requisitamos o afastamento da cotação eletrônica, dada a urgência na aquisição.
</t>
  </si>
  <si>
    <t>Aquisição de caderno de protocolo; porta fita adesiva</t>
  </si>
  <si>
    <t>Itens necessários para atividades diárias de expediente nas Unidades Judiciárias do PJSC, de modo que o item 1 (caderno de procotolo) é utilizado para
registro de informações. Já o item 2 (cola líquida) é destinado para organização de documentos. Em relação ao item 3 (pasta cristal em L) é uitilizado na
organização e proteção de documentos, enquanto o item 4 (porta fita adesiva) é necessário para utilização de durex em atividades diversas.</t>
  </si>
  <si>
    <t>40 caderno de protocolo; 50 porta fita adesiva</t>
  </si>
  <si>
    <t>Aquisição de galões de 05 litros de hipoclorito de sódio</t>
  </si>
  <si>
    <t>0102016-85.2026.8.24.0710</t>
  </si>
  <si>
    <t xml:space="preserve">Material não fornecido pelo almoxarifado e é necessário para lavação de calçadas, cercas e paredes externas, com o objetivo de manter a limpeza, boa
aparência e conservação do patrimônio público, evitando a deterioração precoce dos materiais atingidos pela sujeira e maresia, evitando a necessidade de
reformas e pinturas mais frequêntes com custos mais elevados. A quantidade é suficiente para atender as necessidades por um ano. Foi efetuada
negociação de preço com a empresa pretensa contratada que ofertou o menor preço entre as empresas pesquisadas
</t>
  </si>
  <si>
    <t>Aquisição de árvore quaresmeira; árvore ipê-amarelo</t>
  </si>
  <si>
    <t>0091608-35.2026.8.24.0710</t>
  </si>
  <si>
    <t>A presente requisição tem por objeto a aquisição de 04 (quatro) mudas de quaresmeira e 04 (quatro) mudas de ipê-amarelo, destinadas ao plantio no estacionamento deste Fórum, com o objetivo de promover arborização adequada do espaço, proporcionando sombreamento aos veículos e contribuindo para melhores condições de conforto térmico e ambientação do local.
Ressalta-se que a presente medida está em consonância com manifestação do Diretor do Foro constante no processo SEI 0004872-14.2026.8.24.0710, na qual foi solicitada a reconsideração do plantio de árvores no referido espaço, em razão da necessidade de arborização da área, atualmente desprovida de vegetação. Destaca-se, ainda, que a escolha das espécies quaresmeira e ipê-amarelo foi realizada considerando suas características compatíveis com o local de plantio, especialmente visando evitar novos danos à tubulação existente, diferentemente das árvores anteriormente retiradas, conforme registrado no processo SEI 0009888-46.2026.8.24.0710.</t>
  </si>
  <si>
    <t>4 arvore quaresmeira; 4 ipê-amarelo</t>
  </si>
  <si>
    <t>Aquisição de chicote de fiação; borneira e Serviço de mão de obra (conserto de fogão)</t>
  </si>
  <si>
    <t>0104416-72.2026.8.24.0710</t>
  </si>
  <si>
    <t>o fogão elétrico cooktop alocado na copa do andar térreo do prédio do fórum (tomb. n. 478878) apresentou problemas de funcionamento e
necessita reparos</t>
  </si>
  <si>
    <t xml:space="preserve">1 chicote de fiação; 1 borneira e Serviço de mão de obra	</t>
  </si>
  <si>
    <t>0096973-70.2026.8.24.0710</t>
  </si>
  <si>
    <t xml:space="preserve">Essa requisição de compras se justifica pelas especificidades da sessão do júri (5012914-19.2024.8.24.0004/SC), que ocorrerá em 08/07/2026, com
possibilidade de término para o dia 09/07/026, conforme ofício anexo, no qual a M.M. Juíza determinou a contratação do hotel Premier, dada a
proximadade com o Fórum. Desta forma, para garantia da incomunicabilidade dos jurados faz-se necessária a reserva do hotel, sendo preciso a
pernoite dos jurados (7), oficiais de justiça (2) e policiais (2). Complemento que a RC está de acordo com a Resolução GP n. 20/2025, contudo,
justifico que a requisição de compra não foi encaminhada com antecedência mínima de 30 dias, pois estávamos aguardando a confirmação da Vara
do Tribunal do Júri quanto a efetiva necessidade de hospedagem, informação que só foi encaminhada à Secretaria do Foro em 30/06/2026. Conforme
política do estabelecimento, caso a reserva seja cancelada após às 15h do dia 08/07/2026, será cobrado o valor correspondente a 50% do total
orçado, ou seja R$907,50.
</t>
  </si>
  <si>
    <t>Aquisição de escada</t>
  </si>
  <si>
    <t>0102589-26.2026.8.24.0710</t>
  </si>
  <si>
    <t xml:space="preserve">A Unidade Aririú possui estantes de até 3 m com caixas de ~10 kg; a compra de escadas-plataforma com rodízio garante acesso seguro e
estável, reduz risco de quedas e lesões, aumenta a eficiência na movimentação de caixas e facilita deslocamento entre corredores.
</t>
  </si>
  <si>
    <t>Serviço de limpeza de bebedouros</t>
  </si>
  <si>
    <t>0089679-64.2026.8.24.0710</t>
  </si>
  <si>
    <t>Necessária limpeza profunda dos bebedouros torre, com desmontagem parcial e utilização de produtos e equipamentos específicos, uma vez que mesmo com a limpeza cotidiana dos mesmos na comarca, há sujidades que se acumulam em locais de difícil acesso com o tempo, devendo também ser realizada análise especializada da condição de uso e necessidade de manutenção corretiva dos aparelhos. Na busca de orçamentos Privilegiamos empresas locais e de pequeno porte. Encontradas apenas duas empresas que realizam o serviço na forma pretendida, seguindo junto ao processo levantamento de preço do painel para complementar terceiro orçamento bem como negativa de empresas da região.</t>
  </si>
  <si>
    <t>Aquisição de cones de sinalização flexíveis/rígidos e correntes de sinalização</t>
  </si>
  <si>
    <t>0104546-62.2026.8.24.0710</t>
  </si>
  <si>
    <t>Aquisição de cones de sinalização e correntes plásticas para demarcação das áreas internas e externas do Arquivo, evitando o
estacionamento de veículos não autorizados e orientando a circulação de pessoas e automóveis. Itens de fácil instalação e baixo custo que
aumentam a segurança do acervo, facilitam operações de carga/descarga e reduzem riscos de obstrução.</t>
  </si>
  <si>
    <t>40 cones; 80 mts correntes sinalização</t>
  </si>
  <si>
    <t>Serviço de retirar e instalar projetor HDMI</t>
  </si>
  <si>
    <t>0096277-34.2026.8.24.0710</t>
  </si>
  <si>
    <t xml:space="preserve">Trata-se de serviços para retirar e instalar o projetor no Salão do Júri, visto que o atual apresentou problemas, e a DTI enviou um novo para a Comarca. Patrimônio do projetor atual: 10007075 - Patrimônio do novo projetor: 100036490 - Importante destacar a urgência para a execução dos trabalhos, visto que têm Sessões do Tribunal do Júri agendadas e a falta do projetor dificulta os trabalhos, e em alguns casos, poderá inviabilizar as Sessões.
</t>
  </si>
  <si>
    <t>Aquisição de Refletor Led 200w Lumanti RGB Autovolt c/ Função Memória</t>
  </si>
  <si>
    <t>0096377-86.2026.8.24.0710</t>
  </si>
  <si>
    <t>Refletores de placa de LED, potência de 200W, à prova d´aqua e poeira (IP66), para instalação no pátio do fórum da Comarca de Santa Cecília e iluminação do prédio, com tecnologia RGB, que possibilita a alternância controlada de uma ampla gama de cores e a participação e incentivo em campanhas de saúde. Conforme decisão do Diretor-Geral Administrativo, Alexandro Postali, está autorizada a implementação do calendário anual de adesão e iluminação dos prédios do Poder Judiciário de Santa Catarina nas cores alusivas às campanhas temáticas de saúde de 2026 (Processo SEI n. 0005762-50.2026.8.24.0710; Decisão doc. 10238346; calendário constante do doc. 10229901). A instalação dos equipamentos será realizada por ontrato e manutenção terceirizado.</t>
  </si>
  <si>
    <t>Aquisição de espelho zoom</t>
  </si>
  <si>
    <t>0102709-69.2026.8.24.0710</t>
  </si>
  <si>
    <t>A aquisição dos espelhos com Suporte Dupla Face Zoom 3x - Paramount justifica-se pela necessidade de instrumentalizar os consultórios odontológicos
deste Tribunal.O item é indispensável para a finalização de procedimentos clínicos e estéticos, pois permite que o paciente visualize e valide os resultados
diretamente na cadeira odontológica, garantindo transparência e humanização no atendimento. Adicionalmente, a face com aumento de 3x e o suporte de
apoio otimizam a ergonomia tanto para o profissional na demonstração de técnicas de higiene bucal quanto para o paciente, assegurando a qualidade e a
eficiência dos serviços prestados pela clínica. Por fim, registra-se que não houve previsão no PCA/2026. Todavia, requer-se o afastamento da dispensa
eletrônica, haja vista que, diante dos valores já cotados e da seleção dos fornecedores com melhor preço unitário, a adoção do referido procedimento poderá
se mostrar prejudicial ao Poder Judiciário, notadamente sob o aspecto da economicidade.</t>
  </si>
  <si>
    <t>Aquisição de Empilhadeira elétrica patolada, com capacidade mínima de carga de 1.500 kg</t>
  </si>
  <si>
    <t>0091730-48.2026.8.24.0710</t>
  </si>
  <si>
    <t xml:space="preserve"> aquisição de uma nova empilhadeira é essencial para a continuidade eficiente das atividades do Arquivo Central. A empilhadeira atualmente em operação possui mais de 20 anos de uso, encontrando-se tecnologicamente obsoleta e apresentando recorrentes necessidades de manutenção, o que eleva os custos operacionais, aumenta o risco de interrupção dos serviços e compromete a confiabilidade do equipamento. Trata-se de um equipamento indispensável às atividades logísticas do Arquivo Central, sendo utilizado diariamente na movimentação de caixas-arquivo, paletes e demais materiais, garantindo a segurança, a agilidade e a eficiência das operações de armazenagem, transporte interno e organização do acervo.
Observação: GARANTIA DE 12 MESSES DA MÁQUINA GARANTIA DE 3 ANOS DA BATERIA
</t>
  </si>
  <si>
    <t>Aquisição de carrinho auxiliar com 3 planos</t>
  </si>
  <si>
    <t>0089648-44.2026.8.24.0710</t>
  </si>
  <si>
    <t xml:space="preserve">Justifica-se esta requisição de compra pois, o Poder Judiciário de Santa Catarina não dispõe de carrinho multiúso para fornecimento às comarcas. Ademais, justifica-se apenas um orçamento pois esta empresa foi a única que atendeu os critérios necessários para suprir as necessidades desta comarca, quais sejam: Que o carrinho seja silencioso, com três andares para melhor locomoção dos objetos pelo Fórum e gradil para evitar problemas como quedas dos itens transportados. Ressalte-se que não foram encontrados modelos similares que atendam a essas específicas necessidades da comarca, seja em lojas físicas ou em lojas online. </t>
  </si>
  <si>
    <t>Serviço de manutenção corretiva piso taco no Salão do Júri</t>
  </si>
  <si>
    <t>0087144-65.2026.8.24.0710</t>
  </si>
  <si>
    <t>Manutenção corretiva no piso tipo 'taco' por meio de recuperação pontual do piso de taco existente, incluindo: recolagem das peças soltas; lixamento superficial e acabamento básico, de forma a eliminar riscos potencial de acidentes e restabelecer condições adequadas de uso.</t>
  </si>
  <si>
    <t>Aquisição de Liquido/Fluido para Maquina de fumaça</t>
  </si>
  <si>
    <t>0091075-76.2026.8.24.0710</t>
  </si>
  <si>
    <t xml:space="preserve">A presente contratação tem por objetivo a aquisição de líquido/fluido para máquina de fumaça, insumo indispensável à realização de simulados de evacuação, treinamentos de Brigada de Abandono de Edificação (TBAE) promovidas pelo Poder Judiciário de Santa Catarina. O referido material é utilizado para a simulação controlada de ambientes com presença de fumaça, permitindo a reprodução de cenários mais próximos das situações reais de emergência, contribuindo para o aperfeiçoamento dos procedimentos de evacuação, orientação de ocupantes e atuação das equipes de resposta. Sua utilização proporciona maior realismo aos treinamentos, favorecendo a assimilação dos protocolos de segurança e a avaliação da eficiência dos planos de emergência. A contratação mostra-se necessária para garantir a continuidade das ações de prevenção e preparação para emergências realizadas nas comarcas do PJSC, atendendo às normas de segurança e às boas práticas de treinamento voltadas à proteção da vida e do patrimônio. Dessa forma, a aquisição do fluido para máquina de fumaça atende ao interesse público e às necessidades institucionais relacionadas à segurança contra incêndio e pânico. </t>
  </si>
  <si>
    <t>Aquisição de carrinho para transporte de materiais</t>
  </si>
  <si>
    <t>0098994-19.2026.8.24.0710</t>
  </si>
  <si>
    <t>A aquisição de carrinho auxiliar para copa justifica-se pela necessidade de proporcionar melhor organização, praticidade e agilidade no transporte de utensílios, materiais e os utilizados no setor, contribuindo para a otimização das atividades desempenhadas. Considerando que o prédio tem 5 (cinco) pavimentos, a compra do referido bem torna-se extremamente necessário para utilização da copeira.</t>
  </si>
  <si>
    <t>Aquisição de torneira eletrônica</t>
  </si>
  <si>
    <t>0098592-35.2026.8.24.0710</t>
  </si>
  <si>
    <t xml:space="preserve">Não possuímos torneira elétrica instalada na copa do Fórum da Comarca de Trombudo Central. Considerando as baixas temperaturas características da região, a disponibilização de água aquecida mostra-se necessária para proporcionar melhores condições de trabalho aos colaboradores, além de favorecer a adequada higienização de utensílios utilizados diariamente, como garrafas térmicas, xícaras e demais louças. Considerando que não há previsão de fornecimento desse item por meio do contrato de manutenção vigente, pela Diretoria de Engenharia e
Infraestrutura (DIE) ou pelo Almoxarifado Central, torna-se necessária sua aquisição por meio da presente Requisição de Compra. Por fim, os orçamentos apresentados demonstram compatibilidade com os valores praticados no mercado, evidenciando a razoabilidade e economicidade da contratação pretendida </t>
  </si>
  <si>
    <t>Contratação dos conteudistas NURIA LOPEZ CABALEIRO SUAREZ e ANDRE  GUALTIERI DE OLIVEIRA, por meio da sua empresa, para elaborar conteúdo para o Curso LGPD: aspectos teóricos e práticos, que ocorrerá no período de 03 de agosto a 13 de setembro de 2026.</t>
  </si>
  <si>
    <t>0099661-05.2026.8.24.0710</t>
  </si>
  <si>
    <t xml:space="preserve">A justificativa pormenorizada encontra-se no Projeto Básico de Contratação n. 36/2026. Diante da possibilidade de duplo enquadramento, conforme Resolução GP 29/2021, encaminha-se por requisição de compra. O evento foi autorizado pela Diretora Executiva da Academia Judicial, Desembargadora Vera Lúcia Ferreira Copetti, doc. 10663599 do SEI 0030103-43.2026.8.24.0710.
</t>
  </si>
  <si>
    <t>Aquisição de fechadura controlador de acesso</t>
  </si>
  <si>
    <t>0091720-04.2026.8.24.0710</t>
  </si>
  <si>
    <t>FECHADURA PARA NOVA PORTA DO ACESSO PRIVATIVO PARA MAGISTRADOS E PROMOTORES DO FÓRUM DE PINHALZINHO PROCESSO SEI 0054109-85.2024.8.24.0710. MODELO DE FECHADURA INDICADO PELA DEA/TJSC. CONVITE ENVIADO PARA FORNECEDOR PROJEPOWER E TUDO FORTE LOJA ON LINE (este último fornecedor não tinha todos os itens do orçamento).</t>
  </si>
  <si>
    <t>Aquisição de Grandstream GXW4232 Gateway Analógico SIP com 32 Portas FXS; Grandstream HT818 Gateway Analógico 8 Portas FXS e Grandstream HT812 Ata 2 FXS Gigabit</t>
  </si>
  <si>
    <t>0089928-15.2026.8.24.0710</t>
  </si>
  <si>
    <t>A aquisição se faz necessária para suprir demandas de novas instalações telefônicas, bem como para substituição imediata de Adaptadores
de Telefonia Analógicos com defeito na Secretaria do TJSC e das 112 Comarcas. Ressalta-se que a demanda superou o quantitativo em
reserva técnica e não há previsão de licitação, tampouco Ata de Registro de Preço disponível. É comum que no parque telefônico ocorra a
substituição pelo constante uso nas rotinas de trabalho, bem como por alterações de leiaute ou devido à inutilização por razões de natureza
elétrica. Por consequência, não se pode prescindir de um número mínimo para prontas substituições, ou seja, reforça-se a necessidade do
quantitativo sobressalente. De outra parte, há necessidade de dispensa de cotação eletrônica em virtude da urgência na aquisição dos
equipamentos, tendo em vista a instalação da nova unidade administrativa situada na Rua Padre Roma, onde a infraestrutura da rede de
telefonia foi instalada de forma que os equipamentos em estoque (de outro modelo) não atendem a demanda, sendo necessária a aquisição
de um número superior de adaptadores de duas portas e também do modelo de 8 portas.Hoje temos um parque de aproximadamente 400
ATAs, boa parte já com mais de 10 anos de utilização.
Inclusive, considerando-se a urgência, para fins de reposição do estoque, requer-se o AFASTAMENTO da dispensa na forma eletrônica.</t>
  </si>
  <si>
    <t>10 Grandstream GXW4232; 10 Grandstream HT818; 30 Grandstream HT812.</t>
  </si>
  <si>
    <t>Aquisição de mangueira - em metro</t>
  </si>
  <si>
    <t>0097976-60.2026.8.24.0710</t>
  </si>
  <si>
    <t>Essa mangueira para Zelador conseguir lavar as calçadas internas e externa na Comarca e na Vara da Familia e para molhar as plantas
quando necessário.</t>
  </si>
  <si>
    <t>Aquisição de cloro hipoclorito; Fibra de limpeza Bettaço e removedor de Cera 5 litros</t>
  </si>
  <si>
    <t>0098154-09.2026.8.24.0710</t>
  </si>
  <si>
    <t xml:space="preserve">Os produtos são necessários para a limpeza e conservação do Fórum, referentes ao 2º semestre de 2026. Frise-se que o Almoxarifado do
Poder Judiciário de Santa Catarina não dispõe de produtos com as especificações técnicas necessárias para suprir as respectivas demandas.
Rua Domingos André Zanini, 380 - bairro Barreiros, São José - SC (CEP: 88117-905). A FIBRA para limpeza ultra-pesada é necessária para
fazer a limpeza fina das unidades que estão sendo reformadas no prédio da Comarca de São José, visto que as fibras fornecidas pelo
Almoxariado (branca e verde) são para limpeza leve e não comportam a necessidade relatada pela equipe de limpeza desse Fórum. O
REMOVEDOR será utilizado para a limpeza e o aumento de aderência e resistência do piso das salas e dos corredores do prédio, áreas de
grande circulação de pessoas, os quais não têm o revestimento esmaltado. O CLORO é necessário para lavar as calçadas, visto que tem mais
poder de concentração do que a água sanitária. Esclarecemos que o removedor de cera ofertado pelo fornecedor Atacado Express é de 1 litro,
sendo o único de que dispõe a empresa, o que o torna mais caro do que o ofertado pela presenta contratada, cujo valor do litro é R$10,56.
</t>
  </si>
  <si>
    <t>2 cloro; 40 fibra de limpeza; 4 removedor de cera 5 litros</t>
  </si>
  <si>
    <t>Contratação do formador RENAN BELTRAME SILVEIRA para ministrar palestra "O  Poder Judiciário e o Paradoxo da Invisibilidade LGBTQIA+: do apagamento burocrático à proteção pelo sigilo" no evento Proteção Jurídica da População  LGBTQIA+ no Brasil, a ser realizado no dia 17 de julho de 2026, no Auditório Jurista  Paulo Henrique Blasi (anexo à UFSC) e canal do TJSC no Youtube.</t>
  </si>
  <si>
    <t>0098021-64.2026.8.24.0710</t>
  </si>
  <si>
    <t>A justificativa pormenorizada encontra-se no Projeto Básico AJU 35-2026. Diante da possibilidade de duplo enquadramento, conforme Resolução
GP 29/2021, encaminha-se por requisição de compra. O evento foi autorizado pela Diretora-Executiva da Academia Judicial Desembargadora
Vera Lúcia Ferreira Copetti (doc. 10818491), do SEI 0075327-04.2026.8.24.0710.</t>
  </si>
  <si>
    <t>Aquisição de Video Porteiro; canaleta; fio de energia; Pino macho 10A L; Serviços técnicos de instalação e programação com deslocamento</t>
  </si>
  <si>
    <t>0098624-40.2026.8.24.0710</t>
  </si>
  <si>
    <t>Necessidade de instalação de porteiro com imagem no Fórum da Comarca de Blumenau/SC para controle de acesso à Vara Regional de
Garantias, que fica no andar térreo, por solicitação do magistrado. Foram encaminhados e-mails para sete outras lojas (Munitel, Vigimaster,
Seel Distribuidora, SSSistemas, Clapper FJ, Instaladora Detalhe e Protec), sem resposta.</t>
  </si>
  <si>
    <t>1 video porteiro; 3 canaletas; 8 fios de energia; 1 pino macho 10A; 1 serviço tecnico</t>
  </si>
  <si>
    <t>Aquisição de puff Alelo</t>
  </si>
  <si>
    <t>0097928-04.2026.8.24.0710</t>
  </si>
  <si>
    <t>A presente aquisição tem por objetivo a compra de puffs para utilização no andar da Diretoria de Tecnologia da Informação (DTI), na Unidade Presidente Coutinho (UPR), destinados à 
composição de espaço para reuniões rápidas, encontros informais e atividades laborativas entre equipes. A opção pelo modelo de puff especificado justifica-se por apresentar caraterísticas
superiores de durabilidade, resistência e conforto, adequadas à intensidade de uso prevista para o ambiente orporativo. Além disso, o mobiliário possui versatilidade e praticidade, permitindo rápida reorganização dos espaços conforme a necessidade das reuniões e interações de trabalho, favorecendo a dinâmica das atividades desenvolvidas pela DTI. A disponibilização de mobiliário confortável e funcional ontribui para a melhoria do ambiente de trabalho, estimulando a colaboração, a troca de conheimento e a realização de reuniões breves e informais, sem a necessidade de utilização de salas de reunião formais, otimizando o uso dos espaços físicos da unidade. Dessa forma, a aquisição mostra-se necessária para atender às demandas operacionais da DTI, proporcionando maior conforto aos usuários, flexibilidade na utilização dos ambientes e melhor aproveitamento dos espaços disponíveis na Unidade Presidente Coutinho.</t>
  </si>
  <si>
    <t>Aquisição de carrinho de inox</t>
  </si>
  <si>
    <t>0102678-49.2026.8.24.0710</t>
  </si>
  <si>
    <t>Aquisição de carrinho de transporte de garrafas térmicas e outros utensílios de copa. Com a mudança para o novo fórum, a copeira necessita transportar
garrafas térmicas e outras bebidas quentes pelos 4 andares do prédio. A aquisição do bem proporcionará maior segurança, agilidade e praticidade para a
colaboradora na distribuição dos itens de copa pelo fórum.</t>
  </si>
  <si>
    <t>Aquisição de vassoura mágica mor (feiticeira)</t>
  </si>
  <si>
    <t>0098486-73.2026.8.24.0710</t>
  </si>
  <si>
    <t xml:space="preserve">A presente Requisição de Compras tem por objetivo a reposição de vassouras mágicas, visto que as antigas estão desgastadas devido ao uso diário. Tais vassouras são utilizadas para limpeza de
tapetes disponíveis no prédio-sede do Tribunal de Justiça e não estão no catálogo do Almoxarifado.
Os preços orçados pela pretensa contratada estão de acordo com o valor de mercado praticado, conforme pesquisa anexada ao processo.
</t>
  </si>
  <si>
    <t>Aquisição de Refletor LED Play</t>
  </si>
  <si>
    <t>0102327-76.2026.8.24.0710</t>
  </si>
  <si>
    <t xml:space="preserve">Os 4 refletores coloridos, são para iluminar a parte externa do fórum de Trombudo Central e para que possamos participar das campanhas mensais
que recebem cores diferentes, como por exemplo: AGOSTO LILÁS, entre outras campanhas que ocorrem ao longo de todos os meses do ano. A
quantidade de 4 refletores foi definida pelo tamanho do prédio desta comarca, visando que a iluminação fique adequada e uniforme em todo o prédio.
Os refletores são adequados para uso na área externa, suportando água e poeira; são coloridos permitindo que possamos utilizar em todas as
campanhas do ano.
</t>
  </si>
  <si>
    <t xml:space="preserve">Serviço de Coffee break </t>
  </si>
  <si>
    <t>0099561-50.2026.8.24.0710</t>
  </si>
  <si>
    <t xml:space="preserve">Trata-se de Requisição de Compra na modalidade empenho para aquisição de "coffe break" em virtude da cerimônia de entrega de
homenagem aos participantes do Programa Novos Caminhos - ano 2026 - Região Sul, promovida pela Coordenadoria Estadual da Infância e
Juventude. O evento será realizado no dia 20/10/2026, terça-feira, às 17 horas , no SENAC de Criciúma - Rua Henrique Lage, n. 560, Centro,
Criciúma/SC. O preço apresentado pela pretensa contratada reflete preços de mercado, já que inferior ao preço referencial constante no
Termo de Consolidação de Pesquisa de Preços - SEI 0025631-38.2022.8.24.0710, que foi tomado como base para pesquisa e aquisição
Diante da demanda, solicita-se o deferimento para fornecimento de coffe break para 200 pessoas.
</t>
  </si>
  <si>
    <t>Desratização (interna e externa) em m²</t>
  </si>
  <si>
    <t>0100558-33.2026.8.24.0710</t>
  </si>
  <si>
    <t xml:space="preserve">O último serviço de desratização das áreas internas da unidade foi executado em 20/05/2024 (autos SEI n. 0027181-97.2024.8.24.0710). Dado que no entorno
do fórum localizado no campus da UFSC há várias áreas verdes, bem como há um córrego que passa nos fundos do estacionamento da unidade, bem como
pelo tempo decorrido após a última desratização interna, solicitamos a realização de nova desratização de forma preventiva. O preço da pretensa contratada
reflete preços de mercado, já que inferior ao preço referencial constante do Termo de Consolidação de Pesquisa de Preços, disponível no Doc. 9813126 do SEI
n. 0038949-88.2022.8.24.0710, vigente até o dia 05/10/2026.
</t>
  </si>
  <si>
    <t>Contratação da formadora CARLA PIRES GIUGNO para participação do painel 
""Projeto Pós-Adoção – “Laços Encontrados” como Estratégia de Fortalecimento de 
Vínculos Familiares e Acompanhamento das Famílias"" no II Encontro de Juízes da 
Infância e Juventude do Poder Judiciário de Santa Catarina - 2º Fórum Estadual de 
Juízes da Infância e Juventude - FOEJIJ, que ocorrerá no dia 07 de agosto de 2026, 
em Florianópolis.</t>
  </si>
  <si>
    <t>0103880-61.2026.8.24.0710</t>
  </si>
  <si>
    <t xml:space="preserve">A justificativa pormenorizada encontra-se no Projeto Básico de Contratação n. 42/2026. Diante da possibilidade de duplo enquadramento,
conforme Resolução GP 29/2021, encaminha-se por requisição de compra. O evento foi autorizado pela Diretora Executiva da Academia
Judicial, Desembargadora Vera Lúcia Ferreira Copetti, doc. 10905029 do SEI 0068958-91.2026.8.24.0710.
</t>
  </si>
  <si>
    <t>"Contratação da formadora Patrícia Peck Garrido Pinheiro,  por meio da sua empresa 
INTELLIGENCE CONSULTORIA LTDA, para realização da palestra ""ECA Digital e 
seus Impactos na Atuação Jurisdicional na Área da Infância e Juventude"" no II 
Encontro de Juízes da Infância e Juventude do Poder Judiciário de Santa Catarina - 
2º Fórum Estadual de Juízes da Infância e Juventude - FOEJIJ, que ocorrerá no dia 
07 de agosto de 2026.</t>
  </si>
  <si>
    <t>0103049-13.2026.8.24.0710</t>
  </si>
  <si>
    <t xml:space="preserve">A justificativa pormenorizada encontra-se no Projeto Básico de Contratação n. 41/2026. Diante da possibilidade de duplo enquadramento, conforme
Resolução GP 29/2021, encaminha-se por requisição de compra. O evento foi autorizado pela Diretora Executiva da Academia Judicial,
Desembargadora Vera Lúcia Ferreira Copetti, doc. 10905029 do SEI 0068958-91.2026.8.24.0710.
</t>
  </si>
  <si>
    <t>Aquisição de Capa e Teclado compatível com Tablet Samsung Tab S10+SM-X820</t>
  </si>
  <si>
    <t>0098421-78.2026.8.24.0710</t>
  </si>
  <si>
    <t>A presente aquisição tem por objetivo substituir a Capa com teclado do tablet Samsung Tab S10+ SM-X820 patrimônio 10070915 em uso pela DPF, que apresentou defeito e encontra-se fora de garantia. Foram enviados inumeros pedidos de cotação, dos quais dois enviaram propostas e dois informaram que não fornecem o produto.</t>
  </si>
  <si>
    <t>Aquisição de porteiro eletrônico</t>
  </si>
  <si>
    <t>0098389-73.2026.8.24.0710</t>
  </si>
  <si>
    <t xml:space="preserve">A aquisição de interfone para o novo Fórum justifica-se pela necessidade de aprimorar a comunicação interna e o controle de acesso às
dependências da unidade, proporcionando maior segurança, organização do fluxo de pessoas e eficiência no atendimento, contribuindo para
o adequado funcionamento das atividades institucionais.
</t>
  </si>
  <si>
    <t>dsqv</t>
  </si>
  <si>
    <t>Aquisição de sacola kraft 3kg; sacola kraft 5kg e sacola kraft 23kg</t>
  </si>
  <si>
    <t>0096445-36.2026.8.24.0710</t>
  </si>
  <si>
    <t>A aquisição de sacolas para a farmácia institucional justifica-se pela necessidade de reposição do estoque e de garantir a adequada continuidade
dos serviços de dispensação de medicamentos e produtos farmacêuticos aos servidores e magistrados deste Tribunal.
Tais itens configuram material de consumo, sendo utilizados de forma rotineira na entrega presencial dos produtos, destinando-se ao seu transporte
e armazenamento, de modo a assegurar a integridade, a organização e a adequada acomodação dos itens fornecidos aos usuários.
Ressalta-se que as sacolas são indispensáveis para a operacionalização do serviço farmacêutico, contribuindo para a eficiência do atendimento, a
padronização da entrega e a preservação das condições dos produtos dispensados, os quais, em muitos casos, exigem cuidado específico quanto
ao manuseio e acondicionamento.
Destaca-se, ainda, que o material escolhido — papel kraft — apresenta vantagem ambiental, por ser reciclável e biodegradável, em consonância
com os princípios da sustentabilidade e com as diretrizes institucionais voltadas à redução de impactos ambientais nas contratações públicas.
Por fim, registra-se que não houve previsão no PCA/2026. Todavia, requer-se o afastamento da dispensa eletrônica, haja vista que, diante dos
valores já cotados e da seleção dos fornecedores com melhor preço unitário, a adoção do referido procedimento poderá se mostrar prejudicial ao
Poder Judiciário, notadamente sob o aspecto da economicidade.</t>
  </si>
  <si>
    <t xml:space="preserve">2 pactoes c/50und. sacola kraft 3kg.; 2 pactoes c/50und. sacola kraft 5kg. ;2 pactoes c/50und. sacola kraft 23kg. </t>
  </si>
  <si>
    <t>Serviço de conserto maquina de lavar que não evacua água</t>
  </si>
  <si>
    <t>0077845-64.2026.8.24.0710</t>
  </si>
  <si>
    <t xml:space="preserve">Com fundamento no art. 72, inciso I, da Lei n. 14.133/2021, bem como no art. 4º, incisos I e III, da Resolução GP n. 29/2021, justifica-se a contratação de empresa especializada para realização do conserto da máquina de lavar pertencente à unidade, considerando que o equipamento apresenta defeito no sistema de escoamento de água, impossibilitando seu funcionamento regular e adequado. O equipamento é utilizado de forma contínua para atendimento das demandas da unidade, sendo necessário para a adequada higienização de materiais utilizados nas atividades diárias. A ausência de funcionamento compromete a rotina administrativa e operacional do setor. Ademais, considerando a possibilidade de reparo do equipamento, verifica-se que o conserto apresenta melhor custo-benefício à Administração, mostrando-se medida mais econômica e eficiente em comparação à aquisição de um novo equipamento.
</t>
  </si>
  <si>
    <t>Contratação do formador DAVID TIAGO CARDOSO para ministrar o Curso Prático 
para Facilitadores(as) de Grupos Reflexivos para Homens Autores de Violência contra 
Mulheres - Turma: 02/2026, no período de 28 de julho de 2026 a 30 de julho de 2026.</t>
  </si>
  <si>
    <t>0100725-50.2026.8.24.0710</t>
  </si>
  <si>
    <t xml:space="preserve">A justificativa pormenorizada encontra-se no Projeto Básico de Contratação n. 38/2026. Diante da possibilidade de duplo enquadramento,
conforme Resolução GP 29/2021, encaminha-se por requisição de compra. O evento foi autorizado pela Diretora Executiva da Academia
Judicial, Desembargadora Vera Lúcia Ferreira Copetti, doc. 10833031 do SEI 0075636-25.2026.8.24.0710.
</t>
  </si>
  <si>
    <t>Serviço de  avaliação do imóvel em São Bento do Sul, com área total de 3.850,00m²</t>
  </si>
  <si>
    <t>0099621-23.2026.8.24.0710</t>
  </si>
  <si>
    <t>Com base na necessidade de avaliar o imóvel em São Bento do Sul, com área total de 3.850,00m², referente a matrícula 37.632 em
conformidade as normas da ABNT NBR 14653, a realização deste serviço torna-se essencial para garantir a precisão dos valores e a
transparência no processo de negociação de compra dos imóveis. A avaliação fornecerá subsídios técnicos para tomadas de decisão
fundamentadas, assegurando que a transação ocorra dentro dos parâmetros adequados de mercado e normas regulamentadoras.</t>
  </si>
  <si>
    <t>0099628-15.2026.8.24.0710</t>
  </si>
  <si>
    <t xml:space="preserve">Haja vista que atualmente o PJSC não dispõe de contrato para aquisição de tapetes e que os atuais estão muito desgastados, confecciona-se esta RC para
compra de capachos, sem personalização, liso, na cor grafite, com as medidas a seguir, para o Fórum Central da Comarca de Joinville: 1,60x1,20m (para
entrada principal); 0,58x0,8m (para entrada lateral) e 0,58x0,87m (para a porta dos fundos e a entrada dos juízes).
</t>
  </si>
  <si>
    <t>CGJ</t>
  </si>
  <si>
    <t>Aquisição de álbum para fotos</t>
  </si>
  <si>
    <t>0091818-86.2026.8.24.0710</t>
  </si>
  <si>
    <t>A presente solicitação tem por objeto a contratação de serviço gráfico para a confecção de material referente ao acompanhamento de adoção internacional conduzido pela
Corregedoria-Geral da Justiça. A adoção internacional envolve uma complexa transição para a criança ou adolescente, que passa por rupturas afetivas e mudanças sociais e culturais profundas, ao ser inserida(o) em um novo país, com outra língua, com outros costumes e referências identitárias. Do ponto de vista psicológico, é fundamental que esse processo seja
permeado por estratégias que promovam a segurança emocional, o fortalecimento do vínculo com a família adotiva e a preservação da identidade da criança ou adolescente.
Tendo em vista essa complexidade, uma das estratégias a serem utilizadas no acompanhamento da adoção internacional, aprovada pelo Corregedor-Geral da Justiça, é a
confecção de um material gráfico que registre de forma simbólica e visual as etapas da vida da criança e do processo de adoção, documentando a construção do vínculo com
os adotantes durante a aproximação e o estágio de convivência. A entrega do álbum ao final do estágio de convivência marca simbolicamente o fechamento de uma etapa
importante, reforçando a continuidade do cuidado, do afeto e da proteção que a nova família oferecerá.O material possui caráter institucional e afetivo, contribuindo para a preservação da memória da trajetória da criança e do processo de adoção, sem conter documentos oficiais ou dados sigilosos. O álbum será destinado às partes envolvidas, à comarca na qual tramitou o processo de adoção e à Comissão Estadual Judiciária de Adoção – CEJA, para fins de arquivo, proporcionando um registro organizado, acessível e significativo dos momentos vivenciados durante o processo.</t>
  </si>
  <si>
    <t>Aquisição de tapete 200X250; tapete 400X500 e tapete 190X250</t>
  </si>
  <si>
    <t>0097421-43.2026.8.24.0710</t>
  </si>
  <si>
    <t xml:space="preserve">Em cumprimento à determinação do Gabinete da Presidência deste Tribunal de Justiça, elaborou-se a presente requisição de compras com
objetivo de adquirir tapetes para a sala da Presidência, conforme projeto apresentado no SEI n. 0011741-90.2026.8.24.0710. A aquisição
justifica-se pela natureza e finalidade do ambiente a ser equipado. Trata-se de espaço de representação institucional, destinado à recepção e
ao atendimento de autoridades do mais alto escalão de diversas instituições, exigindo, portanto, padrões elevados de qualidade, ergonomia,
durabilidade e adequação estética.
Tendo em vista as especificações técnicas e físicas a serem atendidas conforme previsto no projeto mencionado, condições que precisam ser
analisadas in loco, solicita-se o afastamento da dispensa eletrônica.
Ressalta-se, ainda, que foram colhidos orçamentos na internet referentes a produtos semelhantes aos especificados, observando-se as
mesmas características técnicas, dimensões e padrões de qualidade, a fim de aferir a compatibilidade dos valores praticados no mercado. Tal
providência visa demonstrar a razoabilidade dos preços e a adequação da contratação ao interesse público.
</t>
  </si>
  <si>
    <t>Aquisição de lona plástica preta</t>
  </si>
  <si>
    <t>0099259-21.2026.8.24.0710</t>
  </si>
  <si>
    <t>A aquisição de lona plástica por meio der requisição de compras é necessária para atender às demandas de proteção e conservação do
patrimônio do Fórum de Santa Cecília, possibilitando a cobertura temporária de móveis, equipamentos, documentos e outros materiais em
situações de manutenção predial, infiltrações ou armazenamento, evitando danos e contribuindo para a adequada preservação dos bens sob
responsabilidade da unidade, em observância aos princípios da eficiência, economicidade e boa gestão dos recursos públicos.</t>
  </si>
  <si>
    <t>Aquisição de base de madeira 01 furo; mastro de metal revestido com madeira na cor imbuia.</t>
  </si>
  <si>
    <t>0097025-66.2026.8.24.0710</t>
  </si>
  <si>
    <t xml:space="preserve">A compra justifica-se pelo atendimento ao requerimento da magistrada titular da 1º Vara Cível da Comarca de Rio do Sul, que solicitou a
instalação de mastros com bandeiras na sala de audiência da respectiva unidade, bem como pela necessidade de aquisição de mastros com
bandeiras para instalação no Salão do Júri da Comarca. Foram obtidos na internet outros orçamentos para os mesmos itens, sendo que o
fornecedor da presente requisição de compra apresentou a proposta com o preço mais vantajoso. </t>
  </si>
  <si>
    <t>0096561-42.2026.8.24.0710</t>
  </si>
  <si>
    <t>A presente RC refere-se a compra de uma torneira elétrica, para melhor higienização das garrafas térmicas e louças, se faz necessário o uso
de água quente, bem como para agilidade ao ferver água para o café. Como não há previsão de tal item no contrato de manutenção, nem
possibilidade de fornecimento pela DIE ou almoxarifado central, se faz necessária a aquisição por meio da presente Requisição de Compra.
O preço, conforme orçamentos apresentados, retrata o preço de mercado praticado</t>
  </si>
  <si>
    <t>Contratação de inscrições para participação na Conferência Gartner Segurança &amp; Gestão de Risco 2026, a ser realizada nos dias 4 e 5 de agosto de 2026, em São Paulo - SP</t>
  </si>
  <si>
    <t>0099965-04.2026.8.24.0710</t>
  </si>
  <si>
    <t xml:space="preserve">A conferência em questão reunirá especialistas e líderes do setor para discutir tendências e desafios atuais em cibersegurança, abrangendo
tópicos como liderança em segurança da informação, gestão de riscos e compliance, métricas de proteção e temas técnicos emergentes, a
exemplo de segurança em nuvem, proteção de dados e inteligência artificial aplicada à segurança
</t>
  </si>
  <si>
    <t>0099734-74.2026.8.24.0710</t>
  </si>
  <si>
    <t>Essa requisição de compras se justifica pelas especificidades da sessão do júri (5010749-96.2024.8.24.0004/SC), que ocorrerá em 20/08/2026, com
possibilidade de término para o dia 21/08/026, conforme ofício e despachos anexos, no qual a M.M. Juíza determinou a contratação do hotel Premier,
dada a proximadade com o Fórum. Desta forma, para garantia da incomunicabilidade dos jurados faz-se necessária a reserva do hotel, sendo preciso
a pernoite dos jurados (7), oficiais de justiça (2) e policiais (2). Complemento que a RC está de acordo com a Resolução GP n. 20/2025. Conforme
política do estabelecimento, caso a reserva seja cancelada após às 15h do dia 20/08/2026, será cobrado o valor correspondente a 50% do total
orçado, ou seja R$907,50.</t>
  </si>
  <si>
    <t>Aquisição de torneira elétrica blindada marca Fame 220V</t>
  </si>
  <si>
    <t>0097238-72.2026.8.24.0710</t>
  </si>
  <si>
    <t xml:space="preserve">O objetivo da presente Requisição de Compras é adquirir torneira elétrica para instalação na Copa do Fórum da Comarca de Ascurra, para
mais confortável utilização pela copeira e pelos demais colaboradores, além da mais facilitada higienização de garrafas térmicas e de louças.
O preço, conforme orçamentos apresentados, retrata o preço de mercado praticado. 
</t>
  </si>
  <si>
    <t>0096956-34.2026.8.24.0710</t>
  </si>
  <si>
    <t xml:space="preserve">Essa requisição de compras se justifica pelas especificidades da sessão do júri (0004532-55.2012.8.24.0033), que ocorrerá em 10/08/2026, com previsão de término
para o dia 11/08/2026. Desta forma, faz-se necessária a incomunicabilidade, sendo preciso o pernoite em hotel dos membros do júri, sendo dez (10) testemunhas, sete
(7) jurados, três (3) oficiais de justiça. O pernoite ocorrerá entre 10/08 e 11/08. Complemento que a RC está de acordo com a Resolução GP n. 20/2025.
</t>
  </si>
  <si>
    <t>Serviço de locação de veículo, sem motorista e com quilometragem
Livre, para o transporte de pessoas por diária de 24 horas.</t>
  </si>
  <si>
    <t>0101677-29.2026.8.24.0710</t>
  </si>
  <si>
    <t xml:space="preserve">O veículo locado será utilizado por ocasião das correições nos cartórios extrajudiciais da Comarca e para uso pdeslocamentos para fins de estudo social. O preço da pretensa contratada reflete preços de mercado, já que inconstante do Termo de Consolidação de Pesquisa de Preços disponível no Sei n. 0077579- 48.2024.8.24.0710 Resolução GP n. 20/2025.
</t>
  </si>
  <si>
    <t>0101322-19.2026.8.24.0710</t>
  </si>
  <si>
    <t xml:space="preserve">A presente aquisição tem por finalidade suprir a necessidade da Comarca de Presidente Getúlio com o fornecimento de leite para o preparo de
bebidas destinadas aos usuários que fazem uso desse item no ambiente de trabalho, garantindo a continuidade do abastecimento durante o
período de vigência da contratação. Como critério de sustentabilidade, busca-se, sempre que possível e observada a legislação aplicável às
contratações públicas, priorizar a aquisição junto a fornecedores do comércio local, fortalecendo a economia regional, reduzindo as distâncias
de transporte e, consequentemente, minimizando os impactos ambientais decorrentes da logística de entrega.
</t>
  </si>
  <si>
    <t>Aquisição de faqueiro inox; copo de vidro e prato duralex</t>
  </si>
  <si>
    <t>0099084-27.2026.8.24.0710</t>
  </si>
  <si>
    <t xml:space="preserve">Aquisição de talheres, copos e pratos para a copa do fórum da Comarca de Jaguaruna. Tal medida se faz necessária para manter o uso
adequado das dependências da copa durante a alimentação de magistrados, servidores e estagiários durante a pausa para refeição. Há
muitos anos a Comarca utiliza utensílios doados por colaboradores, não havendo histórico de aquisições anteriores. Atualmente, os poucos
utensílios existentes estão em estado precário. A RC está de acordo com a Resolução GP n. 20/2025. Pesquisa de preços realizada conforme
IN DMP n. 01/2021, art. 5º, § 3º, II.
</t>
  </si>
  <si>
    <t>1 faqueiro inox; 12 copo de vidro; 12 pratos duralex</t>
  </si>
  <si>
    <t>Inscrições para participação de um magistrado e dois servidores no 47º Congresso Brasileiro de Previdência Privada, que será realizado em São Paulo, conforme requerido e autorizado no Processo n. 0025940-20.2026.8.24.0710</t>
  </si>
  <si>
    <t>0101395-88.2026.8.24.0710</t>
  </si>
  <si>
    <t>De acordo com o convite inaugural, trata-se do "maior congresso de previdência privada da América Latina capaz de conectar grandes
lideranças, influenciadores e especialistas na linha de frente de movimentos transformadores a uma programação de alto nível com mais de 42
horas de conteúdo" (doc. 10470735). Os convidados representam o TJSC na SCPREV, fazendo parte do Conselho Deliberativo, motivo pelo
qual é fundamental que estejam devidamente capacitados no âmbito da previdência complementar. A participação foi autorizada pelo Exmo.
Presidente do TJSC, Des. Rubes Schulz, conforme docs. 10495026 e 10783154 do Processo n. 0025940-20.2026.8.24.0710.</t>
  </si>
  <si>
    <t>Serviço de transporte de pessoas - Júri</t>
  </si>
  <si>
    <t>0101085-82.2026.8.24.0710</t>
  </si>
  <si>
    <t xml:space="preserve">O transporte destina-se ao deslocamento de ida e de volta do fórum de Caçador ao restaurante Check-in,no dia do júri, para almoço dos participantes da sessão. A sessão iniciará às 09:00 horas da manhã. Dia:28/08/2026 AUTOS N°:5004121-33.2025.8.24.0012 O transporte é necessário para possibilitar a ida dos participantes ao restaurante que fornecerá o almoço e depois trazê-los novamente ao fórum , garantindo -se permanência dos sete jurados com os oficiais de justiça, assegurando-se dessa forma a incomunicabilidade dos jurados durante a suspensão de sessão. “A RC está de acordo com a Resolução GP n. 20/2025.” e segue em anexo o alvará da empresa para o transporte. </t>
  </si>
  <si>
    <t>Serviço de testes e desinstalação de 3 catracas</t>
  </si>
  <si>
    <t>0101585-51.2026.8.24.0710</t>
  </si>
  <si>
    <t>O controle de acesso aos edifícios de 1º e 2º graus do Poder Judiciário de Santa Catarina é realizado por meio de catracas eletrônicas,
leitores biométricos faciais e software da marca Telemática, tecnologia adotada como padrão institucional conforme Extrato de Padronização
publicado no Diário da Justiça Eletrônico nº 2971, de 18 de dezembro de 2018.
A presente contratação tem por objeto a transferência de três catracas atualmente instaladas na Comarca de Brusque para a Comarca de
Lages, compreendendo os serviços de desinstalação, transporte, reinstalação e testes operacionais. A medida decorre das reformas previstas
na Comarca de Brusque e da necessidade de ampliação do controle de acesso na Comarca de Lages.
A solução proposta possibilita o reaproveitamento de equipamentos pertencentes ao patrimônio do Tribunal, evitando a aquisição de novos
bens e promovendo o uso racional dos recursos públicos. Em consonância com os princípios da economicidade, eficiência e interesse público
previstos na Lei nº 14.133/2021, a contratação dos serviços especializados necessários à transferência dos equipamentos apresenta-se como
a alternativa mais vantajosa para a Administração, garantindo a continuidade da utilização da solução já padronizada e preservando a
integridade dos bens públicos.</t>
  </si>
  <si>
    <t>Inscrições no Curso OBRAS PÚBLICAS &amp; INTELIGÊNCIA ARTIFICIAL - Análise de 
Prompts, Planejamento, Contratação e Fiscalização com Segurança — da Viabilidade 
aos Aditivos, a ser realizado nos dias 30 e 31 de julho de 2026, na modalidade 
virtual/EAD, sendo 16 pagantes e 4 cortesias + desconto de 8%, conforme proposta.</t>
  </si>
  <si>
    <t>0098524-85.2026.8.24.0710</t>
  </si>
  <si>
    <t>Capacitar os servidores da Diretoria de Engenharia e Arquitetura para uso dos recursos de IA em todas as etapas que envolvem a elaboração
de projetos técnicos e fiscalização de obras públicas, assim como visando a melhorias nos processos vinculados ao controle,
acompanhamento e fiscalização dos serviços de engenharia prestados ao PJSC, através da utlização de prompts. A participação dos
servidores no evento foi autorizada pela Diretora Executiva da Academia Judicial, Desembargadora Vera Lúcia Ferreira Copetti, doc.
10874627 do Processo n. 0098249-39.2026.8.24.0710.</t>
  </si>
  <si>
    <t>Serviço de instalação de sistema fotofoltaico</t>
  </si>
  <si>
    <t>0091423-94.2026.8.24.0710</t>
  </si>
  <si>
    <t>Um sistema de energia fotovoltaica consiste na conversão da radiação solar em energia elétrica por meio de módulos fotovoltaicos, integrados aos
equipamentos necessários para geração e fornecimento de energia ao sistema elétrico.
O presente projeto contempla a implantação de um sistema fotovoltaico on-grid com potência instalada de 50 kWp, incluindo a elaboração e aprovação
do projeto técnico, bem como os procedimentos de homologação e liberação junto à concessionária de energia.
A implantação da usina fotovoltaica tem como objetivo ampliar o número de unidades consumidoras atendidas e aumentar a capacidade de geração de
energia do PJSC, em conformidade com as diretrizes institucionais estabelecidas pelo CNJ, conforme disposto no processo SEI nº 0077280-
03.2026.8.24.0710.</t>
  </si>
  <si>
    <t xml:space="preserve"> Instalação de sistema de alarme de incêndio no fórum da comarca de São Francisco do Sul.</t>
  </si>
  <si>
    <t xml:space="preserve"> promover a adequação e complementação do Sistema de Alarme e Detecção de Incêndio (SADI) das instalações do Fórum da Comarca de São Francisco do Sul, em atendimento às exigências estabelecidas pelo Corpo de Bombeiros Militar de Santa Catarina e demais normas técnicas aplicáveis à segurança contra incêndio e pânico. A contratação mostra-se necessária para garantir a regularização predial da unidade judiciária, assegurando condições adequadas de segurança aos magistrados, servidores, colaboradores, jurisdicionados e demais usuários que frequentam o edifício. A implementação e adequação do sistema permitirão a detecção precoce de princípios de incêndio, possibilitando respostas rápidas a situações de emergência, reduzindo riscos à integridade física das pessoas, ao patrimônio público e à continuidade dos serviços prestados pelo Poder Judiciário. Além do atendimento às exigências legais e regulamentares, a medida contribui para a obtenção e manutenção das condições de funcionamento da edificação, evitando restrições administrativas, autuações ou impedimentos decorrentes da ausência de conformidade com as normas de prevenção e combate a incêndio.</t>
  </si>
  <si>
    <t>Aquisição de decibelímetro e calibrador acústico</t>
  </si>
  <si>
    <t>0100416-29.2026.8.24.0710</t>
  </si>
  <si>
    <t>A demanda tem por objetivo subsidiar as atividades desenvolvidas pela Seção de Regularização Predial, visando conferir maior agilidade,
eficiência administrativa e economicidade na realização de verificações técnicas relacionadas aos sistemas de alarme e sinalização sonora
das edificações sob responsabilidade do Poder Judiciário. A Seção de Regularização Predial atua de forma contínua no acompanhamento
técnico, verificação e conferência dos sistemas de prevenção e combate a incêndio das edificações sob responsabilidade do Poder Judiciário,
especialmente no que se refere aos procedimentos de regularização junto ao Corpo de Bombeiros Militar de Santa Catarina – CBMSC.
Embora exista contrato vigente para a inspeção e manutenção preventiva periódica dos sistemas de prevenção contra incêndio (Contrato n.
62/2024), verifica-se, no âmbito das atividades rotineiras da Seção, a necessidade de realização de verificações pontuais, preliminares e
específicas, as quais não se confundem com os serviços contratados, tampouco demandam emissão de laudos técnicos formais ou
intervenção especializada contínua. Nesse contexto, destaca-se que o acionamento do contrato para cada verificação pontual implica, via de regra, maior tempo de resposta,
necessidade de abertura de ordem de serviço, mobilização de empresa terceirizada e consequente aumento de custos indiretos, o que se
mostra desproporcional para situações simples. Os servidores técnicos da Seção de Regularização Predial possuem formação e capacitação
compatíveis para a realização dessas medições básicas, sendo que a disponibilização de decibelímetro, acompanhado de calibrador acústico,
permitirá assegurar a confiabilidade das medições, além de proporcionar maior autonomia técnica, agilidade operacional e eficiência
administrativa.</t>
  </si>
  <si>
    <t xml:space="preserve">1 decibelímetro ;  1 calibrador acústico	</t>
  </si>
  <si>
    <t>"Aquisição de 4 (quatro) ISBN's na Câmara Brasileira do Livro para publicação dos e books Gênero, Poder e Instituições: atuação com perspectiva de gênero nas instituições do sistema de justiça e participação das mulheres nos espaços de poder e decisão, Volume 1; Enfrentamento da Violência Doméstica e Familiar contra as Mulheres, Volume 2;  Judicialização das Violências de Gênero, Violência Cibernética, Machismo e Sexismos Institucionais, Volume 3 e Trabalho com os Homens Autores de Violência Contra as Mulheres e Masculinidades, Volume 4, todos da coletânea Acesso à Justiça sob uma Perspectiva de Gênero e Masculinidades, conforme processos ns. 0083796-73.2025.8.24.0710, 0085553-05.2025.8.24.0710, 0085594
69.2025.8.24.0710 e 0085625-89.2025.8.24.0710 (relacionados)."</t>
  </si>
  <si>
    <t>0104480-82.2026.8.24.0710</t>
  </si>
  <si>
    <t>Aquisição de 4 (quatro) ISBN's para publicação dos e-book's Gênero, Poder e Instituições: atuação com perspectiva de gênero nas instituições
do sistema de justiça e participação das mulheres nos espaços de poder e decisão, Volume 1; Enfrentamento da Violência Doméstica e
Familiar contra as Mulheres, Volume 2; Judicialização das Violências de Gênero, Violência Cibernética, Machismo e Sexismos Institucionais,
Volume 3 e Trabalho com os Homens Autores de Violência Contra as Mulheres e Masculinidades, Volume 4 da coletânea Acesso à Justiça
sob uma Perspectiva de Gênero e Masculinidades, conforme processos ns. 0083796-73.2025.8.24.0710, 0085553-05.2025.8.24.0710,
0085594-69.2025.8.24.0710 e 0085625-89.2025.8.24.0710 (relacionados). O pagamento ocorrerá mediante boleto, conforme casos
anteriores.</t>
  </si>
  <si>
    <t>Aquisição de copo de vidro; colher; garfo; faca; prato; jarra; faca de pão/bolo e espátula</t>
  </si>
  <si>
    <t>0106582-77.2026.8.24.0710</t>
  </si>
  <si>
    <t xml:space="preserve">Os utensílios serão usados durante as Sessões do Tribunal do Júri para servir lanche, almoço e janta para os jurados e equipe de trabalho.
</t>
  </si>
  <si>
    <t xml:space="preserve">36 copo de vidro; 36 colher; 36 garfo; 36 faca; 36 prato; 2 jarra; 1 faca de pão/bolo; 1 espátula	</t>
  </si>
  <si>
    <t>Aquisição de Adesivo Vinílico fosco impresso, 150 x 196cm com instalação em MDF já existente; Adesivo Vinílico fosco impresso largura de 13,20 x 2,4 metros de altura; Adesivo vinílico fosco impresso largura de 2,01 x 2,06 metros e Adesivo vinílico fosco impresso largura de 1,46 x 1,90 metros</t>
  </si>
  <si>
    <t>0106677-10.2026.8.24.0710</t>
  </si>
  <si>
    <t>No Processo SEI n.º 0095565-44.2026.8.24.0710 está prevista, para o dia 1º de outubro de 2026, a inauguração da exposição comemorativa
dos "135 anos do Tribunal de Justiça de Santa Catarina" e dos "35 anos do Museu Desembargador Tycho Brahe Fernandes Neto", a ser
instalada no espaço expositivo localizado no térreo da Torre I do edifício-sede do Tribunal.
Os materiais objeto da presente contratação integrarão a ambientação da exposição e passarão a compor o seu acervo permanente,
contribuindo para a preservação, valorização e difusão da memória institucional do Poder Judiciário catarinense.
A utilização de recursos visuais por meio de plotagem constitui solução amplamente consolidada no âmbito museológico e expográfico, por
possibilitar a comunicação clara e atrativa dos conteúdos expositivos. A técnica permite a reprodução de textos, fotografias, ilustrações, mapas
e demais elementos gráficos com elevada qualidade de impressão, fidelidade de cores e excelente acabamento, favorecendo a compreensão
da narrativa expositiva e enriquecendo a experiência do visitante.
Além de seu elevado impacto visual, a plotagem apresenta vantagens como a adaptação a diferentes superfícies e dimensões, a
padronização da identidade visual da exposição, a durabilidade dos materiais durante o período expositivo e a possibilidade de substituição,
atualização ou manutenção dos painéis com rapidez e baixo custo, sem necessidade de intervenções estruturais no ambiente.
Dessa forma, a contratação mostra-se necessária para garantir a adequada apresentação do conteúdo histórico e institucional da exposição,
proporcionando uma comunicação visual de qualidade, compatível com os objetivos de preservação, educação patrimonial, acessibilidade e
valorização do acervo museológico do Tribunal de Justiça de Santa Catarina.</t>
  </si>
  <si>
    <t xml:space="preserve">6 Adesivo Vinílico fosco impresso, 150 x 196cm com instalação em MDF já existente; 1 Adesivo Vinílico fosco impresso largura de 13,20 x 2,4 metros de altura; 1 Adesivo vinílico fosco impresso largura de 2,01 x 2,06 metros; 1 Adesivo vinílico fosco impresso largura de 1,46 x 1,90 metros	</t>
  </si>
  <si>
    <t>Aquisição de câmera para leitura de placas; Tubulação eletroduto com caixas e acessorios; Cabeamento, conectores e acessorios; Fonte de 12 volts; Aquisição de Suportes para antenas com pintura eletrotastica  e Serviço de instalação e configuração de equipamentos</t>
  </si>
  <si>
    <t>0103821-73.2026.8.24.0710</t>
  </si>
  <si>
    <t>A presente contratação visa à modernização do sistema de controle de acesso de veículos da unidade, mediante a substituição do atual
sistema de abertura do portão por solução automatizada com reconhecimento de placas veiculares (LPR), por meio de câmera dedicada.
A contratação é necessária para aumentar a segurança patrimonial, aprimorar o controle de acesso e proporcionar maior agilidade na entrada e
saída de veículos autorizados, reduzindo a necessidade de intervenção manual e minimizando falhas operacionais.
A solução encontra-se alinhada às boas práticas adotadas em unidades dos Tribunais de Justiça e demais órgãos públicos, permitindo maior
confiabilidade, rastreabilidade dos acessos e eficiência operacional, em conformidade com os princípios da eficiência, do interesse público e da
busca da solução mais vantajosa para a Administração.</t>
  </si>
  <si>
    <t xml:space="preserve">1câmera para leitura de placas; 1 Tubulação eletroduto com caixas e acessorios; 1 Cabeamento, conectores e acessorios; 1 Fonte de 12 volts; 1Aquisição de Suportes para antenas com pintura eletrotastica  e 1 Serviço de instalação e configuração de equipamentos	</t>
  </si>
  <si>
    <t>200.3.32.22</t>
  </si>
  <si>
    <t>Instalação de Usina Fotovoltaica - Fórum da Comarca de Ascurra.</t>
  </si>
  <si>
    <t>Resolução n. 594/2024 do CNJ, que institui o Programa Justiça Carbono Zero, estabelecendo a meta de neutralidade de carbono até 2030 para os órgãos do Poder Judiciário.</t>
  </si>
  <si>
    <t>0069007-35.2026.8.24.0710</t>
  </si>
  <si>
    <t>200.3.32.23</t>
  </si>
  <si>
    <t>Instalação de Usina Fotovoltaica - Fórum da Comarca de Otacílio Costa.</t>
  </si>
  <si>
    <t>x</t>
  </si>
  <si>
    <t>Licitações, Dispensas e Inexibilidades (Acompanhamento DMP)</t>
  </si>
  <si>
    <t>ANDAMENTO DA CONTRATAÇÃO</t>
  </si>
  <si>
    <t>ACOMPANHAMENTO DOS PRAZOS</t>
  </si>
  <si>
    <t>Prazos Originais</t>
  </si>
  <si>
    <t>Prazos Atualizados</t>
  </si>
  <si>
    <t>controles de prazo</t>
  </si>
  <si>
    <t>Controle</t>
  </si>
  <si>
    <t>Agente (fase interna)</t>
  </si>
  <si>
    <t>Agente (fase externa)</t>
  </si>
  <si>
    <t>Gerente de Riscos</t>
  </si>
  <si>
    <t>N. da Contratação</t>
  </si>
  <si>
    <t>Data de autorização do ETP</t>
  </si>
  <si>
    <t xml:space="preserve">Data da autorização do TR/PB </t>
  </si>
  <si>
    <t>Data da homologação/autorização da contratação</t>
  </si>
  <si>
    <t>A compartilhada foi efetivada</t>
  </si>
  <si>
    <t>Data de início
dos ETP</t>
  </si>
  <si>
    <t>ETP Nova data de envio</t>
  </si>
  <si>
    <t>TR/PB Nova data de envio</t>
  </si>
  <si>
    <t>Nova data limite para contratação</t>
  </si>
  <si>
    <t>Envio ETP</t>
  </si>
  <si>
    <t>Envio TR</t>
  </si>
  <si>
    <t>Limite para contratação</t>
  </si>
  <si>
    <t>Tramitação Total</t>
  </si>
  <si>
    <t>Situação Prazo</t>
  </si>
  <si>
    <t>Observações</t>
  </si>
  <si>
    <t>Comissão</t>
  </si>
  <si>
    <t>Não se aplica</t>
  </si>
  <si>
    <t>PREVISTA</t>
  </si>
  <si>
    <t>Material em elaboração. Atraso na entrega por parte da empresa contratada. Demanda para 2027 (informação DEA - julho/2026)</t>
  </si>
  <si>
    <t>TRANSF. PARA O PRÓX. EXERCÍCIO</t>
  </si>
  <si>
    <t>CANCELADA</t>
  </si>
  <si>
    <t>0002860-03.2021.8.24.0710</t>
  </si>
  <si>
    <t>90013/2026</t>
  </si>
  <si>
    <t>CONTRATADA</t>
  </si>
  <si>
    <t>Aguardando informações da Secretaria de Infraestrutura do Município nde São José, impedindo a continuidade do projeto (informação DEA - julho/2026).</t>
  </si>
  <si>
    <t>Projeto em desenvolvimento, demandará mais tempo do que o previsto anteriormente. Demanda para 2027 (informação DEA - julho/2026)</t>
  </si>
  <si>
    <t>Luciano</t>
  </si>
  <si>
    <t>Ainda não iniciado, em razão de outras demandas da equipe. Demanda para 2027 (informação DEA - julho/2026)</t>
  </si>
  <si>
    <t>90008/2026</t>
  </si>
  <si>
    <t>EM ANDAMENTO</t>
  </si>
  <si>
    <t>Anna</t>
  </si>
  <si>
    <t>Monica</t>
  </si>
  <si>
    <t>CONTRATADA COMO RC</t>
  </si>
  <si>
    <t>Vanessa Borges</t>
  </si>
  <si>
    <t>SOBRESTADA</t>
  </si>
  <si>
    <t xml:space="preserve">Informa-se que a demanda foi aditada ao contrato 29/2025, razão pela qual pode ser excluída do
PCA 2026. e-mail de </t>
  </si>
  <si>
    <t>Mariana Abreu</t>
  </si>
  <si>
    <t>Fabiana</t>
  </si>
  <si>
    <t>A demanda ID 200.3.62.6 pode ser excluída do PCA 2026, pois o contrato da obra de construção do fórum será rescindido. Então, este ano não iremosmais contratar a manut do sist de climatização para aquele prédio. e-mail de 22.4</t>
  </si>
  <si>
    <t>Demanda tratada no ID 112.2.1.0. Excluir demanda ID 200.3.62.74 (informação DEA à CC - julho/2026)</t>
  </si>
  <si>
    <t>0019421-29.2026.8.24.0710</t>
  </si>
  <si>
    <t>90017/2026</t>
  </si>
  <si>
    <t>0088371-90.2026.8.24.0710</t>
  </si>
  <si>
    <t>Mariana Digiácomo</t>
  </si>
  <si>
    <t>0019296-61.2026.8.24.0710</t>
  </si>
  <si>
    <t>22/2026</t>
  </si>
  <si>
    <t>Rogério Bernardi</t>
  </si>
  <si>
    <t>0027549-38.2026.8.24.0710</t>
  </si>
  <si>
    <t>16/2026</t>
  </si>
  <si>
    <t>Vanessa Hasckel</t>
  </si>
  <si>
    <t>0009214-68.2026.8.24.0710</t>
  </si>
  <si>
    <t>Paola</t>
  </si>
  <si>
    <t>0087139-77.2025.8.24.0710</t>
  </si>
  <si>
    <t>24/2026</t>
  </si>
  <si>
    <t>0088052-25.2026.8.24.0710</t>
  </si>
  <si>
    <t>0086899-88.2025.8.24.0710</t>
  </si>
  <si>
    <t xml:space="preserve"> 0027069-60.2026.8.24.0710</t>
  </si>
  <si>
    <t>0101592-77.2025.8.24.0710</t>
  </si>
  <si>
    <t>90004/2026</t>
  </si>
  <si>
    <t>0059231-11.2026.8.24.0710</t>
  </si>
  <si>
    <t>0015739-66.2026.8.24.0710</t>
  </si>
  <si>
    <t>90014/2026</t>
  </si>
  <si>
    <t>0005553-81.2026.8.24.0710</t>
  </si>
  <si>
    <t>90005/2026</t>
  </si>
  <si>
    <t>0104414-39.2025.8.24.0710 (pregão)
0012628-74.2026.8.24.0710 (dispensa)</t>
  </si>
  <si>
    <t>14/2026</t>
  </si>
  <si>
    <t>0061426-66.2026.8.24.0710</t>
  </si>
  <si>
    <t>90007/2026</t>
  </si>
  <si>
    <t>0057220-09.2026.8.24.0710</t>
  </si>
  <si>
    <t>0026367-17.2026.8.24.0710</t>
  </si>
  <si>
    <t>0026365-47.2026.8.24.0710</t>
  </si>
  <si>
    <t>0100572-17.2026.8.24.0710</t>
  </si>
  <si>
    <t>0100554-93.2026.8.24.0710</t>
  </si>
  <si>
    <t>Realizamos contato junto à DTI, informando os saldos e estatísticos de distribuição dos suprimentos em estoque. A Divisão de Suporte e Gestão
de Ativos informou ainda a respeito da contratação de aquisição impressoras coloridas com suprimentos instruída pela DTI no SEI 114539-
03.2024.
Deste modo, chegou-se à conclusão que não será necessária aquisição de outros suprimentos para abastecimento do estoque neste exercício. e-mail de 11/08/2026</t>
  </si>
  <si>
    <t>Aguardando decisão DGA</t>
  </si>
  <si>
    <t>0005564-13.2026.8.24.0710</t>
  </si>
  <si>
    <t>0079572-92.2025.8.24.0710</t>
  </si>
  <si>
    <t>90003/2026</t>
  </si>
  <si>
    <t>0089068-48.2025.8.24.0710</t>
  </si>
  <si>
    <t>70/2025</t>
  </si>
  <si>
    <t>0021585-64.2026.8.24.0710</t>
  </si>
  <si>
    <t>90016/2026</t>
  </si>
  <si>
    <t>0076243-38.2026.8.24.0710</t>
  </si>
  <si>
    <t>15/2026</t>
  </si>
  <si>
    <t>0015332-60.2026.8.24.0710</t>
  </si>
  <si>
    <t>0093708-94.2025.8.24.0710</t>
  </si>
  <si>
    <t>0019869-02.2026.8.24.0710</t>
  </si>
  <si>
    <t>32/2025</t>
  </si>
  <si>
    <t>0095000-17.2025.8.24.0710</t>
  </si>
  <si>
    <t>19/2026</t>
  </si>
  <si>
    <t>0105810-51.2025.8.24.0710</t>
  </si>
  <si>
    <t>90006/2026</t>
  </si>
  <si>
    <t>0075974-96.2026.8.24.0710</t>
  </si>
  <si>
    <t>0007456-54.2026.8.24.0710</t>
  </si>
  <si>
    <t>0026199-15.2026.8.24.0710</t>
  </si>
  <si>
    <t>AGRUPADA COM OUTRA DEMANDA</t>
  </si>
  <si>
    <t>0081977-04.2025.8.24.0710</t>
  </si>
  <si>
    <t>0086421-46.2026.8.24.0710</t>
  </si>
  <si>
    <t>0071594-30.2026.8.24.0710</t>
  </si>
  <si>
    <t>0095590-91.2025.8.24.0710</t>
  </si>
  <si>
    <t>0089502-03.2026.8.24.0710</t>
  </si>
  <si>
    <t>0063630-20.2025.8.24.0710</t>
  </si>
  <si>
    <t>0</t>
  </si>
  <si>
    <t>Jéssica</t>
  </si>
  <si>
    <t>03/2026</t>
  </si>
  <si>
    <t>0011853-59.2026.8.24.0710</t>
  </si>
  <si>
    <t>29/2026</t>
  </si>
  <si>
    <t>0004489-36.2026.8.24.0710</t>
  </si>
  <si>
    <t>90012/2026</t>
  </si>
  <si>
    <t>0104774-71.2025.8.24.0710</t>
  </si>
  <si>
    <t>11/2026</t>
  </si>
  <si>
    <t>0062120-35.2026.8.24.0710</t>
  </si>
  <si>
    <t>0006291-69.2026.8.24.0710</t>
  </si>
  <si>
    <t>2/2026</t>
  </si>
  <si>
    <t>0017575-74.2026.8.24.0710</t>
  </si>
  <si>
    <t>90015/2026</t>
  </si>
  <si>
    <t>90011/2026</t>
  </si>
  <si>
    <t>0071440-12.2026.8.24.0710</t>
  </si>
  <si>
    <t>0074337-13.2026.8.24.0710</t>
  </si>
  <si>
    <t>23/2026</t>
  </si>
  <si>
    <t>0079414-03.2026.8.24.0710</t>
  </si>
  <si>
    <t>6/2026</t>
  </si>
  <si>
    <t>0090106-61.2026.8.24.0710</t>
  </si>
  <si>
    <t>90026</t>
  </si>
  <si>
    <t>0076874-79.2026.8.24.0710</t>
  </si>
  <si>
    <t>0098076-15.2026.8.24.0710</t>
  </si>
  <si>
    <t>0098590-65.2026.8.24.0710</t>
  </si>
  <si>
    <t/>
  </si>
  <si>
    <t>Prorrogações</t>
  </si>
  <si>
    <t>UR</t>
  </si>
  <si>
    <t>Descrição do objeto</t>
  </si>
  <si>
    <t>Data de encerramento da vigência do contrato</t>
  </si>
  <si>
    <t>Data limite do encerramento da vigência do contrato</t>
  </si>
  <si>
    <t>Processo de Prorrogação</t>
  </si>
  <si>
    <t>Nº do Contrato</t>
  </si>
  <si>
    <t>Processo Contratação</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</si>
  <si>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Des. Rid Silva - Comarca da Capital.</t>
  </si>
  <si>
    <t>00142701920258240710</t>
  </si>
  <si>
    <t>55/2023</t>
  </si>
  <si>
    <t>00385693120238240710</t>
  </si>
  <si>
    <t>Contratação da prestação de serviços continuados de manutenção e garantia da infraestrutura de carimbo do tempo instalada no Tribunal de Justiça de Santa Catarina, contemplando atualizações de software e manutenção técnica de hardware, em regime de empreitada por preço global.</t>
  </si>
  <si>
    <t>00209268920258240710</t>
  </si>
  <si>
    <t>72/2024</t>
  </si>
  <si>
    <t>00323376620248240710</t>
  </si>
  <si>
    <t>Direção-Geral Administrativa (Secretaria de Gestão Socioambiental)</t>
  </si>
  <si>
    <t>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(Região Florianópolis Insular)</t>
  </si>
  <si>
    <t>0082484-62.2025.8.24.0710</t>
  </si>
  <si>
    <t>Contratação de empresa especializada na prestação de serviços para fornecimento de refeições (coffee break, coquetel, almoço e jantar), incluídas as bebidas, para eventos institucionais promovidos pelo Tribunal de Justiça. PREGÃO EM ANDAMENTO</t>
  </si>
  <si>
    <t>0036070-06.2025.8.24.0710</t>
  </si>
  <si>
    <t>Concessão de uso remunerado para exploração e administração de lanchonete, visando o fornecimento de lanche, para o Fórum da comarca de Lages.</t>
  </si>
  <si>
    <t>00346359420258240710</t>
  </si>
  <si>
    <t>64/2024</t>
  </si>
  <si>
    <t>00761002020248240710</t>
  </si>
  <si>
    <t>Contratação de serviços continuados de infraestrutura e logística necessários à realização de cursos e eventos promovidos pela Academia Judicial, no regime de empreitada por preço unitário.</t>
  </si>
  <si>
    <t>00204311620238240710</t>
  </si>
  <si>
    <t>37/2022</t>
  </si>
  <si>
    <t>00203527120228240710</t>
  </si>
  <si>
    <t>Contratação da extensão das garantias SMARTNET (8x5xNDB) dos equipamentos de rede Cisco 5520 Wireless Controller, que compõem o segmento principal da rede WiFi do PJSC, em regime de empreitada por preço global</t>
  </si>
  <si>
    <t>92/2020</t>
  </si>
  <si>
    <t>00340935220208240710</t>
  </si>
  <si>
    <t>Subscrição de licenças nomeadas do IBM Control Desk on Cloud (item 1), em regime de empreitada por preço global, e a subscrição de licenças concorrentes do IBM Control Desk on Cloud (item 2)</t>
  </si>
  <si>
    <t>00474249620238240710</t>
  </si>
  <si>
    <t>9/2021</t>
  </si>
  <si>
    <t>00014259120218240710</t>
  </si>
  <si>
    <t>Prestação de serviços de extensão da garantia, pelos períodos de 60 meses para os equipamentos Nexus 7010 e 44 meses para os equipamentos Nexus 2232, para execução no regime de empreitada por preço global.</t>
  </si>
  <si>
    <t>00346688420258240710</t>
  </si>
  <si>
    <t>116/2021</t>
  </si>
  <si>
    <t>00440998420218240710</t>
  </si>
  <si>
    <t>Prestação de serviço continuado de suporte técnico, em regime de empreitada por preço global, e serviço especializado para implementação e parametrização do IBM Control Desk on Cloud e apoio na melhoria de processos</t>
  </si>
  <si>
    <t>00474258120238240710</t>
  </si>
  <si>
    <t>10/2021</t>
  </si>
  <si>
    <t>00014284620218240710</t>
  </si>
  <si>
    <t>Prestação de serviços técnico-especializados de pesquisa e aconselhamento imparcial em tecnologia da informação e comunicações, para fornecimento de subscrições que entregarão acesso ilimitado a bases de conhecimento a seus autores, contendo análise de tendências, prognósticos, avaliação de produtos e fornecedores para os assuntos de tecnologia da informação e telecomunicações, para execução no regime de empreitada por preço global.</t>
  </si>
  <si>
    <t>00476840820258240710</t>
  </si>
  <si>
    <t>39/2022</t>
  </si>
  <si>
    <t>00233657820228240710</t>
  </si>
  <si>
    <t>Contratação de serviços continuados de hospedagem de racks em data center da CIASC e eventual pagamento de excedente de consumo de energia elétrica.</t>
  </si>
  <si>
    <t>00423023920228240710</t>
  </si>
  <si>
    <t>93/2020</t>
  </si>
  <si>
    <t>00374633920208240710</t>
  </si>
  <si>
    <t>Contratação de serviços continuados de manutenção preventiva e corretiva, nos equipamentos de climatização do Fórum da Comarca de Rio do Sul</t>
  </si>
  <si>
    <t>00144893720228240710</t>
  </si>
  <si>
    <t>85/2020</t>
  </si>
  <si>
    <t>00352981920208240710</t>
  </si>
  <si>
    <t>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</si>
  <si>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00344777320248240710</t>
  </si>
  <si>
    <t>44/2022</t>
  </si>
  <si>
    <t>00118496120228240710</t>
  </si>
  <si>
    <t>Contratação do saldo remanescente do Pregão Eletrônico n. 82/2023 (Remanescente n. 26/2024), cujo objeto é a Contratação de serviços continuados de locação de veículos, sem motorista e sem combustível, com quilometragem livre, para o PJSC, em regime de empreitada por preço unitário, conforme as especificações constantes do projeto básico anexo.</t>
  </si>
  <si>
    <t>00479023620258240710</t>
  </si>
  <si>
    <t>43/2024</t>
  </si>
  <si>
    <t>00348475220248240710</t>
  </si>
  <si>
    <t>Contratação de solução informatizada para Gerenciamento Administrativo Integrado ERP, incluindo licenciamento, serviços técnicos de parametrização, integração com sistemas internos e externos utilizados pelo PJSC, customização, suporte e treinamento</t>
  </si>
  <si>
    <t>00473268220218240710</t>
  </si>
  <si>
    <t>195/2019</t>
  </si>
  <si>
    <t>00832737120198240710</t>
  </si>
  <si>
    <t>Contratação do remanescente do PE 70/2021 em função da rescisão do contrato 109/2021 - Prestação de serviços continuados de desenvolvimento, documentação, conversão tecnológica, manutenção evolutiva, preventiva, corretiva e adaptativa de sistemas, em regime de fábrica de software, mensurados por meio da técnica de análise de pontos de função (APF), para execução no regime de empreitada por preço unitário, em conformidade com este contrato, seus anexos e com a proposta apresentada.</t>
  </si>
  <si>
    <t>00345140320248240710</t>
  </si>
  <si>
    <t>36/2023</t>
  </si>
  <si>
    <t>00249088220238240710</t>
  </si>
  <si>
    <t>Prestação de serviços de consultoria especializada para a implementação do perfil de gestor negocial nos produtos eproc e ERP do Tribunal de Justiça de Santa Catarina, incluindo avaliação de perfis dos gestores negociais atuais, elaboração do roteiro de conhecimentos, habilidades e atitudes necessários à atuação como gestor negocial, implementação e treinamentos e realizar acompanhamento contínuo das atividades das equipes de gestores negociais eproc e ERP durante a consultoria.</t>
  </si>
  <si>
    <t>00520855020258240710</t>
  </si>
  <si>
    <t>84/2024</t>
  </si>
  <si>
    <t>01149885820248240710</t>
  </si>
  <si>
    <t>Locação galpão para abrigar Depósito Judicial da Comarca de Lages - Matrícula n. 21.831.</t>
  </si>
  <si>
    <t>00431113420198240710</t>
  </si>
  <si>
    <t>186/2018</t>
  </si>
  <si>
    <t>00000000000396412018</t>
  </si>
  <si>
    <t>Contratação de serviços continuados de manutenção preventiva e corretiva em 20 (vinte) scanners Kodak i3400, em regime de empreitada por preço global, conforme as especificações constantes do projeto básico anexo.</t>
  </si>
  <si>
    <t>00473678320208240710</t>
  </si>
  <si>
    <t>63/2020</t>
  </si>
  <si>
    <t>00224941920208240710</t>
  </si>
  <si>
    <t>Contratação de serviços de refeições (almoço e jantar) e lanches, incluídas as bebidas, para as sessões do Tribunal de Júri das Comarcas de Araranguá, Chapecó, Itajaí, Lages, Palhoça, São José e Tubarão, em regime de empreitada por preço unitário.</t>
  </si>
  <si>
    <t>00220651820218240710</t>
  </si>
  <si>
    <t>106/2020</t>
  </si>
  <si>
    <t>00454190920208240710</t>
  </si>
  <si>
    <t>00220634820218240710</t>
  </si>
  <si>
    <t>110/2020</t>
  </si>
  <si>
    <t>00454217620208240710</t>
  </si>
  <si>
    <t>Diretoria de Orçamento e Finanças</t>
  </si>
  <si>
    <t>Cláusula segunda. Este contrato tem por objeto a prestação de serviço especializado de sustentação do Sistema Integrado de Planejamento e Gestão Fiscal do Estado de Santa Catarina - SIGEF.</t>
  </si>
  <si>
    <t>00298575720208240710</t>
  </si>
  <si>
    <t>191/2019</t>
  </si>
  <si>
    <t>00866297420198240710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</si>
  <si>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da Comarca de Timbó</t>
  </si>
  <si>
    <t>00384942120258240710</t>
  </si>
  <si>
    <t>89/2023</t>
  </si>
  <si>
    <t>00593792720238240710</t>
  </si>
  <si>
    <t>Concessão de uso remunerado para exploração e administração de restaurante e lanchonete, visando o fornecimento de refeição (almoço) e de lanche.</t>
  </si>
  <si>
    <t>00967249020248240710</t>
  </si>
  <si>
    <t>86/2023</t>
  </si>
  <si>
    <t>00582611620238240710</t>
  </si>
  <si>
    <t>CONTRATAÇÃO DE SERVICOS CONTINUOS DE ATUALIZACAO E MANUTENCAO/SUPORTE DO SISTEMA PERGAMUM RELATIVOS AOS MÓDULOS BIBLIOTECA, MUSEU E ARQUIVO</t>
  </si>
  <si>
    <t>00484555420238240710</t>
  </si>
  <si>
    <t>84/2021</t>
  </si>
  <si>
    <t>00468772720218240710</t>
  </si>
  <si>
    <t>Prestação de serviços continuados de manutenção preventiva e corretiva, bem como o fornecimento de peças e a prestação de serviços de instalação e de melhoria em equipamentos de climatização da Torre 2 do TJSC</t>
  </si>
  <si>
    <t>00251151820228240710</t>
  </si>
  <si>
    <t>8/2021</t>
  </si>
  <si>
    <t>00470092120208240710</t>
  </si>
  <si>
    <t>Contratação de serviços regulares e contínuos de coleta de bens apreendidos em processos judiciais, de bens permanentes e materiais de consumo inservíveis e de documentos sigilosos físicos e digitais, para as unidades do Poder Judiciário de Santa Catarina catarinense, para execução no regime de empreitada por preço unitário para as quantidades estimadas por região, compreendendo a coleta nos locais definidos, o transporte rodoviário, a pesagem em balança rodoviária, a destruição dos bens apreendidos em processos judiciais, a inutilização de bens permanentes e materiais de consumo inservíveis, a descaracterização de documentos sigilosos físicos e digitais e a destinação final adequada à legislação ambiental dos resíduos resultantes dos processos de destruição, inutilização e descaracterização. (Seis regiões de coleta: leste, oeste, meio-oeste, norte, sul e vale do Itajaí.)</t>
  </si>
  <si>
    <t>00513545420258240710</t>
  </si>
  <si>
    <t>70/2024</t>
  </si>
  <si>
    <t>00923243320248240710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</si>
  <si>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Arquivo Central do TJSC</t>
  </si>
  <si>
    <t>00928994120248240710</t>
  </si>
  <si>
    <t>76/2023</t>
  </si>
  <si>
    <t>00540218120238240710</t>
  </si>
  <si>
    <t>Subscrição de 2 licenças para ambiente de produção em cluster do Liferay DXP Self-Hosted (suporte Gold, garantia e atualização) com 3 instâncias (também para o ambiente de produção em cluster) do ElasticSearch - por 12 meses; Subscrição de 2 licenças para ambiente de homologação em cluster do Liferay DXP Self-Hosted (suporte Gold, garantia e atualização) com 3 instâncias (também para o ambiente de homologação em cluster) do ElasticSearch - por 12 meses e Contratação de 600 horas de serviço especializado por meio de operação assistida para a Liferay Self-Hosted DXP 7.2 (em regime de empreitada por preço unitário pelo período de até 12 meses).</t>
  </si>
  <si>
    <t>00628342920258240710</t>
  </si>
  <si>
    <t>7/2025</t>
  </si>
  <si>
    <t>00055076320248240710</t>
  </si>
  <si>
    <t>Serviços continuado de manutenção preventiva e corretiva para a sala cofre e seus subsistemas, incluindo suporte técnico, pelo período de 30 meses, e recarga do cilindro de gás FM200.</t>
  </si>
  <si>
    <t>00360736320228240710</t>
  </si>
  <si>
    <t>43/2020</t>
  </si>
  <si>
    <t>00174770220208240710</t>
  </si>
  <si>
    <t>Contratação de serviços continuados especializados de consultoria em comunicação institucional</t>
  </si>
  <si>
    <t>00627278220258240710</t>
  </si>
  <si>
    <t>2/2025</t>
  </si>
  <si>
    <t>01337745320248240710</t>
  </si>
  <si>
    <t>Prestação de serviços continuados de manutenção preventiva e corretiva, em equipamentos de climatização do tipo janeleiro, instalados na Torre I do Tribunal de Justiça de Santa Catarina, em regime de empreitada por preço unitário.</t>
  </si>
  <si>
    <t>00302089320218240710</t>
  </si>
  <si>
    <t>16/2021</t>
  </si>
  <si>
    <t>00030904520218240710</t>
  </si>
  <si>
    <t>Locação 1 (um) galpão para abrigar processos recolhidos das comarcas pela Divisão de Arq e Memória do Judiciário - DDI, localizado no Centro Empresarial Industrial Palhoça - CEIP, Rua Raymundo Ramos da Costa Almeida s/n, Brejaru, Palhoça/SC</t>
  </si>
  <si>
    <t>00000000000251282016</t>
  </si>
  <si>
    <t>19/2013</t>
  </si>
  <si>
    <t>00000000045912720125</t>
  </si>
  <si>
    <t>Serviços continuados de manutenção preventiva e corretiva, mensal, sem cobertura global de peças (contrato pelo período de garantia) nos elevadores instalados no Fórum Central da Comarca de Garuva.</t>
  </si>
  <si>
    <t>00627209020258240710</t>
  </si>
  <si>
    <t>9/2025</t>
  </si>
  <si>
    <t>00099546020258240710</t>
  </si>
  <si>
    <t>Diretoria de Gestão Documental e Memória</t>
  </si>
  <si>
    <t>prestação de serviços consistentes na disponibilização do acesso à Biblioteca Digital Proview da Editora Revista dos Tribunais, com direito a 100 (cem) acessos simultâneos, pelo prazo de 12 (doze) meses.</t>
  </si>
  <si>
    <t>00285876120218240710</t>
  </si>
  <si>
    <t>1/2021</t>
  </si>
  <si>
    <t>00000000004808772021</t>
  </si>
  <si>
    <t>Contratação de serviços de créditos de nuvem por ano para uso sob demanda em serviços contínuos de bancos de dados gerenciado e serviços de manipulação de dados, como Data Factory, Data Flow, Synapse, a depender da necessidade do momento, em regime de empreitada por preço unitário.</t>
  </si>
  <si>
    <t>00626914020258240710</t>
  </si>
  <si>
    <t>53/2022</t>
  </si>
  <si>
    <t>00472693020228240710</t>
  </si>
  <si>
    <t>Contratação de Serviços de Publicidade por intermédio de Agência de Propaganda.</t>
  </si>
  <si>
    <t>00478102920238240710</t>
  </si>
  <si>
    <t>10/2023</t>
  </si>
  <si>
    <t>00046781920238240710</t>
  </si>
  <si>
    <t>A prestação de serviços continuados de manutenção preventiva, corretiva e atendimento de chamados emergenciais, nos elevadores instalados no prédio do Arquivo Central, pelo período de 12 (doze) meses</t>
  </si>
  <si>
    <t>00391848920218240710</t>
  </si>
  <si>
    <t>25/2021</t>
  </si>
  <si>
    <t>00080374520218240710</t>
  </si>
  <si>
    <t xml:space="preserve">Contratação emergencial de serviços continuados de copeiragem a serem executados nas dependências internas e externas dos prédios do Poder Judiciário do Estado de Santa Catarina, para execução no regime de empreitada por preço unitário, inicialmente nos locais discriminados neste termo de referência, compreendendo, inclusive, o fornecimento de uniformes e equipamentos de proteção individual necessários à execução dos serviços. </t>
  </si>
  <si>
    <t>16/2025</t>
  </si>
  <si>
    <t>00046983920258240710</t>
  </si>
  <si>
    <t>Contratação de serviços de manutenção preventiva e corretiva, de maneira continuada, nos equipamentos de climatização do andar térreo e hall superior da torre 1 do TJSC, - sem cobertura de riscos - peças adquiridas separadamente, para execução no regime de empreitada por preço global.</t>
  </si>
  <si>
    <t>00616815820258240710</t>
  </si>
  <si>
    <t>12/2025</t>
  </si>
  <si>
    <t>00136293120258240710</t>
  </si>
  <si>
    <t>Contratação de prestação de serviços continuados de limpeza de vidros e esquadrias externos para as Unidades e Comarcas da Região 5, que possuem mais de 1 (um) pavimento, discriminadas no ANEXO II, para execução no regime de empreitada por preço unitário, incluindo produtos, equipamentos e deslocamentos para realização dos serviços nas unidades do Poder Judiciário de Santa Catarina.</t>
  </si>
  <si>
    <t>00717886420258240710</t>
  </si>
  <si>
    <t>58/2023</t>
  </si>
  <si>
    <t>00147020920238240710</t>
  </si>
  <si>
    <t>Diretoria de Suporte à Jurisdição de Primeiro Grau</t>
  </si>
  <si>
    <t>Prestação de serviços continuados de apoio técnico através da emissão de documentos técnicos (notas técnicas e pareceres técnicos), por equipe constituída por profissionais de saúde, responsáveis por elaborar notas e pareceres técnicos baseados em evidências científicas, nas ações judiciais de saúde pública e suplementar, que tratem do fornecimento de medicamentos, insumos e tratamentos, para a finalidade de subsidiar magistrados(as) na tomada de decisão liminar com informações técnicas com base na medicina baseada em evidências científicas</t>
  </si>
  <si>
    <t>00718007820258240710</t>
  </si>
  <si>
    <t>13/2025</t>
  </si>
  <si>
    <t>00736588120248240710</t>
  </si>
  <si>
    <t>Locação salas 202, 203, 204, 205 e 206, todas no 2º andar do Edifício Zappelini, correspondente a uma área total de 289,76 m², localizadas na Rua Theodoro Junctum, 144, Centro, Rio Negrinho, SC, para abrigar a 1ª Vara do Fórum da Comarca de Rio Negrinho.</t>
  </si>
  <si>
    <t>00062172520208240710</t>
  </si>
  <si>
    <t>49/2015</t>
  </si>
  <si>
    <t>00000000056330220148</t>
  </si>
  <si>
    <t>8/2025</t>
  </si>
  <si>
    <t>Locação de 1 (um) imóvel urbano, de dois pisos, com área útil de 350 m² na parte superior e de 150 m² na parte térrea, localizado na Rua Curitibanos, 138, Centro, Caçador/SC</t>
  </si>
  <si>
    <t>00363184520208240710</t>
  </si>
  <si>
    <t>68/2016</t>
  </si>
  <si>
    <t>00000000000046362015</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</si>
  <si>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</si>
  <si>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00467225820208240710</t>
  </si>
  <si>
    <t>1/2020</t>
  </si>
  <si>
    <t>00008562720208240710</t>
  </si>
  <si>
    <t>Prestação de serviços técnicos especializados na solução de produtos Microsoft, pelo período de 48 (quarenta e oito) meses.</t>
  </si>
  <si>
    <t>00050551920258240710</t>
  </si>
  <si>
    <t>55/2021</t>
  </si>
  <si>
    <t>00195709820218240710</t>
  </si>
  <si>
    <t>Locação de imóvel para armazenagem de materiais e equipamentos em estoque da Diretoria de Tecnologia da Informação - Forquilhinhas - São José</t>
  </si>
  <si>
    <t>00000000000049422017</t>
  </si>
  <si>
    <t>103/2014</t>
  </si>
  <si>
    <t>00000000054371220141</t>
  </si>
  <si>
    <t>Contratação de serviço continuado de validação e emissão de certificados digitais nas modalidades A1 (e-CNPJ) para instalação em equipamento institucional, A3 (e-CPF) com e sem fornecimento de mídia de armazenamento (Token) destinado a magistrados e servidores, SSL (Wildcard Internacional) e SSL (ICP-Brasil) para instalação em equipamentos do Poder Judiciário de Santa Catarina, em regime de empreitada por preço unitário, conforme as especificações constantes do projeto básico.</t>
  </si>
  <si>
    <t>00508817320228240710</t>
  </si>
  <si>
    <t>15/2022</t>
  </si>
  <si>
    <t>00200573420228240710</t>
  </si>
  <si>
    <t>00508886520228240710</t>
  </si>
  <si>
    <t>16/2022</t>
  </si>
  <si>
    <t>00200608620228240710</t>
  </si>
  <si>
    <t>Prestação de serviços continuados de refeições (almoço e jantar) e lanches, incluídas as bebidas, para as sessões do Tribunal de Júri das Comarcas da Balneário Camboriú e Laguna.</t>
  </si>
  <si>
    <t>00047357120228240710</t>
  </si>
  <si>
    <t>58/2021</t>
  </si>
  <si>
    <t>00074416120218240710</t>
  </si>
  <si>
    <t xml:space="preserve">Contratação de serviços contínuos de veiculação de publicações de atos administrativos do Poder Judiciário do Estado de Santa Catarina em portal de publicidade legal do Estado de Santa Catarina, pelo regime de empreitada por preço unitário. </t>
  </si>
  <si>
    <t>00050612620258240710</t>
  </si>
  <si>
    <t>42/2024</t>
  </si>
  <si>
    <t>00337753020248240710</t>
  </si>
  <si>
    <t>Contratação do saldo remanescente do Pregão Eletrônico n. 22/2021 itens 4 e 5 (= Remanescente n.20/2024) , cujo objeto é contratação de serviço continuado de refeições (almoço e jantar) e lanches, incluídas as bebidas, para as sessões do Tribunal de Júri das Comarcas da Balneário Camboriú, Capital, Joinville e Laguna, em regime de empreitada por preço unitário, conforme as especificações constantes do projeto básico</t>
  </si>
  <si>
    <t>01183307720248240710</t>
  </si>
  <si>
    <t>28/2024</t>
  </si>
  <si>
    <t>00237886720248240710</t>
  </si>
  <si>
    <t>Contratação de serviço de treinamento de hardware e software e prestação de serviços continuados de suporte técnico das catracas de acesso, tipo pedestal, urna acoplada e do software integrado de controle e registro de acesso de pessoas</t>
  </si>
  <si>
    <t>00301747920258240710</t>
  </si>
  <si>
    <t>40/2024</t>
  </si>
  <si>
    <t>00326286620248240710</t>
  </si>
  <si>
    <t>Prestação de serviços para elaboração das demandas abaixo relacionadas, em conformidade com a legislação vigente à época da elaboração dos documentos em conformidade com este contrato, seus anexos e com a proposta apresentada:
I - PGR - Programa de Gerenciamento de Riscos;
II - LTCAT - Laudo Técnico de Condições Ambientais do Trabalho;
III - LI - Laudo de Insalubridade;
IV - LP - Laudo de Periculosidade;
V - PCMSO - Programa de Controle Médico de Saúde Ocupacional;
VI - EPS - Exame Periódico de Saúde com emissão do ASO - Atestado de Saúde Ocupacional e Relatório Analítico.</t>
  </si>
  <si>
    <t>35/2025</t>
  </si>
  <si>
    <t>00526138420258240710</t>
  </si>
  <si>
    <t>Aquisição de 56 (cinquenta e seis) licenças, sendo 54 (cinquenta e quatro) pagas e 2 (duas) cortesias, para acesso a todos os cursos disponíveis na plataforma digital de ensino Alura pelo período de 12 meses, especialmente os 8 (oito) cursos que constam do Plano de Capacitação de TI 2023/2024, aprovado pelo Comitê de Governança de Tecnologia da Informação e Comunicação (CGovTI) do Tribunal de Justiça do Estado de Santa Catarina (TJSC)</t>
  </si>
  <si>
    <t>00302951020258240710</t>
  </si>
  <si>
    <t>44/2024</t>
  </si>
  <si>
    <t>00353316720248240710</t>
  </si>
  <si>
    <t>Contratação emergencial de prestação de serviços continuados de agenciamento de hospedagem e alimentação, para cursos e eventos promovidos pela Academia Judicial na região da Grande Florianópolis, para execução no regime de empreitada por preço unitário.</t>
  </si>
  <si>
    <t>37/2025</t>
  </si>
  <si>
    <t>00505326520258240710</t>
  </si>
  <si>
    <t>Contratação de serviços especializados de Business Analytics com base na ferramenta Microsoft Power BI e nos recursos da infraestrutura em nuvem da Microsoft (AZURE), no regime de empreitada por preço unitário.</t>
  </si>
  <si>
    <t>70/2023</t>
  </si>
  <si>
    <t>00513360420238240710</t>
  </si>
  <si>
    <t>Contratação de prestação de serviço continuado de SOC (Security Operations Center - Centro de Operações de Segurança), com resposta a incidentes e fornecimento de plataforma de SIEM (Security Information and Event Management - Gestão de Informações e Eventos de Segurança) com capacidade de 1TB de armazenamento, no regime de empreitada por preço global, e expansão de 500GB para solução de SIEM, sob o regime de empreitada por preço unitário, em conformidade com este contrato, seus anexos e com a proposta apresentada.</t>
  </si>
  <si>
    <t>00050734020258240710</t>
  </si>
  <si>
    <t>49/2024</t>
  </si>
  <si>
    <t>00645754120248240710</t>
  </si>
  <si>
    <t>Remanescente do Contrato 57/2021 (item 3) - PRESTAÇÃO DE SERVIÇOS CONTINUADOS DE LANCHES, INCLUÍDAS AS BEBIDAS PARA AS SESSÕES DO TRIBUNAL DE JURI DA COMARCA DA CAPITAL. Pregão Eletrônico n. 22/2021.</t>
  </si>
  <si>
    <t>00144088820228240710</t>
  </si>
  <si>
    <t>75/2021</t>
  </si>
  <si>
    <t>00337380820218240710</t>
  </si>
  <si>
    <t>Contratação do saldo remanescente do contrato n. 45/2023, decorrente do Pregão Eletrônico n. 25/2023, cujo objeto é a prestação de serviços continuados de avaliação e adequação ergonômica dos postos de trabalho de magistrados, servidores ativos (efetivos e comissionados), estagiários, residentes jurídicos e judiciais do Poder Judiciário de Santa Catarina (itens 5 e 6), para execução no regime de empreitada por preço unitário.</t>
  </si>
  <si>
    <t>00050742520258240710</t>
  </si>
  <si>
    <t>54/2024</t>
  </si>
  <si>
    <t>00699502320248240710</t>
  </si>
  <si>
    <t>Remanescente do Contrato 57/2021 (item 1) - PRESTAÇÃO DE SERVIÇOS CONTINUADOS DE REFEIÇÕES (ALMOÇO E JANTAR), INCLUÍDAS AS BEBIDAS PARA AS SESSÕES DO TRIBUNAL DE JURI DA COMARCA DE BALNEÁRIO CAMBORIÚ. Pregão Eletrônico 22/2021.</t>
  </si>
  <si>
    <t>00143984420228240710</t>
  </si>
  <si>
    <t>74/2021</t>
  </si>
  <si>
    <t>00337346820218240710</t>
  </si>
  <si>
    <t>Contratação de serviços continuados de manutenção preventiva e corretiva, para execução em regime de empreitada por preço unitário, das subestações de energia elétrica dos prédios do Poder Judiciário de Santa Catarina</t>
  </si>
  <si>
    <t>46/2024</t>
  </si>
  <si>
    <t>00372344020248240710</t>
  </si>
  <si>
    <t>Contratação de serviços continuados de manutenção preventiva e corretiva, para execução em regime de empreitada por preço global, com atendimento de chamados, nos sistemas especiais de segurança para prevenção e combate a incêndios, instalados no prédio que abriga o Arquivo Central do TJSC</t>
  </si>
  <si>
    <t>47/2024</t>
  </si>
  <si>
    <t>00402803720248240710</t>
  </si>
  <si>
    <t>Contratação de serviços continuados de de apoio técnico, suporte e desenvolvimento de análises de dados de caráter descritivo, diagnóstico, prescritivo e preditivo, por meio de cientistas de dados, para o Poder Judiciário do Estado de Santa Catarina</t>
  </si>
  <si>
    <t>00156597820218240710</t>
  </si>
  <si>
    <t>4/2020</t>
  </si>
  <si>
    <t>00023640820208240710</t>
  </si>
  <si>
    <t>Contratação de serviços continuados de atualização e manutenção/suporte das 15 (quinze) licenças do software DMP Access II (sistema de controle de acesso que gerencia a circulação de pessoas na sede do Tribunal de Justiça de Santa Catarina)</t>
  </si>
  <si>
    <t>00205178420238240710</t>
  </si>
  <si>
    <t>65/2021</t>
  </si>
  <si>
    <t>00285486420218240710</t>
  </si>
  <si>
    <t>Contratação de serviços continuados de confecção e instalação de comunicação visual mediante o fornecimento de todos os materiais e acessórios necessários à instalação, incluindo deslocamento para vistoria e instalação dos materiais e elaboração de leiautes, para as unidades que compõem o Poder Judiciário de Santa Catarina</t>
  </si>
  <si>
    <t>00050811720258240710</t>
  </si>
  <si>
    <t>57/2024</t>
  </si>
  <si>
    <t>00707513620248240710</t>
  </si>
  <si>
    <t xml:space="preserve">Contratação de serviços continuados de avaliação e adequação ergonômica dos postos de trabalho de magistrados, servidores ativos (efetivos e comissionados), estagiários, residentes jurídicos e judiciais do Poder Judiciário de Santa Catarina, no regime de empreitada por preço unitário, conforme as especificações técnicas descritas neste projeto básico e seus anexos. 
</t>
  </si>
  <si>
    <t>00081231120248240710</t>
  </si>
  <si>
    <t>46/2023</t>
  </si>
  <si>
    <t>00319360420238240710</t>
  </si>
  <si>
    <t>Contratação de serviço continuado de SOC (Security Operations Center - Centro de Operações de Segurança), com resposta a incidentes e fornecimento de plataforma de SIEM (Security Information and Event Management - Gestão de Informações e Eventos de Segurança) com capacidade de 1TB de armazenamento, no regime de empreitada por preço global, e expansão de 500GB para solução de SIEM e serviço de Red Team, ambos sob o regime de empreitada por preço unitário, conforme as especificações constantes do projeto básico anexo.</t>
  </si>
  <si>
    <t>00050838420258240710</t>
  </si>
  <si>
    <t>48/2024</t>
  </si>
  <si>
    <t>00646975420248240710</t>
  </si>
  <si>
    <t>Contratação de serviço continuado de refeições (almoço e jantar) e lanches, incluídas as bebidas para os participantes das sessões do Tribunal de Júri da Comarca de Navegantes, em regime de empreitada por preço unitário.</t>
  </si>
  <si>
    <t>00095415220228240710</t>
  </si>
  <si>
    <t>88/2021</t>
  </si>
  <si>
    <t>00315036820218240710</t>
  </si>
  <si>
    <t>Contratação de serviços continuados de transporte rodoviário de bens (local e intermunicipal). Mudança de Magistrado.</t>
  </si>
  <si>
    <t>56/2025</t>
  </si>
  <si>
    <t>0082425-74.2025.8.24.0710</t>
  </si>
  <si>
    <t>Contratação de serviços continuados de locação de veículos, com atuação a partir da cidade de Chapecó (SC), destinada ao atendimento das necessidades de deslocamento dos magistrados e servidores do Poder Judiciário de Santa Catarina (PJSC) - PREGÃO EM ANDAMENTO</t>
  </si>
  <si>
    <t>0062991-02.2025.8.24.0710</t>
  </si>
  <si>
    <t>Contratação de empresa especializada na prestação de serviço de rastreamento, monitoramento e telemetria para os veículos da frota oficial do PJSC, com identificação de condutor, compreendendo a instalação, em comodato, dos equipamentos necessários à solução, a disponibilização da licença de uso do software de gerenciamento via Web, bem como os respectivos serviços de instalação, configuração, capacitação, suporte técnico, manutenção, customização e garantia de funcionamento. PREGÃO EM ANDAMENTO</t>
  </si>
  <si>
    <t>0097005-46.2024.8.24.0710</t>
  </si>
  <si>
    <t>Locação mensal de 4 veículos  SUV blindados e locação mensal de 3 veículos sedan blindado. CONTRATO AINDA NÃO ASSINADO.</t>
  </si>
  <si>
    <t>0050452-04.2025.8.24.0710</t>
  </si>
  <si>
    <t>Locação mensal de 2 veículos SUV. CONTRATAÇÃO EM ANDAMENTO.</t>
  </si>
  <si>
    <t>Locação eventual de veículos executivos (400 diárias). CONTRATAÇÃO EM ANDAMENTO.</t>
  </si>
  <si>
    <t>Prestação de serviços continuados de de gestão editorial, atualização contínua das indexações/base de dados da Revista do CEJUR/TJSC: Prestação Jurisdicional (ISSN: 2319-0884) e consultoria técnica especializada em periódico científico jurídico pelo profissional Altieres de Oliveira Silva, por intermédio da empresa AOS Estratégia e Inovação</t>
  </si>
  <si>
    <t>63/2024</t>
  </si>
  <si>
    <t>00749422720248240710</t>
  </si>
  <si>
    <t>Prestação de serviços continuados de suporte técnico on-site e remoto para manutenção dos storages marca Dell EMC modelos VNX5400 e VNX5500 pelo período de 20 (vinte) meses, incluindo a substituição e fornecimento de peças</t>
  </si>
  <si>
    <t>00507665220228240710</t>
  </si>
  <si>
    <t>81/2021</t>
  </si>
  <si>
    <t>00296546120218240710</t>
  </si>
  <si>
    <t>Contratação de serviços contínuos de avaliação e adequação ergonômica dos postos de trabalho de magistrados, servidores ativos (efetivos e comissionados), estagiários, residentes jurídicos e judiciais, das unidades judiciárias e administrativas da Região I do Poder Judiciário de Santa Catarina, em regime de empreitada por preço unitário.</t>
  </si>
  <si>
    <t>00209225220258240710</t>
  </si>
  <si>
    <t>55/2024</t>
  </si>
  <si>
    <t>00702931920248240710</t>
  </si>
  <si>
    <t>Prestação de serviços continuados de e infraestrutura, suporte e apoio técnico necessários à realização de eventos e solenidades promovidos pela Assessoria de Cerimonial, para execução no regime de empreitada por preço unitário</t>
  </si>
  <si>
    <t>00096991020228240710</t>
  </si>
  <si>
    <t>89/2021</t>
  </si>
  <si>
    <t>00320440420218240710</t>
  </si>
  <si>
    <t>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(Região Litoral Sul)</t>
  </si>
  <si>
    <t>00210178220258240710</t>
  </si>
  <si>
    <t>51/2024</t>
  </si>
  <si>
    <t>00639839420248240710</t>
  </si>
  <si>
    <t>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(Região da Grande Florianópolis)</t>
  </si>
  <si>
    <t>00346255020258240710</t>
  </si>
  <si>
    <t>52/2024</t>
  </si>
  <si>
    <t>00663430220248240710</t>
  </si>
  <si>
    <t>Locação do imóvel para ampliação da estrutura do Fórum da comarca de Garopaba, compreendendo a sala 7, térreo ou primeiro pavimento, com área privativa de 30,68m² e área real total de 48,68m², localizado na Rua Santa Rita, 100, Centro, Garopaba/SC.</t>
  </si>
  <si>
    <t>00000000000218562017</t>
  </si>
  <si>
    <t>143/2014</t>
  </si>
  <si>
    <t>00000000050995420134</t>
  </si>
  <si>
    <t>prestação de serviços continuados de manutenção preventiva, corretiva e atendimento de chamados emergenciais, com fornecimento de peças, em plataformas elevatórias...</t>
  </si>
  <si>
    <t>00204338320238240710</t>
  </si>
  <si>
    <t>80/2021</t>
  </si>
  <si>
    <t>00290093620218240710</t>
  </si>
  <si>
    <t>Locação de um imóvel para abrigar o Fórum da comarca de Garopaba, compreendendo a loja 5, localizado na Rua Santa Rita, 100, Centro, Garopaba/SC.</t>
  </si>
  <si>
    <t>00000000000275272017</t>
  </si>
  <si>
    <t>89/2011</t>
  </si>
  <si>
    <t>00000000039990520100</t>
  </si>
  <si>
    <t>Prestação de serviços continuados de subscrição de licenças de uso do software "Autodesk Architecture, Engineering and Construction Collection" (AEC Collection) e assinatura do Autodesk BIM 360 Docs usuário nomeado standard, pelo período de 36 (trinta e s</t>
  </si>
  <si>
    <t>00325203720248240710</t>
  </si>
  <si>
    <t>94/2021</t>
  </si>
  <si>
    <t>00365529020218240710</t>
  </si>
  <si>
    <t>Serviços continuados de telefonia móvel pessoal (SMP), pelo prazo de 60 meses, com e sem fornecimento de aparelho celular em regime de comodato, e com troca de aparelhos programada para o 30º mês, para execução no regime de empreitada por preço unitário</t>
  </si>
  <si>
    <t>96/2021</t>
  </si>
  <si>
    <t>00359968820218240710</t>
  </si>
  <si>
    <t>Contratação de 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</si>
  <si>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00344768820248240710</t>
  </si>
  <si>
    <t>43/2022</t>
  </si>
  <si>
    <t>Contratação de serviços continuados de manutenção preventiva e corretiva nos sistemas de climatização de prédios do Poder Judiciário de Santa Catarina, incluindo fornecimento de materiais e peças necessários à execução dos serviços, para execução em regime de empreitada por preço global</t>
  </si>
  <si>
    <t>83/2024</t>
  </si>
  <si>
    <t>01117182620248240710</t>
  </si>
  <si>
    <t>82/2024</t>
  </si>
  <si>
    <t>01117148620248240710</t>
  </si>
  <si>
    <t>Locação  localizados na SC 401,4190, Edif. High Tech Business Center, Florianópolis/SC: I - 3º pavimento Torre A Edif. High Tech BC, área privativa: 1.461,81m2 / II - 1 (uma) sala térrea Torre A, área privativa 27,00m2 / III - 30 vagas de garagens</t>
  </si>
  <si>
    <t>00152518720218240710</t>
  </si>
  <si>
    <t>270/2016</t>
  </si>
  <si>
    <t>00000000000197572016</t>
  </si>
  <si>
    <t>Contratação de solução destinada à ampliação e substituição da solução de rede sem fio atual, a fim de atender todo o Poder Judiciário de Santa Catarina, por meio do Sistema de Registro de Preços para aquisição de equipamentos de pontos de acesso (Access Points¿AP), controladores WLAN (Wireless LAN), software de monitoramento e gerenciamento e licenças, com garantia de 60 (sessenta) meses, e contratação de serviços necessários à execução do projeto, tais como: site survey, vistoria, instalação, operação assistida e treinamento, em regime de empreitada por preço unitário</t>
  </si>
  <si>
    <t>80/2024</t>
  </si>
  <si>
    <t>01084384720248240710</t>
  </si>
  <si>
    <t>Locação de 1 (um) imóvel, localizado na Rua Santa Rita, n. 100, Garopaba/SC, com área total de 404,94 m², compreendendo a loja 6 e conjuntos 1, 2, 3, 4, 7 e 8, com a finalidade de abrigar o Fórum da Comarca de Garopaba.</t>
  </si>
  <si>
    <t>00180593620198240710</t>
  </si>
  <si>
    <t>191/2018</t>
  </si>
  <si>
    <t>00000000000407172018</t>
  </si>
  <si>
    <t xml:space="preserve">Serviço continuado de refeições (almoço e jantar) e/ou lanches, incluídas as bebidas, para as sessões do Tribunal de Júri das comarcas de Palhoça e São José. </t>
  </si>
  <si>
    <t>00271082820248240710</t>
  </si>
  <si>
    <t>78/2023</t>
  </si>
  <si>
    <t>00558084820238240710</t>
  </si>
  <si>
    <t>Prestação de serviços continuados de manutenção preventiva e corretiva, com fornecimento de peças, de 09 (nove) elevadores da marca Thyssenkrupp, instalados nas Torres I e II, edifícios ¿ sede do Tribunal de Justiça de Santa Catarina</t>
  </si>
  <si>
    <t>00218665920228240710</t>
  </si>
  <si>
    <t>117/2021</t>
  </si>
  <si>
    <t>00440460620218240710</t>
  </si>
  <si>
    <t>Fornecimento de  solução de visibilidade de redes.</t>
  </si>
  <si>
    <t>123/2021</t>
  </si>
  <si>
    <t>00444826220218240710</t>
  </si>
  <si>
    <t>Locação de imóvel para abrigar o Fórum da Comarca de Meleiro, imóvel este localizado à Rua José Mezari, n. 281, Bairro Jardim Itália, Meleiro/SC</t>
  </si>
  <si>
    <t>00000000000251462016</t>
  </si>
  <si>
    <t>271/2013</t>
  </si>
  <si>
    <t>00000000052374620137</t>
  </si>
  <si>
    <r>
      <rPr>
        <sz val="11"/>
        <color rgb="FF000000"/>
        <rFont val="Calibri"/>
        <family val="2"/>
      </rPr>
      <t>Convênio que tem por objetivo a permuta de sucatas de toners e/ou elementos fotocondutores, da marca</t>
    </r>
    <r>
      <rPr>
        <b/>
        <sz val="11"/>
        <color rgb="FF000000"/>
        <rFont val="Calibri"/>
        <family val="2"/>
      </rPr>
      <t xml:space="preserve"> </t>
    </r>
    <r>
      <rPr>
        <sz val="11"/>
        <color rgb="FF000000"/>
        <rFont val="Calibri"/>
        <family val="2"/>
      </rPr>
      <t>LEXMARK. Convênio 182/2015 - LEXMARK. Sem ônus ao tribunal.</t>
    </r>
  </si>
  <si>
    <t>182/2015</t>
  </si>
  <si>
    <t>21096/2017</t>
  </si>
  <si>
    <t>Convênio que tem por objetivo a redução de riscos de degradação ambiental, providenciando o recolhimento dos cartuchos de toners vazios da marca HP. Convênio 174/2013 - HP. Sem ônus ao tribunal.</t>
  </si>
  <si>
    <t>174/2013</t>
  </si>
  <si>
    <t>19979/2017</t>
  </si>
  <si>
    <t>Este convênio tem por objeto a instalação, pela Rede Caixa Solidária Brasil – Associação Caixa Solidária, de Pontos de Entrega Voluntária (PEV) Caixa Solidária, para realização de campanha permanente de arrecadação de donativos em estabelecimentos do PJSC. Convênio n. 49/2023 - Caixa Solidária. Sem ônus ao tribunal.</t>
  </si>
  <si>
    <t>0009089-37-2025.8.24.0710</t>
  </si>
  <si>
    <t>49/2023</t>
  </si>
  <si>
    <t>0029714-63.2023.8.24.0710</t>
  </si>
  <si>
    <t>Rádios comunicadores digitais, completo com bateria, carregador e garantia mínima de 90 dias.</t>
  </si>
  <si>
    <t>0064647-91-2025.8.24.0000</t>
  </si>
  <si>
    <t>0013660-85-2024-8.24.0000</t>
  </si>
  <si>
    <t>CONTRATO DE MANUTENÇÃO DE scanners de bagagem para instalação
na entrada do Tribunal de Justiça e dos fóruns das Comarcas</t>
  </si>
  <si>
    <t>Prejudicado</t>
  </si>
  <si>
    <t>0033488-04.2023.8.24.0710</t>
  </si>
  <si>
    <t>Manter e implantar meios, sistemas e atividades voltadas à proteção em geral</t>
  </si>
  <si>
    <t>24/2022</t>
  </si>
  <si>
    <t>0043421-
69.2021.8.24.0710</t>
  </si>
  <si>
    <t>Projeto Misto Indissociável de Pesquisa e Ensino - Mestrado Profissional em Direito - UFSC/FUNJAB</t>
  </si>
  <si>
    <t>0008087-71.2021.8.24.0710</t>
  </si>
  <si>
    <t>18/2021</t>
  </si>
  <si>
    <t>0020757-78.2020.8.24.0710</t>
  </si>
  <si>
    <t>Projeto Indissociável de Ensino e Pesquisa na modalidade de Mestrado Profissional em Admnistração - UDESC/ESAG</t>
  </si>
  <si>
    <t>0041583-57.2022.8.24.0710</t>
  </si>
  <si>
    <t>Gestão Editorial da Revista do CEJUR</t>
  </si>
  <si>
    <t>0074942-27.2024.8.24.0710</t>
  </si>
  <si>
    <t>Fornecimento de lanches para cursos e eventos</t>
  </si>
  <si>
    <t>0050558-68.2022.8.24.0710</t>
  </si>
  <si>
    <t>19/2022</t>
  </si>
  <si>
    <t>0022488-41.2022.8.24.0710</t>
  </si>
  <si>
    <t>Agenciamento de hospedagem e alimentação</t>
  </si>
  <si>
    <t>0056352-65.2025.8.24.0710</t>
  </si>
  <si>
    <t>Serviços continuados de infraestrutura e logística</t>
  </si>
  <si>
    <t>0020431-16.2023.8.24.0710</t>
  </si>
  <si>
    <t>0037550-24.2022.8.24.0710</t>
  </si>
  <si>
    <t>(Vários itens)</t>
  </si>
  <si>
    <t>Total Geral</t>
  </si>
  <si>
    <t>contratação no prazo</t>
  </si>
  <si>
    <t>contratada</t>
  </si>
  <si>
    <t>finalizada</t>
  </si>
  <si>
    <t>prazo vencendo em menos de 15 dias</t>
  </si>
  <si>
    <t>prazo vencendo em menos de 30 dias</t>
  </si>
  <si>
    <t>prazo vencido</t>
  </si>
  <si>
    <t>sobrestada</t>
  </si>
  <si>
    <t>PCA Dispensa de Pequeno Valor</t>
  </si>
  <si>
    <t>Requisições de Compra</t>
  </si>
  <si>
    <t>Valor estimado/Contratado</t>
  </si>
  <si>
    <t>Valor total</t>
  </si>
  <si>
    <t>Finalizada</t>
  </si>
  <si>
    <t>SIGLA</t>
  </si>
  <si>
    <t>NOME</t>
  </si>
  <si>
    <t>COMARCAS (SIMPLES)</t>
  </si>
  <si>
    <t>COMARCAS (COMPLETAS)</t>
  </si>
  <si>
    <t>SITUAÇÃO</t>
  </si>
  <si>
    <t>MODALIDADE (LICITAÇÃO)</t>
  </si>
  <si>
    <t>MODALIDADE (DISPENSA)</t>
  </si>
  <si>
    <t>RESPONSÁVEL DMP</t>
  </si>
  <si>
    <t>ALINHAMENTO ESTRATÉGICO</t>
  </si>
  <si>
    <t>SUSTENTABILIDADE</t>
  </si>
  <si>
    <t>TIPO DE PROCESSO</t>
  </si>
  <si>
    <t>PRIORIDADE</t>
  </si>
  <si>
    <t>SERVIDORES</t>
  </si>
  <si>
    <t>Situação RC</t>
  </si>
  <si>
    <t>Houve contratação compartilhada?</t>
  </si>
  <si>
    <t>id</t>
  </si>
  <si>
    <t>N. de ordem original</t>
  </si>
  <si>
    <t>Id Original</t>
  </si>
  <si>
    <t>ID RC</t>
  </si>
  <si>
    <t>PLANO URS</t>
  </si>
  <si>
    <t>Nova data prevista de envio ETP</t>
  </si>
  <si>
    <t>Nova data provável de envio TR/PB</t>
  </si>
  <si>
    <t>Tempo de Duração</t>
  </si>
  <si>
    <t>Material</t>
  </si>
  <si>
    <t>ANULADA</t>
  </si>
  <si>
    <t>SAD</t>
  </si>
  <si>
    <t>Manter relações institucionais positivas</t>
  </si>
  <si>
    <t>DL, IL ou Licitação</t>
  </si>
  <si>
    <t>Adriana</t>
  </si>
  <si>
    <t>Prevista</t>
  </si>
  <si>
    <t>Assessoria de Planejamento</t>
  </si>
  <si>
    <t>Obra</t>
  </si>
  <si>
    <t>ATA PRORROGADA</t>
  </si>
  <si>
    <t>SGL</t>
  </si>
  <si>
    <t>Promover a cultura da desjudicialização pela divulgação dos benefícios da prevenção de litígios e pela articulação com os atores do sistema da Justiça</t>
  </si>
  <si>
    <t>Requisição de Compra</t>
  </si>
  <si>
    <t>AUD</t>
  </si>
  <si>
    <t>Auditoria Interna</t>
  </si>
  <si>
    <t>Serviço</t>
  </si>
  <si>
    <t>Aprimorar a prestação jurisdicional pela otimização da organização judiciária e da força de trabalho, sobretudo por meio dos avanços proporcionados pelos serviços digitais</t>
  </si>
  <si>
    <t>Prorrogação Contratual</t>
  </si>
  <si>
    <t>CEIJ</t>
  </si>
  <si>
    <t>Coordenadoria Estadual da Infância e da Juventude</t>
  </si>
  <si>
    <t>Serviço de Engenharia</t>
  </si>
  <si>
    <t>Capital</t>
  </si>
  <si>
    <t>Impulsionar a solução adequada de conflitos pela divulgação de resultados e pela oferta de ferramentas eficientes</t>
  </si>
  <si>
    <t>Eliel</t>
  </si>
  <si>
    <t>Solução de TIC</t>
  </si>
  <si>
    <t>Capital - Fórum Bancário</t>
  </si>
  <si>
    <t>CONTRATADA PARCIALMENTE</t>
  </si>
  <si>
    <t>Promover a saúde, a qualidade de vida, o desenvolvimento humano e a formação profissional para a melhoria contínua</t>
  </si>
  <si>
    <t>Capital - Fórum do Continente</t>
  </si>
  <si>
    <t>CONTRATO PRORROGADO</t>
  </si>
  <si>
    <t>Promover a transformação digital por meio do uso estratégico da tecnologia da informação e do fortalecimento da segurança da informação</t>
  </si>
  <si>
    <t>Guilhemer Trajano</t>
  </si>
  <si>
    <t>Conselho de Segurança Institucional</t>
  </si>
  <si>
    <t>Capital - Fórum do Norte da Ilha (SC 401)</t>
  </si>
  <si>
    <t>DESERTA</t>
  </si>
  <si>
    <t>Leilão</t>
  </si>
  <si>
    <t>Aprimorar ações sustentáveis na gestão de recursos naturais, materiais, bens e documentos</t>
  </si>
  <si>
    <t>Janete</t>
  </si>
  <si>
    <t>Casa Militar</t>
  </si>
  <si>
    <t>Capital - Fórum do Norte da Ilha (UFSC)</t>
  </si>
  <si>
    <t>DCDP</t>
  </si>
  <si>
    <t>Diretoria de Cadastro e Distribuição Processual</t>
  </si>
  <si>
    <t>Capital - Fórum Eduardo Luz</t>
  </si>
  <si>
    <t>FRACASSADA</t>
  </si>
  <si>
    <t>Fomentar a governança e a gestão estratégica</t>
  </si>
  <si>
    <t>Capital - Vara Execuções Fiscais</t>
  </si>
  <si>
    <t>Comarca de Capital - Vara Execuções Fiscais</t>
  </si>
  <si>
    <t>REVOGADA</t>
  </si>
  <si>
    <t>Direção-Geral Administrativa</t>
  </si>
  <si>
    <t>Anchieta</t>
  </si>
  <si>
    <t>Anita Garibaldi</t>
  </si>
  <si>
    <t>Araquari</t>
  </si>
  <si>
    <t>Pedro</t>
  </si>
  <si>
    <t>Araranguá</t>
  </si>
  <si>
    <t>Armazém</t>
  </si>
  <si>
    <t>Ascurra</t>
  </si>
  <si>
    <t>GMF</t>
  </si>
  <si>
    <t>Grupo de Monitoramento e Fiscalização</t>
  </si>
  <si>
    <t>Balneário Camboriú - Vara da Família</t>
  </si>
  <si>
    <t>Comarca de Balneário Camboriú - Vara da Família</t>
  </si>
  <si>
    <t>Balneário Piçarras</t>
  </si>
  <si>
    <t>Núcleo de Inteligência e Segurança Institucional</t>
  </si>
  <si>
    <t>Balneário Piçarras - Penha</t>
  </si>
  <si>
    <t>Comarca de Balneário Piçarras - Penha</t>
  </si>
  <si>
    <t>PRES</t>
  </si>
  <si>
    <t>Barra Velha</t>
  </si>
  <si>
    <t>SCGJEPASC</t>
  </si>
  <si>
    <t>Sistema dos Juizados Especiais e Programas Alternativos de Solução de Conflitos</t>
  </si>
  <si>
    <t>Biguaçu</t>
  </si>
  <si>
    <t>1ª Vice-Presidência</t>
  </si>
  <si>
    <t>Biguaçu - UNIVALI</t>
  </si>
  <si>
    <t>Comarca de Biguaçu - UNIVALI</t>
  </si>
  <si>
    <t>DSJPG</t>
  </si>
  <si>
    <t>Blumenau</t>
  </si>
  <si>
    <t>Blumenau - Fórum FURB</t>
  </si>
  <si>
    <t>Bom Retiro</t>
  </si>
  <si>
    <t>Braço do Norte</t>
  </si>
  <si>
    <t>Brusque</t>
  </si>
  <si>
    <t>Brusque - Juizado Especial</t>
  </si>
  <si>
    <t>Comarca de Brusque - Juizado Especial</t>
  </si>
  <si>
    <t>Caçador</t>
  </si>
  <si>
    <t>Caçador - Vara da Família</t>
  </si>
  <si>
    <t>Comarca de Caçador - Vara da Família</t>
  </si>
  <si>
    <t>Campo Belo do Sul</t>
  </si>
  <si>
    <t>Campos Novos</t>
  </si>
  <si>
    <t>Canoinhas</t>
  </si>
  <si>
    <t>Capinzal</t>
  </si>
  <si>
    <t>Capivari de Baixo</t>
  </si>
  <si>
    <t>Catanduvas</t>
  </si>
  <si>
    <t>Chapecó</t>
  </si>
  <si>
    <t>Concórdia</t>
  </si>
  <si>
    <t>Coronel Freitas</t>
  </si>
  <si>
    <t>Correia Pinto</t>
  </si>
  <si>
    <t>Criciúma</t>
  </si>
  <si>
    <t>Cunha Porã</t>
  </si>
  <si>
    <t>Curitibanos</t>
  </si>
  <si>
    <t>Descanso</t>
  </si>
  <si>
    <t>Dionísio Cerqueira</t>
  </si>
  <si>
    <t>Forquilhinha</t>
  </si>
  <si>
    <t>Fraiburgo</t>
  </si>
  <si>
    <t>Garopaba</t>
  </si>
  <si>
    <t>Garuva</t>
  </si>
  <si>
    <t>Gaspar</t>
  </si>
  <si>
    <t>Guabiruba</t>
  </si>
  <si>
    <t>Guaramirim</t>
  </si>
  <si>
    <t>Herval D'oeste</t>
  </si>
  <si>
    <t>Ibirama</t>
  </si>
  <si>
    <t>Içara</t>
  </si>
  <si>
    <t>Imaruí</t>
  </si>
  <si>
    <t>Imbituba</t>
  </si>
  <si>
    <t>Indaial</t>
  </si>
  <si>
    <t>Ipumirim</t>
  </si>
  <si>
    <t>Itá</t>
  </si>
  <si>
    <t>Itaiópolis</t>
  </si>
  <si>
    <t>Itajaí</t>
  </si>
  <si>
    <t>Itajaí - Fórum Universitário</t>
  </si>
  <si>
    <t>Itajaí - Juizado Especial Cível</t>
  </si>
  <si>
    <t>Comarca de Itajaí - Juizado Especial Cível</t>
  </si>
  <si>
    <t>Itapiranga</t>
  </si>
  <si>
    <t>Itapoá</t>
  </si>
  <si>
    <t>Ituporanga</t>
  </si>
  <si>
    <t>Jaguaruna</t>
  </si>
  <si>
    <t>Jaraguá do Sul</t>
  </si>
  <si>
    <t>Joinville</t>
  </si>
  <si>
    <t>Joinville - Fórum Fazendario</t>
  </si>
  <si>
    <t>Lages</t>
  </si>
  <si>
    <t>Laguna</t>
  </si>
  <si>
    <t>Lauro Müller</t>
  </si>
  <si>
    <t>Lebon Régis</t>
  </si>
  <si>
    <t>Mafra</t>
  </si>
  <si>
    <t>Maravilha</t>
  </si>
  <si>
    <t>Meleiro</t>
  </si>
  <si>
    <t>Modelo</t>
  </si>
  <si>
    <t>Mondaí</t>
  </si>
  <si>
    <t>Navegantes</t>
  </si>
  <si>
    <t>Orleans</t>
  </si>
  <si>
    <t>Otacílio Costa</t>
  </si>
  <si>
    <t>Palhoça</t>
  </si>
  <si>
    <t xml:space="preserve">Palmitos </t>
  </si>
  <si>
    <t>Papanduva</t>
  </si>
  <si>
    <t>Penha</t>
  </si>
  <si>
    <t>Pinhalzinho</t>
  </si>
  <si>
    <t>Pomerode</t>
  </si>
  <si>
    <t>Ponte Serrada</t>
  </si>
  <si>
    <t>Porto União</t>
  </si>
  <si>
    <t>Presidente Getúlio</t>
  </si>
  <si>
    <t>Quilombo</t>
  </si>
  <si>
    <t>Rio do Campo</t>
  </si>
  <si>
    <t>Rio do Oeste</t>
  </si>
  <si>
    <t>Rio do Sul</t>
  </si>
  <si>
    <t>Rio Negrinho</t>
  </si>
  <si>
    <t>Santa Cecília</t>
  </si>
  <si>
    <t>Santa Rosa do Sul</t>
  </si>
  <si>
    <t>Santo Amaro da Imperatriz</t>
  </si>
  <si>
    <t>São Bento do Sul</t>
  </si>
  <si>
    <t>São Carlos</t>
  </si>
  <si>
    <t>São Domingos</t>
  </si>
  <si>
    <t>São Francisco do Sul</t>
  </si>
  <si>
    <t>São João Batista</t>
  </si>
  <si>
    <t>São Joaquim</t>
  </si>
  <si>
    <t>São José</t>
  </si>
  <si>
    <t>São José do Cedro</t>
  </si>
  <si>
    <t>São Lourenço do Oeste</t>
  </si>
  <si>
    <t>São Miguel do Oeste</t>
  </si>
  <si>
    <t>Seara</t>
  </si>
  <si>
    <t>Sombrio</t>
  </si>
  <si>
    <t>Taió</t>
  </si>
  <si>
    <t>Tangará</t>
  </si>
  <si>
    <t>Tijucas</t>
  </si>
  <si>
    <t>Timbó</t>
  </si>
  <si>
    <t>Trombudo Central</t>
  </si>
  <si>
    <t>Turvo</t>
  </si>
  <si>
    <t>Urubici</t>
  </si>
  <si>
    <t>Urussanga</t>
  </si>
  <si>
    <t>Videira</t>
  </si>
  <si>
    <t>Xanxerê</t>
  </si>
  <si>
    <t>Xaxim</t>
  </si>
  <si>
    <t>Critério:</t>
  </si>
  <si>
    <t>filtrar, pegar, empilhar?</t>
  </si>
  <si>
    <t>Buscar:</t>
  </si>
  <si>
    <t>ÁREA PARA DADOS CONSOLIDADOS</t>
  </si>
  <si>
    <t>empilhar</t>
  </si>
  <si>
    <t>filtro</t>
  </si>
  <si>
    <t>buscar</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</si>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</sst>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_-[$R$-416]\ * #,##0.00_-;\-[$R$-416]\ * #,##0.00_-;_-[$R$-416]\ * &quot;-&quot;??_-;_-@_-"/>
  </numFmts>
  <fonts count="71">
    <font>
      <sz val="11"/>
      <color theme="1"/>
      <name val="Arial"/>
    </font>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rgb="FFFFFFFF"/>
      <name val="Calibri"/>
      <family val="2"/>
    </font>
    <font>
      <b/>
      <sz val="11"/>
      <color theme="0"/>
      <name val="Calibri"/>
      <family val="2"/>
    </font>
    <font>
      <sz val="11"/>
      <color theme="1"/>
      <name val="Arial"/>
      <family val="2"/>
    </font>
    <font>
      <sz val="11"/>
      <color rgb="FF000000"/>
      <name val="Calibri"/>
      <family val="2"/>
    </font>
    <font>
      <sz val="11"/>
      <color rgb="FF000000"/>
      <name val="Calibri"/>
      <family val="2"/>
      <charset val="1"/>
    </font>
    <font>
      <sz val="8"/>
      <name val="Arial"/>
      <family val="2"/>
    </font>
    <font>
      <sz val="11"/>
      <color indexed="8"/>
      <name val="Calibri"/>
      <family val="2"/>
    </font>
    <font>
      <sz val="11"/>
      <color rgb="FF000000"/>
      <name val="Aptos Narrow"/>
      <family val="2"/>
    </font>
    <font>
      <u/>
      <sz val="11"/>
      <color theme="10"/>
      <name val="Arial"/>
      <family val="2"/>
    </font>
    <font>
      <sz val="26"/>
      <color theme="0"/>
      <name val="Calibri"/>
      <family val="2"/>
      <scheme val="minor"/>
    </font>
    <font>
      <sz val="11"/>
      <color theme="1"/>
      <name val="Arial"/>
      <family val="2"/>
    </font>
    <font>
      <b/>
      <sz val="20"/>
      <color theme="0"/>
      <name val="Calibri"/>
      <family val="2"/>
      <scheme val="major"/>
    </font>
    <font>
      <b/>
      <sz val="11"/>
      <color rgb="FFFFFFFF"/>
      <name val="Calibri"/>
      <family val="2"/>
      <scheme val="major"/>
    </font>
    <font>
      <sz val="11"/>
      <color theme="1" tint="0.499984740745262"/>
      <name val="Calibri"/>
      <family val="2"/>
      <scheme val="major"/>
    </font>
    <font>
      <sz val="11"/>
      <color theme="1"/>
      <name val="Calibri"/>
      <family val="2"/>
      <scheme val="major"/>
    </font>
    <font>
      <b/>
      <sz val="11"/>
      <color theme="1"/>
      <name val="Calibri"/>
      <family val="2"/>
      <scheme val="major"/>
    </font>
    <font>
      <b/>
      <sz val="11"/>
      <color rgb="FFFF0000"/>
      <name val="Arial"/>
      <family val="2"/>
    </font>
    <font>
      <b/>
      <sz val="20"/>
      <color theme="9" tint="-0.499984740745262"/>
      <name val="Calibri"/>
      <family val="2"/>
      <scheme val="major"/>
    </font>
    <font>
      <b/>
      <sz val="11"/>
      <color theme="1"/>
      <name val="Calibri"/>
      <family val="2"/>
    </font>
    <font>
      <b/>
      <sz val="12"/>
      <color theme="0"/>
      <name val="Calibri"/>
      <family val="2"/>
    </font>
    <font>
      <sz val="11"/>
      <color theme="0"/>
      <name val="Arial"/>
      <family val="2"/>
    </font>
    <font>
      <sz val="11"/>
      <color rgb="FFFF0000"/>
      <name val="Arial"/>
      <family val="2"/>
    </font>
    <font>
      <b/>
      <sz val="14"/>
      <color rgb="FF000000"/>
      <name val="Calibri"/>
      <family val="2"/>
    </font>
    <font>
      <b/>
      <sz val="16"/>
      <color rgb="FF000000"/>
      <name val="Calibri"/>
      <family val="2"/>
    </font>
    <font>
      <b/>
      <sz val="11"/>
      <name val="Calibri"/>
      <family val="2"/>
    </font>
    <font>
      <sz val="11"/>
      <name val="Calibri"/>
      <family val="2"/>
    </font>
    <font>
      <sz val="10"/>
      <color theme="1"/>
      <name val="Calibri"/>
      <family val="2"/>
      <scheme val="minor"/>
    </font>
    <font>
      <sz val="10"/>
      <color theme="1"/>
      <name val="Arial"/>
      <family val="2"/>
    </font>
    <font>
      <b/>
      <sz val="11"/>
      <color rgb="FF000000"/>
      <name val="Calibri"/>
      <family val="2"/>
    </font>
    <font>
      <sz val="11"/>
      <color rgb="FF000000"/>
      <name val="Calibri"/>
      <family val="2"/>
      <scheme val="minor"/>
    </font>
    <font>
      <b/>
      <sz val="11"/>
      <color theme="0"/>
      <name val="Calibri"/>
      <family val="2"/>
      <scheme val="minor"/>
    </font>
    <font>
      <u/>
      <sz val="11"/>
      <color rgb="FF000000"/>
      <name val="Calibri"/>
      <family val="2"/>
      <scheme val="minor"/>
    </font>
    <font>
      <sz val="11"/>
      <color rgb="FF000000"/>
      <name val="Calibri"/>
      <family val="2"/>
      <scheme val="major"/>
    </font>
    <font>
      <sz val="11"/>
      <name val="Calibri"/>
      <family val="2"/>
      <scheme val="major"/>
    </font>
    <font>
      <sz val="11"/>
      <color rgb="FF495057"/>
      <name val="Calibri"/>
      <family val="2"/>
      <scheme val="major"/>
    </font>
    <font>
      <sz val="12"/>
      <color rgb="FF000000"/>
      <name val="Times New Roman"/>
      <family val="1"/>
    </font>
    <font>
      <i/>
      <sz val="12"/>
      <color rgb="FF000000"/>
      <name val="Times New Roman"/>
      <family val="1"/>
    </font>
    <font>
      <b/>
      <sz val="11"/>
      <color rgb="FF000000"/>
      <name val="Calibri"/>
      <family val="2"/>
      <scheme val="major"/>
    </font>
    <font>
      <sz val="9"/>
      <color theme="1"/>
      <name val="Calibri"/>
      <family val="2"/>
      <scheme val="minor"/>
    </font>
    <font>
      <b/>
      <sz val="11"/>
      <color theme="4" tint="0.59999389629810485"/>
      <name val="Calibri"/>
      <family val="2"/>
    </font>
    <font>
      <sz val="11"/>
      <color rgb="FF808080"/>
      <name val="Calibri"/>
      <family val="2"/>
    </font>
    <font>
      <sz val="11"/>
      <color theme="0"/>
      <name val="Calibri"/>
      <family val="2"/>
      <scheme val="minor"/>
    </font>
    <font>
      <sz val="11"/>
      <color theme="1" tint="0.249977111117893"/>
      <name val="Calibri"/>
      <family val="2"/>
      <scheme val="minor"/>
    </font>
    <font>
      <b/>
      <sz val="11"/>
      <color theme="1"/>
      <name val="Calibri"/>
      <family val="2"/>
      <scheme val="minor"/>
    </font>
    <font>
      <b/>
      <sz val="11"/>
      <color theme="1" tint="0.34998626667073579"/>
      <name val="Calibri"/>
      <family val="2"/>
      <scheme val="minor"/>
    </font>
    <font>
      <sz val="11"/>
      <color theme="1" tint="0.499984740745262"/>
      <name val="Calibri"/>
      <family val="2"/>
      <scheme val="minor"/>
    </font>
    <font>
      <sz val="10"/>
      <color rgb="FF000000"/>
      <name val="Calibri"/>
      <family val="2"/>
      <scheme val="minor"/>
    </font>
    <font>
      <b/>
      <sz val="11"/>
      <color theme="1"/>
      <name val="Arial"/>
      <family val="2"/>
    </font>
    <font>
      <b/>
      <u/>
      <sz val="11"/>
      <color rgb="FF000000"/>
      <name val="Arial"/>
      <family val="2"/>
    </font>
    <font>
      <b/>
      <sz val="11"/>
      <color rgb="FF000000"/>
      <name val="Arial"/>
      <family val="2"/>
    </font>
    <font>
      <sz val="11"/>
      <color rgb="FF000000"/>
      <name val="Arial"/>
      <family val="2"/>
    </font>
    <font>
      <sz val="12"/>
      <color rgb="FF000000"/>
      <name val="Aptos"/>
      <family val="2"/>
      <charset val="1"/>
    </font>
    <font>
      <sz val="11"/>
      <color rgb="FF242424"/>
      <name val="Aptos Narrow"/>
      <family val="2"/>
    </font>
    <font>
      <sz val="9"/>
      <color rgb="FF242424"/>
      <name val="Aptos Narrow"/>
      <family val="2"/>
    </font>
    <font>
      <sz val="11"/>
      <color rgb="FFBC2F32"/>
      <name val="Consolas"/>
      <family val="3"/>
    </font>
    <font>
      <b/>
      <i/>
      <sz val="11"/>
      <color theme="0"/>
      <name val="Calibri"/>
      <family val="2"/>
    </font>
    <font>
      <b/>
      <sz val="20"/>
      <color theme="0"/>
      <name val="Calibri"/>
      <family val="2"/>
      <scheme val="minor"/>
    </font>
    <font>
      <sz val="11"/>
      <color theme="0"/>
      <name val="Calibri"/>
      <family val="2"/>
      <scheme val="minor"/>
    </font>
    <font>
      <b/>
      <i/>
      <sz val="11"/>
      <color theme="1"/>
      <name val="Calibri"/>
      <family val="2"/>
      <scheme val="minor"/>
    </font>
    <font>
      <i/>
      <sz val="11"/>
      <color theme="0"/>
      <name val="Calibri"/>
      <family val="2"/>
      <scheme val="minor"/>
    </font>
    <font>
      <b/>
      <i/>
      <sz val="10"/>
      <color theme="1"/>
      <name val="Calibri"/>
      <family val="2"/>
      <scheme val="minor"/>
    </font>
    <font>
      <b/>
      <i/>
      <u/>
      <sz val="10"/>
      <color theme="1"/>
      <name val="Calibri"/>
      <family val="2"/>
      <scheme val="minor"/>
    </font>
    <font>
      <sz val="12"/>
      <color rgb="FF000000"/>
      <name val="Calibri"/>
      <family val="2"/>
    </font>
    <font>
      <sz val="11"/>
      <color theme="5"/>
      <name val="Arial"/>
      <family val="2"/>
    </font>
    <font>
      <sz val="10"/>
      <color rgb="FF000000"/>
      <name val="Times New Roman"/>
      <family val="1"/>
    </font>
  </fonts>
  <fills count="37">
    <fill>
      <patternFill patternType="none"/>
    </fill>
    <fill>
      <patternFill patternType="gray125"/>
    </fill>
    <fill>
      <patternFill patternType="solid">
        <fgColor theme="1"/>
        <bgColor theme="1"/>
      </patternFill>
    </fill>
    <fill>
      <patternFill patternType="solid">
        <fgColor rgb="FFA5A5A5"/>
        <bgColor rgb="FFA5A5A5"/>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1" tint="4.9989318521683403E-2"/>
        <bgColor indexed="64"/>
      </patternFill>
    </fill>
    <fill>
      <gradientFill degree="180">
        <stop position="0">
          <color theme="0"/>
        </stop>
        <stop position="1">
          <color rgb="FFB1E8EB"/>
        </stop>
      </gradientFill>
    </fill>
    <fill>
      <gradientFill degree="180">
        <stop position="0">
          <color theme="0"/>
        </stop>
        <stop position="1">
          <color theme="9" tint="0.80001220740379042"/>
        </stop>
      </gradientFill>
    </fill>
    <fill>
      <gradientFill>
        <stop position="0">
          <color theme="0"/>
        </stop>
        <stop position="1">
          <color theme="4" tint="0.80001220740379042"/>
        </stop>
      </gradientFill>
    </fill>
    <fill>
      <gradientFill>
        <stop position="0">
          <color theme="0"/>
        </stop>
        <stop position="1">
          <color theme="9" tint="0.80001220740379042"/>
        </stop>
      </gradientFill>
    </fill>
    <fill>
      <patternFill patternType="solid">
        <fgColor theme="0" tint="-0.249977111117893"/>
        <bgColor indexed="64"/>
      </patternFill>
    </fill>
    <fill>
      <patternFill patternType="solid">
        <fgColor theme="4"/>
        <bgColor theme="4"/>
      </patternFill>
    </fill>
    <fill>
      <patternFill patternType="solid">
        <fgColor theme="3" tint="0.34998626667073579"/>
        <bgColor theme="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theme="3" tint="0.249977111117893"/>
        <bgColor theme="1"/>
      </patternFill>
    </fill>
    <fill>
      <patternFill patternType="solid">
        <fgColor theme="4" tint="0.39997558519241921"/>
        <bgColor indexed="64"/>
      </patternFill>
    </fill>
    <fill>
      <patternFill patternType="solid">
        <fgColor theme="6"/>
        <bgColor indexed="64"/>
      </patternFill>
    </fill>
    <fill>
      <patternFill patternType="solid">
        <fgColor rgb="FF000000"/>
        <bgColor rgb="FF000000"/>
      </patternFill>
    </fill>
    <fill>
      <patternFill patternType="solid">
        <fgColor theme="1"/>
        <bgColor indexed="64"/>
      </patternFill>
    </fill>
    <fill>
      <patternFill patternType="solid">
        <fgColor rgb="FFD9D9D9"/>
        <bgColor rgb="FFD9D9D9"/>
      </patternFill>
    </fill>
    <fill>
      <patternFill patternType="solid">
        <fgColor theme="1" tint="0.34998626667073579"/>
        <bgColor indexed="64"/>
      </patternFill>
    </fill>
    <fill>
      <patternFill patternType="solid">
        <fgColor theme="0" tint="-0.14999847407452621"/>
        <bgColor theme="0" tint="-0.14999847407452621"/>
      </patternFill>
    </fill>
    <fill>
      <patternFill patternType="solid">
        <fgColor theme="6" tint="0.79998168889431442"/>
        <bgColor theme="6" tint="0.79998168889431442"/>
      </patternFill>
    </fill>
    <fill>
      <patternFill patternType="solid">
        <fgColor rgb="FFFFFFFF"/>
        <bgColor rgb="FF000000"/>
      </patternFill>
    </fill>
    <fill>
      <patternFill patternType="solid">
        <fgColor theme="8" tint="0.39997558519241921"/>
        <bgColor indexed="64"/>
      </patternFill>
    </fill>
    <fill>
      <patternFill patternType="solid">
        <fgColor theme="9" tint="-0.499984740745262"/>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4"/>
      </patternFill>
    </fill>
    <fill>
      <patternFill patternType="solid">
        <fgColor theme="0" tint="-0.14999847407452621"/>
        <bgColor indexed="64"/>
      </patternFill>
    </fill>
  </fills>
  <borders count="68">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theme="0" tint="-0.499984740745262"/>
      </left>
      <right/>
      <top/>
      <bottom/>
      <diagonal/>
    </border>
    <border>
      <left/>
      <right/>
      <top style="thin">
        <color theme="0" tint="-0.499984740745262"/>
      </top>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diagonal/>
    </border>
    <border>
      <left/>
      <right style="thin">
        <color theme="1" tint="0.499984740745262"/>
      </right>
      <top style="thin">
        <color theme="1" tint="0.499984740745262"/>
      </top>
      <bottom/>
      <diagonal/>
    </border>
    <border>
      <left/>
      <right/>
      <top style="thin">
        <color rgb="FF808080"/>
      </top>
      <bottom/>
      <diagonal/>
    </border>
    <border>
      <left style="thin">
        <color rgb="FF000000"/>
      </left>
      <right style="thin">
        <color indexed="64"/>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theme="1" tint="0.499984740745262"/>
      </left>
      <right style="double">
        <color theme="1" tint="4.9989318521683403E-2"/>
      </right>
      <top style="thin">
        <color theme="1" tint="0.499984740745262"/>
      </top>
      <bottom style="thin">
        <color theme="1" tint="0.499984740745262"/>
      </bottom>
      <diagonal/>
    </border>
    <border>
      <left style="thin">
        <color theme="1" tint="0.499984740745262"/>
      </left>
      <right style="double">
        <color theme="4" tint="-0.249977111117893"/>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double">
        <color theme="4" tint="-0.249977111117893"/>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rgb="FF000000"/>
      </top>
      <bottom style="thin">
        <color theme="1"/>
      </bottom>
      <diagonal/>
    </border>
    <border>
      <left style="thin">
        <color indexed="64"/>
      </left>
      <right style="thin">
        <color rgb="FF000000"/>
      </right>
      <top style="thin">
        <color rgb="FF000000"/>
      </top>
      <bottom style="thin">
        <color theme="1"/>
      </bottom>
      <diagonal/>
    </border>
    <border>
      <left style="dashed">
        <color theme="1" tint="0.499984740745262"/>
      </left>
      <right style="dashed">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op>
      <bottom style="thin">
        <color theme="1" tint="0.499984740745262"/>
      </bottom>
      <diagonal/>
    </border>
    <border>
      <left style="thin">
        <color theme="0" tint="-0.499984740745262"/>
      </left>
      <right style="thin">
        <color theme="0" tint="-0.499984740745262"/>
      </right>
      <top/>
      <bottom/>
      <diagonal/>
    </border>
    <border>
      <left style="thin">
        <color theme="0" tint="-0.499984740745262"/>
      </left>
      <right/>
      <top style="thin">
        <color theme="0" tint="-0.499984740745262"/>
      </top>
      <bottom style="thin">
        <color theme="6" tint="0.39997558519241921"/>
      </bottom>
      <diagonal/>
    </border>
    <border>
      <left style="thin">
        <color theme="0" tint="-0.499984740745262"/>
      </left>
      <right style="thin">
        <color theme="0" tint="-0.499984740745262"/>
      </right>
      <top style="thin">
        <color theme="0" tint="-0.499984740745262"/>
      </top>
      <bottom style="thin">
        <color theme="6" tint="0.3999755851924192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double">
        <color indexed="64"/>
      </bottom>
      <diagonal/>
    </border>
    <border>
      <left/>
      <right/>
      <top style="thin">
        <color rgb="FF000000"/>
      </top>
      <bottom style="thin">
        <color rgb="FF000000"/>
      </bottom>
      <diagonal/>
    </border>
    <border>
      <left style="thin">
        <color theme="1" tint="0.499984740745262"/>
      </left>
      <right style="double">
        <color rgb="FF000000"/>
      </right>
      <top style="thin">
        <color theme="1" tint="0.499984740745262"/>
      </top>
      <bottom style="thin">
        <color theme="1" tint="0.499984740745262"/>
      </bottom>
      <diagonal/>
    </border>
    <border>
      <left/>
      <right style="thin">
        <color indexed="64"/>
      </right>
      <top style="thin">
        <color theme="1"/>
      </top>
      <bottom style="thin">
        <color theme="1"/>
      </bottom>
      <diagonal/>
    </border>
    <border>
      <left style="medium">
        <color theme="1" tint="4.9989318521683403E-2"/>
      </left>
      <right/>
      <top/>
      <bottom/>
      <diagonal/>
    </border>
    <border>
      <left style="double">
        <color rgb="FF000000"/>
      </left>
      <right/>
      <top style="thin">
        <color theme="1" tint="0.499984740745262"/>
      </top>
      <bottom style="thin">
        <color theme="1" tint="0.499984740745262"/>
      </bottom>
      <diagonal/>
    </border>
    <border>
      <left/>
      <right style="thin">
        <color rgb="FF000000"/>
      </right>
      <top style="thin">
        <color rgb="FF000000"/>
      </top>
      <bottom style="thin">
        <color rgb="FF000000"/>
      </bottom>
      <diagonal/>
    </border>
    <border>
      <left/>
      <right style="double">
        <color rgb="FF002060"/>
      </right>
      <top/>
      <bottom/>
      <diagonal/>
    </border>
    <border>
      <left style="thin">
        <color theme="1" tint="0.499984740745262"/>
      </left>
      <right style="double">
        <color rgb="FF002060"/>
      </right>
      <top style="thin">
        <color theme="1" tint="0.499984740745262"/>
      </top>
      <bottom style="thin">
        <color theme="1" tint="0.499984740745262"/>
      </bottom>
      <diagonal/>
    </border>
    <border>
      <left/>
      <right/>
      <top/>
      <bottom style="thin">
        <color rgb="FF000000"/>
      </bottom>
      <diagonal/>
    </border>
  </borders>
  <cellStyleXfs count="8">
    <xf numFmtId="0" fontId="0" fillId="0" borderId="0"/>
    <xf numFmtId="0" fontId="12" fillId="0" borderId="0"/>
    <xf numFmtId="44" fontId="4" fillId="0" borderId="0" applyFont="0" applyFill="0" applyBorder="0" applyAlignment="0" applyProtection="0"/>
    <xf numFmtId="0" fontId="14" fillId="0" borderId="0" applyNumberFormat="0" applyFill="0" applyBorder="0" applyAlignment="0" applyProtection="0"/>
    <xf numFmtId="44" fontId="16" fillId="0" borderId="0" applyFont="0" applyFill="0" applyBorder="0" applyAlignment="0" applyProtection="0"/>
    <xf numFmtId="0" fontId="23" fillId="9" borderId="0">
      <alignment horizontal="left" vertical="center"/>
    </xf>
    <xf numFmtId="49" fontId="24" fillId="11" borderId="0">
      <alignment horizontal="right" vertical="center"/>
    </xf>
    <xf numFmtId="0" fontId="63" fillId="35" borderId="0" applyNumberFormat="0" applyBorder="0" applyAlignment="0" applyProtection="0"/>
  </cellStyleXfs>
  <cellXfs count="413">
    <xf numFmtId="0" fontId="0" fillId="0" borderId="0" xfId="0"/>
    <xf numFmtId="0" fontId="7" fillId="3" borderId="2" xfId="0" applyFont="1" applyFill="1" applyBorder="1" applyAlignment="1">
      <alignment horizontal="center" vertical="center"/>
    </xf>
    <xf numFmtId="0" fontId="5" fillId="0" borderId="2" xfId="0" applyFont="1" applyBorder="1"/>
    <xf numFmtId="0" fontId="5" fillId="0" borderId="2" xfId="0" applyFont="1" applyBorder="1" applyAlignment="1">
      <alignment vertical="center"/>
    </xf>
    <xf numFmtId="0" fontId="6" fillId="2" borderId="3"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49" fontId="5" fillId="0" borderId="3" xfId="0" applyNumberFormat="1" applyFont="1" applyBorder="1" applyAlignment="1">
      <alignment vertical="center" wrapText="1"/>
    </xf>
    <xf numFmtId="14" fontId="9" fillId="0" borderId="3" xfId="0" applyNumberFormat="1" applyFont="1" applyBorder="1" applyAlignment="1">
      <alignment horizontal="center" vertical="center"/>
    </xf>
    <xf numFmtId="49"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xf>
    <xf numFmtId="49" fontId="9" fillId="0" borderId="3" xfId="0" applyNumberFormat="1" applyFont="1" applyBorder="1" applyAlignment="1">
      <alignment horizontal="center" vertical="center"/>
    </xf>
    <xf numFmtId="0" fontId="0" fillId="0" borderId="0" xfId="0" applyAlignment="1">
      <alignment wrapText="1"/>
    </xf>
    <xf numFmtId="0" fontId="0" fillId="4" borderId="0" xfId="0" applyFill="1" applyAlignment="1">
      <alignment horizontal="center" vertical="center"/>
    </xf>
    <xf numFmtId="49" fontId="5" fillId="0" borderId="3" xfId="0" applyNumberFormat="1" applyFont="1" applyBorder="1" applyAlignment="1">
      <alignment vertical="top" wrapText="1"/>
    </xf>
    <xf numFmtId="0" fontId="6" fillId="2" borderId="3" xfId="0" applyFont="1" applyFill="1" applyBorder="1" applyAlignment="1">
      <alignment horizontal="center" vertical="top" wrapText="1"/>
    </xf>
    <xf numFmtId="0" fontId="0" fillId="5" borderId="0" xfId="0" applyFill="1" applyAlignment="1">
      <alignment horizontal="center" vertical="center"/>
    </xf>
    <xf numFmtId="49" fontId="5" fillId="0" borderId="5" xfId="0" applyNumberFormat="1" applyFont="1" applyBorder="1" applyAlignment="1">
      <alignment vertical="center" wrapText="1"/>
    </xf>
    <xf numFmtId="49" fontId="9" fillId="0" borderId="3" xfId="0" applyNumberFormat="1" applyFont="1" applyBorder="1" applyAlignment="1">
      <alignment vertical="center" wrapText="1"/>
    </xf>
    <xf numFmtId="164" fontId="0" fillId="0" borderId="0" xfId="0" applyNumberFormat="1" applyAlignment="1">
      <alignment horizontal="center" vertical="center"/>
    </xf>
    <xf numFmtId="0" fontId="9" fillId="0" borderId="3" xfId="0" applyFont="1" applyBorder="1" applyAlignment="1">
      <alignment wrapText="1"/>
    </xf>
    <xf numFmtId="0" fontId="9" fillId="0" borderId="3" xfId="0" applyFont="1" applyBorder="1"/>
    <xf numFmtId="14" fontId="9" fillId="0" borderId="3" xfId="0" applyNumberFormat="1" applyFont="1" applyBorder="1"/>
    <xf numFmtId="0" fontId="9" fillId="0" borderId="8" xfId="0" applyFont="1" applyBorder="1"/>
    <xf numFmtId="0" fontId="0" fillId="5" borderId="0" xfId="0" applyFill="1"/>
    <xf numFmtId="0" fontId="9" fillId="5" borderId="0" xfId="0" applyFont="1" applyFill="1" applyAlignment="1">
      <alignment horizontal="center" vertical="center" wrapText="1"/>
    </xf>
    <xf numFmtId="164" fontId="9" fillId="5" borderId="0" xfId="0" applyNumberFormat="1" applyFont="1" applyFill="1" applyAlignment="1">
      <alignment horizontal="center" vertical="center" wrapText="1"/>
    </xf>
    <xf numFmtId="14" fontId="9" fillId="5" borderId="0" xfId="0" applyNumberFormat="1" applyFont="1" applyFill="1" applyAlignment="1">
      <alignment horizontal="center" vertical="center" wrapText="1"/>
    </xf>
    <xf numFmtId="49" fontId="9" fillId="5" borderId="0" xfId="0" applyNumberFormat="1" applyFont="1" applyFill="1" applyAlignment="1">
      <alignment horizontal="center" vertical="center" wrapText="1"/>
    </xf>
    <xf numFmtId="3" fontId="5" fillId="5" borderId="0" xfId="0" applyNumberFormat="1" applyFont="1" applyFill="1" applyAlignment="1">
      <alignment horizontal="center" vertical="center" wrapText="1"/>
    </xf>
    <xf numFmtId="0" fontId="13" fillId="5" borderId="0" xfId="0" applyFont="1" applyFill="1" applyAlignment="1">
      <alignment horizontal="center" vertical="center"/>
    </xf>
    <xf numFmtId="0" fontId="13" fillId="5" borderId="0" xfId="0" applyFont="1" applyFill="1" applyAlignment="1">
      <alignment horizontal="center" vertical="center" wrapText="1"/>
    </xf>
    <xf numFmtId="0" fontId="0" fillId="7" borderId="0" xfId="0" applyFill="1" applyAlignment="1">
      <alignment horizontal="center" vertical="center"/>
    </xf>
    <xf numFmtId="0" fontId="0" fillId="7" borderId="0" xfId="0" applyFill="1" applyAlignment="1">
      <alignment horizontal="left" vertical="center"/>
    </xf>
    <xf numFmtId="164" fontId="0" fillId="7" borderId="0" xfId="0" applyNumberFormat="1" applyFill="1" applyAlignment="1">
      <alignment horizontal="center" vertical="center"/>
    </xf>
    <xf numFmtId="0" fontId="0" fillId="8" borderId="0" xfId="0" applyFill="1" applyAlignment="1">
      <alignment horizontal="center" vertical="center"/>
    </xf>
    <xf numFmtId="0" fontId="0" fillId="8" borderId="0" xfId="0" applyFill="1" applyAlignment="1">
      <alignment horizontal="left" vertical="center"/>
    </xf>
    <xf numFmtId="164" fontId="0" fillId="8" borderId="0" xfId="0" applyNumberFormat="1" applyFill="1" applyAlignment="1">
      <alignment horizontal="center" vertical="center"/>
    </xf>
    <xf numFmtId="0" fontId="17" fillId="7" borderId="0" xfId="0" applyFont="1" applyFill="1" applyAlignment="1">
      <alignment horizontal="left" vertical="center"/>
    </xf>
    <xf numFmtId="1" fontId="19" fillId="0" borderId="15" xfId="0" applyNumberFormat="1" applyFont="1" applyBorder="1" applyAlignment="1">
      <alignment horizontal="center" vertical="center" wrapText="1"/>
    </xf>
    <xf numFmtId="1" fontId="19" fillId="0" borderId="12" xfId="0" applyNumberFormat="1" applyFont="1" applyBorder="1" applyAlignment="1">
      <alignment horizontal="center" vertical="center" wrapText="1"/>
    </xf>
    <xf numFmtId="0" fontId="7" fillId="3" borderId="9" xfId="0" applyFont="1" applyFill="1" applyBorder="1" applyAlignment="1">
      <alignment horizontal="center" vertical="center"/>
    </xf>
    <xf numFmtId="0" fontId="5" fillId="0" borderId="18" xfId="0" applyFont="1" applyBorder="1" applyAlignment="1">
      <alignment vertical="center"/>
    </xf>
    <xf numFmtId="0" fontId="0" fillId="13" borderId="0" xfId="0" applyFill="1" applyAlignment="1">
      <alignment horizontal="center" vertical="center"/>
    </xf>
    <xf numFmtId="0" fontId="25" fillId="14" borderId="19" xfId="0" applyFont="1" applyFill="1" applyBorder="1" applyAlignment="1">
      <alignment horizontal="center" vertical="center" wrapText="1"/>
    </xf>
    <xf numFmtId="164" fontId="25" fillId="14" borderId="19" xfId="0" applyNumberFormat="1" applyFont="1" applyFill="1" applyBorder="1" applyAlignment="1">
      <alignment horizontal="center" vertical="center" wrapText="1"/>
    </xf>
    <xf numFmtId="0" fontId="25" fillId="14" borderId="20" xfId="0" applyFont="1" applyFill="1" applyBorder="1" applyAlignment="1">
      <alignment horizontal="center" vertical="center" wrapText="1"/>
    </xf>
    <xf numFmtId="0" fontId="8" fillId="13" borderId="0" xfId="0" applyFont="1" applyFill="1" applyAlignment="1">
      <alignment horizontal="center" vertical="center"/>
    </xf>
    <xf numFmtId="0" fontId="0" fillId="0" borderId="0" xfId="0" applyAlignment="1">
      <alignment horizontal="center" vertical="center" wrapText="1"/>
    </xf>
    <xf numFmtId="0" fontId="8" fillId="0" borderId="0" xfId="0" applyFont="1" applyAlignment="1">
      <alignment horizontal="center" vertical="center"/>
    </xf>
    <xf numFmtId="0" fontId="0" fillId="0" borderId="0" xfId="0" applyAlignment="1">
      <alignment vertical="center"/>
    </xf>
    <xf numFmtId="164" fontId="22" fillId="0" borderId="0" xfId="0" applyNumberFormat="1" applyFont="1" applyAlignment="1">
      <alignment horizontal="right" vertical="center"/>
    </xf>
    <xf numFmtId="0" fontId="22" fillId="0" borderId="0" xfId="0" applyFont="1" applyAlignment="1">
      <alignment horizontal="left" vertical="center"/>
    </xf>
    <xf numFmtId="0" fontId="26" fillId="0" borderId="0" xfId="0" applyFont="1" applyAlignment="1">
      <alignment horizontal="center" vertical="center"/>
    </xf>
    <xf numFmtId="0" fontId="9" fillId="0" borderId="19" xfId="0" applyFont="1" applyBorder="1" applyAlignment="1">
      <alignment horizontal="center" vertical="center" wrapText="1"/>
    </xf>
    <xf numFmtId="0" fontId="8" fillId="0" borderId="19" xfId="0" applyFont="1" applyBorder="1" applyAlignment="1">
      <alignment horizontal="center" vertical="center" wrapText="1"/>
    </xf>
    <xf numFmtId="164" fontId="9" fillId="0" borderId="19" xfId="0" applyNumberFormat="1" applyFont="1" applyBorder="1" applyAlignment="1">
      <alignment horizontal="center" vertical="center" wrapText="1"/>
    </xf>
    <xf numFmtId="0" fontId="5" fillId="0" borderId="20" xfId="0" applyFont="1" applyBorder="1" applyAlignment="1">
      <alignment horizontal="center" vertical="center" wrapText="1"/>
    </xf>
    <xf numFmtId="0" fontId="27" fillId="5" borderId="0" xfId="0" applyFont="1" applyFill="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164" fontId="8" fillId="0" borderId="19" xfId="0" applyNumberFormat="1" applyFont="1" applyBorder="1" applyAlignment="1">
      <alignment horizontal="center" vertical="center"/>
    </xf>
    <xf numFmtId="0" fontId="0" fillId="0" borderId="20" xfId="0" applyBorder="1" applyAlignment="1">
      <alignment horizontal="center" vertical="center"/>
    </xf>
    <xf numFmtId="0" fontId="5" fillId="0" borderId="21" xfId="0" applyFont="1" applyBorder="1" applyAlignment="1">
      <alignment horizontal="center" vertical="center" wrapText="1"/>
    </xf>
    <xf numFmtId="0" fontId="5" fillId="0" borderId="0" xfId="0" applyFont="1" applyAlignment="1">
      <alignment horizontal="center" vertical="center" wrapText="1"/>
    </xf>
    <xf numFmtId="0" fontId="0" fillId="0" borderId="19" xfId="0" applyBorder="1" applyAlignment="1">
      <alignment horizontal="center" vertical="center"/>
    </xf>
    <xf numFmtId="164" fontId="0" fillId="0" borderId="19" xfId="0" applyNumberFormat="1" applyBorder="1" applyAlignment="1">
      <alignment horizontal="center" vertical="center"/>
    </xf>
    <xf numFmtId="0" fontId="9" fillId="0" borderId="22" xfId="0" applyFont="1" applyBorder="1" applyAlignment="1">
      <alignment horizontal="center" vertical="center" wrapText="1"/>
    </xf>
    <xf numFmtId="164" fontId="9" fillId="0" borderId="22" xfId="0" applyNumberFormat="1" applyFont="1" applyBorder="1" applyAlignment="1">
      <alignment horizontal="center" vertical="center" wrapText="1"/>
    </xf>
    <xf numFmtId="0" fontId="9" fillId="16" borderId="0" xfId="0" applyFont="1" applyFill="1" applyAlignment="1">
      <alignment horizontal="center" vertical="center" wrapText="1"/>
    </xf>
    <xf numFmtId="164" fontId="9" fillId="16" borderId="0" xfId="0" applyNumberFormat="1" applyFont="1" applyFill="1" applyAlignment="1">
      <alignment horizontal="center" vertical="center" wrapText="1"/>
    </xf>
    <xf numFmtId="14" fontId="9" fillId="16" borderId="0" xfId="0" applyNumberFormat="1" applyFont="1" applyFill="1" applyAlignment="1">
      <alignment horizontal="center" vertical="center" wrapText="1"/>
    </xf>
    <xf numFmtId="0" fontId="9" fillId="6" borderId="0" xfId="0" applyFont="1" applyFill="1" applyAlignment="1">
      <alignment horizontal="center" vertical="center" wrapText="1"/>
    </xf>
    <xf numFmtId="164" fontId="9" fillId="6" borderId="0" xfId="0" applyNumberFormat="1" applyFont="1" applyFill="1" applyAlignment="1">
      <alignment horizontal="center" vertical="center" wrapText="1"/>
    </xf>
    <xf numFmtId="14" fontId="9" fillId="6" borderId="0" xfId="0" applyNumberFormat="1" applyFont="1" applyFill="1" applyAlignment="1">
      <alignment horizontal="center" vertical="center" wrapText="1"/>
    </xf>
    <xf numFmtId="0" fontId="9" fillId="0" borderId="7" xfId="0" applyFont="1" applyBorder="1" applyAlignment="1">
      <alignment wrapText="1"/>
    </xf>
    <xf numFmtId="0" fontId="5" fillId="0" borderId="0" xfId="0" applyFont="1" applyAlignment="1">
      <alignment horizontal="center"/>
    </xf>
    <xf numFmtId="0" fontId="9" fillId="0" borderId="2" xfId="0" applyFont="1" applyBorder="1" applyAlignment="1">
      <alignment wrapText="1"/>
    </xf>
    <xf numFmtId="0" fontId="9" fillId="0" borderId="9" xfId="0" applyFont="1" applyBorder="1" applyAlignment="1">
      <alignment wrapText="1"/>
    </xf>
    <xf numFmtId="0" fontId="24" fillId="12" borderId="0" xfId="6" applyNumberFormat="1" applyFill="1">
      <alignment horizontal="right" vertical="center"/>
    </xf>
    <xf numFmtId="0" fontId="0" fillId="5" borderId="0" xfId="0" applyFill="1" applyAlignment="1">
      <alignment wrapText="1"/>
    </xf>
    <xf numFmtId="0" fontId="5" fillId="0" borderId="0" xfId="0" applyFont="1" applyAlignment="1">
      <alignment vertical="center"/>
    </xf>
    <xf numFmtId="14" fontId="0" fillId="0" borderId="0" xfId="0" applyNumberFormat="1"/>
    <xf numFmtId="0" fontId="18" fillId="19" borderId="13" xfId="0" applyFont="1" applyFill="1" applyBorder="1" applyAlignment="1">
      <alignment horizontal="center" vertical="center" wrapText="1"/>
    </xf>
    <xf numFmtId="0" fontId="18" fillId="19" borderId="14" xfId="0" applyFont="1" applyFill="1" applyBorder="1" applyAlignment="1">
      <alignment horizontal="center" vertical="center" wrapText="1"/>
    </xf>
    <xf numFmtId="164" fontId="18" fillId="19" borderId="14" xfId="0" applyNumberFormat="1" applyFont="1" applyFill="1" applyBorder="1" applyAlignment="1">
      <alignment horizontal="center" vertical="center" wrapText="1"/>
    </xf>
    <xf numFmtId="0" fontId="18" fillId="19" borderId="15" xfId="0" applyFont="1" applyFill="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0" fontId="5" fillId="0" borderId="6" xfId="0" applyFont="1" applyBorder="1" applyAlignment="1">
      <alignment vertical="center" wrapText="1"/>
    </xf>
    <xf numFmtId="0" fontId="33" fillId="0" borderId="0" xfId="0" applyFont="1" applyAlignment="1">
      <alignment horizontal="center" vertical="center"/>
    </xf>
    <xf numFmtId="49" fontId="9" fillId="0" borderId="2"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2" xfId="0" applyNumberFormat="1" applyFont="1" applyBorder="1" applyAlignment="1">
      <alignment horizontal="center" vertical="center"/>
    </xf>
    <xf numFmtId="14" fontId="5" fillId="0" borderId="2" xfId="0" applyNumberFormat="1" applyFont="1" applyBorder="1" applyAlignment="1">
      <alignment horizontal="center" vertical="center"/>
    </xf>
    <xf numFmtId="14" fontId="9" fillId="0" borderId="2" xfId="0" applyNumberFormat="1" applyFont="1" applyBorder="1" applyAlignment="1">
      <alignment horizontal="center" vertical="center"/>
    </xf>
    <xf numFmtId="0" fontId="35" fillId="0" borderId="2" xfId="0" applyFont="1" applyBorder="1" applyAlignment="1">
      <alignment wrapText="1"/>
    </xf>
    <xf numFmtId="0" fontId="9" fillId="0" borderId="4" xfId="0" applyFont="1" applyBorder="1" applyAlignment="1">
      <alignment wrapText="1"/>
    </xf>
    <xf numFmtId="14" fontId="9" fillId="0" borderId="4" xfId="0" applyNumberFormat="1" applyFont="1" applyBorder="1"/>
    <xf numFmtId="0" fontId="9" fillId="0" borderId="37" xfId="0" applyFont="1" applyBorder="1"/>
    <xf numFmtId="0" fontId="21" fillId="0" borderId="11" xfId="0" applyFont="1" applyBorder="1" applyAlignment="1">
      <alignment horizontal="center" vertical="center"/>
    </xf>
    <xf numFmtId="0" fontId="20" fillId="0" borderId="10" xfId="0" applyFont="1" applyBorder="1" applyAlignment="1">
      <alignment horizontal="center" vertical="center" wrapText="1"/>
    </xf>
    <xf numFmtId="44" fontId="20" fillId="0" borderId="10" xfId="4" applyFont="1" applyFill="1" applyBorder="1" applyAlignment="1">
      <alignment horizontal="center" vertical="center" wrapText="1"/>
    </xf>
    <xf numFmtId="14" fontId="20" fillId="0" borderId="10"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20" fillId="0" borderId="16" xfId="0" applyFont="1" applyBorder="1" applyAlignment="1">
      <alignment horizontal="center" vertical="center" wrapText="1"/>
    </xf>
    <xf numFmtId="44" fontId="20" fillId="0" borderId="16" xfId="4" applyFont="1" applyFill="1" applyBorder="1" applyAlignment="1">
      <alignment horizontal="center" vertical="center" wrapText="1"/>
    </xf>
    <xf numFmtId="14" fontId="20" fillId="0" borderId="16" xfId="0" applyNumberFormat="1" applyFont="1" applyBorder="1" applyAlignment="1">
      <alignment horizontal="center" vertical="center" wrapText="1"/>
    </xf>
    <xf numFmtId="0" fontId="20" fillId="0" borderId="17" xfId="0" applyFont="1" applyBorder="1" applyAlignment="1">
      <alignment horizontal="center" vertical="center" wrapText="1"/>
    </xf>
    <xf numFmtId="0" fontId="5" fillId="0" borderId="8" xfId="0" applyFont="1" applyBorder="1" applyAlignment="1">
      <alignment vertical="center" wrapText="1"/>
    </xf>
    <xf numFmtId="0" fontId="0" fillId="0" borderId="0" xfId="0" applyAlignment="1">
      <alignment horizontal="center" wrapText="1"/>
    </xf>
    <xf numFmtId="0" fontId="0" fillId="7" borderId="0" xfId="0" applyFill="1" applyAlignment="1">
      <alignment horizontal="center" vertical="center" wrapText="1"/>
    </xf>
    <xf numFmtId="164" fontId="0" fillId="7" borderId="0" xfId="0" applyNumberFormat="1" applyFill="1" applyAlignment="1">
      <alignment horizontal="center" vertical="center" wrapText="1"/>
    </xf>
    <xf numFmtId="0" fontId="0" fillId="8" borderId="0" xfId="0" applyFill="1" applyAlignment="1">
      <alignment horizontal="center" vertical="center" wrapText="1"/>
    </xf>
    <xf numFmtId="0" fontId="0" fillId="8" borderId="0" xfId="0" applyFill="1" applyAlignment="1">
      <alignment horizontal="left" vertical="center" wrapText="1"/>
    </xf>
    <xf numFmtId="164" fontId="0" fillId="8" borderId="0" xfId="0" applyNumberFormat="1" applyFill="1" applyAlignment="1">
      <alignment horizontal="center" vertical="center" wrapText="1"/>
    </xf>
    <xf numFmtId="0" fontId="0" fillId="5" borderId="0" xfId="0" applyFill="1" applyAlignment="1">
      <alignment horizontal="center" vertical="center" wrapText="1"/>
    </xf>
    <xf numFmtId="0" fontId="0" fillId="4" borderId="0" xfId="0" applyFill="1" applyAlignment="1">
      <alignment horizontal="center" vertical="center" wrapText="1"/>
    </xf>
    <xf numFmtId="49" fontId="5" fillId="0" borderId="2" xfId="0" applyNumberFormat="1" applyFont="1" applyBorder="1" applyAlignment="1">
      <alignment vertical="center" wrapText="1"/>
    </xf>
    <xf numFmtId="49" fontId="5" fillId="0" borderId="4" xfId="0" applyNumberFormat="1" applyFont="1" applyBorder="1" applyAlignment="1">
      <alignment vertical="center" wrapText="1"/>
    </xf>
    <xf numFmtId="14" fontId="9" fillId="0" borderId="4" xfId="0" applyNumberFormat="1" applyFont="1" applyBorder="1" applyAlignment="1">
      <alignment horizontal="center" vertical="center"/>
    </xf>
    <xf numFmtId="49" fontId="9" fillId="0" borderId="6" xfId="0" applyNumberFormat="1" applyFont="1" applyBorder="1" applyAlignment="1">
      <alignment vertical="center" wrapText="1"/>
    </xf>
    <xf numFmtId="14" fontId="9" fillId="0" borderId="6"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9" fillId="0" borderId="9"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9" fillId="0" borderId="19" xfId="0" applyFont="1" applyBorder="1" applyAlignment="1">
      <alignment horizontal="left" vertical="top" wrapText="1"/>
    </xf>
    <xf numFmtId="0" fontId="9" fillId="0" borderId="2" xfId="0" applyFont="1" applyBorder="1" applyAlignment="1">
      <alignment horizontal="left" vertical="top" wrapText="1"/>
    </xf>
    <xf numFmtId="0" fontId="9" fillId="0" borderId="34" xfId="0" applyFont="1" applyBorder="1" applyAlignment="1">
      <alignment horizontal="left" vertical="top" wrapText="1"/>
    </xf>
    <xf numFmtId="0" fontId="5" fillId="0" borderId="19" xfId="0" applyFont="1" applyBorder="1" applyAlignment="1">
      <alignment horizontal="left" vertical="top" wrapText="1"/>
    </xf>
    <xf numFmtId="164" fontId="9" fillId="0" borderId="2" xfId="0" applyNumberFormat="1" applyFont="1" applyBorder="1" applyAlignment="1">
      <alignment horizontal="left" vertical="top" wrapText="1"/>
    </xf>
    <xf numFmtId="164" fontId="9" fillId="0" borderId="19" xfId="0" applyNumberFormat="1" applyFont="1" applyBorder="1" applyAlignment="1">
      <alignment horizontal="left" vertical="top" wrapText="1"/>
    </xf>
    <xf numFmtId="0" fontId="5" fillId="0" borderId="20" xfId="0" applyFont="1" applyBorder="1" applyAlignment="1">
      <alignment horizontal="left" vertical="top" wrapText="1"/>
    </xf>
    <xf numFmtId="0" fontId="8" fillId="0" borderId="19" xfId="0" applyFont="1" applyBorder="1" applyAlignment="1">
      <alignment horizontal="left" vertical="top" wrapText="1"/>
    </xf>
    <xf numFmtId="164" fontId="5" fillId="0" borderId="19" xfId="0" applyNumberFormat="1" applyFont="1" applyBorder="1" applyAlignment="1">
      <alignment horizontal="left" vertical="top" wrapText="1"/>
    </xf>
    <xf numFmtId="0" fontId="9" fillId="0" borderId="35" xfId="0" applyFont="1" applyBorder="1" applyAlignment="1">
      <alignment horizontal="left" vertical="top" wrapText="1"/>
    </xf>
    <xf numFmtId="0" fontId="18" fillId="21" borderId="10" xfId="0" applyFont="1" applyFill="1" applyBorder="1" applyAlignment="1">
      <alignment horizontal="center" vertical="center" wrapText="1"/>
    </xf>
    <xf numFmtId="164" fontId="18" fillId="21" borderId="10" xfId="0" applyNumberFormat="1" applyFont="1" applyFill="1" applyBorder="1" applyAlignment="1">
      <alignment horizontal="center" vertical="center" wrapText="1"/>
    </xf>
    <xf numFmtId="0" fontId="44" fillId="0" borderId="0" xfId="0" applyFont="1" applyAlignment="1">
      <alignment horizontal="left" vertical="top" wrapText="1"/>
    </xf>
    <xf numFmtId="0" fontId="6" fillId="22" borderId="39" xfId="0" applyFont="1" applyFill="1" applyBorder="1" applyAlignment="1">
      <alignment horizontal="center" vertical="center" wrapText="1"/>
    </xf>
    <xf numFmtId="0" fontId="46" fillId="24" borderId="0" xfId="0" applyFont="1" applyFill="1" applyAlignment="1">
      <alignment horizontal="left" vertical="top"/>
    </xf>
    <xf numFmtId="0" fontId="47" fillId="25" borderId="44" xfId="0" applyFont="1" applyFill="1" applyBorder="1" applyAlignment="1">
      <alignment horizontal="left" vertical="top" wrapText="1"/>
    </xf>
    <xf numFmtId="0" fontId="48" fillId="0" borderId="11" xfId="0" applyFont="1" applyBorder="1" applyAlignment="1">
      <alignment horizontal="left" vertical="top" wrapText="1"/>
    </xf>
    <xf numFmtId="14" fontId="48" fillId="0" borderId="10" xfId="0" applyNumberFormat="1" applyFont="1" applyBorder="1" applyAlignment="1">
      <alignment horizontal="left" vertical="top" wrapText="1"/>
    </xf>
    <xf numFmtId="0" fontId="46" fillId="0" borderId="0" xfId="0" applyFont="1" applyAlignment="1">
      <alignment horizontal="left" vertical="top"/>
    </xf>
    <xf numFmtId="0" fontId="0" fillId="0" borderId="0" xfId="0" applyAlignment="1">
      <alignment horizontal="left" vertical="top"/>
    </xf>
    <xf numFmtId="0" fontId="47" fillId="25" borderId="44" xfId="0" applyFont="1" applyFill="1" applyBorder="1" applyAlignment="1">
      <alignment horizontal="center" wrapText="1"/>
    </xf>
    <xf numFmtId="0" fontId="48" fillId="6" borderId="11" xfId="0" applyFont="1" applyFill="1" applyBorder="1" applyAlignment="1">
      <alignment horizontal="center" wrapText="1"/>
    </xf>
    <xf numFmtId="14" fontId="48" fillId="6" borderId="10" xfId="0" applyNumberFormat="1" applyFont="1" applyFill="1" applyBorder="1" applyAlignment="1">
      <alignment horizontal="center" wrapText="1"/>
    </xf>
    <xf numFmtId="14" fontId="48" fillId="6" borderId="45" xfId="0" applyNumberFormat="1" applyFont="1" applyFill="1" applyBorder="1" applyAlignment="1">
      <alignment horizontal="center" wrapText="1"/>
    </xf>
    <xf numFmtId="0" fontId="49" fillId="5" borderId="11" xfId="0" applyFont="1" applyFill="1" applyBorder="1" applyAlignment="1">
      <alignment horizontal="center" wrapText="1"/>
    </xf>
    <xf numFmtId="14" fontId="50" fillId="5" borderId="47" xfId="0" applyNumberFormat="1" applyFont="1" applyFill="1" applyBorder="1" applyAlignment="1">
      <alignment horizontal="center" wrapText="1"/>
    </xf>
    <xf numFmtId="14" fontId="50" fillId="5" borderId="10" xfId="0" applyNumberFormat="1" applyFont="1" applyFill="1" applyBorder="1" applyAlignment="1">
      <alignment horizontal="center" wrapText="1"/>
    </xf>
    <xf numFmtId="14" fontId="50" fillId="5" borderId="12" xfId="0" applyNumberFormat="1" applyFont="1" applyFill="1" applyBorder="1" applyAlignment="1">
      <alignment horizontal="center" wrapText="1"/>
    </xf>
    <xf numFmtId="0" fontId="50" fillId="5" borderId="47" xfId="0" applyFont="1" applyFill="1" applyBorder="1" applyAlignment="1">
      <alignment horizontal="center" wrapText="1"/>
    </xf>
    <xf numFmtId="0" fontId="50" fillId="5" borderId="10" xfId="0" applyFont="1" applyFill="1" applyBorder="1" applyAlignment="1">
      <alignment horizontal="center" wrapText="1"/>
    </xf>
    <xf numFmtId="0" fontId="50" fillId="6" borderId="1" xfId="0" applyFont="1" applyFill="1" applyBorder="1" applyAlignment="1">
      <alignment horizontal="center"/>
    </xf>
    <xf numFmtId="0" fontId="50" fillId="6" borderId="2" xfId="0" applyFont="1" applyFill="1" applyBorder="1" applyAlignment="1">
      <alignment horizontal="center"/>
    </xf>
    <xf numFmtId="0" fontId="45" fillId="23" borderId="48" xfId="0" applyFont="1" applyFill="1" applyBorder="1" applyAlignment="1">
      <alignment horizontal="center" vertical="center" wrapText="1"/>
    </xf>
    <xf numFmtId="0" fontId="6" fillId="23" borderId="48" xfId="0" applyFont="1" applyFill="1" applyBorder="1" applyAlignment="1">
      <alignment horizontal="center" vertical="center" wrapText="1"/>
    </xf>
    <xf numFmtId="0" fontId="6" fillId="23" borderId="49" xfId="0" applyFont="1" applyFill="1" applyBorder="1" applyAlignment="1">
      <alignment horizontal="center" vertical="center" wrapText="1"/>
    </xf>
    <xf numFmtId="0" fontId="7" fillId="23" borderId="40" xfId="0" applyFont="1" applyFill="1" applyBorder="1" applyAlignment="1">
      <alignment horizontal="center" vertical="center" wrapText="1"/>
    </xf>
    <xf numFmtId="0" fontId="7" fillId="23" borderId="41" xfId="0" applyFont="1" applyFill="1" applyBorder="1" applyAlignment="1">
      <alignment horizontal="center" vertical="center" wrapText="1"/>
    </xf>
    <xf numFmtId="0" fontId="17" fillId="7" borderId="0" xfId="0" applyFont="1" applyFill="1" applyAlignment="1">
      <alignment vertical="center"/>
    </xf>
    <xf numFmtId="0" fontId="0" fillId="7" borderId="0" xfId="0" applyFill="1" applyAlignment="1">
      <alignment vertical="center"/>
    </xf>
    <xf numFmtId="0" fontId="0" fillId="8" borderId="0" xfId="0" applyFill="1" applyAlignment="1">
      <alignment vertical="center"/>
    </xf>
    <xf numFmtId="14" fontId="50" fillId="5" borderId="10" xfId="0" applyNumberFormat="1" applyFont="1" applyFill="1" applyBorder="1" applyAlignment="1">
      <alignment vertical="center" wrapText="1"/>
    </xf>
    <xf numFmtId="1" fontId="0" fillId="0" borderId="0" xfId="0" applyNumberFormat="1"/>
    <xf numFmtId="0" fontId="48" fillId="0" borderId="47" xfId="0" applyFont="1" applyBorder="1" applyAlignment="1">
      <alignment horizontal="left" vertical="top" wrapText="1"/>
    </xf>
    <xf numFmtId="49" fontId="48" fillId="0" borderId="11" xfId="0" applyNumberFormat="1" applyFont="1" applyBorder="1" applyAlignment="1">
      <alignment horizontal="left" vertical="top" wrapText="1"/>
    </xf>
    <xf numFmtId="14" fontId="48" fillId="0" borderId="11" xfId="0" applyNumberFormat="1" applyFont="1" applyBorder="1" applyAlignment="1">
      <alignment horizontal="left" vertical="top" wrapText="1"/>
    </xf>
    <xf numFmtId="1" fontId="19" fillId="26" borderId="51" xfId="0" applyNumberFormat="1" applyFont="1" applyFill="1" applyBorder="1" applyAlignment="1">
      <alignment horizontal="center" vertical="center" wrapText="1"/>
    </xf>
    <xf numFmtId="1" fontId="19" fillId="0" borderId="10" xfId="0" applyNumberFormat="1" applyFont="1" applyBorder="1" applyAlignment="1">
      <alignment horizontal="center" vertical="center" wrapText="1"/>
    </xf>
    <xf numFmtId="1" fontId="19" fillId="0" borderId="51" xfId="0" applyNumberFormat="1" applyFont="1" applyBorder="1" applyAlignment="1">
      <alignment horizontal="center" vertical="center" wrapText="1"/>
    </xf>
    <xf numFmtId="1" fontId="19" fillId="26" borderId="10" xfId="0" applyNumberFormat="1" applyFont="1" applyFill="1" applyBorder="1" applyAlignment="1">
      <alignment horizontal="center" vertical="center" wrapText="1"/>
    </xf>
    <xf numFmtId="0" fontId="44" fillId="5" borderId="0" xfId="0" applyFont="1" applyFill="1" applyAlignment="1">
      <alignment wrapText="1"/>
    </xf>
    <xf numFmtId="0" fontId="44" fillId="0" borderId="0" xfId="0" applyFont="1"/>
    <xf numFmtId="0" fontId="44" fillId="5" borderId="0" xfId="0" applyFont="1" applyFill="1"/>
    <xf numFmtId="0" fontId="44" fillId="0" borderId="0" xfId="0" applyFont="1" applyAlignment="1">
      <alignment wrapText="1"/>
    </xf>
    <xf numFmtId="0" fontId="44" fillId="5" borderId="0" xfId="0" applyFont="1" applyFill="1" applyAlignment="1">
      <alignment horizontal="left" vertical="top"/>
    </xf>
    <xf numFmtId="0" fontId="44" fillId="0" borderId="0" xfId="0" applyFont="1" applyAlignment="1">
      <alignment horizontal="left" vertical="top"/>
    </xf>
    <xf numFmtId="14" fontId="32" fillId="5" borderId="0" xfId="0" applyNumberFormat="1" applyFont="1" applyFill="1" applyAlignment="1">
      <alignment horizontal="left" vertical="top"/>
    </xf>
    <xf numFmtId="0" fontId="36" fillId="15" borderId="0" xfId="0" applyFont="1" applyFill="1" applyAlignment="1">
      <alignment horizontal="center" vertical="center" wrapText="1"/>
    </xf>
    <xf numFmtId="0" fontId="36" fillId="15" borderId="33" xfId="0" applyFont="1" applyFill="1" applyBorder="1" applyAlignment="1">
      <alignment horizontal="center" vertical="center" wrapText="1"/>
    </xf>
    <xf numFmtId="164" fontId="36" fillId="15" borderId="33" xfId="0" applyNumberFormat="1" applyFont="1" applyFill="1" applyBorder="1" applyAlignment="1">
      <alignment horizontal="center" vertical="center" wrapText="1"/>
    </xf>
    <xf numFmtId="0" fontId="36" fillId="15" borderId="52" xfId="0" applyFont="1" applyFill="1" applyBorder="1" applyAlignment="1">
      <alignment horizontal="center" vertical="center" wrapText="1"/>
    </xf>
    <xf numFmtId="0" fontId="8" fillId="0" borderId="33" xfId="0" applyFont="1" applyBorder="1" applyAlignment="1">
      <alignment horizontal="center" vertical="center"/>
    </xf>
    <xf numFmtId="164" fontId="8" fillId="0" borderId="33" xfId="0" applyNumberFormat="1" applyFont="1" applyBorder="1" applyAlignment="1">
      <alignment horizontal="center" vertical="center"/>
    </xf>
    <xf numFmtId="0" fontId="8" fillId="0" borderId="52" xfId="0" applyFont="1" applyBorder="1" applyAlignment="1">
      <alignment horizontal="center" vertical="center"/>
    </xf>
    <xf numFmtId="0" fontId="52" fillId="0" borderId="4" xfId="0" applyFont="1" applyBorder="1" applyAlignment="1">
      <alignment horizontal="center" vertical="center" wrapText="1"/>
    </xf>
    <xf numFmtId="0" fontId="0" fillId="0" borderId="0" xfId="0" applyAlignment="1">
      <alignment vertical="top" wrapText="1"/>
    </xf>
    <xf numFmtId="164" fontId="0" fillId="0" borderId="0" xfId="0" applyNumberFormat="1"/>
    <xf numFmtId="0" fontId="7" fillId="20" borderId="0" xfId="0" applyFont="1" applyFill="1" applyAlignment="1">
      <alignment horizontal="center" vertical="center"/>
    </xf>
    <xf numFmtId="0" fontId="8" fillId="20" borderId="0" xfId="0" applyFont="1" applyFill="1" applyAlignment="1">
      <alignment wrapText="1"/>
    </xf>
    <xf numFmtId="0" fontId="0" fillId="20" borderId="0" xfId="0" applyFill="1" applyAlignment="1">
      <alignment wrapText="1"/>
    </xf>
    <xf numFmtId="0" fontId="21" fillId="5" borderId="10" xfId="0" applyFont="1" applyFill="1" applyBorder="1" applyAlignment="1">
      <alignment horizontal="center" vertical="center" wrapText="1"/>
    </xf>
    <xf numFmtId="164" fontId="21" fillId="5" borderId="10" xfId="0" applyNumberFormat="1" applyFont="1" applyFill="1" applyBorder="1" applyAlignment="1">
      <alignment horizontal="center" vertical="center" wrapText="1"/>
    </xf>
    <xf numFmtId="14" fontId="21" fillId="5" borderId="10" xfId="0" applyNumberFormat="1" applyFont="1" applyFill="1" applyBorder="1" applyAlignment="1">
      <alignment horizontal="center" vertical="center" wrapText="1"/>
    </xf>
    <xf numFmtId="0" fontId="35" fillId="0" borderId="19" xfId="0" applyFont="1" applyBorder="1" applyAlignment="1">
      <alignment horizontal="left" vertical="top" wrapText="1"/>
    </xf>
    <xf numFmtId="0" fontId="9" fillId="28" borderId="19" xfId="0" applyFont="1" applyFill="1" applyBorder="1" applyAlignment="1">
      <alignment horizontal="center" vertical="center" wrapText="1"/>
    </xf>
    <xf numFmtId="0" fontId="35" fillId="27" borderId="53" xfId="0" applyFont="1" applyFill="1" applyBorder="1" applyAlignment="1">
      <alignment horizontal="left" vertical="top" wrapText="1"/>
    </xf>
    <xf numFmtId="164" fontId="35" fillId="27" borderId="53" xfId="0" applyNumberFormat="1" applyFont="1" applyFill="1" applyBorder="1" applyAlignment="1">
      <alignment horizontal="left" vertical="top" wrapText="1"/>
    </xf>
    <xf numFmtId="0" fontId="35" fillId="5" borderId="53" xfId="0" applyFont="1" applyFill="1" applyBorder="1" applyAlignment="1">
      <alignment horizontal="left" vertical="top" wrapText="1"/>
    </xf>
    <xf numFmtId="164" fontId="35" fillId="5" borderId="53" xfId="0" applyNumberFormat="1" applyFont="1" applyFill="1" applyBorder="1" applyAlignment="1">
      <alignment horizontal="left" vertical="top" wrapText="1"/>
    </xf>
    <xf numFmtId="164" fontId="35" fillId="0" borderId="19" xfId="0" applyNumberFormat="1" applyFont="1" applyBorder="1" applyAlignment="1">
      <alignment horizontal="left" vertical="top" wrapText="1"/>
    </xf>
    <xf numFmtId="0" fontId="35" fillId="0" borderId="34" xfId="0" applyFont="1" applyBorder="1" applyAlignment="1">
      <alignment horizontal="left" vertical="top" wrapText="1"/>
    </xf>
    <xf numFmtId="0" fontId="35" fillId="0" borderId="20" xfId="0" applyFont="1" applyBorder="1" applyAlignment="1">
      <alignment horizontal="left" vertical="top" wrapText="1"/>
    </xf>
    <xf numFmtId="0" fontId="35" fillId="0" borderId="2" xfId="0" applyFont="1" applyBorder="1" applyAlignment="1">
      <alignment horizontal="left" vertical="top" wrapText="1"/>
    </xf>
    <xf numFmtId="164" fontId="35" fillId="0" borderId="2" xfId="0" applyNumberFormat="1" applyFont="1" applyBorder="1" applyAlignment="1">
      <alignment horizontal="left" vertical="top" wrapText="1"/>
    </xf>
    <xf numFmtId="0" fontId="35" fillId="0" borderId="35" xfId="0" applyFont="1" applyBorder="1" applyAlignment="1">
      <alignment horizontal="left" vertical="top" wrapText="1"/>
    </xf>
    <xf numFmtId="0" fontId="35" fillId="0" borderId="2" xfId="0" applyFont="1" applyBorder="1" applyAlignment="1">
      <alignment vertical="center" wrapText="1"/>
    </xf>
    <xf numFmtId="14" fontId="32" fillId="5" borderId="0" xfId="0" applyNumberFormat="1" applyFont="1" applyFill="1" applyAlignment="1">
      <alignment horizontal="left" vertical="top" wrapText="1"/>
    </xf>
    <xf numFmtId="0" fontId="26" fillId="0" borderId="0" xfId="0" applyFont="1" applyAlignment="1">
      <alignment wrapText="1"/>
    </xf>
    <xf numFmtId="0" fontId="35" fillId="0" borderId="33" xfId="0" applyFont="1" applyBorder="1" applyAlignment="1">
      <alignment horizontal="left" vertical="top" wrapText="1"/>
    </xf>
    <xf numFmtId="0" fontId="9" fillId="0" borderId="3" xfId="0" applyFont="1" applyBorder="1" applyAlignment="1">
      <alignment horizontal="left" vertical="top" wrapText="1"/>
    </xf>
    <xf numFmtId="0" fontId="5" fillId="0" borderId="2" xfId="0" applyFont="1" applyBorder="1" applyAlignment="1">
      <alignment horizontal="left" vertical="top" wrapText="1"/>
    </xf>
    <xf numFmtId="164" fontId="5" fillId="0" borderId="2" xfId="0" applyNumberFormat="1" applyFont="1" applyBorder="1" applyAlignment="1">
      <alignment horizontal="left" vertical="top" wrapText="1"/>
    </xf>
    <xf numFmtId="49" fontId="0" fillId="0" borderId="0" xfId="0" applyNumberFormat="1"/>
    <xf numFmtId="0" fontId="0" fillId="8" borderId="0" xfId="0" applyFill="1"/>
    <xf numFmtId="0" fontId="49" fillId="16" borderId="46" xfId="0" applyFont="1" applyFill="1" applyBorder="1" applyAlignment="1">
      <alignment horizontal="center" vertical="top" wrapText="1"/>
    </xf>
    <xf numFmtId="0" fontId="49" fillId="16" borderId="50" xfId="0" applyFont="1" applyFill="1" applyBorder="1" applyAlignment="1">
      <alignment horizontal="left" vertical="top" wrapText="1"/>
    </xf>
    <xf numFmtId="0" fontId="51" fillId="16" borderId="11" xfId="0" applyFont="1" applyFill="1" applyBorder="1" applyAlignment="1">
      <alignment horizontal="center" vertical="top" wrapText="1"/>
    </xf>
    <xf numFmtId="0" fontId="49" fillId="16" borderId="11" xfId="0" applyFont="1" applyFill="1" applyBorder="1" applyAlignment="1">
      <alignment horizontal="center" vertical="top" wrapText="1"/>
    </xf>
    <xf numFmtId="0" fontId="49" fillId="16" borderId="46" xfId="0" applyFont="1" applyFill="1" applyBorder="1" applyAlignment="1">
      <alignment horizontal="left" vertical="top" wrapText="1"/>
    </xf>
    <xf numFmtId="0" fontId="45" fillId="30" borderId="42" xfId="0" applyFont="1" applyFill="1" applyBorder="1" applyAlignment="1">
      <alignment horizontal="center" vertical="center" wrapText="1"/>
    </xf>
    <xf numFmtId="0" fontId="45" fillId="30" borderId="42" xfId="0" applyFont="1" applyFill="1" applyBorder="1" applyAlignment="1">
      <alignment vertical="center" wrapText="1"/>
    </xf>
    <xf numFmtId="0" fontId="0" fillId="0" borderId="59" xfId="0" applyBorder="1" applyAlignment="1">
      <alignment horizontal="center" vertical="center"/>
    </xf>
    <xf numFmtId="164" fontId="0" fillId="0" borderId="59" xfId="0" applyNumberFormat="1" applyBorder="1" applyAlignment="1">
      <alignment horizontal="center" vertical="center"/>
    </xf>
    <xf numFmtId="0" fontId="0" fillId="5" borderId="19" xfId="0" applyFill="1" applyBorder="1" applyAlignment="1">
      <alignment horizontal="center" vertical="center" wrapText="1"/>
    </xf>
    <xf numFmtId="0" fontId="9" fillId="5" borderId="24" xfId="0" applyFont="1" applyFill="1" applyBorder="1" applyAlignment="1">
      <alignment horizontal="center" vertical="center" wrapText="1"/>
    </xf>
    <xf numFmtId="0" fontId="9" fillId="5" borderId="26"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17" borderId="23" xfId="0" applyFont="1" applyFill="1" applyBorder="1" applyAlignment="1">
      <alignment vertical="center" wrapText="1"/>
    </xf>
    <xf numFmtId="0" fontId="9" fillId="5" borderId="29" xfId="0" applyFont="1" applyFill="1" applyBorder="1" applyAlignment="1">
      <alignment vertical="center" wrapText="1"/>
    </xf>
    <xf numFmtId="0" fontId="9" fillId="17" borderId="25" xfId="0" applyFont="1" applyFill="1" applyBorder="1" applyAlignment="1">
      <alignment vertical="center" wrapText="1"/>
    </xf>
    <xf numFmtId="0" fontId="9" fillId="5" borderId="30" xfId="0" applyFont="1" applyFill="1" applyBorder="1" applyAlignment="1">
      <alignment vertical="center" wrapText="1"/>
    </xf>
    <xf numFmtId="0" fontId="9" fillId="17" borderId="27" xfId="0" applyFont="1" applyFill="1" applyBorder="1" applyAlignment="1">
      <alignment vertical="center" wrapText="1"/>
    </xf>
    <xf numFmtId="0" fontId="9" fillId="5" borderId="31" xfId="0" applyFont="1" applyFill="1" applyBorder="1" applyAlignment="1">
      <alignment vertical="center" wrapText="1"/>
    </xf>
    <xf numFmtId="0" fontId="9" fillId="16" borderId="0" xfId="0" applyFont="1" applyFill="1" applyAlignment="1">
      <alignment vertical="center" wrapText="1"/>
    </xf>
    <xf numFmtId="164" fontId="9" fillId="16" borderId="0" xfId="0" applyNumberFormat="1" applyFont="1" applyFill="1" applyAlignment="1">
      <alignment vertical="center" wrapText="1"/>
    </xf>
    <xf numFmtId="0" fontId="0" fillId="16" borderId="0" xfId="0" applyFill="1" applyAlignment="1">
      <alignment vertical="center"/>
    </xf>
    <xf numFmtId="0" fontId="9" fillId="5" borderId="0" xfId="0" applyFont="1" applyFill="1" applyAlignment="1">
      <alignment vertical="center" wrapText="1"/>
    </xf>
    <xf numFmtId="0" fontId="9" fillId="6" borderId="0" xfId="0" applyFont="1" applyFill="1" applyAlignment="1">
      <alignment vertical="center" wrapText="1"/>
    </xf>
    <xf numFmtId="164" fontId="9" fillId="6" borderId="0" xfId="0" applyNumberFormat="1" applyFont="1" applyFill="1" applyAlignment="1">
      <alignment vertical="center" wrapText="1"/>
    </xf>
    <xf numFmtId="0" fontId="18" fillId="19" borderId="10" xfId="0" applyFont="1" applyFill="1" applyBorder="1" applyAlignment="1">
      <alignment horizontal="center" vertical="center" wrapText="1"/>
    </xf>
    <xf numFmtId="164" fontId="18" fillId="19" borderId="10" xfId="0" applyNumberFormat="1" applyFont="1" applyFill="1" applyBorder="1" applyAlignment="1">
      <alignment horizontal="center" vertical="center" wrapText="1"/>
    </xf>
    <xf numFmtId="0" fontId="18" fillId="19" borderId="12" xfId="0" applyFont="1" applyFill="1" applyBorder="1" applyAlignment="1">
      <alignment horizontal="center" vertical="center" wrapText="1"/>
    </xf>
    <xf numFmtId="0" fontId="38" fillId="0" borderId="10" xfId="0" applyFont="1" applyBorder="1" applyAlignment="1">
      <alignment vertical="top" wrapText="1"/>
    </xf>
    <xf numFmtId="0" fontId="21" fillId="0" borderId="11" xfId="0" applyFont="1" applyBorder="1" applyAlignment="1">
      <alignment vertical="top"/>
    </xf>
    <xf numFmtId="44" fontId="38" fillId="0" borderId="10" xfId="4" applyFont="1" applyFill="1" applyBorder="1" applyAlignment="1">
      <alignment vertical="top" wrapText="1"/>
    </xf>
    <xf numFmtId="44" fontId="20" fillId="0" borderId="10" xfId="4" applyFont="1" applyFill="1" applyBorder="1" applyAlignment="1">
      <alignment vertical="top" wrapText="1"/>
    </xf>
    <xf numFmtId="14" fontId="38" fillId="0" borderId="10" xfId="0" applyNumberFormat="1" applyFont="1" applyBorder="1" applyAlignment="1">
      <alignment vertical="top" wrapText="1"/>
    </xf>
    <xf numFmtId="0" fontId="20" fillId="0" borderId="12" xfId="0" applyFont="1" applyBorder="1" applyAlignment="1">
      <alignment vertical="top" wrapText="1"/>
    </xf>
    <xf numFmtId="1" fontId="19" fillId="0" borderId="15" xfId="0" applyNumberFormat="1" applyFont="1" applyBorder="1" applyAlignment="1">
      <alignment vertical="top" wrapText="1"/>
    </xf>
    <xf numFmtId="1" fontId="19" fillId="0" borderId="12" xfId="0" applyNumberFormat="1" applyFont="1" applyBorder="1" applyAlignment="1">
      <alignment vertical="top" wrapText="1"/>
    </xf>
    <xf numFmtId="0" fontId="20" fillId="0" borderId="10" xfId="0" applyFont="1" applyBorder="1" applyAlignment="1">
      <alignment vertical="top" wrapText="1"/>
    </xf>
    <xf numFmtId="8" fontId="20" fillId="0" borderId="10" xfId="4" applyNumberFormat="1" applyFont="1" applyFill="1" applyBorder="1" applyAlignment="1">
      <alignment vertical="top" wrapText="1"/>
    </xf>
    <xf numFmtId="14" fontId="20" fillId="0" borderId="10" xfId="0" applyNumberFormat="1" applyFont="1" applyBorder="1" applyAlignment="1">
      <alignment vertical="top" wrapText="1"/>
    </xf>
    <xf numFmtId="0" fontId="20" fillId="0" borderId="11" xfId="0" applyFont="1" applyBorder="1" applyAlignment="1">
      <alignment vertical="top" wrapText="1"/>
    </xf>
    <xf numFmtId="0" fontId="20" fillId="0" borderId="36" xfId="0" applyFont="1" applyBorder="1" applyAlignment="1">
      <alignment vertical="top" wrapText="1"/>
    </xf>
    <xf numFmtId="0" fontId="13" fillId="0" borderId="36" xfId="0" applyFont="1" applyBorder="1" applyAlignment="1">
      <alignment vertical="top" wrapText="1"/>
    </xf>
    <xf numFmtId="0" fontId="13" fillId="0" borderId="10" xfId="0" applyFont="1" applyBorder="1" applyAlignment="1">
      <alignment vertical="top" wrapText="1"/>
    </xf>
    <xf numFmtId="0" fontId="38" fillId="0" borderId="11" xfId="0" applyFont="1" applyBorder="1" applyAlignment="1">
      <alignment vertical="top" wrapText="1"/>
    </xf>
    <xf numFmtId="3" fontId="20" fillId="0" borderId="10" xfId="0" applyNumberFormat="1" applyFont="1" applyBorder="1" applyAlignment="1">
      <alignment vertical="top" wrapText="1"/>
    </xf>
    <xf numFmtId="0" fontId="21" fillId="0" borderId="11" xfId="0" applyFont="1" applyBorder="1" applyAlignment="1">
      <alignment vertical="top" wrapText="1"/>
    </xf>
    <xf numFmtId="44" fontId="39" fillId="0" borderId="10" xfId="4" applyFont="1" applyFill="1" applyBorder="1" applyAlignment="1">
      <alignment vertical="top" wrapText="1"/>
    </xf>
    <xf numFmtId="8" fontId="20" fillId="0" borderId="10" xfId="4" applyNumberFormat="1" applyFont="1" applyBorder="1" applyAlignment="1">
      <alignment vertical="top" wrapText="1"/>
    </xf>
    <xf numFmtId="0" fontId="57" fillId="0" borderId="0" xfId="0" applyFont="1" applyAlignment="1">
      <alignment vertical="top"/>
    </xf>
    <xf numFmtId="0" fontId="20" fillId="0" borderId="0" xfId="0" applyFont="1" applyAlignment="1">
      <alignment vertical="top" wrapText="1"/>
    </xf>
    <xf numFmtId="0" fontId="40" fillId="0" borderId="10" xfId="0" applyFont="1" applyBorder="1" applyAlignment="1">
      <alignment vertical="top" wrapText="1"/>
    </xf>
    <xf numFmtId="0" fontId="21" fillId="0" borderId="38" xfId="0" applyFont="1" applyBorder="1" applyAlignment="1">
      <alignment vertical="top"/>
    </xf>
    <xf numFmtId="0" fontId="20" fillId="0" borderId="38" xfId="0" applyFont="1" applyBorder="1" applyAlignment="1">
      <alignment vertical="top" wrapText="1"/>
    </xf>
    <xf numFmtId="0" fontId="20" fillId="0" borderId="16" xfId="0" applyFont="1" applyBorder="1" applyAlignment="1">
      <alignment vertical="top" wrapText="1"/>
    </xf>
    <xf numFmtId="44" fontId="20" fillId="0" borderId="16" xfId="4" applyFont="1" applyFill="1" applyBorder="1" applyAlignment="1">
      <alignment vertical="top" wrapText="1"/>
    </xf>
    <xf numFmtId="14" fontId="20" fillId="0" borderId="16" xfId="0" applyNumberFormat="1" applyFont="1" applyBorder="1" applyAlignment="1">
      <alignment vertical="top" wrapText="1"/>
    </xf>
    <xf numFmtId="0" fontId="58" fillId="4" borderId="9" xfId="0" applyFont="1" applyFill="1" applyBorder="1"/>
    <xf numFmtId="8" fontId="20" fillId="0" borderId="10" xfId="4" applyNumberFormat="1" applyFont="1" applyFill="1" applyBorder="1" applyAlignment="1">
      <alignment horizontal="center" vertical="center" wrapText="1"/>
    </xf>
    <xf numFmtId="0" fontId="59" fillId="4" borderId="9" xfId="0" applyFont="1" applyFill="1" applyBorder="1" applyAlignment="1">
      <alignment wrapText="1"/>
    </xf>
    <xf numFmtId="0" fontId="9" fillId="28" borderId="19" xfId="0" applyFont="1" applyFill="1" applyBorder="1" applyAlignment="1">
      <alignment horizontal="left" vertical="top" wrapText="1"/>
    </xf>
    <xf numFmtId="0" fontId="8" fillId="0" borderId="34" xfId="0" applyFont="1" applyBorder="1" applyAlignment="1">
      <alignment horizontal="left" vertical="top" wrapText="1"/>
    </xf>
    <xf numFmtId="14" fontId="50" fillId="5" borderId="14" xfId="0" applyNumberFormat="1" applyFont="1" applyFill="1" applyBorder="1" applyAlignment="1">
      <alignment horizontal="left" vertical="top" wrapText="1"/>
    </xf>
    <xf numFmtId="14" fontId="60" fillId="0" borderId="0" xfId="0" applyNumberFormat="1" applyFont="1"/>
    <xf numFmtId="14" fontId="0" fillId="0" borderId="0" xfId="0" applyNumberFormat="1" applyAlignment="1">
      <alignment horizontal="left" vertical="top"/>
    </xf>
    <xf numFmtId="1" fontId="50" fillId="5" borderId="14" xfId="0" applyNumberFormat="1" applyFont="1" applyFill="1" applyBorder="1" applyAlignment="1">
      <alignment horizontal="left" vertical="top" wrapText="1"/>
    </xf>
    <xf numFmtId="0" fontId="0" fillId="32" borderId="0" xfId="0" applyFill="1"/>
    <xf numFmtId="0" fontId="61" fillId="18" borderId="61" xfId="0" applyFont="1" applyFill="1" applyBorder="1" applyAlignment="1">
      <alignment horizontal="left" vertical="center" wrapText="1"/>
    </xf>
    <xf numFmtId="0" fontId="29" fillId="31" borderId="3" xfId="0" applyFont="1" applyFill="1" applyBorder="1" applyAlignment="1">
      <alignment horizontal="center" vertical="center" wrapText="1"/>
    </xf>
    <xf numFmtId="164" fontId="29" fillId="31" borderId="32" xfId="0" applyNumberFormat="1" applyFont="1" applyFill="1" applyBorder="1" applyAlignment="1">
      <alignment horizontal="center" vertical="center" wrapText="1"/>
    </xf>
    <xf numFmtId="0" fontId="32" fillId="0" borderId="0" xfId="0" applyFont="1" applyAlignment="1">
      <alignment horizontal="left" vertical="top" wrapText="1"/>
    </xf>
    <xf numFmtId="14"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2" fillId="0" borderId="0" xfId="0" applyFont="1" applyAlignment="1">
      <alignment horizontal="left" vertical="top"/>
    </xf>
    <xf numFmtId="0" fontId="32" fillId="5" borderId="0" xfId="0" applyFont="1" applyFill="1" applyAlignment="1">
      <alignment horizontal="left" vertical="top"/>
    </xf>
    <xf numFmtId="14" fontId="33" fillId="5" borderId="0" xfId="0" applyNumberFormat="1" applyFont="1" applyFill="1" applyAlignment="1">
      <alignment horizontal="left" vertical="top"/>
    </xf>
    <xf numFmtId="14" fontId="33" fillId="5" borderId="0" xfId="0" applyNumberFormat="1" applyFont="1" applyFill="1" applyAlignment="1">
      <alignment horizontal="left" vertical="top" wrapText="1"/>
    </xf>
    <xf numFmtId="0" fontId="33" fillId="5" borderId="0" xfId="0" applyFont="1" applyFill="1" applyAlignment="1">
      <alignment horizontal="left" vertical="top"/>
    </xf>
    <xf numFmtId="0" fontId="33" fillId="5" borderId="0" xfId="0" applyFont="1" applyFill="1"/>
    <xf numFmtId="0" fontId="33" fillId="5" borderId="0" xfId="0" applyFont="1" applyFill="1" applyAlignment="1">
      <alignment wrapText="1"/>
    </xf>
    <xf numFmtId="0" fontId="0" fillId="16" borderId="0" xfId="0" applyFill="1"/>
    <xf numFmtId="0" fontId="0" fillId="16" borderId="0" xfId="0" applyFill="1" applyAlignment="1">
      <alignment horizontal="center"/>
    </xf>
    <xf numFmtId="0" fontId="0" fillId="16" borderId="0" xfId="0" applyFill="1" applyAlignment="1">
      <alignment horizontal="left"/>
    </xf>
    <xf numFmtId="164" fontId="0" fillId="16" borderId="0" xfId="0" applyNumberFormat="1" applyFill="1"/>
    <xf numFmtId="0" fontId="6" fillId="33" borderId="43" xfId="0" applyFont="1" applyFill="1" applyBorder="1" applyAlignment="1">
      <alignment horizontal="center" vertical="center" wrapText="1"/>
    </xf>
    <xf numFmtId="0" fontId="6" fillId="34" borderId="42" xfId="0" applyFont="1" applyFill="1" applyBorder="1" applyAlignment="1">
      <alignment horizontal="center" vertical="center" wrapText="1"/>
    </xf>
    <xf numFmtId="0" fontId="24" fillId="34" borderId="42" xfId="0" applyFont="1" applyFill="1" applyBorder="1" applyAlignment="1">
      <alignment horizontal="center" vertical="center" wrapText="1"/>
    </xf>
    <xf numFmtId="0" fontId="53" fillId="5" borderId="0" xfId="0" applyFont="1" applyFill="1"/>
    <xf numFmtId="0" fontId="6" fillId="23" borderId="7" xfId="0" applyFont="1" applyFill="1" applyBorder="1" applyAlignment="1">
      <alignment horizontal="center" vertical="center" wrapText="1"/>
    </xf>
    <xf numFmtId="0" fontId="50" fillId="5" borderId="51" xfId="0" applyFont="1" applyFill="1" applyBorder="1" applyAlignment="1">
      <alignment horizontal="left" vertical="top" wrapText="1"/>
    </xf>
    <xf numFmtId="14" fontId="48" fillId="0" borderId="66" xfId="0" applyNumberFormat="1" applyFont="1" applyBorder="1" applyAlignment="1">
      <alignment horizontal="left" vertical="top" wrapText="1"/>
    </xf>
    <xf numFmtId="0" fontId="65" fillId="35" borderId="0" xfId="7" applyFont="1" applyAlignment="1">
      <alignment horizontal="center" vertical="center" wrapText="1"/>
    </xf>
    <xf numFmtId="0" fontId="65" fillId="35" borderId="65" xfId="7" applyFont="1" applyBorder="1" applyAlignment="1">
      <alignment horizontal="center" vertical="center" wrapText="1"/>
    </xf>
    <xf numFmtId="1" fontId="50" fillId="5" borderId="13" xfId="0" applyNumberFormat="1" applyFont="1" applyFill="1" applyBorder="1" applyAlignment="1">
      <alignment horizontal="left" vertical="top" wrapText="1"/>
    </xf>
    <xf numFmtId="14" fontId="48" fillId="0" borderId="63" xfId="0" applyNumberFormat="1" applyFont="1" applyBorder="1" applyAlignment="1">
      <alignment horizontal="center" vertical="top" wrapText="1"/>
    </xf>
    <xf numFmtId="14" fontId="48" fillId="0" borderId="10" xfId="0" applyNumberFormat="1" applyFont="1" applyBorder="1" applyAlignment="1">
      <alignment horizontal="center" vertical="top" wrapText="1"/>
    </xf>
    <xf numFmtId="14" fontId="48" fillId="0" borderId="60" xfId="0" applyNumberFormat="1" applyFont="1" applyBorder="1" applyAlignment="1">
      <alignment horizontal="center" vertical="top" wrapText="1"/>
    </xf>
    <xf numFmtId="0" fontId="67" fillId="29" borderId="0" xfId="0" applyFont="1" applyFill="1" applyAlignment="1">
      <alignment vertical="center"/>
    </xf>
    <xf numFmtId="0" fontId="67" fillId="29" borderId="2" xfId="0" applyFont="1" applyFill="1" applyBorder="1" applyAlignment="1">
      <alignment horizontal="center" vertical="center"/>
    </xf>
    <xf numFmtId="14" fontId="48" fillId="31" borderId="10" xfId="0" applyNumberFormat="1" applyFont="1" applyFill="1" applyBorder="1" applyAlignment="1">
      <alignment horizontal="left" vertical="top" wrapText="1"/>
    </xf>
    <xf numFmtId="14" fontId="48" fillId="31" borderId="66" xfId="0" applyNumberFormat="1" applyFont="1" applyFill="1" applyBorder="1" applyAlignment="1">
      <alignment horizontal="left" vertical="top" wrapText="1"/>
    </xf>
    <xf numFmtId="0" fontId="48" fillId="16" borderId="11" xfId="0" applyFont="1" applyFill="1" applyBorder="1" applyAlignment="1">
      <alignment horizontal="left" vertical="top" wrapText="1"/>
    </xf>
    <xf numFmtId="0" fontId="5" fillId="0" borderId="34" xfId="0" applyFont="1" applyBorder="1" applyAlignment="1">
      <alignment horizontal="left" vertical="top" wrapText="1"/>
    </xf>
    <xf numFmtId="0" fontId="5" fillId="0" borderId="35" xfId="0" applyFont="1" applyBorder="1" applyAlignment="1">
      <alignment horizontal="left" vertical="top" wrapText="1"/>
    </xf>
    <xf numFmtId="0" fontId="68" fillId="0" borderId="19" xfId="0" applyFont="1" applyBorder="1" applyAlignment="1">
      <alignment horizontal="left" vertical="top" wrapText="1"/>
    </xf>
    <xf numFmtId="0" fontId="10" fillId="0" borderId="19" xfId="0" applyFont="1" applyBorder="1" applyAlignment="1">
      <alignment horizontal="left" vertical="top" wrapText="1"/>
    </xf>
    <xf numFmtId="14" fontId="5" fillId="0" borderId="20" xfId="0" applyNumberFormat="1" applyFont="1" applyBorder="1" applyAlignment="1">
      <alignment horizontal="left" vertical="top" wrapText="1"/>
    </xf>
    <xf numFmtId="0" fontId="0" fillId="0" borderId="19" xfId="0" applyBorder="1" applyAlignment="1">
      <alignment horizontal="left" vertical="top" wrapText="1"/>
    </xf>
    <xf numFmtId="4" fontId="58" fillId="4" borderId="2" xfId="0" applyNumberFormat="1" applyFont="1" applyFill="1" applyBorder="1"/>
    <xf numFmtId="0" fontId="9" fillId="0" borderId="20" xfId="0" applyFont="1" applyBorder="1" applyAlignment="1">
      <alignment horizontal="left" vertical="top" wrapText="1"/>
    </xf>
    <xf numFmtId="49" fontId="21" fillId="0" borderId="11" xfId="0" applyNumberFormat="1" applyFont="1" applyBorder="1" applyAlignment="1">
      <alignment horizontal="center" vertical="center"/>
    </xf>
    <xf numFmtId="0" fontId="0" fillId="16" borderId="0" xfId="0" applyFill="1" applyAlignment="1">
      <alignment wrapText="1"/>
    </xf>
    <xf numFmtId="0" fontId="0" fillId="0" borderId="2" xfId="0" pivotButton="1" applyBorder="1"/>
    <xf numFmtId="0" fontId="0" fillId="0" borderId="2" xfId="0" applyBorder="1"/>
    <xf numFmtId="0" fontId="0" fillId="0" borderId="2" xfId="0" applyBorder="1" applyAlignment="1">
      <alignment horizontal="center"/>
    </xf>
    <xf numFmtId="0" fontId="0" fillId="0" borderId="2" xfId="0" pivotButton="1" applyBorder="1" applyAlignment="1">
      <alignment horizontal="center" vertical="center" wrapText="1"/>
    </xf>
    <xf numFmtId="0" fontId="0" fillId="0" borderId="2" xfId="0" applyBorder="1" applyAlignment="1">
      <alignment horizontal="center" vertical="center" wrapText="1"/>
    </xf>
    <xf numFmtId="0" fontId="8" fillId="0" borderId="2" xfId="0" applyFont="1" applyBorder="1" applyAlignment="1">
      <alignment horizontal="left" vertical="top" wrapText="1"/>
    </xf>
    <xf numFmtId="0" fontId="21" fillId="0" borderId="11" xfId="0" applyFont="1" applyBorder="1" applyAlignment="1">
      <alignment horizontal="center" vertical="center" wrapText="1"/>
    </xf>
    <xf numFmtId="0" fontId="8" fillId="0" borderId="2" xfId="0" applyFont="1" applyBorder="1" applyAlignment="1">
      <alignment horizontal="center" vertical="center"/>
    </xf>
    <xf numFmtId="164" fontId="8" fillId="0" borderId="2" xfId="0" applyNumberFormat="1" applyFont="1" applyBorder="1" applyAlignment="1">
      <alignment horizontal="center" vertical="center"/>
    </xf>
    <xf numFmtId="0" fontId="0" fillId="0" borderId="2" xfId="0" applyBorder="1" applyAlignment="1">
      <alignment horizontal="center" wrapText="1"/>
    </xf>
    <xf numFmtId="0" fontId="27" fillId="0" borderId="2" xfId="0" applyFont="1" applyBorder="1" applyAlignment="1">
      <alignment horizontal="center"/>
    </xf>
    <xf numFmtId="0" fontId="69" fillId="0" borderId="2" xfId="0" applyFont="1" applyBorder="1" applyAlignment="1">
      <alignment horizontal="center"/>
    </xf>
    <xf numFmtId="0" fontId="2" fillId="27" borderId="53" xfId="0" applyFont="1" applyFill="1" applyBorder="1" applyAlignment="1">
      <alignment horizontal="left" vertical="top" wrapText="1"/>
    </xf>
    <xf numFmtId="0" fontId="2" fillId="27" borderId="54" xfId="0" applyFont="1" applyFill="1" applyBorder="1" applyAlignment="1">
      <alignment horizontal="left" vertical="top" wrapText="1"/>
    </xf>
    <xf numFmtId="0" fontId="2" fillId="5" borderId="53" xfId="0" applyFont="1" applyFill="1" applyBorder="1" applyAlignment="1">
      <alignment horizontal="left" vertical="top" wrapText="1"/>
    </xf>
    <xf numFmtId="0" fontId="2" fillId="5" borderId="54" xfId="0" applyFont="1" applyFill="1" applyBorder="1" applyAlignment="1">
      <alignment horizontal="left" vertical="top" wrapText="1"/>
    </xf>
    <xf numFmtId="0" fontId="2" fillId="0" borderId="34"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19" xfId="0" applyFont="1" applyBorder="1" applyAlignment="1">
      <alignment horizontal="left" vertical="top"/>
    </xf>
    <xf numFmtId="0" fontId="2" fillId="0" borderId="2" xfId="0" applyFont="1" applyBorder="1" applyAlignment="1">
      <alignment horizontal="left" vertical="top"/>
    </xf>
    <xf numFmtId="164" fontId="2" fillId="0" borderId="19" xfId="0" applyNumberFormat="1" applyFont="1" applyBorder="1" applyAlignment="1">
      <alignment horizontal="left" vertical="top" wrapText="1"/>
    </xf>
    <xf numFmtId="0" fontId="2" fillId="0" borderId="3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164" fontId="32" fillId="0" borderId="0" xfId="0" applyNumberFormat="1" applyFont="1" applyAlignment="1">
      <alignment horizontal="center" vertical="center"/>
    </xf>
    <xf numFmtId="0" fontId="32" fillId="0" borderId="5" xfId="0" applyFont="1" applyBorder="1" applyAlignment="1">
      <alignment horizontal="left" vertical="center" wrapText="1"/>
    </xf>
    <xf numFmtId="0" fontId="2" fillId="0" borderId="4" xfId="0" applyFont="1" applyBorder="1" applyAlignment="1">
      <alignment horizontal="center" vertical="center" wrapText="1"/>
    </xf>
    <xf numFmtId="0" fontId="32" fillId="0" borderId="1" xfId="0" applyFont="1" applyBorder="1" applyAlignment="1">
      <alignment horizontal="center" vertical="center"/>
    </xf>
    <xf numFmtId="0" fontId="2" fillId="0" borderId="0" xfId="0" applyFont="1" applyAlignment="1">
      <alignment vertical="center"/>
    </xf>
    <xf numFmtId="0" fontId="32" fillId="0" borderId="6" xfId="0" applyFont="1" applyBorder="1" applyAlignment="1">
      <alignment horizontal="center" vertical="center" wrapText="1"/>
    </xf>
    <xf numFmtId="0" fontId="32" fillId="0" borderId="0" xfId="0" applyFont="1"/>
    <xf numFmtId="0" fontId="36" fillId="25" borderId="44" xfId="0" applyFont="1" applyFill="1" applyBorder="1" applyAlignment="1">
      <alignment horizontal="left" vertical="top" wrapText="1"/>
    </xf>
    <xf numFmtId="0" fontId="2" fillId="16" borderId="11" xfId="0" applyFont="1" applyFill="1" applyBorder="1" applyAlignment="1">
      <alignment vertical="center" wrapText="1"/>
    </xf>
    <xf numFmtId="49" fontId="9" fillId="0" borderId="2" xfId="0" applyNumberFormat="1" applyFont="1" applyBorder="1" applyAlignment="1">
      <alignment vertical="center" wrapText="1"/>
    </xf>
    <xf numFmtId="0" fontId="8" fillId="0" borderId="35" xfId="0" applyFont="1" applyBorder="1" applyAlignment="1">
      <alignment horizontal="center" vertical="center"/>
    </xf>
    <xf numFmtId="0" fontId="9" fillId="0" borderId="0" xfId="0" applyFont="1" applyAlignment="1">
      <alignment horizontal="left" vertical="top" wrapText="1"/>
    </xf>
    <xf numFmtId="0" fontId="0" fillId="5" borderId="34" xfId="0" applyFill="1" applyBorder="1" applyAlignment="1">
      <alignment horizontal="center" vertical="center" wrapText="1"/>
    </xf>
    <xf numFmtId="0" fontId="2" fillId="0" borderId="2" xfId="0" applyFont="1" applyBorder="1" applyAlignment="1">
      <alignment horizontal="left" vertical="top" wrapText="1"/>
    </xf>
    <xf numFmtId="164" fontId="2" fillId="0" borderId="2" xfId="0" applyNumberFormat="1" applyFont="1" applyBorder="1" applyAlignment="1">
      <alignment horizontal="left" vertical="top" wrapText="1"/>
    </xf>
    <xf numFmtId="0" fontId="2" fillId="0" borderId="35" xfId="0" applyFont="1" applyBorder="1" applyAlignment="1">
      <alignment horizontal="left" vertical="top" wrapText="1"/>
    </xf>
    <xf numFmtId="0" fontId="8" fillId="0" borderId="34" xfId="0" applyFont="1" applyBorder="1" applyAlignment="1">
      <alignment horizontal="center" vertical="center"/>
    </xf>
    <xf numFmtId="0" fontId="8" fillId="0" borderId="0" xfId="0" applyFont="1" applyAlignment="1">
      <alignment horizontal="center" vertical="center" wrapText="1"/>
    </xf>
    <xf numFmtId="0" fontId="0" fillId="0" borderId="0" xfId="0" applyAlignment="1">
      <alignment horizontal="center" vertical="center"/>
    </xf>
    <xf numFmtId="0" fontId="70" fillId="0" borderId="3" xfId="0" applyFont="1" applyBorder="1" applyAlignment="1">
      <alignment horizontal="left" vertical="center" wrapText="1"/>
    </xf>
    <xf numFmtId="0" fontId="2" fillId="0" borderId="3" xfId="0" applyFont="1" applyBorder="1" applyAlignment="1">
      <alignment horizontal="left" vertical="center" wrapText="1"/>
    </xf>
    <xf numFmtId="0" fontId="55" fillId="0" borderId="0" xfId="0" applyFont="1" applyAlignment="1">
      <alignment horizontal="left" vertical="top" wrapText="1"/>
    </xf>
    <xf numFmtId="0" fontId="53" fillId="0" borderId="0" xfId="0" applyFont="1" applyAlignment="1">
      <alignment horizontal="left" vertical="top" wrapText="1"/>
    </xf>
    <xf numFmtId="0" fontId="35" fillId="0" borderId="3" xfId="0" applyFont="1" applyBorder="1" applyAlignment="1">
      <alignment horizontal="left" vertical="center" wrapText="1"/>
    </xf>
    <xf numFmtId="0" fontId="9" fillId="5" borderId="32" xfId="0" applyFont="1" applyFill="1" applyBorder="1" applyAlignment="1">
      <alignment horizontal="center" vertical="center" wrapText="1"/>
    </xf>
    <xf numFmtId="0" fontId="9" fillId="5" borderId="58" xfId="0" applyFont="1" applyFill="1" applyBorder="1" applyAlignment="1">
      <alignment horizontal="center" vertical="center" wrapText="1"/>
    </xf>
    <xf numFmtId="0" fontId="28" fillId="31" borderId="3" xfId="0" applyFont="1" applyFill="1" applyBorder="1" applyAlignment="1">
      <alignment horizontal="center" vertical="center" wrapText="1"/>
    </xf>
    <xf numFmtId="0" fontId="28" fillId="31" borderId="57" xfId="0" applyFont="1" applyFill="1" applyBorder="1" applyAlignment="1">
      <alignment horizontal="center" vertical="center" wrapText="1"/>
    </xf>
    <xf numFmtId="0" fontId="17" fillId="18" borderId="0" xfId="0" applyFont="1" applyFill="1" applyAlignment="1">
      <alignment horizontal="center" vertical="center"/>
    </xf>
    <xf numFmtId="0" fontId="15" fillId="7" borderId="62" xfId="0" applyFont="1" applyFill="1" applyBorder="1" applyAlignment="1">
      <alignment horizontal="center" vertical="center" wrapText="1"/>
    </xf>
    <xf numFmtId="0" fontId="15" fillId="7" borderId="0" xfId="0" applyFont="1" applyFill="1" applyAlignment="1">
      <alignment horizontal="center" vertical="center" wrapText="1"/>
    </xf>
    <xf numFmtId="0" fontId="9" fillId="5" borderId="55" xfId="0" applyFont="1" applyFill="1" applyBorder="1" applyAlignment="1">
      <alignment horizontal="center" vertical="center" wrapText="1"/>
    </xf>
    <xf numFmtId="0" fontId="9" fillId="5" borderId="56" xfId="0" applyFont="1" applyFill="1" applyBorder="1" applyAlignment="1">
      <alignment horizontal="center" vertical="center" wrapText="1"/>
    </xf>
    <xf numFmtId="0" fontId="28" fillId="31" borderId="8" xfId="0" applyFont="1" applyFill="1" applyBorder="1" applyAlignment="1">
      <alignment horizontal="center" vertical="center" wrapText="1"/>
    </xf>
    <xf numFmtId="0" fontId="28" fillId="31" borderId="5" xfId="0" applyFont="1" applyFill="1" applyBorder="1" applyAlignment="1">
      <alignment horizontal="center" vertical="center" wrapText="1"/>
    </xf>
    <xf numFmtId="0" fontId="17" fillId="7" borderId="0" xfId="0" applyFont="1" applyFill="1" applyAlignment="1">
      <alignment horizontal="left" vertical="center" wrapText="1"/>
    </xf>
    <xf numFmtId="0" fontId="17" fillId="7" borderId="0" xfId="0" applyFont="1" applyFill="1" applyAlignment="1">
      <alignment horizontal="left" vertical="center"/>
    </xf>
    <xf numFmtId="0" fontId="66" fillId="31" borderId="0" xfId="0" applyFont="1" applyFill="1" applyAlignment="1">
      <alignment horizontal="center" vertical="center"/>
    </xf>
    <xf numFmtId="0" fontId="67" fillId="29" borderId="35" xfId="0" applyFont="1" applyFill="1" applyBorder="1" applyAlignment="1">
      <alignment horizontal="center" vertical="center"/>
    </xf>
    <xf numFmtId="0" fontId="67" fillId="29" borderId="59" xfId="0" applyFont="1" applyFill="1" applyBorder="1" applyAlignment="1">
      <alignment horizontal="center" vertical="center"/>
    </xf>
    <xf numFmtId="0" fontId="67" fillId="29" borderId="64" xfId="0" applyFont="1" applyFill="1" applyBorder="1" applyAlignment="1">
      <alignment horizontal="center" vertical="center"/>
    </xf>
    <xf numFmtId="0" fontId="64" fillId="36" borderId="0" xfId="0" applyFont="1" applyFill="1" applyAlignment="1">
      <alignment horizontal="center" vertical="center"/>
    </xf>
    <xf numFmtId="0" fontId="64" fillId="36" borderId="67" xfId="0" applyFont="1" applyFill="1" applyBorder="1" applyAlignment="1">
      <alignment horizontal="center" vertical="center"/>
    </xf>
    <xf numFmtId="0" fontId="62" fillId="33" borderId="0" xfId="0" applyFont="1" applyFill="1" applyAlignment="1">
      <alignment vertical="top"/>
    </xf>
    <xf numFmtId="0" fontId="0" fillId="0" borderId="0" xfId="0" applyNumberFormat="1" applyAlignment="1">
      <alignment horizontal="center"/>
    </xf>
    <xf numFmtId="0" fontId="0" fillId="16" borderId="0" xfId="0" applyNumberFormat="1" applyFill="1" applyAlignment="1">
      <alignment horizontal="center"/>
    </xf>
    <xf numFmtId="0" fontId="23" fillId="10" borderId="0" xfId="5" applyFill="1" applyAlignment="1">
      <alignment horizontal="left" vertical="center"/>
    </xf>
    <xf numFmtId="0" fontId="24" fillId="12" borderId="0" xfId="6" applyNumberFormat="1" applyFill="1" applyAlignment="1">
      <alignment horizontal="right" vertical="center"/>
    </xf>
    <xf numFmtId="164" fontId="24" fillId="12" borderId="0" xfId="6" applyNumberFormat="1" applyFill="1" applyAlignment="1">
      <alignment horizontal="right" vertical="center"/>
    </xf>
    <xf numFmtId="0" fontId="1" fillId="0" borderId="34" xfId="0" applyFont="1" applyBorder="1" applyAlignment="1">
      <alignment horizontal="left" vertical="top" wrapText="1"/>
    </xf>
  </cellXfs>
  <cellStyles count="8">
    <cellStyle name="Ênfase1" xfId="7" builtinId="29"/>
    <cellStyle name="Estilo 1" xfId="6" xr:uid="{833C9C0F-2722-43A0-8516-52D37C471C6F}"/>
    <cellStyle name="Estilo 2" xfId="5" xr:uid="{C15414A1-E0A5-4C6F-9BB7-0E15046ACC7E}"/>
    <cellStyle name="Hyperlink" xfId="3" xr:uid="{00000000-000B-0000-0000-000008000000}"/>
    <cellStyle name="Moeda" xfId="4" builtinId="4"/>
    <cellStyle name="Moeda 2" xfId="2" xr:uid="{A59E9B1E-7976-4CF4-8F0D-5D5F964D05A3}"/>
    <cellStyle name="Normal" xfId="0" builtinId="0"/>
    <cellStyle name="Normal 2" xfId="1" xr:uid="{993DD94D-C130-4AB1-9A86-BD8AED80B20F}"/>
  </cellStyles>
  <dxfs count="226">
    <dxf>
      <font>
        <b/>
        <i val="0"/>
        <strike val="0"/>
        <condense val="0"/>
        <extend val="0"/>
        <outline val="0"/>
        <shadow val="0"/>
        <u val="none"/>
        <vertAlign val="baseline"/>
        <sz val="11"/>
        <color theme="1" tint="0.249977111117893"/>
        <name val="Calibri"/>
        <family val="2"/>
        <scheme val="minor"/>
      </font>
      <numFmt numFmtId="1" formatCode="0"/>
      <fill>
        <patternFill patternType="solid">
          <fgColor indexed="64"/>
          <bgColor theme="0"/>
        </patternFill>
      </fill>
      <alignment horizontal="left" vertical="top"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vertical/>
        <horizontal/>
      </border>
    </dxf>
    <dxf>
      <font>
        <b/>
        <i val="0"/>
        <strike val="0"/>
        <condense val="0"/>
        <extend val="0"/>
        <outline val="0"/>
        <shadow val="0"/>
        <u val="none"/>
        <vertAlign val="baseline"/>
        <sz val="11"/>
        <color theme="1" tint="0.34998626667073579"/>
        <name val="Calibri"/>
        <family val="2"/>
        <scheme val="minor"/>
      </font>
      <numFmt numFmtId="19" formatCode="dd/mm/yyyy"/>
      <fill>
        <patternFill patternType="solid">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i val="0"/>
        <strike val="0"/>
        <condense val="0"/>
        <extend val="0"/>
        <outline val="0"/>
        <shadow val="0"/>
        <u val="none"/>
        <vertAlign val="baseline"/>
        <sz val="11"/>
        <color theme="1" tint="0.34998626667073579"/>
        <name val="Calibri"/>
        <family val="2"/>
        <scheme val="minor"/>
      </font>
      <numFmt numFmtId="1" formatCode="0"/>
      <fill>
        <patternFill patternType="solid">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i val="0"/>
        <strike val="0"/>
        <condense val="0"/>
        <extend val="0"/>
        <outline val="0"/>
        <shadow val="0"/>
        <u val="none"/>
        <vertAlign val="baseline"/>
        <sz val="11"/>
        <color theme="1" tint="0.34998626667073579"/>
        <name val="Calibri"/>
        <family val="2"/>
        <scheme val="minor"/>
      </font>
      <numFmt numFmtId="1" formatCode="0"/>
      <fill>
        <patternFill patternType="solid">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i val="0"/>
        <strike val="0"/>
        <condense val="0"/>
        <extend val="0"/>
        <outline val="0"/>
        <shadow val="0"/>
        <u val="none"/>
        <vertAlign val="baseline"/>
        <sz val="11"/>
        <color theme="1" tint="0.34998626667073579"/>
        <name val="Calibri"/>
        <family val="2"/>
        <scheme val="minor"/>
      </font>
      <numFmt numFmtId="1" formatCode="0"/>
      <fill>
        <patternFill patternType="solid">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i val="0"/>
        <strike val="0"/>
        <condense val="0"/>
        <extend val="0"/>
        <outline val="0"/>
        <shadow val="0"/>
        <u val="none"/>
        <vertAlign val="baseline"/>
        <sz val="11"/>
        <color theme="1" tint="0.34998626667073579"/>
        <name val="Calibri"/>
        <family val="2"/>
        <scheme val="minor"/>
      </font>
      <numFmt numFmtId="1" formatCode="0"/>
      <fill>
        <patternFill patternType="solid">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double">
          <color rgb="FF002060"/>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0"/>
        </patternFill>
      </fill>
      <alignment horizontal="left" vertical="top"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solid">
          <fgColor indexed="64"/>
          <bgColor theme="4" tint="0.79998168889431442"/>
        </patternFill>
      </fill>
      <alignment horizontal="left" vertical="top" textRotation="0" wrapText="1" indent="0" justifyLastLine="0" shrinkToFit="0" readingOrder="0"/>
      <border diagonalUp="0" diagonalDown="0">
        <left style="thin">
          <color theme="1" tint="0.499984740745262"/>
        </left>
        <right style="double">
          <color rgb="FF002060"/>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solid">
          <fgColor indexed="64"/>
          <bgColor theme="4" tint="0.7999816888943144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solid">
          <fgColor indexed="64"/>
          <bgColor theme="4" tint="0.7999816888943144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solid">
          <fgColor indexed="64"/>
          <bgColor theme="4" tint="0.7999816888943144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solid">
          <fgColor indexed="64"/>
          <bgColor theme="4" tint="0.7999816888943144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fill>
        <patternFill patternType="solid">
          <fgColor indexed="64"/>
          <bgColor theme="9" tint="0.79998168889431442"/>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4" tint="0.79998168889431442"/>
        </patternFill>
      </fill>
      <alignment horizontal="center" vertical="top" textRotation="0" wrapText="1" indent="0" justifyLastLine="0" shrinkToFit="0" readingOrder="0"/>
      <border diagonalUp="0" diagonalDown="0">
        <left style="thin">
          <color theme="1" tint="0.499984740745262"/>
        </left>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4" tint="0.79998168889431442"/>
        </patternFill>
      </fill>
      <alignment horizontal="center"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19" formatCode="dd/mm/yyyy"/>
      <fill>
        <patternFill patternType="none">
          <fgColor indexed="64"/>
          <bgColor theme="4" tint="0.79998168889431442"/>
        </patternFill>
      </fill>
      <alignment horizontal="center" vertical="top" textRotation="0" wrapText="1" indent="0" justifyLastLine="0" shrinkToFit="0" readingOrder="0"/>
      <border diagonalUp="0" diagonalDown="0">
        <left style="double">
          <color rgb="FF000000"/>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30" formatCode="@"/>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1"/>
        <color theme="1" tint="0.249977111117893"/>
        <name val="Calibri"/>
        <family val="2"/>
        <scheme val="minor"/>
      </font>
      <numFmt numFmtId="30" formatCode="@"/>
      <fill>
        <patternFill patternType="none">
          <fgColor indexed="64"/>
          <bgColor theme="0"/>
        </patternFill>
      </fill>
      <alignment horizontal="left" vertical="top" textRotation="0" wrapText="1" indent="0" justifyLastLine="0" shrinkToFit="0" readingOrder="0"/>
      <border diagonalUp="0" diagonalDown="0">
        <left style="thin">
          <color theme="1" tint="0.499984740745262"/>
        </left>
        <right/>
        <top style="thin">
          <color theme="1" tint="0.499984740745262"/>
        </top>
        <bottom style="thin">
          <color theme="1" tint="0.499984740745262"/>
        </bottom>
      </border>
    </dxf>
    <dxf>
      <font>
        <b val="0"/>
        <i val="0"/>
        <strike val="0"/>
        <condense val="0"/>
        <extend val="0"/>
        <outline val="0"/>
        <shadow val="0"/>
        <u val="none"/>
        <vertAlign val="baseline"/>
        <sz val="11"/>
        <color theme="1" tint="0.249977111117893"/>
        <name val="Calibri"/>
        <family val="2"/>
        <scheme val="minor"/>
      </font>
      <numFmt numFmtId="0" formatCode="General"/>
      <fill>
        <patternFill patternType="none">
          <fgColor indexed="64"/>
          <bgColor theme="0"/>
        </patternFill>
      </fill>
      <alignment horizontal="left" vertical="top" textRotation="0" wrapText="1" indent="0" justifyLastLine="0" shrinkToFit="0" readingOrder="0"/>
      <border diagonalUp="0" diagonalDown="0">
        <left style="double">
          <color theme="4" tint="-0.249977111117893"/>
        </left>
        <right/>
        <top style="thin">
          <color theme="1" tint="0.499984740745262"/>
        </top>
        <bottom style="thin">
          <color theme="1" tint="0.499984740745262"/>
        </bottom>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general" vertical="center" textRotation="0" wrapText="1" indent="0" justifyLastLine="0" shrinkToFit="0" readingOrder="0"/>
      <border diagonalUp="0" diagonalDown="0">
        <left/>
        <right style="double">
          <color theme="4" tint="-0.249977111117893"/>
        </right>
        <top style="thin">
          <color theme="1" tint="0.499984740745262"/>
        </top>
        <bottom style="thin">
          <color theme="1" tint="0.499984740745262"/>
        </bottom>
      </border>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1" indent="0" justifyLastLine="0" shrinkToFit="0" readingOrder="0"/>
      <border diagonalUp="0" diagonalDown="0">
        <left style="dashed">
          <color theme="1" tint="0.499984740745262"/>
        </left>
        <right style="dashed">
          <color theme="1" tint="0.499984740745262"/>
        </right>
        <top style="thin">
          <color theme="1" tint="0.499984740745262"/>
        </top>
        <bottom style="thin">
          <color theme="1" tint="0.499984740745262"/>
        </bottom>
      </border>
    </dxf>
    <dxf>
      <font>
        <b/>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left" vertical="top" textRotation="0" wrapText="1" indent="0" justifyLastLine="0" shrinkToFit="0" readingOrder="0"/>
      <border diagonalUp="0" diagonalDown="0">
        <left/>
        <right/>
        <top style="thin">
          <color theme="1" tint="0.499984740745262"/>
        </top>
        <bottom style="thin">
          <color theme="1" tint="0.499984740745262"/>
        </bottom>
      </border>
    </dxf>
    <dxf>
      <font>
        <b val="0"/>
        <i val="0"/>
        <strike val="0"/>
        <condense val="0"/>
        <extend val="0"/>
        <outline val="0"/>
        <shadow val="0"/>
        <u val="none"/>
        <vertAlign val="baseline"/>
        <sz val="11"/>
        <color theme="1" tint="0.249977111117893"/>
        <name val="Calibri"/>
        <family val="2"/>
        <scheme val="minor"/>
      </font>
      <numFmt numFmtId="0" formatCode="General"/>
      <alignment horizontal="left" vertical="top"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0" formatCode="General"/>
      <fill>
        <patternFill patternType="none">
          <fgColor indexed="64"/>
          <bgColor theme="0" tint="-4.9989318521683403E-2"/>
        </patternFill>
      </fill>
      <alignment horizontal="left" vertical="top"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1" tint="0.249977111117893"/>
        <name val="Calibri"/>
        <family val="2"/>
        <scheme val="minor"/>
      </font>
      <numFmt numFmtId="0" formatCode="General"/>
      <fill>
        <patternFill patternType="none">
          <fgColor indexed="64"/>
          <bgColor theme="0" tint="-4.9989318521683403E-2"/>
        </patternFill>
      </fill>
      <alignment horizontal="left" vertical="top"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theme="0"/>
        <name val="Calibri"/>
        <family val="2"/>
        <scheme val="minor"/>
      </font>
      <fill>
        <patternFill patternType="solid">
          <fgColor indexed="64"/>
          <bgColor theme="1" tint="0.34998626667073579"/>
        </patternFill>
      </fill>
      <alignment horizontal="left" vertical="top" textRotation="0" wrapText="1" indent="0" justifyLastLine="0" shrinkToFit="0" readingOrder="0"/>
      <border diagonalUp="0" diagonalDown="0">
        <left style="thin">
          <color theme="1" tint="0.499984740745262"/>
        </left>
        <right style="double">
          <color theme="1" tint="4.9989318521683403E-2"/>
        </right>
        <top style="thin">
          <color theme="1" tint="0.499984740745262"/>
        </top>
        <bottom style="thin">
          <color theme="1" tint="0.499984740745262"/>
        </bottom>
        <vertical/>
        <horizontal/>
      </border>
    </dxf>
    <dxf>
      <font>
        <b val="0"/>
        <i val="0"/>
        <strike val="0"/>
        <condense val="0"/>
        <extend val="0"/>
        <outline val="0"/>
        <shadow val="0"/>
        <u val="none"/>
        <vertAlign val="baseline"/>
        <sz val="11"/>
        <color rgb="FF808080"/>
        <name val="Calibri"/>
        <family val="2"/>
        <scheme val="none"/>
      </font>
      <fill>
        <patternFill patternType="solid">
          <fgColor rgb="FFD9D9D9"/>
          <bgColor rgb="FFD9D9D9"/>
        </patternFill>
      </fill>
      <alignment horizontal="left" vertical="top" textRotation="0" wrapText="0" indent="0" justifyLastLine="0" shrinkToFit="0" readingOrder="0"/>
    </dxf>
    <dxf>
      <border outline="0">
        <left style="thin">
          <color rgb="FF808080"/>
        </left>
      </border>
    </dxf>
    <dxf>
      <font>
        <b/>
        <i val="0"/>
        <strike val="0"/>
        <condense val="0"/>
        <extend val="0"/>
        <outline val="0"/>
        <shadow val="0"/>
        <u val="none"/>
        <vertAlign val="baseline"/>
        <sz val="11"/>
        <color theme="1" tint="0.34998626667073579"/>
        <name val="Calibri"/>
        <family val="2"/>
        <scheme val="minor"/>
      </font>
      <fill>
        <patternFill patternType="solid">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1"/>
        <color rgb="FFFFFFFF"/>
        <name val="Calibri"/>
        <family val="2"/>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font>
        <b/>
        <i val="0"/>
        <color theme="5" tint="-0.249977111117893"/>
      </font>
      <fill>
        <patternFill patternType="solid">
          <bgColor rgb="FFFFC000"/>
        </patternFill>
      </fill>
    </dxf>
    <dxf>
      <font>
        <color rgb="FF006100"/>
      </font>
      <fill>
        <patternFill>
          <bgColor rgb="FFC6EFCE"/>
        </patternFill>
      </fill>
    </dxf>
    <dxf>
      <font>
        <b val="0"/>
        <i/>
        <strike/>
        <color theme="0" tint="-4.9989318521683403E-2"/>
      </font>
      <fill>
        <patternFill patternType="solid">
          <bgColor rgb="FFBFBFBF"/>
        </patternFill>
      </fill>
      <border>
        <left style="thin">
          <color theme="1" tint="0.499984740745262"/>
        </left>
        <right style="thin">
          <color theme="1" tint="0.499984740745262"/>
        </right>
        <top style="thin">
          <color theme="1" tint="0.499984740745262"/>
        </top>
        <bottom style="thin">
          <color theme="1" tint="0.499984740745262"/>
        </bottom>
      </border>
    </dxf>
    <dxf>
      <font>
        <b val="0"/>
        <i/>
        <strike/>
        <color theme="0" tint="-4.9989318521683403E-2"/>
      </font>
      <fill>
        <patternFill patternType="solid">
          <bgColor rgb="FFBFBFBF"/>
        </patternFill>
      </fill>
      <border>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1"/>
        <color theme="1"/>
        <name val="Arial"/>
        <family val="2"/>
        <scheme val="none"/>
      </font>
      <numFmt numFmtId="164" formatCode="_-[$R$-416]\ * #,##0.00_-;\-[$R$-416]\ * #,##0.00_-;_-[$R$-416]\ * &quot;-&quot;??_-;_-@_-"/>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style="thin">
          <color theme="0" tint="-0.499984740745262"/>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numFmt numFmtId="164" formatCode="_-[$R$-416]\ * #,##0.00_-;\-[$R$-416]\ * #,##0.00_-;_-[$R$-416]\ * &quot;-&quot;??_-;_-@_-"/>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left style="thin">
          <color theme="0" tint="-0.499984740745262"/>
        </left>
        <right/>
        <top style="thin">
          <color theme="0" tint="-0.499984740745262"/>
        </top>
        <bottom/>
        <vertical/>
        <horizontal/>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left/>
        <right/>
        <top style="thin">
          <color theme="0" tint="-0.499984740745262"/>
        </top>
        <bottom/>
        <vertical/>
        <horizontal/>
      </border>
    </dxf>
    <dxf>
      <border outline="0">
        <left style="thin">
          <color theme="0" tint="-0.499984740745262"/>
        </left>
        <top style="thin">
          <color theme="0" tint="-0.499984740745262"/>
        </top>
        <bottom style="thin">
          <color theme="0" tint="-0.499984740745262"/>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3" tint="0.34998626667073579"/>
        </patternFill>
      </fill>
      <alignment horizontal="center" vertical="center" textRotation="0" wrapText="1" indent="0" justifyLastLine="0" shrinkToFit="0" readingOrder="0"/>
    </dxf>
    <dxf>
      <font>
        <strike val="0"/>
        <outline val="0"/>
        <shadow val="0"/>
        <u val="none"/>
        <vertAlign val="baseline"/>
        <sz val="11"/>
        <color theme="1" tint="0.499984740745262"/>
        <name val="Calibri"/>
        <family val="2"/>
        <scheme val="major"/>
      </font>
      <numFmt numFmtId="1" formatCode="0"/>
      <alignment horizontal="center" vertical="center" textRotation="0" wrapText="1" indent="0" justifyLastLine="0" shrinkToFit="0" readingOrder="0"/>
      <border diagonalUp="0" diagonalDown="0" outline="0">
        <left/>
        <right/>
        <top style="thin">
          <color theme="1" tint="0.499984740745262"/>
        </top>
        <bottom style="thin">
          <color theme="1" tint="0.499984740745262"/>
        </bottom>
      </border>
    </dxf>
    <dxf>
      <font>
        <b val="0"/>
        <i val="0"/>
        <strike val="0"/>
        <condense val="0"/>
        <extend val="0"/>
        <outline val="0"/>
        <shadow val="0"/>
        <u val="none"/>
        <vertAlign val="baseline"/>
        <sz val="11"/>
        <color theme="1"/>
        <name val="Calibri"/>
        <family val="2"/>
        <scheme val="major"/>
      </font>
      <numFmt numFmtId="0" formatCode="General"/>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numFmt numFmtId="19" formatCode="dd/mm/yyyy"/>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1"/>
        <color theme="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fill>
        <patternFill patternType="none"/>
      </fill>
      <alignment horizontal="center" vertical="center" textRotation="0" wrapText="1" indent="0" justifyLastLine="0" shrinkToFit="0" readingOrder="0"/>
      <border diagonalUp="0" diagonalDown="0">
        <left/>
        <right style="thin">
          <color theme="1" tint="0.499984740745262"/>
        </right>
        <top style="thin">
          <color theme="1" tint="0.499984740745262"/>
        </top>
        <bottom style="thin">
          <color theme="1" tint="0.499984740745262"/>
        </bottom>
      </border>
    </dxf>
    <dxf>
      <font>
        <b/>
        <strike val="0"/>
        <outline val="0"/>
        <shadow val="0"/>
        <u val="none"/>
        <vertAlign val="baseline"/>
        <sz val="11"/>
        <color theme="1"/>
        <name val="Calibri"/>
        <family val="2"/>
        <scheme val="major"/>
      </font>
      <fill>
        <patternFill patternType="none"/>
      </fill>
      <alignment horizontal="center" vertical="center" textRotation="0" wrapText="0" indent="0" justifyLastLine="0" shrinkToFit="0" readingOrder="0"/>
      <border diagonalUp="0" diagonalDown="0">
        <left/>
        <right style="thin">
          <color theme="1" tint="0.499984740745262"/>
        </right>
        <top style="thin">
          <color theme="1" tint="0.499984740745262"/>
        </top>
        <bottom style="thin">
          <color theme="1" tint="0.499984740745262"/>
        </bottom>
      </border>
    </dxf>
    <dxf>
      <border outline="0">
        <top style="thin">
          <color theme="1" tint="0.499984740745262"/>
        </top>
      </border>
    </dxf>
    <dxf>
      <border outline="0">
        <bottom style="thin">
          <color theme="1" tint="0.499984740745262"/>
        </bottom>
      </border>
    </dxf>
    <dxf>
      <border outline="0">
        <left style="thin">
          <color theme="1" tint="0.499984740745262"/>
        </left>
        <right style="thin">
          <color theme="1" tint="0.499984740745262"/>
        </right>
        <top style="thin">
          <color theme="1" tint="0.499984740745262"/>
        </top>
        <bottom style="thin">
          <color theme="1" tint="0.499984740745262"/>
        </bottom>
      </border>
    </dxf>
    <dxf>
      <font>
        <strike val="0"/>
        <outline val="0"/>
        <shadow val="0"/>
        <u val="none"/>
        <vertAlign val="baseline"/>
        <sz val="11"/>
        <name val="Calibri"/>
        <family val="2"/>
        <scheme val="major"/>
      </font>
      <alignment horizontal="center" vertical="center" textRotation="0" wrapText="0" indent="0" justifyLastLine="0" shrinkToFit="0" readingOrder="0"/>
    </dxf>
    <dxf>
      <font>
        <b/>
        <i val="0"/>
        <strike val="0"/>
        <condense val="0"/>
        <extend val="0"/>
        <outline val="0"/>
        <shadow val="0"/>
        <u val="none"/>
        <vertAlign val="baseline"/>
        <sz val="11"/>
        <color rgb="FFFFFFFF"/>
        <name val="Calibri"/>
        <family val="2"/>
        <scheme val="major"/>
      </font>
      <fill>
        <patternFill patternType="solid">
          <fgColor theme="1"/>
          <bgColor theme="3" tint="0.249977111117893"/>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
      <fill>
        <patternFill>
          <bgColor theme="0" tint="-4.9989318521683403E-2"/>
        </patternFill>
      </fill>
      <border>
        <left style="thin">
          <color auto="1"/>
        </left>
        <right style="thin">
          <color auto="1"/>
        </right>
        <top style="thin">
          <color auto="1"/>
        </top>
        <bottom style="thin">
          <color auto="1"/>
        </bottom>
        <vertical/>
        <horizontal/>
      </border>
    </dxf>
    <dxf>
      <font>
        <color theme="1"/>
      </font>
      <fill>
        <patternFill patternType="solid">
          <bgColor theme="0" tint="-0.34998626667073579"/>
        </patternFill>
      </fill>
    </dxf>
    <dxf>
      <font>
        <color rgb="FF9C0006"/>
      </font>
      <fill>
        <patternFill>
          <bgColor rgb="FFFFC7CE"/>
        </patternFill>
      </fill>
    </dxf>
    <dxf>
      <font>
        <color rgb="FF9C5700"/>
      </font>
      <fill>
        <patternFill>
          <bgColor rgb="FFFFEB9C"/>
        </patternFill>
      </fill>
    </dxf>
    <dxf>
      <font>
        <b/>
        <i val="0"/>
        <color theme="5" tint="-0.249977111117893"/>
      </font>
      <fill>
        <patternFill patternType="solid">
          <bgColor rgb="FFFFC000"/>
        </patternFill>
      </fill>
    </dxf>
    <dxf>
      <font>
        <color rgb="FF006100"/>
      </font>
      <fill>
        <patternFill>
          <bgColor rgb="FFC6EFCE"/>
        </patternFill>
      </fill>
    </dxf>
    <dxf>
      <font>
        <b val="0"/>
        <i/>
        <strike/>
        <color theme="0" tint="-4.9989318521683403E-2"/>
      </font>
      <fill>
        <patternFill patternType="solid">
          <bgColor rgb="FFBFBFBF"/>
        </patternFill>
      </fill>
      <border>
        <left style="thin">
          <color theme="1" tint="0.499984740745262"/>
        </left>
        <right style="thin">
          <color theme="1" tint="0.499984740745262"/>
        </right>
        <top style="thin">
          <color theme="1" tint="0.499984740745262"/>
        </top>
        <bottom style="thin">
          <color theme="1" tint="0.499984740745262"/>
        </bottom>
      </border>
    </dxf>
    <dxf>
      <font>
        <b val="0"/>
        <i/>
        <strike/>
        <color theme="0" tint="-4.9989318521683403E-2"/>
      </font>
      <fill>
        <patternFill patternType="solid">
          <bgColor rgb="FFBFBFBF"/>
        </patternFill>
      </fill>
      <border>
        <left style="thin">
          <color theme="1" tint="0.499984740745262"/>
        </left>
        <right style="thin">
          <color theme="1" tint="0.499984740745262"/>
        </right>
        <top style="thin">
          <color theme="1" tint="0.499984740745262"/>
        </top>
        <bottom style="thin">
          <color theme="1" tint="0.499984740745262"/>
        </bottom>
      </border>
    </dxf>
    <dxf>
      <alignment wrapText="1"/>
    </dxf>
    <dxf>
      <alignment wrapText="1"/>
    </dxf>
    <dxf>
      <alignment wrapText="1"/>
    </dxf>
    <dxf>
      <alignment horizontal="center"/>
    </dxf>
    <dxf>
      <alignment horizontal="center"/>
    </dxf>
    <dxf>
      <alignment horizontal="cent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font>
        <color rgb="FFFF0000"/>
      </font>
    </dxf>
    <dxf>
      <font>
        <color theme="5"/>
      </font>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numFmt numFmtId="164" formatCode="_-[$R$-416]\ * #,##0.00_-;\-[$R$-416]\ * #,##0.00_-;_-[$R$-416]\ * &quot;-&quot;??_-;_-@_-"/>
    </dxf>
    <dxf>
      <alignment horizontal="right"/>
    </dxf>
    <dxf>
      <alignment horizontal="left"/>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alignment horizontal="center"/>
    </dxf>
    <dxf>
      <alignment horizontal="center"/>
    </dxf>
    <dxf>
      <alignment horizontal="center"/>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numFmt numFmtId="164" formatCode="_-[$R$-416]\ * #,##0.00_-;\-[$R$-416]\ * #,##0.00_-;_-[$R$-416]\ * &quot;-&quot;??_-;_-@_-"/>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alignment wrapText="1"/>
    </dxf>
    <dxf>
      <alignment wrapText="1"/>
    </dxf>
    <dxf>
      <alignment wrapText="1"/>
    </dxf>
    <dxf>
      <alignment wrapText="1"/>
    </dxf>
    <dxf>
      <alignment horizontal="center"/>
    </dxf>
    <dxf>
      <alignment horizontal="center"/>
    </dxf>
    <dxf>
      <alignment horizontal="cent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font>
        <color rgb="FFFF0000"/>
      </font>
    </dxf>
    <dxf>
      <font>
        <color theme="5"/>
      </font>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border outline="0">
        <left style="thin">
          <color rgb="FF000000"/>
        </left>
        <right style="thin">
          <color rgb="FF000000"/>
        </right>
        <top style="thin">
          <color rgb="FF000000"/>
        </top>
        <bottom style="thin">
          <color rgb="FF000000"/>
        </bottom>
      </border>
    </dxf>
    <dxf>
      <alignment horizontal="center"/>
    </dxf>
    <dxf>
      <alignment horizontal="center"/>
    </dxf>
    <dxf>
      <alignment horizontal="center"/>
    </dxf>
    <dxf>
      <alignment horizontal="center"/>
    </dxf>
    <dxf>
      <alignment horizontal="center"/>
    </dxf>
    <dxf>
      <alignment horizontal="center"/>
    </dxf>
    <dxf>
      <alignment wrapText="1"/>
    </dxf>
    <dxf>
      <alignment wrapText="1"/>
    </dxf>
  </dxfs>
  <tableStyles count="0" defaultTableStyle="TableStyleMedium2" defaultPivotStyle="PivotStyleLight16"/>
  <colors>
    <mruColors>
      <color rgb="FFF0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tyles" Target="styles.xml"/><Relationship Id="rId25"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pivotCacheDefinition" Target="pivotCache/pivotCacheDefinition2.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4.xml"/><Relationship Id="rId22"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1" Type="http://schemas.openxmlformats.org/officeDocument/2006/relationships/hyperlink" Target="#In&#237;cio!A1"/></Relationships>
</file>

<file path=xl/drawings/drawing1.xml><?xml version="1.0" encoding="utf-8"?>
<xdr:wsDr xmlns:xdr="http://schemas.openxmlformats.org/drawingml/2006/spreadsheetDrawing" xmlns:a="http://schemas.openxmlformats.org/drawingml/2006/main">
  <xdr:twoCellAnchor>
    <xdr:from>
      <xdr:col>4</xdr:col>
      <xdr:colOff>771525</xdr:colOff>
      <xdr:row>13</xdr:row>
      <xdr:rowOff>200025</xdr:rowOff>
    </xdr:from>
    <xdr:to>
      <xdr:col>4</xdr:col>
      <xdr:colOff>2419350</xdr:colOff>
      <xdr:row>13</xdr:row>
      <xdr:rowOff>552450</xdr:rowOff>
    </xdr:to>
    <xdr:sp macro="" textlink="">
      <xdr:nvSpPr>
        <xdr:cNvPr id="3" name="Retângulo Arredondado 2">
          <a:extLst>
            <a:ext uri="{FF2B5EF4-FFF2-40B4-BE49-F238E27FC236}">
              <a16:creationId xmlns:a16="http://schemas.microsoft.com/office/drawing/2014/main" id="{D4DDA9AC-7358-4AA5-A84B-564684BDB184}"/>
            </a:ext>
            <a:ext uri="{147F2762-F138-4A5C-976F-8EAC2B608ADB}">
              <a16:predDERef xmlns:a16="http://schemas.microsoft.com/office/drawing/2014/main" pred="{2F27A059-D3C3-4675-B6C4-BE729CD8A61E}"/>
            </a:ext>
            <a:ext uri="{6ECC49D1-AA05-4338-93AA-15A1B29DFB0A}">
              <asl:scriptLink xmlns:asl="http://schemas.microsoft.com/office/drawing/2021/scriptlink" val="{&quot;shareId&quot;:&quot;ms-officescript%3A%2F%2Fonedrive_business_sharinglink%2Fu!aHR0cHM6Ly90anNjanVzYnIwLW15LnNoYXJlcG9pbnQuY29tLzp1Oi9nL3BlcnNvbmFsL2RtYWVzX3Rqc2NfanVzX2JyL0VjUXNhcnhyZHNWTmtBLS11Y01DWE5jQnBHdlIwVkJqRWEyakFCdXpuenJKUmc&quot;}"/>
            </a:ext>
          </a:extLst>
        </xdr:cNvPr>
        <xdr:cNvSpPr/>
      </xdr:nvSpPr>
      <xdr:spPr>
        <a:xfrm>
          <a:off x="4152900" y="4143375"/>
          <a:ext cx="1647825" cy="352425"/>
        </a:xfrm>
        <a:prstGeom prst="roundRect">
          <a:avLst/>
        </a:prstGeom>
        <a:solidFill>
          <a:schemeClr val="accent6">
            <a:lumMod val="75000"/>
          </a:schemeClr>
        </a:solidFill>
        <a:ln w="12700" cap="flat" cmpd="sng" algn="ctr">
          <a:solidFill>
            <a:schemeClr val="accent1">
              <a:shade val="15000"/>
            </a:scheme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2000" b="0" i="0" u="none" strike="noStrike">
              <a:solidFill>
                <a:schemeClr val="accent6">
                  <a:lumMod val="20000"/>
                  <a:lumOff val="80000"/>
                </a:schemeClr>
              </a:solidFill>
              <a:latin typeface="Calibri" panose="020F0502020204030204" pitchFamily="34" charset="0"/>
              <a:ea typeface="Calibri" panose="020F0502020204030204" pitchFamily="34" charset="0"/>
              <a:cs typeface="Calibri" panose="020F0502020204030204" pitchFamily="34" charset="0"/>
            </a:rPr>
            <a:t>INCLUIR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619125</xdr:colOff>
      <xdr:row>1</xdr:row>
      <xdr:rowOff>133350</xdr:rowOff>
    </xdr:from>
    <xdr:to>
      <xdr:col>8</xdr:col>
      <xdr:colOff>95250</xdr:colOff>
      <xdr:row>1</xdr:row>
      <xdr:rowOff>457200</xdr:rowOff>
    </xdr:to>
    <xdr:sp macro="" textlink="">
      <xdr:nvSpPr>
        <xdr:cNvPr id="3" name="Retângulo: Cantos Arredondados 2">
          <a:hlinkClick xmlns:r="http://schemas.openxmlformats.org/officeDocument/2006/relationships" r:id="rId1"/>
          <a:extLst>
            <a:ext uri="{FF2B5EF4-FFF2-40B4-BE49-F238E27FC236}">
              <a16:creationId xmlns:a16="http://schemas.microsoft.com/office/drawing/2014/main" id="{23AA0529-4F43-460D-B30D-4778683AD267}"/>
            </a:ext>
          </a:extLst>
        </xdr:cNvPr>
        <xdr:cNvSpPr/>
      </xdr:nvSpPr>
      <xdr:spPr>
        <a:xfrm>
          <a:off x="12525375" y="257175"/>
          <a:ext cx="1114425" cy="323850"/>
        </a:xfrm>
        <a:prstGeom prst="round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600" b="1">
              <a:solidFill>
                <a:schemeClr val="accent1">
                  <a:lumMod val="50000"/>
                </a:schemeClr>
              </a:solidFill>
            </a:rPr>
            <a:t>INÍCIO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790575</xdr:colOff>
      <xdr:row>0</xdr:row>
      <xdr:rowOff>0</xdr:rowOff>
    </xdr:from>
    <xdr:to>
      <xdr:col>6</xdr:col>
      <xdr:colOff>276225</xdr:colOff>
      <xdr:row>0</xdr:row>
      <xdr:rowOff>1371600</xdr:rowOff>
    </xdr:to>
    <mc:AlternateContent xmlns:mc="http://schemas.openxmlformats.org/markup-compatibility/2006" xmlns:a14="http://schemas.microsoft.com/office/drawing/2010/main">
      <mc:Choice Requires="a14">
        <xdr:graphicFrame macro="">
          <xdr:nvGraphicFramePr>
            <xdr:cNvPr id="2" name="Grande risco ou inédita">
              <a:extLst>
                <a:ext uri="{FF2B5EF4-FFF2-40B4-BE49-F238E27FC236}">
                  <a16:creationId xmlns:a16="http://schemas.microsoft.com/office/drawing/2014/main" id="{786254D7-F9E5-401A-112E-7B625BCA5B16}"/>
                </a:ext>
              </a:extLst>
            </xdr:cNvPr>
            <xdr:cNvGraphicFramePr/>
          </xdr:nvGraphicFramePr>
          <xdr:xfrm>
            <a:off x="0" y="0"/>
            <a:ext cx="0" cy="0"/>
          </xdr:xfrm>
          <a:graphic>
            <a:graphicData uri="http://schemas.microsoft.com/office/drawing/2010/slicer">
              <sle:slicer xmlns:sle="http://schemas.microsoft.com/office/drawing/2010/slicer" name="Grande risco ou inédita"/>
            </a:graphicData>
          </a:graphic>
        </xdr:graphicFrame>
      </mc:Choice>
      <mc:Fallback xmlns="">
        <xdr:sp macro="" textlink="">
          <xdr:nvSpPr>
            <xdr:cNvPr id="0" name=""/>
            <xdr:cNvSpPr>
              <a:spLocks noTextEdit="1"/>
            </xdr:cNvSpPr>
          </xdr:nvSpPr>
          <xdr:spPr>
            <a:xfrm>
              <a:off x="5476875" y="0"/>
              <a:ext cx="1828800" cy="1371600"/>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xdr:twoCellAnchor>
  <xdr:twoCellAnchor editAs="oneCell">
    <xdr:from>
      <xdr:col>1</xdr:col>
      <xdr:colOff>657225</xdr:colOff>
      <xdr:row>0</xdr:row>
      <xdr:rowOff>0</xdr:rowOff>
    </xdr:from>
    <xdr:to>
      <xdr:col>3</xdr:col>
      <xdr:colOff>142875</xdr:colOff>
      <xdr:row>0</xdr:row>
      <xdr:rowOff>1371600</xdr:rowOff>
    </xdr:to>
    <mc:AlternateContent xmlns:mc="http://schemas.openxmlformats.org/markup-compatibility/2006" xmlns:a14="http://schemas.microsoft.com/office/drawing/2010/main">
      <mc:Choice Requires="a14">
        <xdr:graphicFrame macro="">
          <xdr:nvGraphicFramePr>
            <xdr:cNvPr id="4" name="Possibilidade de compartilhada">
              <a:extLst>
                <a:ext uri="{FF2B5EF4-FFF2-40B4-BE49-F238E27FC236}">
                  <a16:creationId xmlns:a16="http://schemas.microsoft.com/office/drawing/2014/main" id="{BD1BA494-61CB-DD53-760D-A08F18066CF5}"/>
                </a:ext>
                <a:ext uri="{147F2762-F138-4A5C-976F-8EAC2B608ADB}">
                  <a16:predDERef xmlns:a16="http://schemas.microsoft.com/office/drawing/2014/main" pred="{786254D7-F9E5-401A-112E-7B625BCA5B16}"/>
                </a:ext>
              </a:extLst>
            </xdr:cNvPr>
            <xdr:cNvGraphicFramePr/>
          </xdr:nvGraphicFramePr>
          <xdr:xfrm>
            <a:off x="0" y="0"/>
            <a:ext cx="0" cy="0"/>
          </xdr:xfrm>
          <a:graphic>
            <a:graphicData uri="http://schemas.microsoft.com/office/drawing/2010/slicer">
              <sle:slicer xmlns:sle="http://schemas.microsoft.com/office/drawing/2010/slicer" name="Possibilidade de compartilhada"/>
            </a:graphicData>
          </a:graphic>
        </xdr:graphicFrame>
      </mc:Choice>
      <mc:Fallback xmlns="">
        <xdr:sp macro="" textlink="">
          <xdr:nvSpPr>
            <xdr:cNvPr id="0" name=""/>
            <xdr:cNvSpPr>
              <a:spLocks noTextEdit="1"/>
            </xdr:cNvSpPr>
          </xdr:nvSpPr>
          <xdr:spPr>
            <a:xfrm>
              <a:off x="1828800" y="0"/>
              <a:ext cx="1828800" cy="1371600"/>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xdr:twoCellAnchor>
  <xdr:twoCellAnchor editAs="absolute">
    <xdr:from>
      <xdr:col>0</xdr:col>
      <xdr:colOff>0</xdr:colOff>
      <xdr:row>0</xdr:row>
      <xdr:rowOff>0</xdr:rowOff>
    </xdr:from>
    <xdr:to>
      <xdr:col>1</xdr:col>
      <xdr:colOff>657225</xdr:colOff>
      <xdr:row>0</xdr:row>
      <xdr:rowOff>1371600</xdr:rowOff>
    </xdr:to>
    <mc:AlternateContent xmlns:mc="http://schemas.openxmlformats.org/markup-compatibility/2006" xmlns:a14="http://schemas.microsoft.com/office/drawing/2010/main">
      <mc:Choice Requires="a14">
        <xdr:graphicFrame macro="">
          <xdr:nvGraphicFramePr>
            <xdr:cNvPr id="5" name="Critérios de sustentabilidade">
              <a:extLst>
                <a:ext uri="{FF2B5EF4-FFF2-40B4-BE49-F238E27FC236}">
                  <a16:creationId xmlns:a16="http://schemas.microsoft.com/office/drawing/2014/main" id="{F9F53505-FF87-D20D-59D9-460FAEF242FB}"/>
                </a:ext>
                <a:ext uri="{147F2762-F138-4A5C-976F-8EAC2B608ADB}">
                  <a16:predDERef xmlns:a16="http://schemas.microsoft.com/office/drawing/2014/main" pred="{BD1BA494-61CB-DD53-760D-A08F18066CF5}"/>
                </a:ext>
              </a:extLst>
            </xdr:cNvPr>
            <xdr:cNvGraphicFramePr/>
          </xdr:nvGraphicFramePr>
          <xdr:xfrm>
            <a:off x="0" y="0"/>
            <a:ext cx="0" cy="0"/>
          </xdr:xfrm>
          <a:graphic>
            <a:graphicData uri="http://schemas.microsoft.com/office/drawing/2010/slicer">
              <sle:slicer xmlns:sle="http://schemas.microsoft.com/office/drawing/2010/slicer" name="Critérios de sustentabilidade"/>
            </a:graphicData>
          </a:graphic>
        </xdr:graphicFrame>
      </mc:Choice>
      <mc:Fallback xmlns="">
        <xdr:sp macro="" textlink="">
          <xdr:nvSpPr>
            <xdr:cNvPr id="0" name=""/>
            <xdr:cNvSpPr>
              <a:spLocks noTextEdit="1"/>
            </xdr:cNvSpPr>
          </xdr:nvSpPr>
          <xdr:spPr>
            <a:xfrm>
              <a:off x="0" y="0"/>
              <a:ext cx="1828800" cy="1371600"/>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xdr:twoCellAnchor>
  <xdr:twoCellAnchor editAs="oneCell">
    <xdr:from>
      <xdr:col>3</xdr:col>
      <xdr:colOff>133350</xdr:colOff>
      <xdr:row>0</xdr:row>
      <xdr:rowOff>0</xdr:rowOff>
    </xdr:from>
    <xdr:to>
      <xdr:col>4</xdr:col>
      <xdr:colOff>790575</xdr:colOff>
      <xdr:row>0</xdr:row>
      <xdr:rowOff>1371600</xdr:rowOff>
    </xdr:to>
    <mc:AlternateContent xmlns:mc="http://schemas.openxmlformats.org/markup-compatibility/2006" xmlns:a14="http://schemas.microsoft.com/office/drawing/2010/main">
      <mc:Choice Requires="a14">
        <xdr:graphicFrame macro="">
          <xdr:nvGraphicFramePr>
            <xdr:cNvPr id="6" name="Grau de Prioridade da Contratação">
              <a:extLst>
                <a:ext uri="{FF2B5EF4-FFF2-40B4-BE49-F238E27FC236}">
                  <a16:creationId xmlns:a16="http://schemas.microsoft.com/office/drawing/2014/main" id="{4A0E5D09-DE09-3FF6-9E3E-5A96ACEDF786}"/>
                </a:ext>
                <a:ext uri="{147F2762-F138-4A5C-976F-8EAC2B608ADB}">
                  <a16:predDERef xmlns:a16="http://schemas.microsoft.com/office/drawing/2014/main" pred="{F9F53505-FF87-D20D-59D9-460FAEF242FB}"/>
                </a:ext>
              </a:extLst>
            </xdr:cNvPr>
            <xdr:cNvGraphicFramePr/>
          </xdr:nvGraphicFramePr>
          <xdr:xfrm>
            <a:off x="0" y="0"/>
            <a:ext cx="0" cy="0"/>
          </xdr:xfrm>
          <a:graphic>
            <a:graphicData uri="http://schemas.microsoft.com/office/drawing/2010/slicer">
              <sle:slicer xmlns:sle="http://schemas.microsoft.com/office/drawing/2010/slicer" name="Grau de Prioridade da Contratação"/>
            </a:graphicData>
          </a:graphic>
        </xdr:graphicFrame>
      </mc:Choice>
      <mc:Fallback xmlns="">
        <xdr:sp macro="" textlink="">
          <xdr:nvSpPr>
            <xdr:cNvPr id="0" name=""/>
            <xdr:cNvSpPr>
              <a:spLocks noTextEdit="1"/>
            </xdr:cNvSpPr>
          </xdr:nvSpPr>
          <xdr:spPr>
            <a:xfrm>
              <a:off x="3648075" y="0"/>
              <a:ext cx="1828800" cy="1371600"/>
            </a:xfrm>
            <a:prstGeom prst="rect">
              <a:avLst/>
            </a:prstGeom>
            <a:solidFill>
              <a:prstClr val="white"/>
            </a:solidFill>
            <a:ln w="1">
              <a:solidFill>
                <a:prstClr val="green"/>
              </a:solidFill>
            </a:ln>
          </xdr:spPr>
          <xdr:txBody>
            <a:bodyPr vertOverflow="clip" horzOverflow="clip"/>
            <a:lstStyle/>
            <a:p>
              <a:endParaRPr sz="1100"/>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ção 1" id="{3DA25120-AEA6-4EA7-A1AF-F7E0BE257C31}"/>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A80B25E6-F752-4CC7-BFDF-1DF4797AC66C}"/>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233.608531712962" createdVersion="8" refreshedVersion="8" minRefreshableVersion="3" recordCount="399" xr:uid="{82DC6352-40B2-4C2E-BBF1-5CDD4C498F7D}">
  <cacheSource type="worksheet">
    <worksheetSource ref="A1:AV400" sheet="Consolidado"/>
  </cacheSource>
  <cacheFields count="48">
    <cacheField name="ID" numFmtId="0">
      <sharedItems containsMixedTypes="1" containsNumber="1" containsInteger="1" minValue="0" maxValue="0"/>
    </cacheField>
    <cacheField name="Unidade Requisitante" numFmtId="0">
      <sharedItems containsMixedTypes="1" containsNumber="1" containsInteger="1" minValue="0" maxValue="0" count="14">
        <s v="DEA"/>
        <s v="AJU"/>
        <s v="ASPLAN"/>
        <s v="CM"/>
        <s v="DGDM"/>
        <s v="DIE"/>
        <s v="DMP"/>
        <s v="DSQV"/>
        <s v="DTI"/>
        <s v="NCI"/>
        <s v="NIS"/>
        <s v="VP"/>
        <s v="DOF"/>
        <n v="0"/>
      </sharedItems>
    </cacheField>
    <cacheField name="Descrição sucinta do objeto" numFmtId="0">
      <sharedItems containsMixedTypes="1" containsNumber="1" containsInteger="1" minValue="0" maxValue="0" longText="1"/>
    </cacheField>
    <cacheField name="Quantidade estimada" numFmtId="0">
      <sharedItems containsMixedTypes="1" containsNumber="1" containsInteger="1" minValue="0" maxValue="141129" longText="1"/>
    </cacheField>
    <cacheField name="Estimativa preliminar do valor global" numFmtId="0">
      <sharedItems containsMixedTypes="1" containsNumber="1" minValue="0" maxValue="60000000"/>
    </cacheField>
    <cacheField name="Estimativa preliminar do valor para o exercício 2026" numFmtId="0">
      <sharedItems containsMixedTypes="1" containsNumber="1" minValue="0" maxValue="40000000"/>
    </cacheField>
    <cacheField name="Modalidade" numFmtId="0">
      <sharedItems containsMixedTypes="1" containsNumber="1" containsInteger="1" minValue="0" maxValue="0" count="8">
        <s v="Concorrência"/>
        <s v="Concurso"/>
        <s v="Pregão"/>
        <s v="Inexigibilidade"/>
        <s v="Dispensa"/>
        <s v="Duplo enquadramento"/>
        <s v="Credenciamento"/>
        <n v="0"/>
      </sharedItems>
    </cacheField>
    <cacheField name="Código Compras (catmat/catser)" numFmtId="0">
      <sharedItems containsMixedTypes="1" containsNumber="1" containsInteger="1" minValue="0" maxValue="630688"/>
    </cacheField>
    <cacheField name="Justificativa da necessidade da contratação" numFmtId="0">
      <sharedItems containsMixedTypes="1" containsNumber="1" containsInteger="1" minValue="0" maxValue="0" longText="1"/>
    </cacheField>
    <cacheField name="Grande risco ou inédita" numFmtId="0">
      <sharedItems containsMixedTypes="1" containsNumber="1" containsInteger="1" minValue="0" maxValue="0" count="3">
        <s v="Não"/>
        <s v="Sim"/>
        <n v="0"/>
      </sharedItems>
    </cacheField>
    <cacheField name="Possibilidade de compartilhada" numFmtId="0">
      <sharedItems containsMixedTypes="1" containsNumber="1" containsInteger="1" minValue="0" maxValue="0" count="3">
        <s v="Não"/>
        <s v="Sim"/>
        <n v="0"/>
      </sharedItems>
    </cacheField>
    <cacheField name="Critérios de sustentabilidade" numFmtId="0">
      <sharedItems containsMixedTypes="1" containsNumber="1" containsInteger="1" minValue="0" maxValue="0" count="3">
        <s v="Sim"/>
        <s v="Não"/>
        <n v="0"/>
      </sharedItems>
    </cacheField>
    <cacheField name="Grau de Prioridade da Contratação" numFmtId="0">
      <sharedItems containsMixedTypes="1" containsNumber="1" containsInteger="1" minValue="0" maxValue="0" count="4">
        <s v="alto"/>
        <s v="Médio"/>
        <s v="Baixo"/>
        <n v="0"/>
      </sharedItems>
    </cacheField>
    <cacheField name="Data de início_x000a_dos Estudos Técnicos Preliminares (ETP)" numFmtId="14">
      <sharedItems containsSemiMixedTypes="0" containsNonDate="0" containsDate="1" containsString="0" minDate="1899-12-30T00:00:00" maxDate="2026-10-16T00:00:00"/>
    </cacheField>
    <cacheField name="Data de envio_x000a_do ETP ao DGA" numFmtId="14">
      <sharedItems containsSemiMixedTypes="0" containsNonDate="0" containsDate="1" containsString="0" minDate="1899-12-30T00:00:00" maxDate="2026-12-20T00:00:00"/>
    </cacheField>
    <cacheField name="Data de início_x000a_da elaboração_x000a_do Termo de Referência (TR)/Projeto Básico (PB)" numFmtId="14">
      <sharedItems containsSemiMixedTypes="0" containsNonDate="0" containsDate="1" containsString="0" minDate="1899-12-30T00:00:00" maxDate="2027-01-08T00:00:00"/>
    </cacheField>
    <cacheField name="Data de envio_x000a_do TR/PB ao DGA" numFmtId="14">
      <sharedItems containsSemiMixedTypes="0" containsNonDate="0" containsDate="1" containsString="0" minDate="1899-12-30T00:00:00" maxDate="2027-05-16T00:00:00"/>
    </cacheField>
    <cacheField name="Data limite para contratação" numFmtId="14">
      <sharedItems containsSemiMixedTypes="0" containsNonDate="0" containsDate="1" containsString="0" minDate="1899-12-30T00:00:00" maxDate="2027-08-16T00:00:00"/>
    </cacheField>
    <cacheField name="Processo (se já autuado)" numFmtId="0">
      <sharedItems containsMixedTypes="1" containsNumber="1" containsInteger="1" minValue="0" maxValue="0"/>
    </cacheField>
    <cacheField name="n. de ordem" numFmtId="0">
      <sharedItems containsSemiMixedTypes="0" containsString="0" containsNumber="1" containsInteger="1" minValue="1" maxValue="387"/>
    </cacheField>
    <cacheField name="ID2" numFmtId="0">
      <sharedItems containsMixedTypes="1" containsNumber="1" containsInteger="1" minValue="1" maxValue="135"/>
    </cacheField>
    <cacheField name="Unidade Requisitante2" numFmtId="0">
      <sharedItems containsBlank="1"/>
    </cacheField>
    <cacheField name="Descrição sucinta do objeto2" numFmtId="0">
      <sharedItems containsBlank="1" containsMixedTypes="1" containsNumber="1" containsInteger="1" minValue="0" maxValue="0"/>
    </cacheField>
    <cacheField name="Modalidade2" numFmtId="0">
      <sharedItems containsBlank="1" longText="1"/>
    </cacheField>
    <cacheField name="Agente (fase interna)" numFmtId="0">
      <sharedItems containsBlank="1"/>
    </cacheField>
    <cacheField name="Agente (fase externa)" numFmtId="49">
      <sharedItems containsBlank="1" containsMixedTypes="1" containsNumber="1" containsInteger="1" minValue="0" maxValue="0"/>
    </cacheField>
    <cacheField name="Gerente de Riscos" numFmtId="49">
      <sharedItems containsBlank="1" containsMixedTypes="1" containsNumber="1" containsInteger="1" minValue="0" maxValue="0"/>
    </cacheField>
    <cacheField name="Processo" numFmtId="49">
      <sharedItems containsBlank="1" containsMixedTypes="1" containsNumber="1" containsInteger="1" minValue="0" maxValue="0"/>
    </cacheField>
    <cacheField name="N. da Contratação" numFmtId="49">
      <sharedItems containsBlank="1" containsMixedTypes="1" containsNumber="1" containsInteger="1" minValue="0" maxValue="0"/>
    </cacheField>
    <cacheField name="Situação" numFmtId="49">
      <sharedItems containsBlank="1" containsMixedTypes="1" containsNumber="1" containsInteger="1" minValue="0" maxValue="0"/>
    </cacheField>
    <cacheField name="Data de autorização do ETP" numFmtId="49">
      <sharedItems containsBlank="1" containsMixedTypes="1" containsNumber="1" containsInteger="1" minValue="0" maxValue="0"/>
    </cacheField>
    <cacheField name="Data da autorização do TR/PB " numFmtId="14">
      <sharedItems containsNonDate="0" containsDate="1" containsString="0" containsBlank="1" minDate="1899-12-30T00:00:00" maxDate="2026-06-11T00:00:00"/>
    </cacheField>
    <cacheField name="Data da homologação/autorização da contratação" numFmtId="14">
      <sharedItems containsNonDate="0" containsDate="1" containsString="0" containsBlank="1" minDate="1899-12-30T00:00:00" maxDate="2026-12-17T00:00:00"/>
    </cacheField>
    <cacheField name="A compartilhada foi efetivada" numFmtId="14">
      <sharedItems containsNonDate="0" containsDate="1" containsString="0" containsBlank="1" minDate="1899-12-30T00:00:00" maxDate="2026-07-21T00:00:00"/>
    </cacheField>
    <cacheField name="Data de início_x000a_dos ETP" numFmtId="14">
      <sharedItems containsDate="1" containsBlank="1" containsMixedTypes="1" minDate="1899-12-30T00:00:00" maxDate="1899-12-31T00:00:00"/>
    </cacheField>
    <cacheField name="Data de envio_x000a_do ETP ao DGA2" numFmtId="14">
      <sharedItems containsNonDate="0" containsDate="1" containsString="0" containsBlank="1" minDate="1899-12-30T00:00:00" maxDate="2026-10-16T00:00:00"/>
    </cacheField>
    <cacheField name="Data de início_x000a_da elaboração_x000a_do Termo de Referência (TR)/Projeto Básico (PB)2" numFmtId="14">
      <sharedItems containsNonDate="0" containsDate="1" containsString="0" containsBlank="1" minDate="1899-12-30T00:00:00" maxDate="2026-12-20T00:00:00"/>
    </cacheField>
    <cacheField name="Data de envio_x000a_do TR/PB ao DGA2" numFmtId="14">
      <sharedItems containsNonDate="0" containsDate="1" containsString="0" containsBlank="1" minDate="1899-12-30T00:00:00" maxDate="2027-01-08T00:00:00"/>
    </cacheField>
    <cacheField name="Data limite para contratação2" numFmtId="14">
      <sharedItems containsNonDate="0" containsDate="1" containsString="0" containsBlank="1" minDate="1899-12-30T00:00:00" maxDate="2027-05-16T00:00:00"/>
    </cacheField>
    <cacheField name="ETP Nova data de envio" numFmtId="14">
      <sharedItems containsNonDate="0" containsDate="1" containsString="0" containsBlank="1" minDate="1899-12-30T00:00:00" maxDate="2027-08-16T00:00:00"/>
    </cacheField>
    <cacheField name="TR/PB Nova data de envio" numFmtId="14">
      <sharedItems containsNonDate="0" containsDate="1" containsString="0" containsBlank="1" minDate="1899-12-30T00:00:00" maxDate="2026-11-30T00:00:00"/>
    </cacheField>
    <cacheField name="Nova data limite para contratação" numFmtId="14">
      <sharedItems containsNonDate="0" containsDate="1" containsString="0" containsBlank="1" minDate="1899-12-30T00:00:00" maxDate="2027-06-18T00:00:00"/>
    </cacheField>
    <cacheField name="Envio ETP" numFmtId="14">
      <sharedItems containsNonDate="0" containsDate="1" containsString="0" containsBlank="1" minDate="1899-12-30T00:00:00" maxDate="2027-07-01T00:00:00"/>
    </cacheField>
    <cacheField name="Envio TR" numFmtId="0">
      <sharedItems containsBlank="1" containsMixedTypes="1" containsNumber="1" containsInteger="1" minValue="-46233" maxValue="142"/>
    </cacheField>
    <cacheField name="Limite para contratação" numFmtId="0">
      <sharedItems containsBlank="1" containsMixedTypes="1" containsNumber="1" containsInteger="1" minValue="-46233" maxValue="289"/>
    </cacheField>
    <cacheField name="Tramitação Total" numFmtId="0">
      <sharedItems containsBlank="1" containsMixedTypes="1" containsNumber="1" containsInteger="1" minValue="-46233" maxValue="381"/>
    </cacheField>
    <cacheField name="Finalizada" numFmtId="0">
      <sharedItems containsBlank="1" containsMixedTypes="1" containsNumber="1" containsInteger="1" minValue="-343" maxValue="46184"/>
    </cacheField>
    <cacheField name="Situação Prazo" numFmtId="0">
      <sharedItems containsBlank="1" count="8">
        <s v="contratação no prazo"/>
        <s v="finalizada"/>
        <s v="prazo vencendo em menos de 30 dias"/>
        <s v="sobrestada"/>
        <s v="contratada"/>
        <s v="prazo vencido"/>
        <s v="prazo vencendo em menos de 15 dias"/>
        <m/>
      </sharedItems>
    </cacheField>
  </cacheFields>
  <extLst>
    <ext xmlns:x14="http://schemas.microsoft.com/office/spreadsheetml/2009/9/main" uri="{725AE2AE-9491-48be-B2B4-4EB974FC3084}">
      <x14:pivotCacheDefinition pivotCacheId="1968822774"/>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Excel Services" refreshedDate="46251.74231400463" createdVersion="8" refreshedVersion="8" minRefreshableVersion="3" recordCount="3175" xr:uid="{03CC489F-270A-4CCE-9068-E186ED50F38D}">
  <cacheSource type="worksheet">
    <worksheetSource name="Tabela2"/>
  </cacheSource>
  <cacheFields count="13">
    <cacheField name="N. de ordem" numFmtId="0">
      <sharedItems containsBlank="1" containsMixedTypes="1" containsNumber="1" containsInteger="1" minValue="0" maxValue="1089" count="1093">
        <n v="1"/>
        <n v="1089"/>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5"/>
        <n v="726"/>
        <n v="727"/>
        <n v="728"/>
        <n v="729"/>
        <n v="730"/>
        <n v="731"/>
        <n v="732"/>
        <n v="733"/>
        <n v="734"/>
        <n v="735"/>
        <n v="736"/>
        <n v="737"/>
        <n v="738"/>
        <n v="739"/>
        <n v="740"/>
        <n v="741"/>
        <n v="742"/>
        <n v="743"/>
        <n v="744"/>
        <n v="745"/>
        <n v="746"/>
        <n v="747"/>
        <n v="748"/>
        <n v="749"/>
        <n v="750"/>
        <n v="751"/>
        <n v="752"/>
        <n v="753"/>
        <n v="754"/>
        <n v="755"/>
        <n v="756"/>
        <n v="757"/>
        <n v="758"/>
        <n v="759"/>
        <n v="760"/>
        <n v="761"/>
        <n v="762"/>
        <n v="763"/>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n v="948"/>
        <n v="949"/>
        <n v="950"/>
        <n v="951"/>
        <n v="952"/>
        <n v="953"/>
        <n v="954"/>
        <n v="955"/>
        <n v="956"/>
        <n v="957"/>
        <n v="958"/>
        <n v="959"/>
        <n v="960"/>
        <n v="961"/>
        <n v="962"/>
        <n v="963"/>
        <n v="964"/>
        <n v="965"/>
        <n v="966"/>
        <n v="967"/>
        <n v="968"/>
        <n v="969"/>
        <n v="970"/>
        <n v="971"/>
        <n v="972"/>
        <n v="973"/>
        <n v="974"/>
        <n v="975"/>
        <n v="976"/>
        <n v="977"/>
        <n v="978"/>
        <n v="979"/>
        <n v="980"/>
        <n v="981"/>
        <n v="982"/>
        <n v="983"/>
        <n v="984"/>
        <n v="985"/>
        <n v="986"/>
        <n v="987"/>
        <n v="988"/>
        <n v="989"/>
        <n v="990"/>
        <n v="991"/>
        <n v="992"/>
        <n v="993"/>
        <n v="994"/>
        <n v="995"/>
        <n v="996"/>
        <n v="997"/>
        <n v="998"/>
        <n v="999"/>
        <n v="1000"/>
        <n v="1001"/>
        <n v="1002"/>
        <n v="1003"/>
        <n v="1004"/>
        <n v="1005"/>
        <n v="1006"/>
        <n v="1007"/>
        <n v="1008"/>
        <n v="1009"/>
        <n v="1010"/>
        <n v="1011"/>
        <n v="1012"/>
        <n v="1013"/>
        <n v="1014"/>
        <n v="1015"/>
        <n v="1016"/>
        <n v="1017"/>
        <n v="1018"/>
        <n v="1019"/>
        <n v="1020"/>
        <n v="1021"/>
        <n v="1022"/>
        <n v="1023"/>
        <n v="1024"/>
        <n v="1025"/>
        <n v="1026"/>
        <n v="1027"/>
        <n v="1028"/>
        <n v="1029"/>
        <n v="1030"/>
        <n v="1031"/>
        <n v="1032"/>
        <n v="1033"/>
        <n v="1034"/>
        <n v="1035"/>
        <n v="1036"/>
        <n v="1037"/>
        <n v="1038"/>
        <n v="1039"/>
        <n v="1040"/>
        <n v="1041"/>
        <n v="1042"/>
        <n v="1043"/>
        <n v="1044"/>
        <n v="1045"/>
        <n v="1046"/>
        <n v="1047"/>
        <n v="1048"/>
        <n v="1049"/>
        <n v="1050"/>
        <n v="1051"/>
        <n v="1052"/>
        <n v="1053"/>
        <n v="1054"/>
        <n v="1055"/>
        <n v="1056"/>
        <n v="1057"/>
        <n v="1058"/>
        <n v="1059"/>
        <n v="1060"/>
        <n v="1061"/>
        <n v="1062"/>
        <n v="1063"/>
        <n v="1064"/>
        <n v="1065"/>
        <n v="1066"/>
        <n v="1067"/>
        <n v="1068"/>
        <n v="1069"/>
        <n v="1070"/>
        <n v="1071"/>
        <n v="1072"/>
        <n v="1073"/>
        <n v="1074"/>
        <n v="1075"/>
        <n v="1076"/>
        <n v="1077"/>
        <n v="1078"/>
        <n v="1079"/>
        <n v="1080"/>
        <n v="1081"/>
        <n v="1082"/>
        <n v="1083"/>
        <n v="1084"/>
        <n v="1085"/>
        <n v="1086"/>
        <n v="1087"/>
        <n v="1088"/>
        <s v="200.3.32.22"/>
        <s v="200.3.32.23"/>
        <m/>
        <n v="0" u="1"/>
        <n v="764" u="1"/>
        <n v="724" u="1"/>
      </sharedItems>
    </cacheField>
    <cacheField name="Unidade/Nome" numFmtId="0">
      <sharedItems containsBlank="1"/>
    </cacheField>
    <cacheField name="Gestor Orçamentário" numFmtId="0">
      <sharedItems containsBlank="1" containsMixedTypes="1" containsNumber="1" containsInteger="1" minValue="0" maxValue="0" count="16">
        <s v="AJU"/>
        <s v="DIE"/>
        <s v="CSI"/>
        <s v="DEA"/>
        <s v="DGA"/>
        <s v="DGDM"/>
        <s v="DMP"/>
        <s v="DSQV"/>
        <s v="DTI"/>
        <s v="NCI"/>
        <s v="CEVID"/>
        <s v="NIS"/>
        <s v="DGP"/>
        <s v="CGJ"/>
        <m/>
        <n v="0" u="1"/>
      </sharedItems>
    </cacheField>
    <cacheField name="Descrição sucinta do objeto" numFmtId="0">
      <sharedItems containsBlank="1" longText="1"/>
    </cacheField>
    <cacheField name="Processo" numFmtId="0">
      <sharedItems containsBlank="1" containsMixedTypes="1" containsNumber="1" containsInteger="1" minValue="0" maxValue="0"/>
    </cacheField>
    <cacheField name="Tipo" numFmtId="0">
      <sharedItems containsBlank="1" count="7">
        <s v="Matriz"/>
        <s v="superveniente"/>
        <s v="Derivada"/>
        <m/>
        <s v="Cancelada" u="1"/>
        <s v="Matriz; Derivada; Superveniente; Cancelada" u="1"/>
        <s v="d" u="1"/>
      </sharedItems>
    </cacheField>
    <cacheField name="Situação" numFmtId="0">
      <sharedItems containsBlank="1"/>
    </cacheField>
    <cacheField name="Justificativa para a necessidade da contratação" numFmtId="0">
      <sharedItems containsBlank="1" containsMixedTypes="1" containsNumber="1" containsInteger="1" minValue="0" maxValue="0" longText="1"/>
    </cacheField>
    <cacheField name="Quantidade estimada" numFmtId="0">
      <sharedItems containsBlank="1" containsMixedTypes="1" containsNumber="1" minValue="0" maxValue="600000" longText="1"/>
    </cacheField>
    <cacheField name="Valor estimado da contratação" numFmtId="0">
      <sharedItems containsBlank="1" containsMixedTypes="1" containsNumber="1" minValue="0" maxValue="150000"/>
    </cacheField>
    <cacheField name="Grau de Prioridade da Contratação" numFmtId="0">
      <sharedItems containsBlank="1"/>
    </cacheField>
    <cacheField name="Modalidade" numFmtId="0">
      <sharedItems containsBlank="1"/>
    </cacheField>
    <cacheField name="Valor já contrado (matriz)" numFmtId="164">
      <sharedItems containsBlank="1" containsMixedTypes="1" containsNumber="1" minValue="0" maxValue="17065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9">
  <r>
    <s v="023.1.11.0"/>
    <x v="0"/>
    <s v="Substituição do sistema de climatização Rid Silva Capital"/>
    <n v="1"/>
    <n v="2000000"/>
    <n v="0"/>
    <x v="0"/>
    <n v="1627"/>
    <s v="sistema obsoleto, com alto custo de manutenção"/>
    <x v="0"/>
    <x v="0"/>
    <x v="0"/>
    <x v="0"/>
    <d v="2026-08-01T00:00:00"/>
    <d v="2026-11-29T00:00:00"/>
    <d v="2026-12-14T00:00:00"/>
    <d v="2026-12-19T00:00:00"/>
    <d v="2027-06-17T00:00:00"/>
    <n v="0"/>
    <n v="50"/>
    <n v="50"/>
    <s v="023.1.11.0"/>
    <s v="DEA"/>
    <s v="Substituição do sistema de climatização Rid Silva Capital"/>
    <s v="Concorrência"/>
    <s v="Comissão"/>
    <n v="0"/>
    <s v="Não se aplica"/>
    <n v="0"/>
    <n v="0"/>
    <s v="PREVISTA"/>
    <d v="1899-12-30T00:00:00"/>
    <d v="1899-12-30T00:00:00"/>
    <d v="1899-12-30T00:00:00"/>
    <d v="1899-12-30T00:00:00"/>
    <d v="2026-08-01T00:00:00"/>
    <d v="2026-11-29T00:00:00"/>
    <d v="2026-12-14T00:00:00"/>
    <d v="2026-12-19T00:00:00"/>
    <d v="2027-06-17T00:00:00"/>
    <d v="1899-12-30T00:00:00"/>
    <d v="1899-12-30T00:00:00"/>
    <d v="1899-12-30T00:00:00"/>
    <n v="122"/>
    <n v="142"/>
    <n v="322"/>
    <s v="não finalizada"/>
    <x v="0"/>
  </r>
  <r>
    <s v="030.1.2.0"/>
    <x v="0"/>
    <s v="Reforma Global e Ampliação Fórum Criciúma"/>
    <n v="1"/>
    <n v="30000000"/>
    <n v="0"/>
    <x v="0"/>
    <n v="1627"/>
    <s v="Atendimento ao programa de necessidades da Comarca (solucionar problemas de acessibilidade, PCI, espaço físico, segurança, entre outros); "/>
    <x v="0"/>
    <x v="0"/>
    <x v="0"/>
    <x v="0"/>
    <d v="2023-04-14T00:00:00"/>
    <d v="2026-11-01T00:00:00"/>
    <d v="2026-11-16T00:00:00"/>
    <d v="2026-11-21T00:00:00"/>
    <d v="2027-05-20T00:00:00"/>
    <n v="0"/>
    <n v="44"/>
    <n v="44"/>
    <s v="030.1.2.0"/>
    <s v="DEA"/>
    <s v="Reforma Global e Ampliação Fórum Criciúma"/>
    <s v="Concorrência"/>
    <s v="Comissão"/>
    <n v="0"/>
    <s v="Não se aplica"/>
    <n v="0"/>
    <n v="0"/>
    <s v="TRANSF. PARA O PRÓX. EXERCÍCIO"/>
    <d v="1899-12-30T00:00:00"/>
    <d v="1899-12-30T00:00:00"/>
    <d v="1899-12-30T00:00:00"/>
    <d v="1899-12-30T00:00:00"/>
    <d v="2023-04-14T00:00:00"/>
    <d v="2026-11-01T00:00:00"/>
    <d v="2026-11-16T00:00:00"/>
    <d v="2026-11-21T00:00:00"/>
    <d v="2027-05-20T00:00:00"/>
    <d v="2026-11-29T00:00:00"/>
    <d v="1899-12-30T00:00:00"/>
    <d v="2027-05-20T00:00:00"/>
    <s v="finalizada"/>
    <s v="finalizada"/>
    <s v="finalizada"/>
    <s v="finalizada sem contratação"/>
    <x v="1"/>
  </r>
  <r>
    <s v="055.1.1.0"/>
    <x v="0"/>
    <s v="Reforma parcial - cobertura Jaguaruna"/>
    <n v="1"/>
    <n v="600000"/>
    <n v="100000"/>
    <x v="0"/>
    <n v="1627"/>
    <s v="solucionar problemas de infiltração"/>
    <x v="0"/>
    <x v="0"/>
    <x v="0"/>
    <x v="0"/>
    <d v="2026-02-12T00:00:00"/>
    <d v="2026-06-12T00:00:00"/>
    <d v="2026-06-27T00:00:00"/>
    <d v="2026-07-02T00:00:00"/>
    <d v="2026-12-29T00:00:00"/>
    <n v="0"/>
    <n v="41"/>
    <n v="41"/>
    <s v="055.1.1.0"/>
    <s v="DEA"/>
    <s v="Reforma parcial - cobertura Jaguaruna"/>
    <s v="Concorrência"/>
    <s v="Comissão"/>
    <n v="0"/>
    <s v="Não se aplica"/>
    <n v="0"/>
    <n v="0"/>
    <s v="CANCELADA"/>
    <d v="1899-12-30T00:00:00"/>
    <d v="1899-12-30T00:00:00"/>
    <d v="1899-12-30T00:00:00"/>
    <d v="1899-12-30T00:00:00"/>
    <d v="2026-02-12T00:00:00"/>
    <d v="2026-06-12T00:00:00"/>
    <d v="2026-06-27T00:00:00"/>
    <d v="2026-07-02T00:00:00"/>
    <d v="2026-12-29T00:00:00"/>
    <d v="2026-11-29T00:00:00"/>
    <d v="1899-12-30T00:00:00"/>
    <d v="2027-06-17T00:00:00"/>
    <s v="finalizada"/>
    <s v="finalizada"/>
    <s v="finalizada"/>
    <s v="finalizada sem contratação"/>
    <x v="1"/>
  </r>
  <r>
    <s v="058.1.4.0"/>
    <x v="0"/>
    <s v="Reforma Global e Ampliação Fórum de Joinville"/>
    <n v="1"/>
    <n v="37500000"/>
    <n v="0"/>
    <x v="0"/>
    <n v="1627"/>
    <s v="Atendimento ao programa de necessidades da Comarca (solucionar problemas de acessibilidade, PCI, espaço físico, segurança, entre outros); "/>
    <x v="0"/>
    <x v="0"/>
    <x v="0"/>
    <x v="0"/>
    <d v="2021-08-19T00:00:00"/>
    <d v="2026-11-29T00:00:00"/>
    <d v="2026-12-14T00:00:00"/>
    <d v="2026-12-19T00:00:00"/>
    <d v="2027-06-17T00:00:00"/>
    <n v="0"/>
    <n v="49"/>
    <n v="49"/>
    <s v="058.1.4.0"/>
    <s v="DEA"/>
    <s v="Reforma Global e Ampliação Fórum de Joinville"/>
    <s v="Concorrência"/>
    <s v="Comissão"/>
    <n v="0"/>
    <s v="Não se aplica"/>
    <n v="0"/>
    <n v="0"/>
    <s v="TRANSF. PARA O PRÓX. EXERCÍCIO"/>
    <d v="1899-12-30T00:00:00"/>
    <d v="1899-12-30T00:00:00"/>
    <d v="1899-12-30T00:00:00"/>
    <d v="1899-12-30T00:00:00"/>
    <d v="2021-08-19T00:00:00"/>
    <d v="2026-11-29T00:00:00"/>
    <d v="2026-12-14T00:00:00"/>
    <d v="2026-12-19T00:00:00"/>
    <d v="2027-06-17T00:00:00"/>
    <d v="1899-12-30T00:00:00"/>
    <d v="1899-12-30T00:00:00"/>
    <d v="1899-12-30T00:00:00"/>
    <s v="finalizada"/>
    <s v="finalizada"/>
    <s v="finalizada"/>
    <s v="finalizada sem contratação"/>
    <x v="1"/>
  </r>
  <r>
    <s v="078.1.1.0"/>
    <x v="0"/>
    <s v="Reforma Global e Ampliação Fórum Porto União"/>
    <n v="1"/>
    <n v="17000000"/>
    <n v="500000"/>
    <x v="0"/>
    <n v="1627"/>
    <s v="Atendimento ao programa de necessidades da Comarca (solucionar problemas de acessibilidade, PCI, espaço físico, segurança, entre outros); "/>
    <x v="0"/>
    <x v="0"/>
    <x v="0"/>
    <x v="0"/>
    <d v="2025-07-28T00:00:00"/>
    <d v="2025-11-25T00:00:00"/>
    <d v="2025-12-10T00:00:00"/>
    <d v="2026-01-30T00:00:00"/>
    <d v="2026-06-13T00:00:00"/>
    <n v="0"/>
    <n v="38"/>
    <n v="38"/>
    <s v="078.1.1.0"/>
    <s v="DEA"/>
    <s v="Reforma Global e Ampliação Fórum Porto União"/>
    <s v="Concorrência"/>
    <s v="Comissão"/>
    <n v="0"/>
    <s v="Não se aplica"/>
    <s v="0002860-03.2021.8.24.0710"/>
    <s v="90013/2026"/>
    <s v="EM ANDAMENTO"/>
    <d v="2026-03-23T00:00:00"/>
    <d v="2026-04-07T00:00:00"/>
    <d v="1899-12-30T00:00:00"/>
    <d v="1899-12-30T00:00:00"/>
    <d v="2025-07-28T00:00:00"/>
    <d v="2025-11-25T00:00:00"/>
    <d v="2025-12-10T00:00:00"/>
    <d v="2026-01-30T00:00:00"/>
    <d v="2026-06-13T00:00:00"/>
    <d v="2026-02-25T00:00:00"/>
    <d v="2026-03-15T00:00:00"/>
    <d v="2026-10-15T00:00:00"/>
    <s v="finalizada"/>
    <s v="finalizada"/>
    <n v="77"/>
    <s v="não finalizada"/>
    <x v="0"/>
  </r>
  <r>
    <s v="092.1.1.0"/>
    <x v="0"/>
    <s v="Reforma Global e Ampliação Fórum São João Batista"/>
    <n v="1"/>
    <n v="15000000"/>
    <n v="0"/>
    <x v="0"/>
    <n v="1627"/>
    <s v="Atendimento ao programa de necessidades da Comarca (solucionar problemas de acessibilidade, PCI, espaço físico, segurança, entre outros); "/>
    <x v="0"/>
    <x v="0"/>
    <x v="0"/>
    <x v="0"/>
    <d v="2023-09-18T00:00:00"/>
    <d v="2026-11-29T00:00:00"/>
    <d v="2026-12-14T00:00:00"/>
    <d v="2026-12-19T00:00:00"/>
    <d v="2027-06-17T00:00:00"/>
    <n v="0"/>
    <n v="47"/>
    <n v="47"/>
    <s v="092.1.1.0"/>
    <s v="DEA"/>
    <s v="Reforma Global e Ampliação Fórum São João Batista"/>
    <s v="Concorrência"/>
    <s v="Comissão"/>
    <n v="0"/>
    <s v="Não se aplica"/>
    <n v="0"/>
    <n v="0"/>
    <s v="TRANSF. PARA O PRÓX. EXERCÍCIO"/>
    <d v="1899-12-30T00:00:00"/>
    <d v="1899-12-30T00:00:00"/>
    <d v="1899-12-30T00:00:00"/>
    <d v="1899-12-30T00:00:00"/>
    <d v="2023-09-18T00:00:00"/>
    <d v="2026-11-29T00:00:00"/>
    <d v="2026-12-14T00:00:00"/>
    <d v="2026-12-19T00:00:00"/>
    <d v="2027-06-17T00:00:00"/>
    <d v="2026-11-29T00:00:00"/>
    <d v="2027-06-17T00:00:00"/>
    <d v="2027-06-17T00:00:00"/>
    <s v="finalizada"/>
    <s v="finalizada"/>
    <s v="finalizada"/>
    <s v="finalizada sem contratação"/>
    <x v="1"/>
  </r>
  <r>
    <s v="094.1.2.0"/>
    <x v="0"/>
    <s v="Reforço estrutural das lajes do canal Fórum São José Anexo"/>
    <n v="1"/>
    <n v="500000"/>
    <n v="500000"/>
    <x v="0"/>
    <n v="1627"/>
    <s v="estrutura atual não permite tráfego por cima da tampa do canal"/>
    <x v="0"/>
    <x v="0"/>
    <x v="0"/>
    <x v="0"/>
    <d v="2025-09-15T00:00:00"/>
    <d v="2026-02-20T00:00:00"/>
    <d v="2026-03-07T00:00:00"/>
    <d v="2026-03-12T00:00:00"/>
    <d v="2026-09-08T00:00:00"/>
    <n v="0"/>
    <n v="40"/>
    <n v="40"/>
    <s v="094.1.2.0"/>
    <s v="DEA"/>
    <s v="Reforço estrutural das lajes do canal Fórum São José Anexo"/>
    <s v="Concorrência"/>
    <s v="Comissão"/>
    <n v="0"/>
    <s v="Não se aplica"/>
    <n v="0"/>
    <n v="0"/>
    <s v="PREVISTA"/>
    <d v="1899-12-30T00:00:00"/>
    <d v="1899-12-30T00:00:00"/>
    <d v="1899-12-30T00:00:00"/>
    <d v="1899-12-30T00:00:00"/>
    <d v="2025-09-15T00:00:00"/>
    <d v="2026-02-20T00:00:00"/>
    <d v="2026-03-07T00:00:00"/>
    <d v="2026-03-12T00:00:00"/>
    <d v="2026-09-08T00:00:00"/>
    <d v="2026-10-30T00:00:00"/>
    <d v="2026-10-30T00:00:00"/>
    <d v="2027-06-30T00:00:00"/>
    <n v="92"/>
    <n v="92"/>
    <n v="335"/>
    <s v="não finalizada"/>
    <x v="0"/>
  </r>
  <r>
    <s v="094.3.1.0"/>
    <x v="0"/>
    <s v="Reforma global do prédio anexo ao fórum São José"/>
    <n v="1"/>
    <n v="25000000"/>
    <n v="0"/>
    <x v="0"/>
    <n v="1627"/>
    <s v="Atendimento ao programa de necessidades da Comarca (solucionar problemas de acessibilidade, PCI, espaço físico, segurança, entre outros); "/>
    <x v="0"/>
    <x v="0"/>
    <x v="0"/>
    <x v="0"/>
    <d v="2024-09-11T00:00:00"/>
    <d v="2026-11-20T00:00:00"/>
    <d v="2026-12-05T00:00:00"/>
    <d v="2026-12-10T00:00:00"/>
    <d v="2027-06-08T00:00:00"/>
    <n v="0"/>
    <n v="45"/>
    <n v="45"/>
    <s v="094.3.1.0"/>
    <s v="DEA"/>
    <s v="Reforma global do prédio anexo ao fórum São José"/>
    <s v="Concorrência"/>
    <s v="Comissão"/>
    <n v="0"/>
    <s v="Não se aplica"/>
    <n v="0"/>
    <n v="0"/>
    <s v="TRANSF. PARA O PRÓX. EXERCÍCIO"/>
    <d v="1899-12-30T00:00:00"/>
    <d v="1899-12-30T00:00:00"/>
    <d v="1899-12-30T00:00:00"/>
    <d v="1899-12-30T00:00:00"/>
    <d v="2024-09-11T00:00:00"/>
    <d v="2026-11-20T00:00:00"/>
    <d v="2026-12-05T00:00:00"/>
    <d v="2026-12-10T00:00:00"/>
    <d v="2027-06-08T00:00:00"/>
    <d v="2026-11-20T00:00:00"/>
    <d v="1899-12-30T00:00:00"/>
    <d v="2027-06-08T00:00:00"/>
    <s v="finalizada"/>
    <s v="finalizada"/>
    <s v="finalizada"/>
    <s v="finalizada sem contratação"/>
    <x v="1"/>
  </r>
  <r>
    <s v="112.1.9.0"/>
    <x v="0"/>
    <s v="Modernização do espaço físico do hall superior TJSC"/>
    <n v="1"/>
    <n v="1200000"/>
    <n v="0"/>
    <x v="0"/>
    <n v="1627"/>
    <s v="otimização de espaço pouco utilizado, com a saída do museu para outro local"/>
    <x v="0"/>
    <x v="0"/>
    <x v="0"/>
    <x v="0"/>
    <d v="2025-09-10T00:00:00"/>
    <d v="2026-11-20T00:00:00"/>
    <d v="2026-12-05T00:00:00"/>
    <d v="2026-12-10T00:00:00"/>
    <d v="2027-06-08T00:00:00"/>
    <n v="0"/>
    <n v="46"/>
    <n v="46"/>
    <s v="112.1.9.0"/>
    <s v="DEA"/>
    <s v="Modernização do espaço físico do hall superior TJSC"/>
    <s v="Concorrência"/>
    <s v="Comissão"/>
    <n v="0"/>
    <s v="Não se aplica"/>
    <n v="0"/>
    <n v="0"/>
    <s v="TRANSF. PARA O PRÓX. EXERCÍCIO"/>
    <d v="1899-12-30T00:00:00"/>
    <d v="1899-12-30T00:00:00"/>
    <d v="1899-12-30T00:00:00"/>
    <d v="1899-12-30T00:00:00"/>
    <d v="2025-09-10T00:00:00"/>
    <d v="2026-11-20T00:00:00"/>
    <d v="2026-12-05T00:00:00"/>
    <d v="2026-12-10T00:00:00"/>
    <d v="2027-06-08T00:00:00"/>
    <d v="2026-11-20T00:00:00"/>
    <d v="1899-12-30T00:00:00"/>
    <d v="2027-06-08T00:00:00"/>
    <s v="finalizada"/>
    <s v="finalizada"/>
    <s v="finalizada"/>
    <s v="finalizada sem contratação"/>
    <x v="1"/>
  </r>
  <r>
    <s v="112.16.1.1"/>
    <x v="0"/>
    <s v="Contratação de projeto arquitetônico (concurso) para construção no terreno permutado com a DPU"/>
    <n v="1"/>
    <n v="500000"/>
    <n v="0"/>
    <x v="1"/>
    <n v="1341"/>
    <s v="buscar melhor solução arquitetônica"/>
    <x v="1"/>
    <x v="0"/>
    <x v="0"/>
    <x v="0"/>
    <d v="2026-07-23T00:00:00"/>
    <d v="2026-11-20T00:00:00"/>
    <d v="2026-12-05T00:00:00"/>
    <d v="2026-12-10T00:00:00"/>
    <d v="2027-04-09T00:00:00"/>
    <n v="0"/>
    <n v="51"/>
    <n v="51"/>
    <s v="112.16.1.1"/>
    <s v="DEA"/>
    <s v="Contratação de projeto arquitetônico (concurso) para construção no terreno permutado com a DPU"/>
    <s v="Concurso"/>
    <s v="Comissão"/>
    <n v="0"/>
    <s v="Não se aplica"/>
    <n v="0"/>
    <n v="0"/>
    <s v="PREVISTA"/>
    <d v="1899-12-30T00:00:00"/>
    <d v="1899-12-30T00:00:00"/>
    <d v="1899-12-30T00:00:00"/>
    <d v="1899-12-30T00:00:00"/>
    <d v="2026-07-23T00:00:00"/>
    <d v="2026-11-20T00:00:00"/>
    <d v="2026-12-05T00:00:00"/>
    <d v="2026-12-10T00:00:00"/>
    <d v="2027-04-09T00:00:00"/>
    <d v="1899-12-30T00:00:00"/>
    <d v="1899-12-30T00:00:00"/>
    <d v="1899-12-30T00:00:00"/>
    <n v="113"/>
    <n v="133"/>
    <n v="253"/>
    <s v="não finalizada"/>
    <x v="0"/>
  </r>
  <r>
    <s v="112.16.1.2"/>
    <x v="0"/>
    <s v="Demolição prédio DPU"/>
    <n v="1"/>
    <n v="120000"/>
    <n v="60000"/>
    <x v="2"/>
    <n v="1635"/>
    <s v="Local será transformado em estacionamento até a conclusão da nova edificação"/>
    <x v="0"/>
    <x v="0"/>
    <x v="0"/>
    <x v="0"/>
    <d v="2025-11-20T00:00:00"/>
    <d v="2026-03-20T00:00:00"/>
    <d v="2026-04-04T00:00:00"/>
    <d v="2026-04-09T00:00:00"/>
    <d v="2026-07-08T00:00:00"/>
    <n v="0"/>
    <n v="55"/>
    <n v="55"/>
    <s v="112.16.1.2"/>
    <s v="DEA"/>
    <s v="Demolição prédio DPU"/>
    <s v="Pregão"/>
    <s v="Luciano"/>
    <n v="0"/>
    <s v="Não se aplica"/>
    <n v="0"/>
    <n v="0"/>
    <s v="CANCELADA"/>
    <d v="1899-12-30T00:00:00"/>
    <d v="1899-12-30T00:00:00"/>
    <d v="1899-12-30T00:00:00"/>
    <d v="1899-12-30T00:00:00"/>
    <d v="2025-11-20T00:00:00"/>
    <d v="2026-03-20T00:00:00"/>
    <d v="2026-04-04T00:00:00"/>
    <d v="2026-04-09T00:00:00"/>
    <d v="2026-07-08T00:00:00"/>
    <d v="1899-12-30T00:00:00"/>
    <d v="1899-12-30T00:00:00"/>
    <d v="1899-12-30T00:00:00"/>
    <s v="finalizada"/>
    <s v="finalizada"/>
    <s v="finalizada"/>
    <s v="finalizada sem contratação"/>
    <x v="1"/>
  </r>
  <r>
    <s v="112.3.5.0"/>
    <x v="0"/>
    <s v="Estabilização de talude no terreno que abriga o Almoxarifado (ASTJ)"/>
    <n v="1"/>
    <n v="2500000"/>
    <n v="0"/>
    <x v="0"/>
    <n v="1627"/>
    <s v="garantir segurança ; risco de desmoronamento de rochas"/>
    <x v="0"/>
    <x v="0"/>
    <x v="0"/>
    <x v="0"/>
    <d v="2026-03-14T00:00:00"/>
    <d v="2026-07-12T00:00:00"/>
    <d v="2026-07-27T00:00:00"/>
    <d v="2026-08-01T00:00:00"/>
    <d v="2027-01-28T00:00:00"/>
    <n v="0"/>
    <n v="43"/>
    <n v="43"/>
    <s v="112.3.5.0"/>
    <s v="DEA"/>
    <s v="Estabilização de talude no terreno que abriga o Almoxarifado (ASTJ)"/>
    <s v="Concorrência"/>
    <s v="Comissão"/>
    <n v="0"/>
    <s v="Não se aplica"/>
    <n v="0"/>
    <n v="0"/>
    <s v="TRANSF. PARA O PRÓX. EXERCÍCIO"/>
    <d v="1899-12-30T00:00:00"/>
    <d v="1899-12-30T00:00:00"/>
    <d v="1899-12-30T00:00:00"/>
    <d v="1899-12-30T00:00:00"/>
    <d v="2026-03-14T00:00:00"/>
    <d v="2026-07-12T00:00:00"/>
    <d v="2026-07-27T00:00:00"/>
    <d v="2026-08-01T00:00:00"/>
    <d v="2027-01-28T00:00:00"/>
    <d v="2026-11-20T00:00:00"/>
    <d v="1899-12-30T00:00:00"/>
    <d v="2027-04-09T00:00:00"/>
    <s v="finalizada"/>
    <s v="finalizada"/>
    <s v="finalizada"/>
    <s v="finalizada sem contratação"/>
    <x v="1"/>
  </r>
  <r>
    <s v="112.4.2.0"/>
    <x v="0"/>
    <s v="Ampliação da rede sprinkler Arquivo Central"/>
    <n v="1"/>
    <n v="350000"/>
    <n v="0"/>
    <x v="0"/>
    <n v="1627"/>
    <s v="garantir que toda a área estará coberta com o sistema de proteção contra indêndios"/>
    <x v="0"/>
    <x v="0"/>
    <x v="0"/>
    <x v="0"/>
    <d v="2026-08-01T00:00:00"/>
    <d v="2026-11-29T00:00:00"/>
    <d v="2026-12-14T00:00:00"/>
    <d v="2026-12-19T00:00:00"/>
    <d v="2027-06-17T00:00:00"/>
    <n v="0"/>
    <n v="48"/>
    <n v="48"/>
    <s v="112.4.2.0"/>
    <s v="DEA"/>
    <s v="Ampliação da rede sprinkler Arquivo Central"/>
    <s v="Concorrência"/>
    <s v="Comissão"/>
    <n v="0"/>
    <s v="Não se aplica"/>
    <n v="0"/>
    <n v="0"/>
    <s v="TRANSF. PARA O PRÓX. EXERCÍCIO"/>
    <d v="1899-12-30T00:00:00"/>
    <d v="1899-12-30T00:00:00"/>
    <d v="1899-12-30T00:00:00"/>
    <d v="1899-12-30T00:00:00"/>
    <d v="2026-08-01T00:00:00"/>
    <d v="2026-11-29T00:00:00"/>
    <d v="2026-12-14T00:00:00"/>
    <d v="2026-12-19T00:00:00"/>
    <d v="2027-06-17T00:00:00"/>
    <d v="1899-12-30T00:00:00"/>
    <d v="1899-12-30T00:00:00"/>
    <d v="1899-12-30T00:00:00"/>
    <s v="finalizada"/>
    <s v="finalizada"/>
    <s v="finalizada"/>
    <s v="finalizada sem contratação"/>
    <x v="1"/>
  </r>
  <r>
    <s v="113.2.1.0"/>
    <x v="0"/>
    <s v="Construção do Fórum da Comarca de Penha"/>
    <n v="1"/>
    <n v="19500000"/>
    <n v="750000"/>
    <x v="0"/>
    <n v="5622"/>
    <s v="Atendimento ao programa de necessidades da Comarca (solucionar problemas de acessibilidade, PCI, espaço físico, segurança, entre outros); COMARCA sem prédio próprio"/>
    <x v="0"/>
    <x v="0"/>
    <x v="0"/>
    <x v="0"/>
    <d v="2025-03-02T00:00:00"/>
    <d v="2026-01-30T00:00:00"/>
    <d v="2026-02-14T00:00:00"/>
    <d v="2026-02-19T00:00:00"/>
    <d v="2026-08-18T00:00:00"/>
    <s v="0028004-71.2024.8.24.0710"/>
    <n v="39"/>
    <n v="39"/>
    <s v="113.2.1.0"/>
    <s v="DEA"/>
    <s v="Construção do Fórum da Comarca de Penha"/>
    <s v="Concorrência"/>
    <s v="Comissão"/>
    <n v="0"/>
    <s v="Não se aplica"/>
    <s v="0028004-71.2024.8.24.0710"/>
    <s v="90008/2026"/>
    <s v="EM ANDAMENTO"/>
    <d v="2026-02-05T00:00:00"/>
    <d v="2026-03-03T00:00:00"/>
    <d v="1899-12-30T00:00:00"/>
    <d v="1899-12-30T00:00:00"/>
    <d v="2025-03-02T00:00:00"/>
    <d v="2026-01-30T00:00:00"/>
    <d v="2026-02-14T00:00:00"/>
    <d v="2026-02-19T00:00:00"/>
    <d v="2026-08-18T00:00:00"/>
    <d v="1899-12-30T00:00:00"/>
    <d v="1899-12-30T00:00:00"/>
    <d v="1899-12-30T00:00:00"/>
    <s v="finalizada"/>
    <s v="finalizada"/>
    <n v="19"/>
    <s v="não finalizada"/>
    <x v="2"/>
  </r>
  <r>
    <s v="200.3.15.6"/>
    <x v="0"/>
    <s v="Serviços de instalação de Sistemas de Alarme de Incêndio."/>
    <n v="1"/>
    <n v="200000"/>
    <n v="80000"/>
    <x v="2"/>
    <n v="2763"/>
    <s v="Serviços de instalação de sistema de alarme de incêndio, não previstos em contratos de manutenção, em prédios do poder Judiciário. É fundamental e obrigatório por lei, garantindo a proteção da vida, do patrimônio e a continuidade dos negócios. exigência legal para a obtenção e manutenção do Auto de Vistoria do Corpo de Bombeiros (AVCB) e do alvará de funcionamento dos prédios."/>
    <x v="0"/>
    <x v="0"/>
    <x v="0"/>
    <x v="0"/>
    <d v="2025-12-16T00:00:00"/>
    <d v="2026-04-15T00:00:00"/>
    <d v="2026-04-30T00:00:00"/>
    <d v="2026-05-05T00:00:00"/>
    <d v="2026-08-03T00:00:00"/>
    <n v="0"/>
    <n v="61"/>
    <n v="61"/>
    <s v="200.3.15.6"/>
    <s v="DEA"/>
    <s v="Serviços de instalação de Sistemas de Alarme de Incêndio."/>
    <s v="Pregão"/>
    <s v="Anna"/>
    <n v="0"/>
    <s v="Não se aplica"/>
    <n v="0"/>
    <n v="0"/>
    <s v="CANCELADA"/>
    <d v="1899-12-30T00:00:00"/>
    <d v="1899-12-30T00:00:00"/>
    <d v="1899-12-30T00:00:00"/>
    <d v="1899-12-30T00:00:00"/>
    <d v="2025-12-16T00:00:00"/>
    <d v="2026-04-15T00:00:00"/>
    <d v="2026-04-30T00:00:00"/>
    <d v="2026-05-05T00:00:00"/>
    <d v="2026-08-03T00:00:00"/>
    <d v="2026-08-01T00:00:00"/>
    <d v="2026-08-15T00:00:00"/>
    <d v="2026-11-15T00:00:00"/>
    <s v="finalizada"/>
    <s v="finalizada"/>
    <s v="finalizada"/>
    <s v="finalizada sem contratação"/>
    <x v="1"/>
  </r>
  <r>
    <s v="200.3.15.7"/>
    <x v="0"/>
    <s v="Serviços continuado de manutenção preventiva e corretiva em bombas auxiliares de sistema preventivo de incendio nas Comarcas de Caçador, Criciuma, Blumenau."/>
    <n v="1"/>
    <n v="120000"/>
    <n v="80000"/>
    <x v="2"/>
    <n v="2763"/>
    <s v="A manutenção preventiva e corretiva contínua das bombas auxiliares dos sistemas preventivos de incêndio é essencial para garantir a segurança de edificações públicas, garantia de funcionamento em emergências, conformidade com normas técnicas, aredução de riscos e prejuízos."/>
    <x v="0"/>
    <x v="0"/>
    <x v="0"/>
    <x v="0"/>
    <d v="2026-01-01T00:00:00"/>
    <d v="2026-05-01T00:00:00"/>
    <d v="2026-05-16T00:00:00"/>
    <d v="2026-05-21T00:00:00"/>
    <d v="2026-08-19T00:00:00"/>
    <n v="0"/>
    <n v="62"/>
    <n v="62"/>
    <s v="200.3.15.7"/>
    <s v="DEA"/>
    <s v="Serviços continuado de manutenção preventiva e corretiva em bombas auxiliares de sistema preventivo de incendio nas Comarcas de Caçador, Criciuma, Blumenau."/>
    <s v="Pregão"/>
    <s v="Luciano"/>
    <n v="0"/>
    <s v="Não se aplica"/>
    <n v="0"/>
    <n v="0"/>
    <s v="PREVISTA"/>
    <d v="1899-12-30T00:00:00"/>
    <d v="1899-12-30T00:00:00"/>
    <d v="1899-12-30T00:00:00"/>
    <d v="1899-12-30T00:00:00"/>
    <d v="2026-01-01T00:00:00"/>
    <d v="2026-05-01T00:00:00"/>
    <d v="2026-05-16T00:00:00"/>
    <d v="2026-05-21T00:00:00"/>
    <d v="2026-08-19T00:00:00"/>
    <d v="2026-08-31T00:00:00"/>
    <d v="2026-09-21T00:00:00"/>
    <d v="2026-12-15T00:00:00"/>
    <n v="32"/>
    <n v="53"/>
    <n v="138"/>
    <s v="não finalizada"/>
    <x v="0"/>
  </r>
  <r>
    <s v="200.3.27.12"/>
    <x v="0"/>
    <s v="Serviços continuado de manutenção preventiva e corretiva em sistema de tratamento de agua da chuva - Herval do Oeste"/>
    <n v="1"/>
    <n v="60000"/>
    <n v="30000"/>
    <x v="2"/>
    <n v="30282"/>
    <s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
    <x v="0"/>
    <x v="0"/>
    <x v="0"/>
    <x v="0"/>
    <d v="2025-11-30T00:00:00"/>
    <d v="2026-03-30T00:00:00"/>
    <d v="2026-04-14T00:00:00"/>
    <d v="2026-04-19T00:00:00"/>
    <d v="2026-07-18T00:00:00"/>
    <n v="0"/>
    <n v="56"/>
    <n v="56"/>
    <s v="200.3.27.12"/>
    <s v="DEA"/>
    <s v="Serviços continuado de manutenção preventiva e corretiva em sistema de tratamento de agua da chuva - Herval do Oeste"/>
    <s v="Pregão"/>
    <s v="Monica"/>
    <n v="0"/>
    <s v="Não se aplica"/>
    <s v="0095271-26.2025.8.24.0710"/>
    <n v="0"/>
    <s v="CONTRATADA COMO RC"/>
    <d v="1899-12-30T00:00:00"/>
    <d v="1899-12-30T00:00:00"/>
    <d v="1899-12-30T00:00:00"/>
    <d v="1899-12-30T00:00:00"/>
    <d v="2025-11-30T00:00:00"/>
    <d v="2026-03-30T00:00:00"/>
    <d v="2026-04-14T00:00:00"/>
    <d v="2026-04-19T00:00:00"/>
    <d v="2026-07-18T00:00:00"/>
    <d v="1899-12-30T00:00:00"/>
    <d v="1899-12-30T00:00:00"/>
    <d v="1899-12-30T00:00:00"/>
    <s v="finalizada"/>
    <s v="finalizada"/>
    <s v="finalizada"/>
    <s v="finalizada sem contratação"/>
    <x v="1"/>
  </r>
  <r>
    <s v="200.3.27.13"/>
    <x v="0"/>
    <s v="Serviços continuado de manutenção preventiva e corretiva em sistema de tratamento de agua da chuva -  Imbituba"/>
    <n v="1"/>
    <n v="60000"/>
    <n v="30000"/>
    <x v="2"/>
    <n v="30282"/>
    <s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
    <x v="0"/>
    <x v="0"/>
    <x v="0"/>
    <x v="0"/>
    <d v="2025-11-30T00:00:00"/>
    <d v="2026-03-30T00:00:00"/>
    <d v="2026-04-14T00:00:00"/>
    <d v="2026-04-19T00:00:00"/>
    <d v="2026-07-18T00:00:00"/>
    <n v="0"/>
    <n v="57"/>
    <n v="57"/>
    <s v="200.3.27.13"/>
    <s v="DEA"/>
    <s v="Serviços continuado de manutenção preventiva e corretiva em sistema de tratamento de agua da chuva -  Imbituba"/>
    <s v="Pregão"/>
    <s v="Vanessa Borges"/>
    <n v="0"/>
    <s v="Não se aplica"/>
    <n v="0"/>
    <n v="0"/>
    <s v="SOBRESTADA"/>
    <d v="1899-12-30T00:00:00"/>
    <d v="1899-12-30T00:00:00"/>
    <d v="1899-12-30T00:00:00"/>
    <d v="1899-12-30T00:00:00"/>
    <d v="2025-11-30T00:00:00"/>
    <d v="2026-03-30T00:00:00"/>
    <d v="2026-04-14T00:00:00"/>
    <d v="2026-04-19T00:00:00"/>
    <d v="2026-07-18T00:00:00"/>
    <d v="1899-12-30T00:00:00"/>
    <d v="1899-12-30T00:00:00"/>
    <d v="1899-12-30T00:00:00"/>
    <s v="finalizada"/>
    <s v="finalizada"/>
    <s v="finalizada"/>
    <s v="finalizada sem contratação"/>
    <x v="3"/>
  </r>
  <r>
    <s v="200.3.27.14"/>
    <x v="0"/>
    <s v="Serviços continuado de manutenção preventiva e corretiva em sistema de tratamento de agua da chuva -São Lourenço do Oeste"/>
    <n v="1"/>
    <n v="60000"/>
    <n v="30000"/>
    <x v="2"/>
    <n v="30282"/>
    <s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
    <x v="0"/>
    <x v="0"/>
    <x v="0"/>
    <x v="0"/>
    <d v="2025-11-30T00:00:00"/>
    <d v="2026-03-30T00:00:00"/>
    <d v="2026-04-14T00:00:00"/>
    <d v="2026-04-19T00:00:00"/>
    <d v="2026-07-18T00:00:00"/>
    <n v="0"/>
    <n v="58"/>
    <n v="58"/>
    <s v="200.3.27.14"/>
    <s v="DEA"/>
    <s v="Serviços continuado de manutenção preventiva e corretiva em sistema de tratamento de agua da chuva -São Lourenço do Oeste"/>
    <s v="Pregão"/>
    <s v="Mariana Abreu"/>
    <n v="0"/>
    <s v="Não se aplica"/>
    <n v="0"/>
    <n v="0"/>
    <s v="CANCELADA"/>
    <d v="1899-12-30T00:00:00"/>
    <d v="1899-12-30T00:00:00"/>
    <d v="1899-12-30T00:00:00"/>
    <d v="1899-12-30T00:00:00"/>
    <d v="2025-11-30T00:00:00"/>
    <d v="2026-03-30T00:00:00"/>
    <d v="2026-04-14T00:00:00"/>
    <d v="2026-04-19T00:00:00"/>
    <d v="2026-07-18T00:00:00"/>
    <d v="1899-12-30T00:00:00"/>
    <d v="1899-12-30T00:00:00"/>
    <d v="1899-12-30T00:00:00"/>
    <s v="finalizada"/>
    <s v="finalizada"/>
    <s v="finalizada"/>
    <s v="finalizada sem contratação"/>
    <x v="1"/>
  </r>
  <r>
    <s v="200.3.27.15"/>
    <x v="0"/>
    <s v="Serviços continuado de manutenção preventiva e corretiva em sistema de tratamento de agua da chuva - Garuva"/>
    <n v="1"/>
    <n v="60000"/>
    <n v="30000"/>
    <x v="2"/>
    <n v="30282"/>
    <s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
    <x v="0"/>
    <x v="0"/>
    <x v="0"/>
    <x v="0"/>
    <d v="2025-11-30T00:00:00"/>
    <d v="2026-03-30T00:00:00"/>
    <d v="2026-04-14T00:00:00"/>
    <d v="2026-04-19T00:00:00"/>
    <d v="2026-07-18T00:00:00"/>
    <n v="0"/>
    <n v="59"/>
    <n v="59"/>
    <s v="200.3.27.15"/>
    <s v="DEA"/>
    <s v="Serviços continuado de manutenção preventiva e corretiva em sistema de tratamento de agua da chuva - Garuva"/>
    <s v="Pregão"/>
    <s v="Anna"/>
    <n v="0"/>
    <s v="Não se aplica"/>
    <n v="0"/>
    <n v="0"/>
    <s v="CANCELADA"/>
    <d v="1899-12-30T00:00:00"/>
    <d v="1899-12-30T00:00:00"/>
    <d v="1899-12-30T00:00:00"/>
    <d v="1899-12-30T00:00:00"/>
    <d v="2025-11-30T00:00:00"/>
    <d v="2026-03-30T00:00:00"/>
    <d v="2026-04-14T00:00:00"/>
    <d v="2026-04-19T00:00:00"/>
    <d v="2026-07-18T00:00:00"/>
    <d v="1899-12-30T00:00:00"/>
    <d v="2026-06-15T00:00:00"/>
    <d v="2026-09-15T00:00:00"/>
    <s v="finalizada"/>
    <s v="finalizada"/>
    <s v="finalizada"/>
    <s v="finalizada sem contratação"/>
    <x v="1"/>
  </r>
  <r>
    <s v="200.3.27.16"/>
    <x v="0"/>
    <s v="Serviços continuado de manutenção preventiva e corretiva em sistema de tratamento de agua da chuva - Araquari"/>
    <n v="1"/>
    <n v="60000"/>
    <n v="30000"/>
    <x v="2"/>
    <n v="30282"/>
    <s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
    <x v="0"/>
    <x v="0"/>
    <x v="0"/>
    <x v="0"/>
    <d v="2025-11-30T00:00:00"/>
    <d v="2026-03-30T00:00:00"/>
    <d v="2026-04-14T00:00:00"/>
    <d v="2026-04-19T00:00:00"/>
    <d v="2026-07-18T00:00:00"/>
    <n v="0"/>
    <n v="60"/>
    <n v="60"/>
    <s v="200.3.27.16"/>
    <s v="DEA"/>
    <s v="Serviços continuado de manutenção preventiva e corretiva em sistema de tratamento de agua da chuva - Araquari"/>
    <s v="Pregão"/>
    <s v="Fabiana"/>
    <n v="0"/>
    <s v="Não se aplica"/>
    <n v="0"/>
    <n v="0"/>
    <s v="PREVISTA"/>
    <d v="1899-12-30T00:00:00"/>
    <d v="1899-12-30T00:00:00"/>
    <d v="1899-12-30T00:00:00"/>
    <d v="1899-12-30T00:00:00"/>
    <d v="2025-11-30T00:00:00"/>
    <d v="2026-03-30T00:00:00"/>
    <d v="2026-04-14T00:00:00"/>
    <d v="2026-04-19T00:00:00"/>
    <d v="2026-07-18T00:00:00"/>
    <d v="2026-08-31T00:00:00"/>
    <d v="2026-09-28T00:00:00"/>
    <d v="2026-12-15T00:00:00"/>
    <n v="32"/>
    <n v="60"/>
    <n v="138"/>
    <s v="não finalizada"/>
    <x v="0"/>
  </r>
  <r>
    <s v="200.3.32.16"/>
    <x v="0"/>
    <s v="Aquisição de energia elétrica por meio do Ambiente de Contratação Livre (ACL)"/>
    <n v="1"/>
    <n v="6000000"/>
    <n v="3500000"/>
    <x v="2"/>
    <s v="-"/>
    <s v="A alta demanda por deslocamentos, tanto para atividades administrativas quanto operacionais, exige a disponibilização de motoristas capacitados e em número suficiente para atender às necessidades diárias."/>
    <x v="1"/>
    <x v="0"/>
    <x v="0"/>
    <x v="0"/>
    <d v="2025-11-12T00:00:00"/>
    <d v="2026-02-10T00:00:00"/>
    <d v="2026-02-25T00:00:00"/>
    <d v="2026-03-30T00:00:00"/>
    <d v="2026-06-28T00:00:00"/>
    <s v="0108323-26.2024.8.24.0710"/>
    <n v="77"/>
    <n v="77"/>
    <s v="200.3.32.16"/>
    <s v="DEA"/>
    <s v="Aquisição de energia elétrica por meio do Ambiente de Contratação Livre (ACL)"/>
    <s v="Pregão"/>
    <s v="Luciano"/>
    <n v="0"/>
    <s v="Vanessa Borges"/>
    <s v="0108323-26.2024.8.24.0710"/>
    <n v="0"/>
    <s v="EM ANDAMENTO"/>
    <d v="2026-05-28T00:00:00"/>
    <d v="1899-12-30T00:00:00"/>
    <d v="1899-12-30T00:00:00"/>
    <d v="1899-12-30T00:00:00"/>
    <d v="2025-11-12T00:00:00"/>
    <d v="2026-02-10T00:00:00"/>
    <d v="2026-02-25T00:00:00"/>
    <d v="2026-03-30T00:00:00"/>
    <d v="2026-06-28T00:00:00"/>
    <d v="1899-12-30T00:00:00"/>
    <d v="2026-09-10T00:00:00"/>
    <d v="2026-12-10T00:00:00"/>
    <s v="finalizada"/>
    <n v="42"/>
    <n v="133"/>
    <s v="não finalizada"/>
    <x v="0"/>
  </r>
  <r>
    <s v="200.3.32.5"/>
    <x v="0"/>
    <s v="Construção de nova cisterna TJSC"/>
    <n v="1"/>
    <n v="150000"/>
    <n v="100000"/>
    <x v="0"/>
    <n v="1627"/>
    <s v="Dar confiabilidade ao sistema de água potável do complexo, além de adequar às normas vigentes"/>
    <x v="0"/>
    <x v="0"/>
    <x v="0"/>
    <x v="0"/>
    <d v="2026-02-12T00:00:00"/>
    <d v="2026-06-12T00:00:00"/>
    <d v="2026-06-27T00:00:00"/>
    <d v="2026-07-02T00:00:00"/>
    <d v="2026-12-29T00:00:00"/>
    <n v="0"/>
    <n v="42"/>
    <n v="42"/>
    <s v="200.3.32.5"/>
    <s v="DEA"/>
    <s v="Construção de nova cisterna TJSC"/>
    <s v="Concorrência"/>
    <s v="Comissão"/>
    <n v="0"/>
    <s v="Não se aplica"/>
    <n v="0"/>
    <n v="0"/>
    <s v="TRANSF. PARA O PRÓX. EXERCÍCIO"/>
    <d v="1899-12-30T00:00:00"/>
    <d v="1899-12-30T00:00:00"/>
    <d v="1899-12-30T00:00:00"/>
    <d v="1899-12-30T00:00:00"/>
    <d v="2026-02-12T00:00:00"/>
    <d v="2026-06-12T00:00:00"/>
    <d v="2026-06-27T00:00:00"/>
    <d v="2026-07-02T00:00:00"/>
    <d v="2026-12-29T00:00:00"/>
    <d v="1899-12-30T00:00:00"/>
    <d v="1899-12-30T00:00:00"/>
    <d v="1899-12-30T00:00:00"/>
    <s v="finalizada"/>
    <s v="finalizada"/>
    <s v="finalizada"/>
    <s v="finalizada sem contratação"/>
    <x v="1"/>
  </r>
  <r>
    <s v="200.3.62.31"/>
    <x v="0"/>
    <s v="Serviço continuado de manutenção preventiva e corretivano sistema de climatização do Fórum de Família da Comarca de Balneário Camboriú"/>
    <n v="1"/>
    <n v="144000"/>
    <n v="75000"/>
    <x v="2"/>
    <n v="2171"/>
    <s v="Manter perfeito funcionamento dos equipamentos"/>
    <x v="0"/>
    <x v="0"/>
    <x v="0"/>
    <x v="0"/>
    <d v="2025-10-02T00:00:00"/>
    <d v="2026-01-30T00:00:00"/>
    <d v="2026-02-14T00:00:00"/>
    <d v="2026-02-19T00:00:00"/>
    <d v="2026-05-20T00:00:00"/>
    <n v="0"/>
    <n v="53"/>
    <n v="53"/>
    <s v="200.3.62.31"/>
    <s v="DEA"/>
    <s v="Serviço continuado de manutenção preventiva e corretivano sistema de climatização do Fórum de Família da Comarca de Balneário Camboriú"/>
    <s v="Pregão"/>
    <s v="Luciano"/>
    <n v="0"/>
    <s v="Não se aplica"/>
    <n v="0"/>
    <n v="0"/>
    <s v="CANCELADA"/>
    <d v="1899-12-30T00:00:00"/>
    <d v="1899-12-30T00:00:00"/>
    <d v="1899-12-30T00:00:00"/>
    <d v="1899-12-30T00:00:00"/>
    <d v="2025-10-02T00:00:00"/>
    <d v="2026-01-30T00:00:00"/>
    <d v="2026-02-14T00:00:00"/>
    <d v="2026-02-19T00:00:00"/>
    <d v="2026-05-20T00:00:00"/>
    <d v="1899-12-30T00:00:00"/>
    <d v="2026-07-01T00:00:00"/>
    <d v="2026-10-01T00:00:00"/>
    <s v="finalizada"/>
    <s v="finalizada"/>
    <s v="finalizada"/>
    <s v="finalizada sem contratação"/>
    <x v="1"/>
  </r>
  <r>
    <s v="200.3.62.6"/>
    <x v="0"/>
    <s v="Serviço continuado de manutenção preventiva e corretivano sistema de climatização do Fórum da Comarca de Abelardo Luz"/>
    <n v="1"/>
    <n v="144000"/>
    <n v="100000"/>
    <x v="2"/>
    <n v="2171"/>
    <s v="Manter perfeito funcionamento dos equipamentos"/>
    <x v="0"/>
    <x v="0"/>
    <x v="0"/>
    <x v="0"/>
    <d v="2026-01-30T00:00:00"/>
    <d v="2026-05-30T00:00:00"/>
    <d v="2026-06-14T00:00:00"/>
    <d v="2026-06-19T00:00:00"/>
    <d v="2026-09-17T00:00:00"/>
    <n v="0"/>
    <n v="63"/>
    <n v="63"/>
    <s v="200.3.62.6"/>
    <s v="DEA"/>
    <s v="Serviço continuado de manutenção preventiva e corretivano sistema de climatização do Fórum da Comarca de Abelardo Luz"/>
    <s v="Pregão"/>
    <s v="Vanessa Borges"/>
    <n v="0"/>
    <s v="Não se aplica"/>
    <n v="0"/>
    <n v="0"/>
    <s v="CANCELADA"/>
    <d v="1899-12-30T00:00:00"/>
    <d v="1899-12-30T00:00:00"/>
    <d v="1899-12-30T00:00:00"/>
    <d v="1899-12-30T00:00:00"/>
    <d v="2026-01-30T00:00:00"/>
    <d v="2026-05-30T00:00:00"/>
    <d v="2026-06-14T00:00:00"/>
    <d v="2026-06-19T00:00:00"/>
    <d v="2026-09-17T00:00:00"/>
    <d v="1899-12-30T00:00:00"/>
    <d v="1899-12-30T00:00:00"/>
    <d v="1899-12-30T00:00:00"/>
    <s v="finalizada"/>
    <s v="finalizada"/>
    <s v="finalizada"/>
    <s v="finalizada sem contratação"/>
    <x v="1"/>
  </r>
  <r>
    <s v="200.3.62.7"/>
    <x v="0"/>
    <s v="Serviço continuado de manutenção preventiva e corretivano sistema de climatização do Fórum da Comarca de Araquari"/>
    <n v="1"/>
    <n v="144000"/>
    <n v="75000"/>
    <x v="2"/>
    <n v="2171"/>
    <s v="Manter perfeito funcionamento dos equipamentos"/>
    <x v="0"/>
    <x v="0"/>
    <x v="0"/>
    <x v="0"/>
    <d v="2025-10-02T00:00:00"/>
    <d v="2026-01-30T00:00:00"/>
    <d v="2026-02-14T00:00:00"/>
    <d v="2026-02-19T00:00:00"/>
    <d v="2026-05-20T00:00:00"/>
    <n v="0"/>
    <n v="52"/>
    <n v="52"/>
    <s v="200.3.62.7"/>
    <s v="DEA"/>
    <s v="Serviço continuado de manutenção preventiva e corretivano sistema de climatização do Fórum da Comarca de Araquari"/>
    <s v="Pregão"/>
    <s v="Fabiana"/>
    <n v="0"/>
    <s v="Não se aplica"/>
    <n v="0"/>
    <n v="0"/>
    <s v="CANCELADA"/>
    <d v="1899-12-30T00:00:00"/>
    <d v="1899-12-30T00:00:00"/>
    <d v="1899-12-30T00:00:00"/>
    <d v="1899-12-30T00:00:00"/>
    <d v="2025-10-02T00:00:00"/>
    <d v="2026-01-30T00:00:00"/>
    <d v="2026-02-14T00:00:00"/>
    <d v="2026-02-19T00:00:00"/>
    <d v="2026-05-20T00:00:00"/>
    <d v="1899-12-30T00:00:00"/>
    <d v="2026-04-30T00:00:00"/>
    <d v="2026-07-30T00:00:00"/>
    <s v="finalizada"/>
    <s v="finalizada"/>
    <s v="finalizada"/>
    <s v="finalizada sem contratação"/>
    <x v="1"/>
  </r>
  <r>
    <s v="200.3.62.74"/>
    <x v="0"/>
    <s v="Instalação de um novo sistema de ar condicionado para a torre 2 do TJSC"/>
    <n v="1"/>
    <n v="9000000"/>
    <n v="1000000"/>
    <x v="0"/>
    <n v="2020"/>
    <s v="Necessidade de substituir o sistema central da torre 2 do TJSC em função do tempo de vida do atual sistema que se encontra com mais de 20 anos de uso continuo"/>
    <x v="0"/>
    <x v="0"/>
    <x v="0"/>
    <x v="0"/>
    <d v="2026-01-15T00:00:00"/>
    <d v="2026-02-01T00:00:00"/>
    <d v="2026-02-06T00:00:00"/>
    <d v="2026-02-15T00:00:00"/>
    <d v="2026-08-15T00:00:00"/>
    <n v="0"/>
    <n v="106"/>
    <n v="106"/>
    <s v="200.3.62.74"/>
    <s v="DEA"/>
    <s v="Instalação de um novo sistema de ar condicionado para a torre 2 do TJSC"/>
    <s v="Concorrência"/>
    <s v="Comissão"/>
    <n v="0"/>
    <s v="Não se aplica"/>
    <n v="0"/>
    <n v="0"/>
    <s v="CANCELADA"/>
    <d v="1899-12-30T00:00:00"/>
    <d v="1899-12-30T00:00:00"/>
    <d v="1899-12-30T00:00:00"/>
    <d v="1899-12-30T00:00:00"/>
    <d v="2026-01-15T00:00:00"/>
    <d v="2026-02-01T00:00:00"/>
    <d v="2026-02-06T00:00:00"/>
    <d v="2026-02-15T00:00:00"/>
    <d v="2026-08-15T00:00:00"/>
    <d v="2026-04-30T00:00:00"/>
    <d v="2026-05-30T00:00:00"/>
    <d v="2026-12-10T00:00:00"/>
    <s v="finalizada"/>
    <s v="finalizada"/>
    <s v="finalizada"/>
    <s v="finalizada sem contratação"/>
    <x v="1"/>
  </r>
  <r>
    <s v="200.3.62.9"/>
    <x v="0"/>
    <s v="Serviço continuado de manutenção preventiva e corretivano sistema de climatização do Fórum da Comarca de Campo Erê"/>
    <n v="1"/>
    <n v="144000"/>
    <n v="75000"/>
    <x v="2"/>
    <n v="2171"/>
    <s v="Manter perfeito funcionamento dos equipamentos"/>
    <x v="0"/>
    <x v="0"/>
    <x v="0"/>
    <x v="0"/>
    <d v="2025-10-23T00:00:00"/>
    <d v="2026-02-20T00:00:00"/>
    <d v="2026-03-07T00:00:00"/>
    <d v="2026-03-12T00:00:00"/>
    <d v="2026-06-10T00:00:00"/>
    <n v="0"/>
    <n v="54"/>
    <n v="54"/>
    <s v="200.3.62.9"/>
    <s v="DEA"/>
    <s v="Serviço continuado de manutenção preventiva e corretivano sistema de climatização do Fórum da Comarca de Campo Erê"/>
    <s v="Pregão"/>
    <s v="Anna"/>
    <n v="0"/>
    <s v="Não se aplica"/>
    <n v="0"/>
    <n v="0"/>
    <s v="CANCELADA"/>
    <d v="1899-12-30T00:00:00"/>
    <d v="1899-12-30T00:00:00"/>
    <d v="1899-12-30T00:00:00"/>
    <d v="1899-12-30T00:00:00"/>
    <d v="2025-10-23T00:00:00"/>
    <d v="2026-02-20T00:00:00"/>
    <d v="2026-03-07T00:00:00"/>
    <d v="2026-03-12T00:00:00"/>
    <d v="2026-06-10T00:00:00"/>
    <d v="1899-12-30T00:00:00"/>
    <d v="1899-12-30T00:00:00"/>
    <d v="1899-12-30T00:00:00"/>
    <s v="finalizada"/>
    <s v="finalizada"/>
    <s v="finalizada"/>
    <s v="finalizada sem contratação"/>
    <x v="1"/>
  </r>
  <r>
    <s v="200.3.63.54"/>
    <x v="0"/>
    <s v="Serviço continuado de manutenção preventiva e corretiva em Plataformas Elevatórias instaladas em edificações do Poder Judiciário do Estado de Santa Catarina"/>
    <n v="1"/>
    <n v="120000"/>
    <n v="100000"/>
    <x v="2"/>
    <n v="3557"/>
    <s v="Garantir o funcionamento adequado dos equipamentos de acessibilidade. Fim da vigência do contrato n. 80/2021 em 30/09/2026"/>
    <x v="0"/>
    <x v="0"/>
    <x v="0"/>
    <x v="0"/>
    <d v="2026-03-02T00:00:00"/>
    <d v="2026-06-30T00:00:00"/>
    <d v="2026-07-15T00:00:00"/>
    <d v="2026-07-20T00:00:00"/>
    <d v="2026-10-18T00:00:00"/>
    <n v="0"/>
    <n v="64"/>
    <n v="64"/>
    <s v="200.3.63.54"/>
    <s v="DEA"/>
    <s v="Serviço continuado de manutenção preventiva e corretiva em Plataformas Elevatórias instaladas em edificações do Poder Judiciário do Estado de Santa Catarina"/>
    <s v="Pregão"/>
    <s v="Monica"/>
    <n v="0"/>
    <s v="Não se aplica"/>
    <s v="0019421-29.2026.8.24.0710"/>
    <s v="90017/2026"/>
    <s v="EM ANDAMENTO"/>
    <d v="2026-04-15T00:00:00"/>
    <d v="2026-06-08T00:00:00"/>
    <d v="1899-12-30T00:00:00"/>
    <d v="1899-12-30T00:00:00"/>
    <d v="2026-03-02T00:00:00"/>
    <d v="2026-06-30T00:00:00"/>
    <d v="2026-07-15T00:00:00"/>
    <d v="2026-07-20T00:00:00"/>
    <d v="2026-10-18T00:00:00"/>
    <d v="1899-12-30T00:00:00"/>
    <d v="1899-12-30T00:00:00"/>
    <d v="1899-12-30T00:00:00"/>
    <s v="finalizada"/>
    <s v="finalizada"/>
    <n v="80"/>
    <s v="não finalizada"/>
    <x v="0"/>
  </r>
  <r>
    <s v="200.3.63.55"/>
    <x v="0"/>
    <s v="Manutenção Preventiva e Corretiva nos elevadores das torres 1  e 2 e do TJSC e nos dois elevadores da unidade UPC"/>
    <n v="1"/>
    <n v="150000"/>
    <n v="90000"/>
    <x v="2"/>
    <n v="3557"/>
    <s v="Manter em adequadas condicições de operação os elevadores das torres 1  e 2 do TJSC e da UPC,  atendendo as exigencias e normativas nacionais relativas ao uso de elevadores em instituições públicas e privadas (contrato 117/2021 vai encerrar em dez de 2026)"/>
    <x v="0"/>
    <x v="0"/>
    <x v="0"/>
    <x v="0"/>
    <d v="2026-01-15T00:00:00"/>
    <d v="2026-02-01T00:00:00"/>
    <d v="2026-02-06T00:00:00"/>
    <d v="2026-02-15T00:00:00"/>
    <d v="2026-05-15T00:00:00"/>
    <n v="0"/>
    <n v="105"/>
    <n v="105"/>
    <s v="200.3.63.55"/>
    <s v="DEA"/>
    <s v="Manutenção Preventiva e Corretiva nos elevadores das torres 1  e 2 e do TJSC e nos dois elevadores da unidade UPC"/>
    <s v="Pregão"/>
    <s v="Anna"/>
    <n v="0"/>
    <s v="Não se aplica"/>
    <s v="0088371-90.2026.8.24.0710"/>
    <n v="0"/>
    <s v="CONTRATADA COMO RC"/>
    <d v="1899-12-30T00:00:00"/>
    <d v="1899-12-30T00:00:00"/>
    <d v="1899-12-30T00:00:00"/>
    <d v="1899-12-30T00:00:00"/>
    <d v="2026-01-15T00:00:00"/>
    <d v="2026-02-01T00:00:00"/>
    <d v="2026-02-06T00:00:00"/>
    <d v="2026-02-15T00:00:00"/>
    <d v="2026-05-15T00:00:00"/>
    <d v="2026-08-01T00:00:00"/>
    <d v="2026-08-15T00:00:00"/>
    <d v="2026-11-15T00:00:00"/>
    <s v="finalizada"/>
    <s v="finalizada"/>
    <s v="finalizada"/>
    <s v="finalizada sem contratação"/>
    <x v="1"/>
  </r>
  <r>
    <s v="AJU001"/>
    <x v="1"/>
    <s v="Capacitação - Direção Defensiva, Evasiva e Ofensiva - Básico, Avançado e Baixa Luminosidade"/>
    <s v="8 turmas"/>
    <n v="135920"/>
    <n v="135920"/>
    <x v="3"/>
    <n v="21172"/>
    <s v="As atividades de capacitação desenvolvidas pela Academia Judicial propiciam o alinhamento de sua missão de “Desenvolver permanentemente conhecimentos, habilidades e atitudes de magistrados, servidores e colaboradores do Poder Judiciário de Santa"/>
    <x v="0"/>
    <x v="0"/>
    <x v="1"/>
    <x v="0"/>
    <d v="1899-12-30T00:00:00"/>
    <d v="1899-12-30T00:00:00"/>
    <d v="1899-12-30T00:00:00"/>
    <d v="1899-12-30T00:00:00"/>
    <d v="1899-12-30T00:00:00"/>
    <n v="0"/>
    <n v="101"/>
    <n v="101"/>
    <s v="AJU001"/>
    <s v="AJU"/>
    <s v="Capacitação - Direção Defensiva, Evasiva e Ofensiva - Básico, Avançado e Baixa Luminosidade"/>
    <s v="Inexigibilidade"/>
    <s v="Mariana Digiácomo"/>
    <n v="0"/>
    <s v="Não se aplica"/>
    <s v="0019296-61.2026.8.24.0710"/>
    <s v="22/2026"/>
    <s v="CONTRATADA"/>
    <d v="2026-04-22T00:00:00"/>
    <d v="2026-05-22T00:00:00"/>
    <d v="2026-06-09T00:00:00"/>
    <s v="Não se aplica"/>
    <d v="1899-12-30T00:00:00"/>
    <d v="1899-12-30T00:00:00"/>
    <d v="1899-12-30T00:00:00"/>
    <d v="1899-12-30T00:00:00"/>
    <d v="1899-12-30T00:00:00"/>
    <d v="1899-12-30T00:00:00"/>
    <d v="2026-04-22T00:00:00"/>
    <d v="1899-12-30T00:00:00"/>
    <s v="finalizada"/>
    <s v="finalizada"/>
    <s v="finalizada"/>
    <n v="18"/>
    <x v="4"/>
  </r>
  <r>
    <s v="AJU002"/>
    <x v="1"/>
    <s v="Capacitação - Conferência Gartner Data &amp; Analytics 2026"/>
    <s v="7 inscrições"/>
    <n v="83825"/>
    <n v="83825"/>
    <x v="3"/>
    <n v="21172"/>
    <s v="As atividades de capacitação desenvolvidas pela Academia Judicial propiciam o alinhamento de sua missão de “Desenvolver permanentemente conhecimentos, habilidades e atitudes de magistrados, servidores e colaboradores do Poder Judiciário de Santa"/>
    <x v="0"/>
    <x v="0"/>
    <x v="1"/>
    <x v="0"/>
    <d v="1899-12-30T00:00:00"/>
    <d v="1899-12-30T00:00:00"/>
    <d v="1899-12-30T00:00:00"/>
    <d v="1899-12-30T00:00:00"/>
    <d v="1899-12-30T00:00:00"/>
    <n v="0"/>
    <n v="102"/>
    <n v="102"/>
    <s v="AJU002"/>
    <s v="AJU"/>
    <s v="Capacitação - Conferência Gartner Data &amp; Analytics 2026"/>
    <s v="Inexigibilidade"/>
    <s v="Rogério Bernardi"/>
    <n v="0"/>
    <s v="Não se aplica"/>
    <s v="0027549-38.2026.8.24.0710"/>
    <s v="16/2026"/>
    <s v="CONTRATADA"/>
    <d v="1899-12-30T00:00:00"/>
    <d v="2026-04-14T00:00:00"/>
    <d v="2026-04-24T00:00:00"/>
    <s v="Não se aplica"/>
    <d v="1899-12-30T00:00:00"/>
    <d v="1899-12-30T00:00:00"/>
    <d v="1899-12-30T00:00:00"/>
    <d v="1899-12-30T00:00:00"/>
    <d v="1899-12-30T00:00:00"/>
    <d v="2026-04-06T00:00:00"/>
    <d v="1899-12-30T00:00:00"/>
    <d v="2026-04-24T00:00:00"/>
    <s v="finalizada"/>
    <s v="finalizada"/>
    <s v="finalizada"/>
    <n v="10"/>
    <x v="4"/>
  </r>
  <r>
    <s v="AJU003"/>
    <x v="1"/>
    <s v="Capacitação - Especialista em Proteção Pessoal"/>
    <s v="23 inscrições"/>
    <n v="69000"/>
    <n v="69000"/>
    <x v="3"/>
    <n v="21172"/>
    <s v="As atividades de capacitação desenvolvidas pela Academia Judicial propiciam o alinhamento de sua missão de “Desenvolver permanentemente conhecimentos, habilidades e atitudes de magistrados, servidores e colaboradores do Poder Judiciário de Santa"/>
    <x v="0"/>
    <x v="0"/>
    <x v="1"/>
    <x v="0"/>
    <d v="1899-12-30T00:00:00"/>
    <d v="1899-12-30T00:00:00"/>
    <d v="1899-12-30T00:00:00"/>
    <d v="1899-12-30T00:00:00"/>
    <d v="1899-12-30T00:00:00"/>
    <n v="0"/>
    <n v="103"/>
    <n v="103"/>
    <s v="AJU003"/>
    <s v="AJU"/>
    <s v="Capacitação - Especialista em Proteção Pessoal"/>
    <s v="Inexigibilidade"/>
    <s v="Rogério Bernardi"/>
    <n v="0"/>
    <s v="Não se aplica"/>
    <n v="0"/>
    <n v="0"/>
    <s v="PREVISTA"/>
    <d v="1899-12-30T00:00:00"/>
    <d v="1899-12-30T00:00:00"/>
    <d v="1899-12-30T00:00:00"/>
    <d v="1899-12-30T00:00:00"/>
    <d v="1899-12-30T00:00:00"/>
    <d v="1899-12-30T00:00:00"/>
    <d v="1899-12-30T00:00:00"/>
    <d v="1899-12-30T00:00:00"/>
    <d v="1899-12-30T00:00:00"/>
    <d v="1899-12-30T00:00:00"/>
    <d v="1899-12-30T00:00:00"/>
    <d v="1899-12-30T00:00:00"/>
    <n v="-46233"/>
    <n v="-46233"/>
    <n v="-46233"/>
    <s v="não finalizada"/>
    <x v="5"/>
  </r>
  <r>
    <s v="ASP001"/>
    <x v="2"/>
    <s v="Serviço de consultoria em inovação"/>
    <n v="1"/>
    <n v="330000"/>
    <n v="330000"/>
    <x v="4"/>
    <n v="17620"/>
    <s v="Necessidade de buscar soluções inovadoras para problemas específicos, por meio da formulação e seleção de desafios em um hub de inovação. Esse modelo favorece a colaboração entre diferentes empresas, instituições e profissionais, ampliando a diversidade de perspectivas e experiências envolvidas no processo. Além disso, promove um ambiente propício ao compartilhamento de ideias, conhecimentos e boas práticas, fortalecendo a lógica da inovação aberta e gerando resultados mais criativos, ágeis e eficazes para o enfrentamento dos desafios institucionais."/>
    <x v="0"/>
    <x v="0"/>
    <x v="0"/>
    <x v="0"/>
    <d v="2026-02-20T00:00:00"/>
    <d v="2026-03-20T00:00:00"/>
    <d v="2026-04-01T00:00:00"/>
    <d v="2026-05-30T00:00:00"/>
    <d v="2026-08-30T00:00:00"/>
    <n v="0"/>
    <n v="32"/>
    <n v="32"/>
    <s v="ASP001"/>
    <s v="ASPLAN"/>
    <s v="Serviço de consultoria em inovação"/>
    <s v="Dispensa"/>
    <s v="Vanessa Hasckel"/>
    <n v="0"/>
    <s v="Não se aplica"/>
    <n v="0"/>
    <n v="0"/>
    <s v="PREVISTA"/>
    <d v="1899-12-30T00:00:00"/>
    <d v="1899-12-30T00:00:00"/>
    <d v="1899-12-30T00:00:00"/>
    <d v="1899-12-30T00:00:00"/>
    <d v="2026-02-20T00:00:00"/>
    <d v="2026-03-20T00:00:00"/>
    <d v="2026-04-01T00:00:00"/>
    <d v="2026-05-30T00:00:00"/>
    <d v="2026-08-30T00:00:00"/>
    <d v="2026-11-03T00:00:00"/>
    <d v="1899-12-30T00:00:00"/>
    <d v="2027-02-03T00:00:00"/>
    <n v="96"/>
    <n v="-61"/>
    <n v="188"/>
    <s v="não finalizada"/>
    <x v="5"/>
  </r>
  <r>
    <s v="ASP002"/>
    <x v="2"/>
    <s v="Serviço de consultoria em projetos de inovação"/>
    <n v="1"/>
    <n v="120000"/>
    <n v="120000"/>
    <x v="3"/>
    <n v="17620"/>
    <s v="A contratação justifica-se pela necessidade de acesso a serviços de consultoria e mentoria especializados, capazes de avaliar a viabilidade de iniciativas estratégicas e de apoiar a identificação de novas e melhores oportunidades de avanço institucional. Além disso, tais serviços ampliam a visão de negócio do Poder Judiciário de Santa Catarina, fornecendo subsídios qualificados para decisões mais assertivas e alinhadas às demandas contemporâneas de inovação e modernização administrativa."/>
    <x v="0"/>
    <x v="0"/>
    <x v="0"/>
    <x v="1"/>
    <d v="2026-04-20T00:00:00"/>
    <d v="2026-05-20T00:00:00"/>
    <d v="2026-06-01T00:00:00"/>
    <d v="2026-07-01T00:00:00"/>
    <d v="2026-09-01T00:00:00"/>
    <n v="0"/>
    <n v="33"/>
    <n v="33"/>
    <s v="ASP002"/>
    <s v="ASPLAN"/>
    <s v="Serviço de consultoria em projetos de inovação"/>
    <s v="Inexigibilidade"/>
    <s v="Vanessa Hasckel"/>
    <n v="0"/>
    <s v="Não se aplica"/>
    <n v="0"/>
    <n v="0"/>
    <s v="PREVISTA"/>
    <d v="1899-12-30T00:00:00"/>
    <d v="1899-12-30T00:00:00"/>
    <d v="1899-12-30T00:00:00"/>
    <d v="1899-12-30T00:00:00"/>
    <d v="2026-04-20T00:00:00"/>
    <d v="2026-05-20T00:00:00"/>
    <d v="2026-06-01T00:00:00"/>
    <d v="2026-07-01T00:00:00"/>
    <d v="2026-09-01T00:00:00"/>
    <d v="2026-09-20T00:00:00"/>
    <d v="1899-12-30T00:00:00"/>
    <d v="2026-11-20T00:00:00"/>
    <n v="52"/>
    <n v="-29"/>
    <n v="113"/>
    <s v="não finalizada"/>
    <x v="5"/>
  </r>
  <r>
    <s v="ASP003"/>
    <x v="2"/>
    <s v="Serviço de especialistas em inovação com expertise em capacitar laboratoristas em inovação"/>
    <n v="1"/>
    <n v="120000"/>
    <n v="120000"/>
    <x v="3"/>
    <n v="17620"/>
    <s v="A contratação é essencial para a disseminação da cultura da inovação e do compartilhamento de problemas, ieias e soluções, nas diversas unidades administrativas e judiciais do PJSC"/>
    <x v="0"/>
    <x v="0"/>
    <x v="0"/>
    <x v="1"/>
    <d v="2026-04-20T00:00:00"/>
    <d v="2026-05-20T00:00:00"/>
    <d v="2026-06-01T00:00:00"/>
    <d v="2026-07-01T00:00:00"/>
    <d v="2026-09-02T00:00:00"/>
    <n v="0"/>
    <n v="34"/>
    <n v="34"/>
    <s v="ASP003"/>
    <s v="ASPLAN"/>
    <s v="Serviço de especialistas em inovação com expertise em capacitar laboratoristas em inovação"/>
    <s v="Inexigibilidade"/>
    <s v="Rogério Bernardi"/>
    <n v="0"/>
    <s v="Não se aplica"/>
    <n v="0"/>
    <n v="0"/>
    <s v="PREVISTA"/>
    <d v="1899-12-30T00:00:00"/>
    <d v="1899-12-30T00:00:00"/>
    <d v="1899-12-30T00:00:00"/>
    <d v="1899-12-30T00:00:00"/>
    <d v="2026-04-20T00:00:00"/>
    <d v="2026-05-20T00:00:00"/>
    <d v="2026-06-01T00:00:00"/>
    <d v="2026-07-01T00:00:00"/>
    <d v="2026-09-02T00:00:00"/>
    <d v="1899-12-30T00:00:00"/>
    <d v="1899-12-30T00:00:00"/>
    <d v="1899-12-30T00:00:00"/>
    <n v="-71"/>
    <n v="-29"/>
    <n v="34"/>
    <s v="não finalizada"/>
    <x v="5"/>
  </r>
  <r>
    <s v="ASPL004"/>
    <x v="2"/>
    <s v="Serviço de ferramentas de inovação"/>
    <n v="1"/>
    <n v="62000"/>
    <n v="62000"/>
    <x v="5"/>
    <n v="17620"/>
    <s v="A contratação de ferramentas é essencial para brainstorming como técnica de geração de ideias, além de possibilitar a validação de projetos por meio de técnicas de prototipagem que auxiliam de maneira objetiva e singular o dispêncio equivocado de orçamento público em projetos vultuosos"/>
    <x v="0"/>
    <x v="0"/>
    <x v="0"/>
    <x v="1"/>
    <d v="2026-03-03T00:00:00"/>
    <d v="2026-04-03T00:00:00"/>
    <d v="2026-06-01T00:00:00"/>
    <d v="2026-07-01T00:00:00"/>
    <d v="2026-09-03T00:00:00"/>
    <n v="0"/>
    <n v="35"/>
    <n v="35"/>
    <s v="ASPL004"/>
    <s v="ASPLAN"/>
    <s v="Serviço de ferramentas de inovação"/>
    <s v="Duplo enquadramento"/>
    <s v="Rogério Bernardi"/>
    <n v="0"/>
    <s v="Não se aplica"/>
    <n v="0"/>
    <n v="0"/>
    <s v="PREVISTA"/>
    <d v="1899-12-30T00:00:00"/>
    <d v="1899-12-30T00:00:00"/>
    <d v="1899-12-30T00:00:00"/>
    <d v="1899-12-30T00:00:00"/>
    <d v="2026-03-03T00:00:00"/>
    <d v="2026-04-03T00:00:00"/>
    <d v="2026-06-01T00:00:00"/>
    <d v="2026-07-01T00:00:00"/>
    <d v="2026-09-03T00:00:00"/>
    <d v="1899-12-30T00:00:00"/>
    <d v="1899-12-30T00:00:00"/>
    <d v="1899-12-30T00:00:00"/>
    <n v="-118"/>
    <n v="-29"/>
    <n v="35"/>
    <s v="não finalizada"/>
    <x v="5"/>
  </r>
  <r>
    <s v="CM 001"/>
    <x v="3"/>
    <s v="Aquisição de detectores de metais portáteis - CASA MILITAR"/>
    <n v="400"/>
    <n v="130000"/>
    <n v="130000"/>
    <x v="2"/>
    <n v="441567"/>
    <s v="Para auxílio controle de acesso das unidades judiciárias, atendendo aos casos especiais citados na resolução de controle de acesso do PJSC. "/>
    <x v="0"/>
    <x v="0"/>
    <x v="0"/>
    <x v="1"/>
    <d v="2026-04-01T00:00:00"/>
    <d v="2026-05-01T00:00:00"/>
    <d v="2026-06-01T00:00:00"/>
    <d v="2026-07-01T00:00:00"/>
    <d v="2026-09-01T00:00:00"/>
    <n v="0"/>
    <n v="87"/>
    <n v="87"/>
    <s v="CM 001"/>
    <s v="CM"/>
    <s v="Aquisição de detectores de metais portáteis - CASA MILITAR"/>
    <s v="Pregão"/>
    <s v="Anna"/>
    <n v="0"/>
    <s v="Não se aplica"/>
    <n v="0"/>
    <n v="0"/>
    <s v="CANCELADA"/>
    <d v="1899-12-30T00:00:00"/>
    <d v="1899-12-30T00:00:00"/>
    <d v="1899-12-30T00:00:00"/>
    <d v="1899-12-30T00:00:00"/>
    <d v="2026-04-01T00:00:00"/>
    <d v="2026-05-01T00:00:00"/>
    <d v="2026-06-01T00:00:00"/>
    <d v="2026-07-01T00:00:00"/>
    <d v="2026-09-01T00:00:00"/>
    <d v="2026-08-01T00:00:00"/>
    <d v="2026-09-01T00:00:00"/>
    <d v="1899-12-30T00:00:00"/>
    <s v="finalizada"/>
    <s v="finalizada"/>
    <s v="finalizada"/>
    <s v="finalizada sem contratação"/>
    <x v="1"/>
  </r>
  <r>
    <s v="CM002"/>
    <x v="3"/>
    <s v="Aquisição de Pórtico detector de metais portátil para a Casa Militar"/>
    <n v="3"/>
    <n v="450000"/>
    <n v="450000"/>
    <x v="2"/>
    <n v="90255"/>
    <s v="Para utilização em sessões do júri e demais eventos nas comarcas que não dispõem do equipamento."/>
    <x v="0"/>
    <x v="0"/>
    <x v="0"/>
    <x v="0"/>
    <d v="2026-02-01T00:00:00"/>
    <d v="2026-03-01T00:00:00"/>
    <d v="2026-04-01T00:00:00"/>
    <d v="2026-05-01T00:00:00"/>
    <d v="2026-06-01T00:00:00"/>
    <n v="0"/>
    <n v="88"/>
    <n v="88"/>
    <s v="CM002"/>
    <s v="CM"/>
    <s v="Aquisição de Pórtico detector de metais portátil para a Casa Militar"/>
    <s v="Pregão"/>
    <s v="Vanessa Hasckel"/>
    <n v="0"/>
    <s v="Não se aplica"/>
    <s v="0009214-68.2026.8.24.0710"/>
    <n v="0"/>
    <s v="CONTRATADA"/>
    <d v="2026-04-22T00:00:00"/>
    <d v="2026-06-03T00:00:00"/>
    <d v="2026-07-07T00:00:00"/>
    <d v="1899-12-30T00:00:00"/>
    <d v="2026-02-01T00:00:00"/>
    <d v="2026-03-01T00:00:00"/>
    <d v="2026-04-01T00:00:00"/>
    <d v="2026-05-01T00:00:00"/>
    <d v="2026-06-01T00:00:00"/>
    <d v="2026-04-07T00:00:00"/>
    <d v="2026-05-15T00:00:00"/>
    <d v="2026-06-20T00:00:00"/>
    <s v="finalizada"/>
    <s v="finalizada"/>
    <s v="finalizada"/>
    <n v="34"/>
    <x v="4"/>
  </r>
  <r>
    <s v="DGDM 162"/>
    <x v="4"/>
    <s v="Serviços continuados de treinamento de hardware e software, bem como de serviços continuados de suporte técnico de catracas de acesso e controloador biométrico facial"/>
    <n v="714"/>
    <n v="2500000"/>
    <n v="500000"/>
    <x v="3"/>
    <n v="19631"/>
    <s v="Permitir o suporte técnico que abranja manutenções preventivas e corretivas das catracas de acesso, bem assim manutenções corretivas do software integrado de controle e registro de acesso de pessoas, para garantir a efetiva utilização dos equipamentos e o consequente monitoramento de acesso aos prédios"/>
    <x v="0"/>
    <x v="0"/>
    <x v="0"/>
    <x v="0"/>
    <d v="2025-10-06T00:00:00"/>
    <d v="2025-10-24T00:00:00"/>
    <d v="2025-11-03T00:00:00"/>
    <d v="2026-04-25T00:00:00"/>
    <d v="2026-06-25T00:00:00"/>
    <n v="0"/>
    <n v="95"/>
    <n v="95"/>
    <s v="DGDM 162"/>
    <s v="DGDM"/>
    <s v="Serviços continuados de treinamento de hardware e software, bem como de serviços continuados de suporte técnico de catracas de acesso e controloador biométrico facial"/>
    <s v="Inexigibilidade"/>
    <s v="Paola"/>
    <n v="0"/>
    <s v="Não se aplica"/>
    <s v="0087139-77.2025.8.24.0710"/>
    <s v="24/2026"/>
    <s v="CONTRATADA"/>
    <d v="2026-03-30T00:00:00"/>
    <d v="1899-12-30T00:00:00"/>
    <d v="2026-06-11T00:00:00"/>
    <d v="1899-12-30T00:00:00"/>
    <d v="2025-10-06T00:00:00"/>
    <d v="2025-10-24T00:00:00"/>
    <d v="2025-11-03T00:00:00"/>
    <d v="2026-04-25T00:00:00"/>
    <d v="2026-06-25T00:00:00"/>
    <d v="1899-12-30T00:00:00"/>
    <d v="1899-12-30T00:00:00"/>
    <d v="1899-12-30T00:00:00"/>
    <s v="finalizada"/>
    <s v="finalizada"/>
    <s v="finalizada"/>
    <n v="46184"/>
    <x v="4"/>
  </r>
  <r>
    <s v="DGDM 165"/>
    <x v="4"/>
    <s v="Prestação de serviços consistentes na disponibilização de acesso à plataforma de jurisprudência, pelo prazo de 12 (doze) meses. (Jusbrasil)"/>
    <n v="1"/>
    <n v="120000"/>
    <n v="120000"/>
    <x v="3"/>
    <n v="23108"/>
    <s v="Facilitar o acesso à jurisprudência nacional, permitindo que magistrados e assessores consultem, de forma centralizada, decisões proferidas por tribunais superiores e outras cortes do país,  de forma a contribuir para a padronização da interpretação jurídica, a unifromização da aplicação do direito e a celeridade na prestação jurisdicional"/>
    <x v="0"/>
    <x v="1"/>
    <x v="0"/>
    <x v="1"/>
    <d v="2026-03-02T00:00:00"/>
    <d v="2026-04-03T00:00:00"/>
    <d v="2026-04-06T00:00:00"/>
    <d v="2026-05-04T00:00:00"/>
    <d v="2026-07-06T00:00:00"/>
    <s v="0015775-45.2025.8.24.0710"/>
    <n v="94"/>
    <n v="94"/>
    <s v="DGDM 165"/>
    <s v="DGDM"/>
    <s v="Prestação de serviços consistentes na disponibilização de acesso à plataforma de jurisprudência, pelo prazo de 12 (doze) meses. (Jusbrasil)"/>
    <s v="Inexigibilidade"/>
    <s v="Vanessa Hasckel"/>
    <n v="0"/>
    <s v="Não se aplica"/>
    <s v="0015775-45.2025.8.24.0710"/>
    <n v="0"/>
    <s v="SOBRESTADA"/>
    <d v="1899-12-30T00:00:00"/>
    <d v="1899-12-30T00:00:00"/>
    <d v="1899-12-30T00:00:00"/>
    <d v="1899-12-30T00:00:00"/>
    <d v="2026-03-02T00:00:00"/>
    <d v="2026-04-03T00:00:00"/>
    <d v="2026-04-06T00:00:00"/>
    <d v="2026-05-04T00:00:00"/>
    <d v="2026-07-06T00:00:00"/>
    <d v="1899-12-30T00:00:00"/>
    <d v="1899-12-30T00:00:00"/>
    <d v="1899-12-30T00:00:00"/>
    <s v="finalizada"/>
    <s v="finalizada"/>
    <s v="finalizada"/>
    <s v="finalizada sem contratação"/>
    <x v="3"/>
  </r>
  <r>
    <s v="DGDM 170"/>
    <x v="4"/>
    <s v="Estantes para armazenamento de caixas com processos"/>
    <n v="500"/>
    <n v="200000"/>
    <n v="200000"/>
    <x v="2"/>
    <n v="229658"/>
    <s v="Prover os meios adequados para a guarda de processos judiciais e da documentação administrativa das unidades do PJSC"/>
    <x v="0"/>
    <x v="1"/>
    <x v="0"/>
    <x v="1"/>
    <d v="2026-02-01T00:00:00"/>
    <d v="2026-02-27T00:00:00"/>
    <d v="2026-02-01T00:00:00"/>
    <d v="2026-03-30T00:00:00"/>
    <d v="2026-05-29T00:00:00"/>
    <n v="0"/>
    <n v="97"/>
    <n v="97"/>
    <s v="DGDM 170"/>
    <s v="DGDM"/>
    <s v="Estantes para armazenamento de caixas com processos"/>
    <s v="Pregão"/>
    <s v="Monica"/>
    <n v="0"/>
    <s v="Não se aplica"/>
    <n v="0"/>
    <n v="0"/>
    <s v="CONTRATADA COMO RC"/>
    <d v="1899-12-30T00:00:00"/>
    <d v="1899-12-30T00:00:00"/>
    <d v="1899-12-30T00:00:00"/>
    <d v="1899-12-30T00:00:00"/>
    <d v="2026-02-01T00:00:00"/>
    <d v="2026-02-27T00:00:00"/>
    <d v="2026-02-01T00:00:00"/>
    <d v="2026-03-30T00:00:00"/>
    <d v="2026-05-29T00:00:00"/>
    <d v="2026-07-08T00:00:00"/>
    <d v="2026-08-28T00:00:00"/>
    <d v="2026-10-30T00:00:00"/>
    <s v="finalizada"/>
    <s v="finalizada"/>
    <s v="finalizada"/>
    <s v="finalizada sem contratação"/>
    <x v="1"/>
  </r>
  <r>
    <s v="DGDM 171"/>
    <x v="4"/>
    <s v="Aquisição de empilhadeira elétrica para a Divisão de Arquivo"/>
    <n v="1"/>
    <n v="80000"/>
    <n v="80000"/>
    <x v="2"/>
    <n v="624177"/>
    <s v="Prover os meios adequados para a guarda de processos judiciais e da documentação administrativa das unidades do PJSC"/>
    <x v="0"/>
    <x v="1"/>
    <x v="0"/>
    <x v="1"/>
    <d v="2026-03-01T00:00:00"/>
    <d v="2026-03-31T00:00:00"/>
    <d v="2026-03-01T00:00:00"/>
    <d v="2026-04-30T00:00:00"/>
    <d v="2026-06-30T00:00:00"/>
    <n v="0"/>
    <n v="98"/>
    <n v="98"/>
    <s v="DGDM 171"/>
    <s v="DGDM"/>
    <s v="Aquisição de empilhadeira elétrica para a Divisão de Arquivo"/>
    <s v="Pregão"/>
    <s v="Monica"/>
    <n v="0"/>
    <s v="Não se aplica"/>
    <n v="0"/>
    <n v="0"/>
    <s v="PREVISTA"/>
    <d v="1899-12-30T00:00:00"/>
    <d v="1899-12-30T00:00:00"/>
    <d v="1899-12-30T00:00:00"/>
    <d v="1899-12-30T00:00:00"/>
    <d v="2026-03-01T00:00:00"/>
    <d v="2026-03-31T00:00:00"/>
    <d v="2026-03-01T00:00:00"/>
    <d v="2026-04-30T00:00:00"/>
    <d v="2026-06-30T00:00:00"/>
    <d v="2026-08-31T00:00:00"/>
    <d v="2026-10-01T00:00:00"/>
    <d v="2026-12-01T00:00:00"/>
    <n v="32"/>
    <n v="63"/>
    <n v="124"/>
    <s v="não finalizada"/>
    <x v="0"/>
  </r>
  <r>
    <s v="DGDM 172"/>
    <x v="4"/>
    <s v="Aquisição de caixa de arquivo em papelão"/>
    <n v="20000"/>
    <n v="120000"/>
    <n v="120000"/>
    <x v="2"/>
    <n v="459426"/>
    <s v="Prover os meios adequados para a guarda de processos judiciais e da documentação administrativa das unidades do PJSC"/>
    <x v="0"/>
    <x v="1"/>
    <x v="0"/>
    <x v="1"/>
    <d v="2026-05-01T00:00:00"/>
    <d v="2026-05-31T00:00:00"/>
    <d v="2026-06-01T00:00:00"/>
    <d v="2026-07-30T00:00:00"/>
    <d v="2026-09-30T00:00:00"/>
    <n v="0"/>
    <n v="99"/>
    <n v="99"/>
    <s v="DGDM 172"/>
    <s v="DGDM"/>
    <s v="Aquisição de caixa de arquivo em papelão"/>
    <s v="Pregão"/>
    <s v="Vanessa Borges"/>
    <n v="0"/>
    <s v="Não se aplica"/>
    <s v="0088052-25.2026.8.24.0710"/>
    <n v="0"/>
    <s v="PREVISTA"/>
    <d v="1899-12-30T00:00:00"/>
    <d v="1899-12-30T00:00:00"/>
    <d v="1899-12-30T00:00:00"/>
    <d v="1899-12-30T00:00:00"/>
    <d v="2026-05-01T00:00:00"/>
    <d v="2026-05-31T00:00:00"/>
    <d v="2026-06-01T00:00:00"/>
    <d v="2026-07-30T00:00:00"/>
    <d v="2026-09-30T00:00:00"/>
    <d v="2026-07-10T00:00:00"/>
    <d v="2026-08-13T00:00:00"/>
    <d v="2026-10-13T00:00:00"/>
    <n v="-20"/>
    <n v="14"/>
    <n v="75"/>
    <s v="não finalizada"/>
    <x v="5"/>
  </r>
  <r>
    <s v="DGDM 173"/>
    <x v="4"/>
    <s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
    <n v="1"/>
    <n v="800000"/>
    <n v="300000"/>
    <x v="3"/>
    <n v="24759"/>
    <s v="Atender às diretrizes estabelecidas pelo Conselho Nacional de Justiça (CNJ), em especial a Resolução CNJ nº 324/2020 e 522/2023 (Moreq-Jus), garantindo a preservação digital de longo prazo de documentos arquivísticos digitais do TJSC, com ênfase na autenticidade, integridade e confiabilidade. Integrar os sistemas institucionais produtores de documentos (SEI, DJe e e-Proc) a um repositório arquivístico digital confiável (RDC-Arq), promovendo a cadeia de custódia digital ininterrupta e alinhamento à política nacional de gestão documental e memória do Poder Judiciário (Proname/CNJ). Fortalecer a capacidade institucional do TJSC em ações permanentes de preservação digital, acessibilidade e transparência dos documentos de valor probatório, administrativo e histórico."/>
    <x v="1"/>
    <x v="0"/>
    <x v="0"/>
    <x v="0"/>
    <d v="2026-03-01T00:00:00"/>
    <d v="2026-05-01T00:00:00"/>
    <d v="2026-06-01T00:00:00"/>
    <d v="2026-07-30T00:00:00"/>
    <d v="2026-09-30T00:00:00"/>
    <n v="0"/>
    <n v="100"/>
    <n v="100"/>
    <s v="DGDM 173"/>
    <s v="DGDM"/>
    <s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
    <s v="Inexigibilidade"/>
    <s v="Vanessa Hasckel"/>
    <n v="0"/>
    <s v="Vanessa Borges"/>
    <n v="0"/>
    <n v="0"/>
    <s v="SOBRESTADA"/>
    <d v="1899-12-30T00:00:00"/>
    <d v="1899-12-30T00:00:00"/>
    <d v="1899-12-30T00:00:00"/>
    <d v="1899-12-30T00:00:00"/>
    <d v="2026-03-01T00:00:00"/>
    <d v="2026-05-01T00:00:00"/>
    <d v="2026-06-01T00:00:00"/>
    <d v="2026-07-30T00:00:00"/>
    <d v="2026-09-30T00:00:00"/>
    <d v="1899-12-30T00:00:00"/>
    <d v="1899-12-30T00:00:00"/>
    <d v="1899-12-30T00:00:00"/>
    <s v="finalizada"/>
    <s v="finalizada"/>
    <s v="finalizada"/>
    <s v="finalizada sem contratação"/>
    <x v="3"/>
  </r>
  <r>
    <s v="DGDM161"/>
    <x v="4"/>
    <s v="Aquisição e instalação de catracas, controladores biométrico facial e licenças de software de controle de acesso"/>
    <s v="50 catracas; 100 controladores biométrico facial; 150 licenças de software de controle de acesso"/>
    <n v="1500000"/>
    <n v="300000"/>
    <x v="3"/>
    <s v="301814, 458339, 416543, 3840"/>
    <s v="Oportunizar o incremento da segurança e o monitoramento mais efetivo de pessoal no acesso às edificações do PJSC"/>
    <x v="0"/>
    <x v="1"/>
    <x v="0"/>
    <x v="0"/>
    <d v="2025-10-06T00:00:00"/>
    <d v="2025-10-24T00:00:00"/>
    <d v="2025-11-03T00:00:00"/>
    <d v="2026-01-30T00:00:00"/>
    <d v="2026-03-31T00:00:00"/>
    <n v="0"/>
    <n v="96"/>
    <n v="96"/>
    <s v="DGDM161"/>
    <s v="DGDM"/>
    <s v="Aquisição e instalação de catracas, controladores biométrico facial e licenças de software de controle de acesso"/>
    <s v="Inexigibilidade"/>
    <s v="Paola"/>
    <n v="0"/>
    <s v="Não se aplica"/>
    <s v="0086899-88.2025.8.24.0710"/>
    <n v="0"/>
    <s v="EM ANDAMENTO"/>
    <d v="1899-12-30T00:00:00"/>
    <d v="1899-12-30T00:00:00"/>
    <d v="1899-12-30T00:00:00"/>
    <d v="1899-12-30T00:00:00"/>
    <d v="2025-10-06T00:00:00"/>
    <d v="2025-10-24T00:00:00"/>
    <d v="2025-11-03T00:00:00"/>
    <d v="2026-01-30T00:00:00"/>
    <d v="2026-03-31T00:00:00"/>
    <d v="1899-12-30T00:00:00"/>
    <d v="1899-12-30T00:00:00"/>
    <d v="1899-12-30T00:00:00"/>
    <n v="-279"/>
    <n v="-181"/>
    <n v="-121"/>
    <s v="não finalizada"/>
    <x v="5"/>
  </r>
  <r>
    <s v="DIE 249"/>
    <x v="5"/>
    <s v="Contratação de fornecimento contínuo de equipamentos e insumos de copa e limpeza"/>
    <s v="Bebedouro elétrico: 250; Refrigerador compacto (frigobar): 100; Cafeteira: 25; refrigerador: 20; fogão elétrico: 35; forno microondas: 25; enceradeira: 15; máquina de lavar roupas: 25; lavadora de alta pressão: 25; aspirador de pó e água: 40; carro funcional: 40; dispenser para papel toalha: 300; dispenser para papel higiênico: 300; dispenser para sabonete/alcool: 600; alcool liquido: 16.000;alcool sache gel:4600;alcool gel em frasco:3500"/>
    <n v="2231826.7999999998"/>
    <n v="2231826.7999999998"/>
    <x v="2"/>
    <s v="272743, 326636, 218821, 478514, 34177, 473582, 441196, 254418, 257407, 393298, 330346, 600381, 600953, 404651, 269941, 269943, 269943"/>
    <s v="As aquisições dos equipamentos e insumos de copa e limpeza para propiciar aos magistrados, servidores, colaboradores e público externo um ambiente limpo, higienizado, além de propiciar o bem estar a todos que frequentam as Comarcas e unidades do Tribunal de Justiça. "/>
    <x v="0"/>
    <x v="1"/>
    <x v="0"/>
    <x v="1"/>
    <d v="2026-01-07T00:00:00"/>
    <d v="2026-02-07T00:00:00"/>
    <d v="2026-02-07T00:00:00"/>
    <d v="2026-04-15T00:00:00"/>
    <d v="2026-06-15T00:00:00"/>
    <n v="0"/>
    <n v="66"/>
    <n v="66"/>
    <s v="DIE 249"/>
    <s v="DIE"/>
    <s v="Contratação de fornecimento contínuo de equipamentos e insumos de copa e limpeza"/>
    <s v="Pregão"/>
    <s v="Mariana Abreu"/>
    <n v="0"/>
    <s v="Não se aplica"/>
    <s v=" 0027069-60.2026.8.24.0710"/>
    <n v="0"/>
    <s v="CANCELADA"/>
    <d v="1899-12-30T00:00:00"/>
    <d v="1899-12-30T00:00:00"/>
    <d v="1899-12-30T00:00:00"/>
    <d v="1899-12-30T00:00:00"/>
    <d v="2026-01-07T00:00:00"/>
    <d v="2026-02-07T00:00:00"/>
    <d v="2026-02-07T00:00:00"/>
    <d v="2026-04-15T00:00:00"/>
    <d v="2026-06-15T00:00:00"/>
    <d v="1899-12-30T00:00:00"/>
    <d v="1899-12-30T00:00:00"/>
    <d v="1899-12-30T00:00:00"/>
    <s v="finalizada"/>
    <s v="finalizada"/>
    <s v="finalizada"/>
    <s v="finalizada sem contratação"/>
    <x v="1"/>
  </r>
  <r>
    <s v="DIE 250"/>
    <x v="5"/>
    <s v="Contratação de fornecimento contínuo de leite UHT"/>
    <n v="141129"/>
    <n v="721818.16"/>
    <n v="481212.11"/>
    <x v="2"/>
    <n v="445995"/>
    <s v="Aquisição de leite Uht para fornecer bebida quente às pessoas que trabalham nas unidades"/>
    <x v="0"/>
    <x v="1"/>
    <x v="0"/>
    <x v="0"/>
    <d v="2025-12-07T00:00:00"/>
    <d v="2026-01-07T00:00:00"/>
    <d v="2026-01-07T00:00:00"/>
    <d v="2026-02-07T00:00:00"/>
    <d v="2026-04-06T00:00:00"/>
    <n v="0"/>
    <n v="67"/>
    <n v="67"/>
    <s v="DIE 250"/>
    <s v="DIE"/>
    <s v="Contratação de fornecimento contínuo de leite UHT"/>
    <s v="Pregão"/>
    <s v="Luciano"/>
    <s v="Luciano"/>
    <s v="Não se aplica"/>
    <s v="0101592-77.2025.8.24.0710"/>
    <s v="90004/2026"/>
    <s v="CONTRATADA"/>
    <d v="2025-12-12T00:00:00"/>
    <d v="2026-01-26T00:00:00"/>
    <d v="2026-03-19T00:00:00"/>
    <d v="1899-12-30T00:00:00"/>
    <d v="2025-12-07T00:00:00"/>
    <d v="2026-01-07T00:00:00"/>
    <d v="2026-01-07T00:00:00"/>
    <d v="2026-02-07T00:00:00"/>
    <d v="2026-04-06T00:00:00"/>
    <d v="1899-12-30T00:00:00"/>
    <d v="1899-12-30T00:00:00"/>
    <d v="1899-12-30T00:00:00"/>
    <s v="finalizada"/>
    <s v="finalizada"/>
    <s v="finalizada"/>
    <n v="52"/>
    <x v="4"/>
  </r>
  <r>
    <s v="DIE 251"/>
    <x v="5"/>
    <s v="Contratação de fornecimento contínuo de água mineral "/>
    <s v="bombona: 134.703; garrafa de água sem gas:865.262; garrafa de agua com gás:263769"/>
    <n v="4267952.7"/>
    <n v="1066988.17"/>
    <x v="2"/>
    <s v="445485; 445484; 445479"/>
    <s v="Aquisição de água mineral para fornecer às pessoas que trabalham nas unidades e público externo"/>
    <x v="0"/>
    <x v="1"/>
    <x v="0"/>
    <x v="0"/>
    <d v="2026-06-02T00:00:00"/>
    <d v="2026-07-02T00:00:00"/>
    <d v="2026-07-02T00:00:00"/>
    <d v="2026-08-02T00:00:00"/>
    <d v="2026-10-02T00:00:00"/>
    <n v="0"/>
    <n v="68"/>
    <n v="68"/>
    <s v="DIE 251"/>
    <s v="DIE"/>
    <s v="Contratação de fornecimento contínuo de água mineral "/>
    <s v="Pregão"/>
    <s v="Anna"/>
    <s v="Luciano"/>
    <s v="Não se aplica"/>
    <s v="0059231-11.2026.8.24.0710"/>
    <n v="0"/>
    <s v="EM ANDAMENTO"/>
    <d v="2026-05-28T00:00:00"/>
    <d v="2026-07-14T00:00:00"/>
    <d v="1899-12-30T00:00:00"/>
    <s v="Não se aplica"/>
    <d v="2026-06-02T00:00:00"/>
    <d v="2026-07-02T00:00:00"/>
    <d v="2026-07-02T00:00:00"/>
    <d v="2026-08-02T00:00:00"/>
    <d v="2026-10-02T00:00:00"/>
    <d v="1899-12-30T00:00:00"/>
    <d v="1899-12-30T00:00:00"/>
    <d v="1899-12-30T00:00:00"/>
    <s v="finalizada"/>
    <s v="finalizada"/>
    <n v="64"/>
    <s v="não finalizada"/>
    <x v="0"/>
  </r>
  <r>
    <s v="DIE 252"/>
    <x v="5"/>
    <s v="Contratação de fornecimento contínuo de insumos de copa ( café e açucar )"/>
    <s v="Café em pó: 31600kg; Açucar: 23400kg"/>
    <n v="1332560"/>
    <n v="555233.32999999996"/>
    <x v="2"/>
    <s v="463587; 463996"/>
    <s v="Aquisição de café em pó e açúcar para fornecimento de bebida quente às pessoas que trabalham nas unidades e ao público externo"/>
    <x v="0"/>
    <x v="1"/>
    <x v="0"/>
    <x v="1"/>
    <d v="2026-03-29T00:00:00"/>
    <d v="2026-04-29T00:00:00"/>
    <d v="2026-04-29T00:00:00"/>
    <d v="2026-05-29T00:00:00"/>
    <d v="2026-07-09T00:00:00"/>
    <n v="0"/>
    <n v="69"/>
    <n v="69"/>
    <s v="DIE 252"/>
    <s v="DIE"/>
    <s v="Contratação de fornecimento contínuo de insumos de copa ( café e açucar )"/>
    <s v="Pregão"/>
    <s v="Mariana Abreu"/>
    <s v="Anna"/>
    <s v="Não se aplica"/>
    <s v="0015739-66.2026.8.24.0710"/>
    <s v="90014/2026"/>
    <s v="CONTRATADA"/>
    <d v="2026-03-05T00:00:00"/>
    <d v="2026-04-17T00:00:00"/>
    <d v="2026-07-20T00:00:00"/>
    <d v="1899-12-30T00:00:00"/>
    <d v="2026-03-29T00:00:00"/>
    <d v="2026-04-29T00:00:00"/>
    <d v="2026-04-29T00:00:00"/>
    <d v="2026-05-29T00:00:00"/>
    <d v="2026-07-09T00:00:00"/>
    <d v="1899-12-30T00:00:00"/>
    <d v="1899-12-30T00:00:00"/>
    <d v="1899-12-30T00:00:00"/>
    <s v="finalizada"/>
    <s v="finalizada"/>
    <s v="finalizada"/>
    <n v="94"/>
    <x v="4"/>
  </r>
  <r>
    <s v="DIE 253"/>
    <x v="5"/>
    <s v="Contratação de refeições com bebidas (almoços e jantares) e/ou lanches para os participantes das sessões do Tribunal de Júri da Comarca da Capital (lanche), Balneário Camboriu (refeição e lanche), Laguna (lanche), Joinville (refeição/lanche) e Navegantes (refeição/lanche). "/>
    <s v="Capital(lanche):3500_x000a_Balneário Camboriu refeição:625;lanche; Laguna-lanche:1000;Joinville-refeição:4375,lanche:3750;Navegantes-refeição:937;lanche:625"/>
    <n v="456304.96"/>
    <n v="266177.89"/>
    <x v="2"/>
    <n v="3697"/>
    <s v="Necessidade de fornecer refeições e lanches para participantes das sessões do Tribunal do Júri em razão da duração das sessões."/>
    <x v="0"/>
    <x v="0"/>
    <x v="0"/>
    <x v="0"/>
    <d v="2026-02-09T00:00:00"/>
    <d v="2026-03-09T00:00:00"/>
    <d v="2026-03-09T00:00:00"/>
    <d v="2026-04-09T00:00:00"/>
    <d v="2026-06-09T00:00:00"/>
    <n v="0"/>
    <n v="70"/>
    <n v="70"/>
    <s v="DIE 253"/>
    <s v="DIE"/>
    <s v="Contratação de refeições com bebidas (almoços e jantares) e/ou lanches para os participantes das sessões do Tribunal de Júri da Comarca da Capital (lanche), Balneário Camboriu (refeição e lanche), Laguna (lanche), Joinville (refeição/lanche) e Navegantes (refeição/lanche). "/>
    <s v="Pregão"/>
    <s v="Fabiana"/>
    <s v="Vanessa Borges"/>
    <s v="Não se aplica"/>
    <s v="0005553-81.2026.8.24.0710"/>
    <s v="90005/2026"/>
    <s v="CONTRATADA"/>
    <d v="1899-12-30T00:00:00"/>
    <d v="2026-02-04T00:00:00"/>
    <d v="2026-04-10T00:00:00"/>
    <d v="1899-12-30T00:00:00"/>
    <d v="2026-02-09T00:00:00"/>
    <d v="2026-03-09T00:00:00"/>
    <d v="2026-03-09T00:00:00"/>
    <d v="2026-04-09T00:00:00"/>
    <d v="2026-06-09T00:00:00"/>
    <d v="1899-12-30T00:00:00"/>
    <d v="1899-12-30T00:00:00"/>
    <d v="1899-12-30T00:00:00"/>
    <s v="finalizada"/>
    <s v="finalizada"/>
    <s v="finalizada"/>
    <n v="65"/>
    <x v="4"/>
  </r>
  <r>
    <s v="DIE 254"/>
    <x v="5"/>
    <s v="Seguro da frota própria do PJSC. "/>
    <s v="Previsão"/>
    <n v="410000"/>
    <n v="274000"/>
    <x v="2"/>
    <n v="30127"/>
    <s v="O contrato de seguro da frota vencerá em 01.05.2026 sem possibilidade de renovação. Será necessário fazer seguro para a frota de veículos próprios do PJSC. Cálculo: Orçamento encaminhado na data 09/04/2025 &quot;cotação de seguro Tribunal de Justiça de Santa Catarina&quot;"/>
    <x v="0"/>
    <x v="0"/>
    <x v="0"/>
    <x v="0"/>
    <d v="2025-10-15T00:00:00"/>
    <d v="2025-11-15T00:00:00"/>
    <d v="2025-12-15T00:00:00"/>
    <d v="2026-02-01T00:00:00"/>
    <d v="2026-05-01T00:00:00"/>
    <n v="0"/>
    <n v="71"/>
    <n v="71"/>
    <s v="DIE 254"/>
    <s v="DIE"/>
    <s v="Seguro da frota própria do PJSC. "/>
    <s v="Pregão"/>
    <s v="Vanessa Hasckel"/>
    <n v="0"/>
    <s v="Não se aplica"/>
    <s v="0104414-39.2025.8.24.0710 (pregão)_x000a_0012628-74.2026.8.24.0710 (dispensa)"/>
    <s v="14/2026"/>
    <s v="CONTRATADA"/>
    <d v="1899-12-30T00:00:00"/>
    <d v="2026-04-10T00:00:00"/>
    <d v="2026-04-10T00:00:00"/>
    <s v="Não se aplica"/>
    <d v="2025-10-15T00:00:00"/>
    <d v="2025-11-15T00:00:00"/>
    <d v="2025-12-15T00:00:00"/>
    <d v="2026-02-01T00:00:00"/>
    <d v="2026-05-01T00:00:00"/>
    <d v="1899-12-30T00:00:00"/>
    <d v="1899-12-30T00:00:00"/>
    <d v="1899-12-30T00:00:00"/>
    <s v="finalizada"/>
    <s v="finalizada"/>
    <s v="finalizada"/>
    <n v="0"/>
    <x v="4"/>
  </r>
  <r>
    <s v="DIE 255"/>
    <x v="5"/>
    <s v="Contratação de prestação de serviços continuados de motorista, em regime de dedicação exclusiva de mão de obra, a serem executados nas sedes administrativas do TJSC"/>
    <n v="20"/>
    <n v="3700000"/>
    <n v="190000"/>
    <x v="2"/>
    <n v="15008"/>
    <s v="A contratação de serviço terceirizado de motorista visa atender à crescente demanda de transporte institucional no âmbito deste órgão, especialmente no que se refere ao deslocamento de servidores e ao apoio logístico no transporte de cargas entre unidades administrativas."/>
    <x v="1"/>
    <x v="0"/>
    <x v="0"/>
    <x v="1"/>
    <d v="2026-02-02T00:00:00"/>
    <d v="2026-05-04T00:00:00"/>
    <d v="2026-06-01T00:00:00"/>
    <d v="2026-07-01T00:00:00"/>
    <d v="2026-10-01T00:00:00"/>
    <n v="0"/>
    <n v="73"/>
    <n v="73"/>
    <s v="DIE 255"/>
    <s v="DIE"/>
    <s v="Contratação de prestação de serviços continuados de motorista, em regime de dedicação exclusiva de mão de obra, a serem executados nas sedes administrativas do TJSC"/>
    <s v="Pregão"/>
    <s v="Fabiana"/>
    <n v="0"/>
    <s v="Luciano"/>
    <s v="0061426-66.2026.8.24.0710"/>
    <n v="0"/>
    <s v="EM ANDAMENTO"/>
    <d v="1899-12-30T00:00:00"/>
    <d v="1899-12-30T00:00:00"/>
    <d v="1899-12-30T00:00:00"/>
    <d v="1899-12-30T00:00:00"/>
    <d v="2026-02-02T00:00:00"/>
    <d v="2026-05-04T00:00:00"/>
    <d v="2026-06-01T00:00:00"/>
    <d v="2026-07-01T00:00:00"/>
    <d v="2026-10-01T00:00:00"/>
    <d v="2026-06-26T00:00:00"/>
    <d v="2026-07-10T00:00:00"/>
    <d v="2026-10-13T00:00:00"/>
    <n v="-34"/>
    <n v="-20"/>
    <n v="75"/>
    <s v="não finalizada"/>
    <x v="5"/>
  </r>
  <r>
    <s v="DIE 257"/>
    <x v="5"/>
    <s v="Locação mensal de 2 veículos do tipo SUV para a Casa Militar."/>
    <n v="2"/>
    <n v="918964.4"/>
    <n v="382901.8"/>
    <x v="2"/>
    <n v="4014"/>
    <s v="A contratação é justificada pela necessidade pública de disponibilizar veículos para a Assessoria de Polícia Militar (Casa Militar) do PJSC, a fim de executar missões críticas e de alto risco. Registra-se que, conforme o Processo n. 0050452-04.2025.8.24.0710, foi realizada licitação na modalidade Pregão, registrado sob o n. 90061/2025. O item 2, que se refere à Locação mensal de 2 veículos SUV, resultou fracassado."/>
    <x v="0"/>
    <x v="0"/>
    <x v="0"/>
    <x v="1"/>
    <d v="2025-11-20T00:00:00"/>
    <d v="2026-01-30T00:00:00"/>
    <d v="2026-02-01T00:00:00"/>
    <d v="2026-03-01T00:00:00"/>
    <d v="2026-06-01T00:00:00"/>
    <s v="0088550-58.2025.8.24.0710"/>
    <n v="72"/>
    <n v="72"/>
    <s v="DIE 257"/>
    <s v="DIE"/>
    <s v="Locação mensal de 2 veículos do tipo SUV para a Casa Militar."/>
    <s v="Pregão"/>
    <s v="Vanessa Borges"/>
    <s v="Anna"/>
    <s v="Fabiana"/>
    <s v="0088550-58.2025.8.24.0710"/>
    <s v="90007/2026"/>
    <s v="CONTRATADA"/>
    <d v="2026-01-27T00:00:00"/>
    <d v="2026-02-20T00:00:00"/>
    <d v="2026-06-01T00:00:00"/>
    <d v="1899-12-30T00:00:00"/>
    <d v="2025-11-20T00:00:00"/>
    <d v="2026-01-30T00:00:00"/>
    <d v="2026-02-01T00:00:00"/>
    <d v="2026-03-01T00:00:00"/>
    <d v="2026-06-01T00:00:00"/>
    <d v="2026-03-23T00:00:00"/>
    <d v="1899-12-30T00:00:00"/>
    <d v="1899-12-30T00:00:00"/>
    <s v="finalizada"/>
    <s v="finalizada"/>
    <s v="finalizada"/>
    <n v="101"/>
    <x v="4"/>
  </r>
  <r>
    <s v="DIE 258"/>
    <x v="5"/>
    <s v="Prestação de serviços continuados de locação de veículos, sem motorista e sem combustível, com quilometragem livre, para o Poder Judiciário do Estado de Santa Catarina – PJSC (Corolla CTI). Serviço de locação eventual de veículos."/>
    <s v="30 (mensal) e 400 (diárias)"/>
    <n v="2010000"/>
    <n v="1863700"/>
    <x v="2"/>
    <n v="4014"/>
    <s v="Trata-se de veículos locados para atendimento aos Desembargadores e Juízes do Tribunal de Justiça, sob a gestão da Central de Transporte Institucional. Incluem-se, ainda, as locações eventuais, realizadas por diária, destinadas a suprir demandas específicas em eventos institucionais. O valor estimado considera o custo atual acrescido de 5% de reajuste, tomando-se como base a utilização de 30 veículos por mensalidade e 400 diárias de locação eventual."/>
    <x v="0"/>
    <x v="0"/>
    <x v="0"/>
    <x v="0"/>
    <d v="2026-08-07T00:00:00"/>
    <d v="2026-10-07T00:00:00"/>
    <d v="2026-11-07T00:00:00"/>
    <d v="2026-12-07T00:00:00"/>
    <d v="2027-02-07T00:00:00"/>
    <n v="0"/>
    <n v="74"/>
    <n v="74"/>
    <s v="DIE 258"/>
    <s v="DIE"/>
    <s v="Prestação de serviços continuados de locação de veículos, sem motorista e sem combustível, com quilometragem livre, para o Poder Judiciário do Estado de Santa Catarina – PJSC (Corolla CTI). Serviço de locação eventual de veículos."/>
    <s v="Pregão"/>
    <s v="Anna"/>
    <s v="Fabiana"/>
    <s v="Não se aplica"/>
    <s v="0057220-09.2026.8.24.0710"/>
    <n v="0"/>
    <s v="EM ANDAMENTO"/>
    <d v="2026-06-10T00:00:00"/>
    <d v="2026-07-15T00:00:00"/>
    <d v="1899-12-30T00:00:00"/>
    <d v="1899-12-30T00:00:00"/>
    <d v="2026-08-07T00:00:00"/>
    <d v="2026-10-07T00:00:00"/>
    <d v="2026-11-07T00:00:00"/>
    <d v="2026-12-07T00:00:00"/>
    <d v="2027-02-07T00:00:00"/>
    <d v="1899-12-30T00:00:00"/>
    <d v="2026-07-16T00:00:00"/>
    <d v="2026-08-14T00:00:00"/>
    <s v="finalizada"/>
    <s v="finalizada"/>
    <n v="15"/>
    <s v="não finalizada"/>
    <x v="2"/>
  </r>
  <r>
    <s v="DIE 259"/>
    <x v="5"/>
    <s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
    <s v="Previsão"/>
    <n v="210000"/>
    <n v="210000"/>
    <x v="2"/>
    <n v="24210"/>
    <s v="Serviço destinado ao auxílio no deslocamento de servidores do Poder Judiciário de Santa Catarina, por meio de transporte por aplicativo, bem como à contratação de motoristas no interior do Estado para atendimento às comarcas. Engloba, também, o transporte de jurados ao final das sessões do Tribunal do Júri. O valor estimado para o exercício de 2026 corresponde ao valor previsto para 2025 acrescido de 50%, em razão da possível ampliação da demanda decorrente do recolhimento dos veículos oficiais das comarcas."/>
    <x v="0"/>
    <x v="0"/>
    <x v="0"/>
    <x v="0"/>
    <d v="2026-08-15T00:00:00"/>
    <d v="2026-10-15T00:00:00"/>
    <d v="2026-11-15T00:00:00"/>
    <d v="2026-12-15T00:00:00"/>
    <d v="2027-03-15T00:00:00"/>
    <n v="0"/>
    <n v="75"/>
    <n v="75"/>
    <s v="DIE 259"/>
    <s v="DIE"/>
    <s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
    <s v="Pregão"/>
    <s v="Fabiana"/>
    <n v="0"/>
    <s v="Não se aplica"/>
    <s v="0026367-17.2026.8.24.0710"/>
    <n v="0"/>
    <s v="EM ANDAMENTO"/>
    <d v="2026-05-29T00:00:00"/>
    <d v="1899-12-30T00:00:00"/>
    <d v="1899-12-30T00:00:00"/>
    <d v="1899-12-30T00:00:00"/>
    <d v="2026-08-15T00:00:00"/>
    <d v="2026-10-15T00:00:00"/>
    <d v="2026-11-15T00:00:00"/>
    <d v="2026-12-15T00:00:00"/>
    <d v="2027-03-15T00:00:00"/>
    <d v="1899-12-30T00:00:00"/>
    <d v="1899-12-30T00:00:00"/>
    <d v="1899-12-30T00:00:00"/>
    <s v="finalizada"/>
    <n v="138"/>
    <n v="228"/>
    <s v="não finalizada"/>
    <x v="0"/>
  </r>
  <r>
    <s v="DIE 260"/>
    <x v="5"/>
    <s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
    <s v="Previsão"/>
    <n v="8000000"/>
    <n v="8000000"/>
    <x v="2"/>
    <n v="25828"/>
    <s v="Serviço de aquisição e emissão de passagens aéreas destinadas a membros e servidores do Poder Judiciário de Santa Catarina, quando em serviço ou representação institucional, bem como a palestrantes e convidados da Academia Judicial. O cálculo orçamentário baseia-se nos valores das aquisições, cancelamentos e alterações registrados no exercício de 2025 (parcial)."/>
    <x v="1"/>
    <x v="0"/>
    <x v="0"/>
    <x v="0"/>
    <d v="2026-08-06T00:00:00"/>
    <d v="2026-10-06T00:00:00"/>
    <d v="2026-11-06T00:00:00"/>
    <d v="2026-12-06T00:00:00"/>
    <d v="2027-03-06T00:00:00"/>
    <n v="0"/>
    <n v="76"/>
    <n v="76"/>
    <s v="DIE 260"/>
    <s v="DIE"/>
    <s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
    <s v="Pregão"/>
    <s v="Vanessa Borges"/>
    <n v="0"/>
    <s v="Anna"/>
    <s v="0026365-47.2026.8.24.0710"/>
    <n v="0"/>
    <s v="EM ANDAMENTO"/>
    <d v="1899-12-30T00:00:00"/>
    <d v="1899-12-30T00:00:00"/>
    <d v="1899-12-30T00:00:00"/>
    <d v="1899-12-30T00:00:00"/>
    <d v="2026-08-06T00:00:00"/>
    <d v="2026-10-06T00:00:00"/>
    <d v="2026-11-06T00:00:00"/>
    <d v="2026-12-06T00:00:00"/>
    <d v="2027-03-06T00:00:00"/>
    <d v="1899-12-30T00:00:00"/>
    <d v="1899-12-30T00:00:00"/>
    <d v="1899-12-30T00:00:00"/>
    <n v="68"/>
    <n v="129"/>
    <n v="219"/>
    <s v="não finalizada"/>
    <x v="0"/>
  </r>
  <r>
    <s v="DIE247"/>
    <x v="5"/>
    <s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
    <n v="158"/>
    <n v="40000000"/>
    <n v="40000000"/>
    <x v="2"/>
    <n v="27260"/>
    <s v="Contratação de empresa especializada para fornecimento de profissionais de TI, em regime remoto, visando ampliar a capacidade de atendimento às demandas de desenvolvimento, sustentação de sistemas e segurança da informação. A medida busca reduzir demandas reprimidas, potencializar entregas de soluções tecnológicas e permitir que servidores da DTI se concentrem em atividades estratégicas como planejamento e fiscalização."/>
    <x v="1"/>
    <x v="0"/>
    <x v="0"/>
    <x v="1"/>
    <d v="2026-03-01T00:00:00"/>
    <d v="2026-06-01T00:00:00"/>
    <d v="2026-06-02T00:00:00"/>
    <d v="2026-09-01T00:00:00"/>
    <d v="2026-12-01T00:00:00"/>
    <s v="0041871-97.2025.8.24.0710"/>
    <n v="37"/>
    <n v="37"/>
    <s v="DIE247"/>
    <s v="DIE"/>
    <s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
    <s v="Pregão"/>
    <s v="Mariana Abreu"/>
    <n v="0"/>
    <s v="Vanessa Borges"/>
    <s v="0041871-97.2025.8.24.0710"/>
    <n v="0"/>
    <s v="SOBRESTADA"/>
    <d v="1899-12-30T00:00:00"/>
    <d v="1899-12-30T00:00:00"/>
    <d v="1899-12-30T00:00:00"/>
    <d v="1899-12-30T00:00:00"/>
    <d v="2026-03-01T00:00:00"/>
    <d v="2026-06-01T00:00:00"/>
    <d v="2026-06-02T00:00:00"/>
    <d v="2026-09-01T00:00:00"/>
    <d v="2026-12-01T00:00:00"/>
    <d v="1899-12-30T00:00:00"/>
    <d v="1899-12-30T00:00:00"/>
    <d v="1899-12-30T00:00:00"/>
    <s v="finalizada"/>
    <s v="finalizada"/>
    <s v="finalizada"/>
    <s v="finalizada sem contratação"/>
    <x v="3"/>
  </r>
  <r>
    <s v="DIE248"/>
    <x v="5"/>
    <s v="Contratação de serviços continuados de desinsetização para Comarcas da Grande Florianópolis, TJSC e unidades administrativas"/>
    <n v="3"/>
    <n v="16000"/>
    <n v="13300"/>
    <x v="2"/>
    <n v="3417"/>
    <s v="Necessidade de manter as unidades livres de infestação de animais peçonhentos, os quais tornam o ambiente de trabalho insalubre e proporcionam a transmissão de doenças. Isso porque a contratação deste serviço é de suma importância para que sejam antecipados e/ou resolvidos os problemas de desinsetização, como infestação e proliferação de pragas, como baratas, formigas e bichos peçonhentos."/>
    <x v="0"/>
    <x v="0"/>
    <x v="0"/>
    <x v="1"/>
    <d v="2026-09-21T00:00:00"/>
    <d v="2026-10-21T00:00:00"/>
    <d v="2026-10-21T00:00:00"/>
    <d v="2026-12-19T00:00:00"/>
    <d v="2027-01-22T00:00:00"/>
    <n v="0"/>
    <n v="65"/>
    <n v="65"/>
    <s v="DIE248"/>
    <s v="DIE"/>
    <s v="Contratação de serviços continuados de desinsetização para Comarcas da Grande Florianópolis, TJSC e unidades administrativas"/>
    <s v="Pregão"/>
    <s v="Luciano"/>
    <n v="0"/>
    <s v="Não se aplica"/>
    <n v="0"/>
    <n v="0"/>
    <s v="PREVISTA"/>
    <d v="1899-12-30T00:00:00"/>
    <d v="1899-12-30T00:00:00"/>
    <d v="1899-12-30T00:00:00"/>
    <d v="1899-12-30T00:00:00"/>
    <d v="2026-09-21T00:00:00"/>
    <d v="2026-10-21T00:00:00"/>
    <d v="2026-10-21T00:00:00"/>
    <d v="2026-12-19T00:00:00"/>
    <d v="2027-01-22T00:00:00"/>
    <d v="1899-12-30T00:00:00"/>
    <d v="1899-12-30T00:00:00"/>
    <d v="1899-12-30T00:00:00"/>
    <n v="83"/>
    <n v="142"/>
    <n v="176"/>
    <s v="não finalizada"/>
    <x v="0"/>
  </r>
  <r>
    <s v="DIE256"/>
    <x v="5"/>
    <s v="Contratação de serviços continuados de apoio técnico, suporte e desenvolvimento de análises de dados de caráter descritivo, diagnóstico, prescritivo e preditivo, por meio de cientistas de dados"/>
    <n v="4"/>
    <n v="736066.8"/>
    <n v="368033.4"/>
    <x v="2"/>
    <n v="27308"/>
    <s v="Necessidade de atendimento contínuo às demandas da Administração relacionadas à análise exploratória de dados, automatização de cálculos de indicadores, levantamento de requisitos, desenvolvimento de painéis de indicadores e construção de modelos estatísticos. Ressalta-se que não há, no quadro de pessoal deste Poder, cargo com atribuições compatíveis às exigidas para o desempenho dessas atividades, que requerem conhecimentos interdisciplinares em estatística, computação, engenharia, economia e técnicas avançadas de ciência de dados."/>
    <x v="0"/>
    <x v="0"/>
    <x v="0"/>
    <x v="0"/>
    <d v="2025-12-09T00:00:00"/>
    <d v="2026-02-09T00:00:00"/>
    <d v="2026-03-09T00:00:00"/>
    <d v="2026-04-08T00:00:00"/>
    <d v="2026-07-08T00:00:00"/>
    <n v="0"/>
    <n v="104"/>
    <n v="104"/>
    <s v="DIE256"/>
    <s v="DIE"/>
    <s v="Contratação de serviços continuados de apoio técnico, suporte e desenvolvimento de análises de dados de caráter descritivo, diagnóstico, prescritivo e preditivo, por meio de cientistas de dados"/>
    <s v="Pregão"/>
    <s v="Anna"/>
    <n v="0"/>
    <s v="Não se aplica"/>
    <n v="0"/>
    <n v="0"/>
    <s v="CANCELADA"/>
    <d v="1899-12-30T00:00:00"/>
    <d v="1899-12-30T00:00:00"/>
    <d v="1899-12-30T00:00:00"/>
    <d v="1899-12-30T00:00:00"/>
    <d v="2025-12-09T00:00:00"/>
    <d v="2026-02-09T00:00:00"/>
    <d v="2026-03-09T00:00:00"/>
    <d v="2026-04-08T00:00:00"/>
    <d v="2026-07-08T00:00:00"/>
    <d v="1899-12-30T00:00:00"/>
    <d v="1899-12-30T00:00:00"/>
    <d v="1899-12-30T00:00:00"/>
    <s v="finalizada"/>
    <s v="finalizada"/>
    <s v="finalizada"/>
    <s v="finalizada sem contratação"/>
    <x v="1"/>
  </r>
  <r>
    <s v="DMP 001"/>
    <x v="6"/>
    <s v="Fornecimento continuado estimado do item papel A4"/>
    <s v="24.000 resmas"/>
    <n v="600000"/>
    <n v="600000"/>
    <x v="2"/>
    <n v="481439"/>
    <s v="A terceirização do serviço de motorista proporciona maior flexibilidade na alocação de pessoal, permite a substituição imediata em casos de afastamento e assegura o cumprimento das exigências legais quanto à habilitação e segurança no transporte de pessoas e cargas. Além disso, contribui para a economicidade e eficiência na prestação dos serviços públicos, evitando a sobrecarga de servidores efetivos."/>
    <x v="0"/>
    <x v="1"/>
    <x v="0"/>
    <x v="1"/>
    <d v="2026-08-01T00:00:00"/>
    <d v="2026-08-20T00:00:00"/>
    <d v="2026-09-01T00:00:00"/>
    <d v="2026-09-16T00:00:00"/>
    <d v="2026-12-17T00:00:00"/>
    <n v="0"/>
    <n v="78"/>
    <n v="78"/>
    <s v="DMP 001"/>
    <s v="DMP"/>
    <s v="Fornecimento continuado estimado do item papel A4"/>
    <s v="Pregão"/>
    <s v="Mariana Abreu"/>
    <n v="0"/>
    <s v="Não se aplica"/>
    <n v="0"/>
    <n v="0"/>
    <s v="PREVISTA"/>
    <d v="1899-12-30T00:00:00"/>
    <d v="1899-12-30T00:00:00"/>
    <d v="1899-12-30T00:00:00"/>
    <d v="1899-12-30T00:00:00"/>
    <d v="2026-08-01T00:00:00"/>
    <d v="2026-08-20T00:00:00"/>
    <d v="2026-09-01T00:00:00"/>
    <d v="2026-09-16T00:00:00"/>
    <d v="2026-12-17T00:00:00"/>
    <d v="1899-12-30T00:00:00"/>
    <d v="1899-12-30T00:00:00"/>
    <d v="1899-12-30T00:00:00"/>
    <n v="21"/>
    <n v="48"/>
    <n v="140"/>
    <s v="não finalizada"/>
    <x v="2"/>
  </r>
  <r>
    <s v="DMP 002"/>
    <x v="6"/>
    <s v="Fornecimento continuado estimado dos itens papel toalha e papel higiênico"/>
    <s v="40.000 pacotes de papel toalha, 1.000 pacotes com 64 rolos papel hig 30m, 4.000 caixas de papel hig rolão"/>
    <n v="1160000"/>
    <n v="1160000"/>
    <x v="2"/>
    <s v="238338, 412112, 389042"/>
    <s v="Disponibilizar materiais para higiene dos funcionários e público das Unidades Judiciárias"/>
    <x v="0"/>
    <x v="1"/>
    <x v="0"/>
    <x v="1"/>
    <d v="2026-07-01T00:00:00"/>
    <d v="2026-07-20T00:00:00"/>
    <d v="2026-08-01T00:00:00"/>
    <d v="2026-08-16T00:00:00"/>
    <d v="2026-11-17T00:00:00"/>
    <n v="0"/>
    <n v="79"/>
    <n v="79"/>
    <s v="DMP 002"/>
    <s v="DMP"/>
    <s v="Fornecimento continuado estimado dos itens papel toalha e papel higiênico"/>
    <s v="Pregão"/>
    <s v="Luciano"/>
    <n v="0"/>
    <s v="Não se aplica"/>
    <s v="0100572-17.2026.8.24.0710"/>
    <n v="0"/>
    <s v="PREVISTA"/>
    <d v="1899-12-30T00:00:00"/>
    <d v="1899-12-30T00:00:00"/>
    <d v="1899-12-30T00:00:00"/>
    <d v="1899-12-30T00:00:00"/>
    <d v="2026-07-01T00:00:00"/>
    <d v="2026-07-20T00:00:00"/>
    <d v="2026-08-01T00:00:00"/>
    <d v="2026-08-16T00:00:00"/>
    <d v="2026-11-17T00:00:00"/>
    <d v="2026-08-20T00:00:00"/>
    <d v="2026-10-01T00:00:00"/>
    <d v="2027-01-11T00:00:00"/>
    <n v="21"/>
    <n v="63"/>
    <n v="165"/>
    <s v="não finalizada"/>
    <x v="2"/>
  </r>
  <r>
    <s v="DMP 003"/>
    <x v="6"/>
    <s v="Fornecimento continuado estimado de itens de limpeza"/>
    <s v="agua sanitária 3.500 caixas, desinfetante 10.000 bombonas, deterg multiuso 4.000 bombonas, pano p/ limpeza 13.000 unidades, saco de lixo 50L 2.000 centos, saco de lixo 15L 4.000 centos, saco de lixo 100L 3.000 centos, pastilha adesiva sanit 15.000 caixas, sabonete líquido 12.000 refis"/>
    <n v="800000"/>
    <n v="800000"/>
    <x v="2"/>
    <s v="310507, 424175, 307880, 137057, 151014, 398561, 253727, 150224, 229357, 253730"/>
    <s v="Permitir a realização das atividades de limpeza das edificações do PJSC"/>
    <x v="0"/>
    <x v="1"/>
    <x v="0"/>
    <x v="1"/>
    <d v="2026-07-15T00:00:00"/>
    <d v="2026-08-05T00:00:00"/>
    <d v="2026-08-15T00:00:00"/>
    <d v="2026-09-01T00:00:00"/>
    <d v="2026-12-10T00:00:00"/>
    <n v="0"/>
    <n v="80"/>
    <n v="80"/>
    <s v="DMP 003"/>
    <s v="DMP"/>
    <s v="Fornecimento continuado estimado de itens de limpeza"/>
    <s v="Pregão"/>
    <s v="Anna"/>
    <n v="0"/>
    <s v="Não se aplica"/>
    <s v="0100554-93.2026.8.24.0710"/>
    <n v="0"/>
    <s v="EM ANDAMENTO"/>
    <d v="1899-12-30T00:00:00"/>
    <d v="1899-12-30T00:00:00"/>
    <d v="1899-12-30T00:00:00"/>
    <d v="1899-12-30T00:00:00"/>
    <d v="2026-07-15T00:00:00"/>
    <d v="2026-08-05T00:00:00"/>
    <d v="2026-08-15T00:00:00"/>
    <d v="2026-09-01T00:00:00"/>
    <d v="2026-12-10T00:00:00"/>
    <d v="1899-12-30T00:00:00"/>
    <d v="1899-12-30T00:00:00"/>
    <d v="1899-12-30T00:00:00"/>
    <n v="6"/>
    <n v="33"/>
    <n v="133"/>
    <s v="não finalizada"/>
    <x v="6"/>
  </r>
  <r>
    <s v="DMP 004"/>
    <x v="6"/>
    <s v="Fornecimento continuado estimado de suprimentos de informática estocáveis"/>
    <s v="2.000 toners, 400 fotocondutores e 200 fusores"/>
    <n v="1700000"/>
    <n v="1700000"/>
    <x v="2"/>
    <s v="modelos não encontrados no catálogo"/>
    <s v="Permitir a geração de documentos físicos"/>
    <x v="0"/>
    <x v="1"/>
    <x v="0"/>
    <x v="1"/>
    <d v="2026-02-01T00:00:00"/>
    <d v="2026-02-28T00:00:00"/>
    <d v="2026-03-10T00:00:00"/>
    <d v="2026-04-01T00:00:00"/>
    <d v="2026-07-10T00:00:00"/>
    <n v="0"/>
    <n v="81"/>
    <n v="81"/>
    <s v="DMP 004"/>
    <s v="DMP"/>
    <s v="Fornecimento continuado estimado de suprimentos de informática estocáveis"/>
    <s v="Pregão"/>
    <s v="Vanessa Borges"/>
    <n v="0"/>
    <s v="Não se aplica"/>
    <n v="0"/>
    <n v="0"/>
    <s v="PREVISTA"/>
    <d v="1899-12-30T00:00:00"/>
    <d v="1899-12-30T00:00:00"/>
    <d v="1899-12-30T00:00:00"/>
    <d v="1899-12-30T00:00:00"/>
    <d v="2026-02-01T00:00:00"/>
    <d v="2026-02-28T00:00:00"/>
    <d v="2026-03-10T00:00:00"/>
    <d v="2026-04-01T00:00:00"/>
    <d v="2026-07-10T00:00:00"/>
    <d v="2026-09-10T00:00:00"/>
    <d v="2026-10-20T00:00:00"/>
    <d v="2027-01-25T00:00:00"/>
    <n v="42"/>
    <n v="82"/>
    <n v="179"/>
    <s v="não finalizada"/>
    <x v="0"/>
  </r>
  <r>
    <s v="DMP 005"/>
    <x v="6"/>
    <s v="Aquisição de empihadeira elétrica"/>
    <n v="1"/>
    <n v="200000"/>
    <n v="200000"/>
    <x v="2"/>
    <n v="610725"/>
    <s v="Houve baixa da máquina empilhadeira a gás, que possuía maior porte, de modo que a máquina elétrica existente em alguns momento não se apresenta suficiente para algumas tarefas"/>
    <x v="0"/>
    <x v="0"/>
    <x v="0"/>
    <x v="1"/>
    <d v="2026-02-05T00:00:00"/>
    <d v="2026-02-28T00:00:00"/>
    <d v="2026-03-10T00:00:00"/>
    <d v="2026-04-01T00:00:00"/>
    <d v="2026-07-10T00:00:00"/>
    <n v="0"/>
    <n v="82"/>
    <n v="82"/>
    <s v="DMP 005"/>
    <s v="DMP"/>
    <s v="Aquisição de empihadeira elétrica"/>
    <s v="Pregão"/>
    <s v="Mariana Abreu"/>
    <n v="0"/>
    <s v="Não se aplica"/>
    <n v="0"/>
    <n v="0"/>
    <s v="PREVISTA"/>
    <d v="1899-12-30T00:00:00"/>
    <d v="1899-12-30T00:00:00"/>
    <d v="1899-12-30T00:00:00"/>
    <d v="1899-12-30T00:00:00"/>
    <d v="2026-02-05T00:00:00"/>
    <d v="2026-02-28T00:00:00"/>
    <d v="2026-03-10T00:00:00"/>
    <d v="2026-04-01T00:00:00"/>
    <d v="2026-07-10T00:00:00"/>
    <d v="2026-08-03T00:00:00"/>
    <d v="2026-09-08T00:00:00"/>
    <d v="2026-12-10T00:00:00"/>
    <n v="4"/>
    <n v="40"/>
    <n v="133"/>
    <s v="não finalizada"/>
    <x v="6"/>
  </r>
  <r>
    <s v="DMP 006"/>
    <x v="6"/>
    <s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
    <s v="60 meses"/>
    <n v="5000000"/>
    <n v="500000"/>
    <x v="2"/>
    <n v="27685"/>
    <s v="Objetiva-se modernizar o modelo adotado para suprimento dos bens de consumo, buscando a redução dos processos para aquisição destes, a diminuição do volume de trabalho e melhor aproveitamento dos recursos humanos e financeiros."/>
    <x v="1"/>
    <x v="0"/>
    <x v="0"/>
    <x v="0"/>
    <d v="2025-10-06T00:00:00"/>
    <d v="2026-01-23T00:00:00"/>
    <d v="2026-02-01T00:00:00"/>
    <d v="2026-03-01T00:00:00"/>
    <d v="2026-06-01T00:00:00"/>
    <s v="0082962-70.2025.8.24.0710"/>
    <n v="83"/>
    <n v="83"/>
    <s v="DMP 006"/>
    <s v="DMP"/>
    <s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
    <s v="Pregão"/>
    <s v="Monica"/>
    <n v="0"/>
    <s v="Vanessa Borges"/>
    <s v="0082962-70.2025.8.24.0710"/>
    <n v="0"/>
    <s v="SOBRESTADA"/>
    <d v="1899-12-30T00:00:00"/>
    <d v="1899-12-30T00:00:00"/>
    <d v="1899-12-30T00:00:00"/>
    <d v="1899-12-30T00:00:00"/>
    <d v="2025-10-06T00:00:00"/>
    <d v="2026-01-23T00:00:00"/>
    <d v="2026-02-01T00:00:00"/>
    <d v="2026-03-01T00:00:00"/>
    <d v="2026-06-01T00:00:00"/>
    <d v="1899-12-30T00:00:00"/>
    <d v="1899-12-30T00:00:00"/>
    <d v="1899-12-30T00:00:00"/>
    <s v="finalizada"/>
    <s v="finalizada"/>
    <s v="finalizada"/>
    <s v="finalizada sem contratação"/>
    <x v="3"/>
  </r>
  <r>
    <s v="DMP 007"/>
    <x v="6"/>
    <s v="Fornecimento continuado estimado de Mobiliários Padronizados "/>
    <s v="7380 por exercício"/>
    <n v="60000000"/>
    <n v="5000000"/>
    <x v="2"/>
    <s v="229148; 230810; 232163; 232946; 234185; 235691; 237054; 237129; 238171; 245681; 253229; 256767; 276717; 277471; 298513; 328749; 355792; 378279; 390178; 446437; 446820; 458808; 601598; 611266; 614016"/>
    <s v="Necessidade de renovação e novas instalações"/>
    <x v="1"/>
    <x v="1"/>
    <x v="0"/>
    <x v="1"/>
    <d v="2026-04-01T00:00:00"/>
    <d v="2026-06-20T00:00:00"/>
    <d v="2026-07-01T00:00:00"/>
    <d v="2026-09-01T00:00:00"/>
    <d v="2026-11-01T00:00:00"/>
    <n v="0"/>
    <n v="84"/>
    <n v="84"/>
    <s v="DMP 007"/>
    <s v="DMP"/>
    <s v="Fornecimento continuado estimado de Mobiliários Padronizados "/>
    <s v="Pregão"/>
    <s v="Monica"/>
    <n v="0"/>
    <s v="Anna"/>
    <s v="0005564-13.2026.8.24.0710"/>
    <n v="0"/>
    <s v="EM ANDAMENTO"/>
    <d v="1899-12-30T00:00:00"/>
    <d v="1899-12-30T00:00:00"/>
    <d v="1899-12-30T00:00:00"/>
    <d v="1899-12-30T00:00:00"/>
    <d v="2026-04-01T00:00:00"/>
    <d v="2026-06-20T00:00:00"/>
    <d v="2026-07-01T00:00:00"/>
    <d v="2026-09-01T00:00:00"/>
    <d v="2026-11-01T00:00:00"/>
    <d v="2026-07-30T00:00:00"/>
    <d v="2026-10-15T00:00:00"/>
    <d v="2026-12-15T00:00:00"/>
    <n v="0"/>
    <n v="77"/>
    <n v="138"/>
    <s v="não finalizada"/>
    <x v="6"/>
  </r>
  <r>
    <s v="DMP 008"/>
    <x v="6"/>
    <s v="Fornecimento continuado estimado de Etiquetas e Coletora de Dados RFID"/>
    <s v="300 coletores e 30000 etiquetas"/>
    <n v="15000000"/>
    <n v="2000000"/>
    <x v="2"/>
    <s v="228703; 301860"/>
    <s v="Permanência de controle de gestão patrimonial nas lotações do TJSC"/>
    <x v="1"/>
    <x v="1"/>
    <x v="0"/>
    <x v="1"/>
    <d v="2026-03-01T00:00:00"/>
    <d v="2026-05-01T00:00:00"/>
    <d v="2026-05-10T00:00:00"/>
    <d v="2026-07-01T00:00:00"/>
    <d v="2026-08-01T00:00:00"/>
    <n v="0"/>
    <n v="85"/>
    <n v="85"/>
    <s v="DMP 008"/>
    <s v="DMP"/>
    <s v="Fornecimento continuado estimado de Etiquetas e Coletora de Dados RFID"/>
    <s v="Pregão"/>
    <s v="Vanessa Borges"/>
    <n v="0"/>
    <s v="Monica"/>
    <s v="0079572-92.2025.8.24.0710"/>
    <n v="0"/>
    <s v="EM ANDAMENTO"/>
    <d v="1899-12-30T00:00:00"/>
    <d v="1899-12-30T00:00:00"/>
    <d v="1899-12-30T00:00:00"/>
    <d v="1899-12-30T00:00:00"/>
    <d v="2026-03-01T00:00:00"/>
    <d v="2026-05-01T00:00:00"/>
    <d v="2026-05-10T00:00:00"/>
    <d v="2026-07-01T00:00:00"/>
    <d v="2026-08-01T00:00:00"/>
    <d v="2026-07-07T00:00:00"/>
    <d v="2026-08-30T00:00:00"/>
    <d v="2026-11-30T00:00:00"/>
    <n v="-23"/>
    <n v="31"/>
    <n v="123"/>
    <s v="não finalizada"/>
    <x v="5"/>
  </r>
  <r>
    <s v="DMP 009"/>
    <x v="6"/>
    <s v="Fornecimento continuado estimado de Poltronas para o Salão do Júri"/>
    <s v="800 para 2026"/>
    <n v="10000000"/>
    <n v="1280000"/>
    <x v="2"/>
    <n v="296891"/>
    <s v="Necessidade de renovação e novas instalações"/>
    <x v="1"/>
    <x v="0"/>
    <x v="0"/>
    <x v="1"/>
    <d v="2025-07-28T00:00:00"/>
    <d v="2025-09-16T00:00:00"/>
    <d v="2025-09-18T00:00:00"/>
    <d v="2025-11-01T00:00:00"/>
    <d v="2026-01-20T00:00:00"/>
    <s v="0066642-42.2025.8.24.0710"/>
    <n v="107"/>
    <n v="107"/>
    <s v="DMP 009"/>
    <s v="DMP"/>
    <s v="Fornecimento continuado estimado de Poltronas para o Salão do Júri"/>
    <s v="Pregão"/>
    <s v="Vanessa Borges"/>
    <n v="0"/>
    <s v="Anna"/>
    <s v="0066642-42.2025.8.24.0710"/>
    <s v="90003/2026"/>
    <s v="CONTRATADA"/>
    <d v="2025-09-18T00:00:00"/>
    <d v="2025-11-13T00:00:00"/>
    <d v="2026-02-12T00:00:00"/>
    <d v="1899-12-30T00:00:00"/>
    <d v="2025-07-28T00:00:00"/>
    <d v="2025-09-16T00:00:00"/>
    <d v="2025-09-18T00:00:00"/>
    <d v="2025-11-01T00:00:00"/>
    <d v="2026-01-20T00:00:00"/>
    <d v="1899-12-30T00:00:00"/>
    <d v="1899-12-30T00:00:00"/>
    <d v="1899-12-30T00:00:00"/>
    <s v="finalizada"/>
    <s v="finalizada"/>
    <s v="finalizada"/>
    <n v="91"/>
    <x v="4"/>
  </r>
  <r>
    <s v="DMP 010"/>
    <x v="6"/>
    <s v="Locação de imóvel para abrigar o fórum da Comarca de Brusque, durante a reforma global e ampliação daquela edificação"/>
    <s v="24 meses"/>
    <n v="2300000"/>
    <n v="1150000"/>
    <x v="3"/>
    <n v="4316"/>
    <s v="Em razão da reforma global e ampliação da edificação do Fórum da Comarca de Brusque, cujas obras estão previstas no atual Plano de Obras e PPA 2024/2027, é necessário um imóvel para abrigar temporariamente as unidades judiciárias do atual fórum da comarca de Brusque."/>
    <x v="0"/>
    <x v="0"/>
    <x v="0"/>
    <x v="1"/>
    <d v="2025-10-20T00:00:00"/>
    <d v="2025-11-28T00:00:00"/>
    <d v="2025-12-05T00:00:00"/>
    <d v="2026-01-31T00:00:00"/>
    <d v="2026-03-31T00:00:00"/>
    <n v="0"/>
    <n v="108"/>
    <n v="108"/>
    <s v="DMP 010"/>
    <s v="DMP"/>
    <s v="Locação de imóvel para abrigar o fórum da Comarca de Brusque, durante a reforma global e ampliação daquela edificação"/>
    <s v="Inexigibilidade"/>
    <s v="Rogério Bernardi"/>
    <n v="0"/>
    <s v="Não se aplica"/>
    <s v="0089068-48.2025.8.24.0710"/>
    <s v="70/2025"/>
    <s v="CONTRATADA"/>
    <d v="1899-12-30T00:00:00"/>
    <d v="2026-12-16T00:00:00"/>
    <d v="2026-01-07T00:00:00"/>
    <d v="1899-12-30T00:00:00"/>
    <d v="2025-10-20T00:00:00"/>
    <d v="2025-11-28T00:00:00"/>
    <d v="2025-12-05T00:00:00"/>
    <d v="2026-01-31T00:00:00"/>
    <d v="2026-03-31T00:00:00"/>
    <d v="1899-12-30T00:00:00"/>
    <d v="1899-12-30T00:00:00"/>
    <d v="1899-12-30T00:00:00"/>
    <s v="finalizada"/>
    <s v="finalizada"/>
    <s v="finalizada"/>
    <n v="-343"/>
    <x v="4"/>
  </r>
  <r>
    <s v="DSQV20"/>
    <x v="7"/>
    <s v="Aquisição de acessórios ergonômicos - mouse pad, apoio de teclado, apoio de antebraços e apoio de pés (Demanda atualmente atendida pelas ARPPs 2025/04,  2025/042 e 2025/043)"/>
    <s v="mouse - 400 unidades, teclado - 400 unidades, antebraços - 400 pares e pés - 300 unidades_x000a_"/>
    <n v="704155"/>
    <n v="140831"/>
    <x v="2"/>
    <s v="35951 (M), 422220(T), 150991(A), 246335(P)_x000a_"/>
    <s v="Prevenir o surgimento de doenças osteomusculoarticulares e diminuir o absenteísmo  (em cumprimento às Res. GP n. 56/2023, à Res. CNJ 207/2015 e à NR - 17)"/>
    <x v="0"/>
    <x v="1"/>
    <x v="0"/>
    <x v="2"/>
    <d v="2026-02-02T00:00:00"/>
    <d v="2026-03-02T00:00:00"/>
    <d v="2026-05-01T00:00:00"/>
    <d v="2026-08-01T00:00:00"/>
    <d v="2026-10-01T00:00:00"/>
    <n v="0"/>
    <n v="36"/>
    <n v="36"/>
    <s v="DSQV20"/>
    <s v="DSQV"/>
    <s v="Aquisição de acessórios ergonômicos - mouse pad, apoio de teclado, apoio de antebraços e apoio de pés (Demanda atualmente atendida pelas ARPPs 2025/04,  2025/042 e 2025/043)"/>
    <s v="Pregão"/>
    <s v="Monica"/>
    <n v="0"/>
    <s v="Não se aplica"/>
    <s v="0021585-64.2026.8.24.0710"/>
    <s v="90016/2026"/>
    <s v="EM ANDAMENTO"/>
    <d v="2026-04-06T00:00:00"/>
    <d v="2026-05-28T00:00:00"/>
    <d v="1899-12-30T00:00:00"/>
    <s v="Não se aplica"/>
    <d v="2026-02-02T00:00:00"/>
    <d v="2026-03-02T00:00:00"/>
    <d v="2026-05-01T00:00:00"/>
    <d v="2026-08-01T00:00:00"/>
    <d v="2026-10-01T00:00:00"/>
    <d v="1899-12-30T00:00:00"/>
    <d v="1899-12-30T00:00:00"/>
    <d v="1899-12-30T00:00:00"/>
    <s v="finalizada"/>
    <s v="finalizada"/>
    <n v="63"/>
    <s v="não finalizada"/>
    <x v="0"/>
  </r>
  <r>
    <s v="DSQV21"/>
    <x v="7"/>
    <s v="Aquisição de desfibrilador externo automático - CSI/NIS e DSQV"/>
    <n v="71"/>
    <n v="700000"/>
    <n v="700000"/>
    <x v="2"/>
    <n v="615329"/>
    <s v="Equipamento permanente para a sede do TJ e comarcas de maior fluxo de pessoas, especialmente aquelas de competência final e especial"/>
    <x v="0"/>
    <x v="1"/>
    <x v="0"/>
    <x v="1"/>
    <d v="2026-05-04T00:00:00"/>
    <d v="2026-06-04T00:00:00"/>
    <d v="2026-07-04T00:00:00"/>
    <d v="2026-08-04T00:00:00"/>
    <d v="2026-11-04T00:00:00"/>
    <n v="0"/>
    <n v="86"/>
    <n v="86"/>
    <s v="DSQV21"/>
    <s v="DSQV"/>
    <s v="Aquisição de desfibrilador externo automático - CSI/NIS e DSQV"/>
    <s v="Pregão"/>
    <s v="Fabiana"/>
    <n v="0"/>
    <s v="Não se aplica"/>
    <s v="0076243-38.2026.8.24.0710"/>
    <n v="0"/>
    <s v="PREVISTA"/>
    <d v="1899-12-30T00:00:00"/>
    <d v="1899-12-30T00:00:00"/>
    <d v="1899-12-30T00:00:00"/>
    <d v="1899-12-30T00:00:00"/>
    <d v="2026-05-04T00:00:00"/>
    <d v="2026-06-04T00:00:00"/>
    <d v="2026-07-04T00:00:00"/>
    <d v="2026-08-04T00:00:00"/>
    <d v="2026-11-04T00:00:00"/>
    <d v="2026-06-30T00:00:00"/>
    <d v="2026-08-21T00:00:00"/>
    <d v="2026-11-30T00:00:00"/>
    <n v="-30"/>
    <n v="22"/>
    <n v="123"/>
    <s v="não finalizada"/>
    <x v="5"/>
  </r>
  <r>
    <s v="DTI057"/>
    <x v="8"/>
    <s v="Contratação de empresa especializada para atender atividades operacionais dos serviços de infraestrutura de TI"/>
    <s v="Serviços técnicos especializados para operação da infraestrtura de TI"/>
    <n v="7200000"/>
    <n v="2400000"/>
    <x v="2"/>
    <n v="27014"/>
    <s v="Aprimorar o monitoramento da infrestrutura de TI, em regime 24x7, proporcionando maior disponibilidade aos serviços e sistemas de TI providos pelo PJSC"/>
    <x v="1"/>
    <x v="0"/>
    <x v="0"/>
    <x v="0"/>
    <d v="2023-02-01T00:00:00"/>
    <d v="2024-03-18T00:00:00"/>
    <d v="2026-06-01T00:00:00"/>
    <d v="2026-09-17T00:00:00"/>
    <d v="2026-12-17T00:00:00"/>
    <s v="0013457-94.2022.8.24.0710 (antigo 10483/2018)"/>
    <n v="1"/>
    <n v="1"/>
    <s v="DTI057"/>
    <s v="DTI"/>
    <s v="Contratação de empresa especializada para atender atividades operacionais dos serviços de infraestrutura de TI"/>
    <s v="Pregão"/>
    <s v="Monica"/>
    <n v="0"/>
    <s v="Vanessa Borges"/>
    <s v="0013457-94.2022.8.24.0710 (antigo 10483/2018)"/>
    <n v="0"/>
    <s v="SOBRESTADA"/>
    <d v="1899-12-30T00:00:00"/>
    <d v="1899-12-30T00:00:00"/>
    <d v="1899-12-30T00:00:00"/>
    <d v="1899-12-30T00:00:00"/>
    <d v="2023-02-01T00:00:00"/>
    <d v="2024-03-18T00:00:00"/>
    <d v="2026-06-01T00:00:00"/>
    <d v="2026-09-17T00:00:00"/>
    <d v="2026-12-17T00:00:00"/>
    <d v="1899-12-30T00:00:00"/>
    <d v="1899-12-30T00:00:00"/>
    <d v="1899-12-30T00:00:00"/>
    <s v="finalizada"/>
    <s v="finalizada"/>
    <s v="finalizada"/>
    <s v="finalizada sem contratação"/>
    <x v="3"/>
  </r>
  <r>
    <s v="DTI140"/>
    <x v="8"/>
    <s v="Contratação de serviços em nuvem na modalidade IaaS - multi cloud"/>
    <n v="1000"/>
    <n v="1500000"/>
    <n v="750000"/>
    <x v="4"/>
    <n v="26050"/>
    <s v="Prover infraestrutura de servidores de rede e de armazenamento para atendimento de demandas não planejadas ou que necessitam ser atendidas de maneira imediata, e para armazenar cópias de segurança (backup)"/>
    <x v="1"/>
    <x v="0"/>
    <x v="0"/>
    <x v="1"/>
    <d v="2023-09-29T00:00:00"/>
    <d v="2024-03-11T00:00:00"/>
    <d v="2024-03-14T00:00:00"/>
    <d v="2026-02-28T00:00:00"/>
    <d v="2026-05-28T00:00:00"/>
    <s v="0037533-51.2023.8.24.0710"/>
    <n v="2"/>
    <n v="2"/>
    <s v="DTI140"/>
    <s v="DTI"/>
    <s v="Contratação de serviços em nuvem na modalidade IaaS - multi cloud"/>
    <s v="Dispensa"/>
    <s v="Mariana Abreu"/>
    <n v="0"/>
    <s v="Vanessa Borges"/>
    <s v="0037533-51.2023.8.24.0710"/>
    <s v="15/2026"/>
    <s v="CONTRATADA"/>
    <d v="1899-12-30T00:00:00"/>
    <d v="2026-03-30T00:00:00"/>
    <d v="2026-04-30T00:00:00"/>
    <s v="Não se aplica"/>
    <d v="2023-09-29T00:00:00"/>
    <d v="2024-03-11T00:00:00"/>
    <d v="2024-03-14T00:00:00"/>
    <d v="2026-02-28T00:00:00"/>
    <d v="2026-05-28T00:00:00"/>
    <d v="1899-12-30T00:00:00"/>
    <d v="2026-03-31T00:00:00"/>
    <d v="2026-06-01T00:00:00"/>
    <s v="finalizada"/>
    <s v="finalizada"/>
    <s v="finalizada"/>
    <n v="31"/>
    <x v="4"/>
  </r>
  <r>
    <s v="DTI173"/>
    <x v="8"/>
    <s v="Modernização e ampliação da infraestrutura de servidores de rede e de armazenamento, que suportam o banco de dados do eproc"/>
    <s v="20 servidores de rede 4 storages"/>
    <n v="5600000"/>
    <n v="5600000"/>
    <x v="2"/>
    <n v="610068"/>
    <s v="Expansão, continuidade e suporte da infraestrutura do banco de dados do sistema eproc"/>
    <x v="1"/>
    <x v="0"/>
    <x v="0"/>
    <x v="0"/>
    <d v="2023-11-01T00:00:00"/>
    <d v="2024-01-31T00:00:00"/>
    <d v="2024-02-01T00:00:00"/>
    <d v="2025-11-07T00:00:00"/>
    <d v="2026-02-13T00:00:00"/>
    <s v="0012879-34.2022.8.24.0710"/>
    <n v="3"/>
    <n v="3"/>
    <s v="DTI173"/>
    <s v="DTI"/>
    <s v="Modernização e ampliação da infraestrutura de servidores de rede e de armazenamento, que suportam o banco de dados do eproc"/>
    <s v="Pregão"/>
    <s v="Monica"/>
    <n v="0"/>
    <s v="Vanessa Borges"/>
    <s v="0012879-34.2022.8.24.0710"/>
    <n v="0"/>
    <s v="EM ANDAMENTO"/>
    <d v="1899-12-30T00:00:00"/>
    <d v="1899-12-30T00:00:00"/>
    <d v="1899-12-30T00:00:00"/>
    <d v="1899-12-30T00:00:00"/>
    <d v="2023-11-01T00:00:00"/>
    <d v="2024-01-31T00:00:00"/>
    <d v="2024-02-01T00:00:00"/>
    <d v="2025-11-07T00:00:00"/>
    <d v="2026-02-13T00:00:00"/>
    <d v="2026-07-31T00:00:00"/>
    <d v="2026-09-18T00:00:00"/>
    <d v="2026-12-18T00:00:00"/>
    <n v="1"/>
    <n v="50"/>
    <n v="141"/>
    <s v="não finalizada"/>
    <x v="6"/>
  </r>
  <r>
    <s v="DTI232"/>
    <x v="8"/>
    <s v="Aquisição de peças e insumos para manutenção preventiva, corretiva e atualização tecnológica em equipamentos fora do prazo de garantia do parque tecnológico do Poder Judiciário de Santa Catarina."/>
    <n v="3000"/>
    <n v="1500000"/>
    <n v="1000000"/>
    <x v="2"/>
    <s v="330047_x000a_235356_x000a_398361_x000a_367307_x000a_414511_x000a_451822_x000a_449693_x000a_451817_x000a_487697"/>
    <s v="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
    <x v="0"/>
    <x v="1"/>
    <x v="0"/>
    <x v="0"/>
    <d v="2026-03-02T00:00:00"/>
    <d v="2026-04-30T00:00:00"/>
    <d v="2026-05-04T00:00:00"/>
    <d v="2026-06-30T00:00:00"/>
    <d v="2026-09-30T00:00:00"/>
    <s v=" "/>
    <n v="4"/>
    <n v="4"/>
    <s v="DTI232"/>
    <s v="DTI"/>
    <s v="Aquisição de peças e insumos para manutenção preventiva, corretiva e atualização tecnológica em equipamentos fora do prazo de garantia do parque tecnológico do Poder Judiciário de Santa Catarina."/>
    <s v="Pregão"/>
    <s v="Mariana Abreu"/>
    <n v="0"/>
    <s v="Não se aplica"/>
    <n v="0"/>
    <n v="0"/>
    <s v="CANCELADA"/>
    <d v="1899-12-30T00:00:00"/>
    <d v="1899-12-30T00:00:00"/>
    <d v="1899-12-30T00:00:00"/>
    <d v="1899-12-30T00:00:00"/>
    <d v="2026-03-02T00:00:00"/>
    <d v="2026-04-30T00:00:00"/>
    <d v="2026-05-04T00:00:00"/>
    <d v="2026-06-30T00:00:00"/>
    <d v="2026-09-30T00:00:00"/>
    <d v="1899-12-30T00:00:00"/>
    <d v="1899-12-30T00:00:00"/>
    <d v="1899-12-30T00:00:00"/>
    <s v="finalizada"/>
    <s v="finalizada"/>
    <s v="finalizada"/>
    <s v="finalizada sem contratação"/>
    <x v="1"/>
  </r>
  <r>
    <s v="DTI239"/>
    <x v="8"/>
    <s v="Contratação de prestação de serviços continuados de subscrição de licenças de uso do software &quot;Autodesk Architecture, Engineering and Construction Collection&quot; (AEC Collection) e assinatura do Autodesk BIM 360 Docs usuário nomeado standard"/>
    <s v="Autodesk AEC: Renovação (10 ) + Aquisição (+10) para 3 anos_x000a_BIM 360: Renovação (40) para 3 anos_x000a__x000a_(BIM-Engenharia) Prestação de serviços continuados de subscrição de licenças de uso do software &quot;Autodesk Architecture, Engineering and ConstructionCollection&quot; (AEC Collection) e assinatura do Autodesk BIM 360 Docs usuário nomeado standard._x000a__x000a_Apenas item 1 atual:_x000a_Architecture Engineering &amp; Construction Collection ICCommercial_x000a_New Single-user ELD 3-Year_x000a_Subscription WIN_x000a_Licençaindividualde"/>
    <n v="1800000"/>
    <n v="1800000"/>
    <x v="2"/>
    <n v="27472"/>
    <s v="Se trata do software que está sendo utilizado pela Divisão de Projetos para desenvolvimento dos projetos de arquitetura e engenharia, assim como, sendo utilizado para acessar e analisar os projetos apresentados pelas empresas terceirizadas contratadas para o desenvolvimento dos projetos de construção e reforma previstos no planejamento do Poder Judiciário. Uma interrupção das licenças impactará na paralização dos projetos em desenvolvimento e irá comprometer o cumprimento do planejamento da DEA."/>
    <x v="0"/>
    <x v="1"/>
    <x v="0"/>
    <x v="0"/>
    <d v="2026-03-02T00:00:00"/>
    <d v="2026-04-30T00:00:00"/>
    <d v="2026-05-04T00:00:00"/>
    <d v="2026-07-17T00:00:00"/>
    <d v="2026-10-17T00:00:00"/>
    <s v=" "/>
    <n v="5"/>
    <n v="5"/>
    <s v="DTI239"/>
    <s v="DTI"/>
    <s v="Contratação de prestação de serviços continuados de subscrição de licenças de uso do software &quot;Autodesk Architecture, Engineering and Construction Collection&quot; (AEC Collection) e assinatura do Autodesk BIM 360 Docs usuário nomeado standard"/>
    <s v="Pregão"/>
    <s v="Luciano"/>
    <n v="0"/>
    <s v="Não se aplica"/>
    <s v="0015332-60.2026.8.24.0710"/>
    <n v="0"/>
    <s v="EM ANDAMENTO"/>
    <d v="1899-12-30T00:00:00"/>
    <d v="1899-12-30T00:00:00"/>
    <d v="1899-12-30T00:00:00"/>
    <d v="1899-12-30T00:00:00"/>
    <d v="2026-03-02T00:00:00"/>
    <d v="2026-04-30T00:00:00"/>
    <d v="2026-05-04T00:00:00"/>
    <d v="2026-07-17T00:00:00"/>
    <d v="2026-10-17T00:00:00"/>
    <d v="2026-07-17T00:00:00"/>
    <d v="2026-08-17T00:00:00"/>
    <d v="1899-12-30T00:00:00"/>
    <n v="-13"/>
    <n v="18"/>
    <n v="79"/>
    <s v="não finalizada"/>
    <x v="5"/>
  </r>
  <r>
    <s v="DTI247"/>
    <x v="8"/>
    <s v="Contratação de plataforma, no modelo Software as a Service (SaaS), de conteúdos educacionais para conscientização e treinamento em segurança da informação e proteção de dados pessoais."/>
    <s v="Aproximadamente 11.200"/>
    <n v="575000"/>
    <n v="0"/>
    <x v="2"/>
    <n v="26077"/>
    <s v="A contratação de uma plataforma de treinamento em segurança da informação é essencial para garantir a integridade, confidencialidade e disponibilidade dos dados da instituição. Com o aumento constante de ameaças cibernéticas, é crucial que todos os usuários estejam bem-informados e treinados para identificar e evitar potenciais ataques. Além disso, um programa de treinamento eficaz pode ajudar a minimizar o risco de violações de dados e fortalecer a cultura de segurança da informação._x000a_Resultados esperados: Identificar o grau de maturidade em segurança da informação dos usuários do PJSC; disponibilizar conteúdo atualizado e de fácil entendimento sobre segurança da informação e proteção de dados pessoais; Possibilitar a verificação do grau de conhecimento das pessoas, por meio de simulações e testes; Identificar, individualmente, a trilha de treinamento necessária; Propiciar um ambiente de pesquisa a informações acerca da segurança da informação e proteção de dados pessoais."/>
    <x v="0"/>
    <x v="0"/>
    <x v="0"/>
    <x v="0"/>
    <d v="2026-02-23T00:00:00"/>
    <d v="2026-04-30T00:00:00"/>
    <d v="2026-05-01T00:00:00"/>
    <d v="2026-06-30T00:00:00"/>
    <d v="2026-09-30T00:00:00"/>
    <s v=" "/>
    <n v="6"/>
    <n v="6"/>
    <s v="DTI247"/>
    <s v="DTI"/>
    <s v="Contratação de plataforma, no modelo Software as a Service (SaaS), de conteúdos educacionais para conscientização e treinamento em segurança da informação e proteção de dados pessoais."/>
    <s v="Pregão"/>
    <s v="Monica"/>
    <n v="0"/>
    <s v="Não se aplica"/>
    <n v="0"/>
    <n v="0"/>
    <s v="SOBRESTADA"/>
    <d v="1899-12-30T00:00:00"/>
    <d v="1899-12-30T00:00:00"/>
    <d v="1899-12-30T00:00:00"/>
    <d v="1899-12-30T00:00:00"/>
    <d v="2026-02-23T00:00:00"/>
    <d v="2026-04-30T00:00:00"/>
    <d v="2026-05-01T00:00:00"/>
    <d v="2026-06-30T00:00:00"/>
    <d v="2026-09-30T00:00:00"/>
    <d v="1899-12-30T00:00:00"/>
    <d v="1899-12-30T00:00:00"/>
    <d v="1899-12-30T00:00:00"/>
    <s v="finalizada"/>
    <s v="finalizada"/>
    <s v="finalizada"/>
    <s v="finalizada sem contratação"/>
    <x v="3"/>
  </r>
  <r>
    <s v="DTI249"/>
    <x v="8"/>
    <s v="Serviços de suporte e manutenção de solução computacional hiperconvergente Dell VXRAIL"/>
    <s v="Serviços de suporte e manutenção de 5 soluções computacionais hiperconvergente pelo período de 60 meses"/>
    <n v="2210800"/>
    <n v="0"/>
    <x v="2"/>
    <n v="27103"/>
    <s v="Manter o funcionamento adequado do ambiente computacional hiperconvergente Dell VxRail, garantindo a reposição de componentes defeituosos e atualização de versões dos softwares da solução. O ambiente é essencial na infraestrutura de TIC do PJSC, o qual é responsável pelo funcionamento de cerca de 80% das aplicações e serviços de TIC disponibilizado pelo PJSC para seus usuários"/>
    <x v="1"/>
    <x v="0"/>
    <x v="0"/>
    <x v="0"/>
    <d v="2025-11-01T00:00:00"/>
    <d v="2026-03-31T00:00:00"/>
    <d v="2026-04-01T00:00:00"/>
    <d v="2026-07-31T00:00:00"/>
    <d v="2026-10-31T00:00:00"/>
    <s v=" "/>
    <n v="7"/>
    <n v="7"/>
    <s v="DTI249"/>
    <s v="DTI"/>
    <s v="Serviços de suporte e manutenção de solução computacional hiperconvergente Dell VXRAIL"/>
    <s v="Pregão"/>
    <s v="Anna"/>
    <n v="0"/>
    <s v="Mariana Abreu"/>
    <s v="0093708-94.2025.8.24.0710"/>
    <n v="0"/>
    <s v="EM ANDAMENTO"/>
    <d v="1899-12-30T00:00:00"/>
    <d v="1899-12-30T00:00:00"/>
    <d v="1899-12-30T00:00:00"/>
    <d v="1899-12-30T00:00:00"/>
    <d v="2025-11-01T00:00:00"/>
    <d v="2026-03-31T00:00:00"/>
    <d v="2026-04-01T00:00:00"/>
    <d v="2026-07-31T00:00:00"/>
    <d v="2026-10-31T00:00:00"/>
    <d v="2026-07-15T00:00:00"/>
    <d v="2026-08-28T00:00:00"/>
    <d v="2026-11-30T00:00:00"/>
    <n v="-15"/>
    <n v="29"/>
    <n v="123"/>
    <s v="não finalizada"/>
    <x v="5"/>
  </r>
  <r>
    <s v="DTI250"/>
    <x v="8"/>
    <s v="Serviço de DNS em nuvem com proteção anti-DDoS"/>
    <s v="Serviços de DNS em nuvem com proteção Anti DDoS"/>
    <n v="1800000"/>
    <n v="120000"/>
    <x v="2"/>
    <n v="26050"/>
    <s v="Uma dos ataques cibernéticos mais frequentes é o ataque de negação de serviço contra os servidores de nome - DNS. Estes ataques geram requisições excessivas, além da capacidade de processamento, ocasionando a paralisação total dos serviços de TI. Para combater este tipo de ataque, a forma mais adequada é a utilização de um serviço de DNS em nuvem com proteção anti-DDoS"/>
    <x v="1"/>
    <x v="0"/>
    <x v="0"/>
    <x v="1"/>
    <d v="2026-02-01T00:00:00"/>
    <d v="2026-05-31T00:00:00"/>
    <d v="2026-06-01T00:00:00"/>
    <d v="2026-07-31T00:00:00"/>
    <d v="2026-10-31T00:00:00"/>
    <s v=" "/>
    <n v="8"/>
    <n v="8"/>
    <s v="DTI250"/>
    <s v="DTI"/>
    <s v="Serviço de DNS em nuvem com proteção anti-DDoS"/>
    <s v="Pregão"/>
    <s v="Mariana Abreu"/>
    <n v="0"/>
    <s v="Vanessa Hasckel"/>
    <n v="0"/>
    <n v="0"/>
    <s v="SOBRESTADA"/>
    <d v="1899-12-30T00:00:00"/>
    <d v="1899-12-30T00:00:00"/>
    <d v="1899-12-30T00:00:00"/>
    <d v="1899-12-30T00:00:00"/>
    <d v="2026-02-01T00:00:00"/>
    <d v="2026-05-31T00:00:00"/>
    <d v="2026-06-01T00:00:00"/>
    <d v="2026-07-31T00:00:00"/>
    <d v="2026-10-31T00:00:00"/>
    <d v="1899-12-30T00:00:00"/>
    <d v="1899-12-30T00:00:00"/>
    <d v="1899-12-30T00:00:00"/>
    <s v="finalizada"/>
    <s v="finalizada"/>
    <s v="finalizada"/>
    <s v="finalizada sem contratação"/>
    <x v="3"/>
  </r>
  <r>
    <s v="DTI252"/>
    <x v="8"/>
    <s v="Contratação para ampliação da solução de visibilidade de rede"/>
    <s v="4 equipamentos"/>
    <n v="7000000"/>
    <n v="7000000"/>
    <x v="2"/>
    <n v="26999"/>
    <s v="Devido ao fim da vida útil dos equipamentos do datacenter e mudança das portas de 1/10 para 40/100/400GB, é necessário ajustes nos equipamentos de visibilidade de rede (Gigamon)."/>
    <x v="1"/>
    <x v="0"/>
    <x v="0"/>
    <x v="0"/>
    <d v="2026-03-01T00:00:00"/>
    <d v="2026-05-26T00:00:00"/>
    <d v="2026-05-27T00:00:00"/>
    <d v="2026-07-31T00:00:00"/>
    <d v="2026-10-30T00:00:00"/>
    <s v=" "/>
    <n v="9"/>
    <n v="9"/>
    <s v="DTI252"/>
    <s v="DTI"/>
    <s v="Contratação para ampliação da solução de visibilidade de rede"/>
    <s v="Pregão"/>
    <s v="Fabiana"/>
    <n v="0"/>
    <s v="Monica"/>
    <s v="0019869-02.2026.8.24.0710"/>
    <n v="0"/>
    <s v="PREVISTA"/>
    <d v="1899-12-30T00:00:00"/>
    <d v="1899-12-30T00:00:00"/>
    <d v="1899-12-30T00:00:00"/>
    <d v="1899-12-30T00:00:00"/>
    <d v="2026-03-01T00:00:00"/>
    <d v="2026-05-26T00:00:00"/>
    <d v="2026-05-27T00:00:00"/>
    <d v="2026-07-31T00:00:00"/>
    <d v="2026-10-30T00:00:00"/>
    <d v="2026-07-27T00:00:00"/>
    <d v="2026-09-04T00:00:00"/>
    <d v="2026-12-11T00:00:00"/>
    <n v="-3"/>
    <n v="36"/>
    <n v="134"/>
    <s v="não finalizada"/>
    <x v="5"/>
  </r>
  <r>
    <s v="DTI257"/>
    <x v="8"/>
    <s v="Aquisição de computadores portáteis - laptops/notebooks - para renovação do parque tecnológico do PJSC e atendimento de diversas áreas do TJSC"/>
    <n v="600"/>
    <n v="3900000"/>
    <n v="3900000"/>
    <x v="2"/>
    <n v="618644"/>
    <s v="DTI - Destina-se a atualização tecnológicas dos laptops/notebooks de magistrados e do corpo diretivo do PJSC em razão de inovações tecnológicas e maiores demandas de processamento, navegação, inteligência artificial - copilot, videoconferência, entre outras."/>
    <x v="1"/>
    <x v="1"/>
    <x v="0"/>
    <x v="0"/>
    <d v="2025-03-01T00:00:00"/>
    <d v="2025-04-30T00:00:00"/>
    <d v="2025-05-10T00:00:00"/>
    <d v="2025-10-13T00:00:00"/>
    <d v="2026-01-30T00:00:00"/>
    <s v="024746-19.2025.8.24.0710"/>
    <n v="10"/>
    <n v="10"/>
    <s v="DTI257"/>
    <s v="DTI"/>
    <s v="Aquisição de computadores portáteis - laptops/notebooks - para renovação do parque tecnológico do PJSC e atendimento de diversas áreas do TJSC"/>
    <s v="Pregão"/>
    <s v="Anna"/>
    <n v="0"/>
    <s v="Fabiana"/>
    <s v="024746-19.2025.8.24.0710"/>
    <n v="0"/>
    <s v="CONTRATADA"/>
    <d v="1899-12-30T00:00:00"/>
    <d v="2025-11-07T00:00:00"/>
    <d v="2025-11-25T00:00:00"/>
    <s v="Sim"/>
    <d v="2025-03-01T00:00:00"/>
    <d v="2025-04-30T00:00:00"/>
    <d v="2025-05-10T00:00:00"/>
    <d v="2025-10-13T00:00:00"/>
    <d v="2026-01-30T00:00:00"/>
    <d v="1899-12-30T00:00:00"/>
    <d v="1899-12-30T00:00:00"/>
    <d v="1899-12-30T00:00:00"/>
    <s v="finalizada"/>
    <s v="finalizada"/>
    <s v="finalizada"/>
    <n v="18"/>
    <x v="4"/>
  </r>
  <r>
    <s v="DTI258"/>
    <x v="8"/>
    <s v="Solução para digitalização de documentos históricos  para a Diretoria de Gestão Documental e Memória do TJSC"/>
    <n v="1"/>
    <n v="285000"/>
    <n v="285000"/>
    <x v="3"/>
    <n v="611695"/>
    <s v="Recentemente foi identificada a necessidade de digitalizar atas do Pleno do Tribunal de Justiça cujas dimensões dos documentos ensejam a necessidade de uma solução própria a este fim."/>
    <x v="0"/>
    <x v="0"/>
    <x v="0"/>
    <x v="1"/>
    <d v="2026-03-02T00:00:00"/>
    <d v="2026-05-04T00:00:00"/>
    <d v="2026-05-05T00:00:00"/>
    <d v="2026-07-10T00:00:00"/>
    <d v="2026-10-16T00:00:00"/>
    <s v=" "/>
    <n v="11"/>
    <n v="11"/>
    <s v="DTI258"/>
    <s v="DTI"/>
    <s v="Solução para digitalização de documentos históricos  para a Diretoria de Gestão Documental e Memória do TJSC"/>
    <s v="Inexigibilidade"/>
    <s v="Rogério Bernardi"/>
    <n v="0"/>
    <s v="Não se aplica"/>
    <n v="0"/>
    <n v="0"/>
    <s v="CANCELADA"/>
    <d v="1899-12-30T00:00:00"/>
    <d v="1899-12-30T00:00:00"/>
    <d v="1899-12-30T00:00:00"/>
    <d v="1899-12-30T00:00:00"/>
    <d v="2026-03-02T00:00:00"/>
    <d v="2026-05-04T00:00:00"/>
    <d v="2026-05-05T00:00:00"/>
    <d v="2026-07-10T00:00:00"/>
    <d v="2026-10-16T00:00:00"/>
    <d v="1899-12-30T00:00:00"/>
    <d v="1899-12-30T00:00:00"/>
    <d v="1899-12-30T00:00:00"/>
    <s v="finalizada"/>
    <s v="finalizada"/>
    <s v="finalizada"/>
    <s v="finalizada sem contratação"/>
    <x v="1"/>
  </r>
  <r>
    <s v="DTI260"/>
    <x v="8"/>
    <s v="Serviços de atualização, manutenção e suporte do Sistema Pergamum relativo aos módulos de biblioteca, museu e arquivo."/>
    <s v="1 serviço mensal de Atualização e manutenção/suporte do Sistema Pergamum – ambiente de produção_x000a_1 serviço mensal de Atualização e manutenção/suporte do Sistema Pergamum – ambiente de homologação"/>
    <n v="75915"/>
    <n v="75915"/>
    <x v="3"/>
    <s v="25992 e 26000"/>
    <s v="Possibilitar a atualização, manutenção e suporte do sistema Pergamum relativo aos módulos biblioteca, museu e arquivo, tanto no ambiente de homologação como no de produção."/>
    <x v="0"/>
    <x v="0"/>
    <x v="0"/>
    <x v="0"/>
    <d v="2025-05-02T00:00:00"/>
    <d v="2025-07-01T00:00:00"/>
    <d v="2025-07-02T00:00:00"/>
    <d v="2025-10-01T00:00:00"/>
    <d v="2026-01-20T00:00:00"/>
    <s v="0039076-21.2025.8.24.0710"/>
    <n v="12"/>
    <n v="12"/>
    <s v="DTI260"/>
    <s v="DTI"/>
    <s v="Serviços de atualização, manutenção e suporte do Sistema Pergamum relativo aos módulos de biblioteca, museu e arquivo."/>
    <s v="Inexigibilidade"/>
    <s v="Rogério Bernardi"/>
    <n v="0"/>
    <s v="Não se aplica"/>
    <s v="0039076-21.2025.8.24.0710"/>
    <s v="32/2025"/>
    <s v="CONTRATADA"/>
    <d v="1899-12-30T00:00:00"/>
    <d v="2025-06-20T00:00:00"/>
    <d v="2025-10-01T00:00:00"/>
    <d v="1899-12-30T00:00:00"/>
    <d v="2025-05-02T00:00:00"/>
    <d v="2025-07-01T00:00:00"/>
    <d v="2025-07-02T00:00:00"/>
    <d v="2025-10-01T00:00:00"/>
    <d v="2026-01-20T00:00:00"/>
    <d v="1899-12-30T00:00:00"/>
    <d v="1899-12-30T00:00:00"/>
    <d v="1899-12-30T00:00:00"/>
    <s v="finalizada"/>
    <s v="finalizada"/>
    <s v="finalizada"/>
    <n v="103"/>
    <x v="4"/>
  </r>
  <r>
    <s v="DTI261"/>
    <x v="8"/>
    <s v="Contratação de solução de suporte exclusivo Microsoft"/>
    <s v="Suporte mensal por 12 (doze) meses + banco de horas de 800h"/>
    <n v="2000000"/>
    <n v="2000000"/>
    <x v="3"/>
    <n v="26000"/>
    <s v="Melhoria no tempo e qualidade de resposta a incidentes e suporte técnico ao usuário final"/>
    <x v="1"/>
    <x v="0"/>
    <x v="0"/>
    <x v="1"/>
    <d v="2026-01-12T00:00:00"/>
    <d v="2026-02-27T00:00:00"/>
    <d v="2026-03-02T00:00:00"/>
    <d v="2026-04-30T00:00:00"/>
    <d v="2026-06-30T00:00:00"/>
    <s v=" "/>
    <n v="13"/>
    <n v="13"/>
    <s v="DTI261"/>
    <s v="DTI"/>
    <s v="Contratação de solução de suporte exclusivo Microsoft"/>
    <s v="Inexigibilidade"/>
    <s v="Rogério Bernardi"/>
    <n v="0"/>
    <s v="Vanessa Borges"/>
    <s v="0095000-17.2025.8.24.0710"/>
    <s v="19/2026"/>
    <s v="CONTRATADA"/>
    <d v="1899-12-30T00:00:00"/>
    <d v="2026-02-13T00:00:00"/>
    <d v="2026-04-30T00:00:00"/>
    <s v="Não se aplica"/>
    <d v="2026-01-12T00:00:00"/>
    <d v="2026-02-27T00:00:00"/>
    <d v="2026-03-02T00:00:00"/>
    <d v="2026-04-30T00:00:00"/>
    <d v="2026-06-30T00:00:00"/>
    <d v="1899-12-30T00:00:00"/>
    <d v="1899-12-30T00:00:00"/>
    <d v="1899-12-30T00:00:00"/>
    <s v="finalizada"/>
    <s v="finalizada"/>
    <s v="finalizada"/>
    <n v="76"/>
    <x v="4"/>
  </r>
  <r>
    <s v="DTI263"/>
    <x v="8"/>
    <s v="Aquisição de licenças do software Adobe Creative Cloud, Adobe Acrobat, Adobe Stock e Articulate 360"/>
    <n v="130"/>
    <n v="1750000"/>
    <n v="1200000"/>
    <x v="2"/>
    <n v="27502"/>
    <s v="DTI e CGJ - Edição avançada em documentos PDF._x000a_AJ - Essencial para o desenvolvimento dos conteúdos dos curso que são disponibilizados no ambiente virtual da AJ (Moodle) para os magistrados e servidores._x000a_NCI - As licenças são amplamente utilizadas pelos designers e jornalistas vinculados ao Núcleo de Comunicação Institucional._x000a_GMF - Essencial para o desenvolvimento dos conteúdos das projetos, capacitações institucionais e interinstitucionais, apresentações, sensibilizações realizadas no âmbito do GMF, bem como demandas SEI com arquivos muito grandes com dados sensíveis tratadas por este Grupo."/>
    <x v="0"/>
    <x v="1"/>
    <x v="0"/>
    <x v="0"/>
    <d v="2026-01-07T00:00:00"/>
    <d v="2026-02-09T00:00:00"/>
    <d v="2026-02-10T00:00:00"/>
    <d v="2026-02-27T00:00:00"/>
    <d v="2026-05-30T00:00:00"/>
    <s v=" "/>
    <n v="14"/>
    <n v="14"/>
    <s v="DTI263"/>
    <s v="DTI"/>
    <s v="Aquisição de licenças do software Adobe Creative Cloud, Adobe Acrobat, Adobe Stock e Articulate 360"/>
    <s v="Pregão"/>
    <s v="Anna"/>
    <n v="0"/>
    <s v="Não se aplica"/>
    <s v="0105810-51.2025.8.24.0710"/>
    <s v="90006/2026"/>
    <s v="CONTRATADA"/>
    <d v="1899-12-30T00:00:00"/>
    <d v="2026-02-27T00:00:00"/>
    <d v="2026-03-10T00:00:00"/>
    <d v="1899-12-30T00:00:00"/>
    <d v="2026-01-07T00:00:00"/>
    <d v="2026-02-09T00:00:00"/>
    <d v="2026-02-10T00:00:00"/>
    <d v="2026-02-27T00:00:00"/>
    <d v="2026-05-30T00:00:00"/>
    <d v="2026-02-13T00:00:00"/>
    <d v="1899-12-30T00:00:00"/>
    <d v="1899-12-30T00:00:00"/>
    <s v="finalizada"/>
    <s v="finalizada"/>
    <s v="finalizada"/>
    <n v="11"/>
    <x v="4"/>
  </r>
  <r>
    <s v="DTI266"/>
    <x v="8"/>
    <s v="Contratação de solução PAM - Privileged Access Management para melhoria na gestão de credenciais de acesso (acesso privilegiado)"/>
    <s v="1 Sistema de gerenciamento de credencias com privilegios, com serviço de sustentação"/>
    <n v="1200000"/>
    <n v="1200000"/>
    <x v="2"/>
    <n v="27472"/>
    <s v="PAM trata-se de uma gestão de credenciais. Essa é uma camada adicional de segurança, que evita que qualquer pessoa, tenha acesso direto aos servidores e informações do PJSC. Trata-se uma camada de segurança, somente possível de implementar após a instituição possuir uma maturidade de conhecimento e evolução da segurança. Visa, proteger as informações de acesso indevidos por pessoas não autorizadas, com credencias e senhas muito mais fortes e seguras.  "/>
    <x v="1"/>
    <x v="0"/>
    <x v="0"/>
    <x v="1"/>
    <d v="2026-06-01T00:00:00"/>
    <d v="2026-07-01T00:00:00"/>
    <d v="2026-07-02T00:00:00"/>
    <d v="2026-09-18T00:00:00"/>
    <d v="2026-12-19T00:00:00"/>
    <s v=" "/>
    <n v="15"/>
    <n v="15"/>
    <s v="DTI266"/>
    <s v="DTI"/>
    <s v="Contratação de solução PAM - Privileged Access Management para melhoria na gestão de credenciais de acesso (acesso privilegiado)"/>
    <s v="Pregão"/>
    <s v="Fabiana"/>
    <n v="0"/>
    <s v="Monica"/>
    <s v="0075974-96.2026.8.24.0710"/>
    <n v="0"/>
    <s v="EM ANDAMENTO"/>
    <d v="1899-12-30T00:00:00"/>
    <d v="1899-12-30T00:00:00"/>
    <d v="1899-12-30T00:00:00"/>
    <d v="1899-12-30T00:00:00"/>
    <d v="2026-06-01T00:00:00"/>
    <d v="2026-07-01T00:00:00"/>
    <d v="2026-07-02T00:00:00"/>
    <d v="2026-09-18T00:00:00"/>
    <d v="2026-12-19T00:00:00"/>
    <d v="2026-07-15T00:00:00"/>
    <d v="1899-12-30T00:00:00"/>
    <d v="1899-12-30T00:00:00"/>
    <n v="-15"/>
    <n v="50"/>
    <n v="142"/>
    <s v="não finalizada"/>
    <x v="5"/>
  </r>
  <r>
    <s v="DTI267"/>
    <x v="8"/>
    <s v="Contratação de serviço de gerência da infraestrutura de rede (NOC) que compõe a rede SD-WAN do PJSC, com atividades de monitoramento, configuração e suporte ao atendimento de incidentes dos usuários e de serviços/aplicações suportados pela infraestrutura SD-WAN"/>
    <s v="1 serviço"/>
    <n v="1000000"/>
    <n v="1000000"/>
    <x v="2"/>
    <n v="27014"/>
    <s v="Manutenção da sustentação da rede SD-WAN, já que a equipe operacional é pequena. A contratação do serviço de gerência da infraestrutura de rede (NOC) que compõe a rede SD-WAN do PJSC é essencial para garantir a continuidade, segurança e eficiência operacional dos serviços digitais da instituição. A rede SD-WAN é responsável por suportar aplicações críticas e o tráfego de dados entre unidades, sendo fundamental para o funcionamento dos sistemas corporativos e o atendimento aos usuários._x000a_O serviço de NOC contempla atividades de monitoramento proativo, configuração de dispositivos, e suporte à resolução de incidentes, permitindo a detecção e resposta rápida a falhas, além da manutenção da performance da rede. A ausência de uma gerência especializada comprometeria a estabilidade da infraestrutura, podendo gerar impactos significativos na prestação de serviços ao público e na produtividade interna._x000a_Dessa forma, a contratação visa assegurar a alta disponibilidade, resiliência e suporte técnico contínuo à infraestrutura SD-WAN, alinhando-se às boas práticas de gestão de TI e aos objetivos estratégicos do PJSC."/>
    <x v="1"/>
    <x v="0"/>
    <x v="0"/>
    <x v="0"/>
    <d v="2026-03-01T00:00:00"/>
    <d v="2026-05-26T00:00:00"/>
    <d v="2026-05-27T00:00:00"/>
    <d v="2026-07-31T00:00:00"/>
    <d v="2026-10-30T00:00:00"/>
    <s v=" "/>
    <n v="16"/>
    <n v="16"/>
    <s v="DTI267"/>
    <s v="DTI"/>
    <s v="Contratação de serviço de gerência da infraestrutura de rede (NOC) que compõe a rede SD-WAN do PJSC, com atividades de monitoramento, configuração e suporte ao atendimento de incidentes dos usuários e de serviços/aplicações suportados pela infraestrutura SD-WAN"/>
    <s v="Pregão"/>
    <s v="Luciano"/>
    <n v="0"/>
    <s v="Mariana Abreu"/>
    <s v="0007456-54.2026.8.24.0710"/>
    <n v="0"/>
    <s v="PREVISTA"/>
    <d v="2026-05-13T00:00:00"/>
    <d v="1899-12-30T00:00:00"/>
    <d v="1899-12-30T00:00:00"/>
    <d v="1899-12-30T00:00:00"/>
    <d v="2026-03-01T00:00:00"/>
    <d v="2026-05-26T00:00:00"/>
    <d v="2026-05-27T00:00:00"/>
    <d v="2026-07-31T00:00:00"/>
    <d v="2026-10-30T00:00:00"/>
    <d v="1899-12-30T00:00:00"/>
    <d v="1899-12-30T00:00:00"/>
    <d v="1899-12-30T00:00:00"/>
    <s v="finalizada"/>
    <n v="1"/>
    <n v="92"/>
    <s v="não finalizada"/>
    <x v="6"/>
  </r>
  <r>
    <s v="DTI268"/>
    <x v="8"/>
    <s v="Contratação de equipamentos roteadores ASN e concentrador MPLS com serviço de instalação e configuração"/>
    <s v="4 equipamentos (2 ASN e 2 concentrador MPLS)"/>
    <n v="5000000"/>
    <n v="5000000"/>
    <x v="2"/>
    <n v="27014"/>
    <s v="Contratação de novos equipamentos roteadores ASN e Concentrador MPLS com serviço de instalação e configuração, devido ao final da vida útil dos equipamentos, não tendo mais como aditivar sua garantia. E também para manutenção da sustentação da rede SD-WAN, já que a equipe operacional é pequena. "/>
    <x v="1"/>
    <x v="0"/>
    <x v="0"/>
    <x v="0"/>
    <d v="2026-05-01T00:00:00"/>
    <d v="2026-07-26T00:00:00"/>
    <d v="2026-07-27T00:00:00"/>
    <d v="2026-09-30T00:00:00"/>
    <d v="2027-02-01T00:00:00"/>
    <s v=" "/>
    <n v="17"/>
    <n v="17"/>
    <s v="DTI268"/>
    <s v="DTI"/>
    <s v="Contratação de equipamentos roteadores ASN e concentrador MPLS com serviço de instalação e configuração"/>
    <s v="Pregão"/>
    <s v="Mariana Abreu"/>
    <n v="0"/>
    <s v="Anna"/>
    <s v="0026199-15.2026.8.24.0710"/>
    <n v="0"/>
    <s v="EM ANDAMENTO"/>
    <d v="1899-12-30T00:00:00"/>
    <d v="1899-12-30T00:00:00"/>
    <d v="1899-12-30T00:00:00"/>
    <d v="1899-12-30T00:00:00"/>
    <d v="2026-05-01T00:00:00"/>
    <d v="2026-07-26T00:00:00"/>
    <d v="2026-07-27T00:00:00"/>
    <d v="2026-09-30T00:00:00"/>
    <d v="2027-02-01T00:00:00"/>
    <d v="1899-12-30T00:00:00"/>
    <d v="1899-12-30T00:00:00"/>
    <d v="1899-12-30T00:00:00"/>
    <n v="-4"/>
    <n v="62"/>
    <n v="186"/>
    <s v="não finalizada"/>
    <x v="5"/>
  </r>
  <r>
    <s v="DTI269"/>
    <x v="8"/>
    <s v="Contratação da nova solução de DATACENTER (substituição dos NEXUS)"/>
    <s v="Diversos equipamentos Nexus e periféricos de rede"/>
    <n v="16500000"/>
    <n v="16500000"/>
    <x v="2"/>
    <n v="27014"/>
    <s v="Contratação da nova solução de DATACENTER - Substituição dos NEXUS CPD/SALA COFRE/CIASC_x000a_Devido ao fim da vida útil dos equipamentos do datacenter e mudança das portas de 1/10 para 40/100/400GB, é necesssario a troca dos equipamentos de rede:_x000a_item 1 - equipamentos - R$ 15.000.000,00_x000a_Item 2 - instalação - R$ 300.000,00_x000a_item 3 - Sustentação com mão de obra R$ 1.200.000,00"/>
    <x v="1"/>
    <x v="0"/>
    <x v="0"/>
    <x v="0"/>
    <d v="2026-02-01T00:00:00"/>
    <d v="2026-06-30T00:00:00"/>
    <d v="2026-07-01T00:00:00"/>
    <d v="2026-09-18T00:00:00"/>
    <d v="2026-12-19T00:00:00"/>
    <s v=" "/>
    <n v="18"/>
    <n v="18"/>
    <s v="DTI269"/>
    <s v="DTI"/>
    <s v="Contratação da nova solução de DATACENTER (substituição dos NEXUS)"/>
    <s v="Pregão"/>
    <s v="Vanessa Borges"/>
    <n v="0"/>
    <n v="0"/>
    <n v="0"/>
    <n v="0"/>
    <s v="CANCELADA"/>
    <d v="1899-12-30T00:00:00"/>
    <d v="1899-12-30T00:00:00"/>
    <d v="1899-12-30T00:00:00"/>
    <d v="1899-12-30T00:00:00"/>
    <d v="2026-02-01T00:00:00"/>
    <d v="2026-06-30T00:00:00"/>
    <d v="2026-07-01T00:00:00"/>
    <d v="2026-09-18T00:00:00"/>
    <d v="2026-12-19T00:00:00"/>
    <d v="1899-12-30T00:00:00"/>
    <d v="1899-12-30T00:00:00"/>
    <d v="1899-12-30T00:00:00"/>
    <s v="finalizada"/>
    <s v="finalizada"/>
    <s v="finalizada"/>
    <s v="finalizada sem contratação"/>
    <x v="1"/>
  </r>
  <r>
    <s v="DTI270"/>
    <x v="8"/>
    <s v="Contratação de telefone Voip para rede Wi-Fi"/>
    <s v="200 equipamentos"/>
    <n v="160000"/>
    <n v="160000"/>
    <x v="2"/>
    <n v="14958"/>
    <s v="Operação da rede Voip: devido a nova tecnologira wi-fi  instalada no PJSC em 2025 vislumbra-se economizar em infraestrutura de cabeamento estruturado, entretanto para isso deve-se achar uma solução para os telefones de mesa."/>
    <x v="0"/>
    <x v="0"/>
    <x v="0"/>
    <x v="0"/>
    <d v="2026-08-03T00:00:00"/>
    <d v="2026-09-29T00:00:00"/>
    <d v="2026-09-30T00:00:00"/>
    <d v="2026-10-30T00:00:00"/>
    <d v="2027-02-27T00:00:00"/>
    <s v=" "/>
    <n v="19"/>
    <n v="19"/>
    <s v="DTI270"/>
    <s v="DTI"/>
    <s v="Contratação de telefone Voip para rede Wi-Fi"/>
    <s v="Pregão"/>
    <s v="Monica"/>
    <n v="0"/>
    <s v="Não se aplica"/>
    <n v="0"/>
    <n v="0"/>
    <s v="PREVISTA"/>
    <d v="1899-12-30T00:00:00"/>
    <d v="1899-12-30T00:00:00"/>
    <d v="1899-12-30T00:00:00"/>
    <d v="1899-12-30T00:00:00"/>
    <d v="2026-08-03T00:00:00"/>
    <d v="2026-09-29T00:00:00"/>
    <d v="2026-09-30T00:00:00"/>
    <d v="2026-10-30T00:00:00"/>
    <d v="2027-02-27T00:00:00"/>
    <d v="1899-12-30T00:00:00"/>
    <d v="1899-12-30T00:00:00"/>
    <d v="1899-12-30T00:00:00"/>
    <n v="61"/>
    <n v="92"/>
    <n v="212"/>
    <s v="não finalizada"/>
    <x v="0"/>
  </r>
  <r>
    <s v="DTI271"/>
    <x v="8"/>
    <s v="Contratação de serviços de telefonia móvel pessoal (Serviço Móvel Pessoal – SMP) - Comarcas"/>
    <s v="Com aparelho em comodato 812 linhas, apenas linhas (chip) 200 linhas"/>
    <n v="5012654.4000000004"/>
    <n v="83544.240000000005"/>
    <x v="2"/>
    <n v="26271"/>
    <s v="A necessidade tem como justificativa a comunicação permanente, trabalho com deslocamento físico, necessidade de troca de informação em plantões objetivando a efetividade e eficiência na prestação de serviços ao jurisdicionado. Para tanto, esta comunicação pode ser considerada como voz e troca de mensagens e troca de arquivos com integração de aplicativos que possam também ser acessados no computador ou no próprio celular."/>
    <x v="1"/>
    <x v="0"/>
    <x v="0"/>
    <x v="0"/>
    <d v="2026-01-07T00:00:00"/>
    <d v="2026-05-21T00:00:00"/>
    <d v="2026-05-22T00:00:00"/>
    <d v="2026-07-20T00:00:00"/>
    <d v="2026-10-19T00:00:00"/>
    <s v=" "/>
    <n v="20"/>
    <n v="20"/>
    <s v="DTI271"/>
    <s v="DTI"/>
    <s v="Contratação de serviços de telefonia móvel pessoal (Serviço Móvel Pessoal – SMP) - Comarcas"/>
    <s v="Pregão"/>
    <s v="Mariana Abreu"/>
    <n v="0"/>
    <s v="Luciano"/>
    <n v="0"/>
    <n v="0"/>
    <s v="SOBRESTADA"/>
    <d v="1899-12-30T00:00:00"/>
    <d v="1899-12-30T00:00:00"/>
    <d v="1899-12-30T00:00:00"/>
    <d v="1899-12-30T00:00:00"/>
    <d v="2026-01-07T00:00:00"/>
    <d v="2026-05-21T00:00:00"/>
    <d v="2026-05-22T00:00:00"/>
    <d v="2026-07-20T00:00:00"/>
    <d v="2026-10-19T00:00:00"/>
    <d v="1899-12-30T00:00:00"/>
    <d v="1899-12-30T00:00:00"/>
    <d v="1899-12-30T00:00:00"/>
    <s v="finalizada"/>
    <s v="finalizada"/>
    <s v="finalizada"/>
    <s v="finalizada sem contratação"/>
    <x v="3"/>
  </r>
  <r>
    <s v="DTI272"/>
    <x v="8"/>
    <s v="Contratação de serviços de telefonia móvel pessoal (Serviço Móvel Pessoal – SMP) - NIS e Desembargadores"/>
    <s v="Com aparelho em comodato 140 linhas."/>
    <n v="4200000"/>
    <n v="0"/>
    <x v="2"/>
    <n v="26271"/>
    <s v="O Núcleo de Inteligência e Segurança Institucional atende cotidianamente incidentes relacionados a crimes cibernéticos em que Servidores e Magistrados deste Poder Judiciário são vítimas, sendo prestadas orientações com objetivo de mitigar vulnerabilidades exploradas e habilitar funcionalidades de segurança da informação nativas em seus aparelhos celulares. Desde a criação do NIS já foram atendidos mais de 230 casos de crimes cibernéticos, sendo alguns deles de grande repercussão nacional."/>
    <x v="0"/>
    <x v="0"/>
    <x v="0"/>
    <x v="0"/>
    <d v="2026-08-01T00:00:00"/>
    <d v="2026-10-01T00:00:00"/>
    <d v="2026-10-02T00:00:00"/>
    <d v="2027-02-01T00:00:00"/>
    <d v="2027-08-01T00:00:00"/>
    <s v=" "/>
    <n v="21"/>
    <n v="21"/>
    <s v="DTI272"/>
    <s v="DTI"/>
    <s v="Contratação de serviços de telefonia móvel pessoal (Serviço Móvel Pessoal – SMP) - NIS e Desembargadores"/>
    <s v="Pregão"/>
    <s v="Monica"/>
    <n v="0"/>
    <s v="Não se aplica"/>
    <n v="0"/>
    <n v="0"/>
    <s v="PREVISTA"/>
    <d v="1899-12-30T00:00:00"/>
    <d v="1899-12-30T00:00:00"/>
    <d v="1899-12-30T00:00:00"/>
    <d v="1899-12-30T00:00:00"/>
    <d v="2026-08-01T00:00:00"/>
    <d v="2026-10-01T00:00:00"/>
    <d v="2026-10-02T00:00:00"/>
    <d v="2027-02-01T00:00:00"/>
    <d v="2027-08-01T00:00:00"/>
    <d v="1899-12-30T00:00:00"/>
    <d v="1899-12-30T00:00:00"/>
    <d v="1899-12-30T00:00:00"/>
    <n v="63"/>
    <n v="186"/>
    <n v="367"/>
    <s v="não finalizada"/>
    <x v="0"/>
  </r>
  <r>
    <s v="DTI273"/>
    <x v="8"/>
    <s v="Contratação de Serviço de Centro de Operações de Segurança (SOC), para gestão de alertas de incidentes"/>
    <s v="1 serviço"/>
    <n v="1200000"/>
    <n v="1200000"/>
    <x v="2"/>
    <n v="26999"/>
    <s v="As várias ferramentas de segurança, geram alertas de segurança, que podem ser ataques ou um falso positivo, e é uma quantidade de alertas impossível de ser analisados simultaneamente devido ao volume de alertas. O SOC tem a finalidade de filtrar dentre todos os alertas e gerar uma lista ACERTIVA do que efetivamente pode ser um possível ataque ou violação de segurança. Uma noção de quantidade, em torno de 10.000 notificações diárias, como SOC, fazendo a filtragem destas notificações podem aparecer 10 ou 20 efetivamente notificações a serem investigadas. Lembrando que já temos esse serviço contratado, porém, atualmente, no dia a dia, detectou-se que não atende as nossas expectativas quanto as atividades que devem ser atuadas para resolver possíveis problemas, logo, trata-se de uma contratação com a experiência obtida na atual contratação para ter mais eficácia dos serviços contratados."/>
    <x v="1"/>
    <x v="0"/>
    <x v="0"/>
    <x v="1"/>
    <d v="2026-06-01T00:00:00"/>
    <d v="2026-07-01T00:00:00"/>
    <d v="2026-07-02T00:00:00"/>
    <d v="2026-09-18T00:00:00"/>
    <d v="2026-12-19T00:00:00"/>
    <s v=" "/>
    <n v="22"/>
    <n v="22"/>
    <s v="DTI273"/>
    <s v="DTI"/>
    <s v="Contratação de Serviço de Centro de Operações de Segurança (SOC), para gestão de alertas de incidentes"/>
    <s v="Pregão"/>
    <s v="Luciano"/>
    <n v="0"/>
    <s v="Mariana Abreu"/>
    <s v="0086421-46.2026.8.24.0710"/>
    <n v="0"/>
    <s v="EM ANDAMENTO"/>
    <d v="1899-12-30T00:00:00"/>
    <d v="1899-12-30T00:00:00"/>
    <d v="1899-12-30T00:00:00"/>
    <d v="1899-12-30T00:00:00"/>
    <d v="2026-06-01T00:00:00"/>
    <d v="2026-07-01T00:00:00"/>
    <d v="2026-07-02T00:00:00"/>
    <d v="2026-09-18T00:00:00"/>
    <d v="2026-12-19T00:00:00"/>
    <d v="2026-08-03T00:00:00"/>
    <d v="2026-10-19T00:00:00"/>
    <d v="2027-02-05T00:00:00"/>
    <n v="4"/>
    <n v="81"/>
    <n v="190"/>
    <s v="não finalizada"/>
    <x v="6"/>
  </r>
  <r>
    <s v="DTI274"/>
    <x v="8"/>
    <s v="Aquisição de microcomputadores de alta perfomance e de uso comum para renovação do parque tecnológico do PJSC."/>
    <s v="DTI 3500_x000a_NIS 4_x000a_Total - 3504"/>
    <n v="19370000"/>
    <n v="19370000"/>
    <x v="2"/>
    <n v="460858"/>
    <s v="DTI - Considerando as aquisições realizadas em 2025, há necessidade de complementação nos quantitativos para renovação do parque computacional, motivo pelo qual se estima a aquisição de 3.500 microcomputadores ao custo unitário de R$  5.500,00. (memória de cálculo 3.500 unidades x R$ 5.500,00 = R$ 19.250.000,00._x000a_NIS - Os computadores são necessários em razão das atividades desenvolvidas pelo NIS, uma vez que possui sistemas próprios para gestão da atividade de segurança, bem como para realização das atividades de inteligência que lhe competem, as quais incluem sistemas e softwares próprios cuja utilização demanda um processador melhor e mais seguro."/>
    <x v="1"/>
    <x v="1"/>
    <x v="0"/>
    <x v="0"/>
    <d v="2026-06-01T00:00:00"/>
    <d v="2026-07-24T00:00:00"/>
    <d v="2026-07-27T00:00:00"/>
    <d v="2026-09-04T00:00:00"/>
    <d v="2026-12-04T00:00:00"/>
    <s v=" "/>
    <n v="23"/>
    <n v="23"/>
    <s v="DTI274"/>
    <s v="DTI"/>
    <s v="Aquisição de microcomputadores de alta perfomance e de uso comum para renovação do parque tecnológico do PJSC."/>
    <s v="Pregão"/>
    <s v="Fabiana"/>
    <n v="0"/>
    <s v="Monica"/>
    <s v="0071594-30.2026.8.24.0710"/>
    <n v="0"/>
    <s v="EM ANDAMENTO"/>
    <d v="1899-12-30T00:00:00"/>
    <d v="1899-12-30T00:00:00"/>
    <d v="1899-12-30T00:00:00"/>
    <d v="1899-12-30T00:00:00"/>
    <d v="2026-06-01T00:00:00"/>
    <d v="2026-07-24T00:00:00"/>
    <d v="2026-07-27T00:00:00"/>
    <d v="2026-09-04T00:00:00"/>
    <d v="2026-12-04T00:00:00"/>
    <d v="1899-12-30T00:00:00"/>
    <d v="1899-12-30T00:00:00"/>
    <d v="1899-12-30T00:00:00"/>
    <n v="-6"/>
    <n v="36"/>
    <n v="127"/>
    <s v="não finalizada"/>
    <x v="5"/>
  </r>
  <r>
    <s v="DTI275"/>
    <x v="8"/>
    <s v="Aquisição de STI para captação de áudio e vídeo nas salas de Depoimento Especial"/>
    <n v="114"/>
    <n v="2013917"/>
    <n v="2013917"/>
    <x v="2"/>
    <n v="610079"/>
    <s v="Trata-se de demanda que está sendo estruturada pela Coordenadoria Estadual da Infância e Juventude - CEIJ para melhoria da captação de áudio e vídeo nas salas de depoimento especial de crianças e adolescentes."/>
    <x v="0"/>
    <x v="1"/>
    <x v="0"/>
    <x v="0"/>
    <d v="2026-02-09T00:00:00"/>
    <d v="2026-03-20T00:00:00"/>
    <d v="2026-03-24T00:00:00"/>
    <d v="2026-04-30T00:00:00"/>
    <d v="2026-07-31T00:00:00"/>
    <s v=" "/>
    <n v="24"/>
    <n v="24"/>
    <s v="DTI275"/>
    <s v="DTI"/>
    <s v="Aquisição de STI para captação de áudio e vídeo nas salas de Depoimento Especial"/>
    <s v="Pregão"/>
    <s v="Luciano"/>
    <n v="0"/>
    <s v="Não se aplica"/>
    <s v="0095590-91.2025.8.24.0710"/>
    <n v="0"/>
    <s v="EM ANDAMENTO"/>
    <d v="2026-04-14T00:00:00"/>
    <d v="1899-12-30T00:00:00"/>
    <d v="1899-12-30T00:00:00"/>
    <d v="1899-12-30T00:00:00"/>
    <d v="2026-02-09T00:00:00"/>
    <d v="2026-03-20T00:00:00"/>
    <d v="2026-03-24T00:00:00"/>
    <d v="2026-04-30T00:00:00"/>
    <d v="2026-07-31T00:00:00"/>
    <d v="2026-04-24T00:00:00"/>
    <d v="2026-09-15T00:00:00"/>
    <d v="2026-12-17T00:00:00"/>
    <s v="finalizada"/>
    <n v="47"/>
    <n v="140"/>
    <s v="não finalizada"/>
    <x v="0"/>
  </r>
  <r>
    <s v="DTI276"/>
    <x v="8"/>
    <s v="Aquisição de STI para videoconferência com apenados do sistema prisional e realização de audiências de custódia"/>
    <n v="35"/>
    <n v="730100"/>
    <n v="730100"/>
    <x v="2"/>
    <n v="615859"/>
    <s v="Trata-se de demanda que está sendo estruturada como alternativa aos custos de deslocamento das equipes das unidades prisionais, bem como pela segurança de magistrados e membros do Ministério Público."/>
    <x v="0"/>
    <x v="1"/>
    <x v="0"/>
    <x v="0"/>
    <d v="2026-06-01T00:00:00"/>
    <d v="2026-07-24T00:00:00"/>
    <d v="2026-07-27T00:00:00"/>
    <d v="2026-09-04T00:00:00"/>
    <d v="2026-12-04T00:00:00"/>
    <s v=" "/>
    <n v="25"/>
    <n v="25"/>
    <s v="DTI276"/>
    <s v="DTI"/>
    <s v="Aquisição de STI para videoconferência com apenados do sistema prisional e realização de audiências de custódia"/>
    <s v="Pregão"/>
    <s v="Luciano"/>
    <n v="0"/>
    <s v="Não se aplica"/>
    <n v="0"/>
    <n v="0"/>
    <s v="PREVISTA"/>
    <d v="1899-12-30T00:00:00"/>
    <d v="1899-12-30T00:00:00"/>
    <d v="1899-12-30T00:00:00"/>
    <d v="1899-12-30T00:00:00"/>
    <d v="2026-06-01T00:00:00"/>
    <d v="2026-07-24T00:00:00"/>
    <d v="2026-07-27T00:00:00"/>
    <d v="2026-09-04T00:00:00"/>
    <d v="2026-12-04T00:00:00"/>
    <d v="2026-08-28T00:00:00"/>
    <d v="2026-09-17T00:00:00"/>
    <d v="2026-12-17T00:00:00"/>
    <n v="29"/>
    <n v="49"/>
    <n v="140"/>
    <s v="não finalizada"/>
    <x v="2"/>
  </r>
  <r>
    <s v="DTI277"/>
    <x v="8"/>
    <s v="Aquisição de computadores portáteis (tanto de uso comum quanto de alta performance), para renovação do parque tecnológico do PJSC e atendimento de áreas específicas do TJSC"/>
    <s v="DTI 600_x000a_AJ 40_x000a_NIS 10_x000a_CSI 1_x000a_Total - 651"/>
    <n v="5057394"/>
    <n v="5057394"/>
    <x v="2"/>
    <n v="618644"/>
    <s v="DTI: Considerando as aquisições realizadas em 2025, há necessidade de complementação nos quantitativos para renovação do parque de computadores portáteis._x000a_AJ: A aquisição de 40 notebooks visa atender à demanda de uma nova sala de aula na Academia Judicial, voltada para cursos presenciais, híbridos e atividades de capacitação interna. A iniciativa está alinhada com os objetivos institucionais de modernização tecnológica e ampliação da infraestrutura de ensino, conforme diretrizes da Base Nacional Comum Curricular (BNCC) e do Plano de Desenvolvimento Institucional. Os notebooks permitirão: Maior autonomia dos participantes em atividades práticas. Redução da dependência de laboratórios fixos. Flexibilidade para uso em diferentes ambientes e eventos. Suporte a softwares educacionais, videoconferências e acesso a plataformas digitais. A especificação mínima recomendada inclui: Processador Intel Core i5 ou equivalente. 16 GB de RAM. SSD de 256 GB ou superior. Tela de 15,6&quot; Full HD. Sistema operacional Windows 11._x000a_NIS: Necessidade de notebooks para missões em campo. E para desenvolvimento de sistemas de inteligência, análise e processamento de alto volumes de dados de inteligência e investigação do NIS (big data). Necessidade de velocidade em indexação de evidências digitais em alto volume. Os noteboks atualmente disponibilizados ao NIS não possuem especificações técnicas desejáveis para programação, análise e indexação de evidências digitais que permitam sua realização em tempo razoável. Nos notebooks em utilização atualmente, apenas 1GB de dados em indexação tem demorado cerca de 14 horas para indexar, causando prejuízos nas atividades._x000a_CSI: Aquisição de notebooks de altíssimo desempenho para extração e processamento de grande volume de dados em investigações de alto risco no ciberespaço (internet, deep web e dark-web) em atividades que exigem extrema segurança, alto processamento e desempenho aliados a necessidade de mobilidade."/>
    <x v="1"/>
    <x v="1"/>
    <x v="0"/>
    <x v="0"/>
    <d v="2026-02-09T00:00:00"/>
    <d v="2026-03-20T00:00:00"/>
    <d v="2026-03-24T00:00:00"/>
    <d v="2026-04-30T00:00:00"/>
    <d v="2026-07-31T00:00:00"/>
    <s v=" "/>
    <n v="26"/>
    <n v="26"/>
    <s v="DTI277"/>
    <s v="DTI"/>
    <s v="Aquisição de computadores portáteis (tanto de uso comum quanto de alta performance), para renovação do parque tecnológico do PJSC e atendimento de áreas específicas do TJSC"/>
    <s v="Pregão"/>
    <s v="Mariana Abreu"/>
    <n v="0"/>
    <s v="Fabiana"/>
    <n v="0"/>
    <n v="0"/>
    <s v="SOBRESTADA"/>
    <d v="1899-12-30T00:00:00"/>
    <d v="1899-12-30T00:00:00"/>
    <d v="1899-12-30T00:00:00"/>
    <d v="1899-12-30T00:00:00"/>
    <d v="2026-02-09T00:00:00"/>
    <d v="2026-03-20T00:00:00"/>
    <d v="2026-03-24T00:00:00"/>
    <d v="2026-04-30T00:00:00"/>
    <d v="2026-07-31T00:00:00"/>
    <d v="1899-12-30T00:00:00"/>
    <d v="1899-12-30T00:00:00"/>
    <d v="1899-12-30T00:00:00"/>
    <s v="finalizada"/>
    <s v="finalizada"/>
    <s v="finalizada"/>
    <s v="finalizada sem contratação"/>
    <x v="3"/>
  </r>
  <r>
    <s v="DTI278"/>
    <x v="8"/>
    <s v="Renovação das licenças do software OMNISSA Horizon Standard"/>
    <s v="Renovação de subscrição de 30 licenças"/>
    <n v="75000"/>
    <n v="0"/>
    <x v="2"/>
    <n v="27502"/>
    <s v="Prover o acesso remoto aos sistemas do PJSC para servidores em regime de teletrabalho"/>
    <x v="0"/>
    <x v="0"/>
    <x v="0"/>
    <x v="1"/>
    <d v="2026-10-15T00:00:00"/>
    <d v="2026-12-19T00:00:00"/>
    <d v="2027-01-07T00:00:00"/>
    <d v="2027-05-15T00:00:00"/>
    <d v="2027-08-15T00:00:00"/>
    <s v=" "/>
    <n v="27"/>
    <n v="27"/>
    <s v="DTI278"/>
    <s v="DTI"/>
    <s v="Renovação das licenças do software OMNISSA Horizon Standard"/>
    <s v="Pregão"/>
    <s v="Vanessa Borges"/>
    <n v="0"/>
    <s v="Não se aplica"/>
    <n v="0"/>
    <n v="0"/>
    <s v="PREVISTA"/>
    <d v="1899-12-30T00:00:00"/>
    <d v="1899-12-30T00:00:00"/>
    <d v="1899-12-30T00:00:00"/>
    <d v="1899-12-30T00:00:00"/>
    <d v="2026-10-15T00:00:00"/>
    <d v="2026-12-19T00:00:00"/>
    <d v="2027-01-07T00:00:00"/>
    <d v="2027-05-15T00:00:00"/>
    <d v="2027-08-15T00:00:00"/>
    <d v="1899-12-30T00:00:00"/>
    <d v="1899-12-30T00:00:00"/>
    <d v="1899-12-30T00:00:00"/>
    <n v="142"/>
    <n v="289"/>
    <n v="381"/>
    <s v="não finalizada"/>
    <x v="0"/>
  </r>
  <r>
    <s v="DTI279"/>
    <x v="8"/>
    <s v="Aquisição de infraestrutura para armazenamento seguro de documentos - eproc"/>
    <s v="Aquisição de 16 servidores e 800TB de licença de software"/>
    <n v="3236000"/>
    <n v="1618000"/>
    <x v="2"/>
    <n v="610068"/>
    <s v="Com o crescimento do volume de informações armazenadas pelo sistema eproc, é necessário garantir o aumento da capacidade de armazenamento seguro de documentos, para garantir a continuidade do sistema"/>
    <x v="0"/>
    <x v="0"/>
    <x v="0"/>
    <x v="0"/>
    <d v="2026-01-07T00:00:00"/>
    <d v="2026-03-30T00:00:00"/>
    <d v="2026-04-01T00:00:00"/>
    <d v="2026-05-30T00:00:00"/>
    <d v="2026-08-30T00:00:00"/>
    <s v=" "/>
    <n v="28"/>
    <n v="28"/>
    <s v="DTI279"/>
    <s v="DTI"/>
    <s v="Aquisição de infraestrutura para armazenamento seguro de documentos - eproc"/>
    <s v="Pregão"/>
    <s v="Monica"/>
    <n v="0"/>
    <s v="Não se aplica"/>
    <s v="0089502-03.2026.8.24.0710"/>
    <n v="0"/>
    <s v="EM ANDAMENTO"/>
    <d v="1899-12-30T00:00:00"/>
    <d v="1899-12-30T00:00:00"/>
    <d v="1899-12-30T00:00:00"/>
    <d v="1899-12-30T00:00:00"/>
    <d v="2026-01-07T00:00:00"/>
    <d v="2026-03-30T00:00:00"/>
    <d v="2026-04-01T00:00:00"/>
    <d v="2026-05-30T00:00:00"/>
    <d v="2026-08-30T00:00:00"/>
    <d v="2026-07-17T00:00:00"/>
    <d v="2026-09-11T00:00:00"/>
    <d v="2026-12-11T00:00:00"/>
    <n v="-13"/>
    <n v="43"/>
    <n v="134"/>
    <s v="não finalizada"/>
    <x v="5"/>
  </r>
  <r>
    <s v="DTI280"/>
    <x v="8"/>
    <s v="Contratação de ferramenta de inteligência para varredura de fontes abertas e redes sociais - SNAP Crimewall"/>
    <s v="1 licença"/>
    <n v="200000"/>
    <n v="200000"/>
    <x v="3"/>
    <n v="27472"/>
    <s v="Trata-se de ferramenta de busca em fontes abertas e redes sociais, imprescindível para o aprimoramento das atividades de inteligência desenvolvidas pelo NIS, uma vez que permite monitoramentos efetivos que auxiliam sobremaneira nos resultados pretendidos."/>
    <x v="1"/>
    <x v="0"/>
    <x v="1"/>
    <x v="0"/>
    <d v="2026-01-07T00:00:00"/>
    <d v="2026-03-20T00:00:00"/>
    <d v="2026-03-23T00:00:00"/>
    <d v="2026-04-13T00:00:00"/>
    <d v="2026-06-15T00:00:00"/>
    <s v=" "/>
    <n v="29"/>
    <n v="29"/>
    <s v="DTI280"/>
    <s v="DTI"/>
    <s v="Contratação de ferramenta de inteligência para varredura de fontes abertas e redes sociais - SNAP Crimewall"/>
    <s v="Inexigibilidade"/>
    <s v="Vanessa Hasckel"/>
    <n v="0"/>
    <s v="Anna"/>
    <n v="0"/>
    <n v="0"/>
    <s v="PREVISTA"/>
    <d v="1899-12-30T00:00:00"/>
    <d v="1899-12-30T00:00:00"/>
    <d v="1899-12-30T00:00:00"/>
    <d v="1899-12-30T00:00:00"/>
    <d v="2026-01-07T00:00:00"/>
    <d v="2026-03-20T00:00:00"/>
    <d v="2026-03-23T00:00:00"/>
    <d v="2026-04-13T00:00:00"/>
    <d v="2026-06-15T00:00:00"/>
    <d v="2026-04-20T00:00:00"/>
    <d v="2026-05-13T00:00:00"/>
    <d v="2026-07-15T00:00:00"/>
    <n v="-101"/>
    <n v="-78"/>
    <n v="-15"/>
    <s v="não finalizada"/>
    <x v="5"/>
  </r>
  <r>
    <s v="DTI281"/>
    <x v="8"/>
    <s v="Contratação de serviços de internet móvel para veículos oficiais"/>
    <s v="29 aparelhos/antenas e linhas/planos"/>
    <n v="2056651"/>
    <n v="2056651"/>
    <x v="2"/>
    <n v="26344"/>
    <s v="Considerando a crescente necessidade de conectividade contínua e segura para os dirigentes e Desembargadores do Tribunal de Justiça de Santa Catarina durante deslocamentos institucionais, visa-se à aquisição de sistema de internet móvel embarcada nos veículos oficiais utilizados para transporte dessas autoridades. A conectividade em tempo real é essencial para garantir a produtividade, a comunicação institucional e o acesso a sistemas corporativos, mesmo fora das dependências físicas do Tribunal. "/>
    <x v="1"/>
    <x v="0"/>
    <x v="0"/>
    <x v="0"/>
    <d v="2026-05-04T00:00:00"/>
    <d v="2026-06-30T00:00:00"/>
    <d v="2026-07-01T00:00:00"/>
    <d v="2026-09-18T00:00:00"/>
    <d v="2026-12-19T00:00:00"/>
    <n v="0"/>
    <n v="30"/>
    <n v="30"/>
    <s v="DTI281"/>
    <s v="DTI"/>
    <s v="Contratação de serviços de internet móvel para veículos oficiais"/>
    <s v="Pregão"/>
    <s v="Anna"/>
    <n v="0"/>
    <s v="Vanessa Borges"/>
    <n v="0"/>
    <n v="0"/>
    <s v="PREVISTA"/>
    <d v="1899-12-30T00:00:00"/>
    <d v="1899-12-30T00:00:00"/>
    <d v="1899-12-30T00:00:00"/>
    <d v="1899-12-30T00:00:00"/>
    <d v="2026-05-04T00:00:00"/>
    <d v="2026-06-30T00:00:00"/>
    <d v="2026-07-01T00:00:00"/>
    <d v="2026-09-18T00:00:00"/>
    <d v="2026-12-19T00:00:00"/>
    <d v="2026-09-18T00:00:00"/>
    <d v="2026-11-23T00:00:00"/>
    <d v="2027-03-19T00:00:00"/>
    <n v="50"/>
    <n v="116"/>
    <n v="232"/>
    <s v="não finalizada"/>
    <x v="0"/>
  </r>
  <r>
    <s v="DTI282"/>
    <x v="8"/>
    <s v="Aquisição de tonners e cartuchos para impressoras diversas do PJSC_x000a_"/>
    <n v="2500"/>
    <n v="2500000"/>
    <n v="0"/>
    <x v="2"/>
    <s v="465473, 399166,_x000a_399166, 399147,_x000a_399147, 433927,_x000a_368517, 427219,_x000a_427221,  427220, 427218, 426542,_x000a_417279, 417279, 431169, 431169,_x000a_384043, 384043,_x000a_431169, 416423,_x000a_ 392039, 286714,_x000a_334998, 391904,_x000a_391904, 439418,_x000a_324301, 444620"/>
    <s v="Com base nas necessidades identificadas pela Divisão de Suporte e Gestão de Ativos de TI/DTI e pela Divisão de Almoxarifado/DMP"/>
    <x v="0"/>
    <x v="1"/>
    <x v="0"/>
    <x v="0"/>
    <d v="2026-09-01T00:00:00"/>
    <d v="2026-11-09T00:00:00"/>
    <d v="2026-11-10T00:00:00"/>
    <d v="2027-03-01T00:00:00"/>
    <d v="2027-06-30T00:00:00"/>
    <n v="0"/>
    <n v="31"/>
    <n v="31"/>
    <s v="DTI282"/>
    <s v="DTI"/>
    <s v="Aquisição de tonners e cartuchos para impressoras diversas do PJSC_x000a_"/>
    <s v="Pregão"/>
    <s v="Mariana Abreu"/>
    <n v="0"/>
    <s v="Não se aplica"/>
    <n v="0"/>
    <n v="0"/>
    <s v="PREVISTA"/>
    <d v="1899-12-30T00:00:00"/>
    <d v="1899-12-30T00:00:00"/>
    <d v="1899-12-30T00:00:00"/>
    <d v="1899-12-30T00:00:00"/>
    <d v="2026-09-01T00:00:00"/>
    <d v="2026-11-09T00:00:00"/>
    <d v="2026-11-10T00:00:00"/>
    <d v="2027-03-01T00:00:00"/>
    <d v="2027-06-30T00:00:00"/>
    <d v="1899-12-30T00:00:00"/>
    <d v="1899-12-30T00:00:00"/>
    <d v="1899-12-30T00:00:00"/>
    <n v="102"/>
    <n v="214"/>
    <n v="335"/>
    <s v="não finalizada"/>
    <x v="0"/>
  </r>
  <r>
    <s v="NCI001"/>
    <x v="9"/>
    <s v="Contraração de Solução de TI para implementação de TV Indoor nas unidades administrativas e judiciárias do TJSC._x000a_A solução deverá contemplar:_x000a__x000a_Fornecimento de equipamentos (monitores profissionais, players, suportes);_x000a_Software de gerenciamento de conteúdo com interface amigável e controle centralizado;_x000a_Serviços de instalação, configuração e treinamento;_x000a_Suporte técnico e manutenção preventiva e corretiva."/>
    <s v="117 unidades"/>
    <s v="R$ R$ 994.500,00_x000a_(considerando um custo médio de R$ 8.500 por unidade, incluindo equipamento, software, instalação e suporte técnico)"/>
    <s v="R$ 994.500,00_x000a_(considerando um custo médio de R$ 8.500 por unidade, incluindo equipamento, software, instalação e suporte técnico)"/>
    <x v="2"/>
    <s v="CATSER_x000a_25992_x000a_(suporte técnico);_x000a_27472_x000a_(licença de software de gerenciamento de mídia digital - inclui sinalização digital)"/>
    <s v="Trata-se de solução tecnológica de TV indoor com o objetivo de fortalecer a comunicação institucional do Tribunal de Justiça de Santa Catarina (TJSC), promovendo maior efetividade na disseminação de informações relevantes aos magistrados, servidores, colaboradores e público em geral que circula nas unidades administrativas e judiciárias._x000a_A TV indoor é uma ferramenta estratégica que permite a veiculação de conteúdos informativos, educativos e institucionais em tempo real, com flexibilidade de atualização e segmentação por localidade. A iniciativa está alinhada com os princípios da transparência, eficiência administrativa e valorização da comunicação pública, conforme diretrizes da Resolução CNJ nº 215/2015 e da Política de Comunicação do TJSC."/>
    <x v="1"/>
    <x v="0"/>
    <x v="0"/>
    <x v="0"/>
    <d v="2026-01-07T00:00:00"/>
    <d v="2026-03-09T00:00:00"/>
    <d v="2026-03-10T00:00:00"/>
    <d v="2026-05-11T00:00:00"/>
    <d v="2026-08-10T00:00:00"/>
    <n v="0"/>
    <n v="109"/>
    <n v="109"/>
    <s v="NCI001"/>
    <s v="NCI"/>
    <s v="Contraração de Solução de TI para implementação de TV Indoor nas unidades administrativas e judiciárias do TJSC._x000a_A solução deverá contemplar:_x000a__x000a_Fornecimento de equipamentos (monitores profissionais, players, suportes);_x000a_Software de gerenciamento de conteúdo com interface amigável e controle centralizado;_x000a_Serviços de instalação, configuração e treinamento;_x000a_Suporte técnico e manutenção preventiva e corretiva."/>
    <s v="Pregão"/>
    <s v="Fabiana"/>
    <n v="0"/>
    <s v="Monica"/>
    <n v="0"/>
    <n v="0"/>
    <s v="PREVISTA"/>
    <d v="1899-12-30T00:00:00"/>
    <d v="1899-12-30T00:00:00"/>
    <d v="1899-12-30T00:00:00"/>
    <d v="1899-12-30T00:00:00"/>
    <d v="2026-01-07T00:00:00"/>
    <d v="2026-03-09T00:00:00"/>
    <d v="2026-03-10T00:00:00"/>
    <d v="2026-05-11T00:00:00"/>
    <d v="2026-08-10T00:00:00"/>
    <d v="1899-12-30T00:00:00"/>
    <d v="1899-12-30T00:00:00"/>
    <d v="1899-12-30T00:00:00"/>
    <n v="-143"/>
    <n v="-80"/>
    <n v="11"/>
    <s v="não finalizada"/>
    <x v="5"/>
  </r>
  <r>
    <s v="NIS001"/>
    <x v="10"/>
    <s v="Aquisição de rádios comunicadores digitais - NIS"/>
    <n v="40"/>
    <n v="240000"/>
    <n v="240000"/>
    <x v="2"/>
    <n v="15345"/>
    <s v="Comunicação entre os agentes do NIS em missões de segurança "/>
    <x v="0"/>
    <x v="0"/>
    <x v="0"/>
    <x v="1"/>
    <d v="2026-06-01T00:00:00"/>
    <d v="2026-07-01T00:00:00"/>
    <d v="2026-08-01T00:00:00"/>
    <d v="2026-09-01T00:00:00"/>
    <d v="2026-10-02T00:00:00"/>
    <n v="0"/>
    <n v="89"/>
    <n v="89"/>
    <s v="NIS001"/>
    <s v="NIS"/>
    <s v="Aquisição de rádios comunicadores digitais - NIS"/>
    <s v="Pregão"/>
    <s v="Luciano"/>
    <n v="0"/>
    <s v="Não se aplica"/>
    <n v="0"/>
    <s v="0"/>
    <s v="CANCELADA"/>
    <d v="1899-12-30T00:00:00"/>
    <d v="1899-12-30T00:00:00"/>
    <d v="1899-12-30T00:00:00"/>
    <d v="1899-12-30T00:00:00"/>
    <d v="2026-06-01T00:00:00"/>
    <d v="2026-07-01T00:00:00"/>
    <d v="2026-08-01T00:00:00"/>
    <d v="2026-09-01T00:00:00"/>
    <d v="2026-10-02T00:00:00"/>
    <d v="2026-07-27T00:00:00"/>
    <d v="2026-09-04T00:00:00"/>
    <d v="2026-12-11T00:00:00"/>
    <s v="finalizada"/>
    <s v="finalizada"/>
    <s v="finalizada"/>
    <s v="finalizada sem contratação"/>
    <x v="1"/>
  </r>
  <r>
    <s v="NIS002"/>
    <x v="10"/>
    <s v="Aquisição de scanners raio x de bagagem para instalação em unidades ainda não atendidas com o equipamento"/>
    <n v="10"/>
    <n v="3000000"/>
    <n v="1500000"/>
    <x v="3"/>
    <n v="621203"/>
    <s v="Equiepamneto essencial na segurança do controle de acesso das unidades do PJSC"/>
    <x v="0"/>
    <x v="0"/>
    <x v="0"/>
    <x v="0"/>
    <d v="2026-02-01T00:00:00"/>
    <d v="2026-03-01T00:00:00"/>
    <d v="2026-04-01T00:00:00"/>
    <d v="2026-05-01T00:00:00"/>
    <d v="2026-07-01T00:00:00"/>
    <n v="0"/>
    <n v="90"/>
    <n v="90"/>
    <s v="NIS002"/>
    <s v="NIS"/>
    <s v="Aquisição de scanners raio x de bagagem para instalação em unidades ainda não atendidas com o equipamento"/>
    <s v="Inexigibilidade"/>
    <s v="Vanessa Hasckel"/>
    <n v="0"/>
    <s v="Não se aplica"/>
    <n v="0"/>
    <n v="0"/>
    <n v="0"/>
    <d v="1899-12-30T00:00:00"/>
    <d v="1899-12-30T00:00:00"/>
    <d v="1899-12-30T00:00:00"/>
    <d v="1899-12-30T00:00:00"/>
    <d v="2026-02-01T00:00:00"/>
    <d v="2026-03-01T00:00:00"/>
    <d v="2026-04-01T00:00:00"/>
    <d v="2026-05-01T00:00:00"/>
    <d v="2026-07-01T00:00:00"/>
    <d v="1899-12-30T00:00:00"/>
    <d v="1899-12-30T00:00:00"/>
    <d v="1899-12-30T00:00:00"/>
    <s v="finalizada"/>
    <s v="finalizada"/>
    <s v="finalizada"/>
    <s v="finalizada sem contratação"/>
    <x v="1"/>
  </r>
  <r>
    <s v="NIS003"/>
    <x v="10"/>
    <s v="Aquisição de MacBook M4 Pro Max para estração de dados e programação do SSI"/>
    <n v="4"/>
    <n v="200000"/>
    <n v="200000"/>
    <x v="2"/>
    <n v="630688"/>
    <s v="Equipamento indispensavel para estração de dados da DI e programação nos sistemas do NIS (SSI e SCA)"/>
    <x v="0"/>
    <x v="0"/>
    <x v="0"/>
    <x v="0"/>
    <d v="2026-03-01T00:00:00"/>
    <d v="2026-04-01T00:00:00"/>
    <d v="2026-05-01T00:00:00"/>
    <d v="2026-06-01T00:00:00"/>
    <d v="2026-08-01T00:00:00"/>
    <n v="0"/>
    <n v="91"/>
    <n v="91"/>
    <s v="NIS003"/>
    <s v="NIS"/>
    <s v="Aquisição de MacBook M4 Pro Max para estração de dados e programação do SSI"/>
    <s v="Pregão"/>
    <s v="Vanessa Borges"/>
    <n v="0"/>
    <s v="Não se aplica"/>
    <n v="0"/>
    <n v="0"/>
    <s v="SOBRESTADA"/>
    <d v="1899-12-30T00:00:00"/>
    <d v="1899-12-30T00:00:00"/>
    <d v="1899-12-30T00:00:00"/>
    <d v="1899-12-30T00:00:00"/>
    <d v="2026-03-01T00:00:00"/>
    <d v="2026-04-01T00:00:00"/>
    <d v="2026-05-01T00:00:00"/>
    <d v="2026-06-01T00:00:00"/>
    <d v="2026-08-01T00:00:00"/>
    <d v="2026-06-01T00:00:00"/>
    <d v="2026-07-10T00:00:00"/>
    <d v="2026-09-10T00:00:00"/>
    <s v="finalizada"/>
    <s v="finalizada"/>
    <s v="finalizada"/>
    <s v="finalizada sem contratação"/>
    <x v="3"/>
  </r>
  <r>
    <s v="NIS004"/>
    <x v="10"/>
    <s v="Aquisição de monitor curvos_x000a_para o CISM"/>
    <n v="12"/>
    <n v="96000"/>
    <n v="96000"/>
    <x v="2"/>
    <n v="629831"/>
    <s v="Equipamento para aumentar a qualidade do serviço do Centro Integrado de Segurança e Monitoramento (CISM)"/>
    <x v="0"/>
    <x v="0"/>
    <x v="0"/>
    <x v="0"/>
    <d v="2026-03-01T00:00:00"/>
    <d v="2026-04-01T00:00:00"/>
    <d v="2026-05-01T00:00:00"/>
    <d v="2026-06-01T00:00:00"/>
    <d v="2026-08-01T00:00:00"/>
    <n v="0"/>
    <n v="92"/>
    <n v="92"/>
    <s v="NIS004"/>
    <s v="NIS"/>
    <s v="Aquisição de monitor curvos_x000a_para o CISM"/>
    <s v="Pregão"/>
    <s v="Monica"/>
    <n v="0"/>
    <s v="Não se aplica"/>
    <n v="0"/>
    <n v="0"/>
    <s v="PREVISTA"/>
    <d v="1899-12-30T00:00:00"/>
    <d v="1899-12-30T00:00:00"/>
    <d v="1899-12-30T00:00:00"/>
    <d v="1899-12-30T00:00:00"/>
    <d v="2026-03-01T00:00:00"/>
    <d v="2026-04-01T00:00:00"/>
    <d v="2026-05-01T00:00:00"/>
    <d v="2026-06-01T00:00:00"/>
    <d v="2026-08-01T00:00:00"/>
    <d v="2026-08-01T00:00:00"/>
    <d v="2026-09-01T00:00:00"/>
    <d v="2026-12-01T00:00:00"/>
    <n v="2"/>
    <n v="33"/>
    <n v="124"/>
    <s v="não finalizada"/>
    <x v="6"/>
  </r>
  <r>
    <s v="NIS005"/>
    <x v="10"/>
    <s v="Aquisição de mobiliario para o Centro Integrado de Segurança e Monitoramento (CISM)"/>
    <n v="20"/>
    <n v="500000"/>
    <n v="500000"/>
    <x v="2"/>
    <n v="9606"/>
    <s v="Mbiliadario para adequação, conforto e melhor desempenho dos agentes de vigilancias do Centro Integrado de Segurança e Monitoramento (CISM)"/>
    <x v="0"/>
    <x v="0"/>
    <x v="0"/>
    <x v="0"/>
    <d v="2026-03-01T00:00:00"/>
    <d v="2026-04-01T00:00:00"/>
    <d v="2026-05-01T00:00:00"/>
    <d v="2026-06-01T00:00:00"/>
    <d v="2026-08-01T00:00:00"/>
    <n v="0"/>
    <n v="93"/>
    <n v="93"/>
    <s v="NIS005"/>
    <s v="NIS"/>
    <s v="Aquisição de mobiliario para o Centro Integrado de Segurança e Monitoramento (CISM)"/>
    <s v="Pregão"/>
    <s v="Fabiana"/>
    <n v="0"/>
    <s v="Não se aplica"/>
    <n v="0"/>
    <n v="0"/>
    <s v="PREVISTA"/>
    <d v="1899-12-30T00:00:00"/>
    <d v="1899-12-30T00:00:00"/>
    <d v="1899-12-30T00:00:00"/>
    <d v="1899-12-30T00:00:00"/>
    <d v="2026-03-01T00:00:00"/>
    <d v="2026-04-01T00:00:00"/>
    <d v="2026-05-01T00:00:00"/>
    <d v="2026-06-01T00:00:00"/>
    <d v="2026-08-01T00:00:00"/>
    <d v="1899-12-30T00:00:00"/>
    <d v="2026-09-20T00:00:00"/>
    <d v="2026-11-20T00:00:00"/>
    <n v="-120"/>
    <n v="52"/>
    <n v="113"/>
    <s v="não finalizada"/>
    <x v="5"/>
  </r>
  <r>
    <s v="VP001"/>
    <x v="11"/>
    <s v="Abertura de novo concurso público para provimento de cargos do quadro de pessoal do Poder Judiciário de Santa Catarina (PJSC)"/>
    <n v="80000"/>
    <n v="0"/>
    <n v="0"/>
    <x v="4"/>
    <n v="0"/>
    <s v="Nos autos do processo SEI n. 0088928-14.2025.8.24.0710 Sua Excelência o Presidente desta Corte de Justiça determinou a realização do certame para formação de cadastro de reserva para os cargos de Analista Administrativo, Analista Jurídico, Analista de Sistemas, Arquiteto, Assistente Social, Enfermeiro, Engenheiro Civil, Engenheiro Eletricista, Médico, Odontólogo, Oficial de Justiça e Avaliador, Psicólogo e Técnico Judiciário Auxiliar, além da abertura de 2 (duas) vagas e cadastro de reserva para o cargo de Analista Contábil-Econômico. Uma vez que os dois concursos atualmente vigentes, consubstanciados nos Editais n. 01/2020 e n. 25/2024, terão seus prazos de validade escoados em 02 de maio de 2026 e 19 de agosto de 2026, respectivamente, razão pela qual torna-se imprescindível zelar pela existência de concurso público válido para a garantia da agilidade e legalidade na nomeação de servidores, viabilizando o cumprimento dos objetivos estratégicos da instituição e assegurando a continuidade dos serviços com qualidade e eficiência."/>
    <x v="0"/>
    <x v="0"/>
    <x v="0"/>
    <x v="0"/>
    <d v="2025-11-19T00:00:00"/>
    <d v="2026-01-09T00:00:00"/>
    <d v="2026-01-14T00:00:00"/>
    <d v="2026-01-14T00:00:00"/>
    <d v="2026-04-14T00:00:00"/>
    <s v="0094492-71.2025.8.24.0710"/>
    <n v="98"/>
    <n v="110"/>
    <s v="VP001"/>
    <s v="VP"/>
    <s v="Abertura de novo concurso público para provimento de cargos do quadro de pessoal do Poder Judiciário de Santa Catarina (PJSC)"/>
    <s v="Dispensa"/>
    <s v="Jéssica"/>
    <n v="0"/>
    <s v="Não se aplica"/>
    <s v="0094492-71.2025.8.24.0710"/>
    <s v="03/2026"/>
    <s v="CONTRATADA"/>
    <d v="1899-12-30T00:00:00"/>
    <d v="2026-01-09T00:00:00"/>
    <d v="2026-01-20T00:00:00"/>
    <s v="Não se aplica"/>
    <d v="2025-11-19T00:00:00"/>
    <d v="2026-01-09T00:00:00"/>
    <d v="2026-01-14T00:00:00"/>
    <d v="2026-01-14T00:00:00"/>
    <d v="2026-04-14T00:00:00"/>
    <d v="1899-12-30T00:00:00"/>
    <d v="1899-12-30T00:00:00"/>
    <d v="1899-12-30T00:00:00"/>
    <s v="finalizada"/>
    <s v="finalizada"/>
    <s v="finalizada"/>
    <n v="11"/>
    <x v="4"/>
  </r>
  <r>
    <s v="DGDM175"/>
    <x v="4"/>
    <s v="Contratação de serviço da plataforma digital Minha Biblioteca Jurídica."/>
    <s v="1.100 acessos simultâneos"/>
    <n v="600000"/>
    <n v="120000"/>
    <x v="3"/>
    <n v="23108"/>
    <s v="O Poder Judiciário de Santa Catarina (PJSC) mantém contratação com a empresa Minha Biblioteca Ltda., por meio de requisição de compras, para prestação de serviços contínuos de acesso à plataforma digital Minha Biblioteca Jurídica, contemplando 1.100 usuários simultâneos, com vigência até 08/2026. A mesma demanda foi prevista no Plano de Contratações Anual (PCA) 2026, também por meio de requisição de compras. Contudo, considerando a atualização do valor para uma nova contratação, que ultrapassa o limite legal para dispensa de licitação, não será possível realizar a nova contratação pela mesma via. Diante disso, faz-se necessária a adoção do procedimento de inexigibilidade de licitação, em razão da inviabilidade de competição, culminando na formalização de um contrato administrativo para garantir a continuidade do serviço."/>
    <x v="2"/>
    <x v="1"/>
    <x v="0"/>
    <x v="0"/>
    <d v="2026-02-10T00:00:00"/>
    <d v="2026-03-23T00:00:00"/>
    <d v="2026-04-06T00:00:00"/>
    <d v="2026-06-02T00:00:00"/>
    <d v="2026-08-09T00:00:00"/>
    <n v="0"/>
    <n v="99"/>
    <n v="111"/>
    <s v="DGDM175"/>
    <s v="DGDM"/>
    <s v="Contratação de serviço da plataforma digital Minha Biblioteca Jurídica."/>
    <s v="Inexigibilidade"/>
    <s v="Vanessa Hasckel"/>
    <n v="0"/>
    <s v="Não se aplica"/>
    <s v="0011853-59.2026.8.24.0710"/>
    <s v="29/2026"/>
    <s v="EM ANDAMENTO"/>
    <d v="2026-04-22T00:00:00"/>
    <d v="2026-07-15T00:00:00"/>
    <d v="1899-12-30T00:00:00"/>
    <d v="1899-12-30T00:00:00"/>
    <d v="2026-02-10T00:00:00"/>
    <d v="2026-03-23T00:00:00"/>
    <d v="2026-04-06T00:00:00"/>
    <d v="2026-06-02T00:00:00"/>
    <d v="2026-08-09T00:00:00"/>
    <d v="1899-12-30T00:00:00"/>
    <d v="1899-12-30T00:00:00"/>
    <d v="1899-12-30T00:00:00"/>
    <s v="finalizada"/>
    <s v="finalizada"/>
    <n v="10"/>
    <s v="não finalizada"/>
    <x v="6"/>
  </r>
  <r>
    <s v="DTI283"/>
    <x v="8"/>
    <s v="Contratação de STI para digitalização do acervo de processos do PJSC"/>
    <s v="13 scanners de grande porte KODAK i3400 ou aquisição de similar"/>
    <s v=" R$ 300.000,00 (valor anual)"/>
    <n v="300000"/>
    <x v="2"/>
    <n v="27138"/>
    <s v="Os scanners KODAK i3400 são utilizados na digitalização de processos judiciais e administrativos previamente solicitados para desarquivamento, garantindo que esses documentos físicos sejam disponibilizados em formato eletrônico."/>
    <x v="0"/>
    <x v="1"/>
    <x v="0"/>
    <x v="1"/>
    <d v="2026-05-04T00:00:00"/>
    <d v="2026-07-06T00:00:00"/>
    <d v="2026-07-07T00:00:00"/>
    <d v="2026-09-14T00:00:00"/>
    <d v="2026-12-14T00:00:00"/>
    <n v="0"/>
    <n v="100"/>
    <n v="112"/>
    <s v="DTI283"/>
    <s v="DTI"/>
    <s v="Contratação de STI para digitalização do acervo de processos do PJSC"/>
    <s v="Pregão"/>
    <n v="0"/>
    <n v="0"/>
    <n v="0"/>
    <n v="0"/>
    <n v="0"/>
    <s v="PREVISTA"/>
    <d v="1899-12-30T00:00:00"/>
    <d v="1899-12-30T00:00:00"/>
    <d v="1899-12-30T00:00:00"/>
    <d v="1899-12-30T00:00:00"/>
    <d v="2026-05-04T00:00:00"/>
    <d v="2026-07-06T00:00:00"/>
    <d v="2026-07-07T00:00:00"/>
    <d v="2026-09-14T00:00:00"/>
    <d v="2026-12-14T00:00:00"/>
    <d v="1899-12-30T00:00:00"/>
    <d v="1899-12-30T00:00:00"/>
    <d v="1899-12-30T00:00:00"/>
    <n v="-24"/>
    <n v="46"/>
    <n v="137"/>
    <s v="não finalizada"/>
    <x v="5"/>
  </r>
  <r>
    <s v="DGDM174"/>
    <x v="4"/>
    <s v=" Contratação de serviço de veiculação de publicações de atos administrativos do Poder Judiciário do Estado de Santa Catarina em portal de publicidade legal."/>
    <s v="5.000 centímetros por coluna de publicações de atos administrativos"/>
    <s v="R$ 85.000,00 para 5 anos"/>
    <n v="17000"/>
    <x v="2"/>
    <n v="16152"/>
    <s v="O Poder Judiciário de Santa Catarina (PJSC) mantém com a empresa Editora Gazeta do Norte Ltda. o Contrato n. 42/2024, que tem como objeto a prestação de serviços contínuos de veiculação de publicações de atos administrativos do Poder Judiciário do Estado de Santa Catarina em portal de publicidade legal do Estado de Santa Catarina.Referido contrato tinha vigência original de 12 (doze) meses (23/06/2025), conforme cláusula décima quarta, e, após prorrogação, consta como lapso final de sua vigência o dia 23 de junho de 2026._x000a_Em que pese o limite legal para prorrogação do referido contrato ser o dia 23/06/2034, em razão do aumento significativo das demandas de publicações administrativas, decorrente da intensificação das atividades institucionais e da necessidade de garantir a ampla publicidade dos atos oficiais, conforme os princípios da legalidade, publicidade e transparência, em novembro de 2025 foi necessário o acréscimo de 25% (vinte e cinco por cento) sobre o quantitativo estimado de centímetros por coluna, utilizando-se, desta forma, a totalidade do limite legal permitido.Dito isso, há necessidade de nova licitação com aumento do quantitativo de centímetro por coluna contratado para garantir o atendimento da demanda."/>
    <x v="0"/>
    <x v="1"/>
    <x v="0"/>
    <x v="0"/>
    <d v="2026-01-07T00:00:00"/>
    <d v="2026-01-27T00:00:00"/>
    <d v="2026-01-30T00:00:00"/>
    <d v="2026-02-27T00:00:00"/>
    <d v="2026-04-30T00:00:00"/>
    <n v="0"/>
    <n v="101"/>
    <n v="113"/>
    <s v="DGDM174"/>
    <s v="DGDM"/>
    <s v=" Contratação de serviço de veiculação de publicações de atos administrativos do Poder Judiciário do Estado de Santa Catarina em portal de publicidade legal."/>
    <s v="Pregão"/>
    <s v="Luciano"/>
    <s v="Monica"/>
    <s v="Não se aplica"/>
    <s v="0004489-36.2026.8.24.0710"/>
    <s v="90012/2026"/>
    <s v="CONTRATADA"/>
    <d v="2026-03-06T00:00:00"/>
    <d v="2026-03-13T00:00:00"/>
    <d v="2026-05-20T00:00:00"/>
    <d v="1899-12-30T00:00:00"/>
    <d v="2026-01-07T00:00:00"/>
    <d v="2026-01-27T00:00:00"/>
    <d v="2026-01-30T00:00:00"/>
    <d v="2026-02-27T00:00:00"/>
    <d v="2026-04-30T00:00:00"/>
    <d v="2026-02-25T00:00:00"/>
    <d v="2026-03-13T00:00:00"/>
    <d v="2026-05-13T00:00:00"/>
    <s v="finalizada"/>
    <s v="finalizada"/>
    <s v="finalizada"/>
    <n v="68"/>
    <x v="4"/>
  </r>
  <r>
    <s v="DTI284"/>
    <x v="8"/>
    <s v=" Aquisição de licenças do software Articulate 360 e Adobe Stock"/>
    <s v="30 licenças"/>
    <n v="250000"/>
    <n v="250000"/>
    <x v="2"/>
    <n v="27502"/>
    <s v="AJ - Essencial para o desenvolvimento dos conteúdos dos cursos que são disponibilizados no ambiente virtual da AJ (Moodle) para os magistrados e servidores._x000a_NCI - As licenças são amplamente utilizadas pelos designers e jornalistas vinculados ao Núcleo de Comunicação Institucional._x000a_DTI - Para desenvolvimento de conteúdos na área de TI"/>
    <x v="0"/>
    <x v="1"/>
    <x v="1"/>
    <x v="0"/>
    <d v="2026-02-23T00:00:00"/>
    <d v="2026-04-10T00:00:00"/>
    <d v="2026-04-13T00:00:00"/>
    <d v="2026-05-29T00:00:00"/>
    <d v="2026-08-31T00:00:00"/>
    <n v="0"/>
    <n v="102"/>
    <n v="114"/>
    <s v="DTI284"/>
    <s v="DTI"/>
    <s v=" Aquisição de licenças do software Articulate 360 e Adobe Stock"/>
    <s v="Pregão"/>
    <n v="0"/>
    <n v="0"/>
    <n v="0"/>
    <n v="0"/>
    <n v="0"/>
    <s v="PREVISTA"/>
    <d v="1899-12-30T00:00:00"/>
    <d v="1899-12-30T00:00:00"/>
    <d v="1899-12-30T00:00:00"/>
    <d v="1899-12-30T00:00:00"/>
    <d v="2026-02-23T00:00:00"/>
    <d v="2026-04-10T00:00:00"/>
    <d v="2026-04-13T00:00:00"/>
    <d v="2026-05-29T00:00:00"/>
    <d v="2026-08-31T00:00:00"/>
    <d v="1899-12-30T00:00:00"/>
    <d v="1899-12-30T00:00:00"/>
    <d v="1899-12-30T00:00:00"/>
    <n v="-111"/>
    <n v="-62"/>
    <n v="32"/>
    <s v="não finalizada"/>
    <x v="5"/>
  </r>
  <r>
    <s v="DTI285"/>
    <x v="8"/>
    <s v="Aquisição de equipamentos de áudio e vídeo e ampliação do sistema audiovisual do auditório/sala de sessões do Tribunal Pleno do Tribunal de Justiça de Santa Catarina"/>
    <s v="Equipamentos diversos"/>
    <n v="400000"/>
    <n v="400000"/>
    <x v="2"/>
    <n v="13757"/>
    <s v=" Diante da criação de 12 (doze) novos cargos de desembargadores no Tribunal de Justiça de Santa Catarina, bem como considerando a previsão de outros 16 (dezesseis) lugares em projeto de engenharia do SEI 0089098-83.2025.8.24.0710, é necessário que seja ampliado o sistema audiovisual do Tribunal Pleno para atendimento da demanda."/>
    <x v="0"/>
    <x v="1"/>
    <x v="0"/>
    <x v="0"/>
    <d v="2026-01-07T00:00:00"/>
    <d v="2026-02-02T00:00:00"/>
    <d v="2026-02-09T00:00:00"/>
    <d v="2026-03-09T00:00:00"/>
    <d v="2026-06-08T00:00:00"/>
    <n v="0"/>
    <n v="103"/>
    <n v="115"/>
    <s v="DTI285"/>
    <s v="DTI"/>
    <s v="Aquisição de equipamentos de áudio e vídeo e ampliação do sistema audiovisual do auditório/sala de sessões do Tribunal Pleno do Tribunal de Justiça de Santa Catarina"/>
    <s v="Pregão"/>
    <s v="Mariana Abreu"/>
    <n v="0"/>
    <s v="Não se aplica"/>
    <s v="0104774-71.2025.8.24.0710"/>
    <s v="11/2026"/>
    <s v="CONTRATADA"/>
    <d v="1899-12-30T00:00:00"/>
    <d v="2026-03-04T00:00:00"/>
    <d v="2026-03-20T00:00:00"/>
    <d v="1899-12-30T00:00:00"/>
    <d v="2026-01-07T00:00:00"/>
    <d v="2026-02-02T00:00:00"/>
    <d v="2026-02-09T00:00:00"/>
    <d v="2026-03-09T00:00:00"/>
    <d v="2026-06-08T00:00:00"/>
    <d v="1899-12-30T00:00:00"/>
    <d v="1899-12-30T00:00:00"/>
    <d v="1899-12-30T00:00:00"/>
    <s v="finalizada"/>
    <s v="finalizada"/>
    <s v="finalizada"/>
    <n v="16"/>
    <x v="4"/>
  </r>
  <r>
    <s v="DTI286"/>
    <x v="8"/>
    <s v="Adquirir e implantar solução integrada de gestão institucional, envolvendo gestão de projetos (abordagem tradicional e ágil) e portfólio, gestão estratégica, gestão de operações/serviços, gestão de produtos e gestão de riscos"/>
    <s v=" 1 ferramenta / plataforma para integração e gestão de sistemas do PJSC como projetos, portfólio, serviços entre outros"/>
    <n v="570150"/>
    <n v="570150"/>
    <x v="2"/>
    <n v="26069"/>
    <s v=" A implantação de uma solução integrada de gestão permite estabelecer e monitorar o alinhamento entre a execução (projetos, operações, produtos) e a estratégia institucional, maximizar o valor do portfólio e identificar e otimizar o uso de recursos. Oportuniza, por meio de indicadores, a melhora da visibilidade da execução, a tomada de decisão baseada em dados e a eficiência operacional em um ambiente organizacional complexo, típico do TJSC."/>
    <x v="0"/>
    <x v="0"/>
    <x v="1"/>
    <x v="0"/>
    <d v="2026-02-02T00:00:00"/>
    <d v="2026-04-29T00:00:00"/>
    <d v="2026-04-30T00:00:00"/>
    <d v="2026-06-30T00:00:00"/>
    <d v="2026-09-30T00:00:00"/>
    <n v="0"/>
    <n v="104"/>
    <n v="116"/>
    <s v="DTI286"/>
    <s v="DTI"/>
    <s v="Adquirir e implantar solução integrada de gestão institucional, envolvendo gestão de projetos (abordagem tradicional e ágil) e portfólio, gestão estratégica, gestão de operações/serviços, gestão de produtos e gestão de riscos"/>
    <s v="Pregão"/>
    <s v="Anna"/>
    <n v="0"/>
    <s v="Mariana Abreu"/>
    <s v="0062120-35.2026.8.24.0710"/>
    <n v="0"/>
    <s v="EM ANDAMENTO"/>
    <d v="1899-12-30T00:00:00"/>
    <d v="1899-12-30T00:00:00"/>
    <d v="1899-12-30T00:00:00"/>
    <d v="1899-12-30T00:00:00"/>
    <d v="2026-02-02T00:00:00"/>
    <d v="2026-04-29T00:00:00"/>
    <d v="2026-04-30T00:00:00"/>
    <d v="2026-06-30T00:00:00"/>
    <d v="2026-09-30T00:00:00"/>
    <d v="2026-08-10T00:00:00"/>
    <d v="2026-09-17T00:00:00"/>
    <d v="2026-12-17T00:00:00"/>
    <n v="11"/>
    <n v="49"/>
    <n v="140"/>
    <s v="não finalizada"/>
    <x v="6"/>
  </r>
  <r>
    <s v="DMP 011"/>
    <x v="6"/>
    <s v="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
    <s v="10 anos"/>
    <s v="não se aplica"/>
    <s v="não se aplica"/>
    <x v="6"/>
    <s v="não se aplica"/>
    <s v="O posicionamento da câmera panorâmica e, consequentemente, as imagens por ela captadas, auxiliam em matéria de segurança institucional ao PJSC, uma vez que pode ajudar a identificar a presença de elementos estranhos à estrutura e ao patrimônio do judiciário. "/>
    <x v="0"/>
    <x v="0"/>
    <x v="1"/>
    <x v="0"/>
    <d v="2026-01-13T00:00:00"/>
    <d v="2026-01-23T00:00:00"/>
    <d v="2026-01-26T00:00:00"/>
    <d v="2026-02-09T00:00:00"/>
    <d v="2026-02-24T00:00:00"/>
    <s v="0091714-31.2025.8.24.0710"/>
    <n v="105"/>
    <n v="117"/>
    <s v="DMP 011"/>
    <s v="DMP"/>
    <s v="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
    <s v="Credenciamento"/>
    <s v="Comissão"/>
    <n v="0"/>
    <s v="Não se aplica"/>
    <s v="0006291-69.2026.8.24.0710"/>
    <s v="2/2026"/>
    <s v="CONTRATADA"/>
    <d v="1899-12-30T00:00:00"/>
    <d v="2026-02-03T00:00:00"/>
    <d v="2026-02-27T00:00:00"/>
    <d v="1899-12-30T00:00:00"/>
    <d v="2026-01-13T00:00:00"/>
    <d v="2026-01-23T00:00:00"/>
    <d v="2026-01-26T00:00:00"/>
    <d v="2026-02-09T00:00:00"/>
    <d v="2026-02-24T00:00:00"/>
    <d v="1899-12-30T00:00:00"/>
    <d v="1899-12-30T00:00:00"/>
    <d v="1899-12-30T00:00:00"/>
    <s v="finalizada"/>
    <s v="finalizada"/>
    <s v="finalizada"/>
    <n v="24"/>
    <x v="4"/>
  </r>
  <r>
    <s v="DSQV22"/>
    <x v="7"/>
    <s v=" Contratação de instituição especializada para execução do Programa Saúde Presente, em continuidade e expansão do Programa Saúde Itinerante."/>
    <s v=" Execução do programa em todos os prédios ativos do estado, com público-alvo de aproximadamente de 11.242 pessoas."/>
    <n v="940272.17"/>
    <n v="195890.03"/>
    <x v="2"/>
    <s v="não se aplica "/>
    <s v=" A necessidade pública consiste na implementação e consolidação de ações de promoção da saúde e qualidade de vida para magistrados, servidores e demais colaboradores de todas as unidades organizacionais do Poder Judiciário de Santa Catarina, por meio do Programa Saúde Presente, em conformidade com a Resolução CNJ n. 207/2015. Este programa visa melhorar a condição geral de saúde do corpo funcional, atuar na identificação e mitigação de fatores de adoecimento em saúde ocupacional e na prevenção de doenças físicas e mentais."/>
    <x v="1"/>
    <x v="0"/>
    <x v="2"/>
    <x v="0"/>
    <d v="2026-03-01T00:00:00"/>
    <d v="2026-04-01T00:00:00"/>
    <d v="2026-04-01T00:00:00"/>
    <d v="2026-06-01T00:00:00"/>
    <d v="2026-07-01T00:00:00"/>
    <n v="0"/>
    <n v="106"/>
    <n v="118"/>
    <s v="DSQV22"/>
    <s v="DSQV"/>
    <s v=" Contratação de instituição especializada para execução do Programa Saúde Presente, em continuidade e expansão do Programa Saúde Itinerante."/>
    <s v="Pregão"/>
    <s v="Monica"/>
    <n v="0"/>
    <s v="Luciano"/>
    <s v="0017575-74.2026.8.24.0710"/>
    <n v="0"/>
    <s v="EM ANDAMENTO"/>
    <d v="1899-12-30T00:00:00"/>
    <d v="1899-12-30T00:00:00"/>
    <d v="1899-12-30T00:00:00"/>
    <d v="1899-12-30T00:00:00"/>
    <d v="2026-03-01T00:00:00"/>
    <d v="2026-04-01T00:00:00"/>
    <d v="2026-04-01T00:00:00"/>
    <d v="2026-06-01T00:00:00"/>
    <d v="2026-07-01T00:00:00"/>
    <d v="2026-07-01T00:00:00"/>
    <d v="2026-07-31T00:00:00"/>
    <d v="2026-10-01T00:00:00"/>
    <n v="-29"/>
    <n v="1"/>
    <n v="63"/>
    <s v="não finalizada"/>
    <x v="5"/>
  </r>
  <r>
    <s v="044.1.2.0"/>
    <x v="0"/>
    <s v="Reforma parcial do fórum da comarca de Imaruí"/>
    <s v="1 (uma) obra de reforma "/>
    <n v="750000"/>
    <n v="0"/>
    <x v="0"/>
    <n v="1627"/>
    <s v=" unificação de todas as demandas da comarca (mencionadas no doc. 7681574 do SEI n. 0032198-85.2022.8.24.0710), sendo a obra autorizada pela Administração, nos termos da Decisão 7692522"/>
    <x v="0"/>
    <x v="0"/>
    <x v="0"/>
    <x v="0"/>
    <d v="2026-05-10T00:00:00"/>
    <d v="2026-05-15T00:00:00"/>
    <d v="2026-03-20T00:00:00"/>
    <d v="2026-05-30T00:00:00"/>
    <d v="2026-12-15T00:00:00"/>
    <s v="0021482-57.2026.8.24.0710"/>
    <n v="107"/>
    <n v="119"/>
    <s v="044.1.2.0"/>
    <s v="DEA"/>
    <s v="Reforma parcial do fórum da comarca de Imaruí"/>
    <s v="Concorrência"/>
    <s v="Comissão"/>
    <n v="0"/>
    <n v="0"/>
    <s v="0021482-57.2026.8.24.0710"/>
    <n v="0"/>
    <s v="EM ANDAMENTO"/>
    <d v="1899-12-30T00:00:00"/>
    <d v="1899-12-30T00:00:00"/>
    <d v="1899-12-30T00:00:00"/>
    <d v="1899-12-30T00:00:00"/>
    <d v="2026-05-10T00:00:00"/>
    <d v="2026-05-15T00:00:00"/>
    <d v="2026-03-20T00:00:00"/>
    <d v="2026-05-30T00:00:00"/>
    <d v="2026-12-15T00:00:00"/>
    <d v="1899-12-30T00:00:00"/>
    <d v="1899-12-30T00:00:00"/>
    <d v="1899-12-30T00:00:00"/>
    <n v="-76"/>
    <n v="-61"/>
    <n v="138"/>
    <s v="não finalizada"/>
    <x v="5"/>
  </r>
  <r>
    <s v="AJU019"/>
    <x v="1"/>
    <s v="Contratação de prestação de serviços continuados de disponibilização de serviços de hospedagem e alimentação para cursos e eventos promovidos pela Academia Judicial na região da Grande Florianópolis, para execução no regime de empreitada por preço unitário."/>
    <s v="Hospedagem em Hotel Cinco Estrelas – Single: 200 unidades._x000a_Hospedagem em Hotel Quatro Estrelas – Single: 200 unidades._x000a_Hospedagem em Hotel Três Estrelas – Single: 50 unidades._x000a_Alimentação/almoço em ambiente hoteleiro Cinco Estrelas: 200 unidades._x000a_Alimentação/almoço em ambiente hoteleiro Quatro e Três Estrelas: 200 unidades._x000a_Alimentação/almoço fora do ambiente hoteleiro: 100 unidades._x000a_Alimentação/jantar em ambiente hoteleiro Cinco Estrelas: 200 unidades._x000a_Alimentação/jantar em ambiente hoteleiro Quatro e Três Estrelas: 200 unidades._x000a_Alimentação/jantar fora do ambiente hoteleiro: 50 unidades."/>
    <n v="440000"/>
    <n v="220000"/>
    <x v="2"/>
    <n v="17663"/>
    <s v="Necessidade de fornecimento de hospedagem e alimentação para os docentes e autoridades convidadas, mormente aqueles que não recebem retribuição financeira ou que a recebem nos padrões da Resolução GP n. 8/2023, nos cursos/eventos realizados pela Academia Judicial."/>
    <x v="0"/>
    <x v="0"/>
    <x v="0"/>
    <x v="0"/>
    <d v="2026-04-01T00:00:00"/>
    <d v="2026-04-20T00:00:00"/>
    <d v="2026-04-27T00:00:00"/>
    <d v="2026-05-20T00:00:00"/>
    <d v="2026-07-03T00:00:00"/>
    <s v="0025894-31.2026.8.24.0710"/>
    <n v="108"/>
    <n v="120"/>
    <s v="AJU019"/>
    <s v="AJU"/>
    <s v="Contratação de prestação de serviços continuados de disponibilização de serviços de hospedagem e alimentação para cursos e eventos promovidos pela Academia Judicial na região da Grande Florianópolis, para execução no regime de empreitada por preço unitário."/>
    <s v="Pregão"/>
    <s v="Vanessa Borges"/>
    <n v="0"/>
    <n v="0"/>
    <s v="0025894-31.2026.8.24.0710"/>
    <s v="90015/2026"/>
    <s v="CONTRATADA"/>
    <d v="2026-04-28T00:00:00"/>
    <d v="2026-05-14T00:00:00"/>
    <d v="2026-06-30T00:00:00"/>
    <d v="1899-12-30T00:00:00"/>
    <d v="2026-04-01T00:00:00"/>
    <d v="2026-04-20T00:00:00"/>
    <d v="2026-04-27T00:00:00"/>
    <d v="2026-05-20T00:00:00"/>
    <d v="2026-07-03T00:00:00"/>
    <d v="2026-04-28T00:00:00"/>
    <d v="2026-05-12T00:00:00"/>
    <d v="2026-07-03T00:00:00"/>
    <s v="finalizada"/>
    <s v="finalizada"/>
    <s v="finalizada"/>
    <n v="47"/>
    <x v="4"/>
  </r>
  <r>
    <s v="200.3.62.73"/>
    <x v="0"/>
    <s v="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
    <s v="1 (um) sistema "/>
    <n v="2721651.5"/>
    <n v="283839.69"/>
    <x v="2"/>
    <n v="2771"/>
    <s v="Encerramento do contrato 008/2021. Sistemas de climatização são empregados com objetivo de garantir o conforto térmico dos usuários, compondo um dos pré-requisitos para proporcionar ambientes de trabalho adequados. Equipamentos em geral requerem manutenção com o objetivo de prolongar a vida útil e permitir o funcionamento adequado. Diante do exposto, e com fim de atender ao que determinam as normativas vigentes, especialmente a Portaria n. 3523/1998 no Ministério da Saúde, bem como resoluções da Agência Nacional de Vigilância Sanitária, além de atender a exigências técnicas da Lei n. 13.589/2018 e demais entidades de classe legalmente habilitadas, como o CREA/SC, mostra-se imprescindível a contratação de serviços de manutenção preventiva e corretiva no sistema de climatização."/>
    <x v="0"/>
    <x v="0"/>
    <x v="0"/>
    <x v="0"/>
    <d v="2025-07-01T00:00:00"/>
    <d v="2025-09-04T00:00:00"/>
    <d v="2025-09-04T00:00:00"/>
    <d v="2026-03-10T00:00:00"/>
    <d v="2026-03-30T00:00:00"/>
    <s v="0074670-96.2025.8.24.0710"/>
    <n v="109"/>
    <n v="121"/>
    <s v="200.3.62.73"/>
    <s v="DEA"/>
    <s v="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
    <s v="Pregão"/>
    <s v="Vanessa Borges"/>
    <n v="0"/>
    <n v="0"/>
    <s v="0074670-96.2025.8.24.0710"/>
    <s v="90011/2026"/>
    <s v="CONTRATADA"/>
    <d v="2025-09-04T00:00:00"/>
    <d v="2026-03-12T00:00:00"/>
    <d v="2026-06-05T00:00:00"/>
    <d v="1899-12-30T00:00:00"/>
    <d v="2025-07-01T00:00:00"/>
    <d v="2025-09-04T00:00:00"/>
    <d v="2025-09-04T00:00:00"/>
    <d v="2026-03-10T00:00:00"/>
    <d v="2026-03-30T00:00:00"/>
    <d v="1899-12-30T00:00:00"/>
    <d v="1899-12-30T00:00:00"/>
    <d v="1899-12-30T00:00:00"/>
    <s v="finalizada"/>
    <s v="finalizada"/>
    <s v="finalizada"/>
    <n v="85"/>
    <x v="4"/>
  </r>
  <r>
    <s v="DSQV23"/>
    <x v="7"/>
    <s v="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
    <s v="Aproximadamente 10.000 postos de trabalho, abrangendo magistrados, servidores, estagiários, residentes, terceirizados e demais colaboradores do PJSC."/>
    <n v="1014280"/>
    <n v="150000"/>
    <x v="2"/>
    <n v="16241"/>
    <s v="A contratação justifica‑se pela necessidade de realização sistemática de avaliações e adequações ergonômicas nos postos de trabalho do PJSC, considerando o uso intensivo de tecnologias da informação, a permanência prolongada em posturas estáticas e o incremento de queixas e afastamentos relacionados a distúrbios osteomusculares, os quais representam parcela relevante das licenças médicas concedidas no âmbito institucional. A medida atende às disposições da Norma Regulamentadora nº 17 (NR‑17), da Resolução CNJ nº 207/2015, da Resolução GP nº 56/2023, bem como às diretrizes dos Programas de Gerenciamento de Riscos (PGR) das unidades, constituindo ação preventiva essencial para a mitigação de riscos ocupacionais. Adicionalmente, a contratação contribui para a redução do absenteísmo, a prevenção de adoecimentos ocupacionais e a melhoria das condições de trabalho, alinhando‑se ao Planejamento Estratégico Institucional e às políticas de promoção da saúde, segurança, conforto, desempenho e qualidade de vida no trabalho, favorecendo a longevidade funcional da força de trabalho do PJSC._x000a__x000a_ "/>
    <x v="0"/>
    <x v="0"/>
    <x v="0"/>
    <x v="0"/>
    <d v="2026-04-30T00:00:00"/>
    <d v="2026-06-30T00:00:00"/>
    <d v="2026-07-01T00:00:00"/>
    <d v="2026-09-30T00:00:00"/>
    <d v="2026-11-30T00:00:00"/>
    <n v="0"/>
    <n v="110"/>
    <n v="122"/>
    <s v="DSQV23"/>
    <s v="DSQV"/>
    <s v="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
    <s v="Pregão"/>
    <s v="Luciano"/>
    <n v="0"/>
    <n v="0"/>
    <n v="0"/>
    <n v="0"/>
    <s v="PREVISTA"/>
    <d v="1899-12-30T00:00:00"/>
    <d v="1899-12-30T00:00:00"/>
    <d v="1899-12-30T00:00:00"/>
    <d v="1899-12-30T00:00:00"/>
    <d v="2026-04-30T00:00:00"/>
    <d v="2026-06-30T00:00:00"/>
    <d v="2026-07-01T00:00:00"/>
    <d v="2026-09-30T00:00:00"/>
    <d v="2026-11-30T00:00:00"/>
    <d v="2026-08-30T00:00:00"/>
    <d v="2026-11-30T00:00:00"/>
    <d v="2026-12-19T00:00:00"/>
    <n v="31"/>
    <n v="123"/>
    <n v="142"/>
    <s v="não finalizada"/>
    <x v="0"/>
  </r>
  <r>
    <s v="DTI287"/>
    <x v="8"/>
    <s v="Adquirir certificados digitais A3 (cadeia AC-Jus), com vigência de 36 meses, em nuvem e em token."/>
    <n v="1300"/>
    <n v="600000"/>
    <n v="200000"/>
    <x v="2"/>
    <s v="27472 / 27189"/>
    <s v="Necessidade de manter o fornecimento de certificados digitais do tipo A3-CPF, da cadeia AC-Jus, a fim de assegurar a autenticidade, integridade e o não repúdio dos documentos digitais produzidos pelo Poder Judiciário de Santa Catarina. Além disso, visa validar a identidade institucional e garantir a criptografia de credenciais e senhas de acesso aos portais e sistemas do PJSC, bem como de sistemas de outros Órgãos."/>
    <x v="0"/>
    <x v="1"/>
    <x v="0"/>
    <x v="0"/>
    <d v="2026-05-18T00:00:00"/>
    <d v="2026-07-03T00:00:00"/>
    <d v="2026-07-06T00:00:00"/>
    <d v="2026-08-07T00:00:00"/>
    <d v="2026-11-06T00:00:00"/>
    <s v="0059914-48.2026.8.24.0710"/>
    <n v="111"/>
    <n v="123"/>
    <s v="DTI287"/>
    <s v="DTI"/>
    <s v="Adquirir certificados digitais A3 (cadeia AC-Jus), com vigência de 36 meses, em nuvem e em token."/>
    <s v="Pregão"/>
    <s v="Fabiana"/>
    <n v="0"/>
    <s v="Vanessa Borges"/>
    <s v="0059914-48.2026.8.24.0710"/>
    <n v="0"/>
    <s v="EM ANDAMENTO"/>
    <d v="1899-12-30T00:00:00"/>
    <d v="1899-12-30T00:00:00"/>
    <d v="1899-12-30T00:00:00"/>
    <d v="1899-12-30T00:00:00"/>
    <d v="2026-05-18T00:00:00"/>
    <d v="2026-07-03T00:00:00"/>
    <d v="2026-07-06T00:00:00"/>
    <d v="2026-08-07T00:00:00"/>
    <d v="2026-11-06T00:00:00"/>
    <d v="1899-12-30T00:00:00"/>
    <d v="1899-12-30T00:00:00"/>
    <d v="1899-12-30T00:00:00"/>
    <n v="-27"/>
    <n v="8"/>
    <n v="99"/>
    <s v="não finalizada"/>
    <x v="5"/>
  </r>
  <r>
    <s v="071.1.1.0"/>
    <x v="0"/>
    <s v="Reforma parcial do fórum da comarca de Palhoça"/>
    <s v="1 (uma) obra de reforma "/>
    <s v=" R$ 1.450.000,00 (um milhão quatrocentos e cinquenta mil reais)"/>
    <n v="0"/>
    <x v="0"/>
    <n v="1627"/>
    <s v="A necessidade da contratação decorre do avançado estado de degradação das fachadas do edifício do Fórum da Comarca de Palhoça, evidenciado pelo desplacamento de pastilhas cerâmicas, reboco e demais manifestações patológicas que passaram a representar risco à segurança de servidores e jurisdicionados. Verificada a inviabilidade técnica de realização de reparos pontuais, em razão da inexistência de materiais compatíveis no mercado, chegou-se a conclusão pela impossibilidade de manutenção adequada no âmbito do contrato vigente. Diante desse cenário, impõe-se a adoção de solução abrangente, consistente na substituição integral do revestimento das fachadas, aliada à necessidade de adequação decorrente da modernização do sistema de climatização, com vistas à preservação da integridade da edificação, à segurança dos usuários, à funcionalidade do imóvel e à adequada manutenção da imagem institucional do Poder Judiciário."/>
    <x v="0"/>
    <x v="0"/>
    <x v="0"/>
    <x v="0"/>
    <d v="2026-03-15T00:00:00"/>
    <d v="2026-10-20T00:00:00"/>
    <d v="2026-03-15T00:00:00"/>
    <d v="2026-11-01T00:00:00"/>
    <d v="2027-06-30T00:00:00"/>
    <s v="0075311-50.2026.8.24.0710"/>
    <n v="112"/>
    <n v="124"/>
    <s v="071.1.1.0"/>
    <s v="DEA"/>
    <s v="Reforma parcial do fórum da comarca de Palhoça"/>
    <s v="Concorrência"/>
    <s v="Comissão"/>
    <n v="0"/>
    <n v="0"/>
    <s v="0075311-50.2026.8.24.0710"/>
    <n v="0"/>
    <s v="EM ANDAMENTO"/>
    <d v="1899-12-30T00:00:00"/>
    <d v="1899-12-30T00:00:00"/>
    <d v="1899-12-30T00:00:00"/>
    <d v="1899-12-30T00:00:00"/>
    <d v="2026-03-15T00:00:00"/>
    <d v="2026-10-20T00:00:00"/>
    <d v="2026-03-15T00:00:00"/>
    <d v="2026-11-01T00:00:00"/>
    <d v="2027-06-30T00:00:00"/>
    <d v="2026-11-01T00:00:00"/>
    <d v="2026-12-04T00:00:00"/>
    <d v="1899-12-30T00:00:00"/>
    <n v="94"/>
    <n v="127"/>
    <n v="335"/>
    <s v="não finalizada"/>
    <x v="0"/>
  </r>
  <r>
    <s v="AJU025"/>
    <x v="1"/>
    <s v="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
    <n v="14"/>
    <n v="269654"/>
    <n v="268654"/>
    <x v="3"/>
    <n v="17663"/>
    <s v="A contratação de inscrições para o Curso Liderança Transformadora, ofertado pela Fundação Dom Cabral – FDC, justifica-se pela necessidade estratégica de fortalecimento das competências de liderança dos Diretores do Tribunal de Justiça de Santa Catarina, que exercem papel central na materialização das diretrizes institucionais, na gestão de equipes técnicas e na obtenção de resultados organizacionais sustentáveis. A liderança eficaz exige desenvolvimento contínuo, autoconhecimento e domínio de ferramentas próprias para atuação em ambientes complexos, atributos diretamente contemplados pelo conteúdo do programa proposto. Assim, a capacitação proposta atende diretamente ao interesse público primário, na medida em que busca fortalecer a capacidade estatal de entrega de serviços jurisdicionais e administrativos de maior qualidade à sociedade."/>
    <x v="0"/>
    <x v="0"/>
    <x v="1"/>
    <x v="0"/>
    <d v="2026-05-11T00:00:00"/>
    <d v="2026-05-20T00:00:00"/>
    <d v="2026-05-25T00:00:00"/>
    <d v="2026-06-05T00:00:00"/>
    <d v="2026-06-19T00:00:00"/>
    <n v="0"/>
    <n v="113"/>
    <n v="125"/>
    <s v="AJU025"/>
    <s v="AJU"/>
    <s v="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
    <s v="Inexigibilidade"/>
    <s v="Mariana Digiácomo"/>
    <n v="0"/>
    <s v="Não se aplica"/>
    <s v="0074337-13.2026.8.24.0710"/>
    <s v="23/2026"/>
    <s v="CONTRATADA"/>
    <d v="2026-05-15T00:00:00"/>
    <d v="2026-05-28T00:00:00"/>
    <d v="2026-06-03T00:00:00"/>
    <s v="Não se aplica"/>
    <d v="2026-05-11T00:00:00"/>
    <d v="2026-05-20T00:00:00"/>
    <d v="2026-05-25T00:00:00"/>
    <d v="2026-06-05T00:00:00"/>
    <d v="2026-06-19T00:00:00"/>
    <d v="1899-12-30T00:00:00"/>
    <d v="1899-12-30T00:00:00"/>
    <d v="1899-12-30T00:00:00"/>
    <s v="finalizada"/>
    <s v="finalizada"/>
    <s v="finalizada"/>
    <n v="6"/>
    <x v="4"/>
  </r>
  <r>
    <s v="DIE 262"/>
    <x v="5"/>
    <s v="Serviço continuado de fornecimento de refeições(almoço e jantar) e lanches, para participantes das sessões do Tribunal do Júri da Comarca de São Francisco do Sul."/>
    <s v="Refeição: 2500 e Lanches: 2500"/>
    <n v="195750"/>
    <n v="97875"/>
    <x v="2"/>
    <n v="3697"/>
    <s v="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Desta forma, preserva-se também a incomunicabilidade dos jurados que, uma vez violada, acarretaria a invalidação da sessão de júri. Pelos motivos expostos o serviço de fornecimento de refeições e/ou lanches é realizado pelo PJSC para fornecer aos participantes das sessões do Tribunal do Júri."/>
    <x v="0"/>
    <x v="0"/>
    <x v="0"/>
    <x v="0"/>
    <d v="2026-05-26T00:00:00"/>
    <d v="2026-06-16T00:00:00"/>
    <d v="2026-06-16T00:00:00"/>
    <d v="2026-07-06T00:00:00"/>
    <d v="2026-08-26T00:00:00"/>
    <n v="0"/>
    <n v="114"/>
    <n v="126"/>
    <s v="DIE 262"/>
    <s v="DIE"/>
    <s v="Serviço continuado de fornecimento de refeições(almoço e jantar) e lanches, para participantes das sessões do Tribunal do Júri da Comarca de São Francisco do Sul."/>
    <s v="Pregão"/>
    <s v="Mariana Abreu"/>
    <s v="Luciano"/>
    <n v="0"/>
    <s v="0079414-03.2026.8.24.0710"/>
    <n v="0"/>
    <s v="EM ANDAMENTO"/>
    <d v="2026-06-03T00:00:00"/>
    <d v="2026-06-15T00:00:00"/>
    <d v="1899-12-30T00:00:00"/>
    <s v="Não se aplica"/>
    <d v="2026-05-26T00:00:00"/>
    <d v="2026-06-16T00:00:00"/>
    <d v="2026-06-16T00:00:00"/>
    <d v="2026-07-06T00:00:00"/>
    <d v="2026-08-26T00:00:00"/>
    <d v="1899-12-30T00:00:00"/>
    <d v="1899-12-30T00:00:00"/>
    <d v="1899-12-30T00:00:00"/>
    <s v="finalizada"/>
    <s v="finalizada"/>
    <n v="27"/>
    <s v="não finalizada"/>
    <x v="2"/>
  </r>
  <r>
    <s v="112.2.1.0"/>
    <x v="0"/>
    <s v="Substituição do sistema de climatização da torre II do TJSC"/>
    <s v="Substituição de 1 (um) sistema de climatização"/>
    <s v="R$ 10.000.000,00 (dez milhões de reais)"/>
    <n v="0"/>
    <x v="0"/>
    <n v="18619"/>
    <s v=" Garantir a continuidade, eficiência e segurança do sistema de climatização da Torre II do TJSC, atualmente comprometido pelo avançado estado de envelhecimento de seus componentes, com mais de 20 anos de operação. O sistema existente apresenta recorrentes falhas, aumento significativo dos custos de manutenção corretiva, redução de eficiência energética e obsolescência tecnológica, fatores que impactam diretamente o desempenho operacional da edificação e o adequado conforto ambiental dos usuários. Além disso, a infraestrutura atual demanda alto consumo de energia e água, bem como manutenção frequente, sem perspectiva de solução definitiva. Nesse contexto, a substituição por um sistema moderno tipo VRV/VRF mostra-se necessária para promover maior eficiência energética, confiabilidade, flexibilidade operacional, redução de custos ao longo do ciclo de vida e menor impacto ambiental, atendendo, assim, ao interesse público de melhoria da infraestrutura predial e racionalização dos recursos públicos."/>
    <x v="0"/>
    <x v="0"/>
    <x v="0"/>
    <x v="0"/>
    <d v="2026-06-08T00:00:00"/>
    <d v="2026-11-15T00:00:00"/>
    <d v="2026-11-22T00:00:00"/>
    <d v="2026-12-01T00:00:00"/>
    <d v="2026-06-30T00:00:00"/>
    <s v="0075271-68.2026.8.24.0710"/>
    <n v="115"/>
    <n v="127"/>
    <s v="112.2.1.0"/>
    <s v="DEA"/>
    <s v="Substituição do sistema de climatização da torre II do TJSC"/>
    <s v="Concorrência"/>
    <s v="Comissão"/>
    <s v="Comissão"/>
    <n v="0"/>
    <s v="0075271-68.2026.8.24.0710"/>
    <n v="0"/>
    <s v="EM ANDAMENTO"/>
    <d v="1899-12-30T00:00:00"/>
    <d v="1899-12-30T00:00:00"/>
    <d v="1899-12-30T00:00:00"/>
    <d v="1899-12-30T00:00:00"/>
    <d v="2026-06-08T00:00:00"/>
    <d v="2026-11-15T00:00:00"/>
    <d v="2026-11-22T00:00:00"/>
    <d v="2026-12-01T00:00:00"/>
    <d v="2026-06-30T00:00:00"/>
    <d v="1899-12-30T00:00:00"/>
    <d v="1899-12-30T00:00:00"/>
    <d v="1899-12-30T00:00:00"/>
    <n v="108"/>
    <n v="124"/>
    <n v="-30"/>
    <s v="não finalizada"/>
    <x v="5"/>
  </r>
  <r>
    <s v="01/2026"/>
    <x v="12"/>
    <s v="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
    <n v="1"/>
    <n v="93600"/>
    <n v="93600"/>
    <x v="3"/>
    <n v="0"/>
    <s v="A Reforma Tributária promovida pela Emenda Constitucional nº 132/2023 e regulamentada pela Lei Complementar nº 214/2025 inaugura um extenso período de transição até 2033, durante o qual coexistirão o sistema tributário atual e o novo modelo de tributação sobre o consumo. Esse cenário exige acompanhamento contínuo das normas de transição, da regulamentação complementar e dos impactos operacionais decorrentes da implementação gradual do IBS, da CBS e do Imposto Seletivo, bem como da extinção progressiva dos tributos atualmente vigentes._x000a__x000a_Além dos desafios relacionados à reforma tributária, a unidade é responsável pela análise e aplicação de normas tributárias relativas à retenção e ao recolhimento de tributos, ao cumprimento de obrigações acessórias e à orientação técnica das unidades administrativas do Tribunal, atividades que demandam acesso rápido a informações atualizadas e suporte técnico especializado._x000a__x000a_Nesse contexto, a contratação do Plano GT Premium visa proporcionar à CEF o acesso contínuo a informações tributárias especializadas, legislação atualizada e suporte técnico prestado por profissionais com expertise na área. A solução contribuirá para a adequada interpretação e aplicação da legislação tributária, para a uniformização de entendimentos, para o fortalecimento da conformidade fiscal e para a mitigação dos riscos no período de transição do sistema tributário brasileiro."/>
    <x v="0"/>
    <x v="0"/>
    <x v="1"/>
    <x v="0"/>
    <d v="2026-06-16T00:00:00"/>
    <d v="2026-06-30T00:00:00"/>
    <d v="2026-06-30T00:00:00"/>
    <d v="2026-07-13T00:00:00"/>
    <d v="2026-09-11T00:00:00"/>
    <n v="0"/>
    <n v="116"/>
    <n v="128"/>
    <s v="01/2026"/>
    <s v="DOF"/>
    <s v="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
    <s v="Inexigibilidade"/>
    <s v="Vanessa Hasckel"/>
    <n v="0"/>
    <s v="Não se aplica"/>
    <s v="0090106-61.2026.8.24.0710"/>
    <n v="0"/>
    <s v="EM ANDAMENTO"/>
    <d v="1899-12-30T00:00:00"/>
    <d v="1899-12-30T00:00:00"/>
    <d v="1899-12-30T00:00:00"/>
    <d v="1899-12-30T00:00:00"/>
    <d v="2026-06-16T00:00:00"/>
    <d v="2026-06-30T00:00:00"/>
    <d v="2026-06-30T00:00:00"/>
    <d v="2026-07-13T00:00:00"/>
    <d v="2026-09-11T00:00:00"/>
    <d v="1899-12-30T00:00:00"/>
    <d v="1899-12-30T00:00:00"/>
    <d v="1899-12-30T00:00:00"/>
    <n v="-30"/>
    <n v="-17"/>
    <n v="43"/>
    <s v="não finalizada"/>
    <x v="5"/>
  </r>
  <r>
    <s v="DTI 288"/>
    <x v="8"/>
    <s v="Aquisição de solução audiovisual para o Observatório do TJSC e salas de reunião da Torre I do Tribunal de Justiça de Santa Catarina."/>
    <n v="1"/>
    <n v="2500000"/>
    <n v="2500000"/>
    <x v="2"/>
    <n v="13757"/>
    <s v="Necessidade de aquisição de equipamentos modernos, com tecnologias avançadas e que facilitem a análise de dados e a tomada de decisões estratégicas."/>
    <x v="0"/>
    <x v="0"/>
    <x v="0"/>
    <x v="0"/>
    <d v="2026-06-15T00:00:00"/>
    <d v="2026-07-17T00:00:00"/>
    <d v="2026-07-20T00:00:00"/>
    <d v="2026-08-21T00:00:00"/>
    <d v="2026-09-30T00:00:00"/>
    <s v="0088386-59.2026.8.24.0710"/>
    <n v="117"/>
    <n v="129"/>
    <s v="DTI 288"/>
    <s v="DTI"/>
    <s v="Aquisição de solução audiovisual para o Observatório do TJSC e salas de reunião da Torre I do Tribunal de Justiça de Santa Catarina."/>
    <s v="Pregão"/>
    <s v="Vanessa Borges"/>
    <n v="0"/>
    <n v="0"/>
    <s v="0088386-59.2026.8.24.0710"/>
    <n v="0"/>
    <s v="EM ANDAMENTO"/>
    <d v="1899-12-30T00:00:00"/>
    <d v="1899-12-30T00:00:00"/>
    <d v="1899-12-30T00:00:00"/>
    <d v="1899-12-30T00:00:00"/>
    <d v="2026-06-15T00:00:00"/>
    <d v="2026-07-17T00:00:00"/>
    <d v="2026-07-20T00:00:00"/>
    <d v="2026-08-21T00:00:00"/>
    <d v="2026-09-30T00:00:00"/>
    <d v="2026-08-17T00:00:00"/>
    <d v="2026-09-18T00:00:00"/>
    <d v="2026-12-18T00:00:00"/>
    <n v="18"/>
    <n v="50"/>
    <n v="141"/>
    <s v="não finalizada"/>
    <x v="2"/>
  </r>
  <r>
    <s v="AJU028"/>
    <x v="1"/>
    <s v="Contratação de prestação de serviços continuados de infraestrutura e logística necessários à realização de cursos e eventos promovidos pela Academia Judicial, para execução no regime de empreitada por preço unitário."/>
    <n v="1"/>
    <n v="3000000"/>
    <n v="7510000"/>
    <x v="2"/>
    <n v="17663"/>
    <s v="A Academia Judicial busca continuamente aprimorar a qualificação dos agentes do Poder Judiciário catarinense, promovendo a formação de quadros técnicos capacitados e o desenvolvimento de conhecimentos que agreguem valor à instituição, contribuindo para o aperfeiçoamento da administração da Justiça no Estado de Santa Catarina._x000a_Os projetos e programas de cursos e eventos são desenvolvidos pela Academia Judicial, por iniciativa própria ou em parceria com as Unidades do Tribunal de Justiça, concretizando ações de capacitação e aperfeiçoamento de magistrados, servidores e colaboradores, com os objetivos de aprimoramento pessoal e profissional e melhora na prestação dos serviços jurisdicionais._x000a_Para viabilizar a execução dessas iniciativas, torna-se indispensável a contratação de empresa especializada na prestação de serviços de infraestrutura e logística para cursos e eventos de diferentes portes e níveis de complexidade. Tais serviços incluem, entre outros, locação de espaços, cerimonial, fornecimento de alimentação, recepção, decoração, mobiliário, equipamentos de informática, iluminação, sonorização, fotografia, filmagem e tradução._x000a_Diante disso, justifica-se a contratação pretendida, a fim de assegurar condições adequadas para a realização das ações de capacitação e aperfeiçoamento promovidas pela Academia Judicial."/>
    <x v="0"/>
    <x v="0"/>
    <x v="0"/>
    <x v="0"/>
    <d v="2026-06-16T00:00:00"/>
    <d v="2026-06-26T00:00:00"/>
    <d v="2026-06-29T00:00:00"/>
    <d v="2026-07-15T00:00:00"/>
    <d v="2026-09-29T00:00:00"/>
    <n v="0"/>
    <n v="118"/>
    <n v="130"/>
    <s v="AJU028"/>
    <s v="AJU"/>
    <s v="Contratação de prestação de serviços continuados de infraestrutura e logística necessários à realização de cursos e eventos promovidos pela Academia Judicial, para execução no regime de empreitada por preço unitário."/>
    <s v="Pregão"/>
    <s v="Anna"/>
    <n v="0"/>
    <n v="0"/>
    <s v="0076874-79.2026.8.24.0710"/>
    <n v="0"/>
    <s v="EM ANDAMENTO"/>
    <d v="1899-12-30T00:00:00"/>
    <d v="1899-12-30T00:00:00"/>
    <d v="1899-12-30T00:00:00"/>
    <d v="1899-12-30T00:00:00"/>
    <d v="2026-06-16T00:00:00"/>
    <d v="2026-06-26T00:00:00"/>
    <d v="2026-06-29T00:00:00"/>
    <d v="2026-07-15T00:00:00"/>
    <d v="2026-09-29T00:00:00"/>
    <d v="2026-07-24T00:00:00"/>
    <d v="2026-08-10T00:00:00"/>
    <d v="1899-12-30T00:00:00"/>
    <n v="-6"/>
    <n v="11"/>
    <n v="61"/>
    <s v="não finalizada"/>
    <x v="5"/>
  </r>
  <r>
    <s v="AJU029"/>
    <x v="1"/>
    <s v="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
    <n v="20"/>
    <n v="75000"/>
    <n v="75000"/>
    <x v="3"/>
    <n v="17663"/>
    <s v="Ocurso Imersão Brigadista em Saúde Mental e Social é uma ação que visa à implementação e ao fortalecimento de ações institucionais voltadas à promoção da saúde mental, prevenção de riscos psicossociais e melhoria do ambiente organizacional no âmbito do Poder Judiciário de Santa Catarina. Sua importância se dá em razão do crescente aumento de demandas relacionadas ao sofrimento psíquico no ambiente de trabalho, tais como estresse, ansiedade, conflitos interpessoais e situações de assédio, que têm impactado diretamente o bem-estar de magistrados e servidores, o clima organizacional e, consequentemente, a eficiência da prestação jurisdicional, exigindo a adoção de medidas estruturadas, preventivas e alinhadas às melhores práticas em saúde ocupacional. Destaca-se, ainda, que a capacitação contempla a formação de multiplicadores do cuidado, permitindo a disseminação da metodologia “Pare. Escute. Acolha.” no âmbito institucional, com foco no fortalecimento da cultura de escuta ativa, apoio mútuo e prevenção precoce de agravos à saúde mental. Sob o aspecto normativo, a iniciativa atende às exigências previstas em regulamentações vigentes sobre saúde mental e prevenção ao assédio no setor público, destacando-se as Resoluções n. 351, n. 518 e n. 671 do Conselho Nacional de Justiça – CNJ, a Lei n. 14.540/2023 e o Decreto n. 12.122/2024, bem como a atualização da NR-1, que passou a contemplar os riscos psicossociais no gerenciamento de riscos ocupacionais. A iniciativa de ensino mostra-se, portanto, necessária e adequada para o fortalecimento das ações institucionais de saúde mental, prevenção de adoecimento e promoção de um ambiente organizacional mais humanizado, em consonância com os objetivos estratégicos do Poder Judiciário de Santa Catarina."/>
    <x v="0"/>
    <x v="0"/>
    <x v="1"/>
    <x v="0"/>
    <d v="2026-07-14T00:00:00"/>
    <d v="2026-07-20T00:00:00"/>
    <d v="2026-07-27T00:00:00"/>
    <d v="2026-08-10T00:00:00"/>
    <d v="2026-08-26T00:00:00"/>
    <n v="0"/>
    <n v="119"/>
    <n v="131"/>
    <s v="AJU029"/>
    <s v="AJU"/>
    <s v="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
    <s v="Inexigibilidade"/>
    <n v="0"/>
    <n v="0"/>
    <n v="0"/>
    <s v="0098076-15.2026.8.24.0710"/>
    <n v="0"/>
    <s v="EM ANDAMENTO"/>
    <d v="1899-12-30T00:00:00"/>
    <d v="1899-12-30T00:00:00"/>
    <d v="1899-12-30T00:00:00"/>
    <d v="1899-12-30T00:00:00"/>
    <d v="2026-07-14T00:00:00"/>
    <d v="2026-07-20T00:00:00"/>
    <d v="2026-07-27T00:00:00"/>
    <d v="2026-08-10T00:00:00"/>
    <d v="2026-08-26T00:00:00"/>
    <d v="1899-12-30T00:00:00"/>
    <d v="1899-12-30T00:00:00"/>
    <d v="1899-12-30T00:00:00"/>
    <n v="-10"/>
    <n v="11"/>
    <n v="27"/>
    <s v="não finalizada"/>
    <x v="5"/>
  </r>
  <r>
    <s v="DTI289"/>
    <x v="8"/>
    <s v="Licenciamento anual da Plataforma J.Ex (Plano Excellence), com serviços de mentoria estratégica e capacitação em inovação e inteligência artificial."/>
    <n v="1"/>
    <n v="1380000"/>
    <n v="345000"/>
    <x v="3"/>
    <n v="26077"/>
    <s v="visa aprimorar a gestão estratégica do TJSC, mediante a incorporação de práticas inovadoras, metodologias ágeis e soluções baseadas em inteligência artificial, em alinhamento ao CNJ e ao planejamento institucional, contemplando diagnóstico organizacional, estratégias personalizadas, mentorias especializadas, suporte à implementação de soluções tecnológicas e capacitação contínua, com monitoramento de resultados para incremento da eficiência operacional e da prestação jurisdicional, destacando-se o impacto relevante na promoção da saúde mental no trabalho, por meio do programa Equilibra.Jus, em conformidade com a NR‑1 e a Lei n. 14.831/2024, contribuindo para a mitigação de riscos psicossociais e o fortalecimento do ambiente institucional."/>
    <x v="0"/>
    <x v="0"/>
    <x v="0"/>
    <x v="0"/>
    <d v="2026-07-13T00:00:00"/>
    <d v="2026-07-30T00:00:00"/>
    <d v="2026-08-01T00:00:00"/>
    <d v="2026-08-30T00:00:00"/>
    <d v="2026-09-30T00:00:00"/>
    <n v="0"/>
    <n v="120"/>
    <n v="132"/>
    <s v="DTI289"/>
    <s v="DTI"/>
    <s v="Licenciamento anual da Plataforma J.Ex (Plano Excellence), com serviços de mentoria estratégica e capacitação em inovação e inteligência artificial."/>
    <s v="Inexigibilidade"/>
    <s v="Vanessa Hasckel"/>
    <n v="0"/>
    <n v="0"/>
    <s v="0098590-65.2026.8.24.0710"/>
    <n v="0"/>
    <s v="EM ANDAMENTO"/>
    <d v="1899-12-30T00:00:00"/>
    <d v="1899-12-30T00:00:00"/>
    <d v="1899-12-30T00:00:00"/>
    <d v="1899-12-30T00:00:00"/>
    <d v="2026-07-13T00:00:00"/>
    <d v="2026-07-30T00:00:00"/>
    <d v="2026-08-01T00:00:00"/>
    <d v="2026-08-30T00:00:00"/>
    <d v="2026-09-30T00:00:00"/>
    <d v="1899-12-30T00:00:00"/>
    <d v="1899-12-30T00:00:00"/>
    <d v="1899-12-30T00:00:00"/>
    <n v="0"/>
    <n v="31"/>
    <n v="62"/>
    <s v="não finalizada"/>
    <x v="6"/>
  </r>
  <r>
    <s v="094.1.8.0"/>
    <x v="0"/>
    <s v="Modernização dos elevadores do Fórum da Comarca de São José."/>
    <s v="2 (dois) elevadores"/>
    <n v="600000"/>
    <n v="0"/>
    <x v="2"/>
    <n v="3557"/>
    <s v="Elevadores são equipamentos importantes para permitir acessibilidade física em edificações com mais de um pavimento ou mesmo desníveis._x000a_Com fim de adequar as edificações às normas vigentes de acessibilidade, diversos prédios do Poder Judiciário de Santa Catarina (PJSC) contam com este tipo de equipamento._x000a_Em que pese venham recebendo manutenção continuada, os elevadores do Fórum da Comarca de São José apresentam defasagem tecnológica e necessidade de manutenções corretivas com maior frequência.Nesse sentido, há necessidade de modernização a fim de promover maior segurança e disponibilidade."/>
    <x v="0"/>
    <x v="0"/>
    <x v="0"/>
    <x v="0"/>
    <d v="2026-07-20T00:00:00"/>
    <d v="2026-08-20T00:00:00"/>
    <d v="2026-09-01T00:00:00"/>
    <d v="2026-09-30T00:00:00"/>
    <d v="2026-11-30T00:00:00"/>
    <s v="0099024-54.2026.8.24.0710"/>
    <n v="121"/>
    <n v="133"/>
    <s v="094.1.8.0"/>
    <s v="DEA"/>
    <s v="Modernização dos elevadores do Fórum da Comarca de São José."/>
    <s v="Pregão"/>
    <s v="Monica"/>
    <n v="0"/>
    <n v="0"/>
    <s v="0099024-54.2026.8.24.0710"/>
    <n v="0"/>
    <s v="PREVISTA"/>
    <d v="1899-12-30T00:00:00"/>
    <d v="1899-12-30T00:00:00"/>
    <d v="1899-12-30T00:00:00"/>
    <d v="1899-12-30T00:00:00"/>
    <d v="2026-07-20T00:00:00"/>
    <d v="2026-08-20T00:00:00"/>
    <d v="2026-09-01T00:00:00"/>
    <d v="2026-09-30T00:00:00"/>
    <d v="2026-11-30T00:00:00"/>
    <d v="1899-12-30T00:00:00"/>
    <d v="1899-12-30T00:00:00"/>
    <d v="1899-12-30T00:00:00"/>
    <n v="21"/>
    <n v="62"/>
    <n v="123"/>
    <s v="não finalizada"/>
    <x v="2"/>
  </r>
  <r>
    <s v="1VP0026-1_x000a__x000a_"/>
    <x v="11"/>
    <s v=" Deflagração de novo Concurso Público para a Carreira da Magistratura"/>
    <n v="1"/>
    <n v="450000"/>
    <n v="450000"/>
    <x v="4"/>
    <n v="10014"/>
    <s v=" o Excelentíssimo Senhor Desembargador Presidente deste Tribunal de Justiça determinou a realização de um novo concurso público para o provimento de cargo de Juiz Substituto, haja vista o encerramento do certame anterior regido pelo Edital n. 11/2025. Importante destacar que o Poder Judiciário Catarinense depara-se com uma demanda processual crescente no primeiro grau, enfrentando o assoberbamento das unidades jurisdicionais, além do déficit no quadro de Juízes Substitutos para atividades cooperativas e de substituição nos afastamentos legais dos Juízes de Direito. Em relação à contratação, considerando que o concurso público é um instituto complexo e exige alto grau de especialização, recomendando-se a atuação de entidades com capacidade técnica para atividades como a elaboração de edital, o recebimento das inscrições, a confecção das provas, o aluguel de espaços físicos para a aplicação das provas, as despesas com a gratificação de fiscais, a leitura de cartões-resposta, a protocolização de recursos, dentre outras diretamente relacionadas com o planejamento, organização e execução do certame. Portanto, visível a necessidade de contratação de instituição especializada para prestar o serviço de organização e execução das duas primeiras etapas do concurso público, método que vem sendo utilizado por este e outros Tribunais do país de forma bem-sucedida."/>
    <x v="0"/>
    <x v="0"/>
    <x v="0"/>
    <x v="0"/>
    <d v="2026-08-12T00:00:00"/>
    <d v="2026-08-14T00:00:00"/>
    <d v="2026-08-18T00:00:00"/>
    <d v="2026-08-18T00:00:00"/>
    <d v="2026-09-30T00:00:00"/>
    <n v="0"/>
    <n v="122"/>
    <n v="134"/>
    <s v="1VP0026-1_x000a__x000a_"/>
    <s v="VP"/>
    <s v=" Deflagração de novo Concurso Público para a Carreira da Magistratura"/>
    <s v="Dispensa"/>
    <s v="Mariana Digiácomo"/>
    <n v="0"/>
    <s v="Não se aplica"/>
    <n v="0"/>
    <n v="0"/>
    <s v="EM ANDAMENTO"/>
    <d v="1899-12-30T00:00:00"/>
    <d v="1899-12-30T00:00:00"/>
    <d v="1899-12-30T00:00:00"/>
    <d v="1899-12-30T00:00:00"/>
    <d v="2026-08-12T00:00:00"/>
    <d v="2026-08-14T00:00:00"/>
    <d v="2026-08-18T00:00:00"/>
    <d v="2026-08-18T00:00:00"/>
    <d v="2026-09-30T00:00:00"/>
    <d v="1899-12-30T00:00:00"/>
    <d v="1899-12-30T00:00:00"/>
    <d v="1899-12-30T00:00:00"/>
    <n v="15"/>
    <n v="19"/>
    <n v="62"/>
    <s v="não finalizada"/>
    <x v="2"/>
  </r>
  <r>
    <s v="SAI001"/>
    <x v="13"/>
    <s v="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
    <s v="100 horas mensais"/>
    <n v="336000"/>
    <n v="336000"/>
    <x v="3"/>
    <n v="839"/>
    <s v="Garantir acessibilidade comunicacional às pessoas surdas usuárias da Língua Brasileira de Sinais (Libras) nos serviços judiciais e administrativos do Poder Judiciário de Santa Catarina, assegurando atendimento inclusivo, eliminação de barreiras de comunicação e efetivo acesso à informação, à comunicação e à justiça, em conformidade com a legislação e as políticas de acessibilidade vigentes."/>
    <x v="0"/>
    <x v="0"/>
    <x v="0"/>
    <x v="0"/>
    <d v="2026-07-10T00:00:00"/>
    <d v="2026-07-17T00:00:00"/>
    <d v="2026-07-15T00:00:00"/>
    <d v="2026-07-17T00:00:00"/>
    <d v="2026-09-01T00:00:00"/>
    <n v="0"/>
    <n v="123"/>
    <n v="135"/>
    <s v="SAI001"/>
    <n v="0"/>
    <s v="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
    <s v="Inexigibilidade"/>
    <n v="0"/>
    <n v="0"/>
    <n v="0"/>
    <n v="0"/>
    <n v="0"/>
    <n v="0"/>
    <d v="1899-12-30T00:00:00"/>
    <d v="1899-12-30T00:00:00"/>
    <d v="1899-12-30T00:00:00"/>
    <d v="1899-12-30T00:00:00"/>
    <d v="2026-07-10T00:00:00"/>
    <d v="2026-07-17T00:00:00"/>
    <d v="2026-07-15T00:00:00"/>
    <d v="2026-07-17T00:00:00"/>
    <d v="2026-09-01T00:00:00"/>
    <d v="1899-12-30T00:00:00"/>
    <d v="1899-12-30T00:00:00"/>
    <d v="1899-12-30T00:00:00"/>
    <s v="finalizada"/>
    <s v="finalizada"/>
    <s v="finalizada"/>
    <s v="finalizada sem contratação"/>
    <x v="1"/>
  </r>
  <r>
    <n v="0"/>
    <x v="13"/>
    <n v="0"/>
    <n v="0"/>
    <n v="0"/>
    <n v="0"/>
    <x v="7"/>
    <n v="0"/>
    <n v="0"/>
    <x v="2"/>
    <x v="2"/>
    <x v="2"/>
    <x v="3"/>
    <d v="1899-12-30T00:00:00"/>
    <d v="1899-12-30T00:00:00"/>
    <d v="1899-12-30T00:00:00"/>
    <d v="1899-12-30T00:00:00"/>
    <d v="1899-12-30T00:00:00"/>
    <n v="0"/>
    <n v="124"/>
    <s v=""/>
    <m/>
    <m/>
    <m/>
    <m/>
    <m/>
    <m/>
    <m/>
    <m/>
    <m/>
    <m/>
    <m/>
    <m/>
    <m/>
    <m/>
    <m/>
    <m/>
    <m/>
    <m/>
    <m/>
    <m/>
    <m/>
    <m/>
    <m/>
    <m/>
    <m/>
    <m/>
    <x v="7"/>
  </r>
  <r>
    <n v="0"/>
    <x v="13"/>
    <n v="0"/>
    <n v="0"/>
    <n v="0"/>
    <n v="0"/>
    <x v="7"/>
    <n v="0"/>
    <n v="0"/>
    <x v="2"/>
    <x v="2"/>
    <x v="2"/>
    <x v="3"/>
    <d v="1899-12-30T00:00:00"/>
    <d v="1899-12-30T00:00:00"/>
    <d v="1899-12-30T00:00:00"/>
    <d v="1899-12-30T00:00:00"/>
    <d v="1899-12-30T00:00:00"/>
    <n v="0"/>
    <n v="125"/>
    <s v=""/>
    <m/>
    <m/>
    <m/>
    <m/>
    <m/>
    <m/>
    <m/>
    <m/>
    <m/>
    <m/>
    <m/>
    <m/>
    <m/>
    <m/>
    <m/>
    <m/>
    <m/>
    <m/>
    <m/>
    <m/>
    <m/>
    <m/>
    <m/>
    <m/>
    <m/>
    <m/>
    <x v="7"/>
  </r>
  <r>
    <n v="0"/>
    <x v="13"/>
    <n v="0"/>
    <n v="0"/>
    <n v="0"/>
    <n v="0"/>
    <x v="7"/>
    <n v="0"/>
    <n v="0"/>
    <x v="2"/>
    <x v="2"/>
    <x v="2"/>
    <x v="3"/>
    <d v="1899-12-30T00:00:00"/>
    <d v="1899-12-30T00:00:00"/>
    <d v="1899-12-30T00:00:00"/>
    <d v="1899-12-30T00:00:00"/>
    <d v="1899-12-30T00:00:00"/>
    <n v="0"/>
    <n v="126"/>
    <s v=""/>
    <m/>
    <m/>
    <m/>
    <m/>
    <m/>
    <m/>
    <m/>
    <m/>
    <m/>
    <m/>
    <m/>
    <m/>
    <m/>
    <m/>
    <m/>
    <m/>
    <m/>
    <m/>
    <m/>
    <m/>
    <m/>
    <m/>
    <m/>
    <m/>
    <m/>
    <m/>
    <x v="7"/>
  </r>
  <r>
    <n v="0"/>
    <x v="13"/>
    <n v="0"/>
    <n v="0"/>
    <n v="0"/>
    <n v="0"/>
    <x v="7"/>
    <n v="0"/>
    <n v="0"/>
    <x v="2"/>
    <x v="2"/>
    <x v="2"/>
    <x v="3"/>
    <d v="1899-12-30T00:00:00"/>
    <d v="1899-12-30T00:00:00"/>
    <d v="1899-12-30T00:00:00"/>
    <d v="1899-12-30T00:00:00"/>
    <d v="1899-12-30T00:00:00"/>
    <n v="0"/>
    <n v="127"/>
    <s v=""/>
    <m/>
    <m/>
    <m/>
    <m/>
    <m/>
    <m/>
    <m/>
    <m/>
    <m/>
    <m/>
    <m/>
    <m/>
    <m/>
    <m/>
    <m/>
    <m/>
    <m/>
    <m/>
    <m/>
    <m/>
    <m/>
    <m/>
    <m/>
    <m/>
    <m/>
    <m/>
    <x v="7"/>
  </r>
  <r>
    <n v="0"/>
    <x v="13"/>
    <n v="0"/>
    <n v="0"/>
    <n v="0"/>
    <n v="0"/>
    <x v="7"/>
    <n v="0"/>
    <n v="0"/>
    <x v="2"/>
    <x v="2"/>
    <x v="2"/>
    <x v="3"/>
    <d v="1899-12-30T00:00:00"/>
    <d v="1899-12-30T00:00:00"/>
    <d v="1899-12-30T00:00:00"/>
    <d v="1899-12-30T00:00:00"/>
    <d v="1899-12-30T00:00:00"/>
    <n v="0"/>
    <n v="128"/>
    <s v=""/>
    <m/>
    <m/>
    <m/>
    <m/>
    <m/>
    <m/>
    <m/>
    <m/>
    <m/>
    <m/>
    <m/>
    <m/>
    <m/>
    <m/>
    <m/>
    <m/>
    <m/>
    <m/>
    <m/>
    <m/>
    <m/>
    <m/>
    <m/>
    <m/>
    <m/>
    <m/>
    <x v="7"/>
  </r>
  <r>
    <n v="0"/>
    <x v="13"/>
    <n v="0"/>
    <n v="0"/>
    <n v="0"/>
    <n v="0"/>
    <x v="7"/>
    <n v="0"/>
    <n v="0"/>
    <x v="2"/>
    <x v="2"/>
    <x v="2"/>
    <x v="3"/>
    <d v="1899-12-30T00:00:00"/>
    <d v="1899-12-30T00:00:00"/>
    <d v="1899-12-30T00:00:00"/>
    <d v="1899-12-30T00:00:00"/>
    <d v="1899-12-30T00:00:00"/>
    <n v="0"/>
    <n v="129"/>
    <s v=""/>
    <m/>
    <m/>
    <m/>
    <m/>
    <m/>
    <m/>
    <m/>
    <m/>
    <m/>
    <m/>
    <m/>
    <m/>
    <m/>
    <m/>
    <m/>
    <m/>
    <m/>
    <m/>
    <m/>
    <m/>
    <m/>
    <m/>
    <m/>
    <m/>
    <m/>
    <m/>
    <x v="7"/>
  </r>
  <r>
    <n v="0"/>
    <x v="13"/>
    <n v="0"/>
    <n v="0"/>
    <n v="0"/>
    <n v="0"/>
    <x v="7"/>
    <n v="0"/>
    <n v="0"/>
    <x v="2"/>
    <x v="2"/>
    <x v="2"/>
    <x v="3"/>
    <d v="1899-12-30T00:00:00"/>
    <d v="1899-12-30T00:00:00"/>
    <d v="1899-12-30T00:00:00"/>
    <d v="1899-12-30T00:00:00"/>
    <d v="1899-12-30T00:00:00"/>
    <n v="0"/>
    <n v="130"/>
    <s v=""/>
    <m/>
    <m/>
    <m/>
    <m/>
    <m/>
    <m/>
    <m/>
    <m/>
    <m/>
    <m/>
    <m/>
    <m/>
    <m/>
    <m/>
    <m/>
    <m/>
    <m/>
    <m/>
    <m/>
    <m/>
    <m/>
    <m/>
    <m/>
    <m/>
    <m/>
    <m/>
    <x v="7"/>
  </r>
  <r>
    <n v="0"/>
    <x v="13"/>
    <n v="0"/>
    <n v="0"/>
    <n v="0"/>
    <n v="0"/>
    <x v="7"/>
    <n v="0"/>
    <n v="0"/>
    <x v="2"/>
    <x v="2"/>
    <x v="2"/>
    <x v="3"/>
    <d v="1899-12-30T00:00:00"/>
    <d v="1899-12-30T00:00:00"/>
    <d v="1899-12-30T00:00:00"/>
    <d v="1899-12-30T00:00:00"/>
    <d v="1899-12-30T00:00:00"/>
    <n v="0"/>
    <n v="131"/>
    <s v=""/>
    <m/>
    <m/>
    <m/>
    <m/>
    <m/>
    <m/>
    <m/>
    <m/>
    <m/>
    <m/>
    <m/>
    <m/>
    <m/>
    <m/>
    <m/>
    <m/>
    <m/>
    <m/>
    <m/>
    <m/>
    <m/>
    <m/>
    <m/>
    <m/>
    <m/>
    <m/>
    <x v="7"/>
  </r>
  <r>
    <n v="0"/>
    <x v="13"/>
    <n v="0"/>
    <n v="0"/>
    <n v="0"/>
    <n v="0"/>
    <x v="7"/>
    <n v="0"/>
    <n v="0"/>
    <x v="2"/>
    <x v="2"/>
    <x v="2"/>
    <x v="3"/>
    <d v="1899-12-30T00:00:00"/>
    <d v="1899-12-30T00:00:00"/>
    <d v="1899-12-30T00:00:00"/>
    <d v="1899-12-30T00:00:00"/>
    <d v="1899-12-30T00:00:00"/>
    <n v="0"/>
    <n v="132"/>
    <s v=""/>
    <m/>
    <m/>
    <m/>
    <m/>
    <m/>
    <m/>
    <m/>
    <m/>
    <m/>
    <m/>
    <m/>
    <m/>
    <m/>
    <m/>
    <m/>
    <m/>
    <m/>
    <m/>
    <m/>
    <m/>
    <m/>
    <m/>
    <m/>
    <m/>
    <m/>
    <m/>
    <x v="7"/>
  </r>
  <r>
    <n v="0"/>
    <x v="13"/>
    <n v="0"/>
    <n v="0"/>
    <n v="0"/>
    <n v="0"/>
    <x v="7"/>
    <n v="0"/>
    <n v="0"/>
    <x v="2"/>
    <x v="2"/>
    <x v="2"/>
    <x v="3"/>
    <d v="1899-12-30T00:00:00"/>
    <d v="1899-12-30T00:00:00"/>
    <d v="1899-12-30T00:00:00"/>
    <d v="1899-12-30T00:00:00"/>
    <d v="1899-12-30T00:00:00"/>
    <n v="0"/>
    <n v="133"/>
    <s v=""/>
    <m/>
    <m/>
    <m/>
    <m/>
    <m/>
    <m/>
    <m/>
    <m/>
    <m/>
    <m/>
    <m/>
    <m/>
    <m/>
    <m/>
    <m/>
    <m/>
    <m/>
    <m/>
    <m/>
    <m/>
    <m/>
    <m/>
    <m/>
    <m/>
    <m/>
    <m/>
    <x v="7"/>
  </r>
  <r>
    <n v="0"/>
    <x v="13"/>
    <n v="0"/>
    <n v="0"/>
    <n v="0"/>
    <n v="0"/>
    <x v="7"/>
    <n v="0"/>
    <n v="0"/>
    <x v="2"/>
    <x v="2"/>
    <x v="2"/>
    <x v="3"/>
    <d v="1899-12-30T00:00:00"/>
    <d v="1899-12-30T00:00:00"/>
    <d v="1899-12-30T00:00:00"/>
    <d v="1899-12-30T00:00:00"/>
    <d v="1899-12-30T00:00:00"/>
    <n v="0"/>
    <n v="134"/>
    <s v=""/>
    <m/>
    <m/>
    <m/>
    <m/>
    <m/>
    <m/>
    <m/>
    <m/>
    <m/>
    <m/>
    <m/>
    <m/>
    <m/>
    <m/>
    <m/>
    <m/>
    <m/>
    <m/>
    <m/>
    <m/>
    <m/>
    <m/>
    <m/>
    <m/>
    <m/>
    <m/>
    <x v="7"/>
  </r>
  <r>
    <n v="0"/>
    <x v="13"/>
    <n v="0"/>
    <n v="0"/>
    <n v="0"/>
    <n v="0"/>
    <x v="7"/>
    <n v="0"/>
    <n v="0"/>
    <x v="2"/>
    <x v="2"/>
    <x v="2"/>
    <x v="3"/>
    <d v="1899-12-30T00:00:00"/>
    <d v="1899-12-30T00:00:00"/>
    <d v="1899-12-30T00:00:00"/>
    <d v="1899-12-30T00:00:00"/>
    <d v="1899-12-30T00:00:00"/>
    <n v="0"/>
    <n v="135"/>
    <s v=""/>
    <m/>
    <m/>
    <m/>
    <m/>
    <m/>
    <m/>
    <m/>
    <m/>
    <m/>
    <m/>
    <m/>
    <m/>
    <m/>
    <m/>
    <m/>
    <m/>
    <m/>
    <m/>
    <m/>
    <m/>
    <m/>
    <m/>
    <m/>
    <m/>
    <m/>
    <m/>
    <x v="7"/>
  </r>
  <r>
    <n v="0"/>
    <x v="13"/>
    <n v="0"/>
    <n v="0"/>
    <n v="0"/>
    <n v="0"/>
    <x v="7"/>
    <n v="0"/>
    <n v="0"/>
    <x v="2"/>
    <x v="2"/>
    <x v="2"/>
    <x v="3"/>
    <d v="1899-12-30T00:00:00"/>
    <d v="1899-12-30T00:00:00"/>
    <d v="1899-12-30T00:00:00"/>
    <d v="1899-12-30T00:00:00"/>
    <d v="1899-12-30T00:00:00"/>
    <n v="0"/>
    <n v="136"/>
    <s v=""/>
    <m/>
    <m/>
    <m/>
    <m/>
    <m/>
    <m/>
    <m/>
    <m/>
    <m/>
    <m/>
    <m/>
    <m/>
    <m/>
    <m/>
    <m/>
    <m/>
    <m/>
    <m/>
    <m/>
    <m/>
    <m/>
    <m/>
    <m/>
    <m/>
    <m/>
    <m/>
    <x v="7"/>
  </r>
  <r>
    <n v="0"/>
    <x v="13"/>
    <n v="0"/>
    <n v="0"/>
    <n v="0"/>
    <n v="0"/>
    <x v="7"/>
    <n v="0"/>
    <n v="0"/>
    <x v="2"/>
    <x v="2"/>
    <x v="2"/>
    <x v="3"/>
    <d v="1899-12-30T00:00:00"/>
    <d v="1899-12-30T00:00:00"/>
    <d v="1899-12-30T00:00:00"/>
    <d v="1899-12-30T00:00:00"/>
    <d v="1899-12-30T00:00:00"/>
    <n v="0"/>
    <n v="137"/>
    <s v=""/>
    <m/>
    <m/>
    <m/>
    <m/>
    <m/>
    <m/>
    <m/>
    <m/>
    <m/>
    <m/>
    <m/>
    <m/>
    <m/>
    <m/>
    <m/>
    <m/>
    <m/>
    <m/>
    <m/>
    <m/>
    <m/>
    <m/>
    <m/>
    <m/>
    <m/>
    <m/>
    <x v="7"/>
  </r>
  <r>
    <n v="0"/>
    <x v="13"/>
    <n v="0"/>
    <n v="0"/>
    <n v="0"/>
    <n v="0"/>
    <x v="7"/>
    <n v="0"/>
    <n v="0"/>
    <x v="2"/>
    <x v="2"/>
    <x v="2"/>
    <x v="3"/>
    <d v="1899-12-30T00:00:00"/>
    <d v="1899-12-30T00:00:00"/>
    <d v="1899-12-30T00:00:00"/>
    <d v="1899-12-30T00:00:00"/>
    <d v="1899-12-30T00:00:00"/>
    <n v="0"/>
    <n v="138"/>
    <s v=""/>
    <m/>
    <m/>
    <m/>
    <m/>
    <m/>
    <m/>
    <m/>
    <m/>
    <m/>
    <m/>
    <m/>
    <m/>
    <m/>
    <m/>
    <m/>
    <m/>
    <m/>
    <m/>
    <m/>
    <m/>
    <m/>
    <m/>
    <m/>
    <m/>
    <m/>
    <m/>
    <x v="7"/>
  </r>
  <r>
    <n v="0"/>
    <x v="13"/>
    <n v="0"/>
    <n v="0"/>
    <n v="0"/>
    <n v="0"/>
    <x v="7"/>
    <n v="0"/>
    <n v="0"/>
    <x v="2"/>
    <x v="2"/>
    <x v="2"/>
    <x v="3"/>
    <d v="1899-12-30T00:00:00"/>
    <d v="1899-12-30T00:00:00"/>
    <d v="1899-12-30T00:00:00"/>
    <d v="1899-12-30T00:00:00"/>
    <d v="1899-12-30T00:00:00"/>
    <n v="0"/>
    <n v="139"/>
    <s v=""/>
    <m/>
    <m/>
    <m/>
    <m/>
    <m/>
    <m/>
    <m/>
    <m/>
    <m/>
    <m/>
    <m/>
    <m/>
    <m/>
    <m/>
    <m/>
    <m/>
    <m/>
    <m/>
    <m/>
    <m/>
    <m/>
    <m/>
    <m/>
    <m/>
    <m/>
    <m/>
    <x v="7"/>
  </r>
  <r>
    <n v="0"/>
    <x v="13"/>
    <n v="0"/>
    <n v="0"/>
    <n v="0"/>
    <n v="0"/>
    <x v="7"/>
    <n v="0"/>
    <n v="0"/>
    <x v="2"/>
    <x v="2"/>
    <x v="2"/>
    <x v="3"/>
    <d v="1899-12-30T00:00:00"/>
    <d v="1899-12-30T00:00:00"/>
    <d v="1899-12-30T00:00:00"/>
    <d v="1899-12-30T00:00:00"/>
    <d v="1899-12-30T00:00:00"/>
    <n v="0"/>
    <n v="140"/>
    <s v=""/>
    <m/>
    <m/>
    <m/>
    <m/>
    <m/>
    <m/>
    <m/>
    <m/>
    <m/>
    <m/>
    <m/>
    <m/>
    <m/>
    <m/>
    <m/>
    <m/>
    <m/>
    <m/>
    <m/>
    <m/>
    <m/>
    <m/>
    <m/>
    <m/>
    <m/>
    <m/>
    <x v="7"/>
  </r>
  <r>
    <n v="0"/>
    <x v="13"/>
    <n v="0"/>
    <n v="0"/>
    <n v="0"/>
    <n v="0"/>
    <x v="7"/>
    <n v="0"/>
    <n v="0"/>
    <x v="2"/>
    <x v="2"/>
    <x v="2"/>
    <x v="3"/>
    <d v="1899-12-30T00:00:00"/>
    <d v="1899-12-30T00:00:00"/>
    <d v="1899-12-30T00:00:00"/>
    <d v="1899-12-30T00:00:00"/>
    <d v="1899-12-30T00:00:00"/>
    <n v="0"/>
    <n v="141"/>
    <s v=""/>
    <m/>
    <m/>
    <m/>
    <m/>
    <m/>
    <m/>
    <m/>
    <m/>
    <m/>
    <m/>
    <m/>
    <m/>
    <m/>
    <m/>
    <m/>
    <m/>
    <m/>
    <m/>
    <m/>
    <m/>
    <m/>
    <m/>
    <m/>
    <m/>
    <m/>
    <m/>
    <x v="7"/>
  </r>
  <r>
    <n v="0"/>
    <x v="13"/>
    <n v="0"/>
    <n v="0"/>
    <n v="0"/>
    <n v="0"/>
    <x v="7"/>
    <n v="0"/>
    <n v="0"/>
    <x v="2"/>
    <x v="2"/>
    <x v="2"/>
    <x v="3"/>
    <d v="1899-12-30T00:00:00"/>
    <d v="1899-12-30T00:00:00"/>
    <d v="1899-12-30T00:00:00"/>
    <d v="1899-12-30T00:00:00"/>
    <d v="1899-12-30T00:00:00"/>
    <n v="0"/>
    <n v="142"/>
    <s v=""/>
    <m/>
    <m/>
    <m/>
    <m/>
    <m/>
    <m/>
    <m/>
    <m/>
    <m/>
    <m/>
    <m/>
    <m/>
    <m/>
    <m/>
    <m/>
    <m/>
    <m/>
    <m/>
    <m/>
    <m/>
    <m/>
    <m/>
    <m/>
    <m/>
    <m/>
    <m/>
    <x v="7"/>
  </r>
  <r>
    <n v="0"/>
    <x v="13"/>
    <n v="0"/>
    <n v="0"/>
    <n v="0"/>
    <n v="0"/>
    <x v="7"/>
    <n v="0"/>
    <n v="0"/>
    <x v="2"/>
    <x v="2"/>
    <x v="2"/>
    <x v="3"/>
    <d v="1899-12-30T00:00:00"/>
    <d v="1899-12-30T00:00:00"/>
    <d v="1899-12-30T00:00:00"/>
    <d v="1899-12-30T00:00:00"/>
    <d v="1899-12-30T00:00:00"/>
    <n v="0"/>
    <n v="143"/>
    <s v=""/>
    <m/>
    <m/>
    <m/>
    <m/>
    <m/>
    <m/>
    <m/>
    <m/>
    <m/>
    <m/>
    <m/>
    <m/>
    <m/>
    <m/>
    <m/>
    <m/>
    <m/>
    <m/>
    <m/>
    <m/>
    <m/>
    <m/>
    <m/>
    <m/>
    <m/>
    <m/>
    <x v="7"/>
  </r>
  <r>
    <n v="0"/>
    <x v="13"/>
    <n v="0"/>
    <n v="0"/>
    <n v="0"/>
    <n v="0"/>
    <x v="7"/>
    <n v="0"/>
    <n v="0"/>
    <x v="2"/>
    <x v="2"/>
    <x v="2"/>
    <x v="3"/>
    <d v="1899-12-30T00:00:00"/>
    <d v="1899-12-30T00:00:00"/>
    <d v="1899-12-30T00:00:00"/>
    <d v="1899-12-30T00:00:00"/>
    <d v="1899-12-30T00:00:00"/>
    <n v="0"/>
    <n v="144"/>
    <s v=""/>
    <m/>
    <m/>
    <m/>
    <m/>
    <m/>
    <m/>
    <m/>
    <m/>
    <m/>
    <m/>
    <m/>
    <m/>
    <m/>
    <m/>
    <m/>
    <m/>
    <m/>
    <m/>
    <m/>
    <m/>
    <m/>
    <m/>
    <m/>
    <m/>
    <m/>
    <m/>
    <x v="7"/>
  </r>
  <r>
    <n v="0"/>
    <x v="13"/>
    <n v="0"/>
    <n v="0"/>
    <n v="0"/>
    <n v="0"/>
    <x v="7"/>
    <n v="0"/>
    <n v="0"/>
    <x v="2"/>
    <x v="2"/>
    <x v="2"/>
    <x v="3"/>
    <d v="1899-12-30T00:00:00"/>
    <d v="1899-12-30T00:00:00"/>
    <d v="1899-12-30T00:00:00"/>
    <d v="1899-12-30T00:00:00"/>
    <d v="1899-12-30T00:00:00"/>
    <n v="0"/>
    <n v="145"/>
    <s v=""/>
    <m/>
    <m/>
    <m/>
    <m/>
    <m/>
    <m/>
    <m/>
    <m/>
    <m/>
    <m/>
    <m/>
    <m/>
    <m/>
    <m/>
    <m/>
    <m/>
    <m/>
    <m/>
    <m/>
    <m/>
    <m/>
    <m/>
    <m/>
    <m/>
    <m/>
    <m/>
    <x v="7"/>
  </r>
  <r>
    <n v="0"/>
    <x v="13"/>
    <n v="0"/>
    <n v="0"/>
    <n v="0"/>
    <n v="0"/>
    <x v="7"/>
    <n v="0"/>
    <n v="0"/>
    <x v="2"/>
    <x v="2"/>
    <x v="2"/>
    <x v="3"/>
    <d v="1899-12-30T00:00:00"/>
    <d v="1899-12-30T00:00:00"/>
    <d v="1899-12-30T00:00:00"/>
    <d v="1899-12-30T00:00:00"/>
    <d v="1899-12-30T00:00:00"/>
    <n v="0"/>
    <n v="146"/>
    <s v=""/>
    <m/>
    <m/>
    <m/>
    <m/>
    <m/>
    <m/>
    <m/>
    <m/>
    <m/>
    <m/>
    <m/>
    <m/>
    <m/>
    <m/>
    <m/>
    <m/>
    <m/>
    <m/>
    <m/>
    <m/>
    <m/>
    <m/>
    <m/>
    <m/>
    <m/>
    <m/>
    <x v="7"/>
  </r>
  <r>
    <n v="0"/>
    <x v="13"/>
    <n v="0"/>
    <n v="0"/>
    <n v="0"/>
    <n v="0"/>
    <x v="7"/>
    <n v="0"/>
    <n v="0"/>
    <x v="2"/>
    <x v="2"/>
    <x v="2"/>
    <x v="3"/>
    <d v="1899-12-30T00:00:00"/>
    <d v="1899-12-30T00:00:00"/>
    <d v="1899-12-30T00:00:00"/>
    <d v="1899-12-30T00:00:00"/>
    <d v="1899-12-30T00:00:00"/>
    <n v="0"/>
    <n v="147"/>
    <s v=""/>
    <m/>
    <m/>
    <m/>
    <m/>
    <m/>
    <m/>
    <m/>
    <m/>
    <m/>
    <m/>
    <m/>
    <m/>
    <m/>
    <m/>
    <m/>
    <m/>
    <m/>
    <m/>
    <m/>
    <m/>
    <m/>
    <m/>
    <m/>
    <m/>
    <m/>
    <m/>
    <x v="7"/>
  </r>
  <r>
    <n v="0"/>
    <x v="13"/>
    <n v="0"/>
    <n v="0"/>
    <n v="0"/>
    <n v="0"/>
    <x v="7"/>
    <n v="0"/>
    <n v="0"/>
    <x v="2"/>
    <x v="2"/>
    <x v="2"/>
    <x v="3"/>
    <d v="1899-12-30T00:00:00"/>
    <d v="1899-12-30T00:00:00"/>
    <d v="1899-12-30T00:00:00"/>
    <d v="1899-12-30T00:00:00"/>
    <d v="1899-12-30T00:00:00"/>
    <n v="0"/>
    <n v="148"/>
    <s v=""/>
    <m/>
    <m/>
    <m/>
    <m/>
    <m/>
    <m/>
    <m/>
    <m/>
    <m/>
    <m/>
    <m/>
    <m/>
    <m/>
    <m/>
    <m/>
    <m/>
    <m/>
    <m/>
    <m/>
    <m/>
    <m/>
    <m/>
    <m/>
    <m/>
    <m/>
    <m/>
    <x v="7"/>
  </r>
  <r>
    <n v="0"/>
    <x v="13"/>
    <n v="0"/>
    <n v="0"/>
    <n v="0"/>
    <n v="0"/>
    <x v="7"/>
    <n v="0"/>
    <n v="0"/>
    <x v="2"/>
    <x v="2"/>
    <x v="2"/>
    <x v="3"/>
    <d v="1899-12-30T00:00:00"/>
    <d v="1899-12-30T00:00:00"/>
    <d v="1899-12-30T00:00:00"/>
    <d v="1899-12-30T00:00:00"/>
    <d v="1899-12-30T00:00:00"/>
    <n v="0"/>
    <n v="149"/>
    <s v=""/>
    <m/>
    <m/>
    <m/>
    <m/>
    <m/>
    <m/>
    <m/>
    <m/>
    <m/>
    <m/>
    <m/>
    <m/>
    <m/>
    <m/>
    <m/>
    <m/>
    <m/>
    <m/>
    <m/>
    <m/>
    <m/>
    <m/>
    <m/>
    <m/>
    <m/>
    <m/>
    <x v="7"/>
  </r>
  <r>
    <n v="0"/>
    <x v="13"/>
    <n v="0"/>
    <n v="0"/>
    <n v="0"/>
    <n v="0"/>
    <x v="7"/>
    <n v="0"/>
    <n v="0"/>
    <x v="2"/>
    <x v="2"/>
    <x v="2"/>
    <x v="3"/>
    <d v="1899-12-30T00:00:00"/>
    <d v="1899-12-30T00:00:00"/>
    <d v="1899-12-30T00:00:00"/>
    <d v="1899-12-30T00:00:00"/>
    <d v="1899-12-30T00:00:00"/>
    <n v="0"/>
    <n v="150"/>
    <s v=""/>
    <m/>
    <m/>
    <m/>
    <m/>
    <m/>
    <m/>
    <m/>
    <m/>
    <m/>
    <m/>
    <m/>
    <m/>
    <m/>
    <m/>
    <m/>
    <m/>
    <m/>
    <m/>
    <m/>
    <m/>
    <m/>
    <m/>
    <m/>
    <m/>
    <m/>
    <m/>
    <x v="7"/>
  </r>
  <r>
    <n v="0"/>
    <x v="13"/>
    <n v="0"/>
    <n v="0"/>
    <n v="0"/>
    <n v="0"/>
    <x v="7"/>
    <n v="0"/>
    <n v="0"/>
    <x v="2"/>
    <x v="2"/>
    <x v="2"/>
    <x v="3"/>
    <d v="1899-12-30T00:00:00"/>
    <d v="1899-12-30T00:00:00"/>
    <d v="1899-12-30T00:00:00"/>
    <d v="1899-12-30T00:00:00"/>
    <d v="1899-12-30T00:00:00"/>
    <n v="0"/>
    <n v="151"/>
    <s v=""/>
    <m/>
    <m/>
    <m/>
    <m/>
    <m/>
    <m/>
    <m/>
    <m/>
    <m/>
    <m/>
    <m/>
    <m/>
    <m/>
    <m/>
    <m/>
    <m/>
    <m/>
    <m/>
    <m/>
    <m/>
    <m/>
    <m/>
    <m/>
    <m/>
    <m/>
    <m/>
    <x v="7"/>
  </r>
  <r>
    <n v="0"/>
    <x v="13"/>
    <n v="0"/>
    <n v="0"/>
    <n v="0"/>
    <n v="0"/>
    <x v="7"/>
    <n v="0"/>
    <n v="0"/>
    <x v="2"/>
    <x v="2"/>
    <x v="2"/>
    <x v="3"/>
    <d v="1899-12-30T00:00:00"/>
    <d v="1899-12-30T00:00:00"/>
    <d v="1899-12-30T00:00:00"/>
    <d v="1899-12-30T00:00:00"/>
    <d v="1899-12-30T00:00:00"/>
    <n v="0"/>
    <n v="152"/>
    <s v=""/>
    <m/>
    <m/>
    <m/>
    <m/>
    <m/>
    <m/>
    <m/>
    <m/>
    <m/>
    <m/>
    <m/>
    <m/>
    <m/>
    <m/>
    <m/>
    <m/>
    <m/>
    <m/>
    <m/>
    <m/>
    <m/>
    <m/>
    <m/>
    <m/>
    <m/>
    <m/>
    <x v="7"/>
  </r>
  <r>
    <n v="0"/>
    <x v="13"/>
    <n v="0"/>
    <n v="0"/>
    <n v="0"/>
    <n v="0"/>
    <x v="7"/>
    <n v="0"/>
    <n v="0"/>
    <x v="2"/>
    <x v="2"/>
    <x v="2"/>
    <x v="3"/>
    <d v="1899-12-30T00:00:00"/>
    <d v="1899-12-30T00:00:00"/>
    <d v="1899-12-30T00:00:00"/>
    <d v="1899-12-30T00:00:00"/>
    <d v="1899-12-30T00:00:00"/>
    <n v="0"/>
    <n v="153"/>
    <s v=""/>
    <m/>
    <m/>
    <m/>
    <m/>
    <m/>
    <m/>
    <m/>
    <m/>
    <m/>
    <m/>
    <m/>
    <m/>
    <m/>
    <m/>
    <m/>
    <m/>
    <m/>
    <m/>
    <m/>
    <m/>
    <m/>
    <m/>
    <m/>
    <m/>
    <m/>
    <m/>
    <x v="7"/>
  </r>
  <r>
    <n v="0"/>
    <x v="13"/>
    <n v="0"/>
    <n v="0"/>
    <n v="0"/>
    <n v="0"/>
    <x v="7"/>
    <n v="0"/>
    <n v="0"/>
    <x v="2"/>
    <x v="2"/>
    <x v="2"/>
    <x v="3"/>
    <d v="1899-12-30T00:00:00"/>
    <d v="1899-12-30T00:00:00"/>
    <d v="1899-12-30T00:00:00"/>
    <d v="1899-12-30T00:00:00"/>
    <d v="1899-12-30T00:00:00"/>
    <n v="0"/>
    <n v="154"/>
    <s v=""/>
    <m/>
    <m/>
    <m/>
    <m/>
    <m/>
    <m/>
    <m/>
    <m/>
    <m/>
    <m/>
    <m/>
    <m/>
    <m/>
    <m/>
    <m/>
    <m/>
    <m/>
    <m/>
    <m/>
    <m/>
    <m/>
    <m/>
    <m/>
    <m/>
    <m/>
    <m/>
    <x v="7"/>
  </r>
  <r>
    <n v="0"/>
    <x v="13"/>
    <n v="0"/>
    <n v="0"/>
    <n v="0"/>
    <n v="0"/>
    <x v="7"/>
    <n v="0"/>
    <n v="0"/>
    <x v="2"/>
    <x v="2"/>
    <x v="2"/>
    <x v="3"/>
    <d v="1899-12-30T00:00:00"/>
    <d v="1899-12-30T00:00:00"/>
    <d v="1899-12-30T00:00:00"/>
    <d v="1899-12-30T00:00:00"/>
    <d v="1899-12-30T00:00:00"/>
    <n v="0"/>
    <n v="155"/>
    <s v=""/>
    <m/>
    <m/>
    <m/>
    <m/>
    <m/>
    <m/>
    <m/>
    <m/>
    <m/>
    <m/>
    <m/>
    <m/>
    <m/>
    <m/>
    <m/>
    <m/>
    <m/>
    <m/>
    <m/>
    <m/>
    <m/>
    <m/>
    <m/>
    <m/>
    <m/>
    <m/>
    <x v="7"/>
  </r>
  <r>
    <n v="0"/>
    <x v="13"/>
    <n v="0"/>
    <n v="0"/>
    <n v="0"/>
    <n v="0"/>
    <x v="7"/>
    <n v="0"/>
    <n v="0"/>
    <x v="2"/>
    <x v="2"/>
    <x v="2"/>
    <x v="3"/>
    <d v="1899-12-30T00:00:00"/>
    <d v="1899-12-30T00:00:00"/>
    <d v="1899-12-30T00:00:00"/>
    <d v="1899-12-30T00:00:00"/>
    <d v="1899-12-30T00:00:00"/>
    <n v="0"/>
    <n v="156"/>
    <s v=""/>
    <m/>
    <m/>
    <m/>
    <m/>
    <m/>
    <m/>
    <m/>
    <m/>
    <m/>
    <m/>
    <m/>
    <m/>
    <m/>
    <m/>
    <m/>
    <m/>
    <m/>
    <m/>
    <m/>
    <m/>
    <m/>
    <m/>
    <m/>
    <m/>
    <m/>
    <m/>
    <x v="7"/>
  </r>
  <r>
    <n v="0"/>
    <x v="13"/>
    <n v="0"/>
    <n v="0"/>
    <n v="0"/>
    <n v="0"/>
    <x v="7"/>
    <n v="0"/>
    <n v="0"/>
    <x v="2"/>
    <x v="2"/>
    <x v="2"/>
    <x v="3"/>
    <d v="1899-12-30T00:00:00"/>
    <d v="1899-12-30T00:00:00"/>
    <d v="1899-12-30T00:00:00"/>
    <d v="1899-12-30T00:00:00"/>
    <d v="1899-12-30T00:00:00"/>
    <n v="0"/>
    <n v="157"/>
    <s v=""/>
    <m/>
    <m/>
    <m/>
    <m/>
    <m/>
    <m/>
    <m/>
    <m/>
    <m/>
    <m/>
    <m/>
    <m/>
    <m/>
    <m/>
    <m/>
    <m/>
    <m/>
    <m/>
    <m/>
    <m/>
    <m/>
    <m/>
    <m/>
    <m/>
    <m/>
    <m/>
    <x v="7"/>
  </r>
  <r>
    <n v="0"/>
    <x v="13"/>
    <n v="0"/>
    <n v="0"/>
    <n v="0"/>
    <n v="0"/>
    <x v="7"/>
    <n v="0"/>
    <n v="0"/>
    <x v="2"/>
    <x v="2"/>
    <x v="2"/>
    <x v="3"/>
    <d v="1899-12-30T00:00:00"/>
    <d v="1899-12-30T00:00:00"/>
    <d v="1899-12-30T00:00:00"/>
    <d v="1899-12-30T00:00:00"/>
    <d v="1899-12-30T00:00:00"/>
    <n v="0"/>
    <n v="158"/>
    <s v=""/>
    <m/>
    <m/>
    <m/>
    <m/>
    <m/>
    <m/>
    <m/>
    <m/>
    <m/>
    <m/>
    <m/>
    <m/>
    <m/>
    <m/>
    <m/>
    <m/>
    <m/>
    <m/>
    <m/>
    <m/>
    <m/>
    <m/>
    <m/>
    <m/>
    <m/>
    <m/>
    <x v="7"/>
  </r>
  <r>
    <n v="0"/>
    <x v="13"/>
    <n v="0"/>
    <n v="0"/>
    <n v="0"/>
    <n v="0"/>
    <x v="7"/>
    <n v="0"/>
    <n v="0"/>
    <x v="2"/>
    <x v="2"/>
    <x v="2"/>
    <x v="3"/>
    <d v="1899-12-30T00:00:00"/>
    <d v="1899-12-30T00:00:00"/>
    <d v="1899-12-30T00:00:00"/>
    <d v="1899-12-30T00:00:00"/>
    <d v="1899-12-30T00:00:00"/>
    <n v="0"/>
    <n v="159"/>
    <s v=""/>
    <m/>
    <m/>
    <m/>
    <m/>
    <m/>
    <m/>
    <m/>
    <m/>
    <m/>
    <m/>
    <m/>
    <m/>
    <m/>
    <m/>
    <m/>
    <m/>
    <m/>
    <m/>
    <m/>
    <m/>
    <m/>
    <m/>
    <m/>
    <m/>
    <m/>
    <m/>
    <x v="7"/>
  </r>
  <r>
    <n v="0"/>
    <x v="13"/>
    <n v="0"/>
    <n v="0"/>
    <n v="0"/>
    <n v="0"/>
    <x v="7"/>
    <n v="0"/>
    <n v="0"/>
    <x v="2"/>
    <x v="2"/>
    <x v="2"/>
    <x v="3"/>
    <d v="1899-12-30T00:00:00"/>
    <d v="1899-12-30T00:00:00"/>
    <d v="1899-12-30T00:00:00"/>
    <d v="1899-12-30T00:00:00"/>
    <d v="1899-12-30T00:00:00"/>
    <n v="0"/>
    <n v="160"/>
    <s v=""/>
    <m/>
    <m/>
    <m/>
    <m/>
    <m/>
    <m/>
    <m/>
    <m/>
    <m/>
    <m/>
    <m/>
    <m/>
    <m/>
    <m/>
    <m/>
    <m/>
    <m/>
    <m/>
    <m/>
    <m/>
    <m/>
    <m/>
    <m/>
    <m/>
    <m/>
    <m/>
    <x v="7"/>
  </r>
  <r>
    <n v="0"/>
    <x v="13"/>
    <n v="0"/>
    <n v="0"/>
    <n v="0"/>
    <n v="0"/>
    <x v="7"/>
    <n v="0"/>
    <n v="0"/>
    <x v="2"/>
    <x v="2"/>
    <x v="2"/>
    <x v="3"/>
    <d v="1899-12-30T00:00:00"/>
    <d v="1899-12-30T00:00:00"/>
    <d v="1899-12-30T00:00:00"/>
    <d v="1899-12-30T00:00:00"/>
    <d v="1899-12-30T00:00:00"/>
    <n v="0"/>
    <n v="161"/>
    <s v=""/>
    <m/>
    <m/>
    <m/>
    <m/>
    <m/>
    <m/>
    <m/>
    <m/>
    <m/>
    <m/>
    <m/>
    <m/>
    <m/>
    <m/>
    <m/>
    <m/>
    <m/>
    <m/>
    <m/>
    <m/>
    <m/>
    <m/>
    <m/>
    <m/>
    <m/>
    <m/>
    <x v="7"/>
  </r>
  <r>
    <n v="0"/>
    <x v="13"/>
    <n v="0"/>
    <n v="0"/>
    <n v="0"/>
    <n v="0"/>
    <x v="7"/>
    <n v="0"/>
    <n v="0"/>
    <x v="2"/>
    <x v="2"/>
    <x v="2"/>
    <x v="3"/>
    <d v="1899-12-30T00:00:00"/>
    <d v="1899-12-30T00:00:00"/>
    <d v="1899-12-30T00:00:00"/>
    <d v="1899-12-30T00:00:00"/>
    <d v="1899-12-30T00:00:00"/>
    <n v="0"/>
    <n v="162"/>
    <s v=""/>
    <m/>
    <m/>
    <m/>
    <m/>
    <m/>
    <m/>
    <m/>
    <m/>
    <m/>
    <m/>
    <m/>
    <m/>
    <m/>
    <m/>
    <m/>
    <m/>
    <m/>
    <m/>
    <m/>
    <m/>
    <m/>
    <m/>
    <m/>
    <m/>
    <m/>
    <m/>
    <x v="7"/>
  </r>
  <r>
    <n v="0"/>
    <x v="13"/>
    <n v="0"/>
    <n v="0"/>
    <n v="0"/>
    <n v="0"/>
    <x v="7"/>
    <n v="0"/>
    <n v="0"/>
    <x v="2"/>
    <x v="2"/>
    <x v="2"/>
    <x v="3"/>
    <d v="1899-12-30T00:00:00"/>
    <d v="1899-12-30T00:00:00"/>
    <d v="1899-12-30T00:00:00"/>
    <d v="1899-12-30T00:00:00"/>
    <d v="1899-12-30T00:00:00"/>
    <n v="0"/>
    <n v="163"/>
    <s v=""/>
    <m/>
    <m/>
    <m/>
    <m/>
    <m/>
    <m/>
    <m/>
    <m/>
    <m/>
    <m/>
    <m/>
    <m/>
    <m/>
    <m/>
    <m/>
    <m/>
    <m/>
    <m/>
    <m/>
    <m/>
    <m/>
    <m/>
    <m/>
    <m/>
    <m/>
    <m/>
    <x v="7"/>
  </r>
  <r>
    <n v="0"/>
    <x v="13"/>
    <n v="0"/>
    <n v="0"/>
    <n v="0"/>
    <n v="0"/>
    <x v="7"/>
    <n v="0"/>
    <n v="0"/>
    <x v="2"/>
    <x v="2"/>
    <x v="2"/>
    <x v="3"/>
    <d v="1899-12-30T00:00:00"/>
    <d v="1899-12-30T00:00:00"/>
    <d v="1899-12-30T00:00:00"/>
    <d v="1899-12-30T00:00:00"/>
    <d v="1899-12-30T00:00:00"/>
    <n v="0"/>
    <n v="164"/>
    <s v=""/>
    <m/>
    <m/>
    <m/>
    <m/>
    <m/>
    <m/>
    <m/>
    <m/>
    <m/>
    <m/>
    <m/>
    <m/>
    <m/>
    <m/>
    <m/>
    <m/>
    <m/>
    <m/>
    <m/>
    <m/>
    <m/>
    <m/>
    <m/>
    <m/>
    <m/>
    <m/>
    <x v="7"/>
  </r>
  <r>
    <n v="0"/>
    <x v="13"/>
    <n v="0"/>
    <n v="0"/>
    <n v="0"/>
    <n v="0"/>
    <x v="7"/>
    <n v="0"/>
    <n v="0"/>
    <x v="2"/>
    <x v="2"/>
    <x v="2"/>
    <x v="3"/>
    <d v="1899-12-30T00:00:00"/>
    <d v="1899-12-30T00:00:00"/>
    <d v="1899-12-30T00:00:00"/>
    <d v="1899-12-30T00:00:00"/>
    <d v="1899-12-30T00:00:00"/>
    <n v="0"/>
    <n v="165"/>
    <s v=""/>
    <m/>
    <m/>
    <m/>
    <m/>
    <m/>
    <m/>
    <m/>
    <m/>
    <m/>
    <m/>
    <m/>
    <m/>
    <m/>
    <m/>
    <m/>
    <m/>
    <m/>
    <m/>
    <m/>
    <m/>
    <m/>
    <m/>
    <m/>
    <m/>
    <m/>
    <m/>
    <x v="7"/>
  </r>
  <r>
    <n v="0"/>
    <x v="13"/>
    <n v="0"/>
    <n v="0"/>
    <n v="0"/>
    <n v="0"/>
    <x v="7"/>
    <n v="0"/>
    <n v="0"/>
    <x v="2"/>
    <x v="2"/>
    <x v="2"/>
    <x v="3"/>
    <d v="1899-12-30T00:00:00"/>
    <d v="1899-12-30T00:00:00"/>
    <d v="1899-12-30T00:00:00"/>
    <d v="1899-12-30T00:00:00"/>
    <d v="1899-12-30T00:00:00"/>
    <n v="0"/>
    <n v="166"/>
    <s v=""/>
    <m/>
    <m/>
    <m/>
    <m/>
    <m/>
    <m/>
    <m/>
    <m/>
    <m/>
    <m/>
    <m/>
    <m/>
    <m/>
    <m/>
    <m/>
    <m/>
    <m/>
    <m/>
    <m/>
    <m/>
    <m/>
    <m/>
    <m/>
    <m/>
    <m/>
    <m/>
    <x v="7"/>
  </r>
  <r>
    <n v="0"/>
    <x v="13"/>
    <n v="0"/>
    <n v="0"/>
    <n v="0"/>
    <n v="0"/>
    <x v="7"/>
    <n v="0"/>
    <n v="0"/>
    <x v="2"/>
    <x v="2"/>
    <x v="2"/>
    <x v="3"/>
    <d v="1899-12-30T00:00:00"/>
    <d v="1899-12-30T00:00:00"/>
    <d v="1899-12-30T00:00:00"/>
    <d v="1899-12-30T00:00:00"/>
    <d v="1899-12-30T00:00:00"/>
    <n v="0"/>
    <n v="167"/>
    <s v=""/>
    <m/>
    <m/>
    <m/>
    <m/>
    <m/>
    <m/>
    <m/>
    <m/>
    <m/>
    <m/>
    <m/>
    <m/>
    <m/>
    <m/>
    <m/>
    <m/>
    <m/>
    <m/>
    <m/>
    <m/>
    <m/>
    <m/>
    <m/>
    <m/>
    <m/>
    <m/>
    <x v="7"/>
  </r>
  <r>
    <n v="0"/>
    <x v="13"/>
    <n v="0"/>
    <n v="0"/>
    <n v="0"/>
    <n v="0"/>
    <x v="7"/>
    <n v="0"/>
    <n v="0"/>
    <x v="2"/>
    <x v="2"/>
    <x v="2"/>
    <x v="3"/>
    <d v="1899-12-30T00:00:00"/>
    <d v="1899-12-30T00:00:00"/>
    <d v="1899-12-30T00:00:00"/>
    <d v="1899-12-30T00:00:00"/>
    <d v="1899-12-30T00:00:00"/>
    <n v="0"/>
    <n v="168"/>
    <s v=""/>
    <m/>
    <m/>
    <m/>
    <m/>
    <m/>
    <m/>
    <m/>
    <m/>
    <m/>
    <m/>
    <m/>
    <m/>
    <m/>
    <m/>
    <m/>
    <m/>
    <m/>
    <m/>
    <m/>
    <m/>
    <m/>
    <m/>
    <m/>
    <m/>
    <m/>
    <m/>
    <x v="7"/>
  </r>
  <r>
    <n v="0"/>
    <x v="13"/>
    <n v="0"/>
    <n v="0"/>
    <n v="0"/>
    <n v="0"/>
    <x v="7"/>
    <n v="0"/>
    <n v="0"/>
    <x v="2"/>
    <x v="2"/>
    <x v="2"/>
    <x v="3"/>
    <d v="1899-12-30T00:00:00"/>
    <d v="1899-12-30T00:00:00"/>
    <d v="1899-12-30T00:00:00"/>
    <d v="1899-12-30T00:00:00"/>
    <d v="1899-12-30T00:00:00"/>
    <n v="0"/>
    <n v="169"/>
    <s v=""/>
    <m/>
    <m/>
    <m/>
    <m/>
    <m/>
    <m/>
    <m/>
    <m/>
    <m/>
    <m/>
    <m/>
    <m/>
    <m/>
    <m/>
    <m/>
    <m/>
    <m/>
    <m/>
    <m/>
    <m/>
    <m/>
    <m/>
    <m/>
    <m/>
    <m/>
    <m/>
    <x v="7"/>
  </r>
  <r>
    <n v="0"/>
    <x v="13"/>
    <n v="0"/>
    <n v="0"/>
    <n v="0"/>
    <n v="0"/>
    <x v="7"/>
    <n v="0"/>
    <n v="0"/>
    <x v="2"/>
    <x v="2"/>
    <x v="2"/>
    <x v="3"/>
    <d v="1899-12-30T00:00:00"/>
    <d v="1899-12-30T00:00:00"/>
    <d v="1899-12-30T00:00:00"/>
    <d v="1899-12-30T00:00:00"/>
    <d v="1899-12-30T00:00:00"/>
    <n v="0"/>
    <n v="170"/>
    <s v=""/>
    <m/>
    <m/>
    <m/>
    <m/>
    <m/>
    <m/>
    <m/>
    <m/>
    <m/>
    <m/>
    <m/>
    <m/>
    <m/>
    <m/>
    <m/>
    <m/>
    <m/>
    <m/>
    <m/>
    <m/>
    <m/>
    <m/>
    <m/>
    <m/>
    <m/>
    <m/>
    <x v="7"/>
  </r>
  <r>
    <n v="0"/>
    <x v="13"/>
    <n v="0"/>
    <n v="0"/>
    <n v="0"/>
    <n v="0"/>
    <x v="7"/>
    <n v="0"/>
    <n v="0"/>
    <x v="2"/>
    <x v="2"/>
    <x v="2"/>
    <x v="3"/>
    <d v="1899-12-30T00:00:00"/>
    <d v="1899-12-30T00:00:00"/>
    <d v="1899-12-30T00:00:00"/>
    <d v="1899-12-30T00:00:00"/>
    <d v="1899-12-30T00:00:00"/>
    <n v="0"/>
    <n v="171"/>
    <s v=""/>
    <m/>
    <m/>
    <m/>
    <m/>
    <m/>
    <m/>
    <m/>
    <m/>
    <m/>
    <m/>
    <m/>
    <m/>
    <m/>
    <m/>
    <m/>
    <m/>
    <m/>
    <m/>
    <m/>
    <m/>
    <m/>
    <m/>
    <m/>
    <m/>
    <m/>
    <m/>
    <x v="7"/>
  </r>
  <r>
    <n v="0"/>
    <x v="13"/>
    <n v="0"/>
    <n v="0"/>
    <n v="0"/>
    <n v="0"/>
    <x v="7"/>
    <n v="0"/>
    <n v="0"/>
    <x v="2"/>
    <x v="2"/>
    <x v="2"/>
    <x v="3"/>
    <d v="1899-12-30T00:00:00"/>
    <d v="1899-12-30T00:00:00"/>
    <d v="1899-12-30T00:00:00"/>
    <d v="1899-12-30T00:00:00"/>
    <d v="1899-12-30T00:00:00"/>
    <n v="0"/>
    <n v="172"/>
    <s v=""/>
    <m/>
    <m/>
    <m/>
    <m/>
    <m/>
    <m/>
    <m/>
    <m/>
    <m/>
    <m/>
    <m/>
    <m/>
    <m/>
    <m/>
    <m/>
    <m/>
    <m/>
    <m/>
    <m/>
    <m/>
    <m/>
    <m/>
    <m/>
    <m/>
    <m/>
    <m/>
    <x v="7"/>
  </r>
  <r>
    <n v="0"/>
    <x v="13"/>
    <n v="0"/>
    <n v="0"/>
    <n v="0"/>
    <n v="0"/>
    <x v="7"/>
    <n v="0"/>
    <n v="0"/>
    <x v="2"/>
    <x v="2"/>
    <x v="2"/>
    <x v="3"/>
    <d v="1899-12-30T00:00:00"/>
    <d v="1899-12-30T00:00:00"/>
    <d v="1899-12-30T00:00:00"/>
    <d v="1899-12-30T00:00:00"/>
    <d v="1899-12-30T00:00:00"/>
    <n v="0"/>
    <n v="173"/>
    <s v=""/>
    <m/>
    <m/>
    <m/>
    <m/>
    <m/>
    <m/>
    <m/>
    <m/>
    <m/>
    <m/>
    <m/>
    <m/>
    <m/>
    <m/>
    <m/>
    <m/>
    <m/>
    <m/>
    <m/>
    <m/>
    <m/>
    <m/>
    <m/>
    <m/>
    <m/>
    <m/>
    <x v="7"/>
  </r>
  <r>
    <n v="0"/>
    <x v="13"/>
    <n v="0"/>
    <n v="0"/>
    <n v="0"/>
    <n v="0"/>
    <x v="7"/>
    <n v="0"/>
    <n v="0"/>
    <x v="2"/>
    <x v="2"/>
    <x v="2"/>
    <x v="3"/>
    <d v="1899-12-30T00:00:00"/>
    <d v="1899-12-30T00:00:00"/>
    <d v="1899-12-30T00:00:00"/>
    <d v="1899-12-30T00:00:00"/>
    <d v="1899-12-30T00:00:00"/>
    <n v="0"/>
    <n v="174"/>
    <s v=""/>
    <m/>
    <m/>
    <m/>
    <m/>
    <m/>
    <m/>
    <m/>
    <m/>
    <m/>
    <m/>
    <m/>
    <m/>
    <m/>
    <m/>
    <m/>
    <m/>
    <m/>
    <m/>
    <m/>
    <m/>
    <m/>
    <m/>
    <m/>
    <m/>
    <m/>
    <m/>
    <x v="7"/>
  </r>
  <r>
    <n v="0"/>
    <x v="13"/>
    <n v="0"/>
    <n v="0"/>
    <n v="0"/>
    <n v="0"/>
    <x v="7"/>
    <n v="0"/>
    <n v="0"/>
    <x v="2"/>
    <x v="2"/>
    <x v="2"/>
    <x v="3"/>
    <d v="1899-12-30T00:00:00"/>
    <d v="1899-12-30T00:00:00"/>
    <d v="1899-12-30T00:00:00"/>
    <d v="1899-12-30T00:00:00"/>
    <d v="1899-12-30T00:00:00"/>
    <n v="0"/>
    <n v="175"/>
    <s v=""/>
    <m/>
    <m/>
    <m/>
    <m/>
    <m/>
    <m/>
    <m/>
    <m/>
    <m/>
    <m/>
    <m/>
    <m/>
    <m/>
    <m/>
    <m/>
    <m/>
    <m/>
    <m/>
    <m/>
    <m/>
    <m/>
    <m/>
    <m/>
    <m/>
    <m/>
    <m/>
    <x v="7"/>
  </r>
  <r>
    <n v="0"/>
    <x v="13"/>
    <n v="0"/>
    <n v="0"/>
    <n v="0"/>
    <n v="0"/>
    <x v="7"/>
    <n v="0"/>
    <n v="0"/>
    <x v="2"/>
    <x v="2"/>
    <x v="2"/>
    <x v="3"/>
    <d v="1899-12-30T00:00:00"/>
    <d v="1899-12-30T00:00:00"/>
    <d v="1899-12-30T00:00:00"/>
    <d v="1899-12-30T00:00:00"/>
    <d v="1899-12-30T00:00:00"/>
    <n v="0"/>
    <n v="176"/>
    <s v=""/>
    <m/>
    <m/>
    <m/>
    <m/>
    <m/>
    <m/>
    <m/>
    <m/>
    <m/>
    <m/>
    <m/>
    <m/>
    <m/>
    <m/>
    <m/>
    <m/>
    <m/>
    <m/>
    <m/>
    <m/>
    <m/>
    <m/>
    <m/>
    <m/>
    <m/>
    <m/>
    <x v="7"/>
  </r>
  <r>
    <n v="0"/>
    <x v="13"/>
    <n v="0"/>
    <n v="0"/>
    <n v="0"/>
    <n v="0"/>
    <x v="7"/>
    <n v="0"/>
    <n v="0"/>
    <x v="2"/>
    <x v="2"/>
    <x v="2"/>
    <x v="3"/>
    <d v="1899-12-30T00:00:00"/>
    <d v="1899-12-30T00:00:00"/>
    <d v="1899-12-30T00:00:00"/>
    <d v="1899-12-30T00:00:00"/>
    <d v="1899-12-30T00:00:00"/>
    <n v="0"/>
    <n v="177"/>
    <s v=""/>
    <m/>
    <m/>
    <m/>
    <m/>
    <m/>
    <m/>
    <m/>
    <m/>
    <m/>
    <m/>
    <m/>
    <m/>
    <m/>
    <m/>
    <m/>
    <m/>
    <m/>
    <m/>
    <m/>
    <m/>
    <m/>
    <m/>
    <m/>
    <m/>
    <m/>
    <m/>
    <x v="7"/>
  </r>
  <r>
    <n v="0"/>
    <x v="13"/>
    <n v="0"/>
    <n v="0"/>
    <n v="0"/>
    <n v="0"/>
    <x v="7"/>
    <n v="0"/>
    <n v="0"/>
    <x v="2"/>
    <x v="2"/>
    <x v="2"/>
    <x v="3"/>
    <d v="1899-12-30T00:00:00"/>
    <d v="1899-12-30T00:00:00"/>
    <d v="1899-12-30T00:00:00"/>
    <d v="1899-12-30T00:00:00"/>
    <d v="1899-12-30T00:00:00"/>
    <n v="0"/>
    <n v="178"/>
    <s v=""/>
    <m/>
    <m/>
    <m/>
    <m/>
    <m/>
    <m/>
    <m/>
    <m/>
    <m/>
    <m/>
    <m/>
    <m/>
    <m/>
    <m/>
    <m/>
    <m/>
    <m/>
    <m/>
    <m/>
    <m/>
    <m/>
    <m/>
    <m/>
    <m/>
    <m/>
    <m/>
    <x v="7"/>
  </r>
  <r>
    <n v="0"/>
    <x v="13"/>
    <n v="0"/>
    <n v="0"/>
    <n v="0"/>
    <n v="0"/>
    <x v="7"/>
    <n v="0"/>
    <n v="0"/>
    <x v="2"/>
    <x v="2"/>
    <x v="2"/>
    <x v="3"/>
    <d v="1899-12-30T00:00:00"/>
    <d v="1899-12-30T00:00:00"/>
    <d v="1899-12-30T00:00:00"/>
    <d v="1899-12-30T00:00:00"/>
    <d v="1899-12-30T00:00:00"/>
    <n v="0"/>
    <n v="179"/>
    <s v=""/>
    <m/>
    <m/>
    <m/>
    <m/>
    <m/>
    <m/>
    <m/>
    <m/>
    <m/>
    <m/>
    <m/>
    <m/>
    <m/>
    <m/>
    <m/>
    <m/>
    <m/>
    <m/>
    <m/>
    <m/>
    <m/>
    <m/>
    <m/>
    <m/>
    <m/>
    <m/>
    <x v="7"/>
  </r>
  <r>
    <n v="0"/>
    <x v="13"/>
    <n v="0"/>
    <n v="0"/>
    <n v="0"/>
    <n v="0"/>
    <x v="7"/>
    <n v="0"/>
    <n v="0"/>
    <x v="2"/>
    <x v="2"/>
    <x v="2"/>
    <x v="3"/>
    <d v="1899-12-30T00:00:00"/>
    <d v="1899-12-30T00:00:00"/>
    <d v="1899-12-30T00:00:00"/>
    <d v="1899-12-30T00:00:00"/>
    <d v="1899-12-30T00:00:00"/>
    <n v="0"/>
    <n v="180"/>
    <s v=""/>
    <m/>
    <m/>
    <m/>
    <m/>
    <m/>
    <m/>
    <m/>
    <m/>
    <m/>
    <m/>
    <m/>
    <m/>
    <m/>
    <m/>
    <m/>
    <m/>
    <m/>
    <m/>
    <m/>
    <m/>
    <m/>
    <m/>
    <m/>
    <m/>
    <m/>
    <m/>
    <x v="7"/>
  </r>
  <r>
    <n v="0"/>
    <x v="13"/>
    <n v="0"/>
    <n v="0"/>
    <n v="0"/>
    <n v="0"/>
    <x v="7"/>
    <n v="0"/>
    <n v="0"/>
    <x v="2"/>
    <x v="2"/>
    <x v="2"/>
    <x v="3"/>
    <d v="1899-12-30T00:00:00"/>
    <d v="1899-12-30T00:00:00"/>
    <d v="1899-12-30T00:00:00"/>
    <d v="1899-12-30T00:00:00"/>
    <d v="1899-12-30T00:00:00"/>
    <n v="0"/>
    <n v="181"/>
    <s v=""/>
    <m/>
    <m/>
    <m/>
    <m/>
    <m/>
    <m/>
    <m/>
    <m/>
    <m/>
    <m/>
    <m/>
    <m/>
    <m/>
    <m/>
    <m/>
    <m/>
    <m/>
    <m/>
    <m/>
    <m/>
    <m/>
    <m/>
    <m/>
    <m/>
    <m/>
    <m/>
    <x v="7"/>
  </r>
  <r>
    <n v="0"/>
    <x v="13"/>
    <n v="0"/>
    <n v="0"/>
    <n v="0"/>
    <n v="0"/>
    <x v="7"/>
    <n v="0"/>
    <n v="0"/>
    <x v="2"/>
    <x v="2"/>
    <x v="2"/>
    <x v="3"/>
    <d v="1899-12-30T00:00:00"/>
    <d v="1899-12-30T00:00:00"/>
    <d v="1899-12-30T00:00:00"/>
    <d v="1899-12-30T00:00:00"/>
    <d v="1899-12-30T00:00:00"/>
    <n v="0"/>
    <n v="182"/>
    <s v=""/>
    <m/>
    <m/>
    <m/>
    <m/>
    <m/>
    <m/>
    <m/>
    <m/>
    <m/>
    <m/>
    <m/>
    <m/>
    <m/>
    <m/>
    <m/>
    <m/>
    <m/>
    <m/>
    <m/>
    <m/>
    <m/>
    <m/>
    <m/>
    <m/>
    <m/>
    <m/>
    <x v="7"/>
  </r>
  <r>
    <n v="0"/>
    <x v="13"/>
    <n v="0"/>
    <n v="0"/>
    <n v="0"/>
    <n v="0"/>
    <x v="7"/>
    <n v="0"/>
    <n v="0"/>
    <x v="2"/>
    <x v="2"/>
    <x v="2"/>
    <x v="3"/>
    <d v="1899-12-30T00:00:00"/>
    <d v="1899-12-30T00:00:00"/>
    <d v="1899-12-30T00:00:00"/>
    <d v="1899-12-30T00:00:00"/>
    <d v="1899-12-30T00:00:00"/>
    <n v="0"/>
    <n v="183"/>
    <s v=""/>
    <m/>
    <m/>
    <m/>
    <m/>
    <m/>
    <m/>
    <m/>
    <m/>
    <m/>
    <m/>
    <m/>
    <m/>
    <m/>
    <m/>
    <m/>
    <m/>
    <m/>
    <m/>
    <m/>
    <m/>
    <m/>
    <m/>
    <m/>
    <m/>
    <m/>
    <m/>
    <x v="7"/>
  </r>
  <r>
    <n v="0"/>
    <x v="13"/>
    <n v="0"/>
    <n v="0"/>
    <n v="0"/>
    <n v="0"/>
    <x v="7"/>
    <n v="0"/>
    <n v="0"/>
    <x v="2"/>
    <x v="2"/>
    <x v="2"/>
    <x v="3"/>
    <d v="1899-12-30T00:00:00"/>
    <d v="1899-12-30T00:00:00"/>
    <d v="1899-12-30T00:00:00"/>
    <d v="1899-12-30T00:00:00"/>
    <d v="1899-12-30T00:00:00"/>
    <n v="0"/>
    <n v="184"/>
    <s v=""/>
    <m/>
    <m/>
    <m/>
    <m/>
    <m/>
    <m/>
    <m/>
    <m/>
    <m/>
    <m/>
    <m/>
    <m/>
    <m/>
    <m/>
    <m/>
    <m/>
    <m/>
    <m/>
    <m/>
    <m/>
    <m/>
    <m/>
    <m/>
    <m/>
    <m/>
    <m/>
    <x v="7"/>
  </r>
  <r>
    <n v="0"/>
    <x v="13"/>
    <n v="0"/>
    <n v="0"/>
    <n v="0"/>
    <n v="0"/>
    <x v="7"/>
    <n v="0"/>
    <n v="0"/>
    <x v="2"/>
    <x v="2"/>
    <x v="2"/>
    <x v="3"/>
    <d v="1899-12-30T00:00:00"/>
    <d v="1899-12-30T00:00:00"/>
    <d v="1899-12-30T00:00:00"/>
    <d v="1899-12-30T00:00:00"/>
    <d v="1899-12-30T00:00:00"/>
    <n v="0"/>
    <n v="185"/>
    <s v=""/>
    <m/>
    <m/>
    <m/>
    <m/>
    <m/>
    <m/>
    <m/>
    <m/>
    <m/>
    <m/>
    <m/>
    <m/>
    <m/>
    <m/>
    <m/>
    <m/>
    <m/>
    <m/>
    <m/>
    <m/>
    <m/>
    <m/>
    <m/>
    <m/>
    <m/>
    <m/>
    <x v="7"/>
  </r>
  <r>
    <n v="0"/>
    <x v="13"/>
    <n v="0"/>
    <n v="0"/>
    <n v="0"/>
    <n v="0"/>
    <x v="7"/>
    <n v="0"/>
    <n v="0"/>
    <x v="2"/>
    <x v="2"/>
    <x v="2"/>
    <x v="3"/>
    <d v="1899-12-30T00:00:00"/>
    <d v="1899-12-30T00:00:00"/>
    <d v="1899-12-30T00:00:00"/>
    <d v="1899-12-30T00:00:00"/>
    <d v="1899-12-30T00:00:00"/>
    <n v="0"/>
    <n v="186"/>
    <s v=""/>
    <m/>
    <m/>
    <m/>
    <m/>
    <m/>
    <m/>
    <m/>
    <m/>
    <m/>
    <m/>
    <m/>
    <m/>
    <m/>
    <m/>
    <m/>
    <m/>
    <m/>
    <m/>
    <m/>
    <m/>
    <m/>
    <m/>
    <m/>
    <m/>
    <m/>
    <m/>
    <x v="7"/>
  </r>
  <r>
    <n v="0"/>
    <x v="13"/>
    <n v="0"/>
    <n v="0"/>
    <n v="0"/>
    <n v="0"/>
    <x v="7"/>
    <n v="0"/>
    <n v="0"/>
    <x v="2"/>
    <x v="2"/>
    <x v="2"/>
    <x v="3"/>
    <d v="1899-12-30T00:00:00"/>
    <d v="1899-12-30T00:00:00"/>
    <d v="1899-12-30T00:00:00"/>
    <d v="1899-12-30T00:00:00"/>
    <d v="1899-12-30T00:00:00"/>
    <n v="0"/>
    <n v="187"/>
    <s v=""/>
    <m/>
    <m/>
    <m/>
    <m/>
    <m/>
    <m/>
    <m/>
    <m/>
    <m/>
    <m/>
    <m/>
    <m/>
    <m/>
    <m/>
    <m/>
    <m/>
    <m/>
    <m/>
    <m/>
    <m/>
    <m/>
    <m/>
    <m/>
    <m/>
    <m/>
    <m/>
    <x v="7"/>
  </r>
  <r>
    <n v="0"/>
    <x v="13"/>
    <n v="0"/>
    <n v="0"/>
    <n v="0"/>
    <n v="0"/>
    <x v="7"/>
    <n v="0"/>
    <n v="0"/>
    <x v="2"/>
    <x v="2"/>
    <x v="2"/>
    <x v="3"/>
    <d v="1899-12-30T00:00:00"/>
    <d v="1899-12-30T00:00:00"/>
    <d v="1899-12-30T00:00:00"/>
    <d v="1899-12-30T00:00:00"/>
    <d v="1899-12-30T00:00:00"/>
    <n v="0"/>
    <n v="188"/>
    <s v=""/>
    <m/>
    <m/>
    <m/>
    <m/>
    <m/>
    <m/>
    <m/>
    <m/>
    <m/>
    <m/>
    <m/>
    <m/>
    <m/>
    <m/>
    <m/>
    <m/>
    <m/>
    <m/>
    <m/>
    <m/>
    <m/>
    <m/>
    <m/>
    <m/>
    <m/>
    <m/>
    <x v="7"/>
  </r>
  <r>
    <n v="0"/>
    <x v="13"/>
    <n v="0"/>
    <n v="0"/>
    <n v="0"/>
    <n v="0"/>
    <x v="7"/>
    <n v="0"/>
    <n v="0"/>
    <x v="2"/>
    <x v="2"/>
    <x v="2"/>
    <x v="3"/>
    <d v="1899-12-30T00:00:00"/>
    <d v="1899-12-30T00:00:00"/>
    <d v="1899-12-30T00:00:00"/>
    <d v="1899-12-30T00:00:00"/>
    <d v="1899-12-30T00:00:00"/>
    <n v="0"/>
    <n v="189"/>
    <s v=""/>
    <m/>
    <m/>
    <m/>
    <m/>
    <m/>
    <m/>
    <m/>
    <m/>
    <m/>
    <m/>
    <m/>
    <m/>
    <m/>
    <m/>
    <m/>
    <m/>
    <m/>
    <m/>
    <m/>
    <m/>
    <m/>
    <m/>
    <m/>
    <m/>
    <m/>
    <m/>
    <x v="7"/>
  </r>
  <r>
    <n v="0"/>
    <x v="13"/>
    <n v="0"/>
    <n v="0"/>
    <n v="0"/>
    <n v="0"/>
    <x v="7"/>
    <n v="0"/>
    <n v="0"/>
    <x v="2"/>
    <x v="2"/>
    <x v="2"/>
    <x v="3"/>
    <d v="1899-12-30T00:00:00"/>
    <d v="1899-12-30T00:00:00"/>
    <d v="1899-12-30T00:00:00"/>
    <d v="1899-12-30T00:00:00"/>
    <d v="1899-12-30T00:00:00"/>
    <n v="0"/>
    <n v="190"/>
    <s v=""/>
    <m/>
    <m/>
    <m/>
    <m/>
    <m/>
    <m/>
    <m/>
    <m/>
    <m/>
    <m/>
    <m/>
    <m/>
    <m/>
    <m/>
    <m/>
    <m/>
    <m/>
    <m/>
    <m/>
    <m/>
    <m/>
    <m/>
    <m/>
    <m/>
    <m/>
    <m/>
    <x v="7"/>
  </r>
  <r>
    <n v="0"/>
    <x v="13"/>
    <n v="0"/>
    <n v="0"/>
    <n v="0"/>
    <n v="0"/>
    <x v="7"/>
    <n v="0"/>
    <n v="0"/>
    <x v="2"/>
    <x v="2"/>
    <x v="2"/>
    <x v="3"/>
    <d v="1899-12-30T00:00:00"/>
    <d v="1899-12-30T00:00:00"/>
    <d v="1899-12-30T00:00:00"/>
    <d v="1899-12-30T00:00:00"/>
    <d v="1899-12-30T00:00:00"/>
    <n v="0"/>
    <n v="191"/>
    <s v=""/>
    <m/>
    <m/>
    <m/>
    <m/>
    <m/>
    <m/>
    <m/>
    <m/>
    <m/>
    <m/>
    <m/>
    <m/>
    <m/>
    <m/>
    <m/>
    <m/>
    <m/>
    <m/>
    <m/>
    <m/>
    <m/>
    <m/>
    <m/>
    <m/>
    <m/>
    <m/>
    <x v="7"/>
  </r>
  <r>
    <n v="0"/>
    <x v="13"/>
    <n v="0"/>
    <n v="0"/>
    <n v="0"/>
    <n v="0"/>
    <x v="7"/>
    <n v="0"/>
    <n v="0"/>
    <x v="2"/>
    <x v="2"/>
    <x v="2"/>
    <x v="3"/>
    <d v="1899-12-30T00:00:00"/>
    <d v="1899-12-30T00:00:00"/>
    <d v="1899-12-30T00:00:00"/>
    <d v="1899-12-30T00:00:00"/>
    <d v="1899-12-30T00:00:00"/>
    <n v="0"/>
    <n v="192"/>
    <s v=""/>
    <m/>
    <m/>
    <m/>
    <m/>
    <m/>
    <m/>
    <m/>
    <m/>
    <m/>
    <m/>
    <m/>
    <m/>
    <m/>
    <m/>
    <m/>
    <m/>
    <m/>
    <m/>
    <m/>
    <m/>
    <m/>
    <m/>
    <m/>
    <m/>
    <m/>
    <m/>
    <x v="7"/>
  </r>
  <r>
    <n v="0"/>
    <x v="13"/>
    <n v="0"/>
    <n v="0"/>
    <n v="0"/>
    <n v="0"/>
    <x v="7"/>
    <n v="0"/>
    <n v="0"/>
    <x v="2"/>
    <x v="2"/>
    <x v="2"/>
    <x v="3"/>
    <d v="1899-12-30T00:00:00"/>
    <d v="1899-12-30T00:00:00"/>
    <d v="1899-12-30T00:00:00"/>
    <d v="1899-12-30T00:00:00"/>
    <d v="1899-12-30T00:00:00"/>
    <n v="0"/>
    <n v="193"/>
    <s v=""/>
    <m/>
    <m/>
    <m/>
    <m/>
    <m/>
    <m/>
    <m/>
    <m/>
    <m/>
    <m/>
    <m/>
    <m/>
    <m/>
    <m/>
    <m/>
    <m/>
    <m/>
    <m/>
    <m/>
    <m/>
    <m/>
    <m/>
    <m/>
    <m/>
    <m/>
    <m/>
    <x v="7"/>
  </r>
  <r>
    <n v="0"/>
    <x v="13"/>
    <n v="0"/>
    <n v="0"/>
    <n v="0"/>
    <n v="0"/>
    <x v="7"/>
    <n v="0"/>
    <n v="0"/>
    <x v="2"/>
    <x v="2"/>
    <x v="2"/>
    <x v="3"/>
    <d v="1899-12-30T00:00:00"/>
    <d v="1899-12-30T00:00:00"/>
    <d v="1899-12-30T00:00:00"/>
    <d v="1899-12-30T00:00:00"/>
    <d v="1899-12-30T00:00:00"/>
    <n v="0"/>
    <n v="194"/>
    <s v=""/>
    <m/>
    <m/>
    <m/>
    <m/>
    <m/>
    <m/>
    <m/>
    <m/>
    <m/>
    <m/>
    <m/>
    <m/>
    <m/>
    <m/>
    <m/>
    <m/>
    <m/>
    <m/>
    <m/>
    <m/>
    <m/>
    <m/>
    <m/>
    <m/>
    <m/>
    <m/>
    <x v="7"/>
  </r>
  <r>
    <n v="0"/>
    <x v="13"/>
    <n v="0"/>
    <n v="0"/>
    <n v="0"/>
    <n v="0"/>
    <x v="7"/>
    <n v="0"/>
    <n v="0"/>
    <x v="2"/>
    <x v="2"/>
    <x v="2"/>
    <x v="3"/>
    <d v="1899-12-30T00:00:00"/>
    <d v="1899-12-30T00:00:00"/>
    <d v="1899-12-30T00:00:00"/>
    <d v="1899-12-30T00:00:00"/>
    <d v="1899-12-30T00:00:00"/>
    <n v="0"/>
    <n v="195"/>
    <s v=""/>
    <m/>
    <m/>
    <m/>
    <m/>
    <m/>
    <m/>
    <m/>
    <m/>
    <m/>
    <m/>
    <m/>
    <m/>
    <m/>
    <m/>
    <m/>
    <m/>
    <m/>
    <m/>
    <m/>
    <m/>
    <m/>
    <m/>
    <m/>
    <m/>
    <m/>
    <m/>
    <x v="7"/>
  </r>
  <r>
    <n v="0"/>
    <x v="13"/>
    <n v="0"/>
    <n v="0"/>
    <n v="0"/>
    <n v="0"/>
    <x v="7"/>
    <n v="0"/>
    <n v="0"/>
    <x v="2"/>
    <x v="2"/>
    <x v="2"/>
    <x v="3"/>
    <d v="1899-12-30T00:00:00"/>
    <d v="1899-12-30T00:00:00"/>
    <d v="1899-12-30T00:00:00"/>
    <d v="1899-12-30T00:00:00"/>
    <d v="1899-12-30T00:00:00"/>
    <n v="0"/>
    <n v="196"/>
    <s v=""/>
    <m/>
    <m/>
    <m/>
    <m/>
    <m/>
    <m/>
    <m/>
    <m/>
    <m/>
    <m/>
    <m/>
    <m/>
    <m/>
    <m/>
    <m/>
    <m/>
    <m/>
    <m/>
    <m/>
    <m/>
    <m/>
    <m/>
    <m/>
    <m/>
    <m/>
    <m/>
    <x v="7"/>
  </r>
  <r>
    <n v="0"/>
    <x v="13"/>
    <n v="0"/>
    <n v="0"/>
    <n v="0"/>
    <n v="0"/>
    <x v="7"/>
    <n v="0"/>
    <n v="0"/>
    <x v="2"/>
    <x v="2"/>
    <x v="2"/>
    <x v="3"/>
    <d v="1899-12-30T00:00:00"/>
    <d v="1899-12-30T00:00:00"/>
    <d v="1899-12-30T00:00:00"/>
    <d v="1899-12-30T00:00:00"/>
    <d v="1899-12-30T00:00:00"/>
    <n v="0"/>
    <n v="197"/>
    <s v=""/>
    <m/>
    <m/>
    <m/>
    <m/>
    <m/>
    <m/>
    <m/>
    <m/>
    <m/>
    <m/>
    <m/>
    <m/>
    <m/>
    <m/>
    <m/>
    <m/>
    <m/>
    <m/>
    <m/>
    <m/>
    <m/>
    <m/>
    <m/>
    <m/>
    <m/>
    <m/>
    <x v="7"/>
  </r>
  <r>
    <n v="0"/>
    <x v="13"/>
    <n v="0"/>
    <n v="0"/>
    <n v="0"/>
    <n v="0"/>
    <x v="7"/>
    <n v="0"/>
    <n v="0"/>
    <x v="2"/>
    <x v="2"/>
    <x v="2"/>
    <x v="3"/>
    <d v="1899-12-30T00:00:00"/>
    <d v="1899-12-30T00:00:00"/>
    <d v="1899-12-30T00:00:00"/>
    <d v="1899-12-30T00:00:00"/>
    <d v="1899-12-30T00:00:00"/>
    <n v="0"/>
    <n v="198"/>
    <s v=""/>
    <m/>
    <m/>
    <m/>
    <m/>
    <m/>
    <m/>
    <m/>
    <m/>
    <m/>
    <m/>
    <m/>
    <m/>
    <m/>
    <m/>
    <m/>
    <m/>
    <m/>
    <m/>
    <m/>
    <m/>
    <m/>
    <m/>
    <m/>
    <m/>
    <m/>
    <m/>
    <x v="7"/>
  </r>
  <r>
    <n v="0"/>
    <x v="13"/>
    <n v="0"/>
    <n v="0"/>
    <n v="0"/>
    <n v="0"/>
    <x v="7"/>
    <n v="0"/>
    <n v="0"/>
    <x v="2"/>
    <x v="2"/>
    <x v="2"/>
    <x v="3"/>
    <d v="1899-12-30T00:00:00"/>
    <d v="1899-12-30T00:00:00"/>
    <d v="1899-12-30T00:00:00"/>
    <d v="1899-12-30T00:00:00"/>
    <d v="1899-12-30T00:00:00"/>
    <n v="0"/>
    <n v="199"/>
    <s v=""/>
    <m/>
    <m/>
    <m/>
    <m/>
    <m/>
    <m/>
    <m/>
    <m/>
    <m/>
    <m/>
    <m/>
    <m/>
    <m/>
    <m/>
    <m/>
    <m/>
    <m/>
    <m/>
    <m/>
    <m/>
    <m/>
    <m/>
    <m/>
    <m/>
    <m/>
    <m/>
    <x v="7"/>
  </r>
  <r>
    <n v="0"/>
    <x v="13"/>
    <n v="0"/>
    <n v="0"/>
    <n v="0"/>
    <n v="0"/>
    <x v="7"/>
    <n v="0"/>
    <n v="0"/>
    <x v="2"/>
    <x v="2"/>
    <x v="2"/>
    <x v="3"/>
    <d v="1899-12-30T00:00:00"/>
    <d v="1899-12-30T00:00:00"/>
    <d v="1899-12-30T00:00:00"/>
    <d v="1899-12-30T00:00:00"/>
    <d v="1899-12-30T00:00:00"/>
    <n v="0"/>
    <n v="200"/>
    <s v=""/>
    <m/>
    <m/>
    <m/>
    <m/>
    <m/>
    <m/>
    <m/>
    <m/>
    <m/>
    <m/>
    <m/>
    <m/>
    <m/>
    <m/>
    <m/>
    <m/>
    <m/>
    <m/>
    <m/>
    <m/>
    <m/>
    <m/>
    <m/>
    <m/>
    <m/>
    <m/>
    <x v="7"/>
  </r>
  <r>
    <n v="0"/>
    <x v="13"/>
    <n v="0"/>
    <n v="0"/>
    <n v="0"/>
    <n v="0"/>
    <x v="7"/>
    <n v="0"/>
    <n v="0"/>
    <x v="2"/>
    <x v="2"/>
    <x v="2"/>
    <x v="3"/>
    <d v="1899-12-30T00:00:00"/>
    <d v="1899-12-30T00:00:00"/>
    <d v="1899-12-30T00:00:00"/>
    <d v="1899-12-30T00:00:00"/>
    <d v="1899-12-30T00:00:00"/>
    <n v="0"/>
    <n v="201"/>
    <s v=""/>
    <m/>
    <m/>
    <m/>
    <m/>
    <m/>
    <m/>
    <m/>
    <m/>
    <m/>
    <m/>
    <m/>
    <m/>
    <m/>
    <m/>
    <m/>
    <m/>
    <m/>
    <m/>
    <m/>
    <m/>
    <m/>
    <m/>
    <m/>
    <m/>
    <m/>
    <m/>
    <x v="7"/>
  </r>
  <r>
    <n v="0"/>
    <x v="13"/>
    <n v="0"/>
    <n v="0"/>
    <n v="0"/>
    <n v="0"/>
    <x v="7"/>
    <n v="0"/>
    <n v="0"/>
    <x v="2"/>
    <x v="2"/>
    <x v="2"/>
    <x v="3"/>
    <d v="1899-12-30T00:00:00"/>
    <d v="1899-12-30T00:00:00"/>
    <d v="1899-12-30T00:00:00"/>
    <d v="1899-12-30T00:00:00"/>
    <d v="1899-12-30T00:00:00"/>
    <n v="0"/>
    <n v="202"/>
    <s v=""/>
    <m/>
    <m/>
    <m/>
    <m/>
    <m/>
    <m/>
    <m/>
    <m/>
    <m/>
    <m/>
    <m/>
    <m/>
    <m/>
    <m/>
    <m/>
    <m/>
    <m/>
    <m/>
    <m/>
    <m/>
    <m/>
    <m/>
    <m/>
    <m/>
    <m/>
    <m/>
    <x v="7"/>
  </r>
  <r>
    <n v="0"/>
    <x v="13"/>
    <n v="0"/>
    <n v="0"/>
    <n v="0"/>
    <n v="0"/>
    <x v="7"/>
    <n v="0"/>
    <n v="0"/>
    <x v="2"/>
    <x v="2"/>
    <x v="2"/>
    <x v="3"/>
    <d v="1899-12-30T00:00:00"/>
    <d v="1899-12-30T00:00:00"/>
    <d v="1899-12-30T00:00:00"/>
    <d v="1899-12-30T00:00:00"/>
    <d v="1899-12-30T00:00:00"/>
    <n v="0"/>
    <n v="203"/>
    <s v=""/>
    <m/>
    <m/>
    <m/>
    <m/>
    <m/>
    <m/>
    <m/>
    <m/>
    <m/>
    <m/>
    <m/>
    <m/>
    <m/>
    <m/>
    <m/>
    <m/>
    <m/>
    <m/>
    <m/>
    <m/>
    <m/>
    <m/>
    <m/>
    <m/>
    <m/>
    <m/>
    <x v="7"/>
  </r>
  <r>
    <n v="0"/>
    <x v="13"/>
    <n v="0"/>
    <n v="0"/>
    <n v="0"/>
    <n v="0"/>
    <x v="7"/>
    <n v="0"/>
    <n v="0"/>
    <x v="2"/>
    <x v="2"/>
    <x v="2"/>
    <x v="3"/>
    <d v="1899-12-30T00:00:00"/>
    <d v="1899-12-30T00:00:00"/>
    <d v="1899-12-30T00:00:00"/>
    <d v="1899-12-30T00:00:00"/>
    <d v="1899-12-30T00:00:00"/>
    <n v="0"/>
    <n v="204"/>
    <s v=""/>
    <m/>
    <m/>
    <m/>
    <m/>
    <m/>
    <m/>
    <m/>
    <m/>
    <m/>
    <m/>
    <m/>
    <m/>
    <m/>
    <m/>
    <m/>
    <m/>
    <m/>
    <m/>
    <m/>
    <m/>
    <m/>
    <m/>
    <m/>
    <m/>
    <m/>
    <m/>
    <x v="7"/>
  </r>
  <r>
    <n v="0"/>
    <x v="13"/>
    <n v="0"/>
    <n v="0"/>
    <n v="0"/>
    <n v="0"/>
    <x v="7"/>
    <n v="0"/>
    <n v="0"/>
    <x v="2"/>
    <x v="2"/>
    <x v="2"/>
    <x v="3"/>
    <d v="1899-12-30T00:00:00"/>
    <d v="1899-12-30T00:00:00"/>
    <d v="1899-12-30T00:00:00"/>
    <d v="1899-12-30T00:00:00"/>
    <d v="1899-12-30T00:00:00"/>
    <n v="0"/>
    <n v="205"/>
    <s v=""/>
    <m/>
    <m/>
    <m/>
    <m/>
    <m/>
    <m/>
    <m/>
    <m/>
    <m/>
    <m/>
    <m/>
    <m/>
    <m/>
    <m/>
    <m/>
    <m/>
    <m/>
    <m/>
    <m/>
    <m/>
    <m/>
    <m/>
    <m/>
    <m/>
    <m/>
    <m/>
    <x v="7"/>
  </r>
  <r>
    <n v="0"/>
    <x v="13"/>
    <n v="0"/>
    <n v="0"/>
    <n v="0"/>
    <n v="0"/>
    <x v="7"/>
    <n v="0"/>
    <n v="0"/>
    <x v="2"/>
    <x v="2"/>
    <x v="2"/>
    <x v="3"/>
    <d v="1899-12-30T00:00:00"/>
    <d v="1899-12-30T00:00:00"/>
    <d v="1899-12-30T00:00:00"/>
    <d v="1899-12-30T00:00:00"/>
    <d v="1899-12-30T00:00:00"/>
    <n v="0"/>
    <n v="206"/>
    <s v=""/>
    <m/>
    <m/>
    <m/>
    <m/>
    <m/>
    <m/>
    <m/>
    <m/>
    <m/>
    <m/>
    <m/>
    <m/>
    <m/>
    <m/>
    <m/>
    <m/>
    <m/>
    <m/>
    <m/>
    <m/>
    <m/>
    <m/>
    <m/>
    <m/>
    <m/>
    <m/>
    <x v="7"/>
  </r>
  <r>
    <n v="0"/>
    <x v="13"/>
    <n v="0"/>
    <n v="0"/>
    <n v="0"/>
    <n v="0"/>
    <x v="7"/>
    <n v="0"/>
    <n v="0"/>
    <x v="2"/>
    <x v="2"/>
    <x v="2"/>
    <x v="3"/>
    <d v="1899-12-30T00:00:00"/>
    <d v="1899-12-30T00:00:00"/>
    <d v="1899-12-30T00:00:00"/>
    <d v="1899-12-30T00:00:00"/>
    <d v="1899-12-30T00:00:00"/>
    <n v="0"/>
    <n v="207"/>
    <s v=""/>
    <m/>
    <m/>
    <m/>
    <m/>
    <m/>
    <m/>
    <m/>
    <m/>
    <m/>
    <m/>
    <m/>
    <m/>
    <m/>
    <m/>
    <m/>
    <m/>
    <m/>
    <m/>
    <m/>
    <m/>
    <m/>
    <m/>
    <m/>
    <m/>
    <m/>
    <m/>
    <x v="7"/>
  </r>
  <r>
    <n v="0"/>
    <x v="13"/>
    <n v="0"/>
    <n v="0"/>
    <n v="0"/>
    <n v="0"/>
    <x v="7"/>
    <n v="0"/>
    <n v="0"/>
    <x v="2"/>
    <x v="2"/>
    <x v="2"/>
    <x v="3"/>
    <d v="1899-12-30T00:00:00"/>
    <d v="1899-12-30T00:00:00"/>
    <d v="1899-12-30T00:00:00"/>
    <d v="1899-12-30T00:00:00"/>
    <d v="1899-12-30T00:00:00"/>
    <n v="0"/>
    <n v="208"/>
    <s v=""/>
    <m/>
    <m/>
    <m/>
    <m/>
    <m/>
    <m/>
    <m/>
    <m/>
    <m/>
    <m/>
    <m/>
    <m/>
    <m/>
    <m/>
    <m/>
    <m/>
    <m/>
    <m/>
    <m/>
    <m/>
    <m/>
    <m/>
    <m/>
    <m/>
    <m/>
    <m/>
    <x v="7"/>
  </r>
  <r>
    <n v="0"/>
    <x v="13"/>
    <n v="0"/>
    <n v="0"/>
    <n v="0"/>
    <n v="0"/>
    <x v="7"/>
    <n v="0"/>
    <n v="0"/>
    <x v="2"/>
    <x v="2"/>
    <x v="2"/>
    <x v="3"/>
    <d v="1899-12-30T00:00:00"/>
    <d v="1899-12-30T00:00:00"/>
    <d v="1899-12-30T00:00:00"/>
    <d v="1899-12-30T00:00:00"/>
    <d v="1899-12-30T00:00:00"/>
    <n v="0"/>
    <n v="209"/>
    <s v=""/>
    <m/>
    <m/>
    <m/>
    <m/>
    <m/>
    <m/>
    <m/>
    <m/>
    <m/>
    <m/>
    <m/>
    <m/>
    <m/>
    <m/>
    <m/>
    <m/>
    <m/>
    <m/>
    <m/>
    <m/>
    <m/>
    <m/>
    <m/>
    <m/>
    <m/>
    <m/>
    <x v="7"/>
  </r>
  <r>
    <n v="0"/>
    <x v="13"/>
    <n v="0"/>
    <n v="0"/>
    <n v="0"/>
    <n v="0"/>
    <x v="7"/>
    <n v="0"/>
    <n v="0"/>
    <x v="2"/>
    <x v="2"/>
    <x v="2"/>
    <x v="3"/>
    <d v="1899-12-30T00:00:00"/>
    <d v="1899-12-30T00:00:00"/>
    <d v="1899-12-30T00:00:00"/>
    <d v="1899-12-30T00:00:00"/>
    <d v="1899-12-30T00:00:00"/>
    <n v="0"/>
    <n v="210"/>
    <s v=""/>
    <m/>
    <m/>
    <m/>
    <m/>
    <m/>
    <m/>
    <m/>
    <m/>
    <m/>
    <m/>
    <m/>
    <m/>
    <m/>
    <m/>
    <m/>
    <m/>
    <m/>
    <m/>
    <m/>
    <m/>
    <m/>
    <m/>
    <m/>
    <m/>
    <m/>
    <m/>
    <x v="7"/>
  </r>
  <r>
    <n v="0"/>
    <x v="13"/>
    <n v="0"/>
    <n v="0"/>
    <n v="0"/>
    <n v="0"/>
    <x v="7"/>
    <n v="0"/>
    <n v="0"/>
    <x v="2"/>
    <x v="2"/>
    <x v="2"/>
    <x v="3"/>
    <d v="1899-12-30T00:00:00"/>
    <d v="1899-12-30T00:00:00"/>
    <d v="1899-12-30T00:00:00"/>
    <d v="1899-12-30T00:00:00"/>
    <d v="1899-12-30T00:00:00"/>
    <n v="0"/>
    <n v="211"/>
    <s v=""/>
    <m/>
    <m/>
    <m/>
    <m/>
    <m/>
    <m/>
    <m/>
    <m/>
    <m/>
    <m/>
    <m/>
    <m/>
    <m/>
    <m/>
    <m/>
    <m/>
    <m/>
    <m/>
    <m/>
    <m/>
    <m/>
    <m/>
    <m/>
    <m/>
    <m/>
    <m/>
    <x v="7"/>
  </r>
  <r>
    <n v="0"/>
    <x v="13"/>
    <n v="0"/>
    <n v="0"/>
    <n v="0"/>
    <n v="0"/>
    <x v="7"/>
    <n v="0"/>
    <n v="0"/>
    <x v="2"/>
    <x v="2"/>
    <x v="2"/>
    <x v="3"/>
    <d v="1899-12-30T00:00:00"/>
    <d v="1899-12-30T00:00:00"/>
    <d v="1899-12-30T00:00:00"/>
    <d v="1899-12-30T00:00:00"/>
    <d v="1899-12-30T00:00:00"/>
    <n v="0"/>
    <n v="212"/>
    <s v=""/>
    <m/>
    <m/>
    <m/>
    <m/>
    <m/>
    <m/>
    <m/>
    <m/>
    <m/>
    <m/>
    <m/>
    <m/>
    <m/>
    <m/>
    <m/>
    <m/>
    <m/>
    <m/>
    <m/>
    <m/>
    <m/>
    <m/>
    <m/>
    <m/>
    <m/>
    <m/>
    <x v="7"/>
  </r>
  <r>
    <n v="0"/>
    <x v="13"/>
    <n v="0"/>
    <n v="0"/>
    <n v="0"/>
    <n v="0"/>
    <x v="7"/>
    <n v="0"/>
    <n v="0"/>
    <x v="2"/>
    <x v="2"/>
    <x v="2"/>
    <x v="3"/>
    <d v="1899-12-30T00:00:00"/>
    <d v="1899-12-30T00:00:00"/>
    <d v="1899-12-30T00:00:00"/>
    <d v="1899-12-30T00:00:00"/>
    <d v="1899-12-30T00:00:00"/>
    <n v="0"/>
    <n v="213"/>
    <s v=""/>
    <m/>
    <m/>
    <m/>
    <m/>
    <m/>
    <m/>
    <m/>
    <m/>
    <m/>
    <m/>
    <m/>
    <m/>
    <m/>
    <m/>
    <m/>
    <m/>
    <m/>
    <m/>
    <m/>
    <m/>
    <m/>
    <m/>
    <m/>
    <m/>
    <m/>
    <m/>
    <x v="7"/>
  </r>
  <r>
    <n v="0"/>
    <x v="13"/>
    <n v="0"/>
    <n v="0"/>
    <n v="0"/>
    <n v="0"/>
    <x v="7"/>
    <n v="0"/>
    <n v="0"/>
    <x v="2"/>
    <x v="2"/>
    <x v="2"/>
    <x v="3"/>
    <d v="1899-12-30T00:00:00"/>
    <d v="1899-12-30T00:00:00"/>
    <d v="1899-12-30T00:00:00"/>
    <d v="1899-12-30T00:00:00"/>
    <d v="1899-12-30T00:00:00"/>
    <n v="0"/>
    <n v="214"/>
    <s v=""/>
    <m/>
    <m/>
    <m/>
    <m/>
    <m/>
    <m/>
    <m/>
    <m/>
    <m/>
    <m/>
    <m/>
    <m/>
    <m/>
    <m/>
    <m/>
    <m/>
    <m/>
    <m/>
    <m/>
    <m/>
    <m/>
    <m/>
    <m/>
    <m/>
    <m/>
    <m/>
    <x v="7"/>
  </r>
  <r>
    <n v="0"/>
    <x v="13"/>
    <n v="0"/>
    <n v="0"/>
    <n v="0"/>
    <n v="0"/>
    <x v="7"/>
    <n v="0"/>
    <n v="0"/>
    <x v="2"/>
    <x v="2"/>
    <x v="2"/>
    <x v="3"/>
    <d v="1899-12-30T00:00:00"/>
    <d v="1899-12-30T00:00:00"/>
    <d v="1899-12-30T00:00:00"/>
    <d v="1899-12-30T00:00:00"/>
    <d v="1899-12-30T00:00:00"/>
    <n v="0"/>
    <n v="215"/>
    <s v=""/>
    <m/>
    <m/>
    <m/>
    <m/>
    <m/>
    <m/>
    <m/>
    <m/>
    <m/>
    <m/>
    <m/>
    <m/>
    <m/>
    <m/>
    <m/>
    <m/>
    <m/>
    <m/>
    <m/>
    <m/>
    <m/>
    <m/>
    <m/>
    <m/>
    <m/>
    <m/>
    <x v="7"/>
  </r>
  <r>
    <n v="0"/>
    <x v="13"/>
    <n v="0"/>
    <n v="0"/>
    <n v="0"/>
    <n v="0"/>
    <x v="7"/>
    <n v="0"/>
    <n v="0"/>
    <x v="2"/>
    <x v="2"/>
    <x v="2"/>
    <x v="3"/>
    <d v="1899-12-30T00:00:00"/>
    <d v="1899-12-30T00:00:00"/>
    <d v="1899-12-30T00:00:00"/>
    <d v="1899-12-30T00:00:00"/>
    <d v="1899-12-30T00:00:00"/>
    <n v="0"/>
    <n v="216"/>
    <s v=""/>
    <m/>
    <m/>
    <m/>
    <m/>
    <m/>
    <m/>
    <m/>
    <m/>
    <m/>
    <m/>
    <m/>
    <m/>
    <m/>
    <m/>
    <m/>
    <m/>
    <m/>
    <m/>
    <m/>
    <m/>
    <m/>
    <m/>
    <m/>
    <m/>
    <m/>
    <m/>
    <x v="7"/>
  </r>
  <r>
    <n v="0"/>
    <x v="13"/>
    <n v="0"/>
    <n v="0"/>
    <n v="0"/>
    <n v="0"/>
    <x v="7"/>
    <n v="0"/>
    <n v="0"/>
    <x v="2"/>
    <x v="2"/>
    <x v="2"/>
    <x v="3"/>
    <d v="1899-12-30T00:00:00"/>
    <d v="1899-12-30T00:00:00"/>
    <d v="1899-12-30T00:00:00"/>
    <d v="1899-12-30T00:00:00"/>
    <d v="1899-12-30T00:00:00"/>
    <n v="0"/>
    <n v="217"/>
    <s v=""/>
    <m/>
    <m/>
    <m/>
    <m/>
    <m/>
    <m/>
    <m/>
    <m/>
    <m/>
    <m/>
    <m/>
    <m/>
    <m/>
    <m/>
    <m/>
    <m/>
    <m/>
    <m/>
    <m/>
    <m/>
    <m/>
    <m/>
    <m/>
    <m/>
    <m/>
    <m/>
    <x v="7"/>
  </r>
  <r>
    <n v="0"/>
    <x v="13"/>
    <n v="0"/>
    <n v="0"/>
    <n v="0"/>
    <n v="0"/>
    <x v="7"/>
    <n v="0"/>
    <n v="0"/>
    <x v="2"/>
    <x v="2"/>
    <x v="2"/>
    <x v="3"/>
    <d v="1899-12-30T00:00:00"/>
    <d v="1899-12-30T00:00:00"/>
    <d v="1899-12-30T00:00:00"/>
    <d v="1899-12-30T00:00:00"/>
    <d v="1899-12-30T00:00:00"/>
    <n v="0"/>
    <n v="218"/>
    <s v=""/>
    <m/>
    <m/>
    <m/>
    <m/>
    <m/>
    <m/>
    <m/>
    <m/>
    <m/>
    <m/>
    <m/>
    <m/>
    <m/>
    <m/>
    <m/>
    <m/>
    <m/>
    <m/>
    <m/>
    <m/>
    <m/>
    <m/>
    <m/>
    <m/>
    <m/>
    <m/>
    <x v="7"/>
  </r>
  <r>
    <n v="0"/>
    <x v="13"/>
    <n v="0"/>
    <n v="0"/>
    <n v="0"/>
    <n v="0"/>
    <x v="7"/>
    <n v="0"/>
    <n v="0"/>
    <x v="2"/>
    <x v="2"/>
    <x v="2"/>
    <x v="3"/>
    <d v="1899-12-30T00:00:00"/>
    <d v="1899-12-30T00:00:00"/>
    <d v="1899-12-30T00:00:00"/>
    <d v="1899-12-30T00:00:00"/>
    <d v="1899-12-30T00:00:00"/>
    <n v="0"/>
    <n v="219"/>
    <s v=""/>
    <m/>
    <m/>
    <m/>
    <m/>
    <m/>
    <m/>
    <m/>
    <m/>
    <m/>
    <m/>
    <m/>
    <m/>
    <m/>
    <m/>
    <m/>
    <m/>
    <m/>
    <m/>
    <m/>
    <m/>
    <m/>
    <m/>
    <m/>
    <m/>
    <m/>
    <m/>
    <x v="7"/>
  </r>
  <r>
    <n v="0"/>
    <x v="13"/>
    <n v="0"/>
    <n v="0"/>
    <n v="0"/>
    <n v="0"/>
    <x v="7"/>
    <n v="0"/>
    <n v="0"/>
    <x v="2"/>
    <x v="2"/>
    <x v="2"/>
    <x v="3"/>
    <d v="1899-12-30T00:00:00"/>
    <d v="1899-12-30T00:00:00"/>
    <d v="1899-12-30T00:00:00"/>
    <d v="1899-12-30T00:00:00"/>
    <d v="1899-12-30T00:00:00"/>
    <n v="0"/>
    <n v="220"/>
    <s v=""/>
    <m/>
    <m/>
    <m/>
    <m/>
    <m/>
    <m/>
    <m/>
    <m/>
    <m/>
    <m/>
    <m/>
    <m/>
    <m/>
    <m/>
    <m/>
    <m/>
    <m/>
    <m/>
    <m/>
    <m/>
    <m/>
    <m/>
    <m/>
    <m/>
    <m/>
    <m/>
    <x v="7"/>
  </r>
  <r>
    <n v="0"/>
    <x v="13"/>
    <n v="0"/>
    <n v="0"/>
    <n v="0"/>
    <n v="0"/>
    <x v="7"/>
    <n v="0"/>
    <n v="0"/>
    <x v="2"/>
    <x v="2"/>
    <x v="2"/>
    <x v="3"/>
    <d v="1899-12-30T00:00:00"/>
    <d v="1899-12-30T00:00:00"/>
    <d v="1899-12-30T00:00:00"/>
    <d v="1899-12-30T00:00:00"/>
    <d v="1899-12-30T00:00:00"/>
    <n v="0"/>
    <n v="221"/>
    <s v=""/>
    <m/>
    <m/>
    <m/>
    <m/>
    <m/>
    <m/>
    <m/>
    <m/>
    <m/>
    <m/>
    <m/>
    <m/>
    <m/>
    <m/>
    <m/>
    <m/>
    <m/>
    <m/>
    <m/>
    <m/>
    <m/>
    <m/>
    <m/>
    <m/>
    <m/>
    <m/>
    <x v="7"/>
  </r>
  <r>
    <n v="0"/>
    <x v="13"/>
    <n v="0"/>
    <n v="0"/>
    <n v="0"/>
    <n v="0"/>
    <x v="7"/>
    <n v="0"/>
    <n v="0"/>
    <x v="2"/>
    <x v="2"/>
    <x v="2"/>
    <x v="3"/>
    <d v="1899-12-30T00:00:00"/>
    <d v="1899-12-30T00:00:00"/>
    <d v="1899-12-30T00:00:00"/>
    <d v="1899-12-30T00:00:00"/>
    <d v="1899-12-30T00:00:00"/>
    <n v="0"/>
    <n v="222"/>
    <s v=""/>
    <m/>
    <m/>
    <m/>
    <m/>
    <m/>
    <m/>
    <m/>
    <m/>
    <m/>
    <m/>
    <m/>
    <m/>
    <m/>
    <m/>
    <m/>
    <m/>
    <m/>
    <m/>
    <m/>
    <m/>
    <m/>
    <m/>
    <m/>
    <m/>
    <m/>
    <m/>
    <x v="7"/>
  </r>
  <r>
    <n v="0"/>
    <x v="13"/>
    <n v="0"/>
    <n v="0"/>
    <n v="0"/>
    <n v="0"/>
    <x v="7"/>
    <n v="0"/>
    <n v="0"/>
    <x v="2"/>
    <x v="2"/>
    <x v="2"/>
    <x v="3"/>
    <d v="1899-12-30T00:00:00"/>
    <d v="1899-12-30T00:00:00"/>
    <d v="1899-12-30T00:00:00"/>
    <d v="1899-12-30T00:00:00"/>
    <d v="1899-12-30T00:00:00"/>
    <n v="0"/>
    <n v="223"/>
    <s v=""/>
    <m/>
    <m/>
    <m/>
    <m/>
    <m/>
    <m/>
    <m/>
    <m/>
    <m/>
    <m/>
    <m/>
    <m/>
    <m/>
    <m/>
    <m/>
    <m/>
    <m/>
    <m/>
    <m/>
    <m/>
    <m/>
    <m/>
    <m/>
    <m/>
    <m/>
    <m/>
    <x v="7"/>
  </r>
  <r>
    <n v="0"/>
    <x v="13"/>
    <n v="0"/>
    <n v="0"/>
    <n v="0"/>
    <n v="0"/>
    <x v="7"/>
    <n v="0"/>
    <n v="0"/>
    <x v="2"/>
    <x v="2"/>
    <x v="2"/>
    <x v="3"/>
    <d v="1899-12-30T00:00:00"/>
    <d v="1899-12-30T00:00:00"/>
    <d v="1899-12-30T00:00:00"/>
    <d v="1899-12-30T00:00:00"/>
    <d v="1899-12-30T00:00:00"/>
    <n v="0"/>
    <n v="224"/>
    <s v=""/>
    <m/>
    <m/>
    <m/>
    <m/>
    <m/>
    <m/>
    <m/>
    <m/>
    <m/>
    <m/>
    <m/>
    <m/>
    <m/>
    <m/>
    <m/>
    <m/>
    <m/>
    <m/>
    <m/>
    <m/>
    <m/>
    <m/>
    <m/>
    <m/>
    <m/>
    <m/>
    <x v="7"/>
  </r>
  <r>
    <n v="0"/>
    <x v="13"/>
    <n v="0"/>
    <n v="0"/>
    <n v="0"/>
    <n v="0"/>
    <x v="7"/>
    <n v="0"/>
    <n v="0"/>
    <x v="2"/>
    <x v="2"/>
    <x v="2"/>
    <x v="3"/>
    <d v="1899-12-30T00:00:00"/>
    <d v="1899-12-30T00:00:00"/>
    <d v="1899-12-30T00:00:00"/>
    <d v="1899-12-30T00:00:00"/>
    <d v="1899-12-30T00:00:00"/>
    <n v="0"/>
    <n v="225"/>
    <s v=""/>
    <m/>
    <m/>
    <m/>
    <m/>
    <m/>
    <m/>
    <m/>
    <m/>
    <m/>
    <m/>
    <m/>
    <m/>
    <m/>
    <m/>
    <m/>
    <m/>
    <m/>
    <m/>
    <m/>
    <m/>
    <m/>
    <m/>
    <m/>
    <m/>
    <m/>
    <m/>
    <x v="7"/>
  </r>
  <r>
    <n v="0"/>
    <x v="13"/>
    <n v="0"/>
    <n v="0"/>
    <n v="0"/>
    <n v="0"/>
    <x v="7"/>
    <n v="0"/>
    <n v="0"/>
    <x v="2"/>
    <x v="2"/>
    <x v="2"/>
    <x v="3"/>
    <d v="1899-12-30T00:00:00"/>
    <d v="1899-12-30T00:00:00"/>
    <d v="1899-12-30T00:00:00"/>
    <d v="1899-12-30T00:00:00"/>
    <d v="1899-12-30T00:00:00"/>
    <n v="0"/>
    <n v="226"/>
    <s v=""/>
    <m/>
    <m/>
    <m/>
    <m/>
    <m/>
    <m/>
    <m/>
    <m/>
    <m/>
    <m/>
    <m/>
    <m/>
    <m/>
    <m/>
    <m/>
    <m/>
    <m/>
    <m/>
    <m/>
    <m/>
    <m/>
    <m/>
    <m/>
    <m/>
    <m/>
    <m/>
    <x v="7"/>
  </r>
  <r>
    <n v="0"/>
    <x v="13"/>
    <n v="0"/>
    <n v="0"/>
    <n v="0"/>
    <n v="0"/>
    <x v="7"/>
    <n v="0"/>
    <n v="0"/>
    <x v="2"/>
    <x v="2"/>
    <x v="2"/>
    <x v="3"/>
    <d v="1899-12-30T00:00:00"/>
    <d v="1899-12-30T00:00:00"/>
    <d v="1899-12-30T00:00:00"/>
    <d v="1899-12-30T00:00:00"/>
    <d v="1899-12-30T00:00:00"/>
    <n v="0"/>
    <n v="227"/>
    <s v=""/>
    <m/>
    <m/>
    <m/>
    <m/>
    <m/>
    <m/>
    <m/>
    <m/>
    <m/>
    <m/>
    <m/>
    <m/>
    <m/>
    <m/>
    <m/>
    <m/>
    <m/>
    <m/>
    <m/>
    <m/>
    <m/>
    <m/>
    <m/>
    <m/>
    <m/>
    <m/>
    <x v="7"/>
  </r>
  <r>
    <n v="0"/>
    <x v="13"/>
    <n v="0"/>
    <n v="0"/>
    <n v="0"/>
    <n v="0"/>
    <x v="7"/>
    <n v="0"/>
    <n v="0"/>
    <x v="2"/>
    <x v="2"/>
    <x v="2"/>
    <x v="3"/>
    <d v="1899-12-30T00:00:00"/>
    <d v="1899-12-30T00:00:00"/>
    <d v="1899-12-30T00:00:00"/>
    <d v="1899-12-30T00:00:00"/>
    <d v="1899-12-30T00:00:00"/>
    <n v="0"/>
    <n v="228"/>
    <s v=""/>
    <m/>
    <m/>
    <m/>
    <m/>
    <m/>
    <m/>
    <m/>
    <m/>
    <m/>
    <m/>
    <m/>
    <m/>
    <m/>
    <m/>
    <m/>
    <m/>
    <m/>
    <m/>
    <m/>
    <m/>
    <m/>
    <m/>
    <m/>
    <m/>
    <m/>
    <m/>
    <x v="7"/>
  </r>
  <r>
    <n v="0"/>
    <x v="13"/>
    <n v="0"/>
    <n v="0"/>
    <n v="0"/>
    <n v="0"/>
    <x v="7"/>
    <n v="0"/>
    <n v="0"/>
    <x v="2"/>
    <x v="2"/>
    <x v="2"/>
    <x v="3"/>
    <d v="1899-12-30T00:00:00"/>
    <d v="1899-12-30T00:00:00"/>
    <d v="1899-12-30T00:00:00"/>
    <d v="1899-12-30T00:00:00"/>
    <d v="1899-12-30T00:00:00"/>
    <n v="0"/>
    <n v="229"/>
    <s v=""/>
    <m/>
    <m/>
    <m/>
    <m/>
    <m/>
    <m/>
    <m/>
    <m/>
    <m/>
    <m/>
    <m/>
    <m/>
    <m/>
    <m/>
    <m/>
    <m/>
    <m/>
    <m/>
    <m/>
    <m/>
    <m/>
    <m/>
    <m/>
    <m/>
    <m/>
    <m/>
    <x v="7"/>
  </r>
  <r>
    <n v="0"/>
    <x v="13"/>
    <n v="0"/>
    <n v="0"/>
    <n v="0"/>
    <n v="0"/>
    <x v="7"/>
    <n v="0"/>
    <n v="0"/>
    <x v="2"/>
    <x v="2"/>
    <x v="2"/>
    <x v="3"/>
    <d v="1899-12-30T00:00:00"/>
    <d v="1899-12-30T00:00:00"/>
    <d v="1899-12-30T00:00:00"/>
    <d v="1899-12-30T00:00:00"/>
    <d v="1899-12-30T00:00:00"/>
    <n v="0"/>
    <n v="230"/>
    <s v=""/>
    <m/>
    <m/>
    <m/>
    <m/>
    <m/>
    <m/>
    <m/>
    <m/>
    <m/>
    <m/>
    <m/>
    <m/>
    <m/>
    <m/>
    <m/>
    <m/>
    <m/>
    <m/>
    <m/>
    <m/>
    <m/>
    <m/>
    <m/>
    <m/>
    <m/>
    <m/>
    <x v="7"/>
  </r>
  <r>
    <n v="0"/>
    <x v="13"/>
    <n v="0"/>
    <n v="0"/>
    <n v="0"/>
    <n v="0"/>
    <x v="7"/>
    <n v="0"/>
    <n v="0"/>
    <x v="2"/>
    <x v="2"/>
    <x v="2"/>
    <x v="3"/>
    <d v="1899-12-30T00:00:00"/>
    <d v="1899-12-30T00:00:00"/>
    <d v="1899-12-30T00:00:00"/>
    <d v="1899-12-30T00:00:00"/>
    <d v="1899-12-30T00:00:00"/>
    <n v="0"/>
    <n v="231"/>
    <s v=""/>
    <m/>
    <m/>
    <m/>
    <m/>
    <m/>
    <m/>
    <m/>
    <m/>
    <m/>
    <m/>
    <m/>
    <m/>
    <m/>
    <m/>
    <m/>
    <m/>
    <m/>
    <m/>
    <m/>
    <m/>
    <m/>
    <m/>
    <m/>
    <m/>
    <m/>
    <m/>
    <x v="7"/>
  </r>
  <r>
    <n v="0"/>
    <x v="13"/>
    <n v="0"/>
    <n v="0"/>
    <n v="0"/>
    <n v="0"/>
    <x v="7"/>
    <n v="0"/>
    <n v="0"/>
    <x v="2"/>
    <x v="2"/>
    <x v="2"/>
    <x v="3"/>
    <d v="1899-12-30T00:00:00"/>
    <d v="1899-12-30T00:00:00"/>
    <d v="1899-12-30T00:00:00"/>
    <d v="1899-12-30T00:00:00"/>
    <d v="1899-12-30T00:00:00"/>
    <n v="0"/>
    <n v="232"/>
    <s v=""/>
    <m/>
    <m/>
    <m/>
    <m/>
    <m/>
    <m/>
    <m/>
    <m/>
    <m/>
    <m/>
    <m/>
    <m/>
    <m/>
    <m/>
    <m/>
    <m/>
    <m/>
    <m/>
    <m/>
    <m/>
    <m/>
    <m/>
    <m/>
    <m/>
    <m/>
    <m/>
    <x v="7"/>
  </r>
  <r>
    <n v="0"/>
    <x v="13"/>
    <n v="0"/>
    <n v="0"/>
    <n v="0"/>
    <n v="0"/>
    <x v="7"/>
    <n v="0"/>
    <n v="0"/>
    <x v="2"/>
    <x v="2"/>
    <x v="2"/>
    <x v="3"/>
    <d v="1899-12-30T00:00:00"/>
    <d v="1899-12-30T00:00:00"/>
    <d v="1899-12-30T00:00:00"/>
    <d v="1899-12-30T00:00:00"/>
    <d v="1899-12-30T00:00:00"/>
    <n v="0"/>
    <n v="233"/>
    <s v=""/>
    <m/>
    <m/>
    <m/>
    <m/>
    <m/>
    <m/>
    <m/>
    <m/>
    <m/>
    <m/>
    <m/>
    <m/>
    <m/>
    <m/>
    <m/>
    <m/>
    <m/>
    <m/>
    <m/>
    <m/>
    <m/>
    <m/>
    <m/>
    <m/>
    <m/>
    <m/>
    <x v="7"/>
  </r>
  <r>
    <n v="0"/>
    <x v="13"/>
    <n v="0"/>
    <n v="0"/>
    <n v="0"/>
    <n v="0"/>
    <x v="7"/>
    <n v="0"/>
    <n v="0"/>
    <x v="2"/>
    <x v="2"/>
    <x v="2"/>
    <x v="3"/>
    <d v="1899-12-30T00:00:00"/>
    <d v="1899-12-30T00:00:00"/>
    <d v="1899-12-30T00:00:00"/>
    <d v="1899-12-30T00:00:00"/>
    <d v="1899-12-30T00:00:00"/>
    <n v="0"/>
    <n v="234"/>
    <s v=""/>
    <m/>
    <m/>
    <m/>
    <m/>
    <m/>
    <m/>
    <m/>
    <m/>
    <m/>
    <m/>
    <m/>
    <m/>
    <m/>
    <m/>
    <m/>
    <m/>
    <m/>
    <m/>
    <m/>
    <m/>
    <m/>
    <m/>
    <m/>
    <m/>
    <m/>
    <m/>
    <x v="7"/>
  </r>
  <r>
    <n v="0"/>
    <x v="13"/>
    <n v="0"/>
    <n v="0"/>
    <n v="0"/>
    <n v="0"/>
    <x v="7"/>
    <n v="0"/>
    <n v="0"/>
    <x v="2"/>
    <x v="2"/>
    <x v="2"/>
    <x v="3"/>
    <d v="1899-12-30T00:00:00"/>
    <d v="1899-12-30T00:00:00"/>
    <d v="1899-12-30T00:00:00"/>
    <d v="1899-12-30T00:00:00"/>
    <d v="1899-12-30T00:00:00"/>
    <n v="0"/>
    <n v="235"/>
    <s v=""/>
    <m/>
    <m/>
    <m/>
    <m/>
    <m/>
    <m/>
    <m/>
    <m/>
    <m/>
    <m/>
    <m/>
    <m/>
    <m/>
    <m/>
    <m/>
    <m/>
    <m/>
    <m/>
    <m/>
    <m/>
    <m/>
    <m/>
    <m/>
    <m/>
    <m/>
    <m/>
    <x v="7"/>
  </r>
  <r>
    <n v="0"/>
    <x v="13"/>
    <n v="0"/>
    <n v="0"/>
    <n v="0"/>
    <n v="0"/>
    <x v="7"/>
    <n v="0"/>
    <n v="0"/>
    <x v="2"/>
    <x v="2"/>
    <x v="2"/>
    <x v="3"/>
    <d v="1899-12-30T00:00:00"/>
    <d v="1899-12-30T00:00:00"/>
    <d v="1899-12-30T00:00:00"/>
    <d v="1899-12-30T00:00:00"/>
    <d v="1899-12-30T00:00:00"/>
    <n v="0"/>
    <n v="236"/>
    <s v=""/>
    <m/>
    <m/>
    <m/>
    <m/>
    <m/>
    <m/>
    <m/>
    <m/>
    <m/>
    <m/>
    <m/>
    <m/>
    <m/>
    <m/>
    <m/>
    <m/>
    <m/>
    <m/>
    <m/>
    <m/>
    <m/>
    <m/>
    <m/>
    <m/>
    <m/>
    <m/>
    <x v="7"/>
  </r>
  <r>
    <n v="0"/>
    <x v="13"/>
    <n v="0"/>
    <n v="0"/>
    <n v="0"/>
    <n v="0"/>
    <x v="7"/>
    <n v="0"/>
    <n v="0"/>
    <x v="2"/>
    <x v="2"/>
    <x v="2"/>
    <x v="3"/>
    <d v="1899-12-30T00:00:00"/>
    <d v="1899-12-30T00:00:00"/>
    <d v="1899-12-30T00:00:00"/>
    <d v="1899-12-30T00:00:00"/>
    <d v="1899-12-30T00:00:00"/>
    <n v="0"/>
    <n v="237"/>
    <s v=""/>
    <m/>
    <m/>
    <m/>
    <m/>
    <m/>
    <m/>
    <m/>
    <m/>
    <m/>
    <m/>
    <m/>
    <m/>
    <m/>
    <m/>
    <m/>
    <m/>
    <m/>
    <m/>
    <m/>
    <m/>
    <m/>
    <m/>
    <m/>
    <m/>
    <m/>
    <m/>
    <x v="7"/>
  </r>
  <r>
    <n v="0"/>
    <x v="13"/>
    <n v="0"/>
    <n v="0"/>
    <n v="0"/>
    <n v="0"/>
    <x v="7"/>
    <n v="0"/>
    <n v="0"/>
    <x v="2"/>
    <x v="2"/>
    <x v="2"/>
    <x v="3"/>
    <d v="1899-12-30T00:00:00"/>
    <d v="1899-12-30T00:00:00"/>
    <d v="1899-12-30T00:00:00"/>
    <d v="1899-12-30T00:00:00"/>
    <d v="1899-12-30T00:00:00"/>
    <n v="0"/>
    <n v="238"/>
    <s v=""/>
    <m/>
    <m/>
    <m/>
    <m/>
    <m/>
    <m/>
    <m/>
    <m/>
    <m/>
    <m/>
    <m/>
    <m/>
    <m/>
    <m/>
    <m/>
    <m/>
    <m/>
    <m/>
    <m/>
    <m/>
    <m/>
    <m/>
    <m/>
    <m/>
    <m/>
    <m/>
    <x v="7"/>
  </r>
  <r>
    <n v="0"/>
    <x v="13"/>
    <n v="0"/>
    <n v="0"/>
    <n v="0"/>
    <n v="0"/>
    <x v="7"/>
    <n v="0"/>
    <n v="0"/>
    <x v="2"/>
    <x v="2"/>
    <x v="2"/>
    <x v="3"/>
    <d v="1899-12-30T00:00:00"/>
    <d v="1899-12-30T00:00:00"/>
    <d v="1899-12-30T00:00:00"/>
    <d v="1899-12-30T00:00:00"/>
    <d v="1899-12-30T00:00:00"/>
    <n v="0"/>
    <n v="239"/>
    <s v=""/>
    <m/>
    <m/>
    <m/>
    <m/>
    <m/>
    <m/>
    <m/>
    <m/>
    <m/>
    <m/>
    <m/>
    <m/>
    <m/>
    <m/>
    <m/>
    <m/>
    <m/>
    <m/>
    <m/>
    <m/>
    <m/>
    <m/>
    <m/>
    <m/>
    <m/>
    <m/>
    <x v="7"/>
  </r>
  <r>
    <n v="0"/>
    <x v="13"/>
    <n v="0"/>
    <n v="0"/>
    <n v="0"/>
    <n v="0"/>
    <x v="7"/>
    <n v="0"/>
    <n v="0"/>
    <x v="2"/>
    <x v="2"/>
    <x v="2"/>
    <x v="3"/>
    <d v="1899-12-30T00:00:00"/>
    <d v="1899-12-30T00:00:00"/>
    <d v="1899-12-30T00:00:00"/>
    <d v="1899-12-30T00:00:00"/>
    <d v="1899-12-30T00:00:00"/>
    <n v="0"/>
    <n v="240"/>
    <s v=""/>
    <m/>
    <m/>
    <m/>
    <m/>
    <m/>
    <m/>
    <m/>
    <m/>
    <m/>
    <m/>
    <m/>
    <m/>
    <m/>
    <m/>
    <m/>
    <m/>
    <m/>
    <m/>
    <m/>
    <m/>
    <m/>
    <m/>
    <m/>
    <m/>
    <m/>
    <m/>
    <x v="7"/>
  </r>
  <r>
    <n v="0"/>
    <x v="13"/>
    <n v="0"/>
    <n v="0"/>
    <n v="0"/>
    <n v="0"/>
    <x v="7"/>
    <n v="0"/>
    <n v="0"/>
    <x v="2"/>
    <x v="2"/>
    <x v="2"/>
    <x v="3"/>
    <d v="1899-12-30T00:00:00"/>
    <d v="1899-12-30T00:00:00"/>
    <d v="1899-12-30T00:00:00"/>
    <d v="1899-12-30T00:00:00"/>
    <d v="1899-12-30T00:00:00"/>
    <n v="0"/>
    <n v="241"/>
    <s v=""/>
    <m/>
    <m/>
    <m/>
    <m/>
    <m/>
    <m/>
    <m/>
    <m/>
    <m/>
    <m/>
    <m/>
    <m/>
    <m/>
    <m/>
    <m/>
    <m/>
    <m/>
    <m/>
    <m/>
    <m/>
    <m/>
    <m/>
    <m/>
    <m/>
    <m/>
    <m/>
    <x v="7"/>
  </r>
  <r>
    <n v="0"/>
    <x v="13"/>
    <n v="0"/>
    <n v="0"/>
    <n v="0"/>
    <n v="0"/>
    <x v="7"/>
    <n v="0"/>
    <n v="0"/>
    <x v="2"/>
    <x v="2"/>
    <x v="2"/>
    <x v="3"/>
    <d v="1899-12-30T00:00:00"/>
    <d v="1899-12-30T00:00:00"/>
    <d v="1899-12-30T00:00:00"/>
    <d v="1899-12-30T00:00:00"/>
    <d v="1899-12-30T00:00:00"/>
    <n v="0"/>
    <n v="242"/>
    <s v=""/>
    <m/>
    <m/>
    <m/>
    <m/>
    <m/>
    <m/>
    <m/>
    <m/>
    <m/>
    <m/>
    <m/>
    <m/>
    <m/>
    <m/>
    <m/>
    <m/>
    <m/>
    <m/>
    <m/>
    <m/>
    <m/>
    <m/>
    <m/>
    <m/>
    <m/>
    <m/>
    <x v="7"/>
  </r>
  <r>
    <n v="0"/>
    <x v="13"/>
    <n v="0"/>
    <n v="0"/>
    <n v="0"/>
    <n v="0"/>
    <x v="7"/>
    <n v="0"/>
    <n v="0"/>
    <x v="2"/>
    <x v="2"/>
    <x v="2"/>
    <x v="3"/>
    <d v="1899-12-30T00:00:00"/>
    <d v="1899-12-30T00:00:00"/>
    <d v="1899-12-30T00:00:00"/>
    <d v="1899-12-30T00:00:00"/>
    <d v="1899-12-30T00:00:00"/>
    <n v="0"/>
    <n v="243"/>
    <s v=""/>
    <m/>
    <m/>
    <m/>
    <m/>
    <m/>
    <m/>
    <m/>
    <m/>
    <m/>
    <m/>
    <m/>
    <m/>
    <m/>
    <m/>
    <m/>
    <m/>
    <m/>
    <m/>
    <m/>
    <m/>
    <m/>
    <m/>
    <m/>
    <m/>
    <m/>
    <m/>
    <x v="7"/>
  </r>
  <r>
    <n v="0"/>
    <x v="13"/>
    <n v="0"/>
    <n v="0"/>
    <n v="0"/>
    <n v="0"/>
    <x v="7"/>
    <n v="0"/>
    <n v="0"/>
    <x v="2"/>
    <x v="2"/>
    <x v="2"/>
    <x v="3"/>
    <d v="1899-12-30T00:00:00"/>
    <d v="1899-12-30T00:00:00"/>
    <d v="1899-12-30T00:00:00"/>
    <d v="1899-12-30T00:00:00"/>
    <d v="1899-12-30T00:00:00"/>
    <n v="0"/>
    <n v="244"/>
    <s v=""/>
    <m/>
    <m/>
    <m/>
    <m/>
    <m/>
    <m/>
    <m/>
    <m/>
    <m/>
    <m/>
    <m/>
    <m/>
    <m/>
    <m/>
    <m/>
    <m/>
    <m/>
    <m/>
    <m/>
    <m/>
    <m/>
    <m/>
    <m/>
    <m/>
    <m/>
    <m/>
    <x v="7"/>
  </r>
  <r>
    <n v="0"/>
    <x v="13"/>
    <n v="0"/>
    <n v="0"/>
    <n v="0"/>
    <n v="0"/>
    <x v="7"/>
    <n v="0"/>
    <n v="0"/>
    <x v="2"/>
    <x v="2"/>
    <x v="2"/>
    <x v="3"/>
    <d v="1899-12-30T00:00:00"/>
    <d v="1899-12-30T00:00:00"/>
    <d v="1899-12-30T00:00:00"/>
    <d v="1899-12-30T00:00:00"/>
    <d v="1899-12-30T00:00:00"/>
    <n v="0"/>
    <n v="245"/>
    <s v=""/>
    <m/>
    <m/>
    <m/>
    <m/>
    <m/>
    <m/>
    <m/>
    <m/>
    <m/>
    <m/>
    <m/>
    <m/>
    <m/>
    <m/>
    <m/>
    <m/>
    <m/>
    <m/>
    <m/>
    <m/>
    <m/>
    <m/>
    <m/>
    <m/>
    <m/>
    <m/>
    <x v="7"/>
  </r>
  <r>
    <n v="0"/>
    <x v="13"/>
    <n v="0"/>
    <n v="0"/>
    <n v="0"/>
    <n v="0"/>
    <x v="7"/>
    <n v="0"/>
    <n v="0"/>
    <x v="2"/>
    <x v="2"/>
    <x v="2"/>
    <x v="3"/>
    <d v="1899-12-30T00:00:00"/>
    <d v="1899-12-30T00:00:00"/>
    <d v="1899-12-30T00:00:00"/>
    <d v="1899-12-30T00:00:00"/>
    <d v="1899-12-30T00:00:00"/>
    <n v="0"/>
    <n v="246"/>
    <s v=""/>
    <m/>
    <m/>
    <m/>
    <m/>
    <m/>
    <m/>
    <m/>
    <m/>
    <m/>
    <m/>
    <m/>
    <m/>
    <m/>
    <m/>
    <m/>
    <m/>
    <m/>
    <m/>
    <m/>
    <m/>
    <m/>
    <m/>
    <m/>
    <m/>
    <m/>
    <m/>
    <x v="7"/>
  </r>
  <r>
    <n v="0"/>
    <x v="13"/>
    <n v="0"/>
    <n v="0"/>
    <n v="0"/>
    <n v="0"/>
    <x v="7"/>
    <n v="0"/>
    <n v="0"/>
    <x v="2"/>
    <x v="2"/>
    <x v="2"/>
    <x v="3"/>
    <d v="1899-12-30T00:00:00"/>
    <d v="1899-12-30T00:00:00"/>
    <d v="1899-12-30T00:00:00"/>
    <d v="1899-12-30T00:00:00"/>
    <d v="1899-12-30T00:00:00"/>
    <n v="0"/>
    <n v="247"/>
    <s v=""/>
    <m/>
    <m/>
    <m/>
    <m/>
    <m/>
    <m/>
    <m/>
    <m/>
    <m/>
    <m/>
    <m/>
    <m/>
    <m/>
    <m/>
    <m/>
    <m/>
    <m/>
    <m/>
    <m/>
    <m/>
    <m/>
    <m/>
    <m/>
    <m/>
    <m/>
    <m/>
    <x v="7"/>
  </r>
  <r>
    <n v="0"/>
    <x v="13"/>
    <n v="0"/>
    <n v="0"/>
    <n v="0"/>
    <n v="0"/>
    <x v="7"/>
    <n v="0"/>
    <n v="0"/>
    <x v="2"/>
    <x v="2"/>
    <x v="2"/>
    <x v="3"/>
    <d v="1899-12-30T00:00:00"/>
    <d v="1899-12-30T00:00:00"/>
    <d v="1899-12-30T00:00:00"/>
    <d v="1899-12-30T00:00:00"/>
    <d v="1899-12-30T00:00:00"/>
    <n v="0"/>
    <n v="248"/>
    <s v=""/>
    <m/>
    <m/>
    <m/>
    <m/>
    <m/>
    <m/>
    <m/>
    <m/>
    <m/>
    <m/>
    <m/>
    <m/>
    <m/>
    <m/>
    <m/>
    <m/>
    <m/>
    <m/>
    <m/>
    <m/>
    <m/>
    <m/>
    <m/>
    <m/>
    <m/>
    <m/>
    <x v="7"/>
  </r>
  <r>
    <n v="0"/>
    <x v="13"/>
    <n v="0"/>
    <n v="0"/>
    <n v="0"/>
    <n v="0"/>
    <x v="7"/>
    <n v="0"/>
    <n v="0"/>
    <x v="2"/>
    <x v="2"/>
    <x v="2"/>
    <x v="3"/>
    <d v="1899-12-30T00:00:00"/>
    <d v="1899-12-30T00:00:00"/>
    <d v="1899-12-30T00:00:00"/>
    <d v="1899-12-30T00:00:00"/>
    <d v="1899-12-30T00:00:00"/>
    <n v="0"/>
    <n v="249"/>
    <s v=""/>
    <m/>
    <m/>
    <m/>
    <m/>
    <m/>
    <m/>
    <m/>
    <m/>
    <m/>
    <m/>
    <m/>
    <m/>
    <m/>
    <m/>
    <m/>
    <m/>
    <m/>
    <m/>
    <m/>
    <m/>
    <m/>
    <m/>
    <m/>
    <m/>
    <m/>
    <m/>
    <x v="7"/>
  </r>
  <r>
    <n v="0"/>
    <x v="13"/>
    <n v="0"/>
    <n v="0"/>
    <n v="0"/>
    <n v="0"/>
    <x v="7"/>
    <n v="0"/>
    <n v="0"/>
    <x v="2"/>
    <x v="2"/>
    <x v="2"/>
    <x v="3"/>
    <d v="1899-12-30T00:00:00"/>
    <d v="1899-12-30T00:00:00"/>
    <d v="1899-12-30T00:00:00"/>
    <d v="1899-12-30T00:00:00"/>
    <d v="1899-12-30T00:00:00"/>
    <n v="0"/>
    <n v="250"/>
    <s v=""/>
    <m/>
    <m/>
    <m/>
    <m/>
    <m/>
    <m/>
    <m/>
    <m/>
    <m/>
    <m/>
    <m/>
    <m/>
    <m/>
    <m/>
    <m/>
    <m/>
    <m/>
    <m/>
    <m/>
    <m/>
    <m/>
    <m/>
    <m/>
    <m/>
    <m/>
    <m/>
    <x v="7"/>
  </r>
  <r>
    <n v="0"/>
    <x v="13"/>
    <n v="0"/>
    <n v="0"/>
    <n v="0"/>
    <n v="0"/>
    <x v="7"/>
    <n v="0"/>
    <n v="0"/>
    <x v="2"/>
    <x v="2"/>
    <x v="2"/>
    <x v="3"/>
    <d v="1899-12-30T00:00:00"/>
    <d v="1899-12-30T00:00:00"/>
    <d v="1899-12-30T00:00:00"/>
    <d v="1899-12-30T00:00:00"/>
    <d v="1899-12-30T00:00:00"/>
    <n v="0"/>
    <n v="251"/>
    <s v=""/>
    <m/>
    <m/>
    <m/>
    <m/>
    <m/>
    <m/>
    <m/>
    <m/>
    <m/>
    <m/>
    <m/>
    <m/>
    <m/>
    <m/>
    <m/>
    <m/>
    <m/>
    <m/>
    <m/>
    <m/>
    <m/>
    <m/>
    <m/>
    <m/>
    <m/>
    <m/>
    <x v="7"/>
  </r>
  <r>
    <n v="0"/>
    <x v="13"/>
    <n v="0"/>
    <n v="0"/>
    <n v="0"/>
    <n v="0"/>
    <x v="7"/>
    <n v="0"/>
    <n v="0"/>
    <x v="2"/>
    <x v="2"/>
    <x v="2"/>
    <x v="3"/>
    <d v="1899-12-30T00:00:00"/>
    <d v="1899-12-30T00:00:00"/>
    <d v="1899-12-30T00:00:00"/>
    <d v="1899-12-30T00:00:00"/>
    <d v="1899-12-30T00:00:00"/>
    <n v="0"/>
    <n v="252"/>
    <s v=""/>
    <m/>
    <m/>
    <m/>
    <m/>
    <m/>
    <m/>
    <m/>
    <m/>
    <m/>
    <m/>
    <m/>
    <m/>
    <m/>
    <m/>
    <m/>
    <m/>
    <m/>
    <m/>
    <m/>
    <m/>
    <m/>
    <m/>
    <m/>
    <m/>
    <m/>
    <m/>
    <x v="7"/>
  </r>
  <r>
    <n v="0"/>
    <x v="13"/>
    <n v="0"/>
    <n v="0"/>
    <n v="0"/>
    <n v="0"/>
    <x v="7"/>
    <n v="0"/>
    <n v="0"/>
    <x v="2"/>
    <x v="2"/>
    <x v="2"/>
    <x v="3"/>
    <d v="1899-12-30T00:00:00"/>
    <d v="1899-12-30T00:00:00"/>
    <d v="1899-12-30T00:00:00"/>
    <d v="1899-12-30T00:00:00"/>
    <d v="1899-12-30T00:00:00"/>
    <n v="0"/>
    <n v="253"/>
    <s v=""/>
    <m/>
    <m/>
    <m/>
    <m/>
    <m/>
    <m/>
    <m/>
    <m/>
    <m/>
    <m/>
    <m/>
    <m/>
    <m/>
    <m/>
    <m/>
    <m/>
    <m/>
    <m/>
    <m/>
    <m/>
    <m/>
    <m/>
    <m/>
    <m/>
    <m/>
    <m/>
    <x v="7"/>
  </r>
  <r>
    <n v="0"/>
    <x v="13"/>
    <n v="0"/>
    <n v="0"/>
    <n v="0"/>
    <n v="0"/>
    <x v="7"/>
    <n v="0"/>
    <n v="0"/>
    <x v="2"/>
    <x v="2"/>
    <x v="2"/>
    <x v="3"/>
    <d v="1899-12-30T00:00:00"/>
    <d v="1899-12-30T00:00:00"/>
    <d v="1899-12-30T00:00:00"/>
    <d v="1899-12-30T00:00:00"/>
    <d v="1899-12-30T00:00:00"/>
    <n v="0"/>
    <n v="254"/>
    <s v=""/>
    <m/>
    <m/>
    <m/>
    <m/>
    <m/>
    <m/>
    <m/>
    <m/>
    <m/>
    <m/>
    <m/>
    <m/>
    <m/>
    <m/>
    <m/>
    <m/>
    <m/>
    <m/>
    <m/>
    <m/>
    <m/>
    <m/>
    <m/>
    <m/>
    <m/>
    <m/>
    <x v="7"/>
  </r>
  <r>
    <n v="0"/>
    <x v="13"/>
    <n v="0"/>
    <n v="0"/>
    <n v="0"/>
    <n v="0"/>
    <x v="7"/>
    <n v="0"/>
    <n v="0"/>
    <x v="2"/>
    <x v="2"/>
    <x v="2"/>
    <x v="3"/>
    <d v="1899-12-30T00:00:00"/>
    <d v="1899-12-30T00:00:00"/>
    <d v="1899-12-30T00:00:00"/>
    <d v="1899-12-30T00:00:00"/>
    <d v="1899-12-30T00:00:00"/>
    <n v="0"/>
    <n v="255"/>
    <s v=""/>
    <m/>
    <m/>
    <m/>
    <m/>
    <m/>
    <m/>
    <m/>
    <m/>
    <m/>
    <m/>
    <m/>
    <m/>
    <m/>
    <m/>
    <m/>
    <m/>
    <m/>
    <m/>
    <m/>
    <m/>
    <m/>
    <m/>
    <m/>
    <m/>
    <m/>
    <m/>
    <x v="7"/>
  </r>
  <r>
    <n v="0"/>
    <x v="13"/>
    <n v="0"/>
    <n v="0"/>
    <n v="0"/>
    <n v="0"/>
    <x v="7"/>
    <n v="0"/>
    <n v="0"/>
    <x v="2"/>
    <x v="2"/>
    <x v="2"/>
    <x v="3"/>
    <d v="1899-12-30T00:00:00"/>
    <d v="1899-12-30T00:00:00"/>
    <d v="1899-12-30T00:00:00"/>
    <d v="1899-12-30T00:00:00"/>
    <d v="1899-12-30T00:00:00"/>
    <n v="0"/>
    <n v="256"/>
    <s v=""/>
    <m/>
    <m/>
    <m/>
    <m/>
    <m/>
    <m/>
    <m/>
    <m/>
    <m/>
    <m/>
    <m/>
    <m/>
    <m/>
    <m/>
    <m/>
    <m/>
    <m/>
    <m/>
    <m/>
    <m/>
    <m/>
    <m/>
    <m/>
    <m/>
    <m/>
    <m/>
    <x v="7"/>
  </r>
  <r>
    <n v="0"/>
    <x v="13"/>
    <n v="0"/>
    <n v="0"/>
    <n v="0"/>
    <n v="0"/>
    <x v="7"/>
    <n v="0"/>
    <n v="0"/>
    <x v="2"/>
    <x v="2"/>
    <x v="2"/>
    <x v="3"/>
    <d v="1899-12-30T00:00:00"/>
    <d v="1899-12-30T00:00:00"/>
    <d v="1899-12-30T00:00:00"/>
    <d v="1899-12-30T00:00:00"/>
    <d v="1899-12-30T00:00:00"/>
    <n v="0"/>
    <n v="257"/>
    <s v=""/>
    <m/>
    <m/>
    <m/>
    <m/>
    <m/>
    <m/>
    <m/>
    <m/>
    <m/>
    <m/>
    <m/>
    <m/>
    <m/>
    <m/>
    <m/>
    <m/>
    <m/>
    <m/>
    <m/>
    <m/>
    <m/>
    <m/>
    <m/>
    <m/>
    <m/>
    <m/>
    <x v="7"/>
  </r>
  <r>
    <n v="0"/>
    <x v="13"/>
    <n v="0"/>
    <n v="0"/>
    <n v="0"/>
    <n v="0"/>
    <x v="7"/>
    <n v="0"/>
    <n v="0"/>
    <x v="2"/>
    <x v="2"/>
    <x v="2"/>
    <x v="3"/>
    <d v="1899-12-30T00:00:00"/>
    <d v="1899-12-30T00:00:00"/>
    <d v="1899-12-30T00:00:00"/>
    <d v="1899-12-30T00:00:00"/>
    <d v="1899-12-30T00:00:00"/>
    <n v="0"/>
    <n v="258"/>
    <s v=""/>
    <m/>
    <m/>
    <m/>
    <m/>
    <m/>
    <m/>
    <m/>
    <m/>
    <m/>
    <m/>
    <m/>
    <m/>
    <m/>
    <m/>
    <m/>
    <m/>
    <m/>
    <m/>
    <m/>
    <m/>
    <m/>
    <m/>
    <m/>
    <m/>
    <m/>
    <m/>
    <x v="7"/>
  </r>
  <r>
    <n v="0"/>
    <x v="13"/>
    <n v="0"/>
    <n v="0"/>
    <n v="0"/>
    <n v="0"/>
    <x v="7"/>
    <n v="0"/>
    <n v="0"/>
    <x v="2"/>
    <x v="2"/>
    <x v="2"/>
    <x v="3"/>
    <d v="1899-12-30T00:00:00"/>
    <d v="1899-12-30T00:00:00"/>
    <d v="1899-12-30T00:00:00"/>
    <d v="1899-12-30T00:00:00"/>
    <d v="1899-12-30T00:00:00"/>
    <n v="0"/>
    <n v="259"/>
    <s v=""/>
    <m/>
    <m/>
    <m/>
    <m/>
    <m/>
    <m/>
    <m/>
    <m/>
    <m/>
    <m/>
    <m/>
    <m/>
    <m/>
    <m/>
    <m/>
    <m/>
    <m/>
    <m/>
    <m/>
    <m/>
    <m/>
    <m/>
    <m/>
    <m/>
    <m/>
    <m/>
    <x v="7"/>
  </r>
  <r>
    <n v="0"/>
    <x v="13"/>
    <n v="0"/>
    <n v="0"/>
    <n v="0"/>
    <n v="0"/>
    <x v="7"/>
    <n v="0"/>
    <n v="0"/>
    <x v="2"/>
    <x v="2"/>
    <x v="2"/>
    <x v="3"/>
    <d v="1899-12-30T00:00:00"/>
    <d v="1899-12-30T00:00:00"/>
    <d v="1899-12-30T00:00:00"/>
    <d v="1899-12-30T00:00:00"/>
    <d v="1899-12-30T00:00:00"/>
    <n v="0"/>
    <n v="260"/>
    <s v=""/>
    <m/>
    <m/>
    <m/>
    <m/>
    <m/>
    <m/>
    <m/>
    <m/>
    <m/>
    <m/>
    <m/>
    <m/>
    <m/>
    <m/>
    <m/>
    <m/>
    <m/>
    <m/>
    <m/>
    <m/>
    <m/>
    <m/>
    <m/>
    <m/>
    <m/>
    <m/>
    <x v="7"/>
  </r>
  <r>
    <n v="0"/>
    <x v="13"/>
    <n v="0"/>
    <n v="0"/>
    <n v="0"/>
    <n v="0"/>
    <x v="7"/>
    <n v="0"/>
    <n v="0"/>
    <x v="2"/>
    <x v="2"/>
    <x v="2"/>
    <x v="3"/>
    <d v="1899-12-30T00:00:00"/>
    <d v="1899-12-30T00:00:00"/>
    <d v="1899-12-30T00:00:00"/>
    <d v="1899-12-30T00:00:00"/>
    <d v="1899-12-30T00:00:00"/>
    <n v="0"/>
    <n v="261"/>
    <s v=""/>
    <m/>
    <m/>
    <m/>
    <m/>
    <m/>
    <m/>
    <m/>
    <m/>
    <m/>
    <m/>
    <m/>
    <m/>
    <m/>
    <m/>
    <m/>
    <m/>
    <m/>
    <m/>
    <m/>
    <m/>
    <m/>
    <m/>
    <m/>
    <m/>
    <m/>
    <m/>
    <x v="7"/>
  </r>
  <r>
    <n v="0"/>
    <x v="13"/>
    <n v="0"/>
    <n v="0"/>
    <n v="0"/>
    <n v="0"/>
    <x v="7"/>
    <n v="0"/>
    <n v="0"/>
    <x v="2"/>
    <x v="2"/>
    <x v="2"/>
    <x v="3"/>
    <d v="1899-12-30T00:00:00"/>
    <d v="1899-12-30T00:00:00"/>
    <d v="1899-12-30T00:00:00"/>
    <d v="1899-12-30T00:00:00"/>
    <d v="1899-12-30T00:00:00"/>
    <n v="0"/>
    <n v="262"/>
    <s v=""/>
    <m/>
    <m/>
    <m/>
    <m/>
    <m/>
    <m/>
    <m/>
    <m/>
    <m/>
    <m/>
    <m/>
    <m/>
    <m/>
    <m/>
    <m/>
    <m/>
    <m/>
    <m/>
    <m/>
    <m/>
    <m/>
    <m/>
    <m/>
    <m/>
    <m/>
    <m/>
    <x v="7"/>
  </r>
  <r>
    <n v="0"/>
    <x v="13"/>
    <n v="0"/>
    <n v="0"/>
    <n v="0"/>
    <n v="0"/>
    <x v="7"/>
    <n v="0"/>
    <n v="0"/>
    <x v="2"/>
    <x v="2"/>
    <x v="2"/>
    <x v="3"/>
    <d v="1899-12-30T00:00:00"/>
    <d v="1899-12-30T00:00:00"/>
    <d v="1899-12-30T00:00:00"/>
    <d v="1899-12-30T00:00:00"/>
    <d v="1899-12-30T00:00:00"/>
    <n v="0"/>
    <n v="263"/>
    <s v=""/>
    <m/>
    <m/>
    <m/>
    <m/>
    <m/>
    <m/>
    <m/>
    <m/>
    <m/>
    <m/>
    <m/>
    <m/>
    <m/>
    <m/>
    <m/>
    <m/>
    <m/>
    <m/>
    <m/>
    <m/>
    <m/>
    <m/>
    <m/>
    <m/>
    <m/>
    <m/>
    <x v="7"/>
  </r>
  <r>
    <n v="0"/>
    <x v="13"/>
    <n v="0"/>
    <n v="0"/>
    <n v="0"/>
    <n v="0"/>
    <x v="7"/>
    <n v="0"/>
    <n v="0"/>
    <x v="2"/>
    <x v="2"/>
    <x v="2"/>
    <x v="3"/>
    <d v="1899-12-30T00:00:00"/>
    <d v="1899-12-30T00:00:00"/>
    <d v="1899-12-30T00:00:00"/>
    <d v="1899-12-30T00:00:00"/>
    <d v="1899-12-30T00:00:00"/>
    <n v="0"/>
    <n v="264"/>
    <s v=""/>
    <m/>
    <m/>
    <m/>
    <m/>
    <m/>
    <m/>
    <m/>
    <m/>
    <m/>
    <m/>
    <m/>
    <m/>
    <m/>
    <m/>
    <m/>
    <m/>
    <m/>
    <m/>
    <m/>
    <m/>
    <m/>
    <m/>
    <m/>
    <m/>
    <m/>
    <m/>
    <x v="7"/>
  </r>
  <r>
    <n v="0"/>
    <x v="13"/>
    <n v="0"/>
    <n v="0"/>
    <n v="0"/>
    <n v="0"/>
    <x v="7"/>
    <n v="0"/>
    <n v="0"/>
    <x v="2"/>
    <x v="2"/>
    <x v="2"/>
    <x v="3"/>
    <d v="1899-12-30T00:00:00"/>
    <d v="1899-12-30T00:00:00"/>
    <d v="1899-12-30T00:00:00"/>
    <d v="1899-12-30T00:00:00"/>
    <d v="1899-12-30T00:00:00"/>
    <n v="0"/>
    <n v="265"/>
    <s v=""/>
    <m/>
    <m/>
    <m/>
    <m/>
    <m/>
    <m/>
    <m/>
    <m/>
    <m/>
    <m/>
    <m/>
    <m/>
    <m/>
    <m/>
    <m/>
    <m/>
    <m/>
    <m/>
    <m/>
    <m/>
    <m/>
    <m/>
    <m/>
    <m/>
    <m/>
    <m/>
    <x v="7"/>
  </r>
  <r>
    <n v="0"/>
    <x v="13"/>
    <n v="0"/>
    <n v="0"/>
    <n v="0"/>
    <n v="0"/>
    <x v="7"/>
    <n v="0"/>
    <n v="0"/>
    <x v="2"/>
    <x v="2"/>
    <x v="2"/>
    <x v="3"/>
    <d v="1899-12-30T00:00:00"/>
    <d v="1899-12-30T00:00:00"/>
    <d v="1899-12-30T00:00:00"/>
    <d v="1899-12-30T00:00:00"/>
    <d v="1899-12-30T00:00:00"/>
    <n v="0"/>
    <n v="266"/>
    <s v=""/>
    <m/>
    <m/>
    <m/>
    <m/>
    <m/>
    <m/>
    <m/>
    <m/>
    <m/>
    <m/>
    <m/>
    <m/>
    <m/>
    <m/>
    <m/>
    <m/>
    <m/>
    <m/>
    <m/>
    <m/>
    <m/>
    <m/>
    <m/>
    <m/>
    <m/>
    <m/>
    <x v="7"/>
  </r>
  <r>
    <n v="0"/>
    <x v="13"/>
    <n v="0"/>
    <n v="0"/>
    <n v="0"/>
    <n v="0"/>
    <x v="7"/>
    <n v="0"/>
    <n v="0"/>
    <x v="2"/>
    <x v="2"/>
    <x v="2"/>
    <x v="3"/>
    <d v="1899-12-30T00:00:00"/>
    <d v="1899-12-30T00:00:00"/>
    <d v="1899-12-30T00:00:00"/>
    <d v="1899-12-30T00:00:00"/>
    <d v="1899-12-30T00:00:00"/>
    <n v="0"/>
    <n v="267"/>
    <s v=""/>
    <m/>
    <m/>
    <m/>
    <m/>
    <m/>
    <m/>
    <m/>
    <m/>
    <m/>
    <m/>
    <m/>
    <m/>
    <m/>
    <m/>
    <m/>
    <m/>
    <m/>
    <m/>
    <m/>
    <m/>
    <m/>
    <m/>
    <m/>
    <m/>
    <m/>
    <m/>
    <x v="7"/>
  </r>
  <r>
    <n v="0"/>
    <x v="13"/>
    <n v="0"/>
    <n v="0"/>
    <n v="0"/>
    <n v="0"/>
    <x v="7"/>
    <n v="0"/>
    <n v="0"/>
    <x v="2"/>
    <x v="2"/>
    <x v="2"/>
    <x v="3"/>
    <d v="1899-12-30T00:00:00"/>
    <d v="1899-12-30T00:00:00"/>
    <d v="1899-12-30T00:00:00"/>
    <d v="1899-12-30T00:00:00"/>
    <d v="1899-12-30T00:00:00"/>
    <n v="0"/>
    <n v="268"/>
    <s v=""/>
    <m/>
    <m/>
    <m/>
    <m/>
    <m/>
    <m/>
    <m/>
    <m/>
    <m/>
    <m/>
    <m/>
    <m/>
    <m/>
    <m/>
    <m/>
    <m/>
    <m/>
    <m/>
    <m/>
    <m/>
    <m/>
    <m/>
    <m/>
    <m/>
    <m/>
    <m/>
    <x v="7"/>
  </r>
  <r>
    <n v="0"/>
    <x v="13"/>
    <n v="0"/>
    <n v="0"/>
    <n v="0"/>
    <n v="0"/>
    <x v="7"/>
    <n v="0"/>
    <n v="0"/>
    <x v="2"/>
    <x v="2"/>
    <x v="2"/>
    <x v="3"/>
    <d v="1899-12-30T00:00:00"/>
    <d v="1899-12-30T00:00:00"/>
    <d v="1899-12-30T00:00:00"/>
    <d v="1899-12-30T00:00:00"/>
    <d v="1899-12-30T00:00:00"/>
    <n v="0"/>
    <n v="269"/>
    <s v=""/>
    <m/>
    <m/>
    <m/>
    <m/>
    <m/>
    <m/>
    <m/>
    <m/>
    <m/>
    <m/>
    <m/>
    <m/>
    <m/>
    <m/>
    <m/>
    <m/>
    <m/>
    <m/>
    <m/>
    <m/>
    <m/>
    <m/>
    <m/>
    <m/>
    <m/>
    <m/>
    <x v="7"/>
  </r>
  <r>
    <n v="0"/>
    <x v="13"/>
    <n v="0"/>
    <n v="0"/>
    <n v="0"/>
    <n v="0"/>
    <x v="7"/>
    <n v="0"/>
    <n v="0"/>
    <x v="2"/>
    <x v="2"/>
    <x v="2"/>
    <x v="3"/>
    <d v="1899-12-30T00:00:00"/>
    <d v="1899-12-30T00:00:00"/>
    <d v="1899-12-30T00:00:00"/>
    <d v="1899-12-30T00:00:00"/>
    <d v="1899-12-30T00:00:00"/>
    <n v="0"/>
    <n v="270"/>
    <s v=""/>
    <m/>
    <m/>
    <m/>
    <m/>
    <m/>
    <m/>
    <m/>
    <m/>
    <m/>
    <m/>
    <m/>
    <m/>
    <m/>
    <m/>
    <m/>
    <m/>
    <m/>
    <m/>
    <m/>
    <m/>
    <m/>
    <m/>
    <m/>
    <m/>
    <m/>
    <m/>
    <x v="7"/>
  </r>
  <r>
    <n v="0"/>
    <x v="13"/>
    <n v="0"/>
    <n v="0"/>
    <n v="0"/>
    <n v="0"/>
    <x v="7"/>
    <n v="0"/>
    <n v="0"/>
    <x v="2"/>
    <x v="2"/>
    <x v="2"/>
    <x v="3"/>
    <d v="1899-12-30T00:00:00"/>
    <d v="1899-12-30T00:00:00"/>
    <d v="1899-12-30T00:00:00"/>
    <d v="1899-12-30T00:00:00"/>
    <d v="1899-12-30T00:00:00"/>
    <n v="0"/>
    <n v="271"/>
    <s v=""/>
    <m/>
    <m/>
    <m/>
    <m/>
    <m/>
    <m/>
    <m/>
    <m/>
    <m/>
    <m/>
    <m/>
    <m/>
    <m/>
    <m/>
    <m/>
    <m/>
    <m/>
    <m/>
    <m/>
    <m/>
    <m/>
    <m/>
    <m/>
    <m/>
    <m/>
    <m/>
    <x v="7"/>
  </r>
  <r>
    <n v="0"/>
    <x v="13"/>
    <n v="0"/>
    <n v="0"/>
    <n v="0"/>
    <n v="0"/>
    <x v="7"/>
    <n v="0"/>
    <n v="0"/>
    <x v="2"/>
    <x v="2"/>
    <x v="2"/>
    <x v="3"/>
    <d v="1899-12-30T00:00:00"/>
    <d v="1899-12-30T00:00:00"/>
    <d v="1899-12-30T00:00:00"/>
    <d v="1899-12-30T00:00:00"/>
    <d v="1899-12-30T00:00:00"/>
    <n v="0"/>
    <n v="272"/>
    <s v=""/>
    <m/>
    <m/>
    <m/>
    <m/>
    <m/>
    <m/>
    <m/>
    <m/>
    <m/>
    <m/>
    <m/>
    <m/>
    <m/>
    <m/>
    <m/>
    <m/>
    <m/>
    <m/>
    <m/>
    <m/>
    <m/>
    <m/>
    <m/>
    <m/>
    <m/>
    <m/>
    <x v="7"/>
  </r>
  <r>
    <n v="0"/>
    <x v="13"/>
    <n v="0"/>
    <n v="0"/>
    <n v="0"/>
    <n v="0"/>
    <x v="7"/>
    <n v="0"/>
    <n v="0"/>
    <x v="2"/>
    <x v="2"/>
    <x v="2"/>
    <x v="3"/>
    <d v="1899-12-30T00:00:00"/>
    <d v="1899-12-30T00:00:00"/>
    <d v="1899-12-30T00:00:00"/>
    <d v="1899-12-30T00:00:00"/>
    <d v="1899-12-30T00:00:00"/>
    <n v="0"/>
    <n v="273"/>
    <s v=""/>
    <m/>
    <m/>
    <m/>
    <m/>
    <m/>
    <m/>
    <m/>
    <m/>
    <m/>
    <m/>
    <m/>
    <m/>
    <m/>
    <m/>
    <m/>
    <m/>
    <m/>
    <m/>
    <m/>
    <m/>
    <m/>
    <m/>
    <m/>
    <m/>
    <m/>
    <m/>
    <x v="7"/>
  </r>
  <r>
    <n v="0"/>
    <x v="13"/>
    <n v="0"/>
    <n v="0"/>
    <n v="0"/>
    <n v="0"/>
    <x v="7"/>
    <n v="0"/>
    <n v="0"/>
    <x v="2"/>
    <x v="2"/>
    <x v="2"/>
    <x v="3"/>
    <d v="1899-12-30T00:00:00"/>
    <d v="1899-12-30T00:00:00"/>
    <d v="1899-12-30T00:00:00"/>
    <d v="1899-12-30T00:00:00"/>
    <d v="1899-12-30T00:00:00"/>
    <n v="0"/>
    <n v="274"/>
    <s v=""/>
    <m/>
    <m/>
    <m/>
    <m/>
    <m/>
    <m/>
    <m/>
    <m/>
    <m/>
    <m/>
    <m/>
    <m/>
    <m/>
    <m/>
    <m/>
    <m/>
    <m/>
    <m/>
    <m/>
    <m/>
    <m/>
    <m/>
    <m/>
    <m/>
    <m/>
    <m/>
    <x v="7"/>
  </r>
  <r>
    <n v="0"/>
    <x v="13"/>
    <n v="0"/>
    <n v="0"/>
    <n v="0"/>
    <n v="0"/>
    <x v="7"/>
    <n v="0"/>
    <n v="0"/>
    <x v="2"/>
    <x v="2"/>
    <x v="2"/>
    <x v="3"/>
    <d v="1899-12-30T00:00:00"/>
    <d v="1899-12-30T00:00:00"/>
    <d v="1899-12-30T00:00:00"/>
    <d v="1899-12-30T00:00:00"/>
    <d v="1899-12-30T00:00:00"/>
    <n v="0"/>
    <n v="275"/>
    <s v=""/>
    <m/>
    <m/>
    <m/>
    <m/>
    <m/>
    <m/>
    <m/>
    <m/>
    <m/>
    <m/>
    <m/>
    <m/>
    <m/>
    <m/>
    <m/>
    <m/>
    <m/>
    <m/>
    <m/>
    <m/>
    <m/>
    <m/>
    <m/>
    <m/>
    <m/>
    <m/>
    <x v="7"/>
  </r>
  <r>
    <n v="0"/>
    <x v="13"/>
    <n v="0"/>
    <n v="0"/>
    <n v="0"/>
    <n v="0"/>
    <x v="7"/>
    <n v="0"/>
    <n v="0"/>
    <x v="2"/>
    <x v="2"/>
    <x v="2"/>
    <x v="3"/>
    <d v="1899-12-30T00:00:00"/>
    <d v="1899-12-30T00:00:00"/>
    <d v="1899-12-30T00:00:00"/>
    <d v="1899-12-30T00:00:00"/>
    <d v="1899-12-30T00:00:00"/>
    <n v="0"/>
    <n v="276"/>
    <s v=""/>
    <m/>
    <m/>
    <m/>
    <m/>
    <m/>
    <m/>
    <m/>
    <m/>
    <m/>
    <m/>
    <m/>
    <m/>
    <m/>
    <m/>
    <m/>
    <m/>
    <m/>
    <m/>
    <m/>
    <m/>
    <m/>
    <m/>
    <m/>
    <m/>
    <m/>
    <m/>
    <x v="7"/>
  </r>
  <r>
    <n v="0"/>
    <x v="13"/>
    <n v="0"/>
    <n v="0"/>
    <n v="0"/>
    <n v="0"/>
    <x v="7"/>
    <n v="0"/>
    <n v="0"/>
    <x v="2"/>
    <x v="2"/>
    <x v="2"/>
    <x v="3"/>
    <d v="1899-12-30T00:00:00"/>
    <d v="1899-12-30T00:00:00"/>
    <d v="1899-12-30T00:00:00"/>
    <d v="1899-12-30T00:00:00"/>
    <d v="1899-12-30T00:00:00"/>
    <n v="0"/>
    <n v="277"/>
    <s v=""/>
    <m/>
    <m/>
    <m/>
    <m/>
    <m/>
    <m/>
    <m/>
    <m/>
    <m/>
    <m/>
    <m/>
    <m/>
    <m/>
    <m/>
    <m/>
    <m/>
    <m/>
    <m/>
    <m/>
    <m/>
    <m/>
    <m/>
    <m/>
    <m/>
    <m/>
    <m/>
    <x v="7"/>
  </r>
  <r>
    <n v="0"/>
    <x v="13"/>
    <n v="0"/>
    <n v="0"/>
    <n v="0"/>
    <n v="0"/>
    <x v="7"/>
    <n v="0"/>
    <n v="0"/>
    <x v="2"/>
    <x v="2"/>
    <x v="2"/>
    <x v="3"/>
    <d v="1899-12-30T00:00:00"/>
    <d v="1899-12-30T00:00:00"/>
    <d v="1899-12-30T00:00:00"/>
    <d v="1899-12-30T00:00:00"/>
    <d v="1899-12-30T00:00:00"/>
    <n v="0"/>
    <n v="278"/>
    <s v=""/>
    <m/>
    <m/>
    <m/>
    <m/>
    <m/>
    <m/>
    <m/>
    <m/>
    <m/>
    <m/>
    <m/>
    <m/>
    <m/>
    <m/>
    <m/>
    <m/>
    <m/>
    <m/>
    <m/>
    <m/>
    <m/>
    <m/>
    <m/>
    <m/>
    <m/>
    <m/>
    <x v="7"/>
  </r>
  <r>
    <n v="0"/>
    <x v="13"/>
    <n v="0"/>
    <n v="0"/>
    <n v="0"/>
    <n v="0"/>
    <x v="7"/>
    <n v="0"/>
    <n v="0"/>
    <x v="2"/>
    <x v="2"/>
    <x v="2"/>
    <x v="3"/>
    <d v="1899-12-30T00:00:00"/>
    <d v="1899-12-30T00:00:00"/>
    <d v="1899-12-30T00:00:00"/>
    <d v="1899-12-30T00:00:00"/>
    <d v="1899-12-30T00:00:00"/>
    <n v="0"/>
    <n v="279"/>
    <s v=""/>
    <m/>
    <m/>
    <m/>
    <m/>
    <m/>
    <m/>
    <m/>
    <m/>
    <m/>
    <m/>
    <m/>
    <m/>
    <m/>
    <m/>
    <m/>
    <m/>
    <m/>
    <m/>
    <m/>
    <m/>
    <m/>
    <m/>
    <m/>
    <m/>
    <m/>
    <m/>
    <x v="7"/>
  </r>
  <r>
    <n v="0"/>
    <x v="13"/>
    <n v="0"/>
    <n v="0"/>
    <n v="0"/>
    <n v="0"/>
    <x v="7"/>
    <n v="0"/>
    <n v="0"/>
    <x v="2"/>
    <x v="2"/>
    <x v="2"/>
    <x v="3"/>
    <d v="1899-12-30T00:00:00"/>
    <d v="1899-12-30T00:00:00"/>
    <d v="1899-12-30T00:00:00"/>
    <d v="1899-12-30T00:00:00"/>
    <d v="1899-12-30T00:00:00"/>
    <n v="0"/>
    <n v="280"/>
    <s v=""/>
    <m/>
    <m/>
    <m/>
    <m/>
    <m/>
    <m/>
    <m/>
    <m/>
    <m/>
    <m/>
    <m/>
    <m/>
    <m/>
    <m/>
    <m/>
    <m/>
    <m/>
    <m/>
    <m/>
    <m/>
    <m/>
    <m/>
    <m/>
    <m/>
    <m/>
    <m/>
    <x v="7"/>
  </r>
  <r>
    <n v="0"/>
    <x v="13"/>
    <n v="0"/>
    <n v="0"/>
    <n v="0"/>
    <n v="0"/>
    <x v="7"/>
    <n v="0"/>
    <n v="0"/>
    <x v="2"/>
    <x v="2"/>
    <x v="2"/>
    <x v="3"/>
    <d v="1899-12-30T00:00:00"/>
    <d v="1899-12-30T00:00:00"/>
    <d v="1899-12-30T00:00:00"/>
    <d v="1899-12-30T00:00:00"/>
    <d v="1899-12-30T00:00:00"/>
    <n v="0"/>
    <n v="281"/>
    <s v=""/>
    <m/>
    <m/>
    <m/>
    <m/>
    <m/>
    <m/>
    <m/>
    <m/>
    <m/>
    <m/>
    <m/>
    <m/>
    <m/>
    <m/>
    <m/>
    <m/>
    <m/>
    <m/>
    <m/>
    <m/>
    <m/>
    <m/>
    <m/>
    <m/>
    <m/>
    <m/>
    <x v="7"/>
  </r>
  <r>
    <n v="0"/>
    <x v="13"/>
    <n v="0"/>
    <n v="0"/>
    <n v="0"/>
    <n v="0"/>
    <x v="7"/>
    <n v="0"/>
    <n v="0"/>
    <x v="2"/>
    <x v="2"/>
    <x v="2"/>
    <x v="3"/>
    <d v="1899-12-30T00:00:00"/>
    <d v="1899-12-30T00:00:00"/>
    <d v="1899-12-30T00:00:00"/>
    <d v="1899-12-30T00:00:00"/>
    <d v="1899-12-30T00:00:00"/>
    <n v="0"/>
    <n v="282"/>
    <s v=""/>
    <m/>
    <m/>
    <m/>
    <m/>
    <m/>
    <m/>
    <m/>
    <m/>
    <m/>
    <m/>
    <m/>
    <m/>
    <m/>
    <m/>
    <m/>
    <m/>
    <m/>
    <m/>
    <m/>
    <m/>
    <m/>
    <m/>
    <m/>
    <m/>
    <m/>
    <m/>
    <x v="7"/>
  </r>
  <r>
    <n v="0"/>
    <x v="13"/>
    <n v="0"/>
    <n v="0"/>
    <n v="0"/>
    <n v="0"/>
    <x v="7"/>
    <n v="0"/>
    <n v="0"/>
    <x v="2"/>
    <x v="2"/>
    <x v="2"/>
    <x v="3"/>
    <d v="1899-12-30T00:00:00"/>
    <d v="1899-12-30T00:00:00"/>
    <d v="1899-12-30T00:00:00"/>
    <d v="1899-12-30T00:00:00"/>
    <d v="1899-12-30T00:00:00"/>
    <n v="0"/>
    <n v="283"/>
    <s v=""/>
    <m/>
    <m/>
    <m/>
    <m/>
    <m/>
    <m/>
    <m/>
    <m/>
    <m/>
    <m/>
    <m/>
    <m/>
    <m/>
    <m/>
    <m/>
    <m/>
    <m/>
    <m/>
    <m/>
    <m/>
    <m/>
    <m/>
    <m/>
    <m/>
    <m/>
    <m/>
    <x v="7"/>
  </r>
  <r>
    <n v="0"/>
    <x v="13"/>
    <n v="0"/>
    <n v="0"/>
    <n v="0"/>
    <n v="0"/>
    <x v="7"/>
    <n v="0"/>
    <n v="0"/>
    <x v="2"/>
    <x v="2"/>
    <x v="2"/>
    <x v="3"/>
    <d v="1899-12-30T00:00:00"/>
    <d v="1899-12-30T00:00:00"/>
    <d v="1899-12-30T00:00:00"/>
    <d v="1899-12-30T00:00:00"/>
    <d v="1899-12-30T00:00:00"/>
    <n v="0"/>
    <n v="284"/>
    <s v=""/>
    <m/>
    <m/>
    <m/>
    <m/>
    <m/>
    <m/>
    <m/>
    <m/>
    <m/>
    <m/>
    <m/>
    <m/>
    <m/>
    <m/>
    <m/>
    <m/>
    <m/>
    <m/>
    <m/>
    <m/>
    <m/>
    <m/>
    <m/>
    <m/>
    <m/>
    <m/>
    <x v="7"/>
  </r>
  <r>
    <n v="0"/>
    <x v="13"/>
    <n v="0"/>
    <n v="0"/>
    <n v="0"/>
    <n v="0"/>
    <x v="7"/>
    <n v="0"/>
    <n v="0"/>
    <x v="2"/>
    <x v="2"/>
    <x v="2"/>
    <x v="3"/>
    <d v="1899-12-30T00:00:00"/>
    <d v="1899-12-30T00:00:00"/>
    <d v="1899-12-30T00:00:00"/>
    <d v="1899-12-30T00:00:00"/>
    <d v="1899-12-30T00:00:00"/>
    <n v="0"/>
    <n v="285"/>
    <s v=""/>
    <m/>
    <m/>
    <m/>
    <m/>
    <m/>
    <m/>
    <m/>
    <m/>
    <m/>
    <m/>
    <m/>
    <m/>
    <m/>
    <m/>
    <m/>
    <m/>
    <m/>
    <m/>
    <m/>
    <m/>
    <m/>
    <m/>
    <m/>
    <m/>
    <m/>
    <m/>
    <x v="7"/>
  </r>
  <r>
    <n v="0"/>
    <x v="13"/>
    <n v="0"/>
    <n v="0"/>
    <n v="0"/>
    <n v="0"/>
    <x v="7"/>
    <n v="0"/>
    <n v="0"/>
    <x v="2"/>
    <x v="2"/>
    <x v="2"/>
    <x v="3"/>
    <d v="1899-12-30T00:00:00"/>
    <d v="1899-12-30T00:00:00"/>
    <d v="1899-12-30T00:00:00"/>
    <d v="1899-12-30T00:00:00"/>
    <d v="1899-12-30T00:00:00"/>
    <n v="0"/>
    <n v="286"/>
    <s v=""/>
    <m/>
    <m/>
    <m/>
    <m/>
    <m/>
    <m/>
    <m/>
    <m/>
    <m/>
    <m/>
    <m/>
    <m/>
    <m/>
    <m/>
    <m/>
    <m/>
    <m/>
    <m/>
    <m/>
    <m/>
    <m/>
    <m/>
    <m/>
    <m/>
    <m/>
    <m/>
    <x v="7"/>
  </r>
  <r>
    <n v="0"/>
    <x v="13"/>
    <n v="0"/>
    <n v="0"/>
    <n v="0"/>
    <n v="0"/>
    <x v="7"/>
    <n v="0"/>
    <n v="0"/>
    <x v="2"/>
    <x v="2"/>
    <x v="2"/>
    <x v="3"/>
    <d v="1899-12-30T00:00:00"/>
    <d v="1899-12-30T00:00:00"/>
    <d v="1899-12-30T00:00:00"/>
    <d v="1899-12-30T00:00:00"/>
    <d v="1899-12-30T00:00:00"/>
    <n v="0"/>
    <n v="287"/>
    <s v=""/>
    <m/>
    <m/>
    <m/>
    <m/>
    <m/>
    <m/>
    <m/>
    <m/>
    <m/>
    <m/>
    <m/>
    <m/>
    <m/>
    <m/>
    <m/>
    <m/>
    <m/>
    <m/>
    <m/>
    <m/>
    <m/>
    <m/>
    <m/>
    <m/>
    <m/>
    <m/>
    <x v="7"/>
  </r>
  <r>
    <n v="0"/>
    <x v="13"/>
    <n v="0"/>
    <n v="0"/>
    <n v="0"/>
    <n v="0"/>
    <x v="7"/>
    <n v="0"/>
    <n v="0"/>
    <x v="2"/>
    <x v="2"/>
    <x v="2"/>
    <x v="3"/>
    <d v="1899-12-30T00:00:00"/>
    <d v="1899-12-30T00:00:00"/>
    <d v="1899-12-30T00:00:00"/>
    <d v="1899-12-30T00:00:00"/>
    <d v="1899-12-30T00:00:00"/>
    <n v="0"/>
    <n v="288"/>
    <s v=""/>
    <m/>
    <m/>
    <m/>
    <m/>
    <m/>
    <m/>
    <m/>
    <m/>
    <m/>
    <m/>
    <m/>
    <m/>
    <m/>
    <m/>
    <m/>
    <m/>
    <m/>
    <m/>
    <m/>
    <m/>
    <m/>
    <m/>
    <m/>
    <m/>
    <m/>
    <m/>
    <x v="7"/>
  </r>
  <r>
    <n v="0"/>
    <x v="13"/>
    <n v="0"/>
    <n v="0"/>
    <n v="0"/>
    <n v="0"/>
    <x v="7"/>
    <n v="0"/>
    <n v="0"/>
    <x v="2"/>
    <x v="2"/>
    <x v="2"/>
    <x v="3"/>
    <d v="1899-12-30T00:00:00"/>
    <d v="1899-12-30T00:00:00"/>
    <d v="1899-12-30T00:00:00"/>
    <d v="1899-12-30T00:00:00"/>
    <d v="1899-12-30T00:00:00"/>
    <n v="0"/>
    <n v="289"/>
    <s v=""/>
    <m/>
    <m/>
    <m/>
    <m/>
    <m/>
    <m/>
    <m/>
    <m/>
    <m/>
    <m/>
    <m/>
    <m/>
    <m/>
    <m/>
    <m/>
    <m/>
    <m/>
    <m/>
    <m/>
    <m/>
    <m/>
    <m/>
    <m/>
    <m/>
    <m/>
    <m/>
    <x v="7"/>
  </r>
  <r>
    <n v="0"/>
    <x v="13"/>
    <n v="0"/>
    <n v="0"/>
    <n v="0"/>
    <n v="0"/>
    <x v="7"/>
    <n v="0"/>
    <n v="0"/>
    <x v="2"/>
    <x v="2"/>
    <x v="2"/>
    <x v="3"/>
    <d v="1899-12-30T00:00:00"/>
    <d v="1899-12-30T00:00:00"/>
    <d v="1899-12-30T00:00:00"/>
    <d v="1899-12-30T00:00:00"/>
    <d v="1899-12-30T00:00:00"/>
    <n v="0"/>
    <n v="290"/>
    <s v=""/>
    <m/>
    <m/>
    <m/>
    <m/>
    <m/>
    <m/>
    <m/>
    <m/>
    <m/>
    <m/>
    <m/>
    <m/>
    <m/>
    <m/>
    <m/>
    <m/>
    <m/>
    <m/>
    <m/>
    <m/>
    <m/>
    <m/>
    <m/>
    <m/>
    <m/>
    <m/>
    <x v="7"/>
  </r>
  <r>
    <n v="0"/>
    <x v="13"/>
    <n v="0"/>
    <n v="0"/>
    <n v="0"/>
    <n v="0"/>
    <x v="7"/>
    <n v="0"/>
    <n v="0"/>
    <x v="2"/>
    <x v="2"/>
    <x v="2"/>
    <x v="3"/>
    <d v="1899-12-30T00:00:00"/>
    <d v="1899-12-30T00:00:00"/>
    <d v="1899-12-30T00:00:00"/>
    <d v="1899-12-30T00:00:00"/>
    <d v="1899-12-30T00:00:00"/>
    <n v="0"/>
    <n v="291"/>
    <s v=""/>
    <m/>
    <m/>
    <m/>
    <m/>
    <m/>
    <m/>
    <m/>
    <m/>
    <m/>
    <m/>
    <m/>
    <m/>
    <m/>
    <m/>
    <m/>
    <m/>
    <m/>
    <m/>
    <m/>
    <m/>
    <m/>
    <m/>
    <m/>
    <m/>
    <m/>
    <m/>
    <x v="7"/>
  </r>
  <r>
    <n v="0"/>
    <x v="13"/>
    <n v="0"/>
    <n v="0"/>
    <n v="0"/>
    <n v="0"/>
    <x v="7"/>
    <n v="0"/>
    <n v="0"/>
    <x v="2"/>
    <x v="2"/>
    <x v="2"/>
    <x v="3"/>
    <d v="1899-12-30T00:00:00"/>
    <d v="1899-12-30T00:00:00"/>
    <d v="1899-12-30T00:00:00"/>
    <d v="1899-12-30T00:00:00"/>
    <d v="1899-12-30T00:00:00"/>
    <n v="0"/>
    <n v="292"/>
    <s v=""/>
    <m/>
    <m/>
    <m/>
    <m/>
    <m/>
    <m/>
    <m/>
    <m/>
    <m/>
    <m/>
    <m/>
    <m/>
    <m/>
    <m/>
    <m/>
    <m/>
    <m/>
    <m/>
    <m/>
    <m/>
    <m/>
    <m/>
    <m/>
    <m/>
    <m/>
    <m/>
    <x v="7"/>
  </r>
  <r>
    <n v="0"/>
    <x v="13"/>
    <n v="0"/>
    <n v="0"/>
    <n v="0"/>
    <n v="0"/>
    <x v="7"/>
    <n v="0"/>
    <n v="0"/>
    <x v="2"/>
    <x v="2"/>
    <x v="2"/>
    <x v="3"/>
    <d v="1899-12-30T00:00:00"/>
    <d v="1899-12-30T00:00:00"/>
    <d v="1899-12-30T00:00:00"/>
    <d v="1899-12-30T00:00:00"/>
    <d v="1899-12-30T00:00:00"/>
    <n v="0"/>
    <n v="293"/>
    <s v=""/>
    <m/>
    <m/>
    <m/>
    <m/>
    <m/>
    <m/>
    <m/>
    <m/>
    <m/>
    <m/>
    <m/>
    <m/>
    <m/>
    <m/>
    <m/>
    <m/>
    <m/>
    <m/>
    <m/>
    <m/>
    <m/>
    <m/>
    <m/>
    <m/>
    <m/>
    <m/>
    <x v="7"/>
  </r>
  <r>
    <n v="0"/>
    <x v="13"/>
    <n v="0"/>
    <n v="0"/>
    <n v="0"/>
    <n v="0"/>
    <x v="7"/>
    <n v="0"/>
    <n v="0"/>
    <x v="2"/>
    <x v="2"/>
    <x v="2"/>
    <x v="3"/>
    <d v="1899-12-30T00:00:00"/>
    <d v="1899-12-30T00:00:00"/>
    <d v="1899-12-30T00:00:00"/>
    <d v="1899-12-30T00:00:00"/>
    <d v="1899-12-30T00:00:00"/>
    <n v="0"/>
    <n v="294"/>
    <s v=""/>
    <m/>
    <m/>
    <m/>
    <m/>
    <m/>
    <m/>
    <m/>
    <m/>
    <m/>
    <m/>
    <m/>
    <m/>
    <m/>
    <m/>
    <m/>
    <m/>
    <m/>
    <m/>
    <m/>
    <m/>
    <m/>
    <m/>
    <m/>
    <m/>
    <m/>
    <m/>
    <x v="7"/>
  </r>
  <r>
    <n v="0"/>
    <x v="13"/>
    <n v="0"/>
    <n v="0"/>
    <n v="0"/>
    <n v="0"/>
    <x v="7"/>
    <n v="0"/>
    <n v="0"/>
    <x v="2"/>
    <x v="2"/>
    <x v="2"/>
    <x v="3"/>
    <d v="1899-12-30T00:00:00"/>
    <d v="1899-12-30T00:00:00"/>
    <d v="1899-12-30T00:00:00"/>
    <d v="1899-12-30T00:00:00"/>
    <d v="1899-12-30T00:00:00"/>
    <n v="0"/>
    <n v="295"/>
    <s v=""/>
    <m/>
    <m/>
    <m/>
    <m/>
    <m/>
    <m/>
    <m/>
    <m/>
    <m/>
    <m/>
    <m/>
    <m/>
    <m/>
    <m/>
    <m/>
    <m/>
    <m/>
    <m/>
    <m/>
    <m/>
    <m/>
    <m/>
    <m/>
    <m/>
    <m/>
    <m/>
    <x v="7"/>
  </r>
  <r>
    <n v="0"/>
    <x v="13"/>
    <n v="0"/>
    <n v="0"/>
    <n v="0"/>
    <n v="0"/>
    <x v="7"/>
    <n v="0"/>
    <n v="0"/>
    <x v="2"/>
    <x v="2"/>
    <x v="2"/>
    <x v="3"/>
    <d v="1899-12-30T00:00:00"/>
    <d v="1899-12-30T00:00:00"/>
    <d v="1899-12-30T00:00:00"/>
    <d v="1899-12-30T00:00:00"/>
    <d v="1899-12-30T00:00:00"/>
    <n v="0"/>
    <n v="296"/>
    <s v=""/>
    <m/>
    <m/>
    <m/>
    <m/>
    <m/>
    <m/>
    <m/>
    <m/>
    <m/>
    <m/>
    <m/>
    <m/>
    <m/>
    <m/>
    <m/>
    <m/>
    <m/>
    <m/>
    <m/>
    <m/>
    <m/>
    <m/>
    <m/>
    <m/>
    <m/>
    <m/>
    <x v="7"/>
  </r>
  <r>
    <n v="0"/>
    <x v="13"/>
    <n v="0"/>
    <n v="0"/>
    <n v="0"/>
    <n v="0"/>
    <x v="7"/>
    <n v="0"/>
    <n v="0"/>
    <x v="2"/>
    <x v="2"/>
    <x v="2"/>
    <x v="3"/>
    <d v="1899-12-30T00:00:00"/>
    <d v="1899-12-30T00:00:00"/>
    <d v="1899-12-30T00:00:00"/>
    <d v="1899-12-30T00:00:00"/>
    <d v="1899-12-30T00:00:00"/>
    <n v="0"/>
    <n v="297"/>
    <s v=""/>
    <m/>
    <m/>
    <m/>
    <m/>
    <m/>
    <m/>
    <m/>
    <m/>
    <m/>
    <m/>
    <m/>
    <m/>
    <m/>
    <m/>
    <m/>
    <m/>
    <m/>
    <m/>
    <m/>
    <m/>
    <m/>
    <m/>
    <m/>
    <m/>
    <m/>
    <m/>
    <x v="7"/>
  </r>
  <r>
    <n v="0"/>
    <x v="13"/>
    <n v="0"/>
    <n v="0"/>
    <n v="0"/>
    <n v="0"/>
    <x v="7"/>
    <n v="0"/>
    <n v="0"/>
    <x v="2"/>
    <x v="2"/>
    <x v="2"/>
    <x v="3"/>
    <d v="1899-12-30T00:00:00"/>
    <d v="1899-12-30T00:00:00"/>
    <d v="1899-12-30T00:00:00"/>
    <d v="1899-12-30T00:00:00"/>
    <d v="1899-12-30T00:00:00"/>
    <n v="0"/>
    <n v="298"/>
    <s v=""/>
    <m/>
    <m/>
    <m/>
    <m/>
    <m/>
    <m/>
    <m/>
    <m/>
    <m/>
    <m/>
    <m/>
    <m/>
    <m/>
    <m/>
    <m/>
    <m/>
    <m/>
    <m/>
    <m/>
    <m/>
    <m/>
    <m/>
    <m/>
    <m/>
    <m/>
    <m/>
    <x v="7"/>
  </r>
  <r>
    <n v="0"/>
    <x v="13"/>
    <n v="0"/>
    <n v="0"/>
    <n v="0"/>
    <n v="0"/>
    <x v="7"/>
    <n v="0"/>
    <n v="0"/>
    <x v="2"/>
    <x v="2"/>
    <x v="2"/>
    <x v="3"/>
    <d v="1899-12-30T00:00:00"/>
    <d v="1899-12-30T00:00:00"/>
    <d v="1899-12-30T00:00:00"/>
    <d v="1899-12-30T00:00:00"/>
    <d v="1899-12-30T00:00:00"/>
    <n v="0"/>
    <n v="299"/>
    <s v=""/>
    <m/>
    <m/>
    <m/>
    <m/>
    <m/>
    <m/>
    <m/>
    <m/>
    <m/>
    <m/>
    <m/>
    <m/>
    <m/>
    <m/>
    <m/>
    <m/>
    <m/>
    <m/>
    <m/>
    <m/>
    <m/>
    <m/>
    <m/>
    <m/>
    <m/>
    <m/>
    <x v="7"/>
  </r>
  <r>
    <n v="0"/>
    <x v="13"/>
    <n v="0"/>
    <n v="0"/>
    <n v="0"/>
    <n v="0"/>
    <x v="7"/>
    <n v="0"/>
    <n v="0"/>
    <x v="2"/>
    <x v="2"/>
    <x v="2"/>
    <x v="3"/>
    <d v="1899-12-30T00:00:00"/>
    <d v="1899-12-30T00:00:00"/>
    <d v="1899-12-30T00:00:00"/>
    <d v="1899-12-30T00:00:00"/>
    <d v="1899-12-30T00:00:00"/>
    <n v="0"/>
    <n v="300"/>
    <s v=""/>
    <m/>
    <m/>
    <m/>
    <m/>
    <m/>
    <m/>
    <m/>
    <m/>
    <m/>
    <m/>
    <m/>
    <m/>
    <m/>
    <m/>
    <m/>
    <m/>
    <m/>
    <m/>
    <m/>
    <m/>
    <m/>
    <m/>
    <m/>
    <m/>
    <m/>
    <m/>
    <x v="7"/>
  </r>
  <r>
    <n v="0"/>
    <x v="13"/>
    <n v="0"/>
    <n v="0"/>
    <n v="0"/>
    <n v="0"/>
    <x v="7"/>
    <n v="0"/>
    <n v="0"/>
    <x v="2"/>
    <x v="2"/>
    <x v="2"/>
    <x v="3"/>
    <d v="1899-12-30T00:00:00"/>
    <d v="1899-12-30T00:00:00"/>
    <d v="1899-12-30T00:00:00"/>
    <d v="1899-12-30T00:00:00"/>
    <d v="1899-12-30T00:00:00"/>
    <n v="0"/>
    <n v="301"/>
    <s v=""/>
    <m/>
    <m/>
    <m/>
    <m/>
    <m/>
    <m/>
    <m/>
    <m/>
    <m/>
    <m/>
    <m/>
    <m/>
    <m/>
    <m/>
    <m/>
    <m/>
    <m/>
    <m/>
    <m/>
    <m/>
    <m/>
    <m/>
    <m/>
    <m/>
    <m/>
    <m/>
    <x v="7"/>
  </r>
  <r>
    <n v="0"/>
    <x v="13"/>
    <n v="0"/>
    <n v="0"/>
    <n v="0"/>
    <n v="0"/>
    <x v="7"/>
    <n v="0"/>
    <n v="0"/>
    <x v="2"/>
    <x v="2"/>
    <x v="2"/>
    <x v="3"/>
    <d v="1899-12-30T00:00:00"/>
    <d v="1899-12-30T00:00:00"/>
    <d v="1899-12-30T00:00:00"/>
    <d v="1899-12-30T00:00:00"/>
    <d v="1899-12-30T00:00:00"/>
    <n v="0"/>
    <n v="302"/>
    <s v=""/>
    <m/>
    <m/>
    <m/>
    <m/>
    <m/>
    <m/>
    <m/>
    <m/>
    <m/>
    <m/>
    <m/>
    <m/>
    <m/>
    <m/>
    <m/>
    <m/>
    <m/>
    <m/>
    <m/>
    <m/>
    <m/>
    <m/>
    <m/>
    <m/>
    <m/>
    <m/>
    <x v="7"/>
  </r>
  <r>
    <n v="0"/>
    <x v="13"/>
    <n v="0"/>
    <n v="0"/>
    <n v="0"/>
    <n v="0"/>
    <x v="7"/>
    <n v="0"/>
    <n v="0"/>
    <x v="2"/>
    <x v="2"/>
    <x v="2"/>
    <x v="3"/>
    <d v="1899-12-30T00:00:00"/>
    <d v="1899-12-30T00:00:00"/>
    <d v="1899-12-30T00:00:00"/>
    <d v="1899-12-30T00:00:00"/>
    <d v="1899-12-30T00:00:00"/>
    <n v="0"/>
    <n v="303"/>
    <s v=""/>
    <m/>
    <m/>
    <m/>
    <m/>
    <m/>
    <m/>
    <m/>
    <m/>
    <m/>
    <m/>
    <m/>
    <m/>
    <m/>
    <m/>
    <m/>
    <m/>
    <m/>
    <m/>
    <m/>
    <m/>
    <m/>
    <m/>
    <m/>
    <m/>
    <m/>
    <m/>
    <x v="7"/>
  </r>
  <r>
    <n v="0"/>
    <x v="13"/>
    <n v="0"/>
    <n v="0"/>
    <n v="0"/>
    <n v="0"/>
    <x v="7"/>
    <n v="0"/>
    <n v="0"/>
    <x v="2"/>
    <x v="2"/>
    <x v="2"/>
    <x v="3"/>
    <d v="1899-12-30T00:00:00"/>
    <d v="1899-12-30T00:00:00"/>
    <d v="1899-12-30T00:00:00"/>
    <d v="1899-12-30T00:00:00"/>
    <d v="1899-12-30T00:00:00"/>
    <n v="0"/>
    <n v="304"/>
    <s v=""/>
    <m/>
    <m/>
    <m/>
    <m/>
    <m/>
    <m/>
    <m/>
    <m/>
    <m/>
    <m/>
    <m/>
    <m/>
    <m/>
    <m/>
    <m/>
    <m/>
    <m/>
    <m/>
    <m/>
    <m/>
    <m/>
    <m/>
    <m/>
    <m/>
    <m/>
    <m/>
    <x v="7"/>
  </r>
  <r>
    <n v="0"/>
    <x v="13"/>
    <n v="0"/>
    <n v="0"/>
    <n v="0"/>
    <n v="0"/>
    <x v="7"/>
    <n v="0"/>
    <n v="0"/>
    <x v="2"/>
    <x v="2"/>
    <x v="2"/>
    <x v="3"/>
    <d v="1899-12-30T00:00:00"/>
    <d v="1899-12-30T00:00:00"/>
    <d v="1899-12-30T00:00:00"/>
    <d v="1899-12-30T00:00:00"/>
    <d v="1899-12-30T00:00:00"/>
    <n v="0"/>
    <n v="305"/>
    <s v=""/>
    <m/>
    <m/>
    <m/>
    <m/>
    <m/>
    <m/>
    <m/>
    <m/>
    <m/>
    <m/>
    <m/>
    <m/>
    <m/>
    <m/>
    <m/>
    <m/>
    <m/>
    <m/>
    <m/>
    <m/>
    <m/>
    <m/>
    <m/>
    <m/>
    <m/>
    <m/>
    <x v="7"/>
  </r>
  <r>
    <n v="0"/>
    <x v="13"/>
    <n v="0"/>
    <n v="0"/>
    <n v="0"/>
    <n v="0"/>
    <x v="7"/>
    <n v="0"/>
    <n v="0"/>
    <x v="2"/>
    <x v="2"/>
    <x v="2"/>
    <x v="3"/>
    <d v="1899-12-30T00:00:00"/>
    <d v="1899-12-30T00:00:00"/>
    <d v="1899-12-30T00:00:00"/>
    <d v="1899-12-30T00:00:00"/>
    <d v="1899-12-30T00:00:00"/>
    <n v="0"/>
    <n v="306"/>
    <s v=""/>
    <m/>
    <m/>
    <m/>
    <m/>
    <m/>
    <m/>
    <m/>
    <m/>
    <m/>
    <m/>
    <m/>
    <m/>
    <m/>
    <m/>
    <m/>
    <m/>
    <m/>
    <m/>
    <m/>
    <m/>
    <m/>
    <m/>
    <m/>
    <m/>
    <m/>
    <m/>
    <x v="7"/>
  </r>
  <r>
    <n v="0"/>
    <x v="13"/>
    <n v="0"/>
    <n v="0"/>
    <n v="0"/>
    <n v="0"/>
    <x v="7"/>
    <n v="0"/>
    <n v="0"/>
    <x v="2"/>
    <x v="2"/>
    <x v="2"/>
    <x v="3"/>
    <d v="1899-12-30T00:00:00"/>
    <d v="1899-12-30T00:00:00"/>
    <d v="1899-12-30T00:00:00"/>
    <d v="1899-12-30T00:00:00"/>
    <d v="1899-12-30T00:00:00"/>
    <n v="0"/>
    <n v="307"/>
    <s v=""/>
    <m/>
    <m/>
    <m/>
    <m/>
    <m/>
    <m/>
    <m/>
    <m/>
    <m/>
    <m/>
    <m/>
    <m/>
    <m/>
    <m/>
    <m/>
    <m/>
    <m/>
    <m/>
    <m/>
    <m/>
    <m/>
    <m/>
    <m/>
    <m/>
    <m/>
    <m/>
    <x v="7"/>
  </r>
  <r>
    <n v="0"/>
    <x v="13"/>
    <n v="0"/>
    <n v="0"/>
    <n v="0"/>
    <n v="0"/>
    <x v="7"/>
    <n v="0"/>
    <n v="0"/>
    <x v="2"/>
    <x v="2"/>
    <x v="2"/>
    <x v="3"/>
    <d v="1899-12-30T00:00:00"/>
    <d v="1899-12-30T00:00:00"/>
    <d v="1899-12-30T00:00:00"/>
    <d v="1899-12-30T00:00:00"/>
    <d v="1899-12-30T00:00:00"/>
    <n v="0"/>
    <n v="308"/>
    <s v=""/>
    <m/>
    <m/>
    <m/>
    <m/>
    <m/>
    <m/>
    <m/>
    <m/>
    <m/>
    <m/>
    <m/>
    <m/>
    <m/>
    <m/>
    <m/>
    <m/>
    <m/>
    <m/>
    <m/>
    <m/>
    <m/>
    <m/>
    <m/>
    <m/>
    <m/>
    <m/>
    <x v="7"/>
  </r>
  <r>
    <n v="0"/>
    <x v="13"/>
    <n v="0"/>
    <n v="0"/>
    <n v="0"/>
    <n v="0"/>
    <x v="7"/>
    <n v="0"/>
    <n v="0"/>
    <x v="2"/>
    <x v="2"/>
    <x v="2"/>
    <x v="3"/>
    <d v="1899-12-30T00:00:00"/>
    <d v="1899-12-30T00:00:00"/>
    <d v="1899-12-30T00:00:00"/>
    <d v="1899-12-30T00:00:00"/>
    <d v="1899-12-30T00:00:00"/>
    <n v="0"/>
    <n v="309"/>
    <s v=""/>
    <m/>
    <m/>
    <m/>
    <m/>
    <m/>
    <m/>
    <m/>
    <m/>
    <m/>
    <m/>
    <m/>
    <m/>
    <m/>
    <m/>
    <m/>
    <m/>
    <m/>
    <m/>
    <m/>
    <m/>
    <m/>
    <m/>
    <m/>
    <m/>
    <m/>
    <m/>
    <x v="7"/>
  </r>
  <r>
    <n v="0"/>
    <x v="13"/>
    <n v="0"/>
    <n v="0"/>
    <n v="0"/>
    <n v="0"/>
    <x v="7"/>
    <n v="0"/>
    <n v="0"/>
    <x v="2"/>
    <x v="2"/>
    <x v="2"/>
    <x v="3"/>
    <d v="1899-12-30T00:00:00"/>
    <d v="1899-12-30T00:00:00"/>
    <d v="1899-12-30T00:00:00"/>
    <d v="1899-12-30T00:00:00"/>
    <d v="1899-12-30T00:00:00"/>
    <n v="0"/>
    <n v="310"/>
    <s v=""/>
    <m/>
    <m/>
    <m/>
    <m/>
    <m/>
    <m/>
    <m/>
    <m/>
    <m/>
    <m/>
    <m/>
    <m/>
    <m/>
    <m/>
    <m/>
    <m/>
    <m/>
    <m/>
    <m/>
    <m/>
    <m/>
    <m/>
    <m/>
    <m/>
    <m/>
    <m/>
    <x v="7"/>
  </r>
  <r>
    <n v="0"/>
    <x v="13"/>
    <n v="0"/>
    <n v="0"/>
    <n v="0"/>
    <n v="0"/>
    <x v="7"/>
    <n v="0"/>
    <n v="0"/>
    <x v="2"/>
    <x v="2"/>
    <x v="2"/>
    <x v="3"/>
    <d v="1899-12-30T00:00:00"/>
    <d v="1899-12-30T00:00:00"/>
    <d v="1899-12-30T00:00:00"/>
    <d v="1899-12-30T00:00:00"/>
    <d v="1899-12-30T00:00:00"/>
    <n v="0"/>
    <n v="311"/>
    <s v=""/>
    <m/>
    <m/>
    <m/>
    <m/>
    <m/>
    <m/>
    <m/>
    <m/>
    <m/>
    <m/>
    <m/>
    <m/>
    <m/>
    <m/>
    <m/>
    <m/>
    <m/>
    <m/>
    <m/>
    <m/>
    <m/>
    <m/>
    <m/>
    <m/>
    <m/>
    <m/>
    <x v="7"/>
  </r>
  <r>
    <n v="0"/>
    <x v="13"/>
    <n v="0"/>
    <n v="0"/>
    <n v="0"/>
    <n v="0"/>
    <x v="7"/>
    <n v="0"/>
    <n v="0"/>
    <x v="2"/>
    <x v="2"/>
    <x v="2"/>
    <x v="3"/>
    <d v="1899-12-30T00:00:00"/>
    <d v="1899-12-30T00:00:00"/>
    <d v="1899-12-30T00:00:00"/>
    <d v="1899-12-30T00:00:00"/>
    <d v="1899-12-30T00:00:00"/>
    <n v="0"/>
    <n v="312"/>
    <s v=""/>
    <m/>
    <m/>
    <m/>
    <m/>
    <m/>
    <m/>
    <m/>
    <m/>
    <m/>
    <m/>
    <m/>
    <m/>
    <m/>
    <m/>
    <m/>
    <m/>
    <m/>
    <m/>
    <m/>
    <m/>
    <m/>
    <m/>
    <m/>
    <m/>
    <m/>
    <m/>
    <x v="7"/>
  </r>
  <r>
    <n v="0"/>
    <x v="13"/>
    <n v="0"/>
    <n v="0"/>
    <n v="0"/>
    <n v="0"/>
    <x v="7"/>
    <n v="0"/>
    <n v="0"/>
    <x v="2"/>
    <x v="2"/>
    <x v="2"/>
    <x v="3"/>
    <d v="1899-12-30T00:00:00"/>
    <d v="1899-12-30T00:00:00"/>
    <d v="1899-12-30T00:00:00"/>
    <d v="1899-12-30T00:00:00"/>
    <d v="1899-12-30T00:00:00"/>
    <n v="0"/>
    <n v="313"/>
    <s v=""/>
    <m/>
    <m/>
    <m/>
    <m/>
    <m/>
    <m/>
    <m/>
    <m/>
    <m/>
    <m/>
    <m/>
    <m/>
    <m/>
    <m/>
    <m/>
    <m/>
    <m/>
    <m/>
    <m/>
    <m/>
    <m/>
    <m/>
    <m/>
    <m/>
    <m/>
    <m/>
    <x v="7"/>
  </r>
  <r>
    <n v="0"/>
    <x v="13"/>
    <n v="0"/>
    <n v="0"/>
    <n v="0"/>
    <n v="0"/>
    <x v="7"/>
    <n v="0"/>
    <n v="0"/>
    <x v="2"/>
    <x v="2"/>
    <x v="2"/>
    <x v="3"/>
    <d v="1899-12-30T00:00:00"/>
    <d v="1899-12-30T00:00:00"/>
    <d v="1899-12-30T00:00:00"/>
    <d v="1899-12-30T00:00:00"/>
    <d v="1899-12-30T00:00:00"/>
    <n v="0"/>
    <n v="314"/>
    <s v=""/>
    <m/>
    <m/>
    <m/>
    <m/>
    <m/>
    <m/>
    <m/>
    <m/>
    <m/>
    <m/>
    <m/>
    <m/>
    <m/>
    <m/>
    <m/>
    <m/>
    <m/>
    <m/>
    <m/>
    <m/>
    <m/>
    <m/>
    <m/>
    <m/>
    <m/>
    <m/>
    <x v="7"/>
  </r>
  <r>
    <n v="0"/>
    <x v="13"/>
    <n v="0"/>
    <n v="0"/>
    <n v="0"/>
    <n v="0"/>
    <x v="7"/>
    <n v="0"/>
    <n v="0"/>
    <x v="2"/>
    <x v="2"/>
    <x v="2"/>
    <x v="3"/>
    <d v="1899-12-30T00:00:00"/>
    <d v="1899-12-30T00:00:00"/>
    <d v="1899-12-30T00:00:00"/>
    <d v="1899-12-30T00:00:00"/>
    <d v="1899-12-30T00:00:00"/>
    <n v="0"/>
    <n v="315"/>
    <s v=""/>
    <m/>
    <m/>
    <m/>
    <m/>
    <m/>
    <m/>
    <m/>
    <m/>
    <m/>
    <m/>
    <m/>
    <m/>
    <m/>
    <m/>
    <m/>
    <m/>
    <m/>
    <m/>
    <m/>
    <m/>
    <m/>
    <m/>
    <m/>
    <m/>
    <m/>
    <m/>
    <x v="7"/>
  </r>
  <r>
    <n v="0"/>
    <x v="13"/>
    <n v="0"/>
    <n v="0"/>
    <n v="0"/>
    <n v="0"/>
    <x v="7"/>
    <n v="0"/>
    <n v="0"/>
    <x v="2"/>
    <x v="2"/>
    <x v="2"/>
    <x v="3"/>
    <d v="1899-12-30T00:00:00"/>
    <d v="1899-12-30T00:00:00"/>
    <d v="1899-12-30T00:00:00"/>
    <d v="1899-12-30T00:00:00"/>
    <d v="1899-12-30T00:00:00"/>
    <n v="0"/>
    <n v="316"/>
    <s v=""/>
    <m/>
    <m/>
    <m/>
    <m/>
    <m/>
    <m/>
    <m/>
    <m/>
    <m/>
    <m/>
    <m/>
    <m/>
    <m/>
    <m/>
    <m/>
    <m/>
    <m/>
    <m/>
    <m/>
    <m/>
    <m/>
    <m/>
    <m/>
    <m/>
    <m/>
    <m/>
    <x v="7"/>
  </r>
  <r>
    <n v="0"/>
    <x v="13"/>
    <n v="0"/>
    <n v="0"/>
    <n v="0"/>
    <n v="0"/>
    <x v="7"/>
    <n v="0"/>
    <n v="0"/>
    <x v="2"/>
    <x v="2"/>
    <x v="2"/>
    <x v="3"/>
    <d v="1899-12-30T00:00:00"/>
    <d v="1899-12-30T00:00:00"/>
    <d v="1899-12-30T00:00:00"/>
    <d v="1899-12-30T00:00:00"/>
    <d v="1899-12-30T00:00:00"/>
    <n v="0"/>
    <n v="317"/>
    <s v=""/>
    <m/>
    <m/>
    <m/>
    <m/>
    <m/>
    <m/>
    <m/>
    <m/>
    <m/>
    <m/>
    <m/>
    <m/>
    <m/>
    <m/>
    <m/>
    <m/>
    <m/>
    <m/>
    <m/>
    <m/>
    <m/>
    <m/>
    <m/>
    <m/>
    <m/>
    <m/>
    <x v="7"/>
  </r>
  <r>
    <n v="0"/>
    <x v="13"/>
    <n v="0"/>
    <n v="0"/>
    <n v="0"/>
    <n v="0"/>
    <x v="7"/>
    <n v="0"/>
    <n v="0"/>
    <x v="2"/>
    <x v="2"/>
    <x v="2"/>
    <x v="3"/>
    <d v="1899-12-30T00:00:00"/>
    <d v="1899-12-30T00:00:00"/>
    <d v="1899-12-30T00:00:00"/>
    <d v="1899-12-30T00:00:00"/>
    <d v="1899-12-30T00:00:00"/>
    <n v="0"/>
    <n v="318"/>
    <s v=""/>
    <m/>
    <m/>
    <m/>
    <m/>
    <m/>
    <m/>
    <m/>
    <m/>
    <m/>
    <m/>
    <m/>
    <m/>
    <m/>
    <m/>
    <m/>
    <m/>
    <m/>
    <m/>
    <m/>
    <m/>
    <m/>
    <m/>
    <m/>
    <m/>
    <m/>
    <m/>
    <x v="7"/>
  </r>
  <r>
    <n v="0"/>
    <x v="13"/>
    <n v="0"/>
    <n v="0"/>
    <n v="0"/>
    <n v="0"/>
    <x v="7"/>
    <n v="0"/>
    <n v="0"/>
    <x v="2"/>
    <x v="2"/>
    <x v="2"/>
    <x v="3"/>
    <d v="1899-12-30T00:00:00"/>
    <d v="1899-12-30T00:00:00"/>
    <d v="1899-12-30T00:00:00"/>
    <d v="1899-12-30T00:00:00"/>
    <d v="1899-12-30T00:00:00"/>
    <n v="0"/>
    <n v="319"/>
    <s v=""/>
    <m/>
    <m/>
    <m/>
    <m/>
    <m/>
    <m/>
    <m/>
    <m/>
    <m/>
    <m/>
    <m/>
    <m/>
    <m/>
    <m/>
    <m/>
    <m/>
    <m/>
    <m/>
    <m/>
    <m/>
    <m/>
    <m/>
    <m/>
    <m/>
    <m/>
    <m/>
    <x v="7"/>
  </r>
  <r>
    <n v="0"/>
    <x v="13"/>
    <n v="0"/>
    <n v="0"/>
    <n v="0"/>
    <n v="0"/>
    <x v="7"/>
    <n v="0"/>
    <n v="0"/>
    <x v="2"/>
    <x v="2"/>
    <x v="2"/>
    <x v="3"/>
    <d v="1899-12-30T00:00:00"/>
    <d v="1899-12-30T00:00:00"/>
    <d v="1899-12-30T00:00:00"/>
    <d v="1899-12-30T00:00:00"/>
    <d v="1899-12-30T00:00:00"/>
    <n v="0"/>
    <n v="320"/>
    <s v=""/>
    <m/>
    <m/>
    <m/>
    <m/>
    <m/>
    <m/>
    <m/>
    <m/>
    <m/>
    <m/>
    <m/>
    <m/>
    <m/>
    <m/>
    <m/>
    <m/>
    <m/>
    <m/>
    <m/>
    <m/>
    <m/>
    <m/>
    <m/>
    <m/>
    <m/>
    <m/>
    <x v="7"/>
  </r>
  <r>
    <n v="0"/>
    <x v="13"/>
    <n v="0"/>
    <n v="0"/>
    <n v="0"/>
    <n v="0"/>
    <x v="7"/>
    <n v="0"/>
    <n v="0"/>
    <x v="2"/>
    <x v="2"/>
    <x v="2"/>
    <x v="3"/>
    <d v="1899-12-30T00:00:00"/>
    <d v="1899-12-30T00:00:00"/>
    <d v="1899-12-30T00:00:00"/>
    <d v="1899-12-30T00:00:00"/>
    <d v="1899-12-30T00:00:00"/>
    <n v="0"/>
    <n v="321"/>
    <s v=""/>
    <m/>
    <m/>
    <m/>
    <m/>
    <m/>
    <m/>
    <m/>
    <m/>
    <m/>
    <m/>
    <m/>
    <m/>
    <m/>
    <m/>
    <m/>
    <m/>
    <m/>
    <m/>
    <m/>
    <m/>
    <m/>
    <m/>
    <m/>
    <m/>
    <m/>
    <m/>
    <x v="7"/>
  </r>
  <r>
    <n v="0"/>
    <x v="13"/>
    <n v="0"/>
    <n v="0"/>
    <n v="0"/>
    <n v="0"/>
    <x v="7"/>
    <n v="0"/>
    <n v="0"/>
    <x v="2"/>
    <x v="2"/>
    <x v="2"/>
    <x v="3"/>
    <d v="1899-12-30T00:00:00"/>
    <d v="1899-12-30T00:00:00"/>
    <d v="1899-12-30T00:00:00"/>
    <d v="1899-12-30T00:00:00"/>
    <d v="1899-12-30T00:00:00"/>
    <n v="0"/>
    <n v="322"/>
    <s v=""/>
    <m/>
    <m/>
    <m/>
    <m/>
    <m/>
    <m/>
    <m/>
    <m/>
    <m/>
    <m/>
    <m/>
    <m/>
    <m/>
    <m/>
    <m/>
    <m/>
    <m/>
    <m/>
    <m/>
    <m/>
    <m/>
    <m/>
    <m/>
    <m/>
    <m/>
    <m/>
    <x v="7"/>
  </r>
  <r>
    <n v="0"/>
    <x v="13"/>
    <n v="0"/>
    <n v="0"/>
    <n v="0"/>
    <n v="0"/>
    <x v="7"/>
    <n v="0"/>
    <n v="0"/>
    <x v="2"/>
    <x v="2"/>
    <x v="2"/>
    <x v="3"/>
    <d v="1899-12-30T00:00:00"/>
    <d v="1899-12-30T00:00:00"/>
    <d v="1899-12-30T00:00:00"/>
    <d v="1899-12-30T00:00:00"/>
    <d v="1899-12-30T00:00:00"/>
    <n v="0"/>
    <n v="323"/>
    <s v=""/>
    <m/>
    <m/>
    <m/>
    <m/>
    <m/>
    <m/>
    <m/>
    <m/>
    <m/>
    <m/>
    <m/>
    <m/>
    <m/>
    <m/>
    <m/>
    <m/>
    <m/>
    <m/>
    <m/>
    <m/>
    <m/>
    <m/>
    <m/>
    <m/>
    <m/>
    <m/>
    <x v="7"/>
  </r>
  <r>
    <n v="0"/>
    <x v="13"/>
    <n v="0"/>
    <n v="0"/>
    <n v="0"/>
    <n v="0"/>
    <x v="7"/>
    <n v="0"/>
    <n v="0"/>
    <x v="2"/>
    <x v="2"/>
    <x v="2"/>
    <x v="3"/>
    <d v="1899-12-30T00:00:00"/>
    <d v="1899-12-30T00:00:00"/>
    <d v="1899-12-30T00:00:00"/>
    <d v="1899-12-30T00:00:00"/>
    <d v="1899-12-30T00:00:00"/>
    <n v="0"/>
    <n v="324"/>
    <s v=""/>
    <m/>
    <m/>
    <m/>
    <m/>
    <m/>
    <m/>
    <m/>
    <m/>
    <m/>
    <m/>
    <m/>
    <m/>
    <m/>
    <m/>
    <m/>
    <m/>
    <m/>
    <m/>
    <m/>
    <m/>
    <m/>
    <m/>
    <m/>
    <m/>
    <m/>
    <m/>
    <x v="7"/>
  </r>
  <r>
    <n v="0"/>
    <x v="13"/>
    <n v="0"/>
    <n v="0"/>
    <n v="0"/>
    <n v="0"/>
    <x v="7"/>
    <n v="0"/>
    <n v="0"/>
    <x v="2"/>
    <x v="2"/>
    <x v="2"/>
    <x v="3"/>
    <d v="1899-12-30T00:00:00"/>
    <d v="1899-12-30T00:00:00"/>
    <d v="1899-12-30T00:00:00"/>
    <d v="1899-12-30T00:00:00"/>
    <d v="1899-12-30T00:00:00"/>
    <n v="0"/>
    <n v="325"/>
    <s v=""/>
    <m/>
    <m/>
    <m/>
    <m/>
    <m/>
    <m/>
    <m/>
    <m/>
    <m/>
    <m/>
    <m/>
    <m/>
    <m/>
    <m/>
    <m/>
    <m/>
    <m/>
    <m/>
    <m/>
    <m/>
    <m/>
    <m/>
    <m/>
    <m/>
    <m/>
    <m/>
    <x v="7"/>
  </r>
  <r>
    <n v="0"/>
    <x v="13"/>
    <n v="0"/>
    <n v="0"/>
    <n v="0"/>
    <n v="0"/>
    <x v="7"/>
    <n v="0"/>
    <n v="0"/>
    <x v="2"/>
    <x v="2"/>
    <x v="2"/>
    <x v="3"/>
    <d v="1899-12-30T00:00:00"/>
    <d v="1899-12-30T00:00:00"/>
    <d v="1899-12-30T00:00:00"/>
    <d v="1899-12-30T00:00:00"/>
    <d v="1899-12-30T00:00:00"/>
    <n v="0"/>
    <n v="326"/>
    <s v=""/>
    <m/>
    <m/>
    <m/>
    <m/>
    <m/>
    <m/>
    <m/>
    <m/>
    <m/>
    <m/>
    <m/>
    <m/>
    <m/>
    <m/>
    <m/>
    <m/>
    <m/>
    <m/>
    <m/>
    <m/>
    <m/>
    <m/>
    <m/>
    <m/>
    <m/>
    <m/>
    <x v="7"/>
  </r>
  <r>
    <n v="0"/>
    <x v="13"/>
    <n v="0"/>
    <n v="0"/>
    <n v="0"/>
    <n v="0"/>
    <x v="7"/>
    <n v="0"/>
    <n v="0"/>
    <x v="2"/>
    <x v="2"/>
    <x v="2"/>
    <x v="3"/>
    <d v="1899-12-30T00:00:00"/>
    <d v="1899-12-30T00:00:00"/>
    <d v="1899-12-30T00:00:00"/>
    <d v="1899-12-30T00:00:00"/>
    <d v="1899-12-30T00:00:00"/>
    <n v="0"/>
    <n v="327"/>
    <s v=""/>
    <m/>
    <m/>
    <m/>
    <m/>
    <m/>
    <m/>
    <m/>
    <m/>
    <m/>
    <m/>
    <m/>
    <m/>
    <m/>
    <m/>
    <m/>
    <m/>
    <m/>
    <m/>
    <m/>
    <m/>
    <m/>
    <m/>
    <m/>
    <m/>
    <m/>
    <m/>
    <x v="7"/>
  </r>
  <r>
    <n v="0"/>
    <x v="13"/>
    <n v="0"/>
    <n v="0"/>
    <n v="0"/>
    <n v="0"/>
    <x v="7"/>
    <n v="0"/>
    <n v="0"/>
    <x v="2"/>
    <x v="2"/>
    <x v="2"/>
    <x v="3"/>
    <d v="1899-12-30T00:00:00"/>
    <d v="1899-12-30T00:00:00"/>
    <d v="1899-12-30T00:00:00"/>
    <d v="1899-12-30T00:00:00"/>
    <d v="1899-12-30T00:00:00"/>
    <n v="0"/>
    <n v="328"/>
    <s v=""/>
    <m/>
    <m/>
    <m/>
    <m/>
    <m/>
    <m/>
    <m/>
    <m/>
    <m/>
    <m/>
    <m/>
    <m/>
    <m/>
    <m/>
    <m/>
    <m/>
    <m/>
    <m/>
    <m/>
    <m/>
    <m/>
    <m/>
    <m/>
    <m/>
    <m/>
    <m/>
    <x v="7"/>
  </r>
  <r>
    <n v="0"/>
    <x v="13"/>
    <n v="0"/>
    <n v="0"/>
    <n v="0"/>
    <n v="0"/>
    <x v="7"/>
    <n v="0"/>
    <n v="0"/>
    <x v="2"/>
    <x v="2"/>
    <x v="2"/>
    <x v="3"/>
    <d v="1899-12-30T00:00:00"/>
    <d v="1899-12-30T00:00:00"/>
    <d v="1899-12-30T00:00:00"/>
    <d v="1899-12-30T00:00:00"/>
    <d v="1899-12-30T00:00:00"/>
    <n v="0"/>
    <n v="329"/>
    <s v=""/>
    <m/>
    <m/>
    <m/>
    <m/>
    <m/>
    <m/>
    <m/>
    <m/>
    <m/>
    <m/>
    <m/>
    <m/>
    <m/>
    <m/>
    <m/>
    <m/>
    <m/>
    <m/>
    <m/>
    <m/>
    <m/>
    <m/>
    <m/>
    <m/>
    <m/>
    <m/>
    <x v="7"/>
  </r>
  <r>
    <n v="0"/>
    <x v="13"/>
    <n v="0"/>
    <n v="0"/>
    <n v="0"/>
    <n v="0"/>
    <x v="7"/>
    <n v="0"/>
    <n v="0"/>
    <x v="2"/>
    <x v="2"/>
    <x v="2"/>
    <x v="3"/>
    <d v="1899-12-30T00:00:00"/>
    <d v="1899-12-30T00:00:00"/>
    <d v="1899-12-30T00:00:00"/>
    <d v="1899-12-30T00:00:00"/>
    <d v="1899-12-30T00:00:00"/>
    <n v="0"/>
    <n v="330"/>
    <s v=""/>
    <m/>
    <m/>
    <m/>
    <m/>
    <m/>
    <m/>
    <m/>
    <m/>
    <m/>
    <m/>
    <m/>
    <m/>
    <m/>
    <m/>
    <m/>
    <m/>
    <m/>
    <m/>
    <m/>
    <m/>
    <m/>
    <m/>
    <m/>
    <m/>
    <m/>
    <m/>
    <x v="7"/>
  </r>
  <r>
    <n v="0"/>
    <x v="13"/>
    <n v="0"/>
    <n v="0"/>
    <n v="0"/>
    <n v="0"/>
    <x v="7"/>
    <n v="0"/>
    <n v="0"/>
    <x v="2"/>
    <x v="2"/>
    <x v="2"/>
    <x v="3"/>
    <d v="1899-12-30T00:00:00"/>
    <d v="1899-12-30T00:00:00"/>
    <d v="1899-12-30T00:00:00"/>
    <d v="1899-12-30T00:00:00"/>
    <d v="1899-12-30T00:00:00"/>
    <n v="0"/>
    <n v="331"/>
    <s v=""/>
    <m/>
    <m/>
    <m/>
    <m/>
    <m/>
    <m/>
    <m/>
    <m/>
    <m/>
    <m/>
    <m/>
    <m/>
    <m/>
    <m/>
    <m/>
    <m/>
    <m/>
    <m/>
    <m/>
    <m/>
    <m/>
    <m/>
    <m/>
    <m/>
    <m/>
    <m/>
    <x v="7"/>
  </r>
  <r>
    <n v="0"/>
    <x v="13"/>
    <n v="0"/>
    <n v="0"/>
    <n v="0"/>
    <n v="0"/>
    <x v="7"/>
    <n v="0"/>
    <n v="0"/>
    <x v="2"/>
    <x v="2"/>
    <x v="2"/>
    <x v="3"/>
    <d v="1899-12-30T00:00:00"/>
    <d v="1899-12-30T00:00:00"/>
    <d v="1899-12-30T00:00:00"/>
    <d v="1899-12-30T00:00:00"/>
    <d v="1899-12-30T00:00:00"/>
    <n v="0"/>
    <n v="332"/>
    <s v=""/>
    <m/>
    <m/>
    <m/>
    <m/>
    <m/>
    <m/>
    <m/>
    <m/>
    <m/>
    <m/>
    <m/>
    <m/>
    <m/>
    <m/>
    <m/>
    <m/>
    <m/>
    <m/>
    <m/>
    <m/>
    <m/>
    <m/>
    <m/>
    <m/>
    <m/>
    <m/>
    <x v="7"/>
  </r>
  <r>
    <n v="0"/>
    <x v="13"/>
    <n v="0"/>
    <n v="0"/>
    <n v="0"/>
    <n v="0"/>
    <x v="7"/>
    <n v="0"/>
    <n v="0"/>
    <x v="2"/>
    <x v="2"/>
    <x v="2"/>
    <x v="3"/>
    <d v="1899-12-30T00:00:00"/>
    <d v="1899-12-30T00:00:00"/>
    <d v="1899-12-30T00:00:00"/>
    <d v="1899-12-30T00:00:00"/>
    <d v="1899-12-30T00:00:00"/>
    <n v="0"/>
    <n v="333"/>
    <s v=""/>
    <m/>
    <m/>
    <m/>
    <m/>
    <m/>
    <m/>
    <m/>
    <m/>
    <m/>
    <m/>
    <m/>
    <m/>
    <m/>
    <m/>
    <m/>
    <m/>
    <m/>
    <m/>
    <m/>
    <m/>
    <m/>
    <m/>
    <m/>
    <m/>
    <m/>
    <m/>
    <x v="7"/>
  </r>
  <r>
    <n v="0"/>
    <x v="13"/>
    <n v="0"/>
    <n v="0"/>
    <n v="0"/>
    <n v="0"/>
    <x v="7"/>
    <n v="0"/>
    <n v="0"/>
    <x v="2"/>
    <x v="2"/>
    <x v="2"/>
    <x v="3"/>
    <d v="1899-12-30T00:00:00"/>
    <d v="1899-12-30T00:00:00"/>
    <d v="1899-12-30T00:00:00"/>
    <d v="1899-12-30T00:00:00"/>
    <d v="1899-12-30T00:00:00"/>
    <n v="0"/>
    <n v="334"/>
    <s v=""/>
    <m/>
    <m/>
    <m/>
    <m/>
    <m/>
    <m/>
    <m/>
    <m/>
    <m/>
    <m/>
    <m/>
    <m/>
    <m/>
    <m/>
    <m/>
    <m/>
    <m/>
    <m/>
    <m/>
    <m/>
    <m/>
    <m/>
    <m/>
    <m/>
    <m/>
    <m/>
    <x v="7"/>
  </r>
  <r>
    <n v="0"/>
    <x v="13"/>
    <n v="0"/>
    <n v="0"/>
    <n v="0"/>
    <n v="0"/>
    <x v="7"/>
    <n v="0"/>
    <n v="0"/>
    <x v="2"/>
    <x v="2"/>
    <x v="2"/>
    <x v="3"/>
    <d v="1899-12-30T00:00:00"/>
    <d v="1899-12-30T00:00:00"/>
    <d v="1899-12-30T00:00:00"/>
    <d v="1899-12-30T00:00:00"/>
    <d v="1899-12-30T00:00:00"/>
    <n v="0"/>
    <n v="335"/>
    <s v=""/>
    <m/>
    <m/>
    <m/>
    <m/>
    <m/>
    <m/>
    <m/>
    <m/>
    <m/>
    <m/>
    <m/>
    <m/>
    <m/>
    <m/>
    <m/>
    <m/>
    <m/>
    <m/>
    <m/>
    <m/>
    <m/>
    <m/>
    <m/>
    <m/>
    <m/>
    <m/>
    <x v="7"/>
  </r>
  <r>
    <n v="0"/>
    <x v="13"/>
    <n v="0"/>
    <n v="0"/>
    <n v="0"/>
    <n v="0"/>
    <x v="7"/>
    <n v="0"/>
    <n v="0"/>
    <x v="2"/>
    <x v="2"/>
    <x v="2"/>
    <x v="3"/>
    <d v="1899-12-30T00:00:00"/>
    <d v="1899-12-30T00:00:00"/>
    <d v="1899-12-30T00:00:00"/>
    <d v="1899-12-30T00:00:00"/>
    <d v="1899-12-30T00:00:00"/>
    <n v="0"/>
    <n v="336"/>
    <s v=""/>
    <m/>
    <m/>
    <m/>
    <m/>
    <m/>
    <m/>
    <m/>
    <m/>
    <m/>
    <m/>
    <m/>
    <m/>
    <m/>
    <m/>
    <m/>
    <m/>
    <m/>
    <m/>
    <m/>
    <m/>
    <m/>
    <m/>
    <m/>
    <m/>
    <m/>
    <m/>
    <x v="7"/>
  </r>
  <r>
    <n v="0"/>
    <x v="13"/>
    <n v="0"/>
    <n v="0"/>
    <n v="0"/>
    <n v="0"/>
    <x v="7"/>
    <n v="0"/>
    <n v="0"/>
    <x v="2"/>
    <x v="2"/>
    <x v="2"/>
    <x v="3"/>
    <d v="1899-12-30T00:00:00"/>
    <d v="1899-12-30T00:00:00"/>
    <d v="1899-12-30T00:00:00"/>
    <d v="1899-12-30T00:00:00"/>
    <d v="1899-12-30T00:00:00"/>
    <n v="0"/>
    <n v="337"/>
    <s v=""/>
    <m/>
    <m/>
    <m/>
    <m/>
    <m/>
    <m/>
    <m/>
    <m/>
    <m/>
    <m/>
    <m/>
    <m/>
    <m/>
    <m/>
    <m/>
    <m/>
    <m/>
    <m/>
    <m/>
    <m/>
    <m/>
    <m/>
    <m/>
    <m/>
    <m/>
    <m/>
    <x v="7"/>
  </r>
  <r>
    <n v="0"/>
    <x v="13"/>
    <n v="0"/>
    <n v="0"/>
    <n v="0"/>
    <n v="0"/>
    <x v="7"/>
    <n v="0"/>
    <n v="0"/>
    <x v="2"/>
    <x v="2"/>
    <x v="2"/>
    <x v="3"/>
    <d v="1899-12-30T00:00:00"/>
    <d v="1899-12-30T00:00:00"/>
    <d v="1899-12-30T00:00:00"/>
    <d v="1899-12-30T00:00:00"/>
    <d v="1899-12-30T00:00:00"/>
    <n v="0"/>
    <n v="338"/>
    <s v=""/>
    <m/>
    <m/>
    <m/>
    <m/>
    <m/>
    <m/>
    <m/>
    <m/>
    <m/>
    <m/>
    <m/>
    <m/>
    <m/>
    <m/>
    <m/>
    <m/>
    <m/>
    <m/>
    <m/>
    <m/>
    <m/>
    <m/>
    <m/>
    <m/>
    <m/>
    <m/>
    <x v="7"/>
  </r>
  <r>
    <n v="0"/>
    <x v="13"/>
    <n v="0"/>
    <n v="0"/>
    <n v="0"/>
    <n v="0"/>
    <x v="7"/>
    <n v="0"/>
    <n v="0"/>
    <x v="2"/>
    <x v="2"/>
    <x v="2"/>
    <x v="3"/>
    <d v="1899-12-30T00:00:00"/>
    <d v="1899-12-30T00:00:00"/>
    <d v="1899-12-30T00:00:00"/>
    <d v="1899-12-30T00:00:00"/>
    <d v="1899-12-30T00:00:00"/>
    <n v="0"/>
    <n v="339"/>
    <s v=""/>
    <m/>
    <m/>
    <m/>
    <m/>
    <m/>
    <m/>
    <m/>
    <m/>
    <m/>
    <m/>
    <m/>
    <m/>
    <m/>
    <m/>
    <m/>
    <m/>
    <m/>
    <m/>
    <m/>
    <m/>
    <m/>
    <m/>
    <m/>
    <m/>
    <m/>
    <m/>
    <x v="7"/>
  </r>
  <r>
    <n v="0"/>
    <x v="13"/>
    <n v="0"/>
    <n v="0"/>
    <n v="0"/>
    <n v="0"/>
    <x v="7"/>
    <n v="0"/>
    <n v="0"/>
    <x v="2"/>
    <x v="2"/>
    <x v="2"/>
    <x v="3"/>
    <d v="1899-12-30T00:00:00"/>
    <d v="1899-12-30T00:00:00"/>
    <d v="1899-12-30T00:00:00"/>
    <d v="1899-12-30T00:00:00"/>
    <d v="1899-12-30T00:00:00"/>
    <n v="0"/>
    <n v="340"/>
    <s v=""/>
    <m/>
    <m/>
    <m/>
    <m/>
    <m/>
    <m/>
    <m/>
    <m/>
    <m/>
    <m/>
    <m/>
    <m/>
    <m/>
    <m/>
    <m/>
    <m/>
    <m/>
    <m/>
    <m/>
    <m/>
    <m/>
    <m/>
    <m/>
    <m/>
    <m/>
    <m/>
    <x v="7"/>
  </r>
  <r>
    <n v="0"/>
    <x v="13"/>
    <n v="0"/>
    <n v="0"/>
    <n v="0"/>
    <n v="0"/>
    <x v="7"/>
    <n v="0"/>
    <n v="0"/>
    <x v="2"/>
    <x v="2"/>
    <x v="2"/>
    <x v="3"/>
    <d v="1899-12-30T00:00:00"/>
    <d v="1899-12-30T00:00:00"/>
    <d v="1899-12-30T00:00:00"/>
    <d v="1899-12-30T00:00:00"/>
    <d v="1899-12-30T00:00:00"/>
    <n v="0"/>
    <n v="341"/>
    <s v=""/>
    <m/>
    <m/>
    <m/>
    <m/>
    <m/>
    <m/>
    <m/>
    <m/>
    <m/>
    <m/>
    <m/>
    <m/>
    <m/>
    <m/>
    <m/>
    <m/>
    <m/>
    <m/>
    <m/>
    <m/>
    <m/>
    <m/>
    <m/>
    <m/>
    <m/>
    <m/>
    <x v="7"/>
  </r>
  <r>
    <n v="0"/>
    <x v="13"/>
    <n v="0"/>
    <n v="0"/>
    <n v="0"/>
    <n v="0"/>
    <x v="7"/>
    <n v="0"/>
    <n v="0"/>
    <x v="2"/>
    <x v="2"/>
    <x v="2"/>
    <x v="3"/>
    <d v="1899-12-30T00:00:00"/>
    <d v="1899-12-30T00:00:00"/>
    <d v="1899-12-30T00:00:00"/>
    <d v="1899-12-30T00:00:00"/>
    <d v="1899-12-30T00:00:00"/>
    <n v="0"/>
    <n v="342"/>
    <s v=""/>
    <m/>
    <m/>
    <m/>
    <m/>
    <m/>
    <m/>
    <m/>
    <m/>
    <m/>
    <m/>
    <m/>
    <m/>
    <m/>
    <m/>
    <m/>
    <m/>
    <m/>
    <m/>
    <m/>
    <m/>
    <m/>
    <m/>
    <m/>
    <m/>
    <m/>
    <m/>
    <x v="7"/>
  </r>
  <r>
    <n v="0"/>
    <x v="13"/>
    <n v="0"/>
    <n v="0"/>
    <n v="0"/>
    <n v="0"/>
    <x v="7"/>
    <n v="0"/>
    <n v="0"/>
    <x v="2"/>
    <x v="2"/>
    <x v="2"/>
    <x v="3"/>
    <d v="1899-12-30T00:00:00"/>
    <d v="1899-12-30T00:00:00"/>
    <d v="1899-12-30T00:00:00"/>
    <d v="1899-12-30T00:00:00"/>
    <d v="1899-12-30T00:00:00"/>
    <n v="0"/>
    <n v="343"/>
    <s v=""/>
    <m/>
    <m/>
    <m/>
    <m/>
    <m/>
    <m/>
    <m/>
    <m/>
    <m/>
    <m/>
    <m/>
    <m/>
    <m/>
    <m/>
    <m/>
    <m/>
    <m/>
    <m/>
    <m/>
    <m/>
    <m/>
    <m/>
    <m/>
    <m/>
    <m/>
    <m/>
    <x v="7"/>
  </r>
  <r>
    <n v="0"/>
    <x v="13"/>
    <n v="0"/>
    <n v="0"/>
    <n v="0"/>
    <n v="0"/>
    <x v="7"/>
    <n v="0"/>
    <n v="0"/>
    <x v="2"/>
    <x v="2"/>
    <x v="2"/>
    <x v="3"/>
    <d v="1899-12-30T00:00:00"/>
    <d v="1899-12-30T00:00:00"/>
    <d v="1899-12-30T00:00:00"/>
    <d v="1899-12-30T00:00:00"/>
    <d v="1899-12-30T00:00:00"/>
    <n v="0"/>
    <n v="344"/>
    <s v=""/>
    <m/>
    <m/>
    <m/>
    <m/>
    <m/>
    <m/>
    <m/>
    <m/>
    <m/>
    <m/>
    <m/>
    <m/>
    <m/>
    <m/>
    <m/>
    <m/>
    <m/>
    <m/>
    <m/>
    <m/>
    <m/>
    <m/>
    <m/>
    <m/>
    <m/>
    <m/>
    <x v="7"/>
  </r>
  <r>
    <n v="0"/>
    <x v="13"/>
    <n v="0"/>
    <n v="0"/>
    <n v="0"/>
    <n v="0"/>
    <x v="7"/>
    <n v="0"/>
    <n v="0"/>
    <x v="2"/>
    <x v="2"/>
    <x v="2"/>
    <x v="3"/>
    <d v="1899-12-30T00:00:00"/>
    <d v="1899-12-30T00:00:00"/>
    <d v="1899-12-30T00:00:00"/>
    <d v="1899-12-30T00:00:00"/>
    <d v="1899-12-30T00:00:00"/>
    <n v="0"/>
    <n v="345"/>
    <s v=""/>
    <m/>
    <m/>
    <m/>
    <m/>
    <m/>
    <m/>
    <m/>
    <m/>
    <m/>
    <m/>
    <m/>
    <m/>
    <m/>
    <m/>
    <m/>
    <m/>
    <m/>
    <m/>
    <m/>
    <m/>
    <m/>
    <m/>
    <m/>
    <m/>
    <m/>
    <m/>
    <x v="7"/>
  </r>
  <r>
    <n v="0"/>
    <x v="13"/>
    <n v="0"/>
    <n v="0"/>
    <n v="0"/>
    <n v="0"/>
    <x v="7"/>
    <n v="0"/>
    <n v="0"/>
    <x v="2"/>
    <x v="2"/>
    <x v="2"/>
    <x v="3"/>
    <d v="1899-12-30T00:00:00"/>
    <d v="1899-12-30T00:00:00"/>
    <d v="1899-12-30T00:00:00"/>
    <d v="1899-12-30T00:00:00"/>
    <d v="1899-12-30T00:00:00"/>
    <n v="0"/>
    <n v="346"/>
    <s v=""/>
    <m/>
    <m/>
    <m/>
    <m/>
    <m/>
    <m/>
    <m/>
    <m/>
    <m/>
    <m/>
    <m/>
    <m/>
    <m/>
    <m/>
    <m/>
    <m/>
    <m/>
    <m/>
    <m/>
    <m/>
    <m/>
    <m/>
    <m/>
    <m/>
    <m/>
    <m/>
    <x v="7"/>
  </r>
  <r>
    <n v="0"/>
    <x v="13"/>
    <n v="0"/>
    <n v="0"/>
    <n v="0"/>
    <n v="0"/>
    <x v="7"/>
    <n v="0"/>
    <n v="0"/>
    <x v="2"/>
    <x v="2"/>
    <x v="2"/>
    <x v="3"/>
    <d v="1899-12-30T00:00:00"/>
    <d v="1899-12-30T00:00:00"/>
    <d v="1899-12-30T00:00:00"/>
    <d v="1899-12-30T00:00:00"/>
    <d v="1899-12-30T00:00:00"/>
    <n v="0"/>
    <n v="347"/>
    <s v=""/>
    <m/>
    <m/>
    <m/>
    <m/>
    <m/>
    <m/>
    <m/>
    <m/>
    <m/>
    <m/>
    <m/>
    <m/>
    <m/>
    <m/>
    <m/>
    <m/>
    <m/>
    <m/>
    <m/>
    <m/>
    <m/>
    <m/>
    <m/>
    <m/>
    <m/>
    <m/>
    <x v="7"/>
  </r>
  <r>
    <n v="0"/>
    <x v="13"/>
    <n v="0"/>
    <n v="0"/>
    <n v="0"/>
    <n v="0"/>
    <x v="7"/>
    <n v="0"/>
    <n v="0"/>
    <x v="2"/>
    <x v="2"/>
    <x v="2"/>
    <x v="3"/>
    <d v="1899-12-30T00:00:00"/>
    <d v="1899-12-30T00:00:00"/>
    <d v="1899-12-30T00:00:00"/>
    <d v="1899-12-30T00:00:00"/>
    <d v="1899-12-30T00:00:00"/>
    <n v="0"/>
    <n v="348"/>
    <s v=""/>
    <m/>
    <m/>
    <m/>
    <m/>
    <m/>
    <m/>
    <m/>
    <m/>
    <m/>
    <m/>
    <m/>
    <m/>
    <m/>
    <m/>
    <m/>
    <m/>
    <m/>
    <m/>
    <m/>
    <m/>
    <m/>
    <m/>
    <m/>
    <m/>
    <m/>
    <m/>
    <x v="7"/>
  </r>
  <r>
    <n v="0"/>
    <x v="13"/>
    <n v="0"/>
    <n v="0"/>
    <n v="0"/>
    <n v="0"/>
    <x v="7"/>
    <n v="0"/>
    <n v="0"/>
    <x v="2"/>
    <x v="2"/>
    <x v="2"/>
    <x v="3"/>
    <d v="1899-12-30T00:00:00"/>
    <d v="1899-12-30T00:00:00"/>
    <d v="1899-12-30T00:00:00"/>
    <d v="1899-12-30T00:00:00"/>
    <d v="1899-12-30T00:00:00"/>
    <n v="0"/>
    <n v="349"/>
    <s v=""/>
    <m/>
    <m/>
    <m/>
    <m/>
    <m/>
    <m/>
    <m/>
    <m/>
    <m/>
    <m/>
    <m/>
    <m/>
    <m/>
    <m/>
    <m/>
    <m/>
    <m/>
    <m/>
    <m/>
    <m/>
    <m/>
    <m/>
    <m/>
    <m/>
    <m/>
    <m/>
    <x v="7"/>
  </r>
  <r>
    <n v="0"/>
    <x v="13"/>
    <n v="0"/>
    <n v="0"/>
    <n v="0"/>
    <n v="0"/>
    <x v="7"/>
    <n v="0"/>
    <n v="0"/>
    <x v="2"/>
    <x v="2"/>
    <x v="2"/>
    <x v="3"/>
    <d v="1899-12-30T00:00:00"/>
    <d v="1899-12-30T00:00:00"/>
    <d v="1899-12-30T00:00:00"/>
    <d v="1899-12-30T00:00:00"/>
    <d v="1899-12-30T00:00:00"/>
    <n v="0"/>
    <n v="350"/>
    <s v=""/>
    <m/>
    <m/>
    <m/>
    <m/>
    <m/>
    <m/>
    <m/>
    <m/>
    <m/>
    <m/>
    <m/>
    <m/>
    <m/>
    <m/>
    <m/>
    <m/>
    <m/>
    <m/>
    <m/>
    <m/>
    <m/>
    <m/>
    <m/>
    <m/>
    <m/>
    <m/>
    <x v="7"/>
  </r>
  <r>
    <n v="0"/>
    <x v="13"/>
    <n v="0"/>
    <n v="0"/>
    <n v="0"/>
    <n v="0"/>
    <x v="7"/>
    <n v="0"/>
    <n v="0"/>
    <x v="2"/>
    <x v="2"/>
    <x v="2"/>
    <x v="3"/>
    <d v="1899-12-30T00:00:00"/>
    <d v="1899-12-30T00:00:00"/>
    <d v="1899-12-30T00:00:00"/>
    <d v="1899-12-30T00:00:00"/>
    <d v="1899-12-30T00:00:00"/>
    <n v="0"/>
    <n v="351"/>
    <s v=""/>
    <m/>
    <m/>
    <m/>
    <m/>
    <m/>
    <m/>
    <m/>
    <m/>
    <m/>
    <m/>
    <m/>
    <m/>
    <m/>
    <m/>
    <m/>
    <m/>
    <m/>
    <m/>
    <m/>
    <m/>
    <m/>
    <m/>
    <m/>
    <m/>
    <m/>
    <m/>
    <x v="7"/>
  </r>
  <r>
    <n v="0"/>
    <x v="13"/>
    <n v="0"/>
    <n v="0"/>
    <n v="0"/>
    <n v="0"/>
    <x v="7"/>
    <n v="0"/>
    <n v="0"/>
    <x v="2"/>
    <x v="2"/>
    <x v="2"/>
    <x v="3"/>
    <d v="1899-12-30T00:00:00"/>
    <d v="1899-12-30T00:00:00"/>
    <d v="1899-12-30T00:00:00"/>
    <d v="1899-12-30T00:00:00"/>
    <d v="1899-12-30T00:00:00"/>
    <n v="0"/>
    <n v="352"/>
    <s v=""/>
    <m/>
    <m/>
    <m/>
    <m/>
    <m/>
    <m/>
    <m/>
    <m/>
    <m/>
    <m/>
    <m/>
    <m/>
    <m/>
    <m/>
    <m/>
    <m/>
    <m/>
    <m/>
    <m/>
    <m/>
    <m/>
    <m/>
    <m/>
    <m/>
    <m/>
    <m/>
    <x v="7"/>
  </r>
  <r>
    <n v="0"/>
    <x v="13"/>
    <n v="0"/>
    <n v="0"/>
    <n v="0"/>
    <n v="0"/>
    <x v="7"/>
    <n v="0"/>
    <n v="0"/>
    <x v="2"/>
    <x v="2"/>
    <x v="2"/>
    <x v="3"/>
    <d v="1899-12-30T00:00:00"/>
    <d v="1899-12-30T00:00:00"/>
    <d v="1899-12-30T00:00:00"/>
    <d v="1899-12-30T00:00:00"/>
    <d v="1899-12-30T00:00:00"/>
    <n v="0"/>
    <n v="353"/>
    <s v=""/>
    <m/>
    <m/>
    <m/>
    <m/>
    <m/>
    <m/>
    <m/>
    <m/>
    <m/>
    <m/>
    <m/>
    <m/>
    <m/>
    <m/>
    <m/>
    <m/>
    <m/>
    <m/>
    <m/>
    <m/>
    <m/>
    <m/>
    <m/>
    <m/>
    <m/>
    <m/>
    <x v="7"/>
  </r>
  <r>
    <n v="0"/>
    <x v="13"/>
    <n v="0"/>
    <n v="0"/>
    <n v="0"/>
    <n v="0"/>
    <x v="7"/>
    <n v="0"/>
    <n v="0"/>
    <x v="2"/>
    <x v="2"/>
    <x v="2"/>
    <x v="3"/>
    <d v="1899-12-30T00:00:00"/>
    <d v="1899-12-30T00:00:00"/>
    <d v="1899-12-30T00:00:00"/>
    <d v="1899-12-30T00:00:00"/>
    <d v="1899-12-30T00:00:00"/>
    <n v="0"/>
    <n v="354"/>
    <s v=""/>
    <m/>
    <m/>
    <m/>
    <m/>
    <m/>
    <m/>
    <m/>
    <m/>
    <m/>
    <m/>
    <m/>
    <m/>
    <m/>
    <m/>
    <m/>
    <m/>
    <m/>
    <m/>
    <m/>
    <m/>
    <m/>
    <m/>
    <m/>
    <m/>
    <m/>
    <m/>
    <x v="7"/>
  </r>
  <r>
    <n v="0"/>
    <x v="13"/>
    <n v="0"/>
    <n v="0"/>
    <n v="0"/>
    <n v="0"/>
    <x v="7"/>
    <n v="0"/>
    <n v="0"/>
    <x v="2"/>
    <x v="2"/>
    <x v="2"/>
    <x v="3"/>
    <d v="1899-12-30T00:00:00"/>
    <d v="1899-12-30T00:00:00"/>
    <d v="1899-12-30T00:00:00"/>
    <d v="1899-12-30T00:00:00"/>
    <d v="1899-12-30T00:00:00"/>
    <n v="0"/>
    <n v="355"/>
    <s v=""/>
    <m/>
    <m/>
    <m/>
    <m/>
    <m/>
    <m/>
    <m/>
    <m/>
    <m/>
    <m/>
    <m/>
    <m/>
    <m/>
    <m/>
    <m/>
    <m/>
    <m/>
    <m/>
    <m/>
    <m/>
    <m/>
    <m/>
    <m/>
    <m/>
    <m/>
    <m/>
    <x v="7"/>
  </r>
  <r>
    <n v="0"/>
    <x v="13"/>
    <n v="0"/>
    <n v="0"/>
    <n v="0"/>
    <n v="0"/>
    <x v="7"/>
    <n v="0"/>
    <n v="0"/>
    <x v="2"/>
    <x v="2"/>
    <x v="2"/>
    <x v="3"/>
    <d v="1899-12-30T00:00:00"/>
    <d v="1899-12-30T00:00:00"/>
    <d v="1899-12-30T00:00:00"/>
    <d v="1899-12-30T00:00:00"/>
    <d v="1899-12-30T00:00:00"/>
    <n v="0"/>
    <n v="356"/>
    <s v=""/>
    <m/>
    <m/>
    <m/>
    <m/>
    <m/>
    <m/>
    <m/>
    <m/>
    <m/>
    <m/>
    <m/>
    <m/>
    <m/>
    <m/>
    <m/>
    <m/>
    <m/>
    <m/>
    <m/>
    <m/>
    <m/>
    <m/>
    <m/>
    <m/>
    <m/>
    <m/>
    <x v="7"/>
  </r>
  <r>
    <n v="0"/>
    <x v="13"/>
    <n v="0"/>
    <n v="0"/>
    <n v="0"/>
    <n v="0"/>
    <x v="7"/>
    <n v="0"/>
    <n v="0"/>
    <x v="2"/>
    <x v="2"/>
    <x v="2"/>
    <x v="3"/>
    <d v="1899-12-30T00:00:00"/>
    <d v="1899-12-30T00:00:00"/>
    <d v="1899-12-30T00:00:00"/>
    <d v="1899-12-30T00:00:00"/>
    <d v="1899-12-30T00:00:00"/>
    <n v="0"/>
    <n v="357"/>
    <s v=""/>
    <m/>
    <m/>
    <m/>
    <m/>
    <m/>
    <m/>
    <m/>
    <m/>
    <m/>
    <m/>
    <m/>
    <m/>
    <m/>
    <m/>
    <m/>
    <m/>
    <m/>
    <m/>
    <m/>
    <m/>
    <m/>
    <m/>
    <m/>
    <m/>
    <m/>
    <m/>
    <x v="7"/>
  </r>
  <r>
    <n v="0"/>
    <x v="13"/>
    <n v="0"/>
    <n v="0"/>
    <n v="0"/>
    <n v="0"/>
    <x v="7"/>
    <n v="0"/>
    <n v="0"/>
    <x v="2"/>
    <x v="2"/>
    <x v="2"/>
    <x v="3"/>
    <d v="1899-12-30T00:00:00"/>
    <d v="1899-12-30T00:00:00"/>
    <d v="1899-12-30T00:00:00"/>
    <d v="1899-12-30T00:00:00"/>
    <d v="1899-12-30T00:00:00"/>
    <n v="0"/>
    <n v="358"/>
    <s v=""/>
    <m/>
    <m/>
    <m/>
    <m/>
    <m/>
    <m/>
    <m/>
    <m/>
    <m/>
    <m/>
    <m/>
    <m/>
    <m/>
    <m/>
    <m/>
    <m/>
    <m/>
    <m/>
    <m/>
    <m/>
    <m/>
    <m/>
    <m/>
    <m/>
    <m/>
    <m/>
    <x v="7"/>
  </r>
  <r>
    <n v="0"/>
    <x v="13"/>
    <n v="0"/>
    <n v="0"/>
    <n v="0"/>
    <n v="0"/>
    <x v="7"/>
    <n v="0"/>
    <n v="0"/>
    <x v="2"/>
    <x v="2"/>
    <x v="2"/>
    <x v="3"/>
    <d v="1899-12-30T00:00:00"/>
    <d v="1899-12-30T00:00:00"/>
    <d v="1899-12-30T00:00:00"/>
    <d v="1899-12-30T00:00:00"/>
    <d v="1899-12-30T00:00:00"/>
    <n v="0"/>
    <n v="359"/>
    <s v=""/>
    <m/>
    <m/>
    <m/>
    <m/>
    <m/>
    <m/>
    <m/>
    <m/>
    <m/>
    <m/>
    <m/>
    <m/>
    <m/>
    <m/>
    <m/>
    <m/>
    <m/>
    <m/>
    <m/>
    <m/>
    <m/>
    <m/>
    <m/>
    <m/>
    <m/>
    <m/>
    <x v="7"/>
  </r>
  <r>
    <n v="0"/>
    <x v="13"/>
    <n v="0"/>
    <n v="0"/>
    <n v="0"/>
    <n v="0"/>
    <x v="7"/>
    <n v="0"/>
    <n v="0"/>
    <x v="2"/>
    <x v="2"/>
    <x v="2"/>
    <x v="3"/>
    <d v="1899-12-30T00:00:00"/>
    <d v="1899-12-30T00:00:00"/>
    <d v="1899-12-30T00:00:00"/>
    <d v="1899-12-30T00:00:00"/>
    <d v="1899-12-30T00:00:00"/>
    <n v="0"/>
    <n v="360"/>
    <s v=""/>
    <m/>
    <m/>
    <m/>
    <m/>
    <m/>
    <m/>
    <m/>
    <m/>
    <m/>
    <m/>
    <m/>
    <m/>
    <m/>
    <m/>
    <m/>
    <m/>
    <m/>
    <m/>
    <m/>
    <m/>
    <m/>
    <m/>
    <m/>
    <m/>
    <m/>
    <m/>
    <x v="7"/>
  </r>
  <r>
    <n v="0"/>
    <x v="13"/>
    <n v="0"/>
    <n v="0"/>
    <n v="0"/>
    <n v="0"/>
    <x v="7"/>
    <n v="0"/>
    <n v="0"/>
    <x v="2"/>
    <x v="2"/>
    <x v="2"/>
    <x v="3"/>
    <d v="1899-12-30T00:00:00"/>
    <d v="1899-12-30T00:00:00"/>
    <d v="1899-12-30T00:00:00"/>
    <d v="1899-12-30T00:00:00"/>
    <d v="1899-12-30T00:00:00"/>
    <n v="0"/>
    <n v="361"/>
    <s v=""/>
    <m/>
    <m/>
    <m/>
    <m/>
    <m/>
    <m/>
    <m/>
    <m/>
    <m/>
    <m/>
    <m/>
    <m/>
    <m/>
    <m/>
    <m/>
    <m/>
    <m/>
    <m/>
    <m/>
    <m/>
    <m/>
    <m/>
    <m/>
    <m/>
    <m/>
    <m/>
    <x v="7"/>
  </r>
  <r>
    <n v="0"/>
    <x v="13"/>
    <n v="0"/>
    <n v="0"/>
    <n v="0"/>
    <n v="0"/>
    <x v="7"/>
    <n v="0"/>
    <n v="0"/>
    <x v="2"/>
    <x v="2"/>
    <x v="2"/>
    <x v="3"/>
    <d v="1899-12-30T00:00:00"/>
    <d v="1899-12-30T00:00:00"/>
    <d v="1899-12-30T00:00:00"/>
    <d v="1899-12-30T00:00:00"/>
    <d v="1899-12-30T00:00:00"/>
    <n v="0"/>
    <n v="362"/>
    <s v=""/>
    <m/>
    <m/>
    <m/>
    <m/>
    <m/>
    <m/>
    <m/>
    <m/>
    <m/>
    <m/>
    <m/>
    <m/>
    <m/>
    <m/>
    <m/>
    <m/>
    <m/>
    <m/>
    <m/>
    <m/>
    <m/>
    <m/>
    <m/>
    <m/>
    <m/>
    <m/>
    <x v="7"/>
  </r>
  <r>
    <n v="0"/>
    <x v="13"/>
    <n v="0"/>
    <n v="0"/>
    <n v="0"/>
    <n v="0"/>
    <x v="7"/>
    <n v="0"/>
    <n v="0"/>
    <x v="2"/>
    <x v="2"/>
    <x v="2"/>
    <x v="3"/>
    <d v="1899-12-30T00:00:00"/>
    <d v="1899-12-30T00:00:00"/>
    <d v="1899-12-30T00:00:00"/>
    <d v="1899-12-30T00:00:00"/>
    <d v="1899-12-30T00:00:00"/>
    <n v="0"/>
    <n v="363"/>
    <s v=""/>
    <m/>
    <m/>
    <m/>
    <m/>
    <m/>
    <m/>
    <m/>
    <m/>
    <m/>
    <m/>
    <m/>
    <m/>
    <m/>
    <m/>
    <m/>
    <m/>
    <m/>
    <m/>
    <m/>
    <m/>
    <m/>
    <m/>
    <m/>
    <m/>
    <m/>
    <m/>
    <x v="7"/>
  </r>
  <r>
    <n v="0"/>
    <x v="13"/>
    <n v="0"/>
    <n v="0"/>
    <n v="0"/>
    <n v="0"/>
    <x v="7"/>
    <n v="0"/>
    <n v="0"/>
    <x v="2"/>
    <x v="2"/>
    <x v="2"/>
    <x v="3"/>
    <d v="1899-12-30T00:00:00"/>
    <d v="1899-12-30T00:00:00"/>
    <d v="1899-12-30T00:00:00"/>
    <d v="1899-12-30T00:00:00"/>
    <d v="1899-12-30T00:00:00"/>
    <n v="0"/>
    <n v="364"/>
    <s v=""/>
    <m/>
    <m/>
    <m/>
    <m/>
    <m/>
    <m/>
    <m/>
    <m/>
    <m/>
    <m/>
    <m/>
    <m/>
    <m/>
    <m/>
    <m/>
    <m/>
    <m/>
    <m/>
    <m/>
    <m/>
    <m/>
    <m/>
    <m/>
    <m/>
    <m/>
    <m/>
    <x v="7"/>
  </r>
  <r>
    <n v="0"/>
    <x v="13"/>
    <n v="0"/>
    <n v="0"/>
    <n v="0"/>
    <n v="0"/>
    <x v="7"/>
    <n v="0"/>
    <n v="0"/>
    <x v="2"/>
    <x v="2"/>
    <x v="2"/>
    <x v="3"/>
    <d v="1899-12-30T00:00:00"/>
    <d v="1899-12-30T00:00:00"/>
    <d v="1899-12-30T00:00:00"/>
    <d v="1899-12-30T00:00:00"/>
    <d v="1899-12-30T00:00:00"/>
    <n v="0"/>
    <n v="365"/>
    <s v=""/>
    <m/>
    <m/>
    <m/>
    <m/>
    <m/>
    <m/>
    <m/>
    <m/>
    <m/>
    <m/>
    <m/>
    <m/>
    <m/>
    <m/>
    <m/>
    <m/>
    <m/>
    <m/>
    <m/>
    <m/>
    <m/>
    <m/>
    <m/>
    <m/>
    <m/>
    <m/>
    <x v="7"/>
  </r>
  <r>
    <n v="0"/>
    <x v="13"/>
    <n v="0"/>
    <n v="0"/>
    <n v="0"/>
    <n v="0"/>
    <x v="7"/>
    <n v="0"/>
    <n v="0"/>
    <x v="2"/>
    <x v="2"/>
    <x v="2"/>
    <x v="3"/>
    <d v="1899-12-30T00:00:00"/>
    <d v="1899-12-30T00:00:00"/>
    <d v="1899-12-30T00:00:00"/>
    <d v="1899-12-30T00:00:00"/>
    <d v="1899-12-30T00:00:00"/>
    <n v="0"/>
    <n v="366"/>
    <s v=""/>
    <m/>
    <m/>
    <m/>
    <m/>
    <m/>
    <m/>
    <m/>
    <m/>
    <m/>
    <m/>
    <m/>
    <m/>
    <m/>
    <m/>
    <m/>
    <m/>
    <m/>
    <m/>
    <m/>
    <m/>
    <m/>
    <m/>
    <m/>
    <m/>
    <m/>
    <m/>
    <x v="7"/>
  </r>
  <r>
    <n v="0"/>
    <x v="13"/>
    <n v="0"/>
    <n v="0"/>
    <n v="0"/>
    <n v="0"/>
    <x v="7"/>
    <n v="0"/>
    <n v="0"/>
    <x v="2"/>
    <x v="2"/>
    <x v="2"/>
    <x v="3"/>
    <d v="1899-12-30T00:00:00"/>
    <d v="1899-12-30T00:00:00"/>
    <d v="1899-12-30T00:00:00"/>
    <d v="1899-12-30T00:00:00"/>
    <d v="1899-12-30T00:00:00"/>
    <n v="0"/>
    <n v="367"/>
    <s v=""/>
    <m/>
    <m/>
    <m/>
    <m/>
    <m/>
    <m/>
    <m/>
    <m/>
    <m/>
    <m/>
    <m/>
    <m/>
    <m/>
    <m/>
    <m/>
    <m/>
    <m/>
    <m/>
    <m/>
    <m/>
    <m/>
    <m/>
    <m/>
    <m/>
    <m/>
    <m/>
    <x v="7"/>
  </r>
  <r>
    <n v="0"/>
    <x v="13"/>
    <n v="0"/>
    <n v="0"/>
    <n v="0"/>
    <n v="0"/>
    <x v="7"/>
    <n v="0"/>
    <n v="0"/>
    <x v="2"/>
    <x v="2"/>
    <x v="2"/>
    <x v="3"/>
    <d v="1899-12-30T00:00:00"/>
    <d v="1899-12-30T00:00:00"/>
    <d v="1899-12-30T00:00:00"/>
    <d v="1899-12-30T00:00:00"/>
    <d v="1899-12-30T00:00:00"/>
    <n v="0"/>
    <n v="368"/>
    <s v=""/>
    <m/>
    <m/>
    <m/>
    <m/>
    <m/>
    <m/>
    <m/>
    <m/>
    <m/>
    <m/>
    <m/>
    <m/>
    <m/>
    <m/>
    <m/>
    <m/>
    <m/>
    <m/>
    <m/>
    <m/>
    <m/>
    <m/>
    <m/>
    <m/>
    <m/>
    <m/>
    <x v="7"/>
  </r>
  <r>
    <n v="0"/>
    <x v="13"/>
    <n v="0"/>
    <n v="0"/>
    <n v="0"/>
    <n v="0"/>
    <x v="7"/>
    <n v="0"/>
    <n v="0"/>
    <x v="2"/>
    <x v="2"/>
    <x v="2"/>
    <x v="3"/>
    <d v="1899-12-30T00:00:00"/>
    <d v="1899-12-30T00:00:00"/>
    <d v="1899-12-30T00:00:00"/>
    <d v="1899-12-30T00:00:00"/>
    <d v="1899-12-30T00:00:00"/>
    <n v="0"/>
    <n v="369"/>
    <s v=""/>
    <m/>
    <m/>
    <m/>
    <m/>
    <m/>
    <m/>
    <m/>
    <m/>
    <m/>
    <m/>
    <m/>
    <m/>
    <m/>
    <m/>
    <m/>
    <m/>
    <m/>
    <m/>
    <m/>
    <m/>
    <m/>
    <m/>
    <m/>
    <m/>
    <m/>
    <m/>
    <x v="7"/>
  </r>
  <r>
    <n v="0"/>
    <x v="13"/>
    <n v="0"/>
    <n v="0"/>
    <n v="0"/>
    <n v="0"/>
    <x v="7"/>
    <n v="0"/>
    <n v="0"/>
    <x v="2"/>
    <x v="2"/>
    <x v="2"/>
    <x v="3"/>
    <d v="1899-12-30T00:00:00"/>
    <d v="1899-12-30T00:00:00"/>
    <d v="1899-12-30T00:00:00"/>
    <d v="1899-12-30T00:00:00"/>
    <d v="1899-12-30T00:00:00"/>
    <n v="0"/>
    <n v="370"/>
    <s v=""/>
    <m/>
    <m/>
    <m/>
    <m/>
    <m/>
    <m/>
    <m/>
    <m/>
    <m/>
    <m/>
    <m/>
    <m/>
    <m/>
    <m/>
    <m/>
    <m/>
    <m/>
    <m/>
    <m/>
    <m/>
    <m/>
    <m/>
    <m/>
    <m/>
    <m/>
    <m/>
    <x v="7"/>
  </r>
  <r>
    <n v="0"/>
    <x v="13"/>
    <n v="0"/>
    <n v="0"/>
    <n v="0"/>
    <n v="0"/>
    <x v="7"/>
    <n v="0"/>
    <n v="0"/>
    <x v="2"/>
    <x v="2"/>
    <x v="2"/>
    <x v="3"/>
    <d v="1899-12-30T00:00:00"/>
    <d v="1899-12-30T00:00:00"/>
    <d v="1899-12-30T00:00:00"/>
    <d v="1899-12-30T00:00:00"/>
    <d v="1899-12-30T00:00:00"/>
    <n v="0"/>
    <n v="371"/>
    <s v=""/>
    <m/>
    <m/>
    <m/>
    <m/>
    <m/>
    <m/>
    <m/>
    <m/>
    <m/>
    <m/>
    <m/>
    <m/>
    <m/>
    <m/>
    <m/>
    <m/>
    <m/>
    <m/>
    <m/>
    <m/>
    <m/>
    <m/>
    <m/>
    <m/>
    <m/>
    <m/>
    <x v="7"/>
  </r>
  <r>
    <n v="0"/>
    <x v="13"/>
    <n v="0"/>
    <n v="0"/>
    <n v="0"/>
    <n v="0"/>
    <x v="7"/>
    <n v="0"/>
    <n v="0"/>
    <x v="2"/>
    <x v="2"/>
    <x v="2"/>
    <x v="3"/>
    <d v="1899-12-30T00:00:00"/>
    <d v="1899-12-30T00:00:00"/>
    <d v="1899-12-30T00:00:00"/>
    <d v="1899-12-30T00:00:00"/>
    <d v="1899-12-30T00:00:00"/>
    <n v="0"/>
    <n v="372"/>
    <s v=""/>
    <m/>
    <m/>
    <m/>
    <m/>
    <m/>
    <m/>
    <m/>
    <m/>
    <m/>
    <m/>
    <m/>
    <m/>
    <m/>
    <m/>
    <m/>
    <m/>
    <m/>
    <m/>
    <m/>
    <m/>
    <m/>
    <m/>
    <m/>
    <m/>
    <m/>
    <m/>
    <x v="7"/>
  </r>
  <r>
    <n v="0"/>
    <x v="13"/>
    <n v="0"/>
    <n v="0"/>
    <n v="0"/>
    <n v="0"/>
    <x v="7"/>
    <n v="0"/>
    <n v="0"/>
    <x v="2"/>
    <x v="2"/>
    <x v="2"/>
    <x v="3"/>
    <d v="1899-12-30T00:00:00"/>
    <d v="1899-12-30T00:00:00"/>
    <d v="1899-12-30T00:00:00"/>
    <d v="1899-12-30T00:00:00"/>
    <d v="1899-12-30T00:00:00"/>
    <n v="0"/>
    <n v="373"/>
    <s v=""/>
    <m/>
    <m/>
    <m/>
    <m/>
    <m/>
    <m/>
    <m/>
    <m/>
    <m/>
    <m/>
    <m/>
    <m/>
    <m/>
    <m/>
    <m/>
    <m/>
    <m/>
    <m/>
    <m/>
    <m/>
    <m/>
    <m/>
    <m/>
    <m/>
    <m/>
    <m/>
    <x v="7"/>
  </r>
  <r>
    <n v="0"/>
    <x v="13"/>
    <n v="0"/>
    <n v="0"/>
    <n v="0"/>
    <n v="0"/>
    <x v="7"/>
    <n v="0"/>
    <n v="0"/>
    <x v="2"/>
    <x v="2"/>
    <x v="2"/>
    <x v="3"/>
    <d v="1899-12-30T00:00:00"/>
    <d v="1899-12-30T00:00:00"/>
    <d v="1899-12-30T00:00:00"/>
    <d v="1899-12-30T00:00:00"/>
    <d v="1899-12-30T00:00:00"/>
    <n v="0"/>
    <n v="374"/>
    <s v=""/>
    <m/>
    <m/>
    <m/>
    <m/>
    <m/>
    <m/>
    <m/>
    <m/>
    <m/>
    <m/>
    <m/>
    <m/>
    <m/>
    <m/>
    <m/>
    <m/>
    <m/>
    <m/>
    <m/>
    <m/>
    <m/>
    <m/>
    <m/>
    <m/>
    <m/>
    <m/>
    <x v="7"/>
  </r>
  <r>
    <n v="0"/>
    <x v="13"/>
    <n v="0"/>
    <n v="0"/>
    <n v="0"/>
    <n v="0"/>
    <x v="7"/>
    <n v="0"/>
    <n v="0"/>
    <x v="2"/>
    <x v="2"/>
    <x v="2"/>
    <x v="3"/>
    <d v="1899-12-30T00:00:00"/>
    <d v="1899-12-30T00:00:00"/>
    <d v="1899-12-30T00:00:00"/>
    <d v="1899-12-30T00:00:00"/>
    <d v="1899-12-30T00:00:00"/>
    <n v="0"/>
    <n v="375"/>
    <s v=""/>
    <m/>
    <m/>
    <m/>
    <m/>
    <m/>
    <m/>
    <m/>
    <m/>
    <m/>
    <m/>
    <m/>
    <m/>
    <m/>
    <m/>
    <m/>
    <m/>
    <m/>
    <m/>
    <m/>
    <m/>
    <m/>
    <m/>
    <m/>
    <m/>
    <m/>
    <m/>
    <x v="7"/>
  </r>
  <r>
    <n v="0"/>
    <x v="13"/>
    <n v="0"/>
    <n v="0"/>
    <n v="0"/>
    <n v="0"/>
    <x v="7"/>
    <n v="0"/>
    <n v="0"/>
    <x v="2"/>
    <x v="2"/>
    <x v="2"/>
    <x v="3"/>
    <d v="1899-12-30T00:00:00"/>
    <d v="1899-12-30T00:00:00"/>
    <d v="1899-12-30T00:00:00"/>
    <d v="1899-12-30T00:00:00"/>
    <d v="1899-12-30T00:00:00"/>
    <n v="0"/>
    <n v="376"/>
    <s v=""/>
    <m/>
    <m/>
    <m/>
    <m/>
    <m/>
    <m/>
    <m/>
    <m/>
    <m/>
    <m/>
    <m/>
    <m/>
    <m/>
    <m/>
    <m/>
    <m/>
    <m/>
    <m/>
    <m/>
    <m/>
    <m/>
    <m/>
    <m/>
    <m/>
    <m/>
    <m/>
    <x v="7"/>
  </r>
  <r>
    <n v="0"/>
    <x v="13"/>
    <n v="0"/>
    <n v="0"/>
    <n v="0"/>
    <n v="0"/>
    <x v="7"/>
    <n v="0"/>
    <n v="0"/>
    <x v="2"/>
    <x v="2"/>
    <x v="2"/>
    <x v="3"/>
    <d v="1899-12-30T00:00:00"/>
    <d v="1899-12-30T00:00:00"/>
    <d v="1899-12-30T00:00:00"/>
    <d v="1899-12-30T00:00:00"/>
    <d v="1899-12-30T00:00:00"/>
    <n v="0"/>
    <n v="377"/>
    <s v=""/>
    <m/>
    <m/>
    <m/>
    <m/>
    <m/>
    <m/>
    <m/>
    <m/>
    <m/>
    <m/>
    <m/>
    <m/>
    <m/>
    <m/>
    <m/>
    <m/>
    <m/>
    <m/>
    <m/>
    <m/>
    <m/>
    <m/>
    <m/>
    <m/>
    <m/>
    <m/>
    <x v="7"/>
  </r>
  <r>
    <n v="0"/>
    <x v="13"/>
    <n v="0"/>
    <n v="0"/>
    <n v="0"/>
    <n v="0"/>
    <x v="7"/>
    <n v="0"/>
    <n v="0"/>
    <x v="2"/>
    <x v="2"/>
    <x v="2"/>
    <x v="3"/>
    <d v="1899-12-30T00:00:00"/>
    <d v="1899-12-30T00:00:00"/>
    <d v="1899-12-30T00:00:00"/>
    <d v="1899-12-30T00:00:00"/>
    <d v="1899-12-30T00:00:00"/>
    <n v="0"/>
    <n v="378"/>
    <s v=""/>
    <m/>
    <m/>
    <m/>
    <m/>
    <m/>
    <m/>
    <m/>
    <m/>
    <m/>
    <m/>
    <m/>
    <m/>
    <m/>
    <m/>
    <m/>
    <m/>
    <m/>
    <m/>
    <m/>
    <m/>
    <m/>
    <m/>
    <m/>
    <m/>
    <m/>
    <m/>
    <x v="7"/>
  </r>
  <r>
    <n v="0"/>
    <x v="13"/>
    <n v="0"/>
    <n v="0"/>
    <n v="0"/>
    <n v="0"/>
    <x v="7"/>
    <n v="0"/>
    <n v="0"/>
    <x v="2"/>
    <x v="2"/>
    <x v="2"/>
    <x v="3"/>
    <d v="1899-12-30T00:00:00"/>
    <d v="1899-12-30T00:00:00"/>
    <d v="1899-12-30T00:00:00"/>
    <d v="1899-12-30T00:00:00"/>
    <d v="1899-12-30T00:00:00"/>
    <n v="0"/>
    <n v="379"/>
    <s v=""/>
    <m/>
    <m/>
    <m/>
    <m/>
    <m/>
    <m/>
    <m/>
    <m/>
    <m/>
    <m/>
    <m/>
    <m/>
    <m/>
    <m/>
    <m/>
    <m/>
    <m/>
    <m/>
    <m/>
    <m/>
    <m/>
    <m/>
    <m/>
    <m/>
    <m/>
    <m/>
    <x v="7"/>
  </r>
  <r>
    <n v="0"/>
    <x v="13"/>
    <n v="0"/>
    <n v="0"/>
    <n v="0"/>
    <n v="0"/>
    <x v="7"/>
    <n v="0"/>
    <n v="0"/>
    <x v="2"/>
    <x v="2"/>
    <x v="2"/>
    <x v="3"/>
    <d v="1899-12-30T00:00:00"/>
    <d v="1899-12-30T00:00:00"/>
    <d v="1899-12-30T00:00:00"/>
    <d v="1899-12-30T00:00:00"/>
    <d v="1899-12-30T00:00:00"/>
    <n v="0"/>
    <n v="380"/>
    <s v=""/>
    <m/>
    <m/>
    <m/>
    <m/>
    <m/>
    <m/>
    <m/>
    <m/>
    <m/>
    <m/>
    <m/>
    <m/>
    <m/>
    <m/>
    <m/>
    <m/>
    <m/>
    <m/>
    <m/>
    <m/>
    <m/>
    <m/>
    <m/>
    <m/>
    <m/>
    <m/>
    <x v="7"/>
  </r>
  <r>
    <n v="0"/>
    <x v="13"/>
    <n v="0"/>
    <n v="0"/>
    <n v="0"/>
    <n v="0"/>
    <x v="7"/>
    <n v="0"/>
    <n v="0"/>
    <x v="2"/>
    <x v="2"/>
    <x v="2"/>
    <x v="3"/>
    <d v="1899-12-30T00:00:00"/>
    <d v="1899-12-30T00:00:00"/>
    <d v="1899-12-30T00:00:00"/>
    <d v="1899-12-30T00:00:00"/>
    <d v="1899-12-30T00:00:00"/>
    <n v="0"/>
    <n v="381"/>
    <s v=""/>
    <m/>
    <m/>
    <m/>
    <m/>
    <m/>
    <m/>
    <m/>
    <m/>
    <m/>
    <m/>
    <m/>
    <m/>
    <m/>
    <m/>
    <m/>
    <m/>
    <m/>
    <m/>
    <m/>
    <m/>
    <m/>
    <m/>
    <m/>
    <m/>
    <m/>
    <m/>
    <x v="7"/>
  </r>
  <r>
    <n v="0"/>
    <x v="13"/>
    <n v="0"/>
    <n v="0"/>
    <n v="0"/>
    <n v="0"/>
    <x v="7"/>
    <n v="0"/>
    <n v="0"/>
    <x v="2"/>
    <x v="2"/>
    <x v="2"/>
    <x v="3"/>
    <d v="1899-12-30T00:00:00"/>
    <d v="1899-12-30T00:00:00"/>
    <d v="1899-12-30T00:00:00"/>
    <d v="1899-12-30T00:00:00"/>
    <d v="1899-12-30T00:00:00"/>
    <n v="0"/>
    <n v="382"/>
    <s v=""/>
    <m/>
    <m/>
    <m/>
    <m/>
    <m/>
    <m/>
    <m/>
    <m/>
    <m/>
    <m/>
    <m/>
    <m/>
    <m/>
    <m/>
    <m/>
    <m/>
    <m/>
    <m/>
    <m/>
    <m/>
    <m/>
    <m/>
    <m/>
    <m/>
    <m/>
    <m/>
    <x v="7"/>
  </r>
  <r>
    <n v="0"/>
    <x v="13"/>
    <n v="0"/>
    <n v="0"/>
    <n v="0"/>
    <n v="0"/>
    <x v="7"/>
    <n v="0"/>
    <n v="0"/>
    <x v="2"/>
    <x v="2"/>
    <x v="2"/>
    <x v="3"/>
    <d v="1899-12-30T00:00:00"/>
    <d v="1899-12-30T00:00:00"/>
    <d v="1899-12-30T00:00:00"/>
    <d v="1899-12-30T00:00:00"/>
    <d v="1899-12-30T00:00:00"/>
    <n v="0"/>
    <n v="383"/>
    <s v=""/>
    <m/>
    <m/>
    <m/>
    <m/>
    <m/>
    <m/>
    <m/>
    <m/>
    <m/>
    <m/>
    <m/>
    <m/>
    <m/>
    <m/>
    <m/>
    <m/>
    <m/>
    <m/>
    <m/>
    <m/>
    <m/>
    <m/>
    <m/>
    <m/>
    <m/>
    <m/>
    <x v="7"/>
  </r>
  <r>
    <n v="0"/>
    <x v="13"/>
    <n v="0"/>
    <n v="0"/>
    <n v="0"/>
    <n v="0"/>
    <x v="7"/>
    <n v="0"/>
    <n v="0"/>
    <x v="2"/>
    <x v="2"/>
    <x v="2"/>
    <x v="3"/>
    <d v="1899-12-30T00:00:00"/>
    <d v="1899-12-30T00:00:00"/>
    <d v="1899-12-30T00:00:00"/>
    <d v="1899-12-30T00:00:00"/>
    <d v="1899-12-30T00:00:00"/>
    <n v="0"/>
    <n v="384"/>
    <s v=""/>
    <m/>
    <m/>
    <m/>
    <m/>
    <m/>
    <m/>
    <m/>
    <m/>
    <m/>
    <m/>
    <m/>
    <m/>
    <m/>
    <m/>
    <m/>
    <m/>
    <m/>
    <m/>
    <m/>
    <m/>
    <m/>
    <m/>
    <m/>
    <m/>
    <m/>
    <m/>
    <x v="7"/>
  </r>
  <r>
    <n v="0"/>
    <x v="13"/>
    <n v="0"/>
    <n v="0"/>
    <n v="0"/>
    <n v="0"/>
    <x v="7"/>
    <n v="0"/>
    <n v="0"/>
    <x v="2"/>
    <x v="2"/>
    <x v="2"/>
    <x v="3"/>
    <d v="1899-12-30T00:00:00"/>
    <d v="1899-12-30T00:00:00"/>
    <d v="1899-12-30T00:00:00"/>
    <d v="1899-12-30T00:00:00"/>
    <d v="1899-12-30T00:00:00"/>
    <n v="0"/>
    <n v="385"/>
    <s v=""/>
    <m/>
    <m/>
    <m/>
    <m/>
    <m/>
    <m/>
    <m/>
    <m/>
    <m/>
    <m/>
    <m/>
    <m/>
    <m/>
    <m/>
    <m/>
    <m/>
    <m/>
    <m/>
    <m/>
    <m/>
    <m/>
    <m/>
    <m/>
    <m/>
    <m/>
    <m/>
    <x v="7"/>
  </r>
  <r>
    <n v="0"/>
    <x v="13"/>
    <n v="0"/>
    <n v="0"/>
    <n v="0"/>
    <n v="0"/>
    <x v="7"/>
    <n v="0"/>
    <n v="0"/>
    <x v="2"/>
    <x v="2"/>
    <x v="2"/>
    <x v="3"/>
    <d v="1899-12-30T00:00:00"/>
    <d v="1899-12-30T00:00:00"/>
    <d v="1899-12-30T00:00:00"/>
    <d v="1899-12-30T00:00:00"/>
    <d v="1899-12-30T00:00:00"/>
    <n v="0"/>
    <n v="386"/>
    <s v=""/>
    <m/>
    <m/>
    <m/>
    <m/>
    <m/>
    <m/>
    <m/>
    <m/>
    <m/>
    <m/>
    <m/>
    <m/>
    <m/>
    <m/>
    <m/>
    <m/>
    <m/>
    <m/>
    <m/>
    <m/>
    <m/>
    <m/>
    <m/>
    <m/>
    <m/>
    <m/>
    <x v="7"/>
  </r>
  <r>
    <n v="0"/>
    <x v="13"/>
    <n v="0"/>
    <n v="0"/>
    <n v="0"/>
    <n v="0"/>
    <x v="7"/>
    <n v="0"/>
    <n v="0"/>
    <x v="2"/>
    <x v="2"/>
    <x v="2"/>
    <x v="3"/>
    <d v="1899-12-30T00:00:00"/>
    <d v="1899-12-30T00:00:00"/>
    <d v="1899-12-30T00:00:00"/>
    <d v="1899-12-30T00:00:00"/>
    <d v="1899-12-30T00:00:00"/>
    <n v="0"/>
    <n v="387"/>
    <s v=""/>
    <m/>
    <m/>
    <m/>
    <m/>
    <m/>
    <m/>
    <m/>
    <m/>
    <m/>
    <m/>
    <m/>
    <m/>
    <m/>
    <m/>
    <m/>
    <m/>
    <m/>
    <m/>
    <m/>
    <m/>
    <m/>
    <m/>
    <m/>
    <m/>
    <m/>
    <m/>
    <x v="7"/>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75">
  <r>
    <x v="0"/>
    <s v="Academia Judicial"/>
    <x v="0"/>
    <s v="Acessibilidade e inclusão"/>
    <m/>
    <x v="0"/>
    <s v="Prevista"/>
    <s v="As atividades de capacitação desenvolvidas pela Academia Judicial propiciam o alinhamento de sua missão de “Desenvolver permanentemente conhecimentos, habilidades e atitudes de magistrados, servidores e colaboradores do Poder Judiciário de Santa Catarina"/>
    <n v="2"/>
    <n v="3756"/>
    <s v="Alto"/>
    <s v="Duplo enquadramento"/>
    <n v="0"/>
  </r>
  <r>
    <x v="1"/>
    <s v="Comarca da Guabiruba"/>
    <x v="1"/>
    <s v="Fornecimento de almoço com bebida sem álcool"/>
    <s v="0063034-02.2026.8.24.0710"/>
    <x v="1"/>
    <s v="em contratação"/>
    <s v="Fornecimento de almoço aos participantes da sessão do Tribunal de Júri: Data da sessão: 01/06/2026 - autos n. 5011737-62.2025.8.24.0011 - horário de início da sessão: 08:30 – 30 almoços; Categoria de participantes:Juízes, membros do Ministério Público, jurados, servidores do Poder Judiciário e colaboradores terceirizados convocados para trabalhar na_x000a_sessão, réu, advogados, policiais militares e penal, testemunhas no caso de não terem prestado depoimento e/ou quando necessária sua incomunicabilidade, conforme_x000a_previsto na Resolução GP n. 20/2025. O preço da pretensa contratada reflete preços de mercado, já que igual ou inferior ao preço referencial constante do Termo de_x000a_Consolidação de Pesquisa de Preços disponível no Sei n. 0025631-38.2022.8.24.0710. A RC está de acordo com a Resolução GP n. 20/2025._x000a_"/>
    <n v="30"/>
    <n v="1500"/>
    <s v="Alto"/>
    <s v="Dispensa de Licitação em razão do valor"/>
    <s v=""/>
  </r>
  <r>
    <x v="2"/>
    <s v="Academia Judicial"/>
    <x v="0"/>
    <s v="Aquisição de ISBN'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n v="2"/>
    <n v="54.8"/>
    <s v="Alto"/>
    <s v="Duplo enquadramento"/>
    <n v="0"/>
  </r>
  <r>
    <x v="3"/>
    <s v="Academia Judicial"/>
    <x v="0"/>
    <s v="Brigadistas em saúde mental com multiplicadores do cuidado"/>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9 inscrições"/>
    <n v="42525"/>
    <s v="Alto"/>
    <s v="Duplo enquadramento"/>
    <n v="0"/>
  </r>
  <r>
    <x v="4"/>
    <s v="Academia Judicial"/>
    <x v="0"/>
    <s v="Confecção de placas de inox"/>
    <m/>
    <x v="0"/>
    <s v="Prevista"/>
    <s v="As atividades de capacitação desenvolvidas pela Academia Judicial propiciam o alinhamento de sua missão de “Desenvolver permanentemente conhecimentos, habilidades e atitudes de magistrados, servidores e colaboradores do Poder Judiciário de Santa Catarina"/>
    <n v="1"/>
    <n v="596"/>
    <s v="Alto"/>
    <s v="Duplo enquadramento"/>
    <n v="0"/>
  </r>
  <r>
    <x v="5"/>
    <s v="Academia Judicial"/>
    <x v="0"/>
    <s v="Congresso Brasileiro de Direito Administrativo"/>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10 inscrições"/>
    <n v="18000"/>
    <s v="Alto"/>
    <s v="Duplo enquadramento"/>
    <n v="0"/>
  </r>
  <r>
    <x v="6"/>
    <s v="Academia Judicial"/>
    <x v="0"/>
    <s v="Congresso Brasileiro de Direito Comercial"/>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3 inscrições"/>
    <n v="4350"/>
    <s v="Alto"/>
    <s v="Duplo enquadramento"/>
    <n v="0"/>
  </r>
  <r>
    <x v="7"/>
    <s v="Academia Judicial"/>
    <x v="0"/>
    <s v="Congresso Brasileiro de Direito Processual Civil e Congresso de Processo Civil"/>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200 inscrições"/>
    <n v="16000"/>
    <s v="Alto"/>
    <s v="Duplo enquadramento"/>
    <n v="0"/>
  </r>
  <r>
    <x v="8"/>
    <s v="Academia Judicial"/>
    <x v="0"/>
    <s v="Congresso Catarinense da Magistratura"/>
    <m/>
    <x v="0"/>
    <s v="Prevista"/>
    <s v="As atividades de capacitação desenvolvidas pela Academia Judicial propiciam o alinhamento de sua missão de “Desenvolver permanentemente conhecimentos, habilidades e atitudes de magistrados, servidores e colaboradores do Poder Judiciário de Santa Catarina"/>
    <n v="1"/>
    <n v="62500"/>
    <s v="Alto"/>
    <s v="Duplo enquadramento"/>
    <n v="0"/>
  </r>
  <r>
    <x v="9"/>
    <s v="Academia Judicial"/>
    <x v="0"/>
    <s v="Congresso Catarinense de Recursos Humanos - CONCARH"/>
    <m/>
    <x v="0"/>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40 inscrições"/>
    <n v="51600"/>
    <s v="Alto"/>
    <s v="Duplo enquadramento"/>
    <n v="51600"/>
  </r>
  <r>
    <x v="9"/>
    <s v="Academia Judicial"/>
    <x v="0"/>
    <s v="Congresso Catarinense de Recursos Humanos - CONCARH"/>
    <s v="0090639-20.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40 inscrições"/>
    <n v="51600"/>
    <s v="Alto"/>
    <s v="Duplo enquadramento"/>
    <s v=""/>
  </r>
  <r>
    <x v="10"/>
    <s v="Academia Judicial"/>
    <x v="0"/>
    <s v="Contratações e Convênios Público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cursos a definir"/>
    <n v="145073"/>
    <s v="Alto"/>
    <s v="Duplo enquadramento"/>
    <n v="0"/>
  </r>
  <r>
    <x v="11"/>
    <s v="Academia Judicial"/>
    <x v="0"/>
    <s v="Curso de Pós-Graduação Direito, Processo e Jurisdição: dilemas contemporâneos e perspectivas. Disciplina: Cognição do Juiz no Processo Civil"/>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17 docentes"/>
    <n v="75260"/>
    <s v="Alto"/>
    <s v="Duplo enquadramento"/>
    <n v="0"/>
  </r>
  <r>
    <x v="12"/>
    <s v="Academia Judicial"/>
    <x v="0"/>
    <s v="Curso Oficial de Formação Inicial para a Magistratura"/>
    <m/>
    <x v="0"/>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7 docentes"/>
    <n v="19350"/>
    <s v="Alto"/>
    <s v="Duplo enquadramento"/>
    <n v="2612"/>
  </r>
  <r>
    <x v="12"/>
    <s v="Academia Judicial"/>
    <x v="0"/>
    <s v="Curso Oficial de Formação Inicial para a Magistratura"/>
    <s v="0019486-24.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n v="1"/>
    <n v="1112"/>
    <s v="Alto"/>
    <s v="Duplo enquadramento"/>
    <s v=""/>
  </r>
  <r>
    <x v="12"/>
    <s v="Academia Judicial"/>
    <x v="0"/>
    <s v="Curso Oficial de Formação Inicial para a Magistratura"/>
    <s v="0097061-11.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n v="1"/>
    <n v="1500"/>
    <s v="Alto"/>
    <s v="Duplo enquadramento"/>
    <s v=""/>
  </r>
  <r>
    <x v="13"/>
    <s v="Academia Judicial"/>
    <x v="0"/>
    <s v="Cursos credenciados pela Enfam - a definir - diverso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15 docentes"/>
    <n v="113200"/>
    <s v="Alto"/>
    <s v="Duplo enquadramento"/>
    <n v="0"/>
  </r>
  <r>
    <x v="14"/>
    <s v="Academia Judicial"/>
    <x v="0"/>
    <s v="Encontros de Categorias Funcionai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15"/>
    <s v="Academia Judicial"/>
    <x v="0"/>
    <s v="Engenharia e Arquitetura"/>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16"/>
    <s v="Academia Judicial"/>
    <x v="0"/>
    <s v="Eproc em Foco"/>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número de turmas"/>
    <s v="a definir"/>
    <s v="Alto"/>
    <s v="Duplo enquadramento"/>
    <n v="0"/>
  </r>
  <r>
    <x v="17"/>
    <s v="Academia Judicial"/>
    <x v="0"/>
    <s v="Governança "/>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18"/>
    <s v="Academia Judicial"/>
    <x v="0"/>
    <s v="Inclusão e atendimento da pessoa autista"/>
    <m/>
    <x v="0"/>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565"/>
  </r>
  <r>
    <x v="18"/>
    <s v="Academia Judicial"/>
    <x v="0"/>
    <s v="Inclusão e atendimento da pessoa autista"/>
    <s v="0075568-75.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n v="1"/>
    <n v="565"/>
    <s v="Alto"/>
    <s v="Duplo enquadramento"/>
    <s v=""/>
  </r>
  <r>
    <x v="19"/>
    <s v="Academia Judicial"/>
    <x v="0"/>
    <s v="Inteligência Artificial"/>
    <m/>
    <x v="0"/>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29313"/>
  </r>
  <r>
    <x v="19"/>
    <s v="Academia Judicial"/>
    <x v="0"/>
    <s v="Inteligência Artificial"/>
    <s v="0067365-27.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n v="1"/>
    <n v="29313"/>
    <s v="Alto"/>
    <s v="Duplo enquadramento"/>
    <s v=""/>
  </r>
  <r>
    <x v="20"/>
    <s v="Academia Judicial"/>
    <x v="0"/>
    <s v="Interrogatório Forense"/>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21"/>
    <s v="Academia Judicial"/>
    <x v="0"/>
    <s v="Licenças Plataformas Digitai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22"/>
    <s v="Academia Judicial"/>
    <x v="0"/>
    <s v="Liderança Transformadora"/>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1 inscrição"/>
    <n v="18540"/>
    <s v="Alto"/>
    <s v="Duplo enquadramento"/>
    <n v="0"/>
  </r>
  <r>
    <x v="23"/>
    <s v="Academia Judicial"/>
    <x v="0"/>
    <s v="Nova Lei de Seguro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24"/>
    <s v="Academia Judicial"/>
    <x v="0"/>
    <s v="Obras Públicas e Manutenção Predial"/>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25"/>
    <s v="Academia Judicial"/>
    <x v="0"/>
    <s v="Orçamento e Finança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26"/>
    <s v="Academia Judicial"/>
    <x v="0"/>
    <s v="Precedente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27"/>
    <s v="Academia Judicial"/>
    <x v="0"/>
    <s v="Programa de Preparação para a Aposentadoria de Magistrado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28"/>
    <s v="Academia Judicial"/>
    <x v="0"/>
    <s v="Programa Sextas do Saber - a definir - diversos"/>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11 docentes"/>
    <n v="6600"/>
    <s v="Alto"/>
    <s v="Duplo enquadramento"/>
    <n v="0"/>
  </r>
  <r>
    <x v="29"/>
    <s v="Academia Judicial"/>
    <x v="0"/>
    <s v="Seguro Coletivo Residentes Judiciais/Jurídicos"/>
    <m/>
    <x v="0"/>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550 segurados/mês"/>
    <n v="3234"/>
    <s v="Alto"/>
    <s v="Duplo enquadramento"/>
    <n v="3234"/>
  </r>
  <r>
    <x v="29"/>
    <s v="Academia Judicial"/>
    <x v="0"/>
    <s v="Seguro Coletivo Residentes Judiciais/Jurídicos"/>
    <s v="0100715-40.2025.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550 segurados/mês"/>
    <n v="3234"/>
    <s v="Alto"/>
    <s v="Duplo enquadramento"/>
    <s v=""/>
  </r>
  <r>
    <x v="30"/>
    <s v="Academia Judicial"/>
    <x v="0"/>
    <s v="Seminário de Questões Étnico-Raciais e a Agenda Jurídica Antirracista"/>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6 docentes"/>
    <n v="6800"/>
    <s v="Alto"/>
    <s v="Duplo enquadramento"/>
    <n v="0"/>
  </r>
  <r>
    <x v="31"/>
    <s v="Academia Judicial"/>
    <x v="0"/>
    <s v="Seminário do Programa Indira"/>
    <m/>
    <x v="0"/>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7 docentes"/>
    <n v="3600"/>
    <s v="Alto"/>
    <s v="Duplo enquadramento"/>
    <n v="10701"/>
  </r>
  <r>
    <x v="31"/>
    <s v="Academia Judicial"/>
    <x v="0"/>
    <s v="Seminário do Programa Indira"/>
    <s v="0080310-46.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1 docentes"/>
    <n v="286"/>
    <s v="Alto"/>
    <s v="Duplo enquadramento"/>
    <s v=""/>
  </r>
  <r>
    <x v="31"/>
    <s v="Academia Judicial"/>
    <x v="0"/>
    <s v="Seminário do Programa Indira"/>
    <s v="0080003-92.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1 docentes"/>
    <n v="2000"/>
    <s v="Alto"/>
    <s v="Duplo enquadramento"/>
    <s v=""/>
  </r>
  <r>
    <x v="31"/>
    <s v="Academia Judicial"/>
    <x v="0"/>
    <s v="Seminário do Programa Indira"/>
    <s v="0080088-78.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1 docentes"/>
    <n v="8415"/>
    <s v="Alto"/>
    <s v="Duplo enquadramento"/>
    <s v=""/>
  </r>
  <r>
    <x v="32"/>
    <s v="Academia Judicial"/>
    <x v="0"/>
    <s v="Seminário o Direito e a Saúde"/>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0"/>
  </r>
  <r>
    <x v="33"/>
    <s v="Academia Judicial"/>
    <x v="0"/>
    <s v="Seminários Regionais da Magistratura Catarinense"/>
    <m/>
    <x v="0"/>
    <s v="Prevista"/>
    <s v="As atividades de capacitação desenvolvidas pela Academia Judicial propiciam o alinhamento de sua missão de “Desenvolver permanentemente conhecimentos, habilidades e atitudes de magistrados, servidores e colaboradores do Poder Judiciário de Santa Catarina"/>
    <s v="6 docentes"/>
    <n v="42250"/>
    <s v="Alto"/>
    <s v="Duplo enquadramento"/>
    <n v="0"/>
  </r>
  <r>
    <x v="34"/>
    <s v="Academia Judicial"/>
    <x v="0"/>
    <s v="Testes Psicológicos"/>
    <m/>
    <x v="0"/>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a definir"/>
    <s v="a definir"/>
    <s v="Alto"/>
    <s v="Duplo enquadramento"/>
    <n v="14400"/>
  </r>
  <r>
    <x v="34"/>
    <s v="Academia Judicial"/>
    <x v="0"/>
    <s v="Testes Psicológicos"/>
    <s v="0079633-16.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n v="2"/>
    <n v="14400"/>
    <s v="Alto"/>
    <s v="Duplo enquadramento"/>
    <s v=""/>
  </r>
  <r>
    <x v="35"/>
    <s v="Academia Judicial"/>
    <x v="0"/>
    <s v="Violência Doméstica e Familiar"/>
    <m/>
    <x v="0"/>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14 docentes"/>
    <n v="66988"/>
    <s v="Alto"/>
    <s v="Duplo enquadramento"/>
    <n v="55000"/>
  </r>
  <r>
    <x v="35"/>
    <s v="Academia Judicial"/>
    <x v="0"/>
    <s v="Violência Doméstica e Familiar"/>
    <s v="0101669-52.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1docentes"/>
    <n v="47000"/>
    <s v="Alto"/>
    <s v="Duplo enquadramento"/>
    <s v=""/>
  </r>
  <r>
    <x v="35"/>
    <s v="Academia Judicial"/>
    <x v="0"/>
    <s v="Violência Doméstica e Familiar"/>
    <s v="0101814-11.2026.8.24.0710"/>
    <x v="2"/>
    <s v="em contratação"/>
    <s v="As atividades de capacitação desenvolvidas pela Academia Judicial propiciam o alinhamento de sua missão de “Desenvolver permanentemente conhecimentos, habilidades e atitudes de magistrados, servidores e colaboradores do Poder Judiciário de Santa Catarina"/>
    <s v="1docentes"/>
    <n v="8000"/>
    <s v="Alto"/>
    <s v="Duplo enquadramento"/>
    <s v=""/>
  </r>
  <r>
    <x v="36"/>
    <s v="Tribunal de Justiça"/>
    <x v="2"/>
    <s v="Aquisição de Materiais de consumo para os cursos desenvolvidos pelo NIS e pela Casa Militar - alvos diverso, sprays, gás e munição para paintball, material não bélicos, acessórios para materias bélicos etc (NIS e CasMIL)"/>
    <m/>
    <x v="0"/>
    <s v="Prevista"/>
    <s v="Realizar cursos, capacitações e treinamentos desenvolvidos pelo NIS"/>
    <s v="2000 alvos tipo silhueta para treinamento; 200 abafadores para treinamento; 200 óculos para treinamento de tiro_x000a_"/>
    <n v="100000"/>
    <s v="Alto"/>
    <s v="Dispensa de Licitação em razão do valor"/>
    <n v="0"/>
  </r>
  <r>
    <x v="37"/>
    <s v="Tribunal de Justiça"/>
    <x v="2"/>
    <s v="Aquisição de materiais de consumo para os Kits operacionais utilizados pelos agentes de segurança lotados no NIS - Multitools (NIS)"/>
    <m/>
    <x v="0"/>
    <s v="Prevista"/>
    <s v="Realizar efetiva das atividades de segurança desenvolvidas pelos agentes do NIS_x000a_"/>
    <n v="40"/>
    <n v="50000"/>
    <s v="Alto"/>
    <s v="Dispensa de Licitação em razão do valor"/>
    <n v="0"/>
  </r>
  <r>
    <x v="38"/>
    <s v="Tribunal de Justiça"/>
    <x v="2"/>
    <s v="Aquisição de materiais de consumo para os Kits operacionais utilizados pelos agentes de segurança lotados no NIS - Bastão Retrátil (NIS)"/>
    <m/>
    <x v="0"/>
    <s v="Prevista"/>
    <s v="Realizar efetiva das atividades de segurança desenvolvidas pelos agentes do NIS_x000a_"/>
    <n v="40"/>
    <n v="60000"/>
    <s v="Alto"/>
    <s v="Dispensa de Licitação em razão do valor"/>
    <n v="0"/>
  </r>
  <r>
    <x v="39"/>
    <s v="Tribunal de Justiça"/>
    <x v="2"/>
    <s v="Reposição e Aquisição de materiais de consumo para os Kits operacionais utilizados pelos agentes de segurança lotados no NIS -  EDC, cintos táticos, lâminas, lanternas, mochilas, uniformes, porta torniquetes, etc (NIS)"/>
    <m/>
    <x v="0"/>
    <s v="em contratação"/>
    <s v="Essenciais para a realização efetiva das atividades de segurança desenvolvidas pelos agentes do NIS_x000a_"/>
    <n v="30"/>
    <n v="90000"/>
    <s v="Médio"/>
    <s v="Dispensa de Licitação em razão do valor"/>
    <n v="47024"/>
  </r>
  <r>
    <x v="39"/>
    <s v="Tribunal de Justiça"/>
    <x v="2"/>
    <s v="Reposição e Aquisição de materiais de consumo para os Kits operacionais utilizados pelos agentes de segurança lotados no NIS -  EDC, cintos táticos, lâminas, lanternas, mochilas, uniformes, porta torniquetes, etc (NIS)"/>
    <s v="0017407-72.2026.8.24.0710"/>
    <x v="2"/>
    <s v="em contratação"/>
    <s v="Essenciais para a realização efetiva das atividades de segurança desenvolvidas pelos agentes do NIS_x000a_"/>
    <n v="106"/>
    <n v="9674"/>
    <s v="Médio"/>
    <s v="Dispensa de Licitação em razão do valor"/>
    <s v=""/>
  </r>
  <r>
    <x v="39"/>
    <s v="Tribunal de Justiça"/>
    <x v="2"/>
    <s v="Reposição e Aquisição de materiais de consumo para os Kits operacionais utilizados pelos agentes de segurança lotados no NIS -  EDC, cintos táticos, lâminas, lanternas, mochilas, uniformes, porta torniquetes, etc (NIS)"/>
    <s v="0075150-40.2026.8.24.0710"/>
    <x v="2"/>
    <s v="em contratação"/>
    <s v="Essenciais para a realização efetiva das atividades de segurança desenvolvidas pelos agentes do NIS_x000a_"/>
    <n v="600"/>
    <n v="37350"/>
    <s v="Médio"/>
    <s v="Dispensa de Licitação em razão do valor"/>
    <s v=""/>
  </r>
  <r>
    <x v="40"/>
    <s v="Tribunal de Justiça"/>
    <x v="2"/>
    <s v="Aquisição de materiais de consumo para os Kits operacionais utilizados pelos agentes de segurança lotados no NIS - Coldres (NIS)"/>
    <m/>
    <x v="0"/>
    <s v="Prevista"/>
    <s v="Realizar efetiva das atividades de segurança desenvolvidas pelos agentes do NIS_x000a_"/>
    <n v="40"/>
    <n v="50000"/>
    <s v="Alto"/>
    <s v="Dispensa de Licitação em razão do valor"/>
    <n v="0"/>
  </r>
  <r>
    <x v="41"/>
    <s v="Tribunal de Justiça"/>
    <x v="2"/>
    <s v="Aquisição de materiais para os Kits operacionais utilizados pelos agentes de segurança lotados no NIS - Kit fones bluetooth com  PTT para rádios (NIS)"/>
    <m/>
    <x v="0"/>
    <s v="Prevista"/>
    <s v="Realizar efetiva das atividades de segurança desenvolvidas pelos agentes do NIS_x000a_"/>
    <n v="40"/>
    <n v="40000"/>
    <s v="Alto"/>
    <s v="Dispensa de Licitação em razão do valor"/>
    <n v="0"/>
  </r>
  <r>
    <x v="42"/>
    <s v="Tribunal de Justiça"/>
    <x v="2"/>
    <s v="Manutenção e Aquisição de equipamentos de segurança de demandas especificas das Diretorias e Comarcas PJSC  - cofres, fechaduras eletrônicas, pórticos fora da garantia e outros pequenos equipamento de segurança. (NIS)"/>
    <m/>
    <x v="0"/>
    <s v="em contratação"/>
    <s v="Manter e implementar meios, sistemas e atividades voltadas à proteção em geral."/>
    <n v="40"/>
    <n v="150000"/>
    <s v="Médio"/>
    <s v="Dispensa de Licitação em razão do valor"/>
    <n v="3301.5"/>
  </r>
  <r>
    <x v="42"/>
    <s v="Tribunal de Justiça"/>
    <x v="2"/>
    <s v="Manutenção e Aquisição de equipamentos de segurança de demandas especificas das Diretorias e Comarcas PJSC  - cofres, fechaduras eletrônicas, pórticos fora da garantia e outros pequenos equipamento de segurança. (NIS)"/>
    <s v="0068511-06.2026.8.24.0710"/>
    <x v="2"/>
    <s v="em contratação"/>
    <s v="Manter e implementar meios, sistemas e atividades voltadas à proteção em geral."/>
    <n v="2"/>
    <n v="3301.5"/>
    <s v="Médio"/>
    <s v="Dispensa de Licitação em razão do valor"/>
    <s v=""/>
  </r>
  <r>
    <x v="43"/>
    <s v="Tribunal de Justiça"/>
    <x v="2"/>
    <s v=" Aquisição de equipamentos de segurança das unidades judicárias  - pórtico detectores de metal (NIS)"/>
    <m/>
    <x v="0"/>
    <s v="Prevista"/>
    <s v="Manter e implementar meios, sistemas e atividades voltadas à proteção em geral."/>
    <n v="4"/>
    <n v="60000"/>
    <s v="Médio"/>
    <s v="Dispensa de Licitação em razão do valor"/>
    <n v="0"/>
  </r>
  <r>
    <x v="44"/>
    <s v="Tribunal de Justiça"/>
    <x v="2"/>
    <s v=" Aquisição de Acessórios necessários aos veículos de escolta - placas, luminosos, sirenes etc (NIS)"/>
    <m/>
    <x v="0"/>
    <s v="em contratação"/>
    <s v="Manter e implementar meios, sistemas e atividades voltadas à proteção em geral."/>
    <n v="40"/>
    <n v="100000"/>
    <s v="Alto"/>
    <s v="Dispensa de Licitação em razão do valor"/>
    <n v="44805.380000000005"/>
  </r>
  <r>
    <x v="44"/>
    <s v="Tribunal de Justiça"/>
    <x v="2"/>
    <s v=" Aquisição de Acessórios necessários aos veículos de escolta - placas, luminosos, sirenes etc (NIS)"/>
    <s v="0012051-96.2026.8.24.0710"/>
    <x v="2"/>
    <s v="em contratação"/>
    <s v="Manter e implementar meios, sistemas e atividades voltadas à proteção em geral."/>
    <n v="111"/>
    <n v="33076.980000000003"/>
    <s v="Alto"/>
    <s v="Dispensa de Licitação em razão do valor"/>
    <s v=""/>
  </r>
  <r>
    <x v="44"/>
    <s v="Tribunal de Justiça"/>
    <x v="2"/>
    <s v=" Aquisição de Acessórios necessários aos veículos de escolta - placas, luminosos, sirenes etc (NIS)"/>
    <s v="0021140-46.2026.8.24.0710"/>
    <x v="2"/>
    <s v="em contratação"/>
    <s v="Manter e implementar meios, sistemas e atividades voltadas à proteção em geral."/>
    <n v="40"/>
    <n v="8852.4"/>
    <s v="Alto"/>
    <s v="Dispensa de Licitação em razão do valor"/>
    <s v=""/>
  </r>
  <r>
    <x v="44"/>
    <s v="Tribunal de Justiça"/>
    <x v="2"/>
    <s v=" Aquisição de Acessórios necessários aos veículos de escolta - placas, luminosos, sirenes etc (NIS)"/>
    <s v="0027506-04.2026.8.24.0710"/>
    <x v="2"/>
    <s v="em contratação"/>
    <s v="Manter e implementar meios, sistemas e atividades voltadas à proteção em geral."/>
    <n v="16"/>
    <n v="2876"/>
    <s v="Alto"/>
    <s v="Dispensa de Licitação em razão do valor"/>
    <s v=""/>
  </r>
  <r>
    <x v="45"/>
    <s v="Tribunal de Justiça"/>
    <x v="2"/>
    <s v=" Aquisição de equipamentos - Drone  (NIS)"/>
    <m/>
    <x v="0"/>
    <s v="Prevista"/>
    <s v="Proporcionar melhoriais no serviço operacional do NIS."/>
    <n v="2"/>
    <n v="50000"/>
    <s v="Alto"/>
    <s v="Dispensa de Licitação em razão do valor"/>
    <n v="0"/>
  </r>
  <r>
    <x v="46"/>
    <s v="Tribunal de Justiça"/>
    <x v="2"/>
    <s v=" Aquisição de equipamentos - compressor de ar portatil (NIS)"/>
    <m/>
    <x v="0"/>
    <s v="Prevista"/>
    <s v="Proporcionar melhoriais no serviço operacional do NIS."/>
    <n v="25"/>
    <n v="7500"/>
    <s v="Alto"/>
    <s v="Dispensa de Licitação em razão do valor"/>
    <n v="0"/>
  </r>
  <r>
    <x v="47"/>
    <s v="Tribunal de Justiça"/>
    <x v="2"/>
    <s v=" Aquisição de equipamentos - Kit reparo de pneu (NIS)"/>
    <m/>
    <x v="0"/>
    <s v="Prevista"/>
    <s v="Proporcionar melhoriais no serviço operacional do NIS."/>
    <n v="25"/>
    <n v="1500"/>
    <s v="Alto"/>
    <s v="Dispensa de Licitação em razão do valor"/>
    <n v="0"/>
  </r>
  <r>
    <x v="48"/>
    <s v="Tribunal de Justiça"/>
    <x v="2"/>
    <s v=" Aquisição de equipamentos - Auxiliar de Partida (NIS)"/>
    <m/>
    <x v="0"/>
    <s v="Prevista"/>
    <s v="Proporcionar melhoriais no serviço operacional do NIS."/>
    <n v="1"/>
    <n v="1000"/>
    <s v="Alto"/>
    <s v="Dispensa de Licitação em razão do valor"/>
    <n v="0"/>
  </r>
  <r>
    <x v="49"/>
    <s v="Tribunal de Justiça"/>
    <x v="2"/>
    <s v=" Aquisição de equipamentos - Tatame (NIS)"/>
    <m/>
    <x v="0"/>
    <s v="Prevista"/>
    <s v="Proporcionar melhoriais no serviço operacional do NIS."/>
    <n v="1"/>
    <n v="5000"/>
    <s v="Alto"/>
    <s v="Dispensa de Licitação em razão do valor"/>
    <n v="0"/>
  </r>
  <r>
    <x v="50"/>
    <s v="Tribunal de Justiça"/>
    <x v="2"/>
    <s v=" Aquisição de equipamentos - Cofre (NIS)"/>
    <m/>
    <x v="0"/>
    <s v="Prevista"/>
    <s v="Proporcionar melhoriais no serviço operacional do NIS."/>
    <n v="1"/>
    <n v="20000"/>
    <s v="Alto"/>
    <s v="Dispensa de Licitação em razão do valor"/>
    <n v="0"/>
  </r>
  <r>
    <x v="51"/>
    <s v="Tribunal de Justiça"/>
    <x v="2"/>
    <s v=" Aquisição de equipamentos - Mochilas de APH (NIS)"/>
    <m/>
    <x v="0"/>
    <s v="Prevista"/>
    <s v="Proporcionar melhoriais no serviço operacional do NIS."/>
    <n v="10"/>
    <n v="10000"/>
    <s v="Alto"/>
    <s v="Dispensa de Licitação em razão do valor"/>
    <n v="0"/>
  </r>
  <r>
    <x v="52"/>
    <s v="Tribunal de Justiça"/>
    <x v="2"/>
    <s v=" Aquisição de equipamentos - Adaptador Wi-Fi sem fio AC1200 de banda dupla de longo alcance (NIS)"/>
    <m/>
    <x v="0"/>
    <s v="Prevista"/>
    <s v="Proporcionar melhoriais no serviço operacional do NIS."/>
    <n v="2"/>
    <n v="3000"/>
    <s v="Alto"/>
    <s v="Dispensa de Licitação em razão do valor"/>
    <n v="0"/>
  </r>
  <r>
    <x v="53"/>
    <s v="Tribunal de Justiça"/>
    <x v="2"/>
    <s v=" Aquisição de equipamentos - SSD EXTERNO EXTREME 2TB (NIS)"/>
    <m/>
    <x v="0"/>
    <s v="Prevista"/>
    <s v="Proporcionar melhoriais no serviço operacional do NIS."/>
    <n v="2"/>
    <n v="5000"/>
    <s v="Alto"/>
    <s v="Dispensa de Licitação em razão do valor"/>
    <n v="0"/>
  </r>
  <r>
    <x v="54"/>
    <s v="Tribunal de Justiça"/>
    <x v="2"/>
    <s v=" Aquisição de equipamentos - Câmera Fotográfica (NIS)"/>
    <m/>
    <x v="0"/>
    <s v="Prevista"/>
    <s v="Proporcionar melhoriais no serviço operacional do NIS."/>
    <n v="1"/>
    <n v="8000"/>
    <s v="Alto"/>
    <s v="Dispensa de Licitação em razão do valor"/>
    <n v="0"/>
  </r>
  <r>
    <x v="55"/>
    <s v="Tribunal de Justiça"/>
    <x v="2"/>
    <s v=" Aquisição de equipamentos - Cartão de Memória SDXC (NIS)"/>
    <m/>
    <x v="0"/>
    <s v="Prevista"/>
    <s v="Proporcionar melhoriais no serviço operacional do NIS."/>
    <n v="3"/>
    <n v="1000"/>
    <s v="Alto"/>
    <s v="Dispensa de Licitação em razão do valor"/>
    <n v="0"/>
  </r>
  <r>
    <x v="56"/>
    <s v="Tribunal de Justiça"/>
    <x v="2"/>
    <s v=" Reposição e aquisição de equipamentos permanente -  Diversos (NIS) "/>
    <m/>
    <x v="0"/>
    <s v="Prevista"/>
    <s v="Proporcionar melhoriais no serviço operacional do NIS."/>
    <n v="40"/>
    <n v="62000"/>
    <s v="Alto"/>
    <s v="Dispensa de Licitação em razão do valor"/>
    <n v="0"/>
  </r>
  <r>
    <x v="57"/>
    <s v="Tribunal de Justiça"/>
    <x v="2"/>
    <s v=" Reposição e aquisição de equipamentos -   Nobreaks (NIS)"/>
    <m/>
    <x v="0"/>
    <s v="Prevista"/>
    <s v="Manter e implementar meios, sistemas e atividades voltadas à proteção em geral."/>
    <n v="25"/>
    <n v="62000"/>
    <s v="Alto"/>
    <s v="Dispensa de Licitação em razão do valor"/>
    <n v="0"/>
  </r>
  <r>
    <x v="58"/>
    <s v="Tribunal de Justiça"/>
    <x v="2"/>
    <s v="Equipamento de sinalização diversos (cones, avisos, barreiras, etc.) (CasMIL)"/>
    <s v=" "/>
    <x v="0"/>
    <s v="Prevista"/>
    <s v="Necessários para organização dos estacionamentos e demarcação de áreas de grande circulação de pessoas no PJSC. "/>
    <n v="50"/>
    <n v="30000"/>
    <s v="Médio"/>
    <s v="Dispensa de Licitação em razão do valor"/>
    <n v="0"/>
  </r>
  <r>
    <x v="59"/>
    <s v="Tribunal de Justiça"/>
    <x v="2"/>
    <s v="Traje Social Completo (CasMIL)"/>
    <s v=" "/>
    <x v="0"/>
    <s v="Prevista"/>
    <s v="Necessário para o atendimento de autoridades em eventos de segurança aproximada de autoridades em eventos de nível estadual e nacional que envolve o PJSC."/>
    <n v="12"/>
    <n v="18000"/>
    <s v="Médio"/>
    <s v="Dispensa de Licitação em razão do valor"/>
    <n v="0"/>
  </r>
  <r>
    <x v="60"/>
    <s v="Tribunal de Justiça"/>
    <x v="2"/>
    <s v="Melhorias no processo e suporte operacional Recolhimentos de Armas e Apoio a Sessão Júri no PJSC (canivetes, kits primeiro socorros, bolsas especiais, equipamentos de segurança individual). (CasMIL)"/>
    <s v=" "/>
    <x v="0"/>
    <s v="Prevista"/>
    <s v="Essencial para as atividades do Casa Militar, especialmente em pequenos itens de segurança que envolve o recolhimento e destruição de armas vinculadas aos processos do PJSC. "/>
    <n v="300"/>
    <n v="62000"/>
    <s v="Médio"/>
    <s v="Dispensa de Licitação em razão do valor"/>
    <n v="0"/>
  </r>
  <r>
    <x v="61"/>
    <s v="Tribunal de Justiça"/>
    <x v="3"/>
    <s v="Demolição"/>
    <s v=" "/>
    <x v="0"/>
    <s v="Prevista"/>
    <s v="Local será transformado em estacionamento até a conclusão da nova edificação"/>
    <n v="1"/>
    <n v="80000"/>
    <s v="Alto"/>
    <s v="Dispensa de Licitação em razão do valor"/>
    <n v="0"/>
  </r>
  <r>
    <x v="62"/>
    <s v="Comarca de Araquari"/>
    <x v="3"/>
    <s v="Serviço continuado de manutenção preventiva e corretiva nos elevadores do novo Fórum da Comarca de Araquari"/>
    <s v=" "/>
    <x v="0"/>
    <s v="Prevista"/>
    <s v="Manter perfeito funcionamento dos equipamentos"/>
    <n v="1"/>
    <n v="18000"/>
    <s v="Alto"/>
    <s v="Dispensa de Licitação em razão do valor"/>
    <n v="0"/>
  </r>
  <r>
    <x v="63"/>
    <s v="Joaçaba"/>
    <x v="3"/>
    <s v="Serviço continuado de manutenção preventiva e corretiva nos elevadores do novo Fórum da Comarca de Joaçaba"/>
    <s v=" "/>
    <x v="0"/>
    <s v="Prevista"/>
    <s v="Manter perfeito funcionamento dos equipamentos"/>
    <n v="1"/>
    <n v="18000"/>
    <s v="Alto"/>
    <s v="Dispensa de Licitação em razão do valor"/>
    <n v="0"/>
  </r>
  <r>
    <x v="64"/>
    <s v="Balneário Camboriú"/>
    <x v="3"/>
    <s v="Serviço continuado de manutenção preventiva e corretiva nos elevadores do novo Fórum de Família da Comarca de Balneário Camboriú"/>
    <s v=" "/>
    <x v="0"/>
    <s v="Prevista"/>
    <s v="Manter perfeito funcionamento dos equipamentos"/>
    <n v="1"/>
    <n v="18000"/>
    <s v="Alto"/>
    <s v="Dispensa de Licitação em razão do valor"/>
    <n v="0"/>
  </r>
  <r>
    <x v="65"/>
    <s v="Campo Erê"/>
    <x v="3"/>
    <s v="Serviço continuado de manutenção preventiva e corretiva nos elevadores do novo Fórum da Comarca de Campo Erê"/>
    <s v=" "/>
    <x v="0"/>
    <s v="Prevista"/>
    <s v="Manter perfeito funcionamento dos equipamentos"/>
    <n v="1"/>
    <n v="18000"/>
    <s v="Alto"/>
    <s v="Dispensa de Licitação em razão do valor"/>
    <n v="0"/>
  </r>
  <r>
    <x v="66"/>
    <s v="Tubarão"/>
    <x v="3"/>
    <s v="Serviços de paisagismo na Comarca de Tubarão"/>
    <s v=" "/>
    <x v="0"/>
    <s v="Prevista"/>
    <s v="Após finalizado a pavimentação da praça no Fórum de Tubarão, SEI 0014452-73.2023.8.24.0710, será necessário aterro e compactação dos canteiros da praça, utilizando material adequado ao plantio do paisagismo. Realizada a revitalização completa da vegetação da praça, com implantação de grama e inclusão de plantas ornamentais em pontos estratégicos."/>
    <n v="1"/>
    <n v="120000"/>
    <s v="Alto"/>
    <s v="Dispensa de Licitação em razão do valor"/>
    <n v="0"/>
  </r>
  <r>
    <x v="67"/>
    <s v="Abelardo Luz"/>
    <x v="3"/>
    <s v="Serviço continuado de manutenção preventiva e corretiva nos elevadores do novo Fórum da Comarca de Abelardo Luz"/>
    <s v=" "/>
    <x v="0"/>
    <s v="Prevista"/>
    <s v="Manter perfeito funcionamento dos equipamentos"/>
    <n v="1"/>
    <n v="18000"/>
    <s v="Alto"/>
    <s v="Dispensa de Licitação em razão do valor"/>
    <n v="0"/>
  </r>
  <r>
    <x v="68"/>
    <s v="Tribunal de Justiça"/>
    <x v="3"/>
    <s v="Serviços de remoção de árvores de grande porte"/>
    <s v=" "/>
    <x v="0"/>
    <s v="Prevista"/>
    <s v="Serviços são necessários quando apresentam risco iminente de queda, colocando em perigo a segurança de pedestres, veículos e as edificações do Poder Judiciário, ou quando as raízes ou a copa da árvore causam danos a calçadas e pavimentações, redes elétricas ou hidráulicas e estruturas de imóveis."/>
    <n v="1"/>
    <n v="100000"/>
    <s v="Alto"/>
    <s v="Dispensa de Licitação em razão do valor"/>
    <n v="0"/>
  </r>
  <r>
    <x v="69"/>
    <s v="Porto Belo"/>
    <x v="3"/>
    <s v="Instalação de Usina Fotovoltaica - Fórum da Comarca de Porto Belo"/>
    <s v=" "/>
    <x v="0"/>
    <s v="Prevista"/>
    <s v="Resolução n. 594/2024 do CNJ, que institui o Programa Justiça Carbono Zero, estabelecendo a meta de neutralidade de carbono até 2030 para os órgãos do Poder Judiciário._x000a__x000a_Reforça o compromisso do Tribunal de Justiça de Santa Catarina com a eficiência energética e a responsabilidade ambiental, em consonância com as diretrizes de preservação do meio ambiente e sustentabilidade."/>
    <n v="1"/>
    <n v="125000"/>
    <s v="Alto"/>
    <s v="Dispensa de Licitação em razão do valor"/>
    <n v="0"/>
  </r>
  <r>
    <x v="70"/>
    <s v="Itapema"/>
    <x v="3"/>
    <s v="Instalação de Usina Fotovoltaica - Fórum da Comarca de Itapema"/>
    <s v=" "/>
    <x v="0"/>
    <s v="Prevista"/>
    <s v="Resolução n. 594/2024 do CNJ, que institui o Programa Justiça Carbono Zero, estabelecendo a meta de neutralidade de carbono até 2030 para os órgãos do Poder Judiciário._x000a__x000a_Reforça o compromisso do Tribunal de Justiça de Santa Catarina com a eficiência energética e a responsabilidade ambiental, em consonância com as diretrizes de preservação do meio ambiente e sustentabilidade."/>
    <n v="1"/>
    <n v="125000"/>
    <s v="Alto"/>
    <s v="Dispensa de Licitação em razão do valor"/>
    <n v="0"/>
  </r>
  <r>
    <x v="71"/>
    <s v="Camboriú"/>
    <x v="3"/>
    <s v="Instalação de Usina Fotovoltaica - Fórum da Comarca de Camboriú"/>
    <s v=" "/>
    <x v="0"/>
    <s v="em contratação"/>
    <s v="Resolução n. 594/2024 do CNJ, que institui o Programa Justiça Carbono Zero, estabelecendo a meta de neutralidade de carbono até 2030 para os órgãos do Poder Judiciário._x000a__x000a_Reforça o compromisso do Tribunal de Justiça de Santa Catarina com a eficiência energética e a responsabilidade ambiental, em consonância com as diretrizes de preservação do meio ambiente e sustentabilidade."/>
    <n v="1"/>
    <n v="125000"/>
    <s v="Alto"/>
    <s v="Dispensa de Licitação em razão do valor"/>
    <n v="129500"/>
  </r>
  <r>
    <x v="71"/>
    <s v="Camboriú"/>
    <x v="3"/>
    <s v="Instalação de Usina Fotovoltaica - Fórum da Comarca de Camboriú"/>
    <s v=" 0088404-80.2026.8.24.0710"/>
    <x v="2"/>
    <s v="em contratação"/>
    <s v="Resolução n. 594/2024 do CNJ, que institui o Programa Justiça Carbono Zero, estabelecendo a meta de neutralidade de carbono até 2030 para os órgãos do Poder Judiciário._x000a__x000a_Reforça o compromisso do Tribunal de Justiça de Santa Catarina com a eficiência energética e a responsabilidade ambiental, em consonância com as diretrizes de preservação do meio ambiente e sustentabilidade."/>
    <n v="1"/>
    <n v="129500"/>
    <s v="Alto"/>
    <s v="Dispensa de Licitação em razão do valor"/>
    <s v=""/>
  </r>
  <r>
    <x v="72"/>
    <s v="Tribunal de Justiça"/>
    <x v="3"/>
    <s v="Construção de nova cisterna Almoxarifado"/>
    <m/>
    <x v="0"/>
    <s v="Prevista"/>
    <s v="Dar confiabilidade ao sistema de água potável do complexo, além de adequar às normas vigentes"/>
    <n v="1"/>
    <n v="119000"/>
    <s v="Alto"/>
    <s v="Dispensa de Licitação em razão do valor"/>
    <n v="0"/>
  </r>
  <r>
    <x v="73"/>
    <s v="Tribunal de Justiça"/>
    <x v="3"/>
    <s v="Contratação de manutenção para as Portas Automáticas para as edificações da Grande Florianópolis"/>
    <m/>
    <x v="0"/>
    <s v="Prevista"/>
    <s v="Manter as portas e operação, preventivamente"/>
    <n v="1"/>
    <n v="125000"/>
    <s v="Alto"/>
    <s v="Dispensa de Licitação em razão do valor"/>
    <n v="0"/>
  </r>
  <r>
    <x v="74"/>
    <s v="Tribunal de Justiça"/>
    <x v="3"/>
    <s v="Estrutura metálica na cobertura do Pleno para novos ambientes"/>
    <m/>
    <x v="0"/>
    <s v="Prevista"/>
    <s v="Adequação de leiaute solicitado pela Administração"/>
    <n v="1"/>
    <n v="125000"/>
    <s v="Alto"/>
    <s v="Dispensa de Licitação em razão do valor"/>
    <n v="0"/>
  </r>
  <r>
    <x v="75"/>
    <s v="Tribunal de Justiça"/>
    <x v="3"/>
    <s v="Divisória do pleno em nova posição"/>
    <m/>
    <x v="0"/>
    <s v="Prevista"/>
    <s v="Adequação de leiaute solicitado pela Administração"/>
    <n v="1"/>
    <n v="125000"/>
    <s v="Alto"/>
    <s v="Dispensa de Licitação em razão do valor"/>
    <n v="0"/>
  </r>
  <r>
    <x v="76"/>
    <s v="Tribunal de Justiça"/>
    <x v="3"/>
    <s v="Execução de estrutura para apoio dos aparelhos de ar condiconado UPR"/>
    <m/>
    <x v="0"/>
    <s v="Prevista"/>
    <s v="Possibilitar a ocupação do prédio locado dentro dos padrões de conforto térmico usual do TJSC"/>
    <n v="1"/>
    <n v="125000"/>
    <s v="Alto"/>
    <s v="Dispensa de Licitação em razão do valor"/>
    <n v="0"/>
  </r>
  <r>
    <x v="77"/>
    <s v="Tribunal de Justiça"/>
    <x v="3"/>
    <s v="Splinkler no galpão fundos no Arquivo Aririú - que não possui"/>
    <m/>
    <x v="0"/>
    <s v="Prevista"/>
    <s v="Adequação as normas do CBMSC"/>
    <n v="1"/>
    <n v="125000"/>
    <s v="Alto"/>
    <s v="Dispensa de Licitação em razão do valor"/>
    <n v="0"/>
  </r>
  <r>
    <x v="78"/>
    <s v="Tribunal de Justiça"/>
    <x v="3"/>
    <s v="Manutenção nos condicioandores de ar da edificação ocupada pelo Patrimonio do TJSC"/>
    <m/>
    <x v="0"/>
    <s v="em contratação"/>
    <s v="Manter em adequadas condicições de operação os condicionadores de ar do setor de Patrimonio do TJS C.  atendendo as exigencias e normativas nacionais relativas ao uso de elevadores em instituições públicas e privadas"/>
    <n v="1"/>
    <n v="12000"/>
    <s v="Alto"/>
    <s v="Dispensa de Licitação em razão do valor"/>
    <n v="65760"/>
  </r>
  <r>
    <x v="78"/>
    <s v="Tribunal de Justiça"/>
    <x v="3"/>
    <s v="Manutenção nos condicioandores de ar da edificação ocupada pelo Patrimonio do TJSC"/>
    <s v="0027467-07.2026.8.24.0710"/>
    <x v="2"/>
    <s v="em contratação"/>
    <s v="Manter em adequadas condicições de operação os condicionadores de ar do setor de Patrimonio do TJS C.  atendendo as exigencias e normativas nacionais relativas ao uso de elevadores em instituições públicas e privadas"/>
    <n v="12"/>
    <n v="61200"/>
    <s v="Alto"/>
    <s v="Dispensa de Licitação em razão do valor"/>
    <s v=""/>
  </r>
  <r>
    <x v="78"/>
    <s v="Tribunal de Justiça"/>
    <x v="3"/>
    <s v="Manutenção nos condicioandores de ar da edificação ocupada pelo Patrimonio do TJSC"/>
    <s v="0029200-08.2026.8.24.0710"/>
    <x v="2"/>
    <s v="em contratação"/>
    <s v="Manter em adequadas condicições de operação os condicionadores de ar do setor de Patrimonio do TJS C.  atendendo as exigencias e normativas nacionais relativas ao uso de elevadores em instituições públicas e privadas"/>
    <n v="12"/>
    <n v="4560"/>
    <s v="Alto"/>
    <s v="Dispensa de Licitação em razão do valor"/>
    <s v=""/>
  </r>
  <r>
    <x v="79"/>
    <s v="Tribunal de Justiça"/>
    <x v="3"/>
    <s v="Manutenção nos elevadores instalados no Arquivo Central do TJSC"/>
    <m/>
    <x v="0"/>
    <s v="Prevista"/>
    <s v="Manter em adequadas condicições de operação os elevadores do Arquivo Central, atendendo as exigencias e normativas nacionais relativas a sistemas de ar condicionado (contrato 25/2021 vai encerrar em dez de 2026)"/>
    <n v="1"/>
    <n v="12000"/>
    <s v="Alto"/>
    <s v="Dispensa de Licitação em razão do valor"/>
    <n v="0"/>
  </r>
  <r>
    <x v="80"/>
    <s v="Tribunal de Justiça"/>
    <x v="3"/>
    <s v="Retrofit das portas automáticas do TJSC"/>
    <m/>
    <x v="0"/>
    <s v="Prevista"/>
    <s v="Algumas das portas automáticas instaladas nas torres 1 e 2 do TJSC já se encontram com alto grau de desgaste, sendo mais economico seu retrofit."/>
    <n v="1"/>
    <n v="30000"/>
    <s v="Alto"/>
    <s v="Dispensa de Licitação em razão do valor"/>
    <n v="0"/>
  </r>
  <r>
    <x v="81"/>
    <s v="Tribunal de Justiça"/>
    <x v="3"/>
    <s v="Manutenção das cancelas unidade Padre Roma"/>
    <m/>
    <x v="0"/>
    <s v="Prevista"/>
    <s v="Necessidade de manter em condições de operção adequada as cancelas do TJSC (sede de unidade Padre Roma), visando assim acessuram maior segurança a estas edificações"/>
    <n v="1"/>
    <n v="24000"/>
    <s v="Alto"/>
    <s v="Dispensa de Licitação em razão do valor"/>
    <n v="0"/>
  </r>
  <r>
    <x v="82"/>
    <s v="Tribunal de Justiça"/>
    <x v="3"/>
    <s v="Manutenção das cancelas do TJSC"/>
    <m/>
    <x v="0"/>
    <s v="Prevista"/>
    <s v="Necessidade de manter em condições de operção adequada as cancelas do TJSC (sede de unidade Padre Roma), visando assim acessuram maior segurança a estas edificações"/>
    <n v="1"/>
    <n v="24000"/>
    <s v="Alto"/>
    <s v="Dispensa de Licitação em razão do valor"/>
    <n v="0"/>
  </r>
  <r>
    <x v="83"/>
    <s v="Tribunal de Justiça"/>
    <x v="4"/>
    <s v="Contratação de coleta, transporte e destinação final adequada à legislação ambiental de resíduos de serviços de saúde na Seção de Atendimento Emergencial e serviços de Saúde. (Valor informado pela DSQV)"/>
    <s v="0124142-03.2024.8.24.0710"/>
    <x v="0"/>
    <s v="Prevista"/>
    <s v="Serviços essenciais de coleta, transporte e destinação ambientalmente adequada de resíduos de saúde (RSS)."/>
    <s v="12 coletas"/>
    <n v="6334.19"/>
    <s v="Alto"/>
    <s v="Dispensa de Licitação em razão do valor"/>
    <n v="0"/>
  </r>
  <r>
    <x v="83"/>
    <s v="Tribunal de Justiça"/>
    <x v="4"/>
    <s v="Contratação de coleta, transporte e destinação final adequada à legislação ambiental de resíduos de serviços de saúde na Seção de Atendimento Emergencial e serviços de Saúde. (Valor informado pela DSQV)"/>
    <s v="0124142-03.2024.8.24.0710"/>
    <x v="0"/>
    <s v="Prevista"/>
    <s v="Serviços essenciais de coleta, transporte e destinação ambientalmente adequada de resíduos de saúde (RSS)."/>
    <s v="12 coletas"/>
    <n v="6340.38"/>
    <s v="Alto"/>
    <s v="Dispensa de Licitação em razão do valor"/>
    <n v="0"/>
  </r>
  <r>
    <x v="84"/>
    <s v="Tribunal de Justiça"/>
    <x v="4"/>
    <s v="Contratação de serviços de coleta, transporte, e destinação final adequada à legislação ambiental, de resíduos recicláveis classe II B. Regiões váriadas. Serviços de engenharia."/>
    <m/>
    <x v="0"/>
    <s v="Prevista"/>
    <s v="Manutenção da gestão de resíduos sólidos."/>
    <s v="250 coletas"/>
    <n v="99302.3"/>
    <s v="Baixo"/>
    <s v="Dispensa de Licitação em razão do valor"/>
    <n v="0"/>
  </r>
  <r>
    <x v="85"/>
    <s v="Tribunal de Justiça"/>
    <x v="4"/>
    <s v="Contratação de empresa especializada para a realização de Inventários de Emissões de Gases de Efeito Estufa (GEE) - 2024-2025 do Poder Judiciário Catarinense (PJSC), conforme metodologia do Programa Brasileiro GHG Protocol, em atendimento às diretrizes da Resolução CNJ n. 594/2024, que institui o Propgrama Justiça Carbono Zero."/>
    <s v="0041204-14.2025.8.24.0710"/>
    <x v="0"/>
    <s v="Prevista"/>
    <s v="Serviço de Gestão de Resíduos Solídos - Inventário"/>
    <s v="1 etapa"/>
    <n v="14395"/>
    <s v="Alto"/>
    <s v="Dispensa de Licitação em razão do valor"/>
    <n v="0"/>
  </r>
  <r>
    <x v="86"/>
    <s v="Tribunal de Justiça"/>
    <x v="4"/>
    <s v="Contratação de empresa especializada para a realização de Inventários de Emissões de Gases de Efeito Estufa (GEE) - de 2026 do Poder Judiciário Catarinense (PJSC), conforme metodologia do Programa Brasileiro GHG Protocol, em atendimento às diretrizes da Resolução CNJ n. 594/2024, que institui o Programa Justiça Carbono Zero. (Valor já considerando possível reajuste de 10%)."/>
    <m/>
    <x v="0"/>
    <s v="Prevista"/>
    <s v="Serviço de Gestão de Resíduos Solídos - Inventário"/>
    <s v="4 etapas"/>
    <n v="63338"/>
    <s v="Alto"/>
    <s v="Dispensa de Licitação em razão do valor"/>
    <n v="0"/>
  </r>
  <r>
    <x v="87"/>
    <s v="Tribunal de Justiça"/>
    <x v="4"/>
    <s v="Contratação de verificação por terceira parte dos inventários 2024 e 2025. (Valor incluindo a verificação do inventário 2024 e 2025, já considerando 10% de possível acréscimo sobre o preço médio obtido em pesquisa no Banco de Preços)"/>
    <m/>
    <x v="0"/>
    <s v="Prevista"/>
    <s v="Serviço de Gestão de Resíduos Solídos - Inventário"/>
    <n v="1"/>
    <n v="40000"/>
    <s v="Médio"/>
    <s v="Dispensa de Licitação em razão do valor"/>
    <n v="0"/>
  </r>
  <r>
    <x v="88"/>
    <s v="Complexo BR-101"/>
    <x v="5"/>
    <s v="Aquisição de paleteiras"/>
    <m/>
    <x v="0"/>
    <s v="Prevista"/>
    <s v="Aquisição para utilização na movimentação de materiais"/>
    <s v="5 unidades"/>
    <n v="11000"/>
    <s v="Médio"/>
    <s v="Dispensa de Licitação em razão do valor"/>
    <n v="0"/>
  </r>
  <r>
    <x v="89"/>
    <s v="Complexo BR-101"/>
    <x v="5"/>
    <s v="Manutenção da máquina empilhadeira elétrica"/>
    <m/>
    <x v="0"/>
    <s v="em contratação"/>
    <s v="Para manter o correto funcionamento da máquina empilhadeira elétrica de utilização diária na ára de estocagem"/>
    <n v="1"/>
    <n v="10000"/>
    <s v="Médio"/>
    <s v="Dispensa de Licitação em razão do valor"/>
    <n v="20357.75"/>
  </r>
  <r>
    <x v="89"/>
    <s v="Complexo BR-101"/>
    <x v="5"/>
    <s v="Manutenção da máquina empilhadeira elétrica"/>
    <s v="0025409-31.2026.8.24.0710"/>
    <x v="2"/>
    <s v="em contratação"/>
    <s v="Para manter o correto funcionamento da máquina empilhadeira elétrica de utilização diária na ára de estocagem"/>
    <n v="1"/>
    <n v="20357.75"/>
    <s v="Médio"/>
    <s v="Dispensa de Licitação em razão do valor"/>
    <s v=""/>
  </r>
  <r>
    <x v="90"/>
    <s v="Divisão de Arquivo"/>
    <x v="5"/>
    <s v="Aquisição de Carrinhos de transporte de processos e caixas"/>
    <m/>
    <x v="0"/>
    <s v="em contratação"/>
    <s v="Auxiliar na logística de arquivamento e desarquivamento de processos judiciais físicos findos arquivados da Divisão de Arquivo"/>
    <n v="5"/>
    <n v="20000"/>
    <s v="Médio"/>
    <s v="Dispensa de Licitação em razão do valor"/>
    <n v="10000"/>
  </r>
  <r>
    <x v="90"/>
    <s v="Divisão de Arquivo"/>
    <x v="5"/>
    <s v="Aquisição de Carrinhos de transporte de processos e caixas"/>
    <s v="0018193-19.2026.8.24.0710"/>
    <x v="2"/>
    <s v="em contratação"/>
    <s v="Auxiliar na logística de arquivamento e desarquivamento de processos judiciais físicos findos arquivados da Divisão de Arquivo"/>
    <n v="8"/>
    <n v="10000"/>
    <s v="Médio"/>
    <s v="Dispensa de Licitação em razão do valor"/>
    <s v=""/>
  </r>
  <r>
    <x v="91"/>
    <s v="Divisão de Arquivo"/>
    <x v="5"/>
    <s v="Aquisição de Datalogger temperatura e umidade"/>
    <m/>
    <x v="0"/>
    <s v="em contratação"/>
    <s v="Auxiliar no monitoramento dos índices de temperatura e umidade nos ambientes que abrigam acervos de guarda permanente"/>
    <n v="10"/>
    <n v="10000"/>
    <s v="Médio"/>
    <s v="Dispensa de Licitação em razão do valor"/>
    <n v="2980"/>
  </r>
  <r>
    <x v="91"/>
    <s v="Divisão de Arquivo"/>
    <x v="5"/>
    <s v="Aquisição de Datalogger temperatura e umidade"/>
    <s v="0010255-70.2026.8.24.0710"/>
    <x v="2"/>
    <s v="em contratação"/>
    <s v="Auxiliar no monitoramento dos índices de temperatura e umidade nos ambientes que abrigam acervos de guarda permanente"/>
    <n v="4"/>
    <n v="2980"/>
    <s v="Médio"/>
    <s v="Dispensa de Licitação em razão do valor"/>
    <s v=""/>
  </r>
  <r>
    <x v="92"/>
    <s v="Divisão de Arquivo"/>
    <x v="5"/>
    <s v="Aquisição de Etiquetas para caixas de arquivo em papelão"/>
    <m/>
    <x v="0"/>
    <s v="Prevista"/>
    <s v="Auxiliar a localização de processos judiciais físicos findos arquivados na Divisão de Arquivo"/>
    <n v="50000"/>
    <n v="20000"/>
    <s v="Alto"/>
    <s v="Dispensa de Licitação em razão do valor"/>
    <n v="0"/>
  </r>
  <r>
    <x v="93"/>
    <s v="Divisão de Arquivo"/>
    <x v="5"/>
    <s v="Aquisição de Impressora de etiqueta"/>
    <m/>
    <x v="0"/>
    <s v="Prevista"/>
    <s v="Auxiliar a localização de processos judiciais físicos findos arquivados na Divisão de Arquivo"/>
    <n v="2"/>
    <n v="3000"/>
    <s v="Médio"/>
    <s v="Dispensa de Licitação em razão do valor"/>
    <n v="0"/>
  </r>
  <r>
    <x v="94"/>
    <s v="Divisão de Arquivo"/>
    <x v="5"/>
    <s v="Aquisição de Insumos para impressão de etiquetas de processos e para caixas"/>
    <m/>
    <x v="0"/>
    <s v="Prevista"/>
    <s v="Auxiliar a localização de processos judiciais físicos findos arquivados na Divisão de Arquivo"/>
    <n v="500000"/>
    <n v="40000"/>
    <s v="Alto"/>
    <s v="Dispensa de Licitação em razão do valor"/>
    <n v="0"/>
  </r>
  <r>
    <x v="95"/>
    <s v="Divisão de Arquivo"/>
    <x v="5"/>
    <s v="Aquisição de materiais para a manutenção do Arquivo Central"/>
    <m/>
    <x v="0"/>
    <s v="Prevista"/>
    <s v="Auxiliar na organização dos prédios que abrigam os documentos administrativos e processos judiciais físicos findos arquivados"/>
    <n v="30"/>
    <n v="30000"/>
    <s v="Médio"/>
    <s v="Dispensa de Licitação em razão do valor"/>
    <n v="0"/>
  </r>
  <r>
    <x v="96"/>
    <s v="Divisão de Arquivo"/>
    <x v="5"/>
    <s v="Aquisição de Materias para higienização de processos históricos e de guarda permanente"/>
    <m/>
    <x v="0"/>
    <s v="em contratação"/>
    <s v="Preservar a memória do PJSC"/>
    <n v="15"/>
    <n v="10000"/>
    <s v="Médio"/>
    <s v="Dispensa de Licitação em razão do valor"/>
    <n v="4899.04"/>
  </r>
  <r>
    <x v="96"/>
    <s v="Divisão de Arquivo"/>
    <x v="5"/>
    <s v="Aquisição de Materias para higienização de processos históricos e de guarda permanente"/>
    <s v="0063128-47.2026.8.24.0710"/>
    <x v="2"/>
    <s v="em contratação"/>
    <s v="Preservar a memória do PJSC"/>
    <n v="2"/>
    <n v="4899.04"/>
    <s v="Médio"/>
    <s v="Dispensa de Licitação em razão do valor"/>
    <s v=""/>
  </r>
  <r>
    <x v="97"/>
    <s v="Divisão de Arquivo"/>
    <x v="5"/>
    <s v="Aquisição de Mesas para higienização de documentos"/>
    <m/>
    <x v="0"/>
    <s v="Prevista"/>
    <s v="Auxiliar na higienização de documentos históricos"/>
    <n v="2"/>
    <n v="30000"/>
    <s v="Médio"/>
    <s v="Dispensa de Licitação em razão do valor"/>
    <n v="0"/>
  </r>
  <r>
    <x v="98"/>
    <s v="Divisão de Arquivo"/>
    <x v="5"/>
    <s v="Serviço de manutenção em empilhadeiras elétricas e paleteiras manuais"/>
    <m/>
    <x v="0"/>
    <s v="Prevista"/>
    <s v="Auxiliar na logística de arquivamento e desarquivamento de processos judiciais físicos findos arquivados na Divisão de Arquivo"/>
    <n v="6"/>
    <n v="30000"/>
    <s v="Alto"/>
    <s v="Dispensa de Licitação em razão do valor"/>
    <n v="0"/>
  </r>
  <r>
    <x v="99"/>
    <s v="Divisão de Arquivo"/>
    <x v="5"/>
    <s v="Pallets de plástico"/>
    <m/>
    <x v="0"/>
    <s v="Prevista"/>
    <s v="Auxiliar na logística de arquivamento e desarquivamento de processos judiciais físicos findos arquivados na Divisão de Arquivo"/>
    <n v="50"/>
    <n v="11500"/>
    <s v="Médio"/>
    <s v="Dispensa de Licitação em razão do valor"/>
    <n v="0"/>
  </r>
  <r>
    <x v="100"/>
    <s v="Divisão de Arquivo"/>
    <x v="5"/>
    <s v="Desumidificador de ar"/>
    <m/>
    <x v="0"/>
    <s v="Prevista"/>
    <s v="Conservação dos processos judiciais físicos findos de guarda permanente"/>
    <n v="2"/>
    <n v="20000"/>
    <s v="Médio"/>
    <s v="Dispensa de Licitação em razão do valor"/>
    <n v="0"/>
  </r>
  <r>
    <x v="101"/>
    <s v="Divisão de Arquivo"/>
    <x v="5"/>
    <s v="Conteiner aramado para armazenamento de processos judiciais arquivados elimináveis"/>
    <m/>
    <x v="0"/>
    <s v="em contratação"/>
    <s v="Auxiliar a localização de processos judiciais físicos findos arquivados na Divisão de Arquivo"/>
    <n v="12"/>
    <n v="40000"/>
    <s v="Médio"/>
    <s v="Dispensa de Licitação em razão do valor"/>
    <n v="43200"/>
  </r>
  <r>
    <x v="101"/>
    <s v="Divisão de Arquivo"/>
    <x v="5"/>
    <s v="Conteiner aramado para armazenamento de processos judiciais arquivados elimináveis"/>
    <s v="0104475-60.2026.8.24.0710"/>
    <x v="2"/>
    <s v="em contratação"/>
    <s v="Auxiliar a localização de processos judiciais físicos findos arquivados na Divisão de Arquivo"/>
    <n v="12"/>
    <n v="43200"/>
    <s v="Médio"/>
    <s v="Dispensa de Licitação em razão do valor"/>
    <s v=""/>
  </r>
  <r>
    <x v="102"/>
    <s v="Divisão de Gestão Documental Digital"/>
    <x v="5"/>
    <s v="Serviço de Consultoria para os softwares Archivemática e AtoM"/>
    <m/>
    <x v="0"/>
    <s v="Prevista"/>
    <s v="Garantir de forma eficiente, a preservação e o acesso à documentação do PJSC"/>
    <n v="3"/>
    <n v="30000"/>
    <s v="Alto"/>
    <s v="Dispensa de Licitação em razão do valor"/>
    <n v="0"/>
  </r>
  <r>
    <x v="103"/>
    <s v="Divisão de Gestão Documental Digital"/>
    <x v="5"/>
    <s v="Suporte técnico para os softwares Arquivemática e AtoM"/>
    <m/>
    <x v="0"/>
    <s v="Prevista"/>
    <s v="Garantir de forma eficiente, a preservação e o acesso à documentação do PJSC"/>
    <n v="3"/>
    <n v="50000"/>
    <s v="Alto"/>
    <s v="Dispensa de Licitação em razão do valor"/>
    <n v="0"/>
  </r>
  <r>
    <x v="104"/>
    <s v="Divisão de Memória e Biblioteca"/>
    <x v="5"/>
    <s v="Aquisição de Cânfora"/>
    <m/>
    <x v="0"/>
    <s v="Prevista"/>
    <s v="Conservação dos processos judiciais físicos findos de guarda permanente"/>
    <n v="500"/>
    <n v="37500"/>
    <s v="Alto"/>
    <s v="Dispensa de Licitação em razão do valor"/>
    <n v="0"/>
  </r>
  <r>
    <x v="105"/>
    <s v="Divisão de Memória e Biblioteca"/>
    <x v="5"/>
    <s v="Aquisição de carteiras de identidade funcional e crachás de identificação para magistrados e servidores"/>
    <m/>
    <x v="0"/>
    <s v="em contratação"/>
    <s v="Garantir de forma eficiente, a segurança e o controle de acesso de pessoas às edificações do PJSC"/>
    <n v="6000"/>
    <n v="60000"/>
    <s v="Alto"/>
    <s v="Dispensa de Licitação em razão do valor"/>
    <n v="40800"/>
  </r>
  <r>
    <x v="105"/>
    <s v="Divisão de Memória e Biblioteca"/>
    <x v="5"/>
    <s v="Aquisição de carteiras de identidade funcional e crachás de identificação para magistrados e servidores"/>
    <s v="0094857-28.2025.8.24.0710"/>
    <x v="2"/>
    <s v="em contratação"/>
    <s v="Garantir de forma eficiente, a segurança e o controle de acesso de pessoas às edificações do PJSC"/>
    <n v="6000"/>
    <n v="40800"/>
    <s v="Alto"/>
    <s v="Dispensa de Licitação em razão do valor"/>
    <s v=""/>
  </r>
  <r>
    <x v="106"/>
    <s v="Divisão de Memória e Biblioteca"/>
    <x v="5"/>
    <s v="Aquisição de Etiquetas adesivas de identificação"/>
    <m/>
    <x v="0"/>
    <s v="Prevista"/>
    <s v="Controlar o acesso aos prédios do PJSC que não possuem catracas"/>
    <n v="600000"/>
    <n v="36300"/>
    <s v="Alto"/>
    <s v="Dispensa de Licitação em razão do valor"/>
    <n v="0"/>
  </r>
  <r>
    <x v="107"/>
    <s v="Divisão de Memória e Biblioteca"/>
    <x v="5"/>
    <s v="Aquisição de equipamento antifurto"/>
    <m/>
    <x v="0"/>
    <s v="em contratação"/>
    <s v="Garantir a segurança do acervo da Biblioteca"/>
    <n v="2"/>
    <n v="5000"/>
    <s v="Médio"/>
    <s v="Dispensa de Licitação em razão do valor"/>
    <n v="3791.4"/>
  </r>
  <r>
    <x v="107"/>
    <s v="Divisão de Memória e Biblioteca"/>
    <x v="5"/>
    <s v="Aquisição de equipamento antifurto"/>
    <s v="0025050-81.2026.8.24.0710"/>
    <x v="2"/>
    <s v="em contratação"/>
    <s v="Garantir a segurança do acervo da Biblioteca"/>
    <n v="4"/>
    <n v="3791.4"/>
    <s v="Médio"/>
    <s v="Dispensa de Licitação em razão do valor"/>
    <s v=""/>
  </r>
  <r>
    <x v="108"/>
    <s v="Divisão de Memória e Biblioteca"/>
    <x v="5"/>
    <s v="Aquisição de materiais destinados à confecção de crachás de identificação para o PJSC"/>
    <m/>
    <x v="0"/>
    <s v="em contratação"/>
    <s v="Garantir de forma eficiente, a segurança e o controle de acesso de pessoas às edificações do PJSC"/>
    <n v="2000"/>
    <n v="10000"/>
    <s v="Médio"/>
    <s v="Dispensa de Licitação em razão do valor"/>
    <n v="6600"/>
  </r>
  <r>
    <x v="108"/>
    <s v="Divisão de Memória e Biblioteca"/>
    <x v="5"/>
    <s v="Aquisição de materiais destinados à confecção de crachás de identificação para o PJSC"/>
    <s v="0030446-39.2026.8.24.0710"/>
    <x v="2"/>
    <s v="em contratação"/>
    <s v="Garantir de forma eficiente, a segurança e o controle de acesso de pessoas às edificações do PJSC"/>
    <n v="10000"/>
    <n v="6600"/>
    <s v="Médio"/>
    <s v="Dispensa de Licitação em razão do valor"/>
    <s v=""/>
  </r>
  <r>
    <x v="109"/>
    <s v="Divisão de Memória e Biblioteca"/>
    <x v="5"/>
    <s v="Aquisição de acessórios para crachás de identificação"/>
    <m/>
    <x v="0"/>
    <s v="Prevista"/>
    <s v="Garantir de forma eficiente, a segurança e o controle de acesso de pessoas às edificações do PJSC"/>
    <n v="5000"/>
    <n v="50000"/>
    <s v="Médio"/>
    <s v="Dispensa de Licitação em razão do valor"/>
    <n v="0"/>
  </r>
  <r>
    <x v="110"/>
    <s v="Divisão de Memória e Biblioteca"/>
    <x v="5"/>
    <s v="Aquisição de materiais para a manutenção da biblioteca"/>
    <m/>
    <x v="0"/>
    <s v="em contratação"/>
    <s v="Preservar o acervo da Biblioteca Des Marcílio Medeiros"/>
    <n v="30"/>
    <n v="24900"/>
    <s v="Médio"/>
    <s v="Dispensa de Licitação em razão do valor"/>
    <n v="1860"/>
  </r>
  <r>
    <x v="110"/>
    <s v="Divisão de Memória e Biblioteca"/>
    <x v="5"/>
    <s v="Aquisição de materiais para a manutenção da biblioteca"/>
    <s v="0010291-15.2026.8.24.0710"/>
    <x v="2"/>
    <s v="em contratação"/>
    <s v="Preservar o acervo da Biblioteca Des Marcílio Medeiros"/>
    <n v="10"/>
    <n v="245"/>
    <s v="Médio"/>
    <s v="Dispensa de Licitação em razão do valor"/>
    <s v=""/>
  </r>
  <r>
    <x v="110"/>
    <s v="Divisão de Memória e Biblioteca"/>
    <x v="5"/>
    <s v="Aquisição de materiais para a manutenção da biblioteca"/>
    <s v="0077260-12.2026.8.24.0710"/>
    <x v="2"/>
    <s v="em contratação"/>
    <s v="Preservar o acervo da Biblioteca Des Marcílio Medeiros"/>
    <n v="5"/>
    <n v="900"/>
    <s v="Médio"/>
    <s v="Dispensa de Licitação em razão do valor"/>
    <s v=""/>
  </r>
  <r>
    <x v="110"/>
    <s v="Divisão de Memória e Biblioteca"/>
    <x v="5"/>
    <s v="Aquisição de materiais para a manutenção da biblioteca"/>
    <s v="0101623-63.2026.8.24.0710"/>
    <x v="2"/>
    <s v="em contratação"/>
    <s v="Preservar o acervo da Biblioteca Des Marcílio Medeiros"/>
    <n v="4"/>
    <n v="715"/>
    <s v="Médio"/>
    <s v="Dispensa de Licitação em razão do valor"/>
    <s v=""/>
  </r>
  <r>
    <x v="111"/>
    <s v="Divisão de Memória e Biblioteca"/>
    <x v="5"/>
    <s v="Aquisição de Materiais para as exposições do Museu"/>
    <m/>
    <x v="0"/>
    <s v="em contratação"/>
    <s v="Preservar a memória do PJSC"/>
    <n v="50"/>
    <n v="49500"/>
    <s v="Médio"/>
    <s v="Dispensa de Licitação em razão do valor"/>
    <n v="61750.020000000004"/>
  </r>
  <r>
    <x v="111"/>
    <s v="Divisão de Memória e Biblioteca"/>
    <x v="5"/>
    <s v="Aquisição de Materiais para as exposições do Museu"/>
    <s v="0008235-09.2026.8.24.0710"/>
    <x v="2"/>
    <s v="em contratação"/>
    <s v="Preservar a memória do PJSC"/>
    <n v="30"/>
    <n v="21090"/>
    <s v="Médio"/>
    <s v="Dispensa de Licitação em razão do valor"/>
    <s v=""/>
  </r>
  <r>
    <x v="111"/>
    <s v="Divisão de Memória e Biblioteca"/>
    <x v="5"/>
    <s v="Aquisição de Materiais para as exposições do Museu"/>
    <s v="0020234-56.2026.8.24.0710"/>
    <x v="2"/>
    <s v="em contratação"/>
    <s v="Preservar a memória do PJSC"/>
    <n v="6"/>
    <n v="12739.62"/>
    <s v="Médio"/>
    <s v="Dispensa de Licitação em razão do valor"/>
    <s v=""/>
  </r>
  <r>
    <x v="111"/>
    <s v="Divisão de Memória e Biblioteca"/>
    <x v="5"/>
    <s v="Aquisição de Materiais para as exposições do Museu"/>
    <s v="0027971-13.2026.8.24.0710"/>
    <x v="2"/>
    <s v="em contratação"/>
    <s v="Preservar a memória do PJSC"/>
    <n v="1"/>
    <n v="13440"/>
    <s v="Médio"/>
    <s v="Dispensa de Licitação em razão do valor"/>
    <s v=""/>
  </r>
  <r>
    <x v="111"/>
    <s v="Divisão de Memória e Biblioteca"/>
    <x v="5"/>
    <s v="Aquisição de Materiais para as exposições do Museu"/>
    <s v="0105399-71.2026.8.24.0710"/>
    <x v="2"/>
    <s v="em contratação"/>
    <s v="Preservar a memória do PJSC"/>
    <n v="1"/>
    <n v="14480.4"/>
    <s v="Médio"/>
    <s v="Dispensa de Licitação em razão do valor"/>
    <s v=""/>
  </r>
  <r>
    <x v="112"/>
    <s v="Divisão de Memória e Biblioteca"/>
    <x v="5"/>
    <s v="Serviço de restauração de móveis pertencentes ao Museu do Judiciário Catarinense e de objetos utilizados em exposições"/>
    <m/>
    <x v="0"/>
    <s v="em contratação"/>
    <s v="Preservar a memória do PJSC"/>
    <n v="4"/>
    <n v="27000"/>
    <s v="Médio"/>
    <s v="Dispensa de Licitação em razão do valor"/>
    <n v="8920"/>
  </r>
  <r>
    <x v="112"/>
    <s v="Divisão de Memória e Biblioteca"/>
    <x v="5"/>
    <s v="Serviço de restauração de móveis pertencentes ao Museu do Judiciário Catarinense e de objetos utilizados em exposições"/>
    <s v="0074390-91.2026.8.24.0710"/>
    <x v="2"/>
    <s v="em contratação"/>
    <s v="Preservar a memória do PJSC"/>
    <n v="1"/>
    <n v="750"/>
    <s v="Médio"/>
    <s v="Dispensa de Licitação em razão do valor"/>
    <s v=""/>
  </r>
  <r>
    <x v="112"/>
    <s v="Divisão de Memória e Biblioteca"/>
    <x v="5"/>
    <s v="Serviço de restauração de móveis pertencentes ao Museu do Judiciário Catarinense e de objetos utilizados em exposições"/>
    <s v="0091231-64.2026.8.24.0710"/>
    <x v="2"/>
    <s v="em contratação"/>
    <s v="Preservar a memória do PJSC"/>
    <n v="2"/>
    <n v="3800"/>
    <s v="Médio"/>
    <s v="Dispensa de Licitação em razão do valor"/>
    <s v=""/>
  </r>
  <r>
    <x v="112"/>
    <s v="Divisão de Memória e Biblioteca"/>
    <x v="5"/>
    <s v="Serviço de restauração de móveis pertencentes ao Museu do Judiciário Catarinense e de objetos utilizados em exposições"/>
    <s v="0105495-86.2026.8.24.0710"/>
    <x v="2"/>
    <s v="em contratação"/>
    <s v="Preservar a memória do PJSC"/>
    <n v="1"/>
    <n v="4370"/>
    <s v="Médio"/>
    <s v="Dispensa de Licitação em razão do valor"/>
    <s v=""/>
  </r>
  <r>
    <x v="113"/>
    <s v="Divisão de Memória e Biblioteca"/>
    <x v="5"/>
    <s v="Serviço de higienização, diagnóstico e restauração de livros e processos judiciais de guarda permanente"/>
    <m/>
    <x v="0"/>
    <s v="Prevista"/>
    <s v="Preservar a memória do PJSC"/>
    <n v="250"/>
    <n v="25000"/>
    <s v="Médio"/>
    <s v="Dispensa de Licitação em razão do valor"/>
    <n v="0"/>
  </r>
  <r>
    <x v="114"/>
    <s v="Divisão de Memória e Biblioteca"/>
    <x v="5"/>
    <s v="Aquisição de Peças para manutenção das catracas"/>
    <m/>
    <x v="0"/>
    <s v="Prevista"/>
    <s v="Garantir de forma eficiente, a segurança e o controle de acesso de pessoas às edificações do PJSC"/>
    <n v="500"/>
    <n v="50000"/>
    <s v="Alto"/>
    <s v="Dispensa de Licitação em razão do valor"/>
    <n v="0"/>
  </r>
  <r>
    <x v="115"/>
    <s v="Divisão de Memória e Biblioteca"/>
    <x v="5"/>
    <s v="Assinatura das revistas da Editora Fórum (10 revistas)"/>
    <m/>
    <x v="0"/>
    <s v="Prevista"/>
    <s v="Manter a continuidade e a atualização da coleção para os usuários da Biblioteca Desembargador Marcílio Medeiros"/>
    <n v="10"/>
    <n v="17000"/>
    <s v="Médio"/>
    <s v="Dispensa de Licitação em razão do valor"/>
    <n v="0"/>
  </r>
  <r>
    <x v="116"/>
    <s v="Divisão de Memória e Biblioteca"/>
    <x v="5"/>
    <s v="Assinatura das revistas da Editora IOB (6 revistas)"/>
    <m/>
    <x v="0"/>
    <s v="em contratação"/>
    <s v="Manter a continuidade e a atualização da coleção para os usuários da Biblioteca Desembargador Marcílio Medeiros"/>
    <n v="6"/>
    <n v="9000"/>
    <s v="Médio"/>
    <s v="Dispensa de Licitação em razão do valor"/>
    <n v="8799.6"/>
  </r>
  <r>
    <x v="116"/>
    <s v="Divisão de Memória e Biblioteca"/>
    <x v="5"/>
    <s v="Assinatura das revistas da Editora IOB (6 revistas)"/>
    <s v="0095183-85.2025.8.24.0710"/>
    <x v="2"/>
    <s v="em contratação"/>
    <s v="Manter a continuidade e a atualização da coleção para os usuários da Biblioteca Desembargador Marcílio Medeiros"/>
    <n v="6"/>
    <n v="8799.6"/>
    <s v="Médio"/>
    <s v="Dispensa de Licitação em razão do valor"/>
    <s v=""/>
  </r>
  <r>
    <x v="117"/>
    <s v="Divisão de Memória e Biblioteca"/>
    <x v="5"/>
    <s v="Assinatura das revistas da Editora Lex Magister (9 revistas)"/>
    <m/>
    <x v="0"/>
    <s v="em contratação"/>
    <s v="Manter a continuidade e a atualização da coleção para os usuários da Biblioteca Desembargador Marcílio Medeiros"/>
    <n v="9"/>
    <n v="12000"/>
    <s v="Médio"/>
    <s v="Dispensa de Licitação em razão do valor"/>
    <n v="10890"/>
  </r>
  <r>
    <x v="117"/>
    <s v="Divisão de Memória e Biblioteca"/>
    <x v="5"/>
    <s v="Assinatura das revistas da Editora Lex Magister (9 revistas)"/>
    <s v="0095143-06.2025.8.24.0710"/>
    <x v="2"/>
    <s v="em contratação"/>
    <s v="Manter a continuidade e a atualização da coleção para os usuários da Biblioteca Desembargador Marcílio Medeiros"/>
    <n v="9"/>
    <n v="10890"/>
    <s v="Médio"/>
    <s v="Dispensa de Licitação em razão do valor"/>
    <s v=""/>
  </r>
  <r>
    <x v="118"/>
    <s v="Divisão de Memória e Biblioteca"/>
    <x v="5"/>
    <s v="Assinatura das revistas da Editora RT/Thomson Reuters (10 revistas)"/>
    <m/>
    <x v="0"/>
    <s v="em contratação"/>
    <s v="Manter a continuidade e a atualização da coleção para os usuários da Biblioteca Desembargador Marcílio Medeiros"/>
    <n v="10"/>
    <n v="18000"/>
    <s v="Médio"/>
    <s v="Dispensa de Licitação em razão do valor"/>
    <n v="17324.240000000002"/>
  </r>
  <r>
    <x v="118"/>
    <s v="Divisão de Memória e Biblioteca"/>
    <x v="5"/>
    <s v="Assinatura das revistas da Editora RT/Thomson Reuters (10 revistas)"/>
    <s v="0076904-17.2026.8.24.0710"/>
    <x v="2"/>
    <s v="em contratação"/>
    <s v="Manter a continuidade e a atualização da coleção para os usuários da Biblioteca Desembargador Marcílio Medeiros"/>
    <n v="10"/>
    <n v="17324.240000000002"/>
    <s v="Médio"/>
    <s v="Dispensa de Licitação em razão do valor"/>
    <s v=""/>
  </r>
  <r>
    <x v="119"/>
    <s v="Divisão de Memória e Biblioteca"/>
    <x v="5"/>
    <s v="Assinatura de revista da Editora IBDFAM (1 revista)"/>
    <m/>
    <x v="0"/>
    <s v="Prevista"/>
    <s v="Manter a continuidade e a atualização da coleção para os usuários da Biblioteca Desembargador Marcílio Medeiros"/>
    <n v="1"/>
    <n v="1200"/>
    <s v="Médio"/>
    <s v="Dispensa de Licitação em razão do valor"/>
    <n v="0"/>
  </r>
  <r>
    <x v="120"/>
    <s v="Divisão de Memória e Biblioteca"/>
    <x v="5"/>
    <s v="Assinatura do jornal digital NSC Total (2 assinaturas)"/>
    <m/>
    <x v="0"/>
    <s v="em contratação"/>
    <s v="Manter a continuidade e a atualização da coleção para os usuários da Biblioteca Desembargador Marcílio Medeiros"/>
    <n v="2"/>
    <n v="600"/>
    <s v="Médio"/>
    <s v="Dispensa de Licitação em razão do valor"/>
    <n v="476"/>
  </r>
  <r>
    <x v="120"/>
    <s v="Divisão de Memória e Biblioteca"/>
    <x v="5"/>
    <s v="Assinatura do jornal digital NSC Total (2 assinaturas)"/>
    <s v="0027629-02.2026.8.24.0710"/>
    <x v="2"/>
    <s v="em contratação"/>
    <s v="Manter a continuidade e a atualização da coleção para os usuários da Biblioteca Desembargador Marcílio Medeiros"/>
    <n v="2"/>
    <n v="476"/>
    <s v="Médio"/>
    <s v="Dispensa de Licitação em razão do valor"/>
    <s v=""/>
  </r>
  <r>
    <x v="121"/>
    <s v="Divisão de Memória e Biblioteca"/>
    <x v="5"/>
    <s v="Assinatura do jornal Folha de S.Paulo (6 assinaturas)"/>
    <m/>
    <x v="0"/>
    <s v="em contratação"/>
    <s v="Manter a continuidade e a atualização da coleção para os usuários da Biblioteca Desembargador Marcílio Medeiros"/>
    <n v="6"/>
    <n v="17000"/>
    <s v="Médio"/>
    <s v="Dispensa de Licitação em razão do valor"/>
    <n v="14807.52"/>
  </r>
  <r>
    <x v="121"/>
    <s v="Divisão de Memória e Biblioteca"/>
    <x v="5"/>
    <s v="Assinatura do jornal Folha de S.Paulo (6 assinaturas)"/>
    <s v="0100942-93.2026.8.24.0710"/>
    <x v="2"/>
    <s v="em contratação"/>
    <s v="Manter a continuidade e a atualização da coleção para os usuários da Biblioteca Desembargador Marcílio Medeiros"/>
    <n v="4"/>
    <n v="9871.68"/>
    <s v="Médio"/>
    <s v="Dispensa de Licitação em razão do valor"/>
    <s v=""/>
  </r>
  <r>
    <x v="121"/>
    <s v="Divisão de Memória e Biblioteca"/>
    <x v="5"/>
    <s v="Assinatura do jornal Folha de S.Paulo (6 assinaturas)"/>
    <s v="0066615-25.2026.8.24.0710"/>
    <x v="2"/>
    <s v="em contratação"/>
    <s v="Manter a continuidade e a atualização da coleção para os usuários da Biblioteca Desembargador Marcílio Medeiros"/>
    <n v="2"/>
    <n v="4935.84"/>
    <s v="Médio"/>
    <s v="Dispensa de Licitação em razão do valor"/>
    <s v=""/>
  </r>
  <r>
    <x v="122"/>
    <s v="Divisão de Memória e Biblioteca"/>
    <x v="5"/>
    <s v="Assinatura do jornal Notícias do Dia (5 assinaturas)"/>
    <m/>
    <x v="0"/>
    <s v="em contratação"/>
    <s v="Manter a continuidade e a atualização da coleção para os usuários da Biblioteca Desembargador Marcílio Medeiros"/>
    <n v="5"/>
    <n v="5000"/>
    <s v="Médio"/>
    <s v="Dispensa de Licitação em razão do valor"/>
    <n v="900"/>
  </r>
  <r>
    <x v="122"/>
    <s v="Divisão de Memória e Biblioteca"/>
    <x v="5"/>
    <s v="Assinatura do jornal Notícias do Dia (5 assinaturas)"/>
    <s v="0089998-32.2026.8.24.0710"/>
    <x v="2"/>
    <s v="em contratação"/>
    <s v="Manter a continuidade e a atualização da coleção para os usuários da Biblioteca Desembargador Marcílio Medeiros"/>
    <n v="1"/>
    <n v="900"/>
    <s v="Médio"/>
    <s v="Dispensa de Licitação em razão do valor"/>
    <s v=""/>
  </r>
  <r>
    <x v="123"/>
    <s v="Divisão de Memória e Biblioteca"/>
    <x v="5"/>
    <s v="Assinatura do jornal O Estado de São Paulo (4 assinaturas)"/>
    <m/>
    <x v="0"/>
    <s v="em contratação"/>
    <s v="Manter a continuidade e a atualização da coleção para os usuários da Biblioteca Desembargador Marcílio Medeiros"/>
    <n v="4"/>
    <n v="6500"/>
    <s v="Médio"/>
    <s v="Dispensa de Licitação em razão do valor"/>
    <n v="5824"/>
  </r>
  <r>
    <x v="123"/>
    <s v="Divisão de Memória e Biblioteca"/>
    <x v="5"/>
    <s v="Assinatura do jornal O Estado de São Paulo (4 assinaturas)"/>
    <s v="0060809-09.2026.8.24.0710"/>
    <x v="2"/>
    <s v="em contratação"/>
    <s v="Manter a continuidade e a atualização da coleção para os usuários da Biblioteca Desembargador Marcílio Medeiros"/>
    <n v="1"/>
    <n v="1456"/>
    <s v="Médio"/>
    <s v="Dispensa de Licitação em razão do valor"/>
    <s v=""/>
  </r>
  <r>
    <x v="123"/>
    <s v="Divisão de Memória e Biblioteca"/>
    <x v="5"/>
    <s v="Assinatura do jornal O Estado de São Paulo (4 assinaturas)"/>
    <s v="0097662-17.2026.8.24.0710"/>
    <x v="2"/>
    <s v="em contratação"/>
    <s v="Manter a continuidade e a atualização da coleção para os usuários da Biblioteca Desembargador Marcílio Medeiros"/>
    <n v="3"/>
    <n v="4368"/>
    <s v="Médio"/>
    <s v="Dispensa de Licitação em razão do valor"/>
    <s v=""/>
  </r>
  <r>
    <x v="124"/>
    <s v="Divisão de Memória e Biblioteca"/>
    <x v="5"/>
    <s v="Assinatura plataforma digital Minha Biblioteca Jurídica para 100 (cem) acessos simultâneos por 12 (doze) meses"/>
    <m/>
    <x v="0"/>
    <s v="Prevista"/>
    <s v="Facilitar o acesso de obras bibliográficas de forma remota contribuindo com a prestação jurisdicional do Poder Judiciário de Santa Catarina"/>
    <n v="1"/>
    <n v="62025.599999999999"/>
    <s v="Médio"/>
    <s v="Dispensa de Licitação em razão do valor"/>
    <n v="0"/>
  </r>
  <r>
    <x v="125"/>
    <s v="Divisão de Memória e Biblioteca"/>
    <x v="5"/>
    <s v="Prestação de serviços consistentes na disponibilização de acesso à plataforma digital de doutrina HeinOnline, pelo prazo de 12 (doze) meses "/>
    <m/>
    <x v="0"/>
    <s v="em contratação"/>
    <s v="Facilitar o acesso de obras bibliográficas de forma remota contribuindo com a prestação jurisdicional do Poder Judiciário de Santa Catarina"/>
    <n v="1"/>
    <n v="60000"/>
    <s v="Médio"/>
    <s v="Dispensa de Licitação em razão do valor"/>
    <n v="46978.09"/>
  </r>
  <r>
    <x v="125"/>
    <s v="Divisão de Memória e Biblioteca"/>
    <x v="5"/>
    <s v="Prestação de serviços consistentes na disponibilização de acesso à plataforma digital de doutrina HeinOnline, pelo prazo de 12 (doze) meses "/>
    <s v="0086064-66.2026.8.24.0710"/>
    <x v="2"/>
    <s v="em contratação"/>
    <s v="Facilitar o acesso de obras bibliográficas de forma remota contribuindo com a prestação jurisdicional do Poder Judiciário de Santa Catarina"/>
    <n v="1"/>
    <n v="46978.09"/>
    <s v="Médio"/>
    <s v="Dispensa de Licitação em razão do valor"/>
    <s v=""/>
  </r>
  <r>
    <x v="126"/>
    <s v="Divisão de Memória e Biblioteca"/>
    <x v="5"/>
    <s v="Serviço de diagramação e impressão de obras bibliográficas referentes à história do PJSC"/>
    <m/>
    <x v="0"/>
    <s v="Prevista"/>
    <s v="Preservar a memória do PJSC"/>
    <n v="1"/>
    <n v="20000"/>
    <s v="Médio"/>
    <s v="Dispensa de Licitação em razão do valor"/>
    <n v="0"/>
  </r>
  <r>
    <x v="127"/>
    <s v="Divisão de Memória e Biblioteca"/>
    <x v="5"/>
    <s v="Serviço de Manutenção de impressora de crachá"/>
    <m/>
    <x v="0"/>
    <s v="Prevista"/>
    <s v="Garantir de forma eficiente, a segurança e o controle de acesso de pessoas às edificações do PJSC"/>
    <n v="3"/>
    <n v="6000"/>
    <s v="Médio"/>
    <s v="Dispensa de Licitação em razão do valor"/>
    <n v="0"/>
  </r>
  <r>
    <x v="128"/>
    <s v="Divisão de Memória e Biblioteca"/>
    <x v="5"/>
    <s v="Serviço de manutenção de perfuradora elétrica"/>
    <m/>
    <x v="0"/>
    <s v="Prevista"/>
    <s v="Garantir de forma eficiente, a preservação e o acesso à documentação do PJSC"/>
    <n v="2"/>
    <n v="1000"/>
    <s v="Médio"/>
    <s v="Dispensa de Licitação em razão do valor"/>
    <n v="0"/>
  </r>
  <r>
    <x v="129"/>
    <s v="Divisão de Memória e Biblioteca"/>
    <x v="5"/>
    <s v="Serviço de manutenção de digitalizadora de microfilme"/>
    <m/>
    <x v="0"/>
    <s v="em contratação"/>
    <s v="Garantir de forma eficiente, a preservação e o acesso à documentação do PJSC"/>
    <n v="2"/>
    <n v="10000"/>
    <s v="Médio"/>
    <s v="Dispensa de Licitação em razão do valor"/>
    <n v="1697.21"/>
  </r>
  <r>
    <x v="129"/>
    <s v="Divisão de Memória e Biblioteca"/>
    <x v="5"/>
    <s v="Serviço de manutenção de digitalizadora de microfilme"/>
    <s v="0081780-15.2026.8.24.0710"/>
    <x v="2"/>
    <s v="em contratação"/>
    <s v="Garantir de forma eficiente, a preservação e o acesso à documentação do PJSC"/>
    <n v="3"/>
    <n v="1697.21"/>
    <s v="Médio"/>
    <s v="Dispensa de Licitação em razão do valor"/>
    <s v=""/>
  </r>
  <r>
    <x v="130"/>
    <s v="Divisão de Memória e Biblioteca"/>
    <x v="5"/>
    <s v="Serviço de Manutenção de software de impressora de crachá"/>
    <m/>
    <x v="0"/>
    <s v="Prevista"/>
    <s v="Garantir de forma eficiente, a segurança e o controle de acesso de pessoas às edificações do PJSC"/>
    <n v="4"/>
    <n v="1200"/>
    <s v="Alto"/>
    <s v="Dispensa de Licitação em razão do valor"/>
    <n v="0"/>
  </r>
  <r>
    <x v="131"/>
    <s v="Divisão de Memória e Biblioteca"/>
    <x v="5"/>
    <s v="Serviço de back-up de DVDs do acervo do Museu (programa Justiça Legal, entre outros)"/>
    <m/>
    <x v="0"/>
    <s v="Prevista"/>
    <s v="Garantir de forma eficiente, a preservação da documentação do Museu"/>
    <n v="100"/>
    <n v="10000"/>
    <s v="Baixo"/>
    <s v="Dispensa de Licitação em razão do valor"/>
    <n v="0"/>
  </r>
  <r>
    <x v="132"/>
    <s v="Divisão de Memória e Biblioteca"/>
    <x v="5"/>
    <s v="Contratação de serviço de implantação de plataforma de descrição de objetos tridimensionais"/>
    <m/>
    <x v="0"/>
    <s v="Prevista"/>
    <s v="Preservar a memória do PJSC"/>
    <n v="1"/>
    <n v="30000"/>
    <s v="Médio"/>
    <s v="Dispensa de Licitação em razão do valor"/>
    <n v="0"/>
  </r>
  <r>
    <x v="133"/>
    <s v="Comarca de Abelardo Luz"/>
    <x v="1"/>
    <s v="Serviços de Imunização - dedetização"/>
    <m/>
    <x v="0"/>
    <s v="em contratação"/>
    <s v="Manutenção da salubridade das instalações quanto às pragas"/>
    <n v="2"/>
    <n v="2814.65"/>
    <s v="Médio"/>
    <s v="Dispensa de Licitação em razão do valor"/>
    <n v="4619.34"/>
  </r>
  <r>
    <x v="133"/>
    <s v="Comarca de Abelardo Luz"/>
    <x v="1"/>
    <s v="Serviços de Imunização - dedetização"/>
    <s v="0089316-77.2026.8.24.0710"/>
    <x v="2"/>
    <s v="em contratação"/>
    <s v="Manutenção da salubridade das instalações quanto às pragas"/>
    <n v="2"/>
    <n v="4619.34"/>
    <s v="Médio"/>
    <s v="Dispensa de Licitação em razão do valor"/>
    <s v=""/>
  </r>
  <r>
    <x v="134"/>
    <s v="Comarca de Anchieta"/>
    <x v="1"/>
    <s v="Serviços de Imunização - dedetização"/>
    <m/>
    <x v="0"/>
    <s v="em contratação"/>
    <s v="Manutenção da salubridade das instalações quanto às pragas"/>
    <n v="2"/>
    <n v="871.2"/>
    <s v="Médio"/>
    <s v="Dispensa de Licitação em razão do valor"/>
    <n v="873"/>
  </r>
  <r>
    <x v="134"/>
    <s v="Comarca de Anchieta"/>
    <x v="1"/>
    <s v="Serviços de Imunização - dedetização"/>
    <s v="0058074-03.2026.8.24.0710"/>
    <x v="2"/>
    <s v="em contratação"/>
    <s v="Manutenção da salubridade das instalações quanto às pragas"/>
    <n v="2"/>
    <n v="873"/>
    <s v="Médio"/>
    <s v="Dispensa de Licitação em razão do valor"/>
    <s v=""/>
  </r>
  <r>
    <x v="135"/>
    <s v="Comarca de Araquari"/>
    <x v="1"/>
    <s v="Serviços de Imunização - dedetização"/>
    <m/>
    <x v="0"/>
    <s v="Prevista"/>
    <s v="Manutenção da salubridade das instalações quanto às pragas"/>
    <n v="2"/>
    <n v="493.8"/>
    <s v="Médio"/>
    <s v="Dispensa de Licitação em razão do valor"/>
    <n v="0"/>
  </r>
  <r>
    <x v="136"/>
    <s v="Comarca de Armazém"/>
    <x v="1"/>
    <s v="Serviços de Imunização - dedetização"/>
    <m/>
    <x v="0"/>
    <s v="Prevista"/>
    <s v="Manutenção da salubridade das instalações quanto às pragas"/>
    <n v="2"/>
    <n v="3049.2"/>
    <s v="Médio"/>
    <s v="Dispensa de Licitação em razão do valor"/>
    <n v="0"/>
  </r>
  <r>
    <x v="137"/>
    <s v="Comarca de Ascurra"/>
    <x v="1"/>
    <s v="Serviços de Imunização - dedetização"/>
    <m/>
    <x v="0"/>
    <s v="em contratação"/>
    <s v="Manutenção da salubridade das instalações quanto às pragas"/>
    <n v="2"/>
    <n v="1163.1500000000001"/>
    <s v="Médio"/>
    <s v="Dispensa de Licitação em razão do valor"/>
    <n v="1952"/>
  </r>
  <r>
    <x v="137"/>
    <s v="Comarca de Ascurra"/>
    <x v="1"/>
    <s v="Serviços de Imunização - dedetização"/>
    <s v="0020268-31.2026.8.24.0710"/>
    <x v="2"/>
    <s v="em contratação"/>
    <s v="Manutenção da salubridade das instalações quanto às pragas"/>
    <n v="2"/>
    <n v="1952"/>
    <s v="Médio"/>
    <s v="Dispensa de Licitação em razão do valor"/>
    <s v=""/>
  </r>
  <r>
    <x v="138"/>
    <s v="Comarca de Balneário Camboriú"/>
    <x v="1"/>
    <s v="Serviços de Imunização - dedetização"/>
    <m/>
    <x v="0"/>
    <s v="Prevista"/>
    <s v="Manutenção da salubridade das instalações quanto às pragas"/>
    <n v="2"/>
    <n v="2420"/>
    <s v="Médio"/>
    <s v="Dispensa de Licitação em razão do valor"/>
    <n v="0"/>
  </r>
  <r>
    <x v="139"/>
    <s v="Comarca de Barra Velha"/>
    <x v="1"/>
    <s v="Serviços de Imunização - dedetização"/>
    <m/>
    <x v="0"/>
    <s v="em contratação"/>
    <s v="Manutenção da salubridade das instalações quanto às pragas"/>
    <n v="2"/>
    <n v="919.61"/>
    <s v="Médio"/>
    <s v="Dispensa de Licitação em razão do valor"/>
    <n v="1954.4"/>
  </r>
  <r>
    <x v="139"/>
    <s v="Comarca de Barra Velha"/>
    <x v="1"/>
    <s v="Serviços de Imunização - dedetização"/>
    <s v="0086938-51.2026.8.24.0710"/>
    <x v="2"/>
    <s v="em contratação"/>
    <s v="Manutenção da salubridade das instalações quanto às pragas"/>
    <n v="2"/>
    <n v="1954.4"/>
    <s v="Médio"/>
    <s v="Dispensa de Licitação em razão do valor"/>
    <s v=""/>
  </r>
  <r>
    <x v="140"/>
    <s v="Comarca de Biguaçu"/>
    <x v="1"/>
    <s v="Serviços de Imunização - dedetização"/>
    <m/>
    <x v="0"/>
    <s v="em contratação"/>
    <s v="Manutenção da salubridade das instalações quanto às pragas"/>
    <n v="2"/>
    <n v="2952.64"/>
    <s v="Médio"/>
    <s v="Dispensa de Licitação em razão do valor"/>
    <n v="2074.71"/>
  </r>
  <r>
    <x v="140"/>
    <s v="Comarca de Biguaçu"/>
    <x v="1"/>
    <s v="Serviços de Imunização - dedetização"/>
    <s v="0074764-10.2026.8.24.0710"/>
    <x v="2"/>
    <s v="em contratação"/>
    <s v="Manutenção da salubridade das instalações quanto às pragas"/>
    <n v="2"/>
    <n v="2074.71"/>
    <s v="Médio"/>
    <s v="Dispensa de Licitação em razão do valor"/>
    <s v=""/>
  </r>
  <r>
    <x v="141"/>
    <s v="Comarca de Blumenau"/>
    <x v="1"/>
    <s v="Serviços de Imunização - dedetização"/>
    <m/>
    <x v="0"/>
    <s v="Prevista"/>
    <s v="Manutenção da salubridade das instalações quanto às pragas"/>
    <n v="2"/>
    <n v="7533"/>
    <s v="Médio"/>
    <s v="Dispensa de Licitação em razão do valor"/>
    <n v="0"/>
  </r>
  <r>
    <x v="142"/>
    <s v="Comarca de Brusque"/>
    <x v="1"/>
    <s v="Serviços de Imunização - dedetização"/>
    <m/>
    <x v="0"/>
    <s v="Prevista"/>
    <s v="Manutenção da salubridade das instalações quanto às pragas"/>
    <n v="2"/>
    <n v="2081.1999999999998"/>
    <s v="Médio"/>
    <s v="Dispensa de Licitação em razão do valor"/>
    <n v="0"/>
  </r>
  <r>
    <x v="143"/>
    <s v="Comarca de Caçador"/>
    <x v="1"/>
    <s v="Serviços de Imunização - dedetização"/>
    <m/>
    <x v="0"/>
    <s v="em contratação"/>
    <s v="Manutenção da salubridade das instalações quanto às pragas"/>
    <n v="2"/>
    <n v="3855.93"/>
    <s v="Médio"/>
    <s v="Dispensa de Licitação em razão do valor"/>
    <n v="2536.9299999999998"/>
  </r>
  <r>
    <x v="143"/>
    <s v="Comarca de Caçador"/>
    <x v="1"/>
    <s v="Serviços de Imunização - dedetização"/>
    <s v="0097869-50.2025.8.24.0710"/>
    <x v="2"/>
    <s v="em contratação"/>
    <s v="Manutenção da salubridade das instalações quanto às pragas"/>
    <n v="2"/>
    <n v="2536.9299999999998"/>
    <s v="Médio"/>
    <s v="Dispensa de Licitação em razão do valor"/>
    <s v=""/>
  </r>
  <r>
    <x v="144"/>
    <s v="Comarca de Camboriú"/>
    <x v="1"/>
    <s v="Serviços de Imunização - dedetização"/>
    <m/>
    <x v="0"/>
    <s v="em contratação"/>
    <s v="Manutenção da salubridade das instalações quanto às pragas"/>
    <n v="2"/>
    <n v="1028.5"/>
    <s v="Médio"/>
    <s v="Dispensa de Licitação em razão do valor"/>
    <n v="3169.06"/>
  </r>
  <r>
    <x v="144"/>
    <s v="Comarca de Camboriú"/>
    <x v="1"/>
    <s v="Serviços de Imunização - dedetização"/>
    <s v="0090404-53.2026.8.24.0710"/>
    <x v="2"/>
    <s v="em contratação"/>
    <s v="Manutenção da salubridade das instalações quanto às pragas"/>
    <n v="2"/>
    <n v="3169.06"/>
    <s v="Médio"/>
    <s v="Dispensa de Licitação em razão do valor"/>
    <s v=""/>
  </r>
  <r>
    <x v="145"/>
    <s v="Comarca de Campo Erê"/>
    <x v="1"/>
    <s v="Serviços de Imunização - dedetização"/>
    <m/>
    <x v="0"/>
    <s v="em contratação"/>
    <s v="Manutenção da salubridade das instalações quanto às pragas"/>
    <n v="2"/>
    <n v="952.88"/>
    <s v="Médio"/>
    <s v="Dispensa de Licitação em razão do valor"/>
    <n v="1044"/>
  </r>
  <r>
    <x v="145"/>
    <s v="Comarca de Campo Erê"/>
    <x v="1"/>
    <s v="Serviços de Imunização - dedetização"/>
    <s v="0101052-29.2025.8.24.0710"/>
    <x v="2"/>
    <s v="em contratação"/>
    <s v="Manutenção da salubridade das instalações quanto às pragas"/>
    <n v="2"/>
    <n v="1044"/>
    <s v="Médio"/>
    <s v="Dispensa de Licitação em razão do valor"/>
    <s v=""/>
  </r>
  <r>
    <x v="146"/>
    <s v="Comarca de Campos Novos"/>
    <x v="1"/>
    <s v="Serviços de Imunização - dedetização"/>
    <m/>
    <x v="0"/>
    <s v="em contratação"/>
    <s v="Manutenção da salubridade das instalações quanto às pragas"/>
    <n v="2"/>
    <n v="1157.0899999999999"/>
    <s v="Médio"/>
    <s v="Dispensa de Licitação em razão do valor"/>
    <n v="1216.5"/>
  </r>
  <r>
    <x v="146"/>
    <s v="Comarca de Campos Novos"/>
    <x v="1"/>
    <s v="Serviços de Imunização - dedetização"/>
    <s v="0007345-70.2026.8.24.0710"/>
    <x v="2"/>
    <s v="em contratação"/>
    <s v="Manutenção da salubridade das instalações quanto às pragas"/>
    <n v="2"/>
    <n v="1216.5"/>
    <s v="Médio"/>
    <s v="Dispensa de Licitação em razão do valor"/>
    <s v=""/>
  </r>
  <r>
    <x v="147"/>
    <s v="Comarca de Canoinhas"/>
    <x v="1"/>
    <s v="Serviços de Imunização - dedetização"/>
    <m/>
    <x v="0"/>
    <s v="em contratação"/>
    <s v="Manutenção da salubridade das instalações quanto às pragas"/>
    <n v="2"/>
    <n v="4950"/>
    <s v="Médio"/>
    <s v="Dispensa de Licitação em razão do valor"/>
    <n v="4500"/>
  </r>
  <r>
    <x v="147"/>
    <s v="Comarca de Canoinhas"/>
    <x v="1"/>
    <s v="Serviços de Imunização - dedetização"/>
    <s v="0006762-85.2026.8.24.0710"/>
    <x v="2"/>
    <s v="em contratação"/>
    <s v="Manutenção da salubridade das instalações quanto às pragas"/>
    <n v="2"/>
    <n v="4500"/>
    <s v="Médio"/>
    <s v="Dispensa de Licitação em razão do valor"/>
    <s v=""/>
  </r>
  <r>
    <x v="148"/>
    <s v="Comarca de Capinzal"/>
    <x v="1"/>
    <s v="Serviços de Imunização - dedetização"/>
    <m/>
    <x v="0"/>
    <s v="Prevista"/>
    <s v="Manutenção da salubridade das instalações quanto às pragas"/>
    <n v="2"/>
    <n v="1404.46"/>
    <s v="Médio"/>
    <s v="Dispensa de Licitação em razão do valor"/>
    <n v="0"/>
  </r>
  <r>
    <x v="149"/>
    <s v="Comarca de Capivari de Baixo"/>
    <x v="1"/>
    <s v="Serviços de Imunização - dedetização"/>
    <m/>
    <x v="0"/>
    <s v="Prevista"/>
    <s v="Manutenção da salubridade das instalações quanto às pragas"/>
    <n v="2"/>
    <n v="3097.64"/>
    <s v="Médio"/>
    <s v="Dispensa de Licitação em razão do valor"/>
    <n v="0"/>
  </r>
  <r>
    <x v="150"/>
    <s v="Comarca de Catanduvas"/>
    <x v="1"/>
    <s v="Serviços de Imunização - dedetização"/>
    <m/>
    <x v="0"/>
    <s v="Prevista"/>
    <s v="Manutenção da salubridade das instalações quanto às pragas"/>
    <n v="2"/>
    <n v="1109.57"/>
    <s v="Médio"/>
    <s v="Dispensa de Licitação em razão do valor"/>
    <n v="0"/>
  </r>
  <r>
    <x v="151"/>
    <s v="Comarca de Concórdia"/>
    <x v="1"/>
    <s v="Serviços de Imunização - dedetização"/>
    <m/>
    <x v="0"/>
    <s v="em contratação"/>
    <s v="Manutenção da salubridade das instalações quanto às pragas"/>
    <n v="2"/>
    <n v="6359.44"/>
    <s v="Médio"/>
    <s v="Dispensa de Licitação em razão do valor"/>
    <n v="5416.63"/>
  </r>
  <r>
    <x v="151"/>
    <s v="Comarca de Concórdia"/>
    <x v="1"/>
    <s v="Serviços de Imunização - dedetização"/>
    <s v="0081635-56.2026.8.24.0710"/>
    <x v="2"/>
    <s v="em contratação"/>
    <s v="Manutenção da salubridade das instalações quanto às pragas"/>
    <n v="2"/>
    <n v="5416.63"/>
    <s v="Médio"/>
    <s v="Dispensa de Licitação em razão do valor"/>
    <s v=""/>
  </r>
  <r>
    <x v="152"/>
    <s v="Comarca de Coronel Freitas"/>
    <x v="1"/>
    <s v="Serviços de Imunização - dedetização"/>
    <m/>
    <x v="0"/>
    <s v="Prevista"/>
    <s v="Manutenção da salubridade das instalações quanto às pragas"/>
    <n v="2"/>
    <n v="1263.9000000000001"/>
    <s v="Médio"/>
    <s v="Dispensa de Licitação em razão do valor"/>
    <n v="0"/>
  </r>
  <r>
    <x v="153"/>
    <s v="Comarca de Correia Pinto"/>
    <x v="1"/>
    <s v="Serviços de Imunização - dedetização"/>
    <m/>
    <x v="0"/>
    <s v="em contratação"/>
    <s v="Manutenção da salubridade das instalações quanto às pragas"/>
    <n v="2"/>
    <n v="1151.72"/>
    <s v="Médio"/>
    <s v="Dispensa de Licitação em razão do valor"/>
    <n v="2400"/>
  </r>
  <r>
    <x v="153"/>
    <s v="Comarca de Correia Pinto"/>
    <x v="1"/>
    <s v="Serviços de Imunização - dedetização"/>
    <s v="0099840-70.2025.8.24.0710"/>
    <x v="2"/>
    <s v="em contratação"/>
    <s v="Manutenção da salubridade das instalações quanto às pragas"/>
    <n v="2"/>
    <n v="1140"/>
    <s v="Médio"/>
    <s v="Dispensa de Licitação em razão do valor"/>
    <s v=""/>
  </r>
  <r>
    <x v="153"/>
    <s v="Comarca de Correia Pinto"/>
    <x v="1"/>
    <s v="Serviços de Imunização - dedetização"/>
    <s v="0077330-29.2026.8.24.0710"/>
    <x v="2"/>
    <s v="em contratação"/>
    <s v="Manutenção da salubridade das instalações quanto às pragas"/>
    <n v="2"/>
    <n v="1260"/>
    <s v="Médio"/>
    <s v="Dispensa de Licitação em razão do valor"/>
    <s v=""/>
  </r>
  <r>
    <x v="154"/>
    <s v="Comarca de Criciúma"/>
    <x v="1"/>
    <s v="Serviços de Imunização - dedetização"/>
    <m/>
    <x v="0"/>
    <s v="em contratação"/>
    <s v="Manutenção da salubridade das instalações quanto às pragas"/>
    <n v="2"/>
    <n v="2438.4"/>
    <s v="Médio"/>
    <s v="Dispensa de Licitação em razão do valor"/>
    <n v="3821.3399999999997"/>
  </r>
  <r>
    <x v="154"/>
    <s v="Comarca de Criciúma"/>
    <x v="1"/>
    <s v="Serviços de Imunização - dedetização"/>
    <s v="0108227-74.2025.8.24.0710"/>
    <x v="2"/>
    <s v="em contratação"/>
    <s v="Manutenção da salubridade das instalações quanto às pragas"/>
    <n v="2"/>
    <n v="3433.7"/>
    <s v="Médio"/>
    <s v="Dispensa de Licitação em razão do valor"/>
    <s v=""/>
  </r>
  <r>
    <x v="154"/>
    <s v="Comarca de Criciúma"/>
    <x v="1"/>
    <s v="Serviços de Imunização - dedetização"/>
    <s v="0108227-74.2025.8.24.0710"/>
    <x v="2"/>
    <s v="em contratação"/>
    <s v="Manutenção da salubridade das instalações quanto às pragas"/>
    <n v="2"/>
    <n v="387.64"/>
    <s v="Médio"/>
    <s v="Dispensa de Licitação em razão do valor"/>
    <s v=""/>
  </r>
  <r>
    <x v="155"/>
    <s v="Comarca de Cunha Porã"/>
    <x v="1"/>
    <s v="Serviços de Imunização - dedetização"/>
    <m/>
    <x v="0"/>
    <s v="em contratação"/>
    <s v="Manutenção da salubridade das instalações quanto às pragas"/>
    <n v="2"/>
    <n v="1586.67"/>
    <s v="Médio"/>
    <s v="Dispensa de Licitação em razão do valor"/>
    <n v="1730.4"/>
  </r>
  <r>
    <x v="155"/>
    <s v="Comarca de Cunha Porã"/>
    <x v="1"/>
    <s v="Serviços de Imunização - dedetização"/>
    <s v="0008392-79.2026.8.24.0710"/>
    <x v="2"/>
    <s v="em contratação"/>
    <s v="Manutenção da salubridade das instalações quanto às pragas"/>
    <n v="2"/>
    <n v="1730.4"/>
    <s v="Médio"/>
    <s v="Dispensa de Licitação em razão do valor"/>
    <s v=""/>
  </r>
  <r>
    <x v="156"/>
    <s v="Comarca de Curitibanos"/>
    <x v="1"/>
    <s v="Serviços de Imunização - dedetização"/>
    <m/>
    <x v="0"/>
    <s v="Prevista"/>
    <s v="Manutenção da salubridade das instalações quanto às pragas"/>
    <n v="2"/>
    <n v="2981"/>
    <s v="Médio"/>
    <s v="Dispensa de Licitação em razão do valor"/>
    <n v="0"/>
  </r>
  <r>
    <x v="157"/>
    <s v="Comarca de Dionísio Cerqueira"/>
    <x v="1"/>
    <s v="Serviços de Imunização - dedetização"/>
    <m/>
    <x v="0"/>
    <s v="Prevista"/>
    <s v="Manutenção da salubridade das instalações quanto às pragas"/>
    <n v="2"/>
    <n v="1838.33"/>
    <s v="Médio"/>
    <s v="Dispensa de Licitação em razão do valor"/>
    <n v="0"/>
  </r>
  <r>
    <x v="158"/>
    <s v="Comarca de Fraiburgo"/>
    <x v="1"/>
    <s v="Serviços de Imunização - dedetização"/>
    <m/>
    <x v="0"/>
    <s v="em contratação"/>
    <s v="Manutenção da salubridade das instalações quanto às pragas"/>
    <n v="2"/>
    <n v="1083.57"/>
    <s v="Médio"/>
    <s v="Dispensa de Licitação em razão do valor"/>
    <n v="1989.85"/>
  </r>
  <r>
    <x v="158"/>
    <s v="Comarca de Fraiburgo"/>
    <x v="1"/>
    <s v="Serviços de Imunização - dedetização"/>
    <s v="0079523-17.2026.8.24.0710"/>
    <x v="2"/>
    <s v="em contratação"/>
    <s v="Manutenção da salubridade das instalações quanto às pragas"/>
    <n v="2"/>
    <n v="1989.85"/>
    <s v="Médio"/>
    <s v="Dispensa de Licitação em razão do valor"/>
    <s v=""/>
  </r>
  <r>
    <x v="159"/>
    <s v="Comarca de Garopaba"/>
    <x v="1"/>
    <s v="Serviços de Imunização - dedetização"/>
    <m/>
    <x v="0"/>
    <s v="Prevista"/>
    <s v="Manutenção da salubridade das instalações quanto às pragas"/>
    <n v="2"/>
    <n v="931.7"/>
    <s v="Médio"/>
    <s v="Dispensa de Licitação em razão do valor"/>
    <n v="0"/>
  </r>
  <r>
    <x v="160"/>
    <s v="Comarca de Gaspar"/>
    <x v="1"/>
    <s v="Serviços de Imunização - dedetização"/>
    <m/>
    <x v="0"/>
    <s v="em contratação"/>
    <s v="Manutenção da salubridade das instalações quanto às pragas"/>
    <n v="2"/>
    <n v="12744.4"/>
    <s v="Médio"/>
    <s v="Dispensa de Licitação em razão do valor"/>
    <n v="10532.58"/>
  </r>
  <r>
    <x v="160"/>
    <s v="Comarca de Gaspar"/>
    <x v="1"/>
    <s v="Serviços de Imunização - dedetização"/>
    <s v="0013393-45.2026.8.24.0710"/>
    <x v="2"/>
    <s v="em contratação"/>
    <s v="Manutenção da salubridade das instalações quanto às pragas"/>
    <n v="2"/>
    <n v="10532.58"/>
    <s v="Médio"/>
    <s v="Dispensa de Licitação em razão do valor"/>
    <s v=""/>
  </r>
  <r>
    <x v="161"/>
    <s v="Comarca de Guaramirim"/>
    <x v="1"/>
    <s v="Serviços de Imunização - dedetização"/>
    <m/>
    <x v="0"/>
    <s v="em contratação"/>
    <s v="Manutenção da salubridade das instalações quanto às pragas"/>
    <n v="2"/>
    <n v="2655.99"/>
    <s v="Médio"/>
    <s v="Dispensa de Licitação em razão do valor"/>
    <n v="3053.76"/>
  </r>
  <r>
    <x v="161"/>
    <s v="Comarca de Guaramirim"/>
    <x v="1"/>
    <s v="Serviços de Imunização - dedetização"/>
    <s v="0094884-11.2025.8.24.0710"/>
    <x v="2"/>
    <s v="em contratação"/>
    <s v="Manutenção da salubridade das instalações quanto às pragas"/>
    <n v="2"/>
    <n v="3053.76"/>
    <s v="Médio"/>
    <s v="Dispensa de Licitação em razão do valor"/>
    <s v=""/>
  </r>
  <r>
    <x v="162"/>
    <s v="Comarca de Herval D'oeste"/>
    <x v="1"/>
    <s v="Serviços de Imunização - dedetização"/>
    <m/>
    <x v="0"/>
    <s v="em contratação"/>
    <s v="Manutenção da salubridade das instalações quanto às pragas"/>
    <n v="2"/>
    <n v="2814.65"/>
    <s v="Médio"/>
    <s v="Dispensa de Licitação em razão do valor"/>
    <n v="9211.84"/>
  </r>
  <r>
    <x v="162"/>
    <s v="Comarca de Herval D'oeste"/>
    <x v="1"/>
    <s v="Serviços de Imunização - dedetização"/>
    <s v="0095252-20.2025.8.24.0710"/>
    <x v="2"/>
    <s v="em contratação"/>
    <s v="Manutenção da salubridade das instalações quanto às pragas"/>
    <n v="2"/>
    <n v="9211.84"/>
    <s v="Médio"/>
    <s v="Dispensa de Licitação em razão do valor"/>
    <s v=""/>
  </r>
  <r>
    <x v="163"/>
    <s v="Comarca de Içara"/>
    <x v="1"/>
    <s v="Serviços de Imunização - dedetização"/>
    <m/>
    <x v="0"/>
    <s v="Prevista"/>
    <s v="Manutenção da salubridade das instalações quanto às pragas"/>
    <n v="2"/>
    <n v="343.99"/>
    <s v="Médio"/>
    <s v="Dispensa de Licitação em razão do valor"/>
    <n v="0"/>
  </r>
  <r>
    <x v="164"/>
    <s v="Comarca de Imaruí"/>
    <x v="1"/>
    <s v="Serviços de Imunização - dedetização"/>
    <m/>
    <x v="0"/>
    <s v="em contratação"/>
    <s v="Manutenção da salubridade das instalações quanto às pragas"/>
    <n v="2"/>
    <n v="822.8"/>
    <s v="Médio"/>
    <s v="Dispensa de Licitação em razão do valor"/>
    <n v="2576.7800000000002"/>
  </r>
  <r>
    <x v="164"/>
    <s v="Comarca de Imaruí"/>
    <x v="1"/>
    <s v="Serviços de Imunização - dedetização"/>
    <s v="0015687-70.2026.8.24.0710"/>
    <x v="2"/>
    <s v="em contratação"/>
    <s v="Manutenção da salubridade das instalações quanto às pragas"/>
    <n v="2"/>
    <n v="2576.7800000000002"/>
    <s v="Médio"/>
    <s v="Dispensa de Licitação em razão do valor"/>
    <s v=""/>
  </r>
  <r>
    <x v="165"/>
    <s v="Comarca de Imbituba"/>
    <x v="1"/>
    <s v="Serviços de Imunização - dedetização"/>
    <m/>
    <x v="0"/>
    <s v="em contratação"/>
    <s v="Manutenção da salubridade das instalações quanto às pragas"/>
    <n v="2"/>
    <n v="641.29999999999995"/>
    <s v="Médio"/>
    <s v="Dispensa de Licitação em razão do valor"/>
    <n v="10687.75"/>
  </r>
  <r>
    <x v="165"/>
    <s v="Comarca de Imbituba"/>
    <x v="1"/>
    <s v="Serviços de Imunização - dedetização"/>
    <s v="0007366-46.2026.8.24.0710"/>
    <x v="2"/>
    <s v="em contratação"/>
    <s v="Manutenção da salubridade das instalações quanto às pragas"/>
    <n v="2"/>
    <n v="10687.75"/>
    <s v="Médio"/>
    <s v="Dispensa de Licitação em razão do valor"/>
    <s v=""/>
  </r>
  <r>
    <x v="166"/>
    <s v="Comarca de Indaial"/>
    <x v="1"/>
    <s v="Serviços de Imunização - dedetização"/>
    <m/>
    <x v="0"/>
    <s v="em contratação"/>
    <s v="Manutenção da salubridade das instalações quanto às pragas"/>
    <n v="2"/>
    <n v="1258.48"/>
    <s v="Médio"/>
    <s v="Dispensa de Licitação em razão do valor"/>
    <n v="5071.4799999999996"/>
  </r>
  <r>
    <x v="166"/>
    <s v="Comarca de Indaial"/>
    <x v="1"/>
    <s v="Serviços de Imunização - dedetização"/>
    <s v="0089580-94.2026.8.24.0710"/>
    <x v="2"/>
    <s v="em contratação"/>
    <s v="Manutenção da salubridade das instalações quanto às pragas"/>
    <n v="2"/>
    <n v="5071.4799999999996"/>
    <s v="Médio"/>
    <s v="Dispensa de Licitação em razão do valor"/>
    <s v=""/>
  </r>
  <r>
    <x v="167"/>
    <s v="Comarca de Ipumirim"/>
    <x v="1"/>
    <s v="Serviços de Imunização - dedetização"/>
    <m/>
    <x v="0"/>
    <s v="em contratação"/>
    <s v="Manutenção da salubridade das instalações quanto às pragas"/>
    <n v="2"/>
    <n v="889.35"/>
    <s v="Médio"/>
    <s v="Dispensa de Licitação em razão do valor"/>
    <n v="832.7"/>
  </r>
  <r>
    <x v="167"/>
    <s v="Comarca de Ipumirim"/>
    <x v="1"/>
    <s v="Serviços de Imunização - dedetização"/>
    <s v="0108664-18.2025.8.24.0710"/>
    <x v="2"/>
    <s v="em contratação"/>
    <s v="Manutenção da salubridade das instalações quanto às pragas"/>
    <n v="2"/>
    <n v="832.7"/>
    <s v="Médio"/>
    <s v="Dispensa de Licitação em razão do valor"/>
    <s v=""/>
  </r>
  <r>
    <x v="168"/>
    <s v="Comarca de Itá"/>
    <x v="1"/>
    <s v="Serviços de Imunização - dedetização"/>
    <m/>
    <x v="0"/>
    <s v="em contratação"/>
    <s v="Manutenção da salubridade das instalações quanto às pragas"/>
    <n v="2"/>
    <n v="1539.16"/>
    <s v="Médio"/>
    <s v="Dispensa de Licitação em razão do valor"/>
    <n v="1594.18"/>
  </r>
  <r>
    <x v="168"/>
    <s v="Comarca de Itá"/>
    <x v="1"/>
    <s v="Serviços de Imunização - dedetização"/>
    <s v="0100707-63.2025.8.24.0710"/>
    <x v="2"/>
    <s v="em contratação"/>
    <s v="Manutenção da salubridade das instalações quanto às pragas"/>
    <n v="2"/>
    <n v="1594.18"/>
    <s v="Médio"/>
    <s v="Dispensa de Licitação em razão do valor"/>
    <s v=""/>
  </r>
  <r>
    <x v="169"/>
    <s v="Comarca de Itajaí"/>
    <x v="1"/>
    <s v="Serviços de Imunização - dedetização"/>
    <m/>
    <x v="0"/>
    <s v="em contratação"/>
    <s v="Manutenção da salubridade das instalações quanto às pragas"/>
    <n v="2"/>
    <n v="2914.2"/>
    <s v="Médio"/>
    <s v="Dispensa de Licitação em razão do valor"/>
    <n v="6377.41"/>
  </r>
  <r>
    <x v="169"/>
    <s v="Comarca de Itajaí"/>
    <x v="1"/>
    <s v="Serviços de Imunização - dedetização"/>
    <s v="0099211-96.2025.8.24.0710"/>
    <x v="2"/>
    <s v="em contratação"/>
    <s v="Manutenção da salubridade das instalações quanto às pragas"/>
    <n v="2"/>
    <n v="5035.8100000000004"/>
    <s v="Médio"/>
    <s v="Dispensa de Licitação em razão do valor"/>
    <s v=""/>
  </r>
  <r>
    <x v="169"/>
    <s v="Comarca de Itajaí"/>
    <x v="1"/>
    <s v="Serviços de Imunização - dedetização"/>
    <s v="0060327-61.2026.8.24.0710"/>
    <x v="2"/>
    <s v="em contratação"/>
    <s v="Manutenção da salubridade das instalações quanto às pragas"/>
    <n v="2"/>
    <n v="1341.6"/>
    <s v="Médio"/>
    <s v="Dispensa de Licitação em razão do valor"/>
    <s v=""/>
  </r>
  <r>
    <x v="170"/>
    <s v="Comarca de Itajaí - Fórum Universitário"/>
    <x v="1"/>
    <s v="Serviços de Imunização - dedetização"/>
    <m/>
    <x v="0"/>
    <s v="em contratação"/>
    <s v="Manutenção da salubridade das instalações quanto às pragas"/>
    <n v="2"/>
    <n v="1458.05"/>
    <s v="Médio"/>
    <s v="Dispensa de Licitação em razão do valor"/>
    <n v="2410"/>
  </r>
  <r>
    <x v="170"/>
    <s v="Comarca de Itajaí - Fórum Universitário"/>
    <x v="1"/>
    <s v="Serviços de Imunização - dedetização"/>
    <s v="0099219-73.2025.8.24.0710"/>
    <x v="2"/>
    <s v="em contratação"/>
    <s v="Manutenção da salubridade das instalações quanto às pragas"/>
    <n v="2"/>
    <n v="2410"/>
    <s v="Médio"/>
    <s v="Dispensa de Licitação em razão do valor"/>
    <s v=""/>
  </r>
  <r>
    <x v="171"/>
    <s v="Comarca de Itapiranga"/>
    <x v="1"/>
    <s v="Serviços de Imunização - dedetização"/>
    <m/>
    <x v="0"/>
    <s v="em contratação"/>
    <s v="Manutenção da salubridade das instalações quanto às pragas"/>
    <n v="2"/>
    <n v="822.8"/>
    <s v="Médio"/>
    <s v="Dispensa de Licitação em razão do valor"/>
    <n v="989.94"/>
  </r>
  <r>
    <x v="171"/>
    <s v="Comarca de Itapiranga"/>
    <x v="1"/>
    <s v="Serviços de Imunização - dedetização"/>
    <s v="0060806-54.2026.8.24.0710"/>
    <x v="2"/>
    <s v="em contratação"/>
    <s v="Manutenção da salubridade das instalações quanto às pragas"/>
    <n v="2"/>
    <n v="989.94"/>
    <s v="Médio"/>
    <s v="Dispensa de Licitação em razão do valor"/>
    <s v=""/>
  </r>
  <r>
    <x v="172"/>
    <s v="Comarca de Jaguaruna"/>
    <x v="1"/>
    <s v="Serviços de Imunização - dedetização"/>
    <m/>
    <x v="0"/>
    <s v="em contratação"/>
    <s v="Manutenção da salubridade das instalações quanto às pragas"/>
    <n v="2"/>
    <n v="841.29"/>
    <s v="Médio"/>
    <s v="Dispensa de Licitação em razão do valor"/>
    <n v="1098.8499999999999"/>
  </r>
  <r>
    <x v="172"/>
    <s v="Comarca de Jaguaruna"/>
    <x v="1"/>
    <s v="Serviços de Imunização - dedetização"/>
    <s v="0010273-91.2026.8.24.0710"/>
    <x v="2"/>
    <s v="em contratação"/>
    <s v="Manutenção da salubridade das instalações quanto às pragas"/>
    <n v="2"/>
    <n v="1098.8499999999999"/>
    <s v="Médio"/>
    <s v="Dispensa de Licitação em razão do valor"/>
    <s v=""/>
  </r>
  <r>
    <x v="173"/>
    <s v="Comarca de Jaraguá do Sul"/>
    <x v="1"/>
    <s v="Serviços de Imunização - dedetização"/>
    <m/>
    <x v="0"/>
    <s v="em contratação"/>
    <s v="Manutenção da salubridade das instalações quanto às pragas"/>
    <n v="2"/>
    <n v="4721.42"/>
    <s v="Médio"/>
    <s v="Dispensa de Licitação em razão do valor"/>
    <n v="4897.6000000000004"/>
  </r>
  <r>
    <x v="173"/>
    <s v="Comarca de Jaraguá do Sul"/>
    <x v="1"/>
    <s v="Serviços de Imunização - dedetização"/>
    <s v="0099526-27.2025.8.24.0710"/>
    <x v="2"/>
    <s v="em contratação"/>
    <s v="Manutenção da salubridade das instalações quanto às pragas"/>
    <n v="2"/>
    <n v="4897.6000000000004"/>
    <s v="Médio"/>
    <s v="Dispensa de Licitação em razão do valor"/>
    <s v=""/>
  </r>
  <r>
    <x v="174"/>
    <s v="Comarca de Joaçaba"/>
    <x v="1"/>
    <s v="Serviços de Imunização - dedetização"/>
    <m/>
    <x v="0"/>
    <s v="Prevista"/>
    <s v="Manutenção da salubridade das instalações quanto às pragas"/>
    <n v="2"/>
    <n v="1452"/>
    <s v="Médio"/>
    <s v="Dispensa de Licitação em razão do valor"/>
    <n v="0"/>
  </r>
  <r>
    <x v="175"/>
    <s v="Comarca de Joinville"/>
    <x v="1"/>
    <s v="Serviços de Imunização - dedetização"/>
    <m/>
    <x v="0"/>
    <s v="em contratação"/>
    <s v="Manutenção da salubridade das instalações quanto às pragas"/>
    <n v="2"/>
    <n v="5444.18"/>
    <s v="Médio"/>
    <s v="Dispensa de Licitação em razão do valor"/>
    <n v="2041.78"/>
  </r>
  <r>
    <x v="175"/>
    <s v="Comarca de Joinville"/>
    <x v="1"/>
    <s v="Serviços de Imunização - dedetização"/>
    <s v="0025745-35.2026.8.24.0710"/>
    <x v="2"/>
    <s v="em contratação"/>
    <s v="Manutenção da salubridade das instalações quanto às pragas"/>
    <n v="2"/>
    <n v="2041.78"/>
    <s v="Médio"/>
    <s v="Dispensa de Licitação em razão do valor"/>
    <s v=""/>
  </r>
  <r>
    <x v="176"/>
    <s v="Comarca de Joinville - Fórum Fazendario"/>
    <x v="1"/>
    <s v="Serviços de Imunização - dedetização"/>
    <m/>
    <x v="0"/>
    <s v="em contratação"/>
    <s v="Manutenção da salubridade das instalações quanto às pragas"/>
    <n v="2"/>
    <n v="1628"/>
    <s v="Médio"/>
    <s v="Dispensa de Licitação em razão do valor"/>
    <n v="2526.59"/>
  </r>
  <r>
    <x v="176"/>
    <s v="Comarca de Joinville - Fórum Fazendario"/>
    <x v="1"/>
    <s v="Serviços de Imunização - dedetização"/>
    <s v="0102034-43.2025.8.24.0710"/>
    <x v="2"/>
    <s v="em contratação"/>
    <s v="Manutenção da salubridade das instalações quanto às pragas"/>
    <n v="2"/>
    <n v="2526.59"/>
    <s v="Médio"/>
    <s v="Dispensa de Licitação em razão do valor"/>
    <s v=""/>
  </r>
  <r>
    <x v="177"/>
    <s v="Comarca de Lages"/>
    <x v="1"/>
    <s v="Serviços de Imunização - dedetização"/>
    <m/>
    <x v="0"/>
    <s v="Prevista"/>
    <s v="Manutenção da salubridade das instalações quanto às pragas"/>
    <n v="2"/>
    <n v="3142.94"/>
    <s v="Médio"/>
    <s v="Dispensa de Licitação em razão do valor"/>
    <n v="0"/>
  </r>
  <r>
    <x v="178"/>
    <s v="Comarca de Laguna"/>
    <x v="1"/>
    <s v="Serviços de Imunização - dedetização"/>
    <m/>
    <x v="0"/>
    <s v="em contratação"/>
    <s v="Manutenção da salubridade das instalações quanto às pragas"/>
    <n v="2"/>
    <n v="3455.76"/>
    <s v="Médio"/>
    <s v="Dispensa de Licitação em razão do valor"/>
    <n v="3540"/>
  </r>
  <r>
    <x v="178"/>
    <s v="Comarca de Laguna"/>
    <x v="1"/>
    <s v="Serviços de Imunização - dedetização"/>
    <s v="0008982-56.2026.8.24.0710"/>
    <x v="2"/>
    <s v="em contratação"/>
    <s v="Manutenção da salubridade das instalações quanto às pragas"/>
    <n v="2"/>
    <n v="3540"/>
    <s v="Médio"/>
    <s v="Dispensa de Licitação em razão do valor"/>
    <s v=""/>
  </r>
  <r>
    <x v="179"/>
    <s v="Comarca de Lebon Régis"/>
    <x v="1"/>
    <s v="Serviços de Imunização - dedetização"/>
    <m/>
    <x v="0"/>
    <s v="Prevista"/>
    <s v="Manutenção da salubridade das instalações quanto às pragas"/>
    <n v="2"/>
    <n v="804.77"/>
    <s v="Médio"/>
    <s v="Dispensa de Licitação em razão do valor"/>
    <n v="0"/>
  </r>
  <r>
    <x v="180"/>
    <s v="Comarca de Maravilha"/>
    <x v="1"/>
    <s v="Serviços de Imunização - dedetização"/>
    <m/>
    <x v="0"/>
    <s v="em contratação"/>
    <s v="Manutenção da salubridade das instalações quanto às pragas"/>
    <n v="2"/>
    <n v="4752.8999999999996"/>
    <s v="Médio"/>
    <s v="Dispensa de Licitação em razão do valor"/>
    <n v="4295.8"/>
  </r>
  <r>
    <x v="180"/>
    <s v="Comarca de Maravilha"/>
    <x v="1"/>
    <s v="Serviços de Imunização - dedetização"/>
    <s v="0102314-14.2025.8.24.0710"/>
    <x v="2"/>
    <s v="em contratação"/>
    <s v="Manutenção da salubridade das instalações quanto às pragas"/>
    <n v="2"/>
    <n v="4295.8"/>
    <s v="Médio"/>
    <s v="Dispensa de Licitação em razão do valor"/>
    <s v=""/>
  </r>
  <r>
    <x v="181"/>
    <s v="Comarca de Meleiro"/>
    <x v="1"/>
    <s v="Serviços de Imunização - dedetização"/>
    <m/>
    <x v="0"/>
    <s v="Prevista"/>
    <s v="Manutenção da salubridade das instalações quanto às pragas"/>
    <n v="2"/>
    <n v="392.04"/>
    <s v="Médio"/>
    <s v="Dispensa de Licitação em razão do valor"/>
    <n v="0"/>
  </r>
  <r>
    <x v="182"/>
    <s v="Comarca de Modelo"/>
    <x v="1"/>
    <s v="Serviços de Imunização - dedetização"/>
    <m/>
    <x v="0"/>
    <s v="em contratação"/>
    <s v="Manutenção da salubridade das instalações quanto às pragas"/>
    <n v="2"/>
    <n v="585.76"/>
    <s v="Médio"/>
    <s v="Dispensa de Licitação em razão do valor"/>
    <n v="549.9"/>
  </r>
  <r>
    <x v="182"/>
    <s v="Comarca de Modelo"/>
    <x v="1"/>
    <s v="Serviços de Imunização - dedetização"/>
    <s v="0100140-32.2025.8.24.0710"/>
    <x v="2"/>
    <s v="em contratação"/>
    <s v="Manutenção da salubridade das instalações quanto às pragas"/>
    <n v="2"/>
    <n v="549.9"/>
    <s v="Médio"/>
    <s v="Dispensa de Licitação em razão do valor"/>
    <s v=""/>
  </r>
  <r>
    <x v="183"/>
    <s v="Comarca de Otacílio Costa"/>
    <x v="1"/>
    <s v="Serviços de Imunização - dedetização"/>
    <m/>
    <x v="0"/>
    <s v="Prevista"/>
    <s v="Manutenção da salubridade das instalações quanto às pragas"/>
    <n v="2"/>
    <n v="1519.76"/>
    <s v="Médio"/>
    <s v="Dispensa de Licitação em razão do valor"/>
    <n v="0"/>
  </r>
  <r>
    <x v="184"/>
    <s v="Comarca de Palmitos "/>
    <x v="1"/>
    <s v="Serviços de Imunização - dedetização"/>
    <m/>
    <x v="0"/>
    <s v="em contratação"/>
    <s v="Manutenção da salubridade das instalações quanto às pragas"/>
    <n v="2"/>
    <n v="1485"/>
    <s v="Médio"/>
    <s v="Dispensa de Licitação em razão do valor"/>
    <n v="4428.29"/>
  </r>
  <r>
    <x v="184"/>
    <s v="Comarca de Palmitos "/>
    <x v="1"/>
    <s v="Serviços de Imunização - dedetização"/>
    <s v="0100995-11.2025.8.24.0710"/>
    <x v="2"/>
    <s v="em contratação"/>
    <s v="Manutenção da salubridade das instalações quanto às pragas"/>
    <n v="2"/>
    <n v="4428.29"/>
    <s v="Médio"/>
    <s v="Dispensa de Licitação em razão do valor"/>
    <s v=""/>
  </r>
  <r>
    <x v="185"/>
    <s v="Comarca de Palmitos"/>
    <x v="1"/>
    <s v="Serviços de Imunização - dedetização"/>
    <m/>
    <x v="0"/>
    <s v="Prevista"/>
    <s v="Manutenção da salubridade das instalações quanto às pragas"/>
    <n v="2"/>
    <n v="4498.1499999999996"/>
    <s v="Médio"/>
    <s v="Dispensa de Licitação em razão do valor"/>
    <n v="0"/>
  </r>
  <r>
    <x v="186"/>
    <s v="Comarca de Penha"/>
    <x v="1"/>
    <s v="Serviços de Imunização - dedetização"/>
    <m/>
    <x v="0"/>
    <s v="em contratação"/>
    <s v="Manutenção da salubridade das instalações quanto às pragas"/>
    <n v="2"/>
    <n v="1538.9"/>
    <s v="Médio"/>
    <s v="Dispensa de Licitação em razão do valor"/>
    <n v="2679.34"/>
  </r>
  <r>
    <x v="186"/>
    <s v="Comarca de Penha"/>
    <x v="1"/>
    <s v="Serviços de Imunização - dedetização"/>
    <s v="0104233-38.2025.8.24.0710"/>
    <x v="2"/>
    <s v="em contratação"/>
    <s v="Manutenção da salubridade das instalações quanto às pragas"/>
    <n v="2"/>
    <n v="1564.24"/>
    <s v="Médio"/>
    <s v="Dispensa de Licitação em razão do valor"/>
    <s v=""/>
  </r>
  <r>
    <x v="186"/>
    <s v="Comarca de Penha"/>
    <x v="1"/>
    <s v="Serviços de Imunização - dedetização"/>
    <s v="0096088-56.2026.8.24.0710"/>
    <x v="2"/>
    <s v="em contratação"/>
    <s v="Manutenção da salubridade das instalações quanto às pragas"/>
    <n v="2"/>
    <n v="1115.0999999999999"/>
    <s v="Médio"/>
    <s v="Dispensa de Licitação em razão do valor"/>
    <s v=""/>
  </r>
  <r>
    <x v="187"/>
    <s v="Comarca de Pomerode"/>
    <x v="1"/>
    <s v="Serviços de Imunização - dedetização"/>
    <m/>
    <x v="0"/>
    <s v="Prevista"/>
    <s v="Manutenção da salubridade das instalações quanto às pragas"/>
    <n v="2"/>
    <n v="1403.6"/>
    <s v="Médio"/>
    <s v="Dispensa de Licitação em razão do valor"/>
    <n v="0"/>
  </r>
  <r>
    <x v="188"/>
    <s v="Comarca de Presidente Getúlio"/>
    <x v="1"/>
    <s v="Serviços de Imunização - dedetização"/>
    <m/>
    <x v="0"/>
    <s v="em contratação"/>
    <s v="Manutenção da salubridade das instalações quanto às pragas"/>
    <n v="2"/>
    <n v="4232.58"/>
    <s v="Médio"/>
    <s v="Dispensa de Licitação em razão do valor"/>
    <n v="955.77"/>
  </r>
  <r>
    <x v="188"/>
    <s v="Comarca de Presidente Getúlio"/>
    <x v="1"/>
    <s v="Serviços de Imunização - dedetização"/>
    <s v="0079892-11.2026.8.24.0710"/>
    <x v="2"/>
    <s v="em contratação"/>
    <s v="Manutenção da salubridade das instalações quanto às pragas"/>
    <n v="2"/>
    <n v="955.77"/>
    <s v="Médio"/>
    <s v="Dispensa de Licitação em razão do valor"/>
    <s v=""/>
  </r>
  <r>
    <x v="189"/>
    <s v="Comarca de Quilombo"/>
    <x v="1"/>
    <s v="Serviços de Imunização - dedetização"/>
    <m/>
    <x v="0"/>
    <s v="em contratação"/>
    <s v="Manutenção da salubridade das instalações quanto às pragas"/>
    <n v="2"/>
    <n v="1513.35"/>
    <s v="Médio"/>
    <s v="Dispensa de Licitação em razão do valor"/>
    <n v="2501.4"/>
  </r>
  <r>
    <x v="189"/>
    <s v="Comarca de Quilombo"/>
    <x v="1"/>
    <s v="Serviços de Imunização - dedetização"/>
    <s v="0101686-25.2025.8.24.0710"/>
    <x v="2"/>
    <s v="em contratação"/>
    <s v="Manutenção da salubridade das instalações quanto às pragas"/>
    <n v="2"/>
    <n v="2501.4"/>
    <s v="Médio"/>
    <s v="Dispensa de Licitação em razão do valor"/>
    <s v=""/>
  </r>
  <r>
    <x v="190"/>
    <s v="Comarca de Rio do Campo"/>
    <x v="1"/>
    <s v="Serviços de Imunização - dedetização"/>
    <m/>
    <x v="0"/>
    <s v="em contratação"/>
    <s v="Manutenção da salubridade das instalações quanto às pragas"/>
    <n v="2"/>
    <n v="700.59"/>
    <s v="Médio"/>
    <s v="Dispensa de Licitação em razão do valor"/>
    <n v="455.48"/>
  </r>
  <r>
    <x v="190"/>
    <s v="Comarca de Rio do Campo"/>
    <x v="1"/>
    <s v="Serviços de Imunização - dedetização"/>
    <s v="0020787-06.2026.8.24.0710"/>
    <x v="2"/>
    <s v="em contratação"/>
    <s v="Manutenção da salubridade das instalações quanto às pragas"/>
    <n v="386"/>
    <n v="455.48"/>
    <s v="Médio"/>
    <s v="Dispensa de Licitação em razão do valor"/>
    <s v=""/>
  </r>
  <r>
    <x v="191"/>
    <s v="Comarca de Rio do Oeste"/>
    <x v="1"/>
    <s v="Serviços de Imunização - dedetização"/>
    <m/>
    <x v="0"/>
    <s v="Prevista"/>
    <s v="Manutenção da salubridade das instalações quanto às pragas"/>
    <n v="2"/>
    <n v="767.75"/>
    <s v="Médio"/>
    <s v="Dispensa de Licitação em razão do valor"/>
    <n v="0"/>
  </r>
  <r>
    <x v="192"/>
    <s v="Comarca de Santa Cecília"/>
    <x v="1"/>
    <s v="Serviços de Imunização - dedetização"/>
    <m/>
    <x v="0"/>
    <s v="em contratação"/>
    <s v="Manutenção da salubridade das instalações quanto às pragas"/>
    <n v="2"/>
    <n v="2075.8200000000002"/>
    <s v="Médio"/>
    <s v="Dispensa de Licitação em razão do valor"/>
    <n v="1927.48"/>
  </r>
  <r>
    <x v="192"/>
    <s v="Comarca de Santa Cecília"/>
    <x v="1"/>
    <s v="Serviços de Imunização - dedetização"/>
    <s v="0075206-73.2026.8.24.0710"/>
    <x v="2"/>
    <s v="em contratação"/>
    <s v="Manutenção da salubridade das instalações quanto às pragas"/>
    <n v="2"/>
    <n v="1927.48"/>
    <s v="Médio"/>
    <s v="Dispensa de Licitação em razão do valor"/>
    <s v=""/>
  </r>
  <r>
    <x v="193"/>
    <s v="Comarca de Santa Rosa do Sul"/>
    <x v="1"/>
    <s v="Serviços de Imunização - dedetização"/>
    <m/>
    <x v="0"/>
    <s v="em contratação"/>
    <s v="Manutenção da salubridade das instalações quanto às pragas"/>
    <n v="2"/>
    <n v="2427.7399999999998"/>
    <s v="Médio"/>
    <s v="Dispensa de Licitação em razão do valor"/>
    <n v="900.03"/>
  </r>
  <r>
    <x v="193"/>
    <s v="Comarca de Santa Rosa do Sul"/>
    <x v="1"/>
    <s v="Serviços de Imunização - dedetização"/>
    <s v="0087277-10.2026.8.24.0710"/>
    <x v="2"/>
    <s v="em contratação"/>
    <s v="Manutenção da salubridade das instalações quanto às pragas"/>
    <n v="2"/>
    <n v="900.03"/>
    <s v="Médio"/>
    <s v="Dispensa de Licitação em razão do valor"/>
    <s v=""/>
  </r>
  <r>
    <x v="194"/>
    <s v="Comarca de Santo Amaro da Imperatriz"/>
    <x v="1"/>
    <s v="Serviços de Imunização - dedetização"/>
    <m/>
    <x v="0"/>
    <s v="Prevista"/>
    <s v="Manutenção da salubridade das instalações quanto às pragas"/>
    <n v="2"/>
    <n v="695.2"/>
    <s v="Médio"/>
    <s v="Dispensa de Licitação em razão do valor"/>
    <n v="0"/>
  </r>
  <r>
    <x v="195"/>
    <s v="Comarca de São Bento do Sul"/>
    <x v="1"/>
    <s v="Serviços de Imunização - dedetização"/>
    <m/>
    <x v="0"/>
    <s v="em contratação"/>
    <s v="Manutenção da salubridade das instalações quanto às pragas"/>
    <n v="2"/>
    <n v="1135.44"/>
    <s v="Médio"/>
    <s v="Dispensa de Licitação em razão do valor"/>
    <n v="1124.04"/>
  </r>
  <r>
    <x v="195"/>
    <s v="Comarca de São Bento do Sul"/>
    <x v="1"/>
    <s v="Serviços de Imunização - dedetização"/>
    <s v="0063050-53.2026.8.24.0710"/>
    <x v="2"/>
    <s v="em contratação"/>
    <s v="Manutenção da salubridade das instalações quanto às pragas"/>
    <n v="2"/>
    <n v="1124.04"/>
    <s v="Médio"/>
    <s v="Dispensa de Licitação em razão do valor"/>
    <s v=""/>
  </r>
  <r>
    <x v="196"/>
    <s v="Comarca de São Carlos"/>
    <x v="1"/>
    <s v="Serviços de Imunização - dedetização"/>
    <m/>
    <x v="0"/>
    <s v="em contratação"/>
    <s v="Manutenção da salubridade das instalações quanto às pragas"/>
    <n v="2"/>
    <n v="1887.6"/>
    <s v="Médio"/>
    <s v="Dispensa de Licitação em razão do valor"/>
    <n v="3312"/>
  </r>
  <r>
    <x v="196"/>
    <s v="Comarca de São Carlos"/>
    <x v="1"/>
    <s v="Serviços de Imunização - dedetização"/>
    <s v="0100309-19.2025.8.24.0710"/>
    <x v="2"/>
    <s v="em contratação"/>
    <s v="Manutenção da salubridade das instalações quanto às pragas"/>
    <n v="2"/>
    <n v="3312"/>
    <s v="Médio"/>
    <s v="Dispensa de Licitação em razão do valor"/>
    <s v=""/>
  </r>
  <r>
    <x v="197"/>
    <s v="Comarca de São Francisco do Sul"/>
    <x v="1"/>
    <s v="Serviços de Imunização - dedetização"/>
    <m/>
    <x v="0"/>
    <s v="em contratação"/>
    <s v="Manutenção da salubridade das instalações quanto às pragas"/>
    <n v="2"/>
    <n v="4645.3999999999996"/>
    <s v="Médio"/>
    <s v="Dispensa de Licitação em razão do valor"/>
    <n v="4880"/>
  </r>
  <r>
    <x v="197"/>
    <s v="Comarca de São Francisco do Sul"/>
    <x v="1"/>
    <s v="Serviços de Imunização - dedetização"/>
    <s v="0099460-47.2025.8.24.0710"/>
    <x v="2"/>
    <s v="em contratação"/>
    <s v="Manutenção da salubridade das instalações quanto às pragas"/>
    <n v="2"/>
    <n v="4880"/>
    <s v="Médio"/>
    <s v="Dispensa de Licitação em razão do valor"/>
    <s v=""/>
  </r>
  <r>
    <x v="198"/>
    <s v="Comarca de São João Batista"/>
    <x v="1"/>
    <s v="Serviços de Imunização - dedetização"/>
    <m/>
    <x v="0"/>
    <s v="em contratação"/>
    <s v="Manutenção da salubridade das instalações quanto às pragas"/>
    <n v="2"/>
    <n v="2023.02"/>
    <s v="Médio"/>
    <s v="Dispensa de Licitação em razão do valor"/>
    <n v="1948.87"/>
  </r>
  <r>
    <x v="198"/>
    <s v="Comarca de São João Batista"/>
    <x v="1"/>
    <s v="Serviços de Imunização - dedetização"/>
    <s v="0006924-80.2026.8.24.0710"/>
    <x v="2"/>
    <s v="em contratação"/>
    <s v="Manutenção da salubridade das instalações quanto às pragas"/>
    <n v="2"/>
    <n v="1948.87"/>
    <s v="Médio"/>
    <s v="Dispensa de Licitação em razão do valor"/>
    <s v=""/>
  </r>
  <r>
    <x v="199"/>
    <s v="Comarca de São Joaquim"/>
    <x v="1"/>
    <s v="Serviços de Imunização - dedetização"/>
    <m/>
    <x v="0"/>
    <s v="Prevista"/>
    <s v="Manutenção da salubridade das instalações quanto às pragas"/>
    <n v="2"/>
    <n v="1100"/>
    <s v="Médio"/>
    <s v="Dispensa de Licitação em razão do valor"/>
    <n v="0"/>
  </r>
  <r>
    <x v="200"/>
    <s v="Comarca de São José do Cedro"/>
    <x v="1"/>
    <s v="Serviços de Imunização - dedetização"/>
    <m/>
    <x v="0"/>
    <s v="em contratação"/>
    <s v="Manutenção da salubridade das instalações quanto às pragas"/>
    <n v="2"/>
    <n v="506"/>
    <s v="Médio"/>
    <s v="Dispensa de Licitação em razão do valor"/>
    <n v="1566.22"/>
  </r>
  <r>
    <x v="200"/>
    <s v="Comarca de São José do Cedro"/>
    <x v="1"/>
    <s v="Serviços de Imunização - dedetização"/>
    <s v="0057511-09.2026.8.24.0710"/>
    <x v="2"/>
    <s v="em contratação"/>
    <s v="Manutenção da salubridade das instalações quanto às pragas"/>
    <n v="2"/>
    <n v="1566.22"/>
    <s v="Médio"/>
    <s v="Dispensa de Licitação em razão do valor"/>
    <s v=""/>
  </r>
  <r>
    <x v="201"/>
    <s v="Comarca de São Lourenço do Oeste"/>
    <x v="1"/>
    <s v="Serviços de Imunização - dedetização"/>
    <m/>
    <x v="0"/>
    <s v="Prevista"/>
    <s v="Manutenção da salubridade das instalações quanto às pragas"/>
    <n v="2"/>
    <n v="2070.31"/>
    <s v="Médio"/>
    <s v="Dispensa de Licitação em razão do valor"/>
    <n v="0"/>
  </r>
  <r>
    <x v="202"/>
    <s v="Comarca de São Miguel do Oeste"/>
    <x v="1"/>
    <s v="Serviços de Imunização - dedetização"/>
    <m/>
    <x v="0"/>
    <s v="em contratação"/>
    <s v="Manutenção da salubridade das instalações quanto às pragas"/>
    <n v="2"/>
    <n v="4523.24"/>
    <s v="Médio"/>
    <s v="Dispensa de Licitação em razão do valor"/>
    <n v="5373.7"/>
  </r>
  <r>
    <x v="202"/>
    <s v="Comarca de São Miguel do Oeste"/>
    <x v="1"/>
    <s v="Serviços de Imunização - dedetização"/>
    <s v="0087048-50.2026.8.24.0710"/>
    <x v="2"/>
    <s v="em contratação"/>
    <s v="Manutenção da salubridade das instalações quanto às pragas"/>
    <n v="2"/>
    <n v="5373.7"/>
    <s v="Médio"/>
    <s v="Dispensa de Licitação em razão do valor"/>
    <s v=""/>
  </r>
  <r>
    <x v="203"/>
    <s v="Comarca de Seara"/>
    <x v="1"/>
    <s v="Serviços de Imunização - dedetização"/>
    <m/>
    <x v="0"/>
    <s v="Prevista"/>
    <s v="Manutenção da salubridade das instalações quanto às pragas"/>
    <n v="2"/>
    <n v="3630"/>
    <s v="Médio"/>
    <s v="Dispensa de Licitação em razão do valor"/>
    <n v="0"/>
  </r>
  <r>
    <x v="204"/>
    <s v="Comarca de Sombrio"/>
    <x v="1"/>
    <s v="Serviços de Imunização - dedetização"/>
    <m/>
    <x v="0"/>
    <s v="em contratação"/>
    <s v="Manutenção da salubridade das instalações quanto às pragas"/>
    <n v="2"/>
    <n v="1243.73"/>
    <s v="Médio"/>
    <s v="Dispensa de Licitação em razão do valor"/>
    <n v="2193.71"/>
  </r>
  <r>
    <x v="204"/>
    <s v="Comarca de Sombrio"/>
    <x v="1"/>
    <s v="Serviços de Imunização - dedetização"/>
    <s v="0097977-79.2025.8.24.0710"/>
    <x v="2"/>
    <s v="em contratação"/>
    <s v="Manutenção da salubridade das instalações quanto às pragas"/>
    <n v="2"/>
    <n v="2193.71"/>
    <s v="Médio"/>
    <s v="Dispensa de Licitação em razão do valor"/>
    <s v=""/>
  </r>
  <r>
    <x v="205"/>
    <s v="Comarca de Tangará"/>
    <x v="1"/>
    <s v="Serviços de Imunização - dedetização"/>
    <m/>
    <x v="0"/>
    <s v="em contratação"/>
    <s v="Manutenção da salubridade das instalações quanto às pragas"/>
    <n v="2"/>
    <n v="1379.4"/>
    <s v="Médio"/>
    <s v="Dispensa de Licitação em razão do valor"/>
    <n v="2100"/>
  </r>
  <r>
    <x v="205"/>
    <s v="Comarca de Tangará"/>
    <x v="1"/>
    <s v="Serviços de Imunização - dedetização"/>
    <s v="0099540-11.2025.8.24.0710"/>
    <x v="2"/>
    <s v="em contratação"/>
    <s v="Manutenção da salubridade das instalações quanto às pragas"/>
    <n v="2"/>
    <n v="2100"/>
    <s v="Médio"/>
    <s v="Dispensa de Licitação em razão do valor"/>
    <s v=""/>
  </r>
  <r>
    <x v="206"/>
    <s v="Comarca de Timbó"/>
    <x v="1"/>
    <s v="Serviços de Imunização - dedetização"/>
    <m/>
    <x v="0"/>
    <s v="em contratação"/>
    <s v="Manutenção da salubridade das instalações quanto às pragas"/>
    <n v="2"/>
    <n v="839.62"/>
    <s v="Médio"/>
    <s v="Dispensa de Licitação em razão do valor"/>
    <n v="4645.1400000000003"/>
  </r>
  <r>
    <x v="206"/>
    <s v="Comarca de Timbó"/>
    <x v="1"/>
    <s v="Serviços de Imunização - dedetização"/>
    <s v="0011593-79.2026.8.24.0710"/>
    <x v="2"/>
    <s v="em contratação"/>
    <s v="Manutenção da salubridade das instalações quanto às pragas"/>
    <n v="2"/>
    <n v="4645.1400000000003"/>
    <s v="Médio"/>
    <s v="Dispensa de Licitação em razão do valor"/>
    <s v=""/>
  </r>
  <r>
    <x v="207"/>
    <s v="Comarca de Trombudo Central"/>
    <x v="1"/>
    <s v="Serviços de Imunização - dedetização"/>
    <m/>
    <x v="0"/>
    <s v="em contratação"/>
    <s v="Manutenção da salubridade das instalações quanto às pragas"/>
    <n v="2"/>
    <n v="2541"/>
    <s v="Médio"/>
    <s v="Dispensa de Licitação em razão do valor"/>
    <n v="2354.6"/>
  </r>
  <r>
    <x v="207"/>
    <s v="Comarca de Trombudo Central"/>
    <x v="1"/>
    <s v="Serviços de Imunização - dedetização"/>
    <s v="0026243-34.2026.8.24.0710"/>
    <x v="2"/>
    <s v="em contratação"/>
    <s v="Manutenção da salubridade das instalações quanto às pragas"/>
    <n v="2"/>
    <n v="2354.6"/>
    <s v="Médio"/>
    <s v="Dispensa de Licitação em razão do valor"/>
    <s v=""/>
  </r>
  <r>
    <x v="208"/>
    <s v="Comarca de Tubarão"/>
    <x v="1"/>
    <s v="Serviços de Imunização - dedetização"/>
    <m/>
    <x v="0"/>
    <s v="em contratação"/>
    <s v="Manutenção da salubridade das instalações quanto às pragas"/>
    <n v="2"/>
    <n v="1198.3599999999999"/>
    <s v="Médio"/>
    <s v="Dispensa de Licitação em razão do valor"/>
    <n v="2437.52"/>
  </r>
  <r>
    <x v="208"/>
    <s v="Comarca de Tubarão"/>
    <x v="1"/>
    <s v="Serviços de Imunização - dedetização"/>
    <s v="0099137-42.2025.8.24.0710"/>
    <x v="2"/>
    <s v="em contratação"/>
    <s v="Manutenção da salubridade das instalações quanto às pragas"/>
    <n v="2"/>
    <n v="2437.52"/>
    <s v="Médio"/>
    <s v="Dispensa de Licitação em razão do valor"/>
    <s v=""/>
  </r>
  <r>
    <x v="209"/>
    <s v="Comarca de Turvo"/>
    <x v="1"/>
    <s v="Serviços de Imunização - dedetização"/>
    <m/>
    <x v="0"/>
    <s v="em contratação"/>
    <s v="Manutenção da salubridade das instalações quanto às pragas"/>
    <n v="2"/>
    <n v="873.37"/>
    <s v="Médio"/>
    <s v="Dispensa de Licitação em razão do valor"/>
    <n v="3606.8"/>
  </r>
  <r>
    <x v="209"/>
    <s v="Comarca de Turvo"/>
    <x v="1"/>
    <s v="Serviços de Imunização - dedetização"/>
    <s v="0079937-15.2026.8.24.0710"/>
    <x v="2"/>
    <s v="em contratação"/>
    <s v="Manutenção da salubridade das instalações quanto às pragas"/>
    <n v="2"/>
    <n v="3606.8"/>
    <s v="Médio"/>
    <s v="Dispensa de Licitação em razão do valor"/>
    <s v=""/>
  </r>
  <r>
    <x v="210"/>
    <s v="Comarca de Urussanga"/>
    <x v="1"/>
    <s v="Serviços de Imunização - dedetização"/>
    <m/>
    <x v="0"/>
    <s v="Prevista"/>
    <s v="Manutenção da salubridade das instalações quanto às pragas"/>
    <n v="2"/>
    <n v="889.35"/>
    <s v="Médio"/>
    <s v="Dispensa de Licitação em razão do valor"/>
    <n v="0"/>
  </r>
  <r>
    <x v="211"/>
    <s v="Comarca de Videira"/>
    <x v="1"/>
    <s v="Serviços de Imunização - dedetização"/>
    <m/>
    <x v="0"/>
    <s v="em contratação"/>
    <s v="Manutenção da salubridade das instalações quanto às pragas"/>
    <n v="2"/>
    <n v="1040.55"/>
    <s v="Médio"/>
    <s v="Dispensa de Licitação em razão do valor"/>
    <n v="5265"/>
  </r>
  <r>
    <x v="211"/>
    <s v="Comarca de Videira"/>
    <x v="1"/>
    <s v="Serviços de Imunização - dedetização"/>
    <s v="0099985-29.2025.8.24.0710"/>
    <x v="2"/>
    <s v="em contratação"/>
    <s v="Manutenção da salubridade das instalações quanto às pragas"/>
    <n v="2"/>
    <n v="5265"/>
    <s v="Médio"/>
    <s v="Dispensa de Licitação em razão do valor"/>
    <s v=""/>
  </r>
  <r>
    <x v="212"/>
    <s v="Comarca de Xanxerê"/>
    <x v="1"/>
    <s v="Serviços de Imunização - dedetização"/>
    <m/>
    <x v="0"/>
    <s v="em contratação"/>
    <s v="Manutenção da salubridade das instalações quanto às pragas"/>
    <n v="2"/>
    <n v="1996.5"/>
    <s v="Médio"/>
    <s v="Dispensa de Licitação em razão do valor"/>
    <n v="2728.47"/>
  </r>
  <r>
    <x v="212"/>
    <s v="Comarca de Xanxerê"/>
    <x v="1"/>
    <s v="Serviços de Imunização - dedetização"/>
    <s v="0012886-84.2026.8.24.0710"/>
    <x v="2"/>
    <s v="em contratação"/>
    <s v="Manutenção da salubridade das instalações quanto às pragas"/>
    <n v="2"/>
    <n v="2728.47"/>
    <s v="Médio"/>
    <s v="Dispensa de Licitação em razão do valor"/>
    <s v=""/>
  </r>
  <r>
    <x v="213"/>
    <s v="Comarca de Xaxim"/>
    <x v="1"/>
    <s v="Serviços de Imunização - dedetização"/>
    <m/>
    <x v="0"/>
    <s v="em contratação"/>
    <s v="Manutenção da salubridade das instalações quanto às pragas"/>
    <n v="2"/>
    <n v="1370.93"/>
    <s v="Médio"/>
    <s v="Dispensa de Licitação em razão do valor"/>
    <n v="1298"/>
  </r>
  <r>
    <x v="213"/>
    <s v="Comarca de Xaxim"/>
    <x v="1"/>
    <s v="Serviços de Imunização - dedetização"/>
    <s v="0061055-05.2026.8.24.0710"/>
    <x v="2"/>
    <s v="em contratação"/>
    <s v="Manutenção da salubridade das instalações quanto às pragas"/>
    <n v="2"/>
    <n v="1298"/>
    <s v="Médio"/>
    <s v="Dispensa de Licitação em razão do valor"/>
    <s v=""/>
  </r>
  <r>
    <x v="214"/>
    <s v="Comarca de São Domingos"/>
    <x v="1"/>
    <s v="Serviços de Imunização - dedetização"/>
    <m/>
    <x v="0"/>
    <s v="em contratação"/>
    <s v="Manutenção da salubridade das instalações quanto às pragas"/>
    <n v="2"/>
    <n v="1484.91"/>
    <s v="Médio"/>
    <s v="Dispensa de Licitação em razão do valor"/>
    <n v="2960.62"/>
  </r>
  <r>
    <x v="214"/>
    <s v="Comarca de São Domingos"/>
    <x v="1"/>
    <s v="Serviços de Imunização - dedetização"/>
    <s v="0059000-81.2026.8.24.0710"/>
    <x v="2"/>
    <s v="em contratação"/>
    <s v="Manutenção da salubridade das instalações quanto às pragas"/>
    <n v="2"/>
    <n v="2960.62"/>
    <s v="Médio"/>
    <s v="Dispensa de Licitação em razão do valor"/>
    <s v=""/>
  </r>
  <r>
    <x v="215"/>
    <s v="Comarca de Balneário Piçarras"/>
    <x v="1"/>
    <s v="Serviços de Imunização - dedetização"/>
    <m/>
    <x v="0"/>
    <s v="em contratação"/>
    <s v="Manutenção da salubridade das instalações quanto às pragas"/>
    <n v="2"/>
    <n v="1347.72"/>
    <s v="Médio"/>
    <s v="Dispensa de Licitação em razão do valor"/>
    <n v="1455"/>
  </r>
  <r>
    <x v="215"/>
    <s v="Comarca de Balneário Piçarras"/>
    <x v="1"/>
    <s v="Serviços de Imunização - dedetização"/>
    <s v="0092235-73.2025.8.24.0710"/>
    <x v="2"/>
    <s v="em contratação"/>
    <s v="Manutenção da salubridade das instalações quanto às pragas"/>
    <n v="2"/>
    <n v="1455"/>
    <s v="Médio"/>
    <s v="Dispensa de Licitação em razão do valor"/>
    <s v=""/>
  </r>
  <r>
    <x v="216"/>
    <s v="Comarca de Blumenau - Fórum FURB"/>
    <x v="1"/>
    <s v="Serviços de Imunização - dedetização"/>
    <m/>
    <x v="0"/>
    <s v="em contratação"/>
    <s v="Manutenção da salubridade das instalações quanto às pragas"/>
    <n v="2"/>
    <n v="3842.63"/>
    <s v="Médio"/>
    <s v="Dispensa de Licitação em razão do valor"/>
    <n v="6986.6"/>
  </r>
  <r>
    <x v="216"/>
    <s v="Comarca de Blumenau - Fórum FURB"/>
    <x v="1"/>
    <s v="Serviços de Imunização - dedetização"/>
    <s v="0099847-62.2025.8.24.0710"/>
    <x v="2"/>
    <s v="em contratação"/>
    <s v="Manutenção da salubridade das instalações quanto às pragas"/>
    <n v="2"/>
    <n v="6986.6"/>
    <s v="Médio"/>
    <s v="Dispensa de Licitação em razão do valor"/>
    <s v=""/>
  </r>
  <r>
    <x v="217"/>
    <s v="Comarca de Porto União"/>
    <x v="1"/>
    <s v="Serviços de Imunização - dedetização"/>
    <m/>
    <x v="0"/>
    <s v="Prevista"/>
    <s v="Manutenção da salubridade das instalações quanto às pragas"/>
    <n v="2"/>
    <n v="859.58"/>
    <s v="Médio"/>
    <s v="Dispensa de Licitação em razão do valor"/>
    <n v="0"/>
  </r>
  <r>
    <x v="218"/>
    <s v="Comarca de Garuva"/>
    <x v="1"/>
    <s v="Serviços de Imunização - dedetização"/>
    <m/>
    <x v="0"/>
    <s v="Prevista"/>
    <s v="Manutenção da salubridade das instalações quanto às pragas"/>
    <n v="2"/>
    <n v="2653.81"/>
    <s v="Médio"/>
    <s v="Dispensa de Licitação em razão do valor"/>
    <n v="0"/>
  </r>
  <r>
    <x v="219"/>
    <s v="Comarca de Itapoá"/>
    <x v="1"/>
    <s v="Serviços de Imunização - dedetização"/>
    <m/>
    <x v="0"/>
    <s v="Prevista"/>
    <s v="Manutenção da salubridade das instalações quanto às pragas"/>
    <n v="2"/>
    <n v="800.8"/>
    <s v="Médio"/>
    <s v="Dispensa de Licitação em razão do valor"/>
    <n v="0"/>
  </r>
  <r>
    <x v="220"/>
    <s v="Comarca de Ibirama"/>
    <x v="1"/>
    <s v="Serviços de Imunização - dedetização"/>
    <m/>
    <x v="0"/>
    <s v="Prevista"/>
    <s v="Manutenção da salubridade das instalações quanto às pragas"/>
    <n v="2"/>
    <n v="4488"/>
    <s v="Médio"/>
    <s v="Dispensa de Licitação em razão do valor"/>
    <n v="0"/>
  </r>
  <r>
    <x v="221"/>
    <s v="Comarca de Abelardo Luz"/>
    <x v="1"/>
    <s v="Serviços de Refeição para sessões júri"/>
    <m/>
    <x v="0"/>
    <s v="em contratação"/>
    <s v="Fornecimento de alimentação aos participantes das sessões do Tribunal do Juri"/>
    <s v="Refeições/ Lanches: 367"/>
    <n v="4094.64"/>
    <s v="Alto"/>
    <s v="Dispensa de Licitação em razão do valor"/>
    <n v="31094.5"/>
  </r>
  <r>
    <x v="221"/>
    <s v="Comarca de Abelardo Luz"/>
    <x v="1"/>
    <s v="Serviços de Refeição para sessões júri"/>
    <s v="0009842-57.2026.8.24.0710"/>
    <x v="2"/>
    <s v="em contratação"/>
    <s v="Fornecimento de alimentação aos participantes das sessões do Tribunal do Juri"/>
    <s v="Refeições/ Lanches: 42"/>
    <n v="1113"/>
    <s v="Alto"/>
    <s v="Dispensa de Licitação em razão do valor"/>
    <s v=""/>
  </r>
  <r>
    <x v="221"/>
    <s v="Comarca de Abelardo Luz"/>
    <x v="1"/>
    <s v="Serviços de Refeição para sessões júri"/>
    <s v="0009832-13.2026.8.24.0710"/>
    <x v="2"/>
    <s v="em contratação"/>
    <s v="Fornecimento de alimentação aos participantes das sessões do Tribunal do Juri"/>
    <s v="Refeições/ Lanches: 84"/>
    <n v="4032"/>
    <s v="Alto"/>
    <s v="Dispensa de Licitação em razão do valor"/>
    <s v=""/>
  </r>
  <r>
    <x v="221"/>
    <s v="Comarca de Abelardo Luz"/>
    <x v="1"/>
    <s v="Serviços de Refeição para sessões júri"/>
    <s v="0013804-88.2026.8.24.0710"/>
    <x v="2"/>
    <s v="em contratação"/>
    <s v="Fornecimento de alimentação aos participantes das sessões do Tribunal do Juri"/>
    <s v="Refeições/ Lanches: 86"/>
    <n v="4128"/>
    <s v="Alto"/>
    <s v="Dispensa de Licitação em razão do valor"/>
    <s v=""/>
  </r>
  <r>
    <x v="221"/>
    <s v="Comarca de Abelardo Luz"/>
    <x v="1"/>
    <s v="Serviços de Refeição para sessões júri"/>
    <s v="0013805-73.2026.8.24.0710"/>
    <x v="2"/>
    <s v="em contratação"/>
    <s v="Fornecimento de alimentação aos participantes das sessões do Tribunal do Juri"/>
    <s v="Refeições/ Lanches: 43"/>
    <n v="1139.5"/>
    <s v="Alto"/>
    <s v="Dispensa de Licitação em razão do valor"/>
    <s v=""/>
  </r>
  <r>
    <x v="221"/>
    <s v="Comarca de Abelardo Luz"/>
    <x v="1"/>
    <s v="Serviços de Refeição para sessões júri"/>
    <s v="0018619-31.2026.8.24.0710"/>
    <x v="2"/>
    <s v="em contratação"/>
    <s v="Fornecimento de alimentação aos participantes das sessões do Tribunal do Juri"/>
    <s v="Refeições/ Lanches: 41"/>
    <n v="1086.5"/>
    <s v="Alto"/>
    <s v="Dispensa de Licitação em razão do valor"/>
    <s v=""/>
  </r>
  <r>
    <x v="221"/>
    <s v="Comarca de Abelardo Luz"/>
    <x v="1"/>
    <s v="Serviços de Refeição para sessões júri"/>
    <s v="0018622-83.2026.8.24.0710"/>
    <x v="2"/>
    <s v="em contratação"/>
    <s v="Fornecimento de alimentação aos participantes das sessões do Tribunal do Juri"/>
    <s v="Refeições/ Lanches: 96"/>
    <n v="3936"/>
    <s v="Alto"/>
    <s v="Dispensa de Licitação em razão do valor"/>
    <s v=""/>
  </r>
  <r>
    <x v="221"/>
    <s v="Comarca de Abelardo Luz"/>
    <x v="1"/>
    <s v="Serviços de Refeição para sessões júri"/>
    <s v="0059659-90.2026.8.24.0710"/>
    <x v="2"/>
    <s v="em contratação"/>
    <s v="Fornecimento de alimentação aos participantes das sessões do Tribunal do Juri"/>
    <s v="Refeições/ Lanches: 44"/>
    <n v="1166"/>
    <s v="Alto"/>
    <s v="Dispensa de Licitação em razão do valor"/>
    <s v=""/>
  </r>
  <r>
    <x v="221"/>
    <s v="Comarca de Abelardo Luz"/>
    <x v="1"/>
    <s v="Serviços de Refeição para sessões júri"/>
    <s v="0074975-46.2026.8.24.0710"/>
    <x v="2"/>
    <s v="em contratação"/>
    <s v="Fornecimento de alimentação aos participantes das sessões do Tribunal do Juri"/>
    <s v="Refeições/ Lanches: 94"/>
    <n v="4512"/>
    <s v="Alto"/>
    <s v="Dispensa de Licitação em razão do valor"/>
    <s v=""/>
  </r>
  <r>
    <x v="221"/>
    <s v="Comarca de Abelardo Luz"/>
    <x v="1"/>
    <s v="Serviços de Refeição para sessões júri"/>
    <s v="0074977-16.2026.8.24.0710"/>
    <x v="2"/>
    <s v="em contratação"/>
    <s v="Fornecimento de alimentação aos participantes das sessões do Tribunal do Juri"/>
    <s v="Refeições/ Lanches: 47"/>
    <n v="1245.5"/>
    <s v="Alto"/>
    <s v="Dispensa de Licitação em razão do valor"/>
    <s v=""/>
  </r>
  <r>
    <x v="221"/>
    <s v="Comarca de Abelardo Luz"/>
    <x v="1"/>
    <s v="Serviços de Refeição para sessões júri"/>
    <s v="0074975-46.2026.8.24.0710"/>
    <x v="2"/>
    <s v="em contratação"/>
    <s v="Fornecimento de alimentação aos participantes das sessões do Tribunal do Juri"/>
    <s v="Refeições/ Lanches: 94"/>
    <n v="4512"/>
    <s v="Alto"/>
    <s v="Dispensa de Licitação em razão do valor"/>
    <s v=""/>
  </r>
  <r>
    <x v="221"/>
    <s v="Comarca de Abelardo Luz"/>
    <x v="1"/>
    <s v="Serviços de Refeição para sessões júri"/>
    <s v="0059661-60.2026.8.24.0710"/>
    <x v="2"/>
    <s v="em contratação"/>
    <s v="Fornecimento de alimentação aos participantes das sessões do Tribunal do Juri"/>
    <s v="Refeições/ Lanches: 88"/>
    <n v="4224"/>
    <s v="Alto"/>
    <s v="Dispensa de Licitação em razão do valor"/>
    <s v=""/>
  </r>
  <r>
    <x v="222"/>
    <s v="Comarca de Anchieta"/>
    <x v="1"/>
    <s v="Serviços de Refeição para sessões júri"/>
    <m/>
    <x v="0"/>
    <s v="em contratação"/>
    <s v="Fornecimento de alimentação aos participantes das sessões do Tribunal do Juri"/>
    <s v="Refeições/ Lanches: 146"/>
    <n v="7502"/>
    <s v="Alto"/>
    <s v="Dispensa de Licitação em razão do valor"/>
    <n v="3300"/>
  </r>
  <r>
    <x v="222"/>
    <s v="Comarca de Anchieta"/>
    <x v="1"/>
    <s v="Serviços de Refeição para sessões júri"/>
    <s v="0013028-88.2026.8.24.0710"/>
    <x v="2"/>
    <s v="em contratação"/>
    <s v="Fornecimento de alimentação aos participantes das sessões do Tribunal do Juri"/>
    <s v="Refeições/ Lanches: 110"/>
    <n v="3300"/>
    <s v="Alto"/>
    <s v="Dispensa de Licitação em razão do valor"/>
    <s v=""/>
  </r>
  <r>
    <x v="223"/>
    <s v="Comarca de Anita Garibaldi"/>
    <x v="1"/>
    <s v="Serviços de Refeição para sessões júri"/>
    <m/>
    <x v="0"/>
    <s v="em contratação"/>
    <s v="Fornecimento de alimentação aos participantes das sessões do Tribunal do Juri"/>
    <s v="Refeições/ Lanches: 162"/>
    <n v="2719.2"/>
    <s v="Alto"/>
    <s v="Dispensa de Licitação em razão do valor"/>
    <n v="6281.24"/>
  </r>
  <r>
    <x v="223"/>
    <s v="Comarca de Anita Garibaldi"/>
    <x v="1"/>
    <s v="Serviços de Refeição para sessões júri"/>
    <s v="0016210-82.2026.8.24.0710"/>
    <x v="2"/>
    <s v="em contratação"/>
    <s v="Fornecimento de alimentação aos participantes das sessões do Tribunal do Juri"/>
    <s v="Refeições/ Lanches: 25"/>
    <n v="393"/>
    <s v="Alto"/>
    <s v="Dispensa de Licitação em razão do valor"/>
    <s v=""/>
  </r>
  <r>
    <x v="223"/>
    <s v="Comarca de Anita Garibaldi"/>
    <x v="1"/>
    <s v="Serviços de Refeição para sessões júri"/>
    <s v="0016117-22.2026.8.24.0710"/>
    <x v="2"/>
    <s v="em contratação"/>
    <s v="Fornecimento de alimentação aos participantes das sessões do Tribunal do Juri"/>
    <s v="Refeições/ Lanches: 41"/>
    <n v="2050"/>
    <s v="Alto"/>
    <s v="Dispensa de Licitação em razão do valor"/>
    <s v=""/>
  </r>
  <r>
    <x v="223"/>
    <s v="Comarca de Anita Garibaldi"/>
    <x v="1"/>
    <s v="Serviços de Refeição para sessões júri"/>
    <s v="0061663-03.2026.8.24.0710"/>
    <x v="2"/>
    <s v="em contratação"/>
    <s v="Fornecimento de alimentação aos participantes das sessões do Tribunal do Juri"/>
    <s v="Refeições/ Lanches: 54"/>
    <n v="1689.12"/>
    <s v="Alto"/>
    <s v="Dispensa de Licitação em razão do valor"/>
    <s v=""/>
  </r>
  <r>
    <x v="223"/>
    <s v="Comarca de Anita Garibaldi"/>
    <x v="1"/>
    <s v="Serviços de Refeição para sessões júri"/>
    <s v="0078818-19.2026.8.24.0710"/>
    <x v="2"/>
    <s v="em contratação"/>
    <s v="Fornecimento de alimentação aos participantes das sessões do Tribunal do Juri"/>
    <s v="Refeições/ Lanches: 64"/>
    <n v="2149.12"/>
    <s v="Alto"/>
    <s v="Dispensa de Licitação em razão do valor"/>
    <s v=""/>
  </r>
  <r>
    <x v="224"/>
    <s v="Comarca de Araquari"/>
    <x v="1"/>
    <s v="Serviços de Refeição para sessões júri"/>
    <m/>
    <x v="0"/>
    <s v="em contratação"/>
    <s v="Fornecimento de alimentação aos participantes das sessões do Tribunal do Juri"/>
    <s v="Refeições/ Lanches: 510"/>
    <n v="38108.400000000001"/>
    <s v="Alto"/>
    <s v="Dispensa de Licitação em razão do valor"/>
    <n v="39756.080000000002"/>
  </r>
  <r>
    <x v="224"/>
    <s v="Comarca de Araquari"/>
    <x v="1"/>
    <s v="Fornecimento de almoço com bebida sem álcool"/>
    <s v="0104154-59.2025.8.24.0710"/>
    <x v="2"/>
    <s v="em contratação"/>
    <s v="Fornecimento de alimentação aos participantes das sessões do Tribunal do Juri"/>
    <n v="80"/>
    <n v="4000"/>
    <s v="Alto"/>
    <s v="Dispensa de Licitação em razão do valor"/>
    <s v=""/>
  </r>
  <r>
    <x v="224"/>
    <s v="Comarca de Araquari"/>
    <x v="1"/>
    <s v="Fornecimento de almoço com bebida sem álcool"/>
    <s v="0104153-74.2025.8.24.0710"/>
    <x v="2"/>
    <s v="em contratação"/>
    <s v="Fornecimento de alimentação aos participantes das sessões do Tribunal do Juri"/>
    <n v="80"/>
    <n v="1138"/>
    <s v="Alto"/>
    <s v="Dispensa de Licitação em razão do valor"/>
    <s v=""/>
  </r>
  <r>
    <x v="224"/>
    <s v="Comarca de Araquari"/>
    <x v="1"/>
    <s v="Fornecimento de almoço com bebida sem álcool"/>
    <s v="0008987-78.2026.8.24.0710"/>
    <x v="2"/>
    <s v="em contratação"/>
    <s v="Fornecimento de alimentação aos participantes das sessões do Tribunal do Juri"/>
    <n v="80"/>
    <n v="4000"/>
    <s v="Alto"/>
    <s v="Dispensa de Licitação em razão do valor"/>
    <s v=""/>
  </r>
  <r>
    <x v="224"/>
    <s v="Comarca de Araquari"/>
    <x v="1"/>
    <s v="Fornecimento de almoço com bebida sem álcool"/>
    <s v="0009922-21.2026.8.24.0710"/>
    <x v="2"/>
    <s v="em contratação"/>
    <s v="Fornecimento de alimentação aos participantes das sessões do Tribunal do Juri"/>
    <n v="30"/>
    <n v="853.5"/>
    <s v="Alto"/>
    <s v="Dispensa de Licitação em razão do valor"/>
    <s v=""/>
  </r>
  <r>
    <x v="224"/>
    <s v="Comarca de Araquari"/>
    <x v="1"/>
    <s v="Fornecimento de almoço com bebida sem álcool"/>
    <s v="0017422-41.2026.8.24.0710"/>
    <x v="2"/>
    <s v="em contratação"/>
    <s v="Fornecimento de alimentação aos participantes das sessões do Tribunal do Juri"/>
    <n v="30"/>
    <n v="853.5"/>
    <s v="Alto"/>
    <s v="Dispensa de Licitação em razão do valor"/>
    <s v=""/>
  </r>
  <r>
    <x v="224"/>
    <s v="Comarca de Araquari"/>
    <x v="1"/>
    <s v="Fornecimento de almoço com bebida sem álcool"/>
    <s v="0017417-19.2026.8.24.0710"/>
    <x v="2"/>
    <s v="em contratação"/>
    <s v="Fornecimento de alimentação aos participantes das sessões do Tribunal do Juri"/>
    <n v="60"/>
    <n v="3000"/>
    <s v="Alto"/>
    <s v="Dispensa de Licitação em razão do valor"/>
    <s v=""/>
  </r>
  <r>
    <x v="224"/>
    <s v="Comarca de Araquari"/>
    <x v="1"/>
    <s v="Fornecimento de almoço com bebida sem álcool"/>
    <s v="0026823-64.2026.8.24.0710"/>
    <x v="2"/>
    <s v="em contratação"/>
    <s v="Fornecimento de alimentação aos participantes das sessões do Tribunal do Juri"/>
    <n v="60"/>
    <n v="3000"/>
    <s v="Alto"/>
    <s v="Dispensa de Licitação em razão do valor"/>
    <s v=""/>
  </r>
  <r>
    <x v="224"/>
    <s v="Comarca de Araquari"/>
    <x v="1"/>
    <s v="Fornecimento de almoço com bebida sem álcool"/>
    <s v="0026824-49.2026.8.24.0710"/>
    <x v="2"/>
    <s v="em contratação"/>
    <s v="Fornecimento de alimentação aos participantes das sessões do Tribunal do Juri"/>
    <n v="30"/>
    <n v="853.5"/>
    <s v="Alto"/>
    <s v="Dispensa de Licitação em razão do valor"/>
    <s v=""/>
  </r>
  <r>
    <x v="224"/>
    <s v="Comarca de Araquari"/>
    <x v="1"/>
    <s v="Fornecimento de almoço com bebida sem álcool"/>
    <s v="0062279-75.2026.8.24.0710"/>
    <x v="2"/>
    <s v="em contratação"/>
    <s v="Fornecimento de alimentação aos participantes das sessões do Tribunal do Juri"/>
    <n v="60"/>
    <n v="3000"/>
    <s v="Alto"/>
    <s v="Dispensa de Licitação em razão do valor"/>
    <s v=""/>
  </r>
  <r>
    <x v="224"/>
    <s v="Comarca de Araquari"/>
    <x v="1"/>
    <s v="Fornecimento de almoço com bebida sem álcool"/>
    <s v="0062298-81.2026.8.24.0710"/>
    <x v="2"/>
    <s v="em contratação"/>
    <s v="Fornecimento de alimentação aos participantes das sessões do Tribunal do Juri"/>
    <n v="30"/>
    <n v="853.5"/>
    <s v="Alto"/>
    <s v="Dispensa de Licitação em razão do valor"/>
    <s v=""/>
  </r>
  <r>
    <x v="224"/>
    <s v="Comarca de Araquari"/>
    <x v="1"/>
    <s v="Fornecimento de almoço com bebida sem álcool"/>
    <s v="0062934-47.2026.8.24.0710"/>
    <x v="2"/>
    <s v="em contratação"/>
    <s v="Fornecimento de alimentação aos participantes das sessões do Tribunal do Juri"/>
    <n v="30"/>
    <n v="853.5"/>
    <s v="Alto"/>
    <s v="Dispensa de Licitação em razão do valor"/>
    <s v=""/>
  </r>
  <r>
    <x v="224"/>
    <s v="Comarca de Araquari"/>
    <x v="1"/>
    <s v="Fornecimento de almoço com bebida sem álcool"/>
    <s v="0100894-37.2026.8.24.0710"/>
    <x v="2"/>
    <s v="em contratação"/>
    <s v="Fornecimento de alimentação aos participantes das sessões do Tribunal do Juri"/>
    <n v="56"/>
    <n v="2800"/>
    <s v="Alto"/>
    <s v="Dispensa de Licitação em razão do valor"/>
    <s v=""/>
  </r>
  <r>
    <x v="224"/>
    <s v="Comarca de Araquari"/>
    <x v="1"/>
    <s v="Fornecimento de almoço com bebida sem álcool"/>
    <s v="0100883-08.2026.8.24.0710"/>
    <x v="2"/>
    <s v="em contratação"/>
    <s v="Fornecimento de alimentação aos participantes das sessões do Tribunal do Juri"/>
    <n v="28"/>
    <n v="819.28"/>
    <s v="Alto"/>
    <s v="Dispensa de Licitação em razão do valor"/>
    <s v=""/>
  </r>
  <r>
    <x v="224"/>
    <s v="Comarca de Araquari"/>
    <x v="1"/>
    <s v="Fornecimento de almoço com bebida sem álcool"/>
    <s v="0103529-88.2026.8.24.0710"/>
    <x v="2"/>
    <s v="em contratação"/>
    <s v="Fornecimento de alimentação aos participantes das sessões do Tribunal do Juri"/>
    <n v="60"/>
    <n v="3000"/>
    <s v="Alto"/>
    <s v="Dispensa de Licitação em razão do valor"/>
    <s v=""/>
  </r>
  <r>
    <x v="224"/>
    <s v="Comarca de Araquari"/>
    <x v="1"/>
    <s v="Fornecimento de almoço com bebida sem álcool"/>
    <s v="0103513-37.2026.8.24.0710"/>
    <x v="2"/>
    <s v="em contratação"/>
    <s v="Fornecimento de alimentação aos participantes das sessões do Tribunal do Juri"/>
    <n v="60"/>
    <n v="3000"/>
    <s v="Alto"/>
    <s v="Dispensa de Licitação em razão do valor"/>
    <s v=""/>
  </r>
  <r>
    <x v="224"/>
    <s v="Comarca de Araquari"/>
    <x v="1"/>
    <s v="Fornecimento de almoço com bebida sem álcool"/>
    <s v="0103519-44.2026.8.24.0710"/>
    <x v="2"/>
    <s v="em contratação"/>
    <s v="Fornecimento de alimentação aos participantes das sessões do Tribunal do Juri"/>
    <n v="30"/>
    <n v="877.8"/>
    <s v="Alto"/>
    <s v="Dispensa de Licitação em razão do valor"/>
    <s v=""/>
  </r>
  <r>
    <x v="224"/>
    <s v="Comarca de Araquari"/>
    <x v="1"/>
    <s v="Fornecimento de almoço com bebida sem álcool"/>
    <s v="0062283-15.2026.8.24.0710"/>
    <x v="2"/>
    <s v="em contratação"/>
    <s v="Fornecimento de alimentação aos participantes das sessões do Tribunal do Juri"/>
    <n v="60"/>
    <n v="3000"/>
    <s v="Alto"/>
    <s v="Dispensa de Licitação em razão do valor"/>
    <s v=""/>
  </r>
  <r>
    <x v="224"/>
    <s v="Comarca de Araquari"/>
    <x v="1"/>
    <s v="Fornecimento de almoço com bebida sem álcool"/>
    <s v="0062289-22.2026.8.24.0710"/>
    <x v="2"/>
    <s v="em contratação"/>
    <s v="Fornecimento de alimentação aos participantes das sessões do Tribunal do Juri"/>
    <n v="30"/>
    <n v="853.5"/>
    <s v="Alto"/>
    <s v="Dispensa de Licitação em razão do valor"/>
    <s v=""/>
  </r>
  <r>
    <x v="224"/>
    <s v="Comarca de Araquari"/>
    <x v="1"/>
    <s v="Fornecimento de almoço com bebida sem álcool"/>
    <s v="0062898-05.2026.8.24.0710"/>
    <x v="2"/>
    <s v="em contratação"/>
    <s v="Fornecimento de alimentação aos participantes das sessões do Tribunal do Juri"/>
    <n v="60"/>
    <n v="3000"/>
    <s v="Alto"/>
    <s v="Dispensa de Licitação em razão do valor"/>
    <s v=""/>
  </r>
  <r>
    <x v="225"/>
    <s v="Comarca de Armazém"/>
    <x v="1"/>
    <s v="Serviços de Refeição para sessões júri"/>
    <m/>
    <x v="0"/>
    <s v="Prevista"/>
    <s v="Fornecimento de alimentação aos participantes das sessões do Tribunal do Juri"/>
    <s v="Refeições/ Lanches: 105"/>
    <n v="7303.55"/>
    <s v="Alto"/>
    <s v="Dispensa de Licitação em razão do valor"/>
    <n v="0"/>
  </r>
  <r>
    <x v="226"/>
    <s v="Comarca de Ascurra"/>
    <x v="1"/>
    <s v="Serviços de Refeição para sessões júri"/>
    <m/>
    <x v="0"/>
    <s v="em contratação"/>
    <s v="Fornecimento de alimentação aos participantes das sessões do Tribunal do Juri"/>
    <s v="Refeições/ Lanches: 215"/>
    <n v="13608.32"/>
    <s v="Alto"/>
    <s v="Dispensa de Licitação em razão do valor"/>
    <n v="13447"/>
  </r>
  <r>
    <x v="226"/>
    <s v="Comarca de Ascurra"/>
    <x v="1"/>
    <s v="Serviços de Refeição para sessões júri"/>
    <s v="0018117-92.2026.8.24.0710"/>
    <x v="2"/>
    <s v="em contratação"/>
    <s v="Fornecimento de alimentação aos participantes das sessões do Tribunal do Juri"/>
    <s v="Refeições/ Lanches: 25"/>
    <n v="650"/>
    <s v="Alto"/>
    <s v="Dispensa de Licitação em razão do valor"/>
    <s v=""/>
  </r>
  <r>
    <x v="226"/>
    <s v="Comarca de Ascurra"/>
    <x v="1"/>
    <s v="Serviços de Refeição para sessões júri"/>
    <s v="0017656-23.2026.8.24.0710"/>
    <x v="2"/>
    <s v="em contratação"/>
    <s v="Fornecimento de alimentação aos participantes das sessões do Tribunal do Juri"/>
    <s v="Refeições/ Lanches: 40"/>
    <n v="2034.4"/>
    <s v="Alto"/>
    <s v="Dispensa de Licitação em razão do valor"/>
    <s v=""/>
  </r>
  <r>
    <x v="226"/>
    <s v="Comarca de Ascurra"/>
    <x v="1"/>
    <s v="Serviços de Refeição para sessões júri"/>
    <s v="0020945-61.2026.8.24.0710"/>
    <x v="2"/>
    <s v="em contratação"/>
    <s v="Fornecimento de alimentação aos participantes das sessões do Tribunal do Juri"/>
    <s v="Refeições/ Lanches: 80"/>
    <n v="4068.8"/>
    <s v="Alto"/>
    <s v="Dispensa de Licitação em razão do valor"/>
    <s v=""/>
  </r>
  <r>
    <x v="226"/>
    <s v="Comarca de Ascurra"/>
    <x v="1"/>
    <s v="Serviços de Refeição para sessões júri"/>
    <s v="0020951-68.2026.8.24.0710"/>
    <x v="2"/>
    <s v="em contratação"/>
    <s v="Fornecimento de alimentação aos participantes das sessões do Tribunal do Juri"/>
    <s v="Refeições/ Lanches: 80"/>
    <n v="4068.8"/>
    <s v="Alto"/>
    <s v="Dispensa de Licitação em razão do valor"/>
    <s v=""/>
  </r>
  <r>
    <x v="226"/>
    <s v="Comarca de Ascurra"/>
    <x v="1"/>
    <s v="Serviços de Refeição para sessões júri"/>
    <s v="0099450-66.2026.8.24.0710"/>
    <x v="2"/>
    <s v="em contratação"/>
    <s v="Fornecimento de alimentação aos participantes das sessões do Tribunal do Juri"/>
    <s v="Refeições/ Lanches: 50"/>
    <n v="2625"/>
    <s v="Alto"/>
    <s v="Dispensa de Licitação em razão do valor"/>
    <s v=""/>
  </r>
  <r>
    <x v="227"/>
    <s v="Comarca de Balneário Piçarras"/>
    <x v="1"/>
    <s v="Serviços de Refeição para sessões júri"/>
    <m/>
    <x v="0"/>
    <s v="em contratação"/>
    <s v="Fornecimento de alimentação aos participantes das sessões do Tribunal do Juri"/>
    <s v="Refeições/ Lanches: 105"/>
    <n v="25441.9"/>
    <s v="Alto"/>
    <s v="Dispensa de Licitação em razão do valor"/>
    <n v="17866.359999999997"/>
  </r>
  <r>
    <x v="227"/>
    <s v="Comarca de Balneário Piçarras"/>
    <x v="1"/>
    <s v="Serviços de Refeição para sessões júri"/>
    <s v="0005166-66.2026.8.24.0710"/>
    <x v="2"/>
    <s v="em contratação"/>
    <s v="Fornecimento de alimentação aos participantes das sessões do Tribunal do Juri"/>
    <s v="Refeições/ Lanches: 105"/>
    <n v="1820"/>
    <s v="Alto"/>
    <s v="Dispensa de Licitação em razão do valor"/>
    <s v=""/>
  </r>
  <r>
    <x v="227"/>
    <s v="Comarca de Balneário Piçarras"/>
    <x v="1"/>
    <s v="Serviços de Refeição para sessões júri"/>
    <s v="0005329-46.2026.8.24.0710"/>
    <x v="2"/>
    <s v="em contratação"/>
    <s v="Fornecimento de alimentação aos participantes das sessões do Tribunal do Juri"/>
    <s v="Refeições/ Lanches: 64"/>
    <n v="3255.04"/>
    <s v="Alto"/>
    <s v="Dispensa de Licitação em razão do valor"/>
    <s v=""/>
  </r>
  <r>
    <x v="227"/>
    <s v="Comarca de Balneário Piçarras"/>
    <x v="1"/>
    <s v="Serviços de Refeição para sessões júri"/>
    <s v="0019273-18.2026.8.24.0710"/>
    <x v="2"/>
    <s v="em contratação"/>
    <s v="Fornecimento de alimentação aos participantes das sessões do Tribunal do Juri"/>
    <s v="Refeições/ Lanches: 96"/>
    <n v="2731.2"/>
    <s v="Alto"/>
    <s v="Dispensa de Licitação em razão do valor"/>
    <s v=""/>
  </r>
  <r>
    <x v="227"/>
    <s v="Comarca de Balneário Piçarras"/>
    <x v="1"/>
    <s v="Serviços de Refeição para sessões júri"/>
    <s v="0019304-38.2026.8.24.0710"/>
    <x v="2"/>
    <s v="em contratação"/>
    <s v="Fornecimento de alimentação aos participantes das sessões do Tribunal do Juri"/>
    <s v="Refeições/ Lanches: 102"/>
    <n v="5187.72"/>
    <s v="Alto"/>
    <s v="Dispensa de Licitação em razão do valor"/>
    <s v=""/>
  </r>
  <r>
    <x v="227"/>
    <s v="Comarca de Balneário Piçarras"/>
    <x v="1"/>
    <s v="Serviços de Refeição para sessões júri"/>
    <s v="0078097-67.2026.8.24.0710"/>
    <x v="2"/>
    <s v="em contratação"/>
    <s v="Fornecimento de alimentação aos participantes das sessões do Tribunal do Juri"/>
    <s v="Refeições/ Lanches: 64"/>
    <n v="1820.8"/>
    <s v="Alto"/>
    <s v="Dispensa de Licitação em razão do valor"/>
    <s v=""/>
  </r>
  <r>
    <x v="227"/>
    <s v="Comarca de Balneário Piçarras"/>
    <x v="1"/>
    <s v="Serviços de Refeição para sessões júri"/>
    <s v="0078158-25.2026.8.24.0710"/>
    <x v="2"/>
    <s v="em contratação"/>
    <s v="Fornecimento de alimentação aos participantes das sessões do Tribunal do Juri"/>
    <s v="Refeições/ Lanches: 60"/>
    <n v="3051.6"/>
    <s v="Alto"/>
    <s v="Dispensa de Licitação em razão do valor"/>
    <s v=""/>
  </r>
  <r>
    <x v="228"/>
    <s v="Comarca de Barra Velha"/>
    <x v="1"/>
    <s v="Serviços de Refeição para sessões júri"/>
    <m/>
    <x v="0"/>
    <s v="em contratação"/>
    <s v="Fornecimento de alimentação aos participantes das sessões do Tribunal do Juri"/>
    <s v="Refeições/ Lanches: 974"/>
    <n v="18940.91"/>
    <s v="Alto"/>
    <s v="Dispensa de Licitação em razão do valor"/>
    <n v="18537.63"/>
  </r>
  <r>
    <x v="228"/>
    <s v="Comarca de Barra Velha"/>
    <x v="1"/>
    <s v="Serviços de Refeição para sessões júri"/>
    <s v="0011703-78.2026.8.24.0710"/>
    <x v="2"/>
    <s v="em contratação"/>
    <s v="Fornecimento de alimentação aos participantes das sessões do Tribunal do Juri"/>
    <s v="Refeições/ Lanches: 32"/>
    <n v="1627.52"/>
    <s v="Alto"/>
    <s v="Dispensa de Licitação em razão do valor"/>
    <s v=""/>
  </r>
  <r>
    <x v="228"/>
    <s v="Comarca de Barra Velha"/>
    <x v="1"/>
    <s v="Serviços de Refeição para sessões júri"/>
    <s v="0011702-93.2026.8.24.0710"/>
    <x v="2"/>
    <s v="em contratação"/>
    <s v="Fornecimento de alimentação aos participantes das sessões do Tribunal do Juri"/>
    <s v="Refeições/ Lanches: 32"/>
    <n v="910.4"/>
    <s v="Alto"/>
    <s v="Dispensa de Licitação em razão do valor"/>
    <s v=""/>
  </r>
  <r>
    <x v="228"/>
    <s v="Comarca de Barra Velha"/>
    <x v="1"/>
    <s v="Serviços de Refeição para sessões júri"/>
    <s v="0025236-07.2026.8.24.0710"/>
    <x v="2"/>
    <s v="em contratação"/>
    <s v="Fornecimento de alimentação aos participantes das sessões do Tribunal do Juri"/>
    <s v="Refeições/ Lanches: 30"/>
    <n v="853.5"/>
    <s v="Alto"/>
    <s v="Dispensa de Licitação em razão do valor"/>
    <s v=""/>
  </r>
  <r>
    <x v="228"/>
    <s v="Comarca de Barra Velha"/>
    <x v="1"/>
    <s v="Serviços de Refeição para sessões júri"/>
    <s v="0025232-67.2026.8.24.0710"/>
    <x v="2"/>
    <s v="em contratação"/>
    <s v="Fornecimento de alimentação aos participantes das sessões do Tribunal do Juri"/>
    <s v="Refeições/ Lanches: 30"/>
    <n v="1525.8"/>
    <s v="Alto"/>
    <s v="Dispensa de Licitação em razão do valor"/>
    <s v=""/>
  </r>
  <r>
    <x v="228"/>
    <s v="Comarca de Barra Velha"/>
    <x v="1"/>
    <s v="Serviços de Refeição para sessões júri"/>
    <s v="0082860-14.2026.8.24.0710"/>
    <x v="2"/>
    <s v="em contratação"/>
    <s v="Fornecimento de alimentação aos participantes das sessões do Tribunal do Juri"/>
    <s v="Refeições/ Lanches: 31"/>
    <n v="881.95"/>
    <s v="Alto"/>
    <s v="Dispensa de Licitação em razão do valor"/>
    <s v=""/>
  </r>
  <r>
    <x v="228"/>
    <s v="Comarca de Barra Velha"/>
    <x v="1"/>
    <s v="Serviços de Refeição para sessões júri"/>
    <s v="0086374-72.2026.8.24.0710"/>
    <x v="2"/>
    <s v="em contratação"/>
    <s v="Fornecimento de alimentação aos participantes das sessões do Tribunal do Juri"/>
    <s v="Refeições/ Lanches: 30"/>
    <n v="853.5"/>
    <s v="Alto"/>
    <s v="Dispensa de Licitação em razão do valor"/>
    <s v=""/>
  </r>
  <r>
    <x v="228"/>
    <s v="Comarca de Barra Velha"/>
    <x v="1"/>
    <s v="Serviços de Refeição para sessões júri"/>
    <s v="0082198-50.2026.8.24.0710"/>
    <x v="2"/>
    <s v="em contratação"/>
    <s v="Fornecimento de alimentação aos participantes das sessões do Tribunal do Juri"/>
    <s v="Refeições/ Lanches: 31"/>
    <n v="1576.66"/>
    <s v="Alto"/>
    <s v="Dispensa de Licitação em razão do valor"/>
    <s v=""/>
  </r>
  <r>
    <x v="228"/>
    <s v="Comarca de Barra Velha"/>
    <x v="1"/>
    <s v="Serviços de Refeição para sessões júri"/>
    <s v="0086359-06.2026.8.24.0710"/>
    <x v="2"/>
    <s v="em contratação"/>
    <s v="Fornecimento de alimentação aos participantes das sessões do Tribunal do Juri"/>
    <s v="Refeições/ Lanches: 30"/>
    <n v="1525.8"/>
    <s v="Alto"/>
    <s v="Dispensa de Licitação em razão do valor"/>
    <s v=""/>
  </r>
  <r>
    <x v="228"/>
    <s v="Comarca de Barra Velha"/>
    <x v="1"/>
    <s v="Serviços de Refeição para sessões júri"/>
    <s v="0088547-69.2026.8.24.0710"/>
    <x v="2"/>
    <s v="em contratação"/>
    <s v="Fornecimento de alimentação aos participantes das sessões do Tribunal do Juri"/>
    <s v="Refeições/ Lanches: 25"/>
    <n v="1271.5"/>
    <s v="Alto"/>
    <s v="Dispensa de Licitação em razão do valor"/>
    <s v=""/>
  </r>
  <r>
    <x v="228"/>
    <s v="Comarca de Barra Velha"/>
    <x v="1"/>
    <s v="Serviços de Refeição para sessões júri"/>
    <s v="0088564-08.2026.8.24.0710"/>
    <x v="2"/>
    <s v="em contratação"/>
    <s v="Fornecimento de alimentação aos participantes das sessões do Tribunal do Juri"/>
    <s v="Refeições/ Lanches: 25"/>
    <n v="711.25"/>
    <s v="Alto"/>
    <s v="Dispensa de Licitação em razão do valor"/>
    <s v=""/>
  </r>
  <r>
    <x v="228"/>
    <s v="Comarca de Barra Velha"/>
    <x v="1"/>
    <s v="Serviços de Refeição para sessões júri"/>
    <s v="0099292-11.2026.8.24.0710"/>
    <x v="2"/>
    <s v="em contratação"/>
    <s v="Fornecimento de alimentação aos participantes das sessões do Tribunal do Juri"/>
    <s v="Refeições/ Lanches: 25"/>
    <n v="711.25"/>
    <s v="Alto"/>
    <s v="Dispensa de Licitação em razão do valor"/>
    <s v=""/>
  </r>
  <r>
    <x v="228"/>
    <s v="Comarca de Barra Velha"/>
    <x v="1"/>
    <s v="Serviços de Refeição para sessões júri"/>
    <s v="0088547-69.2026.8.24.0710"/>
    <x v="2"/>
    <s v="em contratação"/>
    <s v="Fornecimento de alimentação aos participantes das sessões do Tribunal do Juri"/>
    <s v="Refeições/ Lanches: 10"/>
    <n v="508.6"/>
    <s v="Alto"/>
    <s v="Dispensa de Licitação em razão do valor"/>
    <s v=""/>
  </r>
  <r>
    <x v="228"/>
    <s v="Comarca de Barra Velha"/>
    <x v="1"/>
    <s v="Serviços de Refeição para sessões júri"/>
    <s v="0088564-08.2026.8.24.0710"/>
    <x v="2"/>
    <s v="em contratação"/>
    <s v="Fornecimento de alimentação aos participantes das sessões do Tribunal do Juri"/>
    <s v="Refeições/ Lanches: 10"/>
    <n v="284.5"/>
    <s v="Alto"/>
    <s v="Dispensa de Licitação em razão do valor"/>
    <s v=""/>
  </r>
  <r>
    <x v="228"/>
    <s v="Comarca de Barra Velha"/>
    <x v="1"/>
    <s v="Serviços de Refeição para sessões júri"/>
    <s v="0099285-19.2026.8.24.0710"/>
    <x v="2"/>
    <s v="em contratação"/>
    <s v="Fornecimento de alimentação aos participantes das sessões do Tribunal do Juri"/>
    <s v="Refeições/ Lanches: 25"/>
    <n v="1271.5"/>
    <s v="Alto"/>
    <s v="Dispensa de Licitação em razão do valor"/>
    <s v=""/>
  </r>
  <r>
    <x v="228"/>
    <s v="Comarca de Barra Velha"/>
    <x v="1"/>
    <s v="Serviços de Refeição para sessões júri"/>
    <s v="0102359-81.2026.8.24.0710"/>
    <x v="2"/>
    <s v="em contratação"/>
    <s v="Fornecimento de alimentação aos participantes das sessões do Tribunal do Juri"/>
    <s v="Refeições/ Lanches: 30"/>
    <n v="1585.2"/>
    <s v="Alto"/>
    <s v="Dispensa de Licitação em razão do valor"/>
    <s v=""/>
  </r>
  <r>
    <x v="228"/>
    <s v="Comarca de Barra Velha"/>
    <x v="1"/>
    <s v="Serviços de Refeição para sessões júri"/>
    <s v="0102376-20.2026.8.24.0710"/>
    <x v="2"/>
    <s v="em contratação"/>
    <s v="Fornecimento de alimentação aos participantes das sessões do Tribunal do Juri"/>
    <s v="Refeições/ Lanches: 30"/>
    <n v="853.5"/>
    <s v="Alto"/>
    <s v="Dispensa de Licitação em razão do valor"/>
    <s v=""/>
  </r>
  <r>
    <x v="228"/>
    <s v="Comarca de Barra Velha"/>
    <x v="1"/>
    <s v="Serviços de Refeição para sessões júri"/>
    <s v="0106207-76.2026.8.24.0710"/>
    <x v="2"/>
    <s v="em contratação"/>
    <s v="Fornecimento de alimentação aos participantes das sessões do Tribunal do Juri"/>
    <s v="Refeições/ Lanches: 30"/>
    <n v="1585.2"/>
    <s v="Alto"/>
    <s v="Dispensa de Licitação em razão do valor"/>
    <s v=""/>
  </r>
  <r>
    <x v="229"/>
    <s v="Comarca de Biguaçu"/>
    <x v="1"/>
    <s v="Serviços de Refeição para sessões júri"/>
    <m/>
    <x v="0"/>
    <s v="em contratação"/>
    <s v="Fornecimento de alimentação aos participantes das sessões do Tribunal do Juri"/>
    <s v="Refeições/ Lanches: 621"/>
    <n v="14443.56"/>
    <s v="Alto"/>
    <s v="Dispensa de Licitação em razão do valor"/>
    <n v="13203.46"/>
  </r>
  <r>
    <x v="229"/>
    <s v="Comarca de Biguaçu"/>
    <x v="1"/>
    <s v="Serviços de Refeição para sessões júri"/>
    <s v="0108369-78.2025.8.24.0710"/>
    <x v="2"/>
    <s v="em contratação"/>
    <s v="Fornecimento de alimentação aos participantes das sessões do Tribunal do Juri"/>
    <s v="Refeições/ Lanches: 621"/>
    <n v="682.8"/>
    <s v="Alto"/>
    <s v="Dispensa de Licitação em razão do valor"/>
    <s v=""/>
  </r>
  <r>
    <x v="229"/>
    <s v="Comarca de Biguaçu"/>
    <x v="1"/>
    <s v="Serviços de Refeição para sessões júri"/>
    <s v="0108358-49.2025.8.24.0710"/>
    <x v="2"/>
    <s v="em contratação"/>
    <s v="Fornecimento de alimentação aos participantes das sessões do Tribunal do Juri"/>
    <s v="Refeições/ Lanches: 621"/>
    <n v="1220.6400000000001"/>
    <s v="Alto"/>
    <s v="Dispensa de Licitação em razão do valor"/>
    <s v=""/>
  </r>
  <r>
    <x v="229"/>
    <s v="Comarca de Biguaçu"/>
    <x v="1"/>
    <s v="Serviços de Refeição para sessões júri"/>
    <s v="0108375-85.2025.8.24.0710"/>
    <x v="2"/>
    <s v="em contratação"/>
    <s v="Fornecimento de alimentação aos participantes das sessões do Tribunal do Juri"/>
    <s v="Refeições/ Lanches: 24"/>
    <n v="682.8"/>
    <s v="Alto"/>
    <s v="Dispensa de Licitação em razão do valor"/>
    <s v=""/>
  </r>
  <r>
    <x v="229"/>
    <s v="Comarca de Biguaçu"/>
    <x v="1"/>
    <s v="Serviços de Refeição para sessões júri"/>
    <s v="0017970-66.2026.8.24.0710"/>
    <x v="2"/>
    <s v="em contratação"/>
    <s v="Fornecimento de alimentação aos participantes das sessões do Tribunal do Juri"/>
    <s v="Refeições/ Lanches: 22"/>
    <n v="625.9"/>
    <s v="Alto"/>
    <s v="Dispensa de Licitação em razão do valor"/>
    <s v=""/>
  </r>
  <r>
    <x v="229"/>
    <s v="Comarca de Biguaçu"/>
    <x v="1"/>
    <s v="Serviços de Refeição para sessões júri"/>
    <s v="0017961-07.2026.8.24.0710"/>
    <x v="2"/>
    <s v="em contratação"/>
    <s v="Fornecimento de alimentação aos participantes das sessões do Tribunal do Juri"/>
    <s v="Refeições/ Lanches: 22"/>
    <n v="1118.92"/>
    <s v="Alto"/>
    <s v="Dispensa de Licitação em razão do valor"/>
    <s v=""/>
  </r>
  <r>
    <x v="229"/>
    <s v="Comarca de Biguaçu"/>
    <x v="1"/>
    <s v="Serviços de Refeição para sessões júri"/>
    <s v="0017980-13.2026.8.24.0710"/>
    <x v="2"/>
    <s v="em contratação"/>
    <s v="Fornecimento de alimentação aos participantes das sessões do Tribunal do Juri"/>
    <s v="Refeições/ Lanches: 22"/>
    <n v="625.9"/>
    <s v="Alto"/>
    <s v="Dispensa de Licitação em razão do valor"/>
    <s v=""/>
  </r>
  <r>
    <x v="229"/>
    <s v="Comarca de Biguaçu"/>
    <x v="1"/>
    <s v="Serviços de Refeição para sessões júri"/>
    <s v="0017970-66.2026.8.24.0710"/>
    <x v="2"/>
    <s v="em contratação"/>
    <s v="Fornecimento de alimentação aos participantes das sessões do Tribunal do Juri"/>
    <s v="Refeições/ Lanches: 2"/>
    <n v="56.9"/>
    <s v="Alto"/>
    <s v="Dispensa de Licitação em razão do valor"/>
    <s v=""/>
  </r>
  <r>
    <x v="229"/>
    <s v="Comarca de Biguaçu"/>
    <x v="1"/>
    <s v="Serviços de Refeição para sessões júri"/>
    <s v="0017961-07.2026.8.24.0710"/>
    <x v="2"/>
    <s v="em contratação"/>
    <s v="Fornecimento de alimentação aos participantes das sessões do Tribunal do Juri"/>
    <s v="Refeições/ Lanches: 2"/>
    <n v="101.72"/>
    <s v="Alto"/>
    <s v="Dispensa de Licitação em razão do valor"/>
    <s v=""/>
  </r>
  <r>
    <x v="229"/>
    <s v="Comarca de Biguaçu"/>
    <x v="1"/>
    <s v="Serviços de Refeição para sessões júri"/>
    <s v="0029349-04.2026.8.24.0710"/>
    <x v="2"/>
    <s v="em contratação"/>
    <s v="Fornecimento de alimentação aos participantes das sessões do Tribunal do Juri"/>
    <s v="Refeições/ Lanches: 28"/>
    <n v="796.6"/>
    <s v="Alto"/>
    <s v="Dispensa de Licitação em razão do valor"/>
    <s v=""/>
  </r>
  <r>
    <x v="229"/>
    <s v="Comarca de Biguaçu"/>
    <x v="1"/>
    <s v="Serviços de Refeição para sessões júri"/>
    <s v="0029344-79.2026.8.24.0710"/>
    <x v="2"/>
    <s v="em contratação"/>
    <s v="Fornecimento de alimentação aos participantes das sessões do Tribunal do Juri"/>
    <s v="Refeições/ Lanches: 28"/>
    <n v="796.6"/>
    <s v="Alto"/>
    <s v="Dispensa de Licitação em razão do valor"/>
    <s v=""/>
  </r>
  <r>
    <x v="229"/>
    <s v="Comarca de Biguaçu"/>
    <x v="1"/>
    <s v="Serviços de Refeição para sessões júri"/>
    <s v="0029340-42.2026.8.24.0710"/>
    <x v="2"/>
    <s v="em contratação"/>
    <s v="Fornecimento de alimentação aos participantes das sessões do Tribunal do Juri"/>
    <s v="Refeições/ Lanches: 28"/>
    <n v="1424.08"/>
    <s v="Alto"/>
    <s v="Dispensa de Licitação em razão do valor"/>
    <s v=""/>
  </r>
  <r>
    <x v="229"/>
    <s v="Comarca de Biguaçu"/>
    <x v="1"/>
    <s v="Serviços de Refeição para sessões júri"/>
    <s v="0079138-69.2026.8.24.0710"/>
    <x v="2"/>
    <s v="em contratação"/>
    <s v="Fornecimento de alimentação aos participantes das sessões do Tribunal do Juri"/>
    <s v="Refeições/ Lanches: 30"/>
    <n v="853.5"/>
    <s v="Alto"/>
    <s v="Dispensa de Licitação em razão do valor"/>
    <s v=""/>
  </r>
  <r>
    <x v="229"/>
    <s v="Comarca de Biguaçu"/>
    <x v="1"/>
    <s v="Serviços de Refeição para sessões júri"/>
    <s v="0079126-55.2026.8.24.0710"/>
    <x v="2"/>
    <s v="em contratação"/>
    <s v="Fornecimento de alimentação aos participantes das sessões do Tribunal do Juri"/>
    <s v="Refeições/ Lanches: 30"/>
    <n v="853.5"/>
    <s v="Alto"/>
    <s v="Dispensa de Licitação em razão do valor"/>
    <s v=""/>
  </r>
  <r>
    <x v="229"/>
    <s v="Comarca de Biguaçu"/>
    <x v="1"/>
    <s v="Serviços de Refeição para sessões júri"/>
    <s v="0081944-77.2026.8.24.0710"/>
    <x v="2"/>
    <s v="em contratação"/>
    <s v="Fornecimento de alimentação aos participantes das sessões do Tribunal do Juri"/>
    <s v="Refeições/ Lanches: 30"/>
    <n v="1110"/>
    <s v="Alto"/>
    <s v="Dispensa de Licitação em razão do valor"/>
    <s v=""/>
  </r>
  <r>
    <x v="229"/>
    <s v="Comarca de Biguaçu"/>
    <x v="1"/>
    <s v="Serviços de Refeição para sessões júri"/>
    <s v="0086946-28.2026.8.24.0710"/>
    <x v="2"/>
    <s v="em contratação"/>
    <s v="Fornecimento de alimentação aos participantes das sessões do Tribunal do Juri"/>
    <s v="Refeições/ Lanches: 24"/>
    <n v="682.8"/>
    <s v="Alto"/>
    <s v="Dispensa de Licitação em razão do valor"/>
    <s v=""/>
  </r>
  <r>
    <x v="229"/>
    <s v="Comarca de Biguaçu"/>
    <x v="1"/>
    <s v="Serviços de Refeição para sessões júri"/>
    <s v="0086930-74.2026.8.24.0710"/>
    <x v="2"/>
    <s v="em contratação"/>
    <s v="Fornecimento de alimentação aos participantes das sessões do Tribunal do Juri"/>
    <s v="Refeições/ Lanches: 24"/>
    <n v="888"/>
    <s v="Alto"/>
    <s v="Dispensa de Licitação em razão do valor"/>
    <s v=""/>
  </r>
  <r>
    <x v="229"/>
    <s v="Comarca de Biguaçu"/>
    <x v="1"/>
    <s v="Serviços de Refeição para sessões júri"/>
    <s v="0087311-82.2026.8.24.0710"/>
    <x v="2"/>
    <s v="em contratação"/>
    <s v="Fornecimento de alimentação aos participantes das sessões do Tribunal do Juri"/>
    <s v="Refeições/ Lanches: 24"/>
    <n v="682.8"/>
    <s v="Alto"/>
    <s v="Dispensa de Licitação em razão do valor"/>
    <s v=""/>
  </r>
  <r>
    <x v="230"/>
    <s v="Comarca de Bom Retiro"/>
    <x v="1"/>
    <s v="Serviços de Refeição para sessões júri"/>
    <m/>
    <x v="0"/>
    <s v="em contratação"/>
    <s v="Fornecimento de alimentação aos participantes das sessões do Tribunal do Juri"/>
    <s v="Refeições/ Lanches: 240"/>
    <n v="17015.13"/>
    <s v="Alto"/>
    <s v="Dispensa de Licitação em razão do valor"/>
    <n v="4340"/>
  </r>
  <r>
    <x v="230"/>
    <s v="Comarca de Bom Retiro"/>
    <x v="1"/>
    <s v="Serviços de Refeição para sessões júri"/>
    <s v="0007832-40.2026.8.24.0710"/>
    <x v="2"/>
    <s v="em contratação"/>
    <s v="Fornecimento de alimentação aos participantes das sessões do Tribunal do Juri"/>
    <s v="Refeições/ Lanches: 130"/>
    <n v="4340"/>
    <s v="Alto"/>
    <s v="Dispensa de Licitação em razão do valor"/>
    <s v=""/>
  </r>
  <r>
    <x v="231"/>
    <s v="Comarca de Braço do Norte"/>
    <x v="1"/>
    <s v="Serviços de Refeição para sessões júri"/>
    <m/>
    <x v="0"/>
    <s v="em contratação"/>
    <s v="Fornecimento de alimentação aos participantes das sessões do Tribunal do Juri"/>
    <s v="Refeições/ Lanches: 645"/>
    <n v="31145.919999999998"/>
    <s v="Alto"/>
    <s v="Dispensa de Licitação em razão do valor"/>
    <n v="20702"/>
  </r>
  <r>
    <x v="231"/>
    <s v="Comarca de Braço do Norte"/>
    <x v="1"/>
    <s v="Serviços de Refeição para sessões júri"/>
    <s v="0010706-95.2026.8.24.0710"/>
    <x v="2"/>
    <s v="em contratação"/>
    <s v="Fornecimento de alimentação aos participantes das sessões do Tribunal do Juri"/>
    <s v="Refeições/ Lanches: 70"/>
    <n v="1512"/>
    <s v="Alto"/>
    <s v="Dispensa de Licitação em razão do valor"/>
    <s v=""/>
  </r>
  <r>
    <x v="231"/>
    <s v="Comarca de Braço do Norte"/>
    <x v="1"/>
    <s v="Serviços de Refeição para sessões júri"/>
    <s v="0010664-46.2026.8.24.0710"/>
    <x v="2"/>
    <s v="em contratação"/>
    <s v="Fornecimento de alimentação aos participantes das sessões do Tribunal do Juri"/>
    <s v="Refeições/ Lanches: 35"/>
    <n v="1680"/>
    <s v="Alto"/>
    <s v="Dispensa de Licitação em razão do valor"/>
    <s v=""/>
  </r>
  <r>
    <x v="231"/>
    <s v="Comarca de Braço do Norte"/>
    <x v="1"/>
    <s v="Serviços de Refeição para sessões júri"/>
    <s v="0015715-38.2026.8.24.0710"/>
    <x v="2"/>
    <s v="em contratação"/>
    <s v="Fornecimento de alimentação aos participantes das sessões do Tribunal do Juri"/>
    <s v="Refeições/ Lanches: 70"/>
    <n v="1512"/>
    <s v="Alto"/>
    <s v="Dispensa de Licitação em razão do valor"/>
    <s v=""/>
  </r>
  <r>
    <x v="231"/>
    <s v="Comarca de Braço do Norte"/>
    <x v="1"/>
    <s v="Serviços de Refeição para sessões júri"/>
    <s v="0019984-23.2026.8.24.0710"/>
    <x v="2"/>
    <s v="em contratação"/>
    <s v="Fornecimento de alimentação aos participantes das sessões do Tribunal do Juri"/>
    <s v="Refeições/ Lanches: 30"/>
    <n v="1005"/>
    <s v="Alto"/>
    <s v="Dispensa de Licitação em razão do valor"/>
    <s v=""/>
  </r>
  <r>
    <x v="231"/>
    <s v="Comarca de Braço do Norte"/>
    <x v="1"/>
    <s v="Serviços de Refeição para sessões júri"/>
    <s v="0016216-89.2026.8.24.0710"/>
    <x v="2"/>
    <s v="em contratação"/>
    <s v="Fornecimento de alimentação aos participantes das sessões do Tribunal do Juri"/>
    <s v="Refeições/ Lanches: 35"/>
    <n v="1680"/>
    <s v="Alto"/>
    <s v="Dispensa de Licitação em razão do valor"/>
    <s v=""/>
  </r>
  <r>
    <x v="231"/>
    <s v="Comarca de Braço do Norte"/>
    <x v="1"/>
    <s v="Serviços de Refeição para sessões júri"/>
    <s v="0024600-41.2026.8.24.0710"/>
    <x v="2"/>
    <s v="em contratação"/>
    <s v="Fornecimento de alimentação aos participantes das sessões do Tribunal do Juri"/>
    <s v="Refeições/ Lanches: 70"/>
    <n v="1512"/>
    <s v="Alto"/>
    <s v="Dispensa de Licitação em razão do valor"/>
    <s v=""/>
  </r>
  <r>
    <x v="231"/>
    <s v="Comarca de Braço do Norte"/>
    <x v="1"/>
    <s v="Serviços de Refeição para sessões júri"/>
    <s v="0024615-10.2026.8.24.0710"/>
    <x v="2"/>
    <s v="em contratação"/>
    <s v="Fornecimento de alimentação aos participantes das sessões do Tribunal do Juri"/>
    <s v="Refeições/ Lanches: 35"/>
    <n v="1680"/>
    <s v="Alto"/>
    <s v="Dispensa de Licitação em razão do valor"/>
    <s v=""/>
  </r>
  <r>
    <x v="231"/>
    <s v="Comarca de Braço do Norte"/>
    <x v="1"/>
    <s v="Serviços de Refeição para sessões júri"/>
    <s v="0074864-62.2026.8.24.0710"/>
    <x v="2"/>
    <s v="em contratação"/>
    <s v="Fornecimento de alimentação aos participantes das sessões do Tribunal do Juri"/>
    <s v="Refeições/ Lanches: 80"/>
    <n v="1534"/>
    <s v="Alto"/>
    <s v="Dispensa de Licitação em razão do valor"/>
    <s v=""/>
  </r>
  <r>
    <x v="231"/>
    <s v="Comarca de Braço do Norte"/>
    <x v="1"/>
    <s v="Serviços de Refeição para sessões júri"/>
    <s v="0075079-38.2026.8.24.0710"/>
    <x v="2"/>
    <s v="em contratação"/>
    <s v="Fornecimento de alimentação aos participantes das sessões do Tribunal do Juri"/>
    <s v="Refeições/ Lanches: 40"/>
    <n v="2000"/>
    <s v="Alto"/>
    <s v="Dispensa de Licitação em razão do valor"/>
    <s v=""/>
  </r>
  <r>
    <x v="231"/>
    <s v="Comarca de Braço do Norte"/>
    <x v="1"/>
    <s v="Serviços de Refeição para sessões júri"/>
    <s v="0090171-56.2026.8.24.0710"/>
    <x v="2"/>
    <s v="em contratação"/>
    <s v="Fornecimento de alimentação aos participantes das sessões do Tribunal do Juri"/>
    <s v="Refeições/ Lanches: 35"/>
    <n v="1750"/>
    <s v="Alto"/>
    <s v="Dispensa de Licitação em razão do valor"/>
    <s v=""/>
  </r>
  <r>
    <x v="231"/>
    <s v="Comarca de Braço do Norte"/>
    <x v="1"/>
    <s v="Serviços de Refeição para sessões júri"/>
    <s v="0090154-20.2026.8.24.0710"/>
    <x v="2"/>
    <s v="em contratação"/>
    <s v="Fornecimento de alimentação aos participantes das sessões do Tribunal do Juri"/>
    <s v="Refeições/ Lanches: 70"/>
    <n v="1543.5"/>
    <s v="Alto"/>
    <s v="Dispensa de Licitação em razão do valor"/>
    <s v=""/>
  </r>
  <r>
    <x v="231"/>
    <s v="Comarca de Braço do Norte"/>
    <x v="1"/>
    <s v="Serviços de Refeição para sessões júri"/>
    <s v="0105387-57.2026.8.24.0710"/>
    <x v="2"/>
    <s v="em contratação"/>
    <s v="Fornecimento de alimentação aos participantes das sessões do Tribunal do Juri"/>
    <s v="Refeições/ Lanches: 70"/>
    <n v="1543.5"/>
    <s v="Alto"/>
    <s v="Dispensa de Licitação em razão do valor"/>
    <s v=""/>
  </r>
  <r>
    <x v="231"/>
    <s v="Comarca de Braço do Norte"/>
    <x v="1"/>
    <s v="Serviços de Refeição para sessões júri"/>
    <s v="0105431-76.2026.8.24.0710"/>
    <x v="2"/>
    <s v="em contratação"/>
    <s v="Fornecimento de alimentação aos participantes das sessões do Tribunal do Juri"/>
    <s v="Refeições/ Lanches: 35"/>
    <n v="1750"/>
    <s v="Alto"/>
    <s v="Dispensa de Licitação em razão do valor"/>
    <s v=""/>
  </r>
  <r>
    <x v="232"/>
    <s v="Comarca de Brusque"/>
    <x v="1"/>
    <s v="Serviços de Refeição para sessões júri"/>
    <m/>
    <x v="0"/>
    <s v="em contratação"/>
    <s v="Fornecimento de alimentação aos participantes das sessões do Tribunal do Juri"/>
    <s v="Refeições/ Lanches: 524"/>
    <n v="36336.6"/>
    <s v="Alto"/>
    <s v="Dispensa de Licitação em razão do valor"/>
    <n v="21766.9"/>
  </r>
  <r>
    <x v="232"/>
    <s v="Comarca de Brusque"/>
    <x v="1"/>
    <s v="Serviços de Refeição para sessões júri"/>
    <s v="0016876-83.2026.8.24.0710"/>
    <x v="2"/>
    <s v="em contratação"/>
    <s v="Fornecimento de alimentação aos participantes das sessões do Tribunal do Juri"/>
    <s v="Refeições/ Lanches: 50"/>
    <n v="2450"/>
    <s v="Alto"/>
    <s v="Dispensa de Licitação em razão do valor"/>
    <s v=""/>
  </r>
  <r>
    <x v="232"/>
    <s v="Comarca de Brusque"/>
    <x v="1"/>
    <s v="Serviços de Refeição para sessões júri"/>
    <s v="0023094-30.2026.8.24.0710"/>
    <x v="2"/>
    <s v="em contratação"/>
    <s v="Fornecimento de alimentação aos participantes das sessões do Tribunal do Juri"/>
    <s v="Refeições/ Lanches: 48"/>
    <n v="2352"/>
    <s v="Alto"/>
    <s v="Dispensa de Licitação em razão do valor"/>
    <s v=""/>
  </r>
  <r>
    <x v="232"/>
    <s v="Comarca de Brusque"/>
    <x v="1"/>
    <s v="Serviços de Refeição para sessões júri"/>
    <s v="0068035-65.2026.8.24.0710"/>
    <x v="2"/>
    <s v="em contratação"/>
    <s v="Fornecimento de alimentação aos participantes das sessões do Tribunal do Juri"/>
    <s v="Refeições/ Lanches: 78"/>
    <n v="3020.55"/>
    <s v="Alto"/>
    <s v="Dispensa de Licitação em razão do valor"/>
    <s v=""/>
  </r>
  <r>
    <x v="232"/>
    <s v="Comarca de Brusque"/>
    <x v="1"/>
    <s v="Serviços de Refeição para sessões júri"/>
    <s v="0077585-84.2026.8.24.0710"/>
    <x v="2"/>
    <s v="em contratação"/>
    <s v="Fornecimento de alimentação aos participantes das sessões do Tribunal do Juri"/>
    <s v="Refeições/ Lanches: 26"/>
    <n v="1274"/>
    <s v="Alto"/>
    <s v="Dispensa de Licitação em razão do valor"/>
    <s v=""/>
  </r>
  <r>
    <x v="232"/>
    <s v="Comarca de Brusque"/>
    <x v="1"/>
    <s v="Serviços de Refeição para sessões júri"/>
    <s v="0087947-48.2026.8.24.0710"/>
    <x v="2"/>
    <s v="em contratação"/>
    <s v="Fornecimento de alimentação aos participantes das sessões do Tribunal do Juri"/>
    <s v="Refeições/ Lanches: 124"/>
    <n v="5438.95"/>
    <s v="Alto"/>
    <s v="Dispensa de Licitação em razão do valor"/>
    <s v=""/>
  </r>
  <r>
    <x v="232"/>
    <s v="Comarca de Brusque"/>
    <x v="1"/>
    <s v="Serviços de Refeição para sessões júri"/>
    <s v="0089806-02.2026.8.24.0710"/>
    <x v="2"/>
    <s v="em contratação"/>
    <s v="Fornecimento de alimentação aos participantes das sessões do Tribunal do Juri"/>
    <s v="Refeições/ Lanches: 50"/>
    <n v="2450"/>
    <s v="Alto"/>
    <s v="Dispensa de Licitação em razão do valor"/>
    <s v=""/>
  </r>
  <r>
    <x v="232"/>
    <s v="Comarca de Brusque"/>
    <x v="1"/>
    <s v="Serviços de Refeição para sessões júri"/>
    <s v="0058518-36.2026.8.24.0710"/>
    <x v="2"/>
    <s v="em contratação"/>
    <s v="Fornecimento de alimentação aos participantes das sessões do Tribunal do Juri"/>
    <s v="Refeições/ Lanches: 111"/>
    <n v="4781.3999999999996"/>
    <s v="Alto"/>
    <s v="Dispensa de Licitação em razão do valor"/>
    <s v=""/>
  </r>
  <r>
    <x v="233"/>
    <s v="Comarca de Caçador"/>
    <x v="1"/>
    <s v="Serviços de Refeição para sessões júri"/>
    <m/>
    <x v="0"/>
    <s v="em contratação"/>
    <s v="Fornecimento de alimentação aos participantes das sessões do Tribunal do Juri"/>
    <s v="Refeições/ Lanches: 1214"/>
    <n v="41623.599999999999"/>
    <s v="Alto"/>
    <s v="Dispensa de Licitação em razão do valor"/>
    <n v="34450.299999999996"/>
  </r>
  <r>
    <x v="233"/>
    <s v="Comarca de Caçador"/>
    <x v="1"/>
    <s v="Serviços de Refeição para sessões júri"/>
    <s v="0004386-29.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04373-30.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004250-32.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004186-22.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05101-71.2026.8.24.0710"/>
    <x v="2"/>
    <s v="em contratação"/>
    <s v="Fornecimento de alimentação aos participantes das sessões do Tribunal do Juri"/>
    <s v="Refeições/ Lanches: 30"/>
    <n v="1005"/>
    <s v="Alto"/>
    <s v="Dispensa de Licitação em razão do valor"/>
    <s v=""/>
  </r>
  <r>
    <x v="233"/>
    <s v="Comarca de Caçador"/>
    <x v="1"/>
    <s v="Serviços de Refeição para sessões júri"/>
    <s v="0005096-49.2026.8.24.0710"/>
    <x v="2"/>
    <s v="em contratação"/>
    <s v="Fornecimento de alimentação aos participantes das sessões do Tribunal do Juri"/>
    <s v="Refeições/ Lanches: 30"/>
    <n v="1005"/>
    <s v="Alto"/>
    <s v="Dispensa de Licitação em razão do valor"/>
    <s v=""/>
  </r>
  <r>
    <x v="233"/>
    <s v="Comarca de Caçador"/>
    <x v="1"/>
    <s v="Serviços de Refeição para sessões júri"/>
    <s v="0007309-28.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07336-11.2026.8.24.0710"/>
    <x v="2"/>
    <s v="em contratação"/>
    <s v="Fornecimento de alimentação aos participantes das sessões do Tribunal do Juri"/>
    <s v="Refeições/ Lanches: 30"/>
    <n v="1005"/>
    <s v="Alto"/>
    <s v="Dispensa de Licitação em razão do valor"/>
    <s v=""/>
  </r>
  <r>
    <x v="233"/>
    <s v="Comarca de Caçador"/>
    <x v="1"/>
    <s v="Serviços de Refeição para sessões júri"/>
    <s v="0007303-21.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007297-14.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007314-50.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07395-96.2026.8.24.0710"/>
    <x v="2"/>
    <s v="em contratação"/>
    <s v="Fornecimento de alimentação aos participantes das sessões do Tribunal do Juri"/>
    <s v="Refeições/ Lanches: 30"/>
    <n v="1005"/>
    <s v="Alto"/>
    <s v="Dispensa de Licitação em razão do valor"/>
    <s v=""/>
  </r>
  <r>
    <x v="233"/>
    <s v="Comarca de Caçador"/>
    <x v="1"/>
    <s v="Serviços de Refeição para sessões júri"/>
    <s v="0019968-69.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027926-09.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27930-46.2026.8.24.0710"/>
    <x v="2"/>
    <s v="em contratação"/>
    <s v="Fornecimento de alimentação aos participantes das sessões do Tribunal do Juri"/>
    <s v="Refeições/ Lanches: 30"/>
    <n v="1005"/>
    <s v="Alto"/>
    <s v="Dispensa de Licitação em razão do valor"/>
    <s v=""/>
  </r>
  <r>
    <x v="233"/>
    <s v="Comarca de Caçador"/>
    <x v="1"/>
    <s v="Serviços de Refeição para sessões júri"/>
    <s v="0027922-69.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027889-79.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027906-18.2026.8.24.0710"/>
    <x v="2"/>
    <s v="em contratação"/>
    <s v="Fornecimento de alimentação aos participantes das sessões do Tribunal do Juri"/>
    <s v="Refeições/ Lanches: 30"/>
    <n v="1005"/>
    <s v="Alto"/>
    <s v="Dispensa de Licitação em razão do valor"/>
    <s v=""/>
  </r>
  <r>
    <x v="233"/>
    <s v="Comarca de Caçador"/>
    <x v="1"/>
    <s v="Serviços de Refeição para sessões júri"/>
    <s v="0027900-11.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78740-25.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74153-57.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080240-29.2026.8.24.0710"/>
    <x v="2"/>
    <s v="em contratação"/>
    <s v="Fornecimento de alimentação aos participantes das sessões do Tribunal do Juri"/>
    <s v="Refeições/ Lanches: 30"/>
    <n v="1050"/>
    <s v="Alto"/>
    <s v="Dispensa de Licitação em razão do valor"/>
    <s v=""/>
  </r>
  <r>
    <x v="233"/>
    <s v="Comarca de Caçador"/>
    <x v="1"/>
    <s v="Serviços de Refeição para sessões júri"/>
    <s v="0080208-24.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78748-02.2026.8.24.0710"/>
    <x v="2"/>
    <s v="em contratação"/>
    <s v="Fornecimento de alimentação aos participantes das sessões do Tribunal do Juri"/>
    <s v="Refeições/ Lanches: 30"/>
    <n v="1050"/>
    <s v="Alto"/>
    <s v="Dispensa de Licitação em razão do valor"/>
    <s v=""/>
  </r>
  <r>
    <x v="233"/>
    <s v="Comarca de Caçador"/>
    <x v="1"/>
    <s v="Serviços de Refeição para sessões júri"/>
    <s v="0074178-70.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101084-97.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101086-67.2026.8.24.0710"/>
    <x v="2"/>
    <s v="em contratação"/>
    <s v="Fornecimento de alimentação aos participantes das sessões do Tribunal do Juri"/>
    <s v="Refeições/ Lanches: 30"/>
    <n v="1525.8"/>
    <s v="Alto"/>
    <s v="Dispensa de Licitação em razão do valor"/>
    <s v=""/>
  </r>
  <r>
    <x v="233"/>
    <s v="Comarca de Caçador"/>
    <x v="1"/>
    <s v="Serviços de Refeição para sessões júri"/>
    <s v="0101087-52.2026.8.24.0710"/>
    <x v="2"/>
    <s v="em contratação"/>
    <s v="Fornecimento de alimentação aos participantes das sessões do Tribunal do Juri"/>
    <s v="Refeições/ Lanches: 30"/>
    <n v="853.5"/>
    <s v="Alto"/>
    <s v="Dispensa de Licitação em razão do valor"/>
    <s v=""/>
  </r>
  <r>
    <x v="233"/>
    <s v="Comarca de Caçador"/>
    <x v="1"/>
    <s v="Serviços de Refeição para sessões júri"/>
    <s v="0096327-60.2026.8.24.0710"/>
    <x v="2"/>
    <s v="em contratação"/>
    <s v="Fornecimento de alimentação aos participantes das sessões do Tribunal do Juri"/>
    <s v="Refeições/ Lanches: 100"/>
    <n v="1855"/>
    <s v="Alto"/>
    <s v="Dispensa de Licitação em razão do valor"/>
    <s v=""/>
  </r>
  <r>
    <x v="234"/>
    <s v="Comarca de Camboriú"/>
    <x v="1"/>
    <s v="Serviços de Refeição para sessões júri"/>
    <m/>
    <x v="0"/>
    <s v="em contratação"/>
    <s v="Fornecimento de alimentação aos participantes das sessões do Tribunal do Juri"/>
    <s v="Refeições/ Lanches: 988"/>
    <n v="24841.08"/>
    <s v="Alto"/>
    <s v="Dispensa de Licitação em razão do valor"/>
    <n v="13102.8"/>
  </r>
  <r>
    <x v="234"/>
    <s v="Comarca de Camboriú"/>
    <x v="1"/>
    <s v="Serviços de Refeição para sessões júri"/>
    <s v="0015411-39.2026.8.24.0710"/>
    <x v="2"/>
    <s v="em contratação"/>
    <s v="Fornecimento de alimentação aos participantes das sessões do Tribunal do Juri"/>
    <s v="Refeições/ Lanches: 30"/>
    <n v="1518"/>
    <s v="Alto"/>
    <s v="Dispensa de Licitação em razão do valor"/>
    <s v=""/>
  </r>
  <r>
    <x v="234"/>
    <s v="Comarca de Camboriú"/>
    <x v="1"/>
    <s v="Serviços de Refeição para sessões júri"/>
    <s v="0015390-63.2026.8.24.0710"/>
    <x v="2"/>
    <s v="em contratação"/>
    <s v="Fornecimento de alimentação aos participantes das sessões do Tribunal do Juri"/>
    <s v="Refeições/ Lanches: 68"/>
    <n v="1931.2"/>
    <s v="Alto"/>
    <s v="Dispensa de Licitação em razão do valor"/>
    <s v=""/>
  </r>
  <r>
    <x v="234"/>
    <s v="Comarca de Camboriú"/>
    <x v="1"/>
    <s v="Serviços de Refeição para sessões júri"/>
    <s v="0015310-02.2026.8.24.0710"/>
    <x v="2"/>
    <s v="em contratação"/>
    <s v="Fornecimento de alimentação aos participantes das sessões do Tribunal do Juri"/>
    <s v="Refeições/ Lanches: 60"/>
    <n v="1704"/>
    <s v="Alto"/>
    <s v="Dispensa de Licitação em razão do valor"/>
    <s v=""/>
  </r>
  <r>
    <x v="234"/>
    <s v="Comarca de Camboriú"/>
    <x v="1"/>
    <s v="Serviços de Refeição para sessões júri"/>
    <s v="0015414-91.2026.8.24.0710"/>
    <x v="2"/>
    <s v="em contratação"/>
    <s v="Fornecimento de alimentação aos participantes das sessões do Tribunal do Juri"/>
    <s v="Refeições/ Lanches: 34"/>
    <n v="1720.4"/>
    <s v="Alto"/>
    <s v="Dispensa de Licitação em razão do valor"/>
    <s v=""/>
  </r>
  <r>
    <x v="234"/>
    <s v="Comarca de Camboriú"/>
    <x v="1"/>
    <s v="Serviços de Refeição para sessões júri"/>
    <s v="0059572-37.2026.8.24.0710"/>
    <x v="2"/>
    <s v="em contratação"/>
    <s v="Fornecimento de alimentação aos participantes das sessões do Tribunal do Juri"/>
    <s v="Refeições/ Lanches: 56"/>
    <n v="1590.4"/>
    <s v="Alto"/>
    <s v="Dispensa de Licitação em razão do valor"/>
    <s v=""/>
  </r>
  <r>
    <x v="234"/>
    <s v="Comarca de Camboriú"/>
    <x v="1"/>
    <s v="Serviços de Refeição para sessões júri"/>
    <s v="0059566-30.2026.8.24.0710"/>
    <x v="2"/>
    <s v="em contratação"/>
    <s v="Fornecimento de alimentação aos participantes das sessões do Tribunal do Juri"/>
    <s v="Refeições/ Lanches: 60"/>
    <n v="1704"/>
    <s v="Alto"/>
    <s v="Dispensa de Licitação em razão do valor"/>
    <s v=""/>
  </r>
  <r>
    <x v="234"/>
    <s v="Comarca de Camboriú"/>
    <x v="1"/>
    <s v="Serviços de Refeição para sessões júri"/>
    <s v="0059557-68.2026.8.24.0710"/>
    <x v="2"/>
    <s v="em contratação"/>
    <s v="Fornecimento de alimentação aos participantes das sessões do Tribunal do Juri"/>
    <s v="Refeições/ Lanches: 30"/>
    <n v="1518"/>
    <s v="Alto"/>
    <s v="Dispensa de Licitação em razão do valor"/>
    <s v=""/>
  </r>
  <r>
    <x v="234"/>
    <s v="Comarca de Camboriú"/>
    <x v="1"/>
    <s v="Serviços de Refeição para sessões júri"/>
    <s v="0059540-32.2026.8.24.0710"/>
    <x v="2"/>
    <s v="em contratação"/>
    <s v="Fornecimento de alimentação aos participantes das sessões do Tribunal do Juri"/>
    <s v="Refeições/ Lanches: 28"/>
    <n v="1416.8"/>
    <s v="Alto"/>
    <s v="Dispensa de Licitação em razão do valor"/>
    <s v=""/>
  </r>
  <r>
    <x v="235"/>
    <s v="Comarca de Campo Belo do Sul"/>
    <x v="1"/>
    <s v="Serviços de Refeição para sessões júri"/>
    <m/>
    <x v="0"/>
    <s v="em contratação"/>
    <s v="Fornecimento de alimentação aos participantes das sessões do Tribunal do Juri"/>
    <s v="Refeições/ Lanches: 336"/>
    <n v="13695"/>
    <s v="Alto"/>
    <s v="Dispensa de Licitação em razão do valor"/>
    <n v="995.75"/>
  </r>
  <r>
    <x v="235"/>
    <s v="Comarca de Campo Belo do Sul"/>
    <x v="1"/>
    <s v="Serviços de Refeição para sessões júri"/>
    <s v="0017120-12.2026.8.24.0710"/>
    <x v="2"/>
    <s v="em contratação"/>
    <s v="Fornecimento de alimentação aos participantes das sessões do Tribunal do Juri"/>
    <s v="Refeições/ Lanches: 336"/>
    <n v="995.75"/>
    <s v="Alto"/>
    <s v="Dispensa de Licitação em razão do valor"/>
    <s v=""/>
  </r>
  <r>
    <x v="236"/>
    <s v="Comarca de Campo Erê"/>
    <x v="1"/>
    <s v="Serviços de Refeição para sessões júri"/>
    <m/>
    <x v="0"/>
    <s v="em contratação"/>
    <s v="Fornecimento de alimentação aos participantes das sessões do Tribunal do Juri"/>
    <s v="Refeições/ Lanches: 140"/>
    <n v="33444.400000000001"/>
    <s v="Alto"/>
    <s v="Dispensa de Licitação em razão do valor"/>
    <n v="9472"/>
  </r>
  <r>
    <x v="236"/>
    <s v="Comarca de Campo Erê"/>
    <x v="1"/>
    <s v="Serviços de Refeição para sessões júri"/>
    <s v="0022913-29.2026.8.24.0710"/>
    <x v="2"/>
    <s v="em contratação"/>
    <s v="Fornecimento de alimentação aos participantes das sessões do Tribunal do Juri"/>
    <s v="Refeições/ Lanches: 37"/>
    <n v="1036"/>
    <s v="Alto"/>
    <s v="Dispensa de Licitação em razão do valor"/>
    <s v=""/>
  </r>
  <r>
    <x v="236"/>
    <s v="Comarca de Campo Erê"/>
    <x v="1"/>
    <s v="Serviços de Refeição para sessões júri"/>
    <s v="0021661-88.2026.8.24.0710"/>
    <x v="2"/>
    <s v="em contratação"/>
    <s v="Fornecimento de alimentação aos participantes das sessões do Tribunal do Juri"/>
    <s v="Refeições/ Lanches: 74"/>
    <n v="3700"/>
    <s v="Alto"/>
    <s v="Dispensa de Licitação em razão do valor"/>
    <s v=""/>
  </r>
  <r>
    <x v="236"/>
    <s v="Comarca de Campo Erê"/>
    <x v="1"/>
    <s v="Serviços de Refeição para sessões júri"/>
    <s v="0071491-23.2026.8.24.0710"/>
    <x v="2"/>
    <s v="em contratação"/>
    <s v="Fornecimento de alimentação aos participantes das sessões do Tribunal do Juri"/>
    <s v="Refeições/ Lanches: 74"/>
    <n v="3700"/>
    <s v="Alto"/>
    <s v="Dispensa de Licitação em razão do valor"/>
    <s v=""/>
  </r>
  <r>
    <x v="236"/>
    <s v="Comarca de Campo Erê"/>
    <x v="1"/>
    <s v="Serviços de Refeição para sessões júri"/>
    <s v="0071519-88.2026.8.24.0710"/>
    <x v="2"/>
    <s v="em contratação"/>
    <s v="Fornecimento de alimentação aos participantes das sessões do Tribunal do Juri"/>
    <s v="Refeições/ Lanches: 37"/>
    <n v="1036"/>
    <s v="Alto"/>
    <s v="Dispensa de Licitação em razão do valor"/>
    <s v=""/>
  </r>
  <r>
    <x v="237"/>
    <s v="Comarca de Campos Novos"/>
    <x v="1"/>
    <s v="Serviços de Refeição para sessões júri"/>
    <m/>
    <x v="0"/>
    <s v="em contratação"/>
    <s v="Fornecimento de alimentação aos participantes das sessões do Tribunal do Juri"/>
    <s v="Refeições/ Lanches: 204"/>
    <n v="12316.7"/>
    <s v="Alto"/>
    <s v="Dispensa de Licitação em razão do valor"/>
    <n v="8348.5"/>
  </r>
  <r>
    <x v="237"/>
    <s v="Comarca de Campos Novos"/>
    <x v="1"/>
    <s v="Serviços de Refeição para sessões júri"/>
    <s v="0024862-88.2026.8.24.0710"/>
    <x v="2"/>
    <s v="em contratação"/>
    <s v="Fornecimento de alimentação aos participantes das sessões do Tribunal do Juri"/>
    <s v="Refeições/ Lanches: 50"/>
    <n v="2100"/>
    <s v="Alto"/>
    <s v="Dispensa de Licitação em razão do valor"/>
    <s v=""/>
  </r>
  <r>
    <x v="237"/>
    <s v="Comarca de Campos Novos"/>
    <x v="1"/>
    <s v="Serviços de Refeição para sessões júri"/>
    <s v="0027083-44.2026.8.24.0710"/>
    <x v="2"/>
    <s v="em contratação"/>
    <s v="Fornecimento de alimentação aos participantes das sessões do Tribunal do Juri"/>
    <s v="Refeições/ Lanches: 50"/>
    <n v="1006"/>
    <s v="Alto"/>
    <s v="Dispensa de Licitação em razão do valor"/>
    <s v=""/>
  </r>
  <r>
    <x v="237"/>
    <s v="Comarca de Campos Novos"/>
    <x v="1"/>
    <s v="Serviços de Refeição para sessões júri"/>
    <s v="0099949-50.2026.8.24.0710"/>
    <x v="2"/>
    <s v="em contratação"/>
    <s v="Fornecimento de alimentação aos participantes das sessões do Tribunal do Juri"/>
    <s v="Refeições/ Lanches: 34"/>
    <n v="688.5"/>
    <s v="Alto"/>
    <s v="Dispensa de Licitação em razão do valor"/>
    <s v=""/>
  </r>
  <r>
    <x v="237"/>
    <s v="Comarca de Campos Novos"/>
    <x v="1"/>
    <s v="Serviços de Refeição para sessões júri"/>
    <s v="0096601-24.2026.8.24.0710"/>
    <x v="2"/>
    <s v="em contratação"/>
    <s v="Fornecimento de alimentação aos participantes das sessões do Tribunal do Juri"/>
    <s v="Refeições/ Lanches: 36"/>
    <n v="810"/>
    <s v="Alto"/>
    <s v="Dispensa de Licitação em razão do valor"/>
    <s v=""/>
  </r>
  <r>
    <x v="237"/>
    <s v="Comarca de Campos Novos"/>
    <x v="1"/>
    <s v="Serviços de Refeição para sessões júri"/>
    <s v="0096432-37.2026.8.24.0710"/>
    <x v="2"/>
    <s v="em contratação"/>
    <s v="Fornecimento de alimentação aos participantes das sessões do Tribunal do Juri"/>
    <s v="Refeições/ Lanches: 36"/>
    <n v="1872"/>
    <s v="Alto"/>
    <s v="Dispensa de Licitação em razão do valor"/>
    <s v=""/>
  </r>
  <r>
    <x v="237"/>
    <s v="Comarca de Campos Novos"/>
    <x v="1"/>
    <s v="Serviços de Refeição para sessões júri"/>
    <s v="0098628-77.2026.8.24.0710"/>
    <x v="2"/>
    <s v="em contratação"/>
    <s v="Fornecimento de alimentação aos participantes das sessões do Tribunal do Juri"/>
    <s v="Refeições/ Lanches: 36"/>
    <n v="1872"/>
    <s v="Alto"/>
    <s v="Dispensa de Licitação em razão do valor"/>
    <s v=""/>
  </r>
  <r>
    <x v="238"/>
    <s v="Comarca de Canoinhas"/>
    <x v="1"/>
    <s v="Serviços de Refeição para sessões júri"/>
    <m/>
    <x v="0"/>
    <s v="em contratação"/>
    <s v="Fornecimento de alimentação aos participantes das sessões do Tribunal do Juri"/>
    <s v="Refeições/ Lanches: 1126"/>
    <n v="59813.27"/>
    <s v="Alto"/>
    <s v="Dispensa de Licitação em razão do valor"/>
    <n v="40310.200000000004"/>
  </r>
  <r>
    <x v="238"/>
    <s v="Comarca de Canoinhas"/>
    <x v="1"/>
    <s v="Serviços de Refeição para sessões júri"/>
    <s v="0020134-04.2026.8.24.0710"/>
    <x v="2"/>
    <s v="em contratação"/>
    <s v="Fornecimento de alimentação aos participantes das sessões do Tribunal do Juri"/>
    <s v="Refeições/ Lanches: 107"/>
    <n v="3674"/>
    <s v="Alto"/>
    <s v="Dispensa de Licitação em razão do valor"/>
    <s v=""/>
  </r>
  <r>
    <x v="238"/>
    <s v="Comarca de Canoinhas"/>
    <x v="1"/>
    <s v="Serviços de Refeição para sessões júri"/>
    <s v="0025066-35.2026.8.24.0710"/>
    <x v="2"/>
    <s v="em contratação"/>
    <s v="Fornecimento de alimentação aos participantes das sessões do Tribunal do Juri"/>
    <s v="Refeições/ Lanches: 110"/>
    <n v="3825.5"/>
    <s v="Alto"/>
    <s v="Dispensa de Licitação em razão do valor"/>
    <s v=""/>
  </r>
  <r>
    <x v="238"/>
    <s v="Comarca de Canoinhas"/>
    <x v="1"/>
    <s v="Serviços de Refeição para sessões júri"/>
    <s v="0062312-65.2026.8.24.0710"/>
    <x v="2"/>
    <s v="em contratação"/>
    <s v="Fornecimento de alimentação aos participantes das sessões do Tribunal do Juri"/>
    <s v="Refeições/ Lanches: 483"/>
    <n v="15069.6"/>
    <s v="Alto"/>
    <s v="Dispensa de Licitação em razão do valor"/>
    <s v=""/>
  </r>
  <r>
    <x v="238"/>
    <s v="Comarca de Canoinhas"/>
    <x v="1"/>
    <s v="Serviços de Refeição para sessões júri"/>
    <s v="0080054-06.2026.8.24.0710"/>
    <x v="2"/>
    <s v="em contratação"/>
    <s v="Fornecimento de alimentação aos participantes das sessões do Tribunal do Juri"/>
    <s v="Refeições/ Lanches: 59"/>
    <n v="2191"/>
    <s v="Alto"/>
    <s v="Dispensa de Licitação em razão do valor"/>
    <s v=""/>
  </r>
  <r>
    <x v="238"/>
    <s v="Comarca de Canoinhas"/>
    <x v="1"/>
    <s v="Serviços de Refeição para sessões júri"/>
    <s v="0090066-79.2026.8.24.0710"/>
    <x v="2"/>
    <s v="em contratação"/>
    <s v="Fornecimento de alimentação aos participantes das sessões do Tribunal do Juri"/>
    <s v="Refeições/ Lanches: 60"/>
    <n v="2227.9"/>
    <s v="Alto"/>
    <s v="Dispensa de Licitação em razão do valor"/>
    <s v=""/>
  </r>
  <r>
    <x v="238"/>
    <s v="Comarca de Canoinhas"/>
    <x v="1"/>
    <s v="Serviços de Refeição para sessões júri"/>
    <s v="0090062-42.2026.8.24.0710"/>
    <x v="2"/>
    <s v="em contratação"/>
    <s v="Fornecimento de alimentação aos participantes das sessões do Tribunal do Juri"/>
    <s v="Refeições/ Lanches: 114"/>
    <n v="3881.2"/>
    <s v="Alto"/>
    <s v="Dispensa de Licitação em razão do valor"/>
    <s v=""/>
  </r>
  <r>
    <x v="238"/>
    <s v="Comarca de Canoinhas"/>
    <x v="1"/>
    <s v="Serviços de Refeição para sessões júri"/>
    <s v="0090056-35.2026.8.24.0710"/>
    <x v="2"/>
    <s v="em contratação"/>
    <s v="Fornecimento de alimentação aos participantes das sessões do Tribunal do Juri"/>
    <s v="Refeições/ Lanches: 65"/>
    <n v="2386.6"/>
    <s v="Alto"/>
    <s v="Dispensa de Licitação em razão do valor"/>
    <s v=""/>
  </r>
  <r>
    <x v="238"/>
    <s v="Comarca de Canoinhas"/>
    <x v="1"/>
    <s v="Serviços de Refeição para sessões júri"/>
    <s v="0100148-72.2026.8.24.0710"/>
    <x v="2"/>
    <s v="em contratação"/>
    <s v="Fornecimento de alimentação aos participantes das sessões do Tribunal do Juri"/>
    <s v="Refeições/ Lanches: 24"/>
    <n v="5736"/>
    <s v="Alto"/>
    <s v="Dispensa de Licitação em razão do valor"/>
    <s v=""/>
  </r>
  <r>
    <x v="238"/>
    <s v="Comarca de Canoinhas"/>
    <x v="1"/>
    <s v="Serviços de Refeição para sessões júri"/>
    <s v="0103593-98.2026.8.24.0710"/>
    <x v="2"/>
    <s v="em contratação"/>
    <s v="Fornecimento de alimentação aos participantes das sessões do Tribunal do Juri"/>
    <s v="Refeições/ Lanches: 28"/>
    <n v="1318.4"/>
    <s v="Alto"/>
    <s v="Dispensa de Licitação em razão do valor"/>
    <s v=""/>
  </r>
  <r>
    <x v="239"/>
    <s v="Comarca de Capinzal"/>
    <x v="1"/>
    <s v="Serviços de Refeição para sessões júri"/>
    <m/>
    <x v="0"/>
    <s v="em contratação"/>
    <s v="Fornecimento de alimentação aos participantes das sessões do Tribunal do Juri"/>
    <s v="Refeições/ Lanches: 255"/>
    <n v="14766.07"/>
    <s v="Alto"/>
    <s v="Dispensa de Licitação em razão do valor"/>
    <n v="37019.5"/>
  </r>
  <r>
    <x v="239"/>
    <s v="Comarca de Capinzal"/>
    <x v="1"/>
    <s v="Serviços de Refeição para sessões júri"/>
    <s v="0006662-33.2026.8.24.0710"/>
    <x v="2"/>
    <s v="em contratação"/>
    <s v="Fornecimento de alimentação aos participantes das sessões do Tribunal do Juri"/>
    <s v="Refeições/ Lanches: 150"/>
    <n v="5490"/>
    <s v="Alto"/>
    <s v="Dispensa de Licitação em razão do valor"/>
    <s v=""/>
  </r>
  <r>
    <x v="239"/>
    <s v="Comarca de Capinzal"/>
    <x v="1"/>
    <s v="Serviços de Refeição para sessões júri"/>
    <s v="0009804-45.2026.8.24.0710"/>
    <x v="2"/>
    <s v="em contratação"/>
    <s v="Fornecimento de alimentação aos participantes das sessões do Tribunal do Juri"/>
    <s v="Refeições/ Lanches: 150"/>
    <n v="5490"/>
    <s v="Alto"/>
    <s v="Dispensa de Licitação em razão do valor"/>
    <s v=""/>
  </r>
  <r>
    <x v="239"/>
    <s v="Comarca de Capinzal"/>
    <x v="1"/>
    <s v="Serviços de Refeição para sessões júri"/>
    <s v="0012767-26.2026.8.24.0710"/>
    <x v="2"/>
    <s v="em contratação"/>
    <s v="Fornecimento de alimentação aos participantes das sessões do Tribunal do Juri"/>
    <s v="Refeições/ Lanches: 150"/>
    <n v="5490"/>
    <s v="Alto"/>
    <s v="Dispensa de Licitação em razão do valor"/>
    <s v=""/>
  </r>
  <r>
    <x v="239"/>
    <s v="Comarca de Capinzal"/>
    <x v="1"/>
    <s v="Serviços de Refeição para sessões júri"/>
    <s v="0015870-41.2026.8.24.0710"/>
    <x v="2"/>
    <s v="em contratação"/>
    <s v="Fornecimento de alimentação aos participantes das sessões do Tribunal do Juri"/>
    <s v="Refeições/ Lanches: 100"/>
    <n v="3240"/>
    <s v="Alto"/>
    <s v="Dispensa de Licitação em razão do valor"/>
    <s v=""/>
  </r>
  <r>
    <x v="239"/>
    <s v="Comarca de Capinzal"/>
    <x v="1"/>
    <s v="Serviços de Refeição para sessões júri"/>
    <s v="0075080-23.2026.8.24.0710"/>
    <x v="2"/>
    <s v="em contratação"/>
    <s v="Fornecimento de alimentação aos participantes das sessões do Tribunal do Juri"/>
    <s v="Refeições/ Lanches: 50"/>
    <n v="2000"/>
    <s v="Alto"/>
    <s v="Dispensa de Licitação em razão do valor"/>
    <s v=""/>
  </r>
  <r>
    <x v="239"/>
    <s v="Comarca de Capinzal"/>
    <x v="1"/>
    <s v="Serviços de Refeição para sessões júri"/>
    <s v="0077261-94.2026.8.24.0710"/>
    <x v="2"/>
    <s v="em contratação"/>
    <s v="Fornecimento de alimentação aos participantes das sessões do Tribunal do Juri"/>
    <s v="Refeições/ Lanches: 50"/>
    <n v="1875"/>
    <s v="Alto"/>
    <s v="Dispensa de Licitação em razão do valor"/>
    <s v=""/>
  </r>
  <r>
    <x v="239"/>
    <s v="Comarca de Capinzal"/>
    <x v="1"/>
    <s v="Serviços de Refeição para sessões júri"/>
    <s v="0075135-71.2026.8.24.0710"/>
    <x v="2"/>
    <s v="em contratação"/>
    <s v="Fornecimento de alimentação aos participantes das sessões do Tribunal do Juri"/>
    <s v="Refeições/ Lanches: 50"/>
    <n v="1048.5"/>
    <s v="Alto"/>
    <s v="Dispensa de Licitação em razão do valor"/>
    <s v=""/>
  </r>
  <r>
    <x v="239"/>
    <s v="Comarca de Capinzal"/>
    <x v="1"/>
    <s v="Serviços de Refeição para sessões júri"/>
    <s v="0099922-67.2026.8.24.0710"/>
    <x v="2"/>
    <s v="em contratação"/>
    <s v="Fornecimento de alimentação aos participantes das sessões do Tribunal do Juri"/>
    <s v="Refeições/ Lanches: 240"/>
    <n v="7776"/>
    <s v="Alto"/>
    <s v="Dispensa de Licitação em razão do valor"/>
    <s v=""/>
  </r>
  <r>
    <x v="239"/>
    <s v="Comarca de Capinzal"/>
    <x v="1"/>
    <s v="Serviços de Refeição para sessões júri"/>
    <s v="0101440-92.2026.8.24.0710"/>
    <x v="2"/>
    <s v="em contratação"/>
    <s v="Fornecimento de alimentação aos participantes das sessões do Tribunal do Juri"/>
    <s v="Refeições/ Lanches: 50"/>
    <n v="1370"/>
    <s v="Alto"/>
    <s v="Dispensa de Licitação em razão do valor"/>
    <s v=""/>
  </r>
  <r>
    <x v="239"/>
    <s v="Comarca de Capinzal"/>
    <x v="1"/>
    <s v="Serviços de Refeição para sessões júri"/>
    <s v="0097764-39.2026.8.24.0710"/>
    <x v="2"/>
    <s v="em contratação"/>
    <s v="Fornecimento de alimentação aos participantes das sessões do Tribunal do Juri"/>
    <s v="Refeições/ Lanches: 100"/>
    <n v="3240"/>
    <s v="Alto"/>
    <s v="Dispensa de Licitação em razão do valor"/>
    <s v=""/>
  </r>
  <r>
    <x v="240"/>
    <s v="Comarca de Capivari de Baixo"/>
    <x v="1"/>
    <s v="Serviços de Refeição para sessões júri"/>
    <m/>
    <x v="0"/>
    <s v="em contratação"/>
    <s v="Fornecimento de alimentação aos participantes das sessões do Tribunal do Juri"/>
    <s v="Refeições/ Lanches: 367"/>
    <n v="13257.62"/>
    <s v="Alto"/>
    <s v="Dispensa de Licitação em razão do valor"/>
    <n v="22432.399999999998"/>
  </r>
  <r>
    <x v="240"/>
    <s v="Comarca de Capivari de Baixo"/>
    <x v="1"/>
    <s v="Serviços de Refeição para sessões júri"/>
    <s v="0018861-87.2026.8.24.0710"/>
    <x v="2"/>
    <s v="em contratação"/>
    <s v="Fornecimento de alimentação aos participantes das sessões do Tribunal do Juri"/>
    <s v="Refeições/ Lanches: 40"/>
    <n v="984"/>
    <s v="Alto"/>
    <s v="Dispensa de Licitação em razão do valor"/>
    <s v=""/>
  </r>
  <r>
    <x v="240"/>
    <s v="Comarca de Capivari de Baixo"/>
    <x v="1"/>
    <s v="Serviços de Refeição para sessões júri"/>
    <s v="0019331-21.2026.8.24.0710"/>
    <x v="2"/>
    <s v="em contratação"/>
    <s v="Fornecimento de alimentação aos participantes das sessões do Tribunal do Juri"/>
    <s v="Refeições/ Lanches: 85"/>
    <n v="4250"/>
    <s v="Alto"/>
    <s v="Dispensa de Licitação em razão do valor"/>
    <s v=""/>
  </r>
  <r>
    <x v="240"/>
    <s v="Comarca de Capivari de Baixo"/>
    <x v="1"/>
    <s v="Serviços de Refeição para sessões júri"/>
    <s v="0032204-53.2026.8.24.0710"/>
    <x v="2"/>
    <s v="em contratação"/>
    <s v="Fornecimento de alimentação aos participantes das sessões do Tribunal do Juri"/>
    <s v="Refeições/ Lanches: 40"/>
    <n v="1560"/>
    <s v="Alto"/>
    <s v="Dispensa de Licitação em razão do valor"/>
    <s v=""/>
  </r>
  <r>
    <x v="240"/>
    <s v="Comarca de Capivari de Baixo"/>
    <x v="1"/>
    <s v="Serviços de Refeição para sessões júri"/>
    <s v="0056034-48.2026.8.24.0710"/>
    <x v="2"/>
    <s v="em contratação"/>
    <s v="Fornecimento de alimentação aos participantes das sessões do Tribunal do Juri"/>
    <s v="Refeições/ Lanches: 60"/>
    <n v="1320"/>
    <s v="Alto"/>
    <s v="Dispensa de Licitação em razão do valor"/>
    <s v=""/>
  </r>
  <r>
    <x v="240"/>
    <s v="Comarca de Capivari de Baixo"/>
    <x v="1"/>
    <s v="Serviços de Refeição para sessões júri"/>
    <s v="0032204-53.2026.8.24.0710"/>
    <x v="2"/>
    <s v="em contratação"/>
    <s v="Fornecimento de alimentação aos participantes das sessões do Tribunal do Juri"/>
    <s v="Refeições/ Lanches: 82"/>
    <n v="3198"/>
    <s v="Alto"/>
    <s v="Dispensa de Licitação em razão do valor"/>
    <s v=""/>
  </r>
  <r>
    <x v="240"/>
    <s v="Comarca de Capivari de Baixo"/>
    <x v="1"/>
    <s v="Serviços de Refeição para sessões júri"/>
    <s v="0058273-25.2026.8.24.0710"/>
    <x v="2"/>
    <s v="em contratação"/>
    <s v="Fornecimento de alimentação aos participantes das sessões do Tribunal do Juri"/>
    <s v="Refeições/ Lanches: 42"/>
    <n v="1638"/>
    <s v="Alto"/>
    <s v="Dispensa de Licitação em razão do valor"/>
    <s v=""/>
  </r>
  <r>
    <x v="240"/>
    <s v="Comarca de Capivari de Baixo"/>
    <x v="1"/>
    <s v="Serviços de Refeição para sessões júri"/>
    <s v="0058337-35.2026.8.24.0710"/>
    <x v="2"/>
    <s v="em contratação"/>
    <s v="Fornecimento de alimentação aos participantes das sessões do Tribunal do Juri"/>
    <s v="Refeições/ Lanches: 40"/>
    <n v="984"/>
    <s v="Alto"/>
    <s v="Dispensa de Licitação em razão do valor"/>
    <s v=""/>
  </r>
  <r>
    <x v="240"/>
    <s v="Comarca de Capivari de Baixo"/>
    <x v="1"/>
    <s v="Serviços de Refeição para sessões júri"/>
    <s v="0069002-13.2026.8.24.0710"/>
    <x v="2"/>
    <s v="em contratação"/>
    <s v="Fornecimento de alimentação aos participantes das sessões do Tribunal do Juri"/>
    <s v="Refeições/ Lanches: 40"/>
    <n v="1560"/>
    <s v="Alto"/>
    <s v="Dispensa de Licitação em razão do valor"/>
    <s v=""/>
  </r>
  <r>
    <x v="240"/>
    <s v="Comarca de Capivari de Baixo"/>
    <x v="1"/>
    <s v="Serviços de Refeição para sessões júri"/>
    <s v="0068310-14.2026.8.24.0710"/>
    <x v="2"/>
    <s v="em contratação"/>
    <s v="Fornecimento de alimentação aos participantes das sessões do Tribunal do Juri"/>
    <s v="Refeições/ Lanches: 42"/>
    <n v="1108.8"/>
    <s v="Alto"/>
    <s v="Dispensa de Licitação em razão do valor"/>
    <s v=""/>
  </r>
  <r>
    <x v="240"/>
    <s v="Comarca de Capivari de Baixo"/>
    <x v="1"/>
    <s v="Serviços de Refeição para sessões júri"/>
    <s v="0078225-87.2026.8.24.0710"/>
    <x v="2"/>
    <s v="em contratação"/>
    <s v="Fornecimento de alimentação aos participantes das sessões do Tribunal do Juri"/>
    <s v="Refeições/ Lanches: 42"/>
    <n v="1108.8"/>
    <s v="Alto"/>
    <s v="Dispensa de Licitação em razão do valor"/>
    <s v=""/>
  </r>
  <r>
    <x v="240"/>
    <s v="Comarca de Capivari de Baixo"/>
    <x v="1"/>
    <s v="Serviços de Refeição para sessões júri"/>
    <s v="0078208-51.2026.8.24.0710"/>
    <x v="2"/>
    <s v="em contratação"/>
    <s v="Fornecimento de alimentação aos participantes das sessões do Tribunal do Juri"/>
    <s v="Refeições/ Lanches: 40"/>
    <n v="1560"/>
    <s v="Alto"/>
    <s v="Dispensa de Licitação em razão do valor"/>
    <s v=""/>
  </r>
  <r>
    <x v="240"/>
    <s v="Comarca de Capivari de Baixo"/>
    <x v="1"/>
    <s v="Serviços de Refeição para sessões júri"/>
    <s v="0058337-35.2026.8.24.0710"/>
    <x v="2"/>
    <s v="em contratação"/>
    <s v="Fornecimento de alimentação aos participantes das sessões do Tribunal do Juri"/>
    <s v="Refeições/ Lanches: 20"/>
    <n v="492"/>
    <s v="Alto"/>
    <s v="Dispensa de Licitação em razão do valor"/>
    <s v=""/>
  </r>
  <r>
    <x v="240"/>
    <s v="Comarca de Capivari de Baixo"/>
    <x v="1"/>
    <s v="Serviços de Refeição para sessões júri"/>
    <s v="0098932-76.2026.8.24.0710"/>
    <x v="2"/>
    <s v="em contratação"/>
    <s v="Fornecimento de alimentação aos participantes das sessões do Tribunal do Juri"/>
    <s v="Refeições/ Lanches: 40"/>
    <n v="1560"/>
    <s v="Alto"/>
    <s v="Dispensa de Licitação em razão do valor"/>
    <s v=""/>
  </r>
  <r>
    <x v="240"/>
    <s v="Comarca de Capivari de Baixo"/>
    <x v="1"/>
    <s v="Serviços de Refeição para sessões júri"/>
    <s v="0098944-90.2026.8.24.0710"/>
    <x v="2"/>
    <s v="em contratação"/>
    <s v="Fornecimento de alimentação aos participantes das sessões do Tribunal do Juri"/>
    <s v="Refeições/ Lanches: 42"/>
    <n v="1108.8"/>
    <s v="Alto"/>
    <s v="Dispensa de Licitação em razão do valor"/>
    <s v=""/>
  </r>
  <r>
    <x v="241"/>
    <s v="Comarca de Catanduvas"/>
    <x v="1"/>
    <s v="Serviços de Refeição para sessões júri"/>
    <m/>
    <x v="0"/>
    <s v="em contratação"/>
    <s v="Fornecimento de alimentação aos participantes das sessões do Tribunal do Juri"/>
    <s v="Refeições/ Lanches: 318"/>
    <n v="8463.07"/>
    <s v="Alto"/>
    <s v="Dispensa de Licitação em razão do valor"/>
    <n v="6746.5"/>
  </r>
  <r>
    <x v="241"/>
    <s v="Comarca de Catanduvas"/>
    <x v="1"/>
    <s v="Serviços de Refeição para sessões júri"/>
    <s v="0011607-63.2026.8.24.0710"/>
    <x v="2"/>
    <s v="em contratação"/>
    <s v="Fornecimento de alimentação aos participantes das sessões do Tribunal do Juri"/>
    <s v="Refeições/ Lanches: 75"/>
    <n v="2850"/>
    <s v="Alto"/>
    <s v="Dispensa de Licitação em razão do valor"/>
    <s v=""/>
  </r>
  <r>
    <x v="241"/>
    <s v="Comarca de Catanduvas"/>
    <x v="1"/>
    <s v="Serviços de Refeição para sessões júri"/>
    <s v="0013909-65.2026.8.24.0710"/>
    <x v="2"/>
    <s v="em contratação"/>
    <s v="Fornecimento de alimentação aos participantes das sessões do Tribunal do Juri"/>
    <s v="Refeições/ Lanches: 35"/>
    <n v="630"/>
    <s v="Alto"/>
    <s v="Dispensa de Licitação em razão do valor"/>
    <s v=""/>
  </r>
  <r>
    <x v="241"/>
    <s v="Comarca de Catanduvas"/>
    <x v="1"/>
    <s v="Serviços de Refeição para sessões júri"/>
    <s v="0087624-43.2026.8.24.0710"/>
    <x v="2"/>
    <s v="em contratação"/>
    <s v="Fornecimento de alimentação aos participantes das sessões do Tribunal do Juri"/>
    <s v="Refeições/ Lanches: 70"/>
    <n v="2730"/>
    <s v="Alto"/>
    <s v="Dispensa de Licitação em razão do valor"/>
    <s v=""/>
  </r>
  <r>
    <x v="241"/>
    <s v="Comarca de Catanduvas"/>
    <x v="1"/>
    <s v="Serviços de Refeição para sessões júri"/>
    <s v="0089709-02.2026.8.24.0710"/>
    <x v="2"/>
    <s v="em contratação"/>
    <s v="Fornecimento de alimentação aos participantes das sessões do Tribunal do Juri"/>
    <s v="Refeições/ Lanches: 29"/>
    <n v="536.5"/>
    <s v="Alto"/>
    <s v="Dispensa de Licitação em razão do valor"/>
    <s v=""/>
  </r>
  <r>
    <x v="242"/>
    <s v="Comarca de Concórdia"/>
    <x v="1"/>
    <s v="Serviços de Refeição para sessões júri"/>
    <m/>
    <x v="0"/>
    <s v="em contratação"/>
    <s v="Fornecimento de alimentação aos participantes das sessões do Tribunal do Juri"/>
    <s v="Refeições/ Lanches: 1214"/>
    <n v="27366.240000000002"/>
    <s v="Alto"/>
    <s v="Dispensa de Licitação em razão do valor"/>
    <n v="37830.300000000003"/>
  </r>
  <r>
    <x v="242"/>
    <s v="Comarca de Concórdia"/>
    <x v="1"/>
    <s v="Serviços de Refeição para sessões júri"/>
    <s v="0006067-34.2026.8.24.0710"/>
    <x v="2"/>
    <s v="em contratação"/>
    <s v="Fornecimento de alimentação aos participantes das sessões do Tribunal do Juri"/>
    <s v="Refeições/ Lanches: 66"/>
    <n v="2862.2"/>
    <s v="Alto"/>
    <s v="Dispensa de Licitação em razão do valor"/>
    <s v=""/>
  </r>
  <r>
    <x v="242"/>
    <s v="Comarca de Concórdia"/>
    <x v="1"/>
    <s v="Serviços de Refeição para sessões júri"/>
    <s v="0005158-89.2026.8.24.0710"/>
    <x v="2"/>
    <s v="em contratação"/>
    <s v="Fornecimento de alimentação aos participantes das sessões do Tribunal do Juri"/>
    <s v="Refeições/ Lanches: 44"/>
    <n v="1743.5"/>
    <s v="Alto"/>
    <s v="Dispensa de Licitação em razão do valor"/>
    <s v=""/>
  </r>
  <r>
    <x v="242"/>
    <s v="Comarca de Concórdia"/>
    <x v="1"/>
    <s v="Serviços de Refeição para sessões júri"/>
    <s v="0018001-86.2026.8.24.0710"/>
    <x v="2"/>
    <s v="em contratação"/>
    <s v="Fornecimento de alimentação aos participantes das sessões do Tribunal do Juri"/>
    <s v="Refeições/ Lanches: 66"/>
    <n v="2862.2"/>
    <s v="Alto"/>
    <s v="Dispensa de Licitação em razão do valor"/>
    <s v=""/>
  </r>
  <r>
    <x v="242"/>
    <s v="Comarca de Concórdia"/>
    <x v="1"/>
    <s v="Serviços de Refeição para sessões júri"/>
    <s v="0060256-59.2026.8.24.0710"/>
    <x v="2"/>
    <s v="em contratação"/>
    <s v="Fornecimento de alimentação aos participantes das sessões do Tribunal do Juri"/>
    <s v="Refeições/ Lanches: 213"/>
    <n v="9237.1"/>
    <s v="Alto"/>
    <s v="Dispensa de Licitação em razão do valor"/>
    <s v=""/>
  </r>
  <r>
    <x v="242"/>
    <s v="Comarca de Concórdia"/>
    <x v="1"/>
    <s v="Serviços de Refeição para sessões júri"/>
    <s v="0086879-63.2026.8.24.0710"/>
    <x v="2"/>
    <s v="em contratação"/>
    <s v="Fornecimento de alimentação aos participantes das sessões do Tribunal do Juri"/>
    <s v="Refeições/ Lanches: 48"/>
    <n v="1902"/>
    <s v="Alto"/>
    <s v="Dispensa de Licitação em razão do valor"/>
    <s v=""/>
  </r>
  <r>
    <x v="242"/>
    <s v="Comarca de Concórdia"/>
    <x v="1"/>
    <s v="Serviços de Refeição para sessões júri"/>
    <s v="0089243-08.2026.8.24.0710"/>
    <x v="2"/>
    <s v="em contratação"/>
    <s v="Fornecimento de alimentação aos participantes das sessões do Tribunal do Juri"/>
    <s v="Refeições/ Lanches: 117"/>
    <n v="5073.8999999999996"/>
    <s v="Alto"/>
    <s v="Dispensa de Licitação em razão do valor"/>
    <s v=""/>
  </r>
  <r>
    <x v="242"/>
    <s v="Comarca de Concórdia"/>
    <x v="1"/>
    <s v="Serviços de Refeição para sessões júri"/>
    <s v="0098930-09.2026.8.24.0710"/>
    <x v="2"/>
    <s v="em contratação"/>
    <s v="Fornecimento de alimentação aos participantes das sessões do Tribunal do Juri"/>
    <s v="Refeições/ Lanches: 26"/>
    <n v="1372.8"/>
    <s v="Alto"/>
    <s v="Dispensa de Licitação em razão do valor"/>
    <s v=""/>
  </r>
  <r>
    <x v="242"/>
    <s v="Comarca de Concórdia"/>
    <x v="1"/>
    <s v="Serviços de Refeição para sessões júri"/>
    <s v="0099080-87.2026.8.24.0710"/>
    <x v="2"/>
    <s v="em contratação"/>
    <s v="Fornecimento de alimentação aos participantes das sessões do Tribunal do Juri"/>
    <s v="Refeições/ Lanches: 38"/>
    <n v="1043.0999999999999"/>
    <s v="Alto"/>
    <s v="Dispensa de Licitação em razão do valor"/>
    <s v=""/>
  </r>
  <r>
    <x v="242"/>
    <s v="Comarca de Concórdia"/>
    <x v="1"/>
    <s v="Serviços de Refeição para sessões júri"/>
    <s v="0098756-97.2026.8.24.0710"/>
    <x v="2"/>
    <s v="em contratação"/>
    <s v="Fornecimento de alimentação aos participantes das sessões do Tribunal do Juri"/>
    <s v="Refeições/ Lanches: 56"/>
    <n v="1635.2"/>
    <s v="Alto"/>
    <s v="Dispensa de Licitação em razão do valor"/>
    <s v=""/>
  </r>
  <r>
    <x v="242"/>
    <s v="Comarca de Concórdia"/>
    <x v="1"/>
    <s v="Serviços de Refeição para sessões júri"/>
    <s v="0090571-70.2026.8.24.0710"/>
    <x v="2"/>
    <s v="em contratação"/>
    <s v="Fornecimento de alimentação aos participantes das sessões do Tribunal do Juri"/>
    <s v="Refeições/ Lanches: 11"/>
    <n v="2695"/>
    <s v="Alto"/>
    <s v="Dispensa de Licitação em razão do valor"/>
    <s v=""/>
  </r>
  <r>
    <x v="242"/>
    <s v="Comarca de Concórdia"/>
    <x v="1"/>
    <s v="Serviços de Refeição para sessões júri"/>
    <s v="0100248-27.2026.8.24.0710"/>
    <x v="2"/>
    <s v="em contratação"/>
    <s v="Fornecimento de alimentação aos participantes das sessões do Tribunal do Juri"/>
    <s v="Refeições/ Lanches: 33"/>
    <n v="965.25"/>
    <s v="Alto"/>
    <s v="Dispensa de Licitação em razão do valor"/>
    <s v=""/>
  </r>
  <r>
    <x v="242"/>
    <s v="Comarca de Concórdia"/>
    <x v="1"/>
    <s v="Serviços de Refeição para sessões júri"/>
    <s v="0100179-92.2026.8.24.0710"/>
    <x v="2"/>
    <s v="em contratação"/>
    <s v="Fornecimento de alimentação aos participantes das sessões do Tribunal do Juri"/>
    <s v="Refeições/ Lanches: 27"/>
    <n v="789.25"/>
    <s v="Alto"/>
    <s v="Dispensa de Licitação em razão do valor"/>
    <s v=""/>
  </r>
  <r>
    <x v="242"/>
    <s v="Comarca de Concórdia"/>
    <x v="1"/>
    <s v="Serviços de Refeição para sessões júri"/>
    <s v="0099182-12.2026.8.24.0710"/>
    <x v="2"/>
    <s v="em contratação"/>
    <s v="Fornecimento de alimentação aos participantes das sessões do Tribunal do Juri"/>
    <s v="Refeições/ Lanches: 66"/>
    <n v="3484.8"/>
    <s v="Alto"/>
    <s v="Dispensa de Licitação em razão do valor"/>
    <s v=""/>
  </r>
  <r>
    <x v="242"/>
    <s v="Comarca de Concórdia"/>
    <x v="1"/>
    <s v="Serviços de Refeição para sessões júri"/>
    <s v="0100188-54.2026.8.24.0710"/>
    <x v="2"/>
    <s v="em contratação"/>
    <s v="Fornecimento de alimentação aos participantes das sessões do Tribunal do Juri"/>
    <s v="Refeições/ Lanches: 27"/>
    <n v="1425.6"/>
    <s v="Alto"/>
    <s v="Dispensa de Licitação em razão do valor"/>
    <s v=""/>
  </r>
  <r>
    <x v="242"/>
    <s v="Comarca de Concórdia"/>
    <x v="1"/>
    <s v="Serviços de Refeição para sessões júri"/>
    <s v="0097484-68.2026.8.24.0710"/>
    <x v="2"/>
    <s v="em contratação"/>
    <s v="Fornecimento de alimentação aos participantes das sessões do Tribunal do Juri"/>
    <s v="Refeições/ Lanches: 26"/>
    <n v="738.4"/>
    <s v="Alto"/>
    <s v="Dispensa de Licitação em razão do valor"/>
    <s v=""/>
  </r>
  <r>
    <x v="243"/>
    <s v="Comarca de Coronel Freitas"/>
    <x v="1"/>
    <s v="Serviços de Refeição para sessões júri"/>
    <m/>
    <x v="0"/>
    <s v="em contratação"/>
    <s v="Fornecimento de alimentação aos participantes das sessões do Tribunal do Juri"/>
    <s v="Refeições/ Lanches: 364"/>
    <n v="4373.6000000000004"/>
    <s v="Alto"/>
    <s v="Dispensa de Licitação em razão do valor"/>
    <n v="12027"/>
  </r>
  <r>
    <x v="243"/>
    <s v="Comarca de Coronel Freitas"/>
    <x v="1"/>
    <s v="Serviços de Refeição para sessões júri"/>
    <s v="0023503-06.2026.8.24.0710"/>
    <x v="2"/>
    <s v="em contratação"/>
    <s v="Fornecimento de alimentação aos participantes das sessões do Tribunal do Juri"/>
    <s v="Refeições/ Lanches: 50"/>
    <n v="1415"/>
    <s v="Alto"/>
    <s v="Dispensa de Licitação em razão do valor"/>
    <s v=""/>
  </r>
  <r>
    <x v="243"/>
    <s v="Comarca de Coronel Freitas"/>
    <x v="1"/>
    <s v="Serviços de Refeição para sessões júri"/>
    <s v="0023546-40.2026.8.24.0710"/>
    <x v="2"/>
    <s v="em contratação"/>
    <s v="Fornecimento de alimentação aos participantes das sessões do Tribunal do Juri"/>
    <s v="Refeições/ Lanches: 140"/>
    <n v="5460"/>
    <s v="Alto"/>
    <s v="Dispensa de Licitação em razão do valor"/>
    <s v=""/>
  </r>
  <r>
    <x v="243"/>
    <s v="Comarca de Coronel Freitas"/>
    <x v="1"/>
    <s v="Serviços de Refeição para sessões júri"/>
    <s v="0105652-59.2026.8.24.0710"/>
    <x v="2"/>
    <s v="em contratação"/>
    <s v="Fornecimento de alimentação aos participantes das sessões do Tribunal do Juri"/>
    <s v="Refeições/ Lanches: 90"/>
    <n v="4020"/>
    <s v="Alto"/>
    <s v="Dispensa de Licitação em razão do valor"/>
    <s v=""/>
  </r>
  <r>
    <x v="243"/>
    <s v="Comarca de Coronel Freitas"/>
    <x v="1"/>
    <s v="Serviços de Refeição para sessões júri"/>
    <s v="0106602-68.2026.8.24.0710"/>
    <x v="2"/>
    <s v="em contratação"/>
    <s v="Fornecimento de alimentação aos participantes das sessões do Tribunal do Juri"/>
    <s v="Refeições/ Lanches: 40"/>
    <n v="1132"/>
    <s v="Alto"/>
    <s v="Dispensa de Licitação em razão do valor"/>
    <s v=""/>
  </r>
  <r>
    <x v="244"/>
    <s v="Comarca de Correia Pinto"/>
    <x v="1"/>
    <s v="Serviços de Refeição para sessões júri"/>
    <m/>
    <x v="0"/>
    <s v="em contratação"/>
    <s v="Fornecimento de alimentação aos participantes das sessões do Tribunal do Juri"/>
    <s v="Refeições/ Lanches: 633"/>
    <n v="22211.200000000001"/>
    <s v="Alto"/>
    <s v="Dispensa de Licitação em razão do valor"/>
    <n v="22530"/>
  </r>
  <r>
    <x v="244"/>
    <s v="Comarca de Correia Pinto"/>
    <x v="1"/>
    <s v="Serviços de Refeição para sessões júri"/>
    <s v="0101007-25.2025.8.24.0710"/>
    <x v="2"/>
    <s v="em contratação"/>
    <s v="Fornecimento de alimentação aos participantes das sessões do Tribunal do Juri"/>
    <s v="Refeições/ Lanches: 70"/>
    <n v="3150"/>
    <s v="Alto"/>
    <s v="Dispensa de Licitação em razão do valor"/>
    <s v=""/>
  </r>
  <r>
    <x v="244"/>
    <s v="Comarca de Correia Pinto"/>
    <x v="1"/>
    <s v="Serviços de Refeição para sessões júri"/>
    <s v="0005862-05.2026.8.24.0710"/>
    <x v="2"/>
    <s v="em contratação"/>
    <s v="Fornecimento de alimentação aos participantes das sessões do Tribunal do Juri"/>
    <s v="Refeições/ Lanches: 42"/>
    <n v="840"/>
    <s v="Alto"/>
    <s v="Dispensa de Licitação em razão do valor"/>
    <s v=""/>
  </r>
  <r>
    <x v="244"/>
    <s v="Comarca de Correia Pinto"/>
    <x v="1"/>
    <s v="Serviços de Refeição para sessões júri"/>
    <s v="0005850-88.2026.8.24.0710"/>
    <x v="2"/>
    <s v="em contratação"/>
    <s v="Fornecimento de alimentação aos participantes das sessões do Tribunal do Juri"/>
    <s v="Refeições/ Lanches: 84"/>
    <n v="3780"/>
    <s v="Alto"/>
    <s v="Dispensa de Licitação em razão do valor"/>
    <m/>
  </r>
  <r>
    <x v="244"/>
    <s v="Comarca de Correia Pinto"/>
    <x v="1"/>
    <s v="Serviços de Refeição para sessões júri"/>
    <s v="0007468-68.2026.8.24.0710"/>
    <x v="2"/>
    <s v="em contratação"/>
    <s v="Fornecimento de alimentação aos participantes das sessões do Tribunal do Juri"/>
    <s v="Refeições/ Lanches: 76"/>
    <n v="3800"/>
    <s v="Alto"/>
    <s v="Dispensa de Licitação em razão do valor"/>
    <m/>
  </r>
  <r>
    <x v="244"/>
    <s v="Comarca de Correia Pinto"/>
    <x v="1"/>
    <s v="Serviços de Refeição para sessões júri"/>
    <s v="0007006-14.2026.8.24.0710"/>
    <x v="2"/>
    <s v="em contratação"/>
    <s v="Fornecimento de alimentação aos participantes das sessões do Tribunal do Juri"/>
    <s v="Refeições/ Lanches: 38"/>
    <n v="760"/>
    <s v="Alto"/>
    <s v="Dispensa de Licitação em razão do valor"/>
    <m/>
  </r>
  <r>
    <x v="244"/>
    <s v="Comarca de Correia Pinto"/>
    <x v="1"/>
    <s v="Serviços de Refeição para sessões júri"/>
    <s v="0019598-90.2026.8.24.0710"/>
    <x v="2"/>
    <s v="em contratação"/>
    <s v="Fornecimento de alimentação aos participantes das sessões do Tribunal do Juri"/>
    <s v="Refeições/ Lanches: 86"/>
    <n v="4300"/>
    <s v="Alto"/>
    <s v="Dispensa de Licitação em razão do valor"/>
    <m/>
  </r>
  <r>
    <x v="244"/>
    <s v="Comarca de Correia Pinto"/>
    <x v="1"/>
    <s v="Serviços de Refeição para sessões júri"/>
    <s v="0019615-29.2026.8.24.0710"/>
    <x v="2"/>
    <s v="em contratação"/>
    <s v="Fornecimento de alimentação aos participantes das sessões do Tribunal do Juri"/>
    <s v="Refeições/ Lanches: 43"/>
    <n v="860"/>
    <s v="Alto"/>
    <s v="Dispensa de Licitação em razão do valor"/>
    <m/>
  </r>
  <r>
    <x v="244"/>
    <s v="Comarca de Correia Pinto"/>
    <x v="1"/>
    <s v="Serviços de Refeição para sessões júri"/>
    <s v="0105115-63.2026.8.24.0710"/>
    <x v="2"/>
    <s v="em contratação"/>
    <s v="Fornecimento de alimentação aos participantes das sessões do Tribunal do Juri"/>
    <s v="Refeições/ Lanches: 80"/>
    <n v="4160"/>
    <s v="Alto"/>
    <s v="Dispensa de Licitação em razão do valor"/>
    <m/>
  </r>
  <r>
    <x v="244"/>
    <s v="Comarca de Correia Pinto"/>
    <x v="1"/>
    <s v="Serviços de Refeição para sessões júri"/>
    <s v="0105191-87.2026.8.24.0710"/>
    <x v="2"/>
    <s v="em contratação"/>
    <s v="Fornecimento de alimentação aos participantes das sessões do Tribunal do Juri"/>
    <s v="Refeições/ Lanches: 40"/>
    <n v="880"/>
    <s v="Alto"/>
    <s v="Dispensa de Licitação em razão do valor"/>
    <m/>
  </r>
  <r>
    <x v="245"/>
    <s v="Comarca de Cunha Porã"/>
    <x v="1"/>
    <s v="Serviços de Refeição para sessões júri"/>
    <m/>
    <x v="0"/>
    <s v="Prevista"/>
    <s v="Fornecimento de alimentação aos participantes das sessões do Tribunal do Juri"/>
    <s v="Refeições/ Lanches: 50"/>
    <n v="2284.6999999999998"/>
    <s v="Alto"/>
    <s v="Dispensa de Licitação em razão do valor"/>
    <n v="0"/>
  </r>
  <r>
    <x v="246"/>
    <s v="Comarca de Curitibanos"/>
    <x v="1"/>
    <s v="Serviços de Refeição para sessões júri"/>
    <m/>
    <x v="0"/>
    <s v="Prevista"/>
    <s v="Fornecimento de alimentação aos participantes das sessões do Tribunal do Juri"/>
    <s v="Refeições/ Lanches: 837"/>
    <n v="7660.4"/>
    <s v="Alto"/>
    <s v="Dispensa de Licitação em razão do valor"/>
    <n v="0"/>
  </r>
  <r>
    <x v="247"/>
    <s v="Comarca de Descanso"/>
    <x v="1"/>
    <s v="Serviços de Refeição para sessões júri"/>
    <m/>
    <x v="0"/>
    <s v="em contratação"/>
    <s v="Fornecimento de alimentação aos participantes das sessões do Tribunal do Juri"/>
    <s v="Refeições/ Lanches: 157"/>
    <n v="9840.6"/>
    <s v="Alto"/>
    <s v="Dispensa de Licitação em razão do valor"/>
    <n v="4290.8"/>
  </r>
  <r>
    <x v="247"/>
    <s v="Comarca de Descanso"/>
    <x v="1"/>
    <s v="Serviços de Refeição para sessões júri"/>
    <s v="0086545-63.2025.8.24.0710"/>
    <x v="2"/>
    <s v="em contratação"/>
    <s v="Fornecimento de alimentação aos participantes das sessões do Tribunal do Juri"/>
    <s v="Refeições/ Lanches: 102"/>
    <n v="4290.8"/>
    <s v="Alto"/>
    <s v="Dispensa de Licitação em razão do valor"/>
    <s v=""/>
  </r>
  <r>
    <x v="248"/>
    <s v="Comarca de Dionísio Cerqueira"/>
    <x v="1"/>
    <s v="Serviços de Refeição para sessões júri"/>
    <m/>
    <x v="0"/>
    <s v="em contratação"/>
    <s v="Fornecimento de alimentação aos participantes das sessões do Tribunal do Juri"/>
    <s v="Refeições/ Lanches:316"/>
    <n v="7121.3"/>
    <s v="Alto"/>
    <s v="Dispensa de Licitação em razão do valor"/>
    <n v="14290.640000000001"/>
  </r>
  <r>
    <x v="248"/>
    <s v="Comarca de Dionísio Cerqueira"/>
    <x v="1"/>
    <s v="Serviços de Refeição para sessões júri"/>
    <s v="0100365-52.2025.8.24.0710"/>
    <x v="2"/>
    <s v="em contratação"/>
    <s v="Fornecimento de alimentação aos participantes das sessões do Tribunal do Juri"/>
    <s v="Refeições/ Lanches:28"/>
    <n v="784"/>
    <s v="Alto"/>
    <s v="Dispensa de Licitação em razão do valor"/>
    <s v=""/>
  </r>
  <r>
    <x v="248"/>
    <s v="Comarca de Dionísio Cerqueira"/>
    <x v="1"/>
    <s v="Serviços de Refeição para sessões júri"/>
    <s v="0100364-67.2025.8.24.0710"/>
    <x v="2"/>
    <s v="em contratação"/>
    <s v="Fornecimento de alimentação aos participantes das sessões do Tribunal do Juri"/>
    <s v="Refeições/ Lanches:33"/>
    <n v="1678.38"/>
    <s v="Alto"/>
    <s v="Dispensa de Licitação em razão do valor"/>
    <s v=""/>
  </r>
  <r>
    <x v="248"/>
    <s v="Comarca de Dionísio Cerqueira"/>
    <x v="1"/>
    <s v="Serviços de Refeição para sessões júri"/>
    <s v="0005997-17.2026.8.24.0710"/>
    <x v="2"/>
    <s v="em contratação"/>
    <s v="Fornecimento de alimentação aos participantes das sessões do Tribunal do Juri"/>
    <s v="Refeições/ Lanches:28"/>
    <n v="784"/>
    <s v="Alto"/>
    <s v="Dispensa de Licitação em razão do valor"/>
    <s v=""/>
  </r>
  <r>
    <x v="248"/>
    <s v="Comarca de Dionísio Cerqueira"/>
    <x v="1"/>
    <s v="Serviços de Refeição para sessões júri"/>
    <s v="0005999-84.2026.8.24.0710"/>
    <x v="2"/>
    <s v="em contratação"/>
    <s v="Fornecimento de alimentação aos participantes das sessões do Tribunal do Juri"/>
    <s v="Refeições/ Lanches:33"/>
    <n v="1678.38"/>
    <s v="Alto"/>
    <s v="Dispensa de Licitação em razão do valor"/>
    <s v=""/>
  </r>
  <r>
    <x v="248"/>
    <s v="Comarca de Dionísio Cerqueira"/>
    <x v="1"/>
    <s v="Serviços de Refeição para sessões júri"/>
    <s v="0006006-76.2026.8.24.0710"/>
    <x v="2"/>
    <s v="em contratação"/>
    <s v="Fornecimento de alimentação aos participantes das sessões do Tribunal do Juri"/>
    <s v="Refeições/ Lanches:33"/>
    <n v="1525.8"/>
    <s v="Alto"/>
    <s v="Dispensa de Licitação em razão do valor"/>
    <s v=""/>
  </r>
  <r>
    <x v="248"/>
    <s v="Comarca de Dionísio Cerqueira"/>
    <x v="1"/>
    <s v="Serviços de Refeição para sessões júri"/>
    <s v="0006004-09.2026.8.24.0710"/>
    <x v="2"/>
    <s v="em contratação"/>
    <s v="Fornecimento de alimentação aos participantes das sessões do Tribunal do Juri"/>
    <s v="Refeições/ Lanches:25"/>
    <n v="700"/>
    <s v="Alto"/>
    <s v="Dispensa de Licitação em razão do valor"/>
    <s v=""/>
  </r>
  <r>
    <x v="248"/>
    <s v="Comarca de Dionísio Cerqueira"/>
    <x v="1"/>
    <s v="Serviços de Refeição para sessões júri"/>
    <s v="0020689-21.2026.8.24.0710"/>
    <x v="2"/>
    <s v="em contratação"/>
    <s v="Fornecimento de alimentação aos participantes das sessões do Tribunal do Juri"/>
    <s v="Refeições/ Lanches:33"/>
    <n v="1678.38"/>
    <s v="Alto"/>
    <s v="Dispensa de Licitação em razão do valor"/>
    <s v=""/>
  </r>
  <r>
    <x v="248"/>
    <s v="Comarca de Dionísio Cerqueira"/>
    <x v="1"/>
    <s v="Serviços de Refeição para sessões júri"/>
    <s v="0020694-43.2026.8.24.0710"/>
    <x v="2"/>
    <s v="em contratação"/>
    <s v="Fornecimento de alimentação aos participantes das sessões do Tribunal do Juri"/>
    <s v="Refeições/ Lanches:28"/>
    <n v="784"/>
    <s v="Alto"/>
    <s v="Dispensa de Licitação em razão do valor"/>
    <s v=""/>
  </r>
  <r>
    <x v="248"/>
    <s v="Comarca de Dionísio Cerqueira"/>
    <x v="1"/>
    <s v="Serviços de Refeição para sessões júri"/>
    <s v="0020804-42.2026.8.24.0710"/>
    <x v="2"/>
    <s v="em contratação"/>
    <s v="Fornecimento de alimentação aos participantes das sessões do Tribunal do Juri"/>
    <s v="Refeições/ Lanches:35"/>
    <n v="1780.1"/>
    <s v="Alto"/>
    <s v="Dispensa de Licitação em razão do valor"/>
    <s v=""/>
  </r>
  <r>
    <x v="248"/>
    <s v="Comarca de Dionísio Cerqueira"/>
    <x v="1"/>
    <s v="Serviços de Refeição para sessões júri"/>
    <s v="0020807-94.2026.8.24.0710"/>
    <x v="2"/>
    <s v="em contratação"/>
    <s v="Fornecimento de alimentação aos participantes das sessões do Tribunal do Juri"/>
    <s v="Refeições/ Lanches:28"/>
    <n v="784"/>
    <s v="Alto"/>
    <s v="Dispensa de Licitação em razão do valor"/>
    <s v=""/>
  </r>
  <r>
    <x v="248"/>
    <s v="Comarca de Dionísio Cerqueira"/>
    <x v="1"/>
    <s v="Serviços de Refeição para sessões júri"/>
    <s v="0105707-10.2026.8.24.0710"/>
    <x v="2"/>
    <s v="em contratação"/>
    <s v="Fornecimento de alimentação aos participantes das sessões do Tribunal do Juri"/>
    <s v="Refeições/ Lanches:40"/>
    <n v="2113.6"/>
    <s v="Alto"/>
    <s v="Dispensa de Licitação em razão do valor"/>
    <s v=""/>
  </r>
  <r>
    <x v="249"/>
    <s v="Comarca de Forquilhinha"/>
    <x v="1"/>
    <s v="Serviços de Refeição para sessões júri"/>
    <m/>
    <x v="0"/>
    <s v="em contratação"/>
    <s v="Fornecimento de alimentação aos participantes das sessões do Tribunal do Juri"/>
    <s v="Refeições/ Lanches: 510"/>
    <n v="1258.4000000000001"/>
    <s v="Alto"/>
    <s v="Dispensa de Licitação em razão do valor"/>
    <n v="12544"/>
  </r>
  <r>
    <x v="249"/>
    <s v="Comarca de Forquilhinha"/>
    <x v="1"/>
    <s v="Serviços de Refeição para sessões júri"/>
    <s v="0068260-85.2026.8.24.0710"/>
    <x v="2"/>
    <s v="em contratação"/>
    <s v="Fornecimento de alimentação aos participantes das sessões do Tribunal do Juri"/>
    <s v="Refeições/ Lanches: 96"/>
    <n v="3136"/>
    <s v="Alto"/>
    <s v="Dispensa de Licitação em razão do valor"/>
    <s v=""/>
  </r>
  <r>
    <x v="249"/>
    <s v="Comarca de Forquilhinha"/>
    <x v="1"/>
    <s v="Serviços de Refeição para sessões júri"/>
    <s v="0086252-59.2026.8.24.0710"/>
    <x v="2"/>
    <s v="em contratação"/>
    <s v="Fornecimento de alimentação aos participantes das sessões do Tribunal do Juri"/>
    <s v="Refeições/ Lanches: 96"/>
    <n v="3136"/>
    <s v="Alto"/>
    <s v="Dispensa de Licitação em razão do valor"/>
    <s v=""/>
  </r>
  <r>
    <x v="249"/>
    <s v="Comarca de Forquilhinha"/>
    <x v="1"/>
    <s v="Serviços de Refeição para sessões júri"/>
    <s v="0104090-15.2026.8.24.0710"/>
    <x v="2"/>
    <s v="em contratação"/>
    <s v="Fornecimento de alimentação aos participantes das sessões do Tribunal do Juri"/>
    <s v="Refeições/ Lanches: 96"/>
    <n v="3136"/>
    <s v="Alto"/>
    <s v="Dispensa de Licitação em razão do valor"/>
    <s v=""/>
  </r>
  <r>
    <x v="249"/>
    <s v="Comarca de Forquilhinha"/>
    <x v="1"/>
    <s v="Serviços de Refeição para sessões júri"/>
    <s v="0061511-52.2026.8.24.0710"/>
    <x v="2"/>
    <s v="em contratação"/>
    <s v="Fornecimento de alimentação aos participantes das sessões do Tribunal do Juri"/>
    <s v="Refeições/ Lanches: 96"/>
    <n v="3136"/>
    <s v="Alto"/>
    <s v="Dispensa de Licitação em razão do valor"/>
    <s v=""/>
  </r>
  <r>
    <x v="250"/>
    <s v="Comarca de Fraiburgo"/>
    <x v="1"/>
    <s v="Serviços de Refeição para sessões júri"/>
    <m/>
    <x v="0"/>
    <s v="em contratação"/>
    <s v="Fornecimento de alimentação aos participantes das sessões do Tribunal do Juri"/>
    <s v="Refeições/ Lanches: 676"/>
    <n v="50819.78"/>
    <s v="Alto"/>
    <s v="Dispensa de Licitação em razão do valor"/>
    <n v="49035"/>
  </r>
  <r>
    <x v="250"/>
    <s v="Comarca de Fraiburgo"/>
    <x v="1"/>
    <s v="Serviços de Refeição para sessões júri"/>
    <s v="0095811-74.2025.8.24.0710"/>
    <x v="2"/>
    <s v="em contratação"/>
    <s v="Fornecimento de alimentação aos participantes das sessões do Tribunal do Juri"/>
    <s v="Refeições/ Lanches: 105"/>
    <n v="2247"/>
    <s v="Alto"/>
    <s v="Dispensa de Licitação em razão do valor"/>
    <s v=""/>
  </r>
  <r>
    <x v="250"/>
    <s v="Comarca de Fraiburgo"/>
    <x v="1"/>
    <s v="Serviços de Refeição para sessões júri"/>
    <s v="0095804-82.2025.8.24.0710"/>
    <x v="2"/>
    <s v="em contratação"/>
    <s v="Fornecimento de alimentação aos participantes das sessões do Tribunal do Juri"/>
    <s v="Refeições/ Lanches: 210"/>
    <n v="7560"/>
    <s v="Alto"/>
    <s v="Dispensa de Licitação em razão do valor"/>
    <s v=""/>
  </r>
  <r>
    <x v="250"/>
    <s v="Comarca de Fraiburgo"/>
    <x v="1"/>
    <s v="Serviços de Refeição para sessões júri"/>
    <s v="0008673-35.2026.8.24.0710"/>
    <x v="2"/>
    <s v="em contratação"/>
    <s v="Fornecimento de alimentação aos participantes das sessões do Tribunal do Juri"/>
    <s v="Refeições/ Lanches: 70"/>
    <n v="1498"/>
    <s v="Alto"/>
    <s v="Dispensa de Licitação em razão do valor"/>
    <s v=""/>
  </r>
  <r>
    <x v="250"/>
    <s v="Comarca de Fraiburgo"/>
    <x v="1"/>
    <s v="Serviços de Refeição para sessões júri"/>
    <s v="0008671-65.2026.8.24.0710"/>
    <x v="2"/>
    <s v="em contratação"/>
    <s v="Fornecimento de alimentação aos participantes das sessões do Tribunal do Juri"/>
    <s v="Refeições/ Lanches: 140"/>
    <n v="5040"/>
    <s v="Alto"/>
    <s v="Dispensa de Licitação em razão do valor"/>
    <s v=""/>
  </r>
  <r>
    <x v="250"/>
    <s v="Comarca de Fraiburgo"/>
    <x v="1"/>
    <s v="Serviços de Refeição para sessões júri"/>
    <s v="0025742-80.2026.8.24.0710"/>
    <x v="2"/>
    <s v="em contratação"/>
    <s v="Fornecimento de alimentação aos participantes das sessões do Tribunal do Juri"/>
    <s v="Refeições/ Lanches: 105"/>
    <n v="2247"/>
    <s v="Alto"/>
    <s v="Dispensa de Licitação em razão do valor"/>
    <s v=""/>
  </r>
  <r>
    <x v="250"/>
    <s v="Comarca de Fraiburgo"/>
    <x v="1"/>
    <s v="Serviços de Refeição para sessões júri"/>
    <s v="0025737-58.2026.8.24.0710"/>
    <x v="2"/>
    <s v="em contratação"/>
    <s v="Fornecimento de alimentação aos participantes das sessões do Tribunal do Juri"/>
    <s v="Refeições/ Lanches: 210"/>
    <n v="7560"/>
    <s v="Alto"/>
    <s v="Dispensa de Licitação em razão do valor"/>
    <s v=""/>
  </r>
  <r>
    <x v="250"/>
    <s v="Comarca de Fraiburgo"/>
    <x v="1"/>
    <s v="Serviços de Refeição para sessões júri"/>
    <s v="0076936-22.2026.8.24.0710"/>
    <x v="2"/>
    <s v="em contratação"/>
    <s v="Fornecimento de alimentação aos participantes das sessões do Tribunal do Juri"/>
    <s v="Refeições/ Lanches: 35"/>
    <n v="749"/>
    <s v="Alto"/>
    <s v="Dispensa de Licitação em razão do valor"/>
    <s v=""/>
  </r>
  <r>
    <x v="250"/>
    <s v="Comarca de Fraiburgo"/>
    <x v="1"/>
    <s v="Serviços de Refeição para sessões júri"/>
    <s v="0076924-08.2026.8.24.0710"/>
    <x v="2"/>
    <s v="em contratação"/>
    <s v="Fornecimento de alimentação aos participantes das sessões do Tribunal do Juri"/>
    <s v="Refeições/ Lanches: 210"/>
    <n v="2520"/>
    <s v="Alto"/>
    <s v="Dispensa de Licitação em razão do valor"/>
    <s v=""/>
  </r>
  <r>
    <x v="250"/>
    <s v="Comarca de Fraiburgo"/>
    <x v="1"/>
    <s v="Serviços de Refeição para sessões júri"/>
    <s v="0078533-26.2026.8.24.0710"/>
    <x v="2"/>
    <s v="em contratação"/>
    <s v="Fornecimento de alimentação aos participantes das sessões do Tribunal do Juri"/>
    <s v="Refeições/ Lanches: 70"/>
    <n v="1498"/>
    <s v="Alto"/>
    <s v="Dispensa de Licitação em razão do valor"/>
    <s v=""/>
  </r>
  <r>
    <x v="250"/>
    <s v="Comarca de Fraiburgo"/>
    <x v="1"/>
    <s v="Serviços de Refeição para sessões júri"/>
    <s v="0078528-04.2026.8.24.0710"/>
    <x v="2"/>
    <s v="em contratação"/>
    <s v="Fornecimento de alimentação aos participantes das sessões do Tribunal do Juri"/>
    <s v="Refeições/ Lanches: 140"/>
    <n v="5040"/>
    <s v="Alto"/>
    <s v="Dispensa de Licitação em razão do valor"/>
    <s v=""/>
  </r>
  <r>
    <x v="250"/>
    <s v="Comarca de Fraiburgo"/>
    <x v="1"/>
    <s v="Serviços de Refeição para sessões júri"/>
    <s v="0089317-62.2026.8.24.0710"/>
    <x v="2"/>
    <s v="em contratação"/>
    <s v="Fornecimento de alimentação aos participantes das sessões do Tribunal do Juri"/>
    <s v="Refeições/ Lanches: 70"/>
    <n v="1498"/>
    <s v="Alto"/>
    <s v="Dispensa de Licitação em razão do valor"/>
    <s v=""/>
  </r>
  <r>
    <x v="250"/>
    <s v="Comarca de Fraiburgo"/>
    <x v="1"/>
    <s v="Serviços de Refeição para sessões júri"/>
    <s v="0089309-85.2026.8.24.0710"/>
    <x v="2"/>
    <s v="em contratação"/>
    <s v="Fornecimento de alimentação aos participantes das sessões do Tribunal do Juri"/>
    <s v="Refeições/ Lanches: 140"/>
    <n v="5040"/>
    <s v="Alto"/>
    <s v="Dispensa de Licitação em razão do valor"/>
    <s v=""/>
  </r>
  <r>
    <x v="250"/>
    <s v="Comarca de Fraiburgo"/>
    <x v="1"/>
    <s v="Serviços de Refeição para sessões júri"/>
    <s v="0103398-16.2026.8.24.0710"/>
    <x v="2"/>
    <s v="em contratação"/>
    <s v="Fornecimento de alimentação aos participantes das sessões do Tribunal do Juri"/>
    <s v="Refeições/ Lanches: 70"/>
    <n v="1498"/>
    <s v="Alto"/>
    <s v="Dispensa de Licitação em razão do valor"/>
    <s v=""/>
  </r>
  <r>
    <x v="250"/>
    <s v="Comarca de Fraiburgo"/>
    <x v="1"/>
    <s v="Serviços de Refeição para sessões júri"/>
    <s v="0103388-69.2026.8.24.0710"/>
    <x v="2"/>
    <s v="em contratação"/>
    <s v="Fornecimento de alimentação aos participantes das sessões do Tribunal do Juri"/>
    <s v="Refeições/ Lanches: 140"/>
    <n v="5040"/>
    <s v="Alto"/>
    <s v="Dispensa de Licitação em razão do valor"/>
    <s v=""/>
  </r>
  <r>
    <x v="251"/>
    <s v="Comarca de Garopaba"/>
    <x v="1"/>
    <s v="Serviços de Refeição para sessões júri"/>
    <m/>
    <x v="0"/>
    <s v="em contratação"/>
    <s v="Fornecimento de alimentação aos participantes das sessões do Tribunal do Juri"/>
    <s v="Refeições/ Lanches:223"/>
    <n v="20320.740000000002"/>
    <s v="Alto"/>
    <s v="Dispensa de Licitação em razão do valor"/>
    <n v="16881"/>
  </r>
  <r>
    <x v="251"/>
    <s v="Comarca de Garopaba"/>
    <x v="1"/>
    <s v="Serviços de Refeição para sessões júri"/>
    <s v="0090091-92.2026.8.24.0710"/>
    <x v="2"/>
    <s v="em contratação"/>
    <s v="Fornecimento de alimentação aos participantes das sessões do Tribunal do Juri"/>
    <s v="Refeições/ Lanches:340"/>
    <n v="8381"/>
    <s v="Alto"/>
    <s v="Dispensa de Licitação em razão do valor"/>
    <s v=""/>
  </r>
  <r>
    <x v="251"/>
    <s v="Comarca de Garopaba"/>
    <x v="1"/>
    <s v="Serviços de Refeição para sessões júri"/>
    <s v="0090067-64.2026.8.24.0710"/>
    <x v="2"/>
    <s v="em contratação"/>
    <s v="Fornecimento de alimentação aos participantes das sessões do Tribunal do Juri"/>
    <s v="Refeições/ Lanches:170"/>
    <n v="8500"/>
    <s v="Alto"/>
    <s v="Dispensa de Licitação em razão do valor"/>
    <s v=""/>
  </r>
  <r>
    <x v="252"/>
    <s v="Comarca de Garuva"/>
    <x v="1"/>
    <s v="Serviços de Refeição para sessões júri"/>
    <m/>
    <x v="0"/>
    <s v="em contratação"/>
    <s v="Fornecimento de alimentação aos participantes das sessões do Tribunal do Juri"/>
    <s v="Refeições/ Lanches:390"/>
    <n v="15717.9"/>
    <s v="Alto"/>
    <s v="Dispensa de Licitação em razão do valor"/>
    <n v="17439"/>
  </r>
  <r>
    <x v="252"/>
    <s v="Comarca de Garuva"/>
    <x v="1"/>
    <s v="Serviços de Refeição para sessões júri"/>
    <s v="0027936-53.2026.8.24.0710"/>
    <x v="2"/>
    <s v="em contratação"/>
    <s v="Fornecimento de alimentação aos participantes das sessões do Tribunal do Juri"/>
    <s v="Refeições/ Lanches:40"/>
    <n v="1240"/>
    <s v="Alto"/>
    <s v="Dispensa de Licitação em razão do valor"/>
    <s v=""/>
  </r>
  <r>
    <x v="252"/>
    <s v="Comarca de Garuva"/>
    <x v="1"/>
    <s v="Serviços de Refeição para sessões júri"/>
    <s v="0027918-32.2026.8.24.0710"/>
    <x v="2"/>
    <s v="em contratação"/>
    <s v="Fornecimento de alimentação aos participantes das sessões do Tribunal do Juri"/>
    <s v="Refeições/ Lanches:80"/>
    <n v="2640"/>
    <s v="Alto"/>
    <s v="Dispensa de Licitação em razão do valor"/>
    <s v=""/>
  </r>
  <r>
    <x v="252"/>
    <s v="Comarca de Garuva"/>
    <x v="1"/>
    <s v="Serviços de Refeição para sessões júri"/>
    <s v="0076705-92.2026.8.24.0710"/>
    <x v="2"/>
    <s v="em contratação"/>
    <s v="Fornecimento de alimentação aos participantes das sessões do Tribunal do Juri"/>
    <s v="Refeições/ Lanches:40"/>
    <n v="1280"/>
    <s v="Alto"/>
    <s v="Dispensa de Licitação em razão do valor"/>
    <s v=""/>
  </r>
  <r>
    <x v="252"/>
    <s v="Comarca de Garuva"/>
    <x v="1"/>
    <s v="Serviços de Refeição para sessões júri"/>
    <s v="0078409-43.2026.8.24.0710"/>
    <x v="2"/>
    <s v="em contratação"/>
    <s v="Fornecimento de alimentação aos participantes das sessões do Tribunal do Juri"/>
    <s v="Refeições/ Lanches:80"/>
    <n v="2892"/>
    <s v="Alto"/>
    <s v="Dispensa de Licitação em razão do valor"/>
    <s v=""/>
  </r>
  <r>
    <x v="252"/>
    <s v="Comarca de Garuva"/>
    <x v="1"/>
    <s v="Serviços de Refeição para sessões júri"/>
    <s v="0088622-11.2026.8.24.0710"/>
    <x v="2"/>
    <s v="em contratação"/>
    <s v="Fornecimento de alimentação aos participantes das sessões do Tribunal do Juri"/>
    <s v="Refeições/ Lanches:90"/>
    <n v="2880"/>
    <s v="Alto"/>
    <s v="Dispensa de Licitação em razão do valor"/>
    <s v=""/>
  </r>
  <r>
    <x v="252"/>
    <s v="Comarca de Garuva"/>
    <x v="1"/>
    <s v="Serviços de Refeição para sessões júri"/>
    <s v="0089040-46.2026.8.24.0710"/>
    <x v="2"/>
    <s v="em contratação"/>
    <s v="Fornecimento de alimentação aos participantes das sessões do Tribunal do Juri"/>
    <s v="Refeições/ Lanches:180"/>
    <n v="6507"/>
    <s v="Alto"/>
    <s v="Dispensa de Licitação em razão do valor"/>
    <s v=""/>
  </r>
  <r>
    <x v="253"/>
    <s v="Comarca de Guaramirim"/>
    <x v="1"/>
    <s v="Serviços de Refeição para sessões júri"/>
    <m/>
    <x v="0"/>
    <s v="em contratação"/>
    <s v="Fornecimento de alimentação aos participantes das sessões do Tribunal do Juri"/>
    <s v="Refeições/ Lanches:350"/>
    <n v="25271.4"/>
    <s v="Alto"/>
    <s v="Dispensa de Licitação em razão do valor"/>
    <n v="5340"/>
  </r>
  <r>
    <x v="253"/>
    <s v="Comarca de Guaramirim"/>
    <x v="1"/>
    <s v="Serviços de Refeição para sessões júri"/>
    <s v="0017039-63.2026.8.24.0710"/>
    <x v="2"/>
    <s v="em contratação"/>
    <s v="Fornecimento de alimentação aos participantes das sessões do Tribunal do Juri"/>
    <s v="Refeições/ Lanches:28"/>
    <n v="840"/>
    <s v="Alto"/>
    <s v="Dispensa de Licitação em razão do valor"/>
    <s v=""/>
  </r>
  <r>
    <x v="253"/>
    <s v="Comarca de Guaramirim"/>
    <x v="1"/>
    <s v="Serviços de Refeição para sessões júri"/>
    <s v="0017031-86.2026.8.24.0710"/>
    <x v="2"/>
    <s v="em contratação"/>
    <s v="Fornecimento de alimentação aos participantes das sessões do Tribunal do Juri"/>
    <s v="Refeições/ Lanches:37"/>
    <n v="1850"/>
    <s v="Alto"/>
    <s v="Dispensa de Licitação em razão do valor"/>
    <s v=""/>
  </r>
  <r>
    <x v="253"/>
    <s v="Comarca de Guaramirim"/>
    <x v="1"/>
    <s v="Serviços de Refeição para sessões júri"/>
    <s v="0086257-81.2026.8.24.0710"/>
    <x v="2"/>
    <s v="em contratação"/>
    <s v="Fornecimento de alimentação aos participantes das sessões do Tribunal do Juri"/>
    <s v="Refeições/ Lanches:25"/>
    <n v="700"/>
    <s v="Alto"/>
    <s v="Dispensa de Licitação em razão do valor"/>
    <s v=""/>
  </r>
  <r>
    <x v="253"/>
    <s v="Comarca de Guaramirim"/>
    <x v="1"/>
    <s v="Serviços de Refeição para sessões júri"/>
    <s v="0086239-60.2026.8.24.0710"/>
    <x v="2"/>
    <s v="em contratação"/>
    <s v="Fornecimento de alimentação aos participantes das sessões do Tribunal do Juri"/>
    <s v="Refeições/ Lanches:39"/>
    <n v="1950"/>
    <s v="Alto"/>
    <s v="Dispensa de Licitação em razão do valor"/>
    <s v=""/>
  </r>
  <r>
    <x v="254"/>
    <s v="Comarca de Herval D'oeste"/>
    <x v="1"/>
    <s v="Serviços de Refeição para sessões júri"/>
    <m/>
    <x v="0"/>
    <s v="em contratação"/>
    <s v="Fornecimento de alimentação aos participantes das sessões do Tribunal do Juri"/>
    <s v="Refeições/ Lanches: 68"/>
    <n v="8726.2999999999993"/>
    <s v="Alto"/>
    <s v="Dispensa de Licitação em razão do valor"/>
    <n v="5049"/>
  </r>
  <r>
    <x v="254"/>
    <s v="Comarca de Herval D'oeste"/>
    <x v="1"/>
    <s v="Serviços de Refeição para sessões júri"/>
    <s v="0083182-34.2026.8.24.0710"/>
    <x v="0"/>
    <s v="em contratação"/>
    <s v="Fornecimento de alimentação aos participantes das sessões do Tribunal do Juri"/>
    <s v="Refeições/ Lanches: 39"/>
    <n v="1950"/>
    <s v="Alto"/>
    <s v="Dispensa de Licitação em razão do valor"/>
    <n v="5049"/>
  </r>
  <r>
    <x v="254"/>
    <s v="Comarca de Herval D'oeste"/>
    <x v="1"/>
    <s v="Serviços de Refeição para sessões júri"/>
    <s v="0083171-05.2026.8.24.0710"/>
    <x v="2"/>
    <s v="em contratação"/>
    <s v="Fornecimento de alimentação aos participantes das sessões do Tribunal do Juri"/>
    <s v="Refeições/ Lanches: 39"/>
    <n v="1089.5"/>
    <s v="Alto"/>
    <s v="Dispensa de Licitação em razão do valor"/>
    <s v=""/>
  </r>
  <r>
    <x v="254"/>
    <s v="Comarca de Herval D'oeste"/>
    <x v="1"/>
    <s v="Serviços de Refeição para sessões júri"/>
    <s v="0100400-75.2026.8.24.0710"/>
    <x v="2"/>
    <s v="em contratação"/>
    <s v="Fornecimento de alimentação aos participantes das sessões do Tribunal do Juri"/>
    <s v="Refeições/ Lanches: 39"/>
    <n v="1459.5"/>
    <s v="Alto"/>
    <s v="Dispensa de Licitação em razão do valor"/>
    <s v=""/>
  </r>
  <r>
    <x v="254"/>
    <s v="Comarca de Herval D'oeste"/>
    <x v="1"/>
    <s v="Serviços de Refeição para sessões júri"/>
    <s v="0100402-45.2026.8.24.0710"/>
    <x v="2"/>
    <s v="em contratação"/>
    <s v="Fornecimento de alimentação aos participantes das sessões do Tribunal do Juri"/>
    <s v="Refeições/ Lanches: 50"/>
    <n v="2500"/>
    <s v="Alto"/>
    <s v="Dispensa de Licitação em razão do valor"/>
    <s v=""/>
  </r>
  <r>
    <x v="255"/>
    <s v="Comarca de Ibirama"/>
    <x v="1"/>
    <s v="Serviços de Refeição para sessões júri"/>
    <m/>
    <x v="0"/>
    <s v="em contratação"/>
    <s v="Fornecimento de alimentação aos participantes das sessões do Tribunal do Juri"/>
    <s v="Refeições/ Lanches:64"/>
    <n v="9817.5"/>
    <s v="Alto"/>
    <s v="Dispensa de Licitação em razão do valor"/>
    <n v="2648.6400000000003"/>
  </r>
  <r>
    <x v="255"/>
    <s v="Comarca de Ibirama"/>
    <x v="1"/>
    <s v="Serviços de Refeição para sessões júri"/>
    <s v="0029918-05.2026.8.24.0710"/>
    <x v="2"/>
    <s v="em contratação"/>
    <s v="Fornecimento de alimentação aos participantes das sessões do Tribunal do Juri"/>
    <s v="Refeições/ Lanches:24"/>
    <n v="1220.6400000000001"/>
    <s v="Alto"/>
    <s v="Dispensa de Licitação em razão do valor"/>
    <s v=""/>
  </r>
  <r>
    <x v="255"/>
    <s v="Comarca de Ibirama"/>
    <x v="1"/>
    <s v="Serviços de Refeição para sessões júri"/>
    <s v="0029926-79.2026.8.24.0710"/>
    <x v="2"/>
    <s v="em contratação"/>
    <s v="Fornecimento de alimentação aos participantes das sessões do Tribunal do Juri"/>
    <s v="Refeições/ Lanches:24"/>
    <n v="672"/>
    <s v="Alto"/>
    <s v="Dispensa de Licitação em razão do valor"/>
    <s v=""/>
  </r>
  <r>
    <x v="255"/>
    <s v="Comarca de Ibirama"/>
    <x v="1"/>
    <s v="Serviços de Refeição para sessões júri"/>
    <s v="0078773-15.2026.8.24.0710"/>
    <x v="2"/>
    <s v="em contratação"/>
    <s v="Fornecimento de alimentação aos participantes das sessões do Tribunal do Juri"/>
    <s v="Refeições/ Lanches:27"/>
    <n v="756"/>
    <s v="Alto"/>
    <s v="Dispensa de Licitação em razão do valor"/>
    <s v=""/>
  </r>
  <r>
    <x v="256"/>
    <s v="Comarca de Içara"/>
    <x v="1"/>
    <s v="Serviços de Refeição para sessões júri"/>
    <m/>
    <x v="0"/>
    <s v="em contratação"/>
    <s v="Fornecimento de alimentação aos participantes das sessões do Tribunal do Juri"/>
    <s v="Refeições/ Lanches: 448"/>
    <n v="32182.6"/>
    <s v="Alto"/>
    <s v="Dispensa de Licitação em razão do valor"/>
    <n v="41821.35"/>
  </r>
  <r>
    <x v="256"/>
    <s v="Comarca de Içara"/>
    <x v="1"/>
    <s v="Serviços de Refeição para sessões júri"/>
    <s v="0103851-45.2025.8.24.0710"/>
    <x v="2"/>
    <s v="em contratação"/>
    <s v="Fornecimento de alimentação aos participantes das sessões do Tribunal do Juri"/>
    <s v="Refeições/ Lanches: 105"/>
    <n v="4555.95"/>
    <s v="Alto"/>
    <s v="Dispensa de Licitação em razão do valor"/>
    <s v=""/>
  </r>
  <r>
    <x v="256"/>
    <s v="Comarca de Içara"/>
    <x v="1"/>
    <s v="Serviços de Refeição para sessões júri"/>
    <s v="0103857-52.2025.8.24.0710"/>
    <x v="2"/>
    <s v="em contratação"/>
    <s v="Fornecimento de alimentação aos participantes das sessões do Tribunal do Juri"/>
    <s v="Refeições/ Lanches: 448"/>
    <n v="4555.95"/>
    <s v="Alto"/>
    <s v="Dispensa de Licitação em razão do valor"/>
    <s v=""/>
  </r>
  <r>
    <x v="256"/>
    <s v="Comarca de Içara"/>
    <x v="1"/>
    <s v="Serviços de Refeição para sessões júri"/>
    <s v="0015259-88.2026.8.24.0710"/>
    <x v="2"/>
    <s v="em contratação"/>
    <s v="Fornecimento de alimentação aos participantes das sessões do Tribunal do Juri"/>
    <s v="Refeições/ Lanches: 105"/>
    <n v="4555.95"/>
    <s v="Alto"/>
    <s v="Dispensa de Licitação em razão do valor"/>
    <s v=""/>
  </r>
  <r>
    <x v="256"/>
    <s v="Comarca de Içara"/>
    <x v="1"/>
    <s v="Serviços de Refeição para sessões júri"/>
    <s v="0025507-16.2026.8.24.0710"/>
    <x v="2"/>
    <s v="em contratação"/>
    <s v="Fornecimento de alimentação aos participantes das sessões do Tribunal do Juri"/>
    <s v="Refeições/ Lanches: 105"/>
    <n v="4555.95"/>
    <s v="Alto"/>
    <s v="Dispensa de Licitação em razão do valor"/>
    <s v=""/>
  </r>
  <r>
    <x v="256"/>
    <s v="Comarca de Içara"/>
    <x v="1"/>
    <s v="Serviços de Refeição para sessões júri"/>
    <s v="0030308-72.2026.8.24.0710"/>
    <x v="2"/>
    <s v="em contratação"/>
    <s v="Fornecimento de alimentação aos participantes das sessões do Tribunal do Juri"/>
    <s v="Refeições/ Lanches: 120"/>
    <n v="5206.8"/>
    <s v="Alto"/>
    <s v="Dispensa de Licitação em razão do valor"/>
    <s v=""/>
  </r>
  <r>
    <x v="256"/>
    <s v="Comarca de Içara"/>
    <x v="1"/>
    <s v="Serviços de Refeição para sessões júri"/>
    <s v="0079790-86.2026.8.24.0710"/>
    <x v="2"/>
    <s v="em contratação"/>
    <s v="Fornecimento de alimentação aos participantes das sessões do Tribunal do Juri"/>
    <s v="Refeições/ Lanches: 105"/>
    <n v="4555.95"/>
    <s v="Alto"/>
    <s v="Dispensa de Licitação em razão do valor"/>
    <s v=""/>
  </r>
  <r>
    <x v="256"/>
    <s v="Comarca de Içara"/>
    <x v="1"/>
    <s v="Serviços de Refeição para sessões júri"/>
    <s v="0089908-24.2026.8.24.0710"/>
    <x v="2"/>
    <s v="em contratação"/>
    <s v="Fornecimento de alimentação aos participantes das sessões do Tribunal do Juri"/>
    <s v="Refeições/ Lanches: 105"/>
    <n v="4555.95"/>
    <s v="Alto"/>
    <s v="Dispensa de Licitação em razão do valor"/>
    <s v=""/>
  </r>
  <r>
    <x v="256"/>
    <s v="Comarca de Içara"/>
    <x v="1"/>
    <s v="Serviços de Refeição para sessões júri"/>
    <s v="0097606-81.2026.8.24.0710"/>
    <x v="2"/>
    <s v="em contratação"/>
    <s v="Fornecimento de alimentação aos participantes das sessões do Tribunal do Juri"/>
    <s v="Refeições/ Lanches: 105"/>
    <n v="4555.95"/>
    <s v="Alto"/>
    <s v="Dispensa de Licitação em razão do valor"/>
    <s v=""/>
  </r>
  <r>
    <x v="256"/>
    <s v="Comarca de Içara"/>
    <x v="1"/>
    <s v="Serviços de Refeição para sessões júri"/>
    <s v="0102320-84.2026.8.24.0710"/>
    <x v="2"/>
    <s v="em contratação"/>
    <s v="Fornecimento de alimentação aos participantes das sessões do Tribunal do Juri"/>
    <s v="Refeições/ Lanches: 105"/>
    <n v="4722.8999999999996"/>
    <s v="Alto"/>
    <s v="Dispensa de Licitação em razão do valor"/>
    <s v=""/>
  </r>
  <r>
    <x v="257"/>
    <s v="Comarca de Imaruí"/>
    <x v="1"/>
    <s v="Serviços de Refeição para sessões júri"/>
    <m/>
    <x v="0"/>
    <s v="em contratação"/>
    <s v="Fornecimento de alimentação aos participantes das sessões do Tribunal do Juri"/>
    <s v="Refeições/ Lanches: 66"/>
    <n v="2587.1999999999998"/>
    <s v="Alto"/>
    <s v="Dispensa de Licitação em razão do valor"/>
    <n v="5049.6000000000004"/>
  </r>
  <r>
    <x v="257"/>
    <s v="Comarca de Imaruí"/>
    <x v="1"/>
    <s v="Serviços de Refeição para sessões júri"/>
    <s v="0102442-97.2026.8.24.0710"/>
    <x v="2"/>
    <s v="em contratação"/>
    <s v="Fornecimento de alimentação aos participantes das sessões do Tribunal do Juri"/>
    <s v="Refeições/ Lanches: 34"/>
    <n v="1696.6"/>
    <s v="Alto"/>
    <s v="Dispensa de Licitação em razão do valor"/>
    <s v=""/>
  </r>
  <r>
    <x v="257"/>
    <s v="Comarca de Imaruí"/>
    <x v="1"/>
    <s v="Serviços de Refeição para sessões júri"/>
    <s v="0102548-59.2026.8.24.0710"/>
    <x v="2"/>
    <s v="em contratação"/>
    <s v="Fornecimento de alimentação aos participantes das sessões do Tribunal do Juri"/>
    <s v="Refeições/ Lanches: 30"/>
    <n v="870"/>
    <s v="Alto"/>
    <s v="Dispensa de Licitação em razão do valor"/>
    <s v=""/>
  </r>
  <r>
    <x v="257"/>
    <s v="Comarca de Imaruí"/>
    <x v="1"/>
    <s v="Serviços de Refeição para sessões júri"/>
    <s v="0102441-15.2026.8.24.0710"/>
    <x v="2"/>
    <s v="em contratação"/>
    <s v="Fornecimento de alimentação aos participantes das sessões do Tribunal do Juri"/>
    <s v="Refeições/ Lanches: 30"/>
    <n v="1497"/>
    <s v="Alto"/>
    <s v="Dispensa de Licitação em razão do valor"/>
    <s v=""/>
  </r>
  <r>
    <x v="257"/>
    <s v="Comarca de Imaruí"/>
    <x v="1"/>
    <s v="Serviços de Refeição para sessões júri"/>
    <s v="0102550-29.2026.8.24.0710"/>
    <x v="2"/>
    <s v="em contratação"/>
    <s v="Fornecimento de alimentação aos participantes das sessões do Tribunal do Juri"/>
    <s v="Refeições/ Lanches: 34"/>
    <n v="986"/>
    <s v="Alto"/>
    <s v="Dispensa de Licitação em razão do valor"/>
    <s v=""/>
  </r>
  <r>
    <x v="258"/>
    <s v="Comarca de Imbituba"/>
    <x v="1"/>
    <s v="Serviços de Refeição para sessões júri"/>
    <m/>
    <x v="0"/>
    <s v="em contratação"/>
    <s v="Fornecimento de alimentação aos participantes das sessões do Tribunal do Juri"/>
    <s v="Refeições/ Lanches:465"/>
    <n v="44540.71"/>
    <s v="Alto"/>
    <s v="Dispensa de Licitação em razão do valor"/>
    <n v="35989.950000000004"/>
  </r>
  <r>
    <x v="258"/>
    <s v="Comarca de Imbituba"/>
    <x v="1"/>
    <s v="Serviços de Refeição para sessões júri"/>
    <s v="0099215-36.2025.8.24.0710"/>
    <x v="2"/>
    <s v="em contratação"/>
    <s v="Fornecimento de alimentação aos participantes das sessões do Tribunal do Juri"/>
    <s v="Refeições/ Lanches:330"/>
    <n v="13086.15"/>
    <s v="Alto"/>
    <s v="Dispensa de Licitação em razão do valor"/>
    <s v=""/>
  </r>
  <r>
    <x v="258"/>
    <s v="Comarca de Imbituba"/>
    <x v="1"/>
    <s v="Serviços de Refeição para sessões júri"/>
    <s v="0011915-02.2026.8.24.0710"/>
    <x v="2"/>
    <s v="em contratação"/>
    <s v="Fornecimento de alimentação aos participantes das sessões do Tribunal do Juri"/>
    <s v="Refeições/ Lanches:105"/>
    <n v="3883.65"/>
    <s v="Alto"/>
    <s v="Dispensa de Licitação em razão do valor"/>
    <s v=""/>
  </r>
  <r>
    <x v="258"/>
    <s v="Comarca de Imbituba"/>
    <x v="1"/>
    <s v="Serviços de Refeição para sessões júri"/>
    <s v="0011945-37.2026.8.24.0710"/>
    <x v="2"/>
    <s v="em contratação"/>
    <s v="Fornecimento de alimentação aos participantes das sessões do Tribunal do Juri"/>
    <s v="Refeições/ Lanches:105"/>
    <n v="3883.65"/>
    <s v="Alto"/>
    <s v="Dispensa de Licitação em razão do valor"/>
    <s v=""/>
  </r>
  <r>
    <x v="258"/>
    <s v="Comarca de Imbituba"/>
    <x v="1"/>
    <s v="Serviços de Refeição para sessões júri"/>
    <s v="0023434-71.2026.8.24.0710"/>
    <x v="2"/>
    <s v="em contratação"/>
    <s v="Fornecimento de alimentação aos participantes das sessões do Tribunal do Juri"/>
    <s v="Refeições/ Lanches:105"/>
    <n v="4555.95"/>
    <s v="Alto"/>
    <s v="Dispensa de Licitação em razão do valor"/>
    <s v=""/>
  </r>
  <r>
    <x v="258"/>
    <s v="Comarca de Imbituba"/>
    <x v="1"/>
    <s v="Serviços de Refeição para sessões júri"/>
    <s v="0025425-82.2026.8.24.0710"/>
    <x v="2"/>
    <s v="em contratação"/>
    <s v="Fornecimento de alimentação aos participantes das sessões do Tribunal do Juri"/>
    <s v="Refeições/ Lanches:135"/>
    <n v="5857.65"/>
    <s v="Alto"/>
    <s v="Dispensa de Licitação em razão do valor"/>
    <s v=""/>
  </r>
  <r>
    <x v="258"/>
    <s v="Comarca de Imbituba"/>
    <x v="1"/>
    <s v="Serviços de Refeição para sessões júri"/>
    <s v="0098800-19.2026.8.24.0710"/>
    <x v="2"/>
    <s v="em contratação"/>
    <s v="Fornecimento de alimentação aos participantes das sessões do Tribunal do Juri"/>
    <s v="Refeições/ Lanches:105"/>
    <n v="4722.8999999999996"/>
    <s v="Alto"/>
    <s v="Dispensa de Licitação em razão do valor"/>
    <s v=""/>
  </r>
  <r>
    <x v="259"/>
    <s v="Comarca de Indaial"/>
    <x v="1"/>
    <s v="Serviços de Refeição para sessões júri"/>
    <m/>
    <x v="0"/>
    <s v="em contratação"/>
    <s v="Fornecimento de alimentação aos participantes das sessões do Tribunal do Juri"/>
    <s v="Refeições/ Lanches: 448"/>
    <n v="31803.200000000001"/>
    <s v="Alto"/>
    <s v="Dispensa de Licitação em razão do valor"/>
    <n v="11172"/>
  </r>
  <r>
    <x v="259"/>
    <s v="Comarca de Indaial"/>
    <x v="1"/>
    <s v="Serviços de Refeição para sessões júri"/>
    <s v="0010915-64.2026.8.24.0710"/>
    <x v="2"/>
    <s v="em contratação"/>
    <s v="Fornecimento de alimentação aos participantes das sessões do Tribunal do Juri"/>
    <s v="Refeições/ Lanches: 66"/>
    <n v="1452"/>
    <s v="Alto"/>
    <s v="Dispensa de Licitação em razão do valor"/>
    <s v=""/>
  </r>
  <r>
    <x v="259"/>
    <s v="Comarca de Indaial"/>
    <x v="1"/>
    <s v="Serviços de Refeição para sessões júri"/>
    <s v="0012211-24.2026.8.24.0710"/>
    <x v="2"/>
    <s v="em contratação"/>
    <s v="Fornecimento de alimentação aos participantes das sessões do Tribunal do Juri"/>
    <s v="Refeições/ Lanches: 33"/>
    <n v="1584"/>
    <s v="Alto"/>
    <s v="Dispensa de Licitação em razão do valor"/>
    <s v=""/>
  </r>
  <r>
    <x v="259"/>
    <s v="Comarca de Indaial"/>
    <x v="1"/>
    <s v="Serviços de Refeição para sessões júri"/>
    <s v="0020243-18.2026.8.24.0710"/>
    <x v="2"/>
    <s v="em contratação"/>
    <s v="Fornecimento de alimentação aos participantes das sessões do Tribunal do Juri"/>
    <s v="Refeições/ Lanches: 44"/>
    <n v="2112"/>
    <s v="Alto"/>
    <s v="Dispensa de Licitação em razão do valor"/>
    <s v=""/>
  </r>
  <r>
    <x v="259"/>
    <s v="Comarca de Indaial"/>
    <x v="1"/>
    <s v="Serviços de Refeição para sessões júri"/>
    <s v="0020280-45.2026.8.24.0710"/>
    <x v="2"/>
    <s v="em contratação"/>
    <s v="Fornecimento de alimentação aos participantes das sessões do Tribunal do Juri"/>
    <s v="Refeições/ Lanches: 44"/>
    <n v="968"/>
    <s v="Alto"/>
    <s v="Dispensa de Licitação em razão do valor"/>
    <s v=""/>
  </r>
  <r>
    <x v="259"/>
    <s v="Comarca de Indaial"/>
    <x v="1"/>
    <s v="Serviços de Refeição para sessões júri"/>
    <s v="0023771-60.2026.8.24.0710"/>
    <x v="2"/>
    <s v="em contratação"/>
    <s v="Fornecimento de alimentação aos participantes das sessões do Tribunal do Juri"/>
    <s v="Refeições/ Lanches: 24"/>
    <n v="1152"/>
    <s v="Alto"/>
    <s v="Dispensa de Licitação em razão do valor"/>
    <s v=""/>
  </r>
  <r>
    <x v="259"/>
    <s v="Comarca de Indaial"/>
    <x v="1"/>
    <s v="Serviços de Refeição para sessões júri"/>
    <s v="0023771-60.2026.8.24.0710"/>
    <x v="2"/>
    <s v="em contratação"/>
    <s v="Fornecimento de alimentação aos participantes das sessões do Tribunal do Juri"/>
    <s v="Refeições/ Lanches: 52"/>
    <n v="1144"/>
    <s v="Alto"/>
    <s v="Dispensa de Licitação em razão do valor"/>
    <s v=""/>
  </r>
  <r>
    <x v="259"/>
    <s v="Comarca de Indaial"/>
    <x v="1"/>
    <s v="Serviços de Refeição para sessões júri"/>
    <s v="0086340-97.2026.8.24.0710"/>
    <x v="2"/>
    <s v="em contratação"/>
    <s v="Fornecimento de alimentação aos participantes das sessões do Tribunal do Juri"/>
    <s v="Refeições/ Lanches: 30"/>
    <n v="1440"/>
    <s v="Alto"/>
    <s v="Dispensa de Licitação em razão do valor"/>
    <s v=""/>
  </r>
  <r>
    <x v="259"/>
    <s v="Comarca de Indaial"/>
    <x v="1"/>
    <s v="Serviços de Refeição para sessões júri"/>
    <s v="0086361-73.2026.8.24.0710"/>
    <x v="2"/>
    <s v="em contratação"/>
    <s v="Fornecimento de alimentação aos participantes das sessões do Tribunal do Juri"/>
    <s v="Refeições/ Lanches: 60"/>
    <n v="1320"/>
    <s v="Alto"/>
    <s v="Dispensa de Licitação em razão do valor"/>
    <s v=""/>
  </r>
  <r>
    <x v="260"/>
    <s v="Comarca de Ipumirim"/>
    <x v="1"/>
    <s v="Serviços de Refeição para sessões júri"/>
    <m/>
    <x v="0"/>
    <s v="em contratação"/>
    <s v="Fornecimento de alimentação aos participantes das sessões do Tribunal do Juri"/>
    <s v="Refeições/ Lanches:72"/>
    <n v="2357.69"/>
    <s v="Alto"/>
    <s v="Dispensa de Licitação em razão do valor"/>
    <n v="5260.91"/>
  </r>
  <r>
    <x v="260"/>
    <s v="Comarca de Ipumirim"/>
    <x v="1"/>
    <s v="Serviços de Refeição para sessões júri"/>
    <s v="0083243-89.2026.8.24.0710"/>
    <x v="2"/>
    <s v="em contratação"/>
    <s v="Fornecimento de alimentação aos participantes das sessões do Tribunal do Juri"/>
    <s v="Refeições/ Lanches:31"/>
    <n v="1576.66"/>
    <s v="Alto"/>
    <s v="Dispensa de Licitação em razão do valor"/>
    <s v=""/>
  </r>
  <r>
    <x v="260"/>
    <s v="Comarca de Ipumirim"/>
    <x v="1"/>
    <s v="Serviços de Refeição para sessões júri"/>
    <s v="0086370-35.2026.8.24.0710"/>
    <x v="2"/>
    <s v="em contratação"/>
    <s v="Fornecimento de alimentação aos participantes das sessões do Tribunal do Juri"/>
    <s v="Refeições/ Lanches:31"/>
    <n v="880.4"/>
    <s v="Alto"/>
    <s v="Dispensa de Licitação em razão do valor"/>
    <s v=""/>
  </r>
  <r>
    <x v="260"/>
    <s v="Comarca de Ipumirim"/>
    <x v="1"/>
    <s v="Serviços de Refeição para sessões júri"/>
    <s v="0104186-30.2026.8.24.0710"/>
    <x v="2"/>
    <s v="em contratação"/>
    <s v="Fornecimento de alimentação aos participantes das sessões do Tribunal do Juri"/>
    <s v="Refeições/ Lanches:35"/>
    <n v="1023.75"/>
    <s v="Alto"/>
    <s v="Dispensa de Licitação em razão do valor"/>
    <s v=""/>
  </r>
  <r>
    <x v="260"/>
    <s v="Comarca de Ipumirim"/>
    <x v="1"/>
    <s v="Serviços de Refeição para sessões júri"/>
    <s v="0104167-24.2026.8.24.0710"/>
    <x v="2"/>
    <s v="em contratação"/>
    <s v="Fornecimento de alimentação aos participantes das sessões do Tribunal do Juri"/>
    <s v="Refeições/ Lanches:35"/>
    <n v="1780.1"/>
    <s v="Alto"/>
    <s v="Dispensa de Licitação em razão do valor"/>
    <s v=""/>
  </r>
  <r>
    <x v="261"/>
    <s v="Comarca de Itá"/>
    <x v="1"/>
    <s v="Serviços de Refeição para sessões júri"/>
    <m/>
    <x v="0"/>
    <s v="Prevista"/>
    <s v="Fornecimento de alimentação aos participantes das sessões do Tribunal do Juri"/>
    <s v="Refeições/ Lanches:316"/>
    <n v="10228.129999999999"/>
    <s v="Alto"/>
    <s v="Dispensa de Licitação em razão do valor"/>
    <n v="0"/>
  </r>
  <r>
    <x v="262"/>
    <s v="Comarca de Itaiópolis"/>
    <x v="1"/>
    <s v="Serviços de Refeição para sessões júri"/>
    <m/>
    <x v="0"/>
    <s v="em contratação"/>
    <s v="Fornecimento de alimentação aos participantes das sessões do Tribunal do Juri"/>
    <s v="Refeições/ Lanches:412"/>
    <n v="5984"/>
    <s v="Alto"/>
    <s v="Dispensa de Licitação em razão do valor"/>
    <n v="2450"/>
  </r>
  <r>
    <x v="262"/>
    <s v="Comarca de Itaiópolis"/>
    <x v="1"/>
    <s v="Serviços de Refeição para sessões júri"/>
    <s v="0071703-44.2026.8.24.0710"/>
    <x v="2"/>
    <s v="em contratação"/>
    <s v="Fornecimento de alimentação aos participantes das sessões do Tribunal do Juri"/>
    <s v="Refeições/ Lanches:70"/>
    <n v="2450"/>
    <s v="Alto"/>
    <s v="Dispensa de Licitação em razão do valor"/>
    <s v=""/>
  </r>
  <r>
    <x v="263"/>
    <s v="Comarca de Itapema"/>
    <x v="1"/>
    <s v="Serviços de Refeição para sessões júri"/>
    <m/>
    <x v="0"/>
    <s v="em contratação"/>
    <s v="Fornecimento de alimentação aos participantes das sessões do Tribunal do Juri"/>
    <s v="Refeições/ Lanches:769"/>
    <n v="23843.05"/>
    <s v="Alto"/>
    <s v="Dispensa de Licitação em razão do valor"/>
    <n v="18095.25"/>
  </r>
  <r>
    <x v="263"/>
    <s v="Comarca de Itapema"/>
    <x v="1"/>
    <s v="Serviços de Refeição para sessões júri"/>
    <s v="0004556-98.2026.8.24.0710"/>
    <x v="2"/>
    <s v="em contratação"/>
    <s v="Fornecimento de alimentação aos participantes das sessões do Tribunal do Juri"/>
    <s v="Refeições/ Lanches:40"/>
    <n v="1138"/>
    <s v="Alto"/>
    <s v="Dispensa de Licitação em razão do valor"/>
    <s v=""/>
  </r>
  <r>
    <x v="263"/>
    <s v="Comarca de Itapema"/>
    <x v="1"/>
    <s v="Serviços de Refeição para sessões júri"/>
    <s v="0004459-98.2026.8.24.0710"/>
    <x v="2"/>
    <s v="em contratação"/>
    <s v="Fornecimento de alimentação aos participantes das sessões do Tribunal do Juri"/>
    <s v="Refeições/ Lanches:80"/>
    <n v="4064"/>
    <s v="Alto"/>
    <s v="Dispensa de Licitação em razão do valor"/>
    <s v=""/>
  </r>
  <r>
    <x v="263"/>
    <s v="Comarca de Itapema"/>
    <x v="1"/>
    <s v="Serviços de Refeição para sessões júri"/>
    <s v="0032852-33.2026.8.24.0710"/>
    <x v="2"/>
    <s v="em contratação"/>
    <s v="Fornecimento de alimentação aos participantes das sessões do Tribunal do Juri"/>
    <s v="Refeições/ Lanches:105"/>
    <n v="2987.25"/>
    <s v="Alto"/>
    <s v="Dispensa de Licitação em razão do valor"/>
    <s v=""/>
  </r>
  <r>
    <x v="263"/>
    <s v="Comarca de Itapema"/>
    <x v="1"/>
    <s v="Serviços de Refeição para sessões júri"/>
    <s v="0032849-78.2026.8.24.0710"/>
    <x v="2"/>
    <s v="em contratação"/>
    <s v="Fornecimento de alimentação aos participantes das sessões do Tribunal do Juri"/>
    <s v="Refeições/ Lanches:195"/>
    <n v="9906"/>
    <s v="Alto"/>
    <s v="Dispensa de Licitação em razão do valor"/>
    <s v=""/>
  </r>
  <r>
    <x v="264"/>
    <s v="Comarca de Itapiranga"/>
    <x v="1"/>
    <s v="Serviços de Refeição para sessões júri"/>
    <m/>
    <x v="0"/>
    <s v="Prevista"/>
    <s v="Fornecimento de alimentação aos participantes das sessões do Tribunal do Juri"/>
    <s v="Refeições/ Lanches:120"/>
    <n v="3558.5"/>
    <s v="Alto"/>
    <s v="Dispensa de Licitação em razão do valor"/>
    <n v="0"/>
  </r>
  <r>
    <x v="265"/>
    <s v="Comarca de Itapoá"/>
    <x v="1"/>
    <s v="Serviços de Refeição para sessões júri"/>
    <m/>
    <x v="0"/>
    <s v="em contratação"/>
    <s v="Fornecimento de alimentação aos participantes das sessões do Tribunal do Juri"/>
    <s v="Refeições/ Lanches:70"/>
    <n v="23843.05"/>
    <s v="Alto"/>
    <s v="Dispensa de Licitação em razão do valor"/>
    <n v="30409.599999999999"/>
  </r>
  <r>
    <x v="265"/>
    <s v="Comarca de Itapoá"/>
    <x v="1"/>
    <s v="Serviços de Refeição para sessões júri"/>
    <s v="0003443-12.2026.8.24.0710"/>
    <x v="2"/>
    <s v="em contratação"/>
    <s v="Fornecimento de alimentação aos participantes das sessões do Tribunal do Juri"/>
    <s v="Refeições/ Lanches:37"/>
    <n v="1850"/>
    <s v="Alto"/>
    <s v="Dispensa de Licitação em razão do valor"/>
    <s v=""/>
  </r>
  <r>
    <x v="265"/>
    <s v="Comarca de Itapoá"/>
    <x v="1"/>
    <s v="Serviços de Refeição para sessões júri"/>
    <s v="0003500-30.2026.8.24.0710"/>
    <x v="2"/>
    <s v="em contratação"/>
    <s v="Fornecimento de alimentação aos participantes das sessões do Tribunal do Juri"/>
    <s v="Refeições/ Lanches:32"/>
    <n v="755.2"/>
    <s v="Alto"/>
    <s v="Dispensa de Licitação em razão do valor"/>
    <s v=""/>
  </r>
  <r>
    <x v="265"/>
    <s v="Comarca de Itapoá"/>
    <x v="1"/>
    <s v="Serviços de Refeição para sessões júri"/>
    <s v="0013000-23.2026.8.24.0710"/>
    <x v="2"/>
    <s v="em contratação"/>
    <s v="Fornecimento de alimentação aos participantes das sessões do Tribunal do Juri"/>
    <s v="Refeições/ Lanches:38"/>
    <n v="1900"/>
    <s v="Alto"/>
    <s v="Dispensa de Licitação em razão do valor"/>
    <s v=""/>
  </r>
  <r>
    <x v="265"/>
    <s v="Comarca de Itapoá"/>
    <x v="1"/>
    <s v="Serviços de Refeição para sessões júri"/>
    <s v="0013296-45.2026.8.24.0710"/>
    <x v="2"/>
    <s v="em contratação"/>
    <s v="Fornecimento de alimentação aos participantes das sessões do Tribunal do Juri"/>
    <s v="Refeições/ Lanches:35"/>
    <n v="826"/>
    <s v="Alto"/>
    <s v="Dispensa de Licitação em razão do valor"/>
    <s v=""/>
  </r>
  <r>
    <x v="265"/>
    <s v="Comarca de Itapoá"/>
    <x v="1"/>
    <s v="Serviços de Refeição para sessões júri"/>
    <s v="0021286-87.2026.8.24.0710"/>
    <x v="2"/>
    <s v="em contratação"/>
    <s v="Fornecimento de alimentação aos participantes das sessões do Tribunal do Juri"/>
    <s v="Refeições/ Lanches:38"/>
    <n v="1900"/>
    <s v="Alto"/>
    <s v="Dispensa de Licitação em razão do valor"/>
    <s v=""/>
  </r>
  <r>
    <x v="265"/>
    <s v="Comarca de Itapoá"/>
    <x v="1"/>
    <s v="Serviços de Refeição para sessões júri"/>
    <s v="0024997-03.2026.8.24.0710"/>
    <x v="2"/>
    <s v="em contratação"/>
    <s v="Fornecimento de alimentação aos participantes das sessões do Tribunal do Juri"/>
    <s v="Refeições/ Lanches:38"/>
    <n v="896.8"/>
    <s v="Alto"/>
    <s v="Dispensa de Licitação em razão do valor"/>
    <s v=""/>
  </r>
  <r>
    <x v="265"/>
    <s v="Comarca de Itapoá"/>
    <x v="1"/>
    <s v="Serviços de Refeição para sessões júri"/>
    <s v="0076668-65.2026.8.24.0710"/>
    <x v="2"/>
    <s v="em contratação"/>
    <s v="Fornecimento de alimentação aos participantes das sessões do Tribunal do Juri"/>
    <s v="Refeições/ Lanches:165"/>
    <n v="3894"/>
    <s v="Alto"/>
    <s v="Dispensa de Licitação em razão do valor"/>
    <s v=""/>
  </r>
  <r>
    <x v="265"/>
    <s v="Comarca de Itapoá"/>
    <x v="1"/>
    <s v="Serviços de Refeição para sessões júri"/>
    <s v="0066921-91.2026.8.24.0710"/>
    <x v="2"/>
    <s v="em contratação"/>
    <s v="Fornecimento de alimentação aos participantes das sessões do Tribunal do Juri"/>
    <s v="Refeições/ Lanches:41"/>
    <n v="967.6"/>
    <s v="Alto"/>
    <s v="Dispensa de Licitação em razão do valor"/>
    <s v=""/>
  </r>
  <r>
    <x v="265"/>
    <s v="Comarca de Itapoá"/>
    <x v="1"/>
    <s v="Serviços de Refeição para sessões júri"/>
    <s v="0076902-47.2026.8.24.0710"/>
    <x v="2"/>
    <s v="em contratação"/>
    <s v="Fornecimento de alimentação aos participantes das sessões do Tribunal do Juri"/>
    <s v="Refeições/ Lanches:195"/>
    <n v="9750"/>
    <s v="Alto"/>
    <s v="Dispensa de Licitação em razão do valor"/>
    <s v=""/>
  </r>
  <r>
    <x v="265"/>
    <s v="Comarca de Itapoá"/>
    <x v="1"/>
    <s v="Serviços de Refeição para sessões júri"/>
    <s v="0086357-36.2026.8.24.0710"/>
    <x v="2"/>
    <s v="em contratação"/>
    <s v="Fornecimento de alimentação aos participantes das sessões do Tribunal do Juri"/>
    <s v="Refeições/ Lanches:35"/>
    <n v="826"/>
    <s v="Alto"/>
    <s v="Dispensa de Licitação em razão do valor"/>
    <s v=""/>
  </r>
  <r>
    <x v="265"/>
    <s v="Comarca de Itapoá"/>
    <x v="1"/>
    <s v="Serviços de Refeição para sessões júri"/>
    <s v="0086360-88.2026.8.24.0710"/>
    <x v="2"/>
    <s v="em contratação"/>
    <s v="Fornecimento de alimentação aos participantes das sessões do Tribunal do Juri"/>
    <s v="Refeições/ Lanches:35"/>
    <n v="1750"/>
    <s v="Alto"/>
    <s v="Dispensa de Licitação em razão do valor"/>
    <s v=""/>
  </r>
  <r>
    <x v="265"/>
    <s v="Comarca de Itapoá"/>
    <x v="1"/>
    <s v="Serviços de Refeição para sessões júri"/>
    <s v="0102657-73.2026.8.24.0710"/>
    <x v="2"/>
    <s v="em contratação"/>
    <s v="Fornecimento de alimentação aos participantes das sessões do Tribunal do Juri"/>
    <s v="Refeições/ Lanches:40"/>
    <n v="944"/>
    <s v="Alto"/>
    <s v="Dispensa de Licitação em razão do valor"/>
    <s v=""/>
  </r>
  <r>
    <x v="265"/>
    <s v="Comarca de Itapoá"/>
    <x v="1"/>
    <s v="Serviços de Refeição para sessões júri"/>
    <s v="0102652-51.2026.8.24.0710"/>
    <x v="2"/>
    <s v="em contratação"/>
    <s v="Fornecimento de alimentação aos participantes das sessões do Tribunal do Juri"/>
    <s v="Refeições/ Lanches:40"/>
    <n v="2100"/>
    <s v="Alto"/>
    <s v="Dispensa de Licitação em razão do valor"/>
    <s v=""/>
  </r>
  <r>
    <x v="265"/>
    <s v="Comarca de Itapoá"/>
    <x v="1"/>
    <s v="Serviços de Refeição para sessões júri"/>
    <s v="0066599-71.2026.8.24.0710"/>
    <x v="2"/>
    <s v="em contratação"/>
    <s v="Fornecimento de alimentação aos participantes das sessões do Tribunal do Juri"/>
    <s v="Refeições/ Lanches:41"/>
    <n v="2050"/>
    <s v="Alto"/>
    <s v="Dispensa de Licitação em razão do valor"/>
    <s v=""/>
  </r>
  <r>
    <x v="266"/>
    <s v="Comarca de Ituporanga"/>
    <x v="1"/>
    <s v="Serviços de Refeição para sessões júri"/>
    <m/>
    <x v="0"/>
    <s v="em contratação"/>
    <s v="Fornecimento de alimentação aos participantes das sessões do Tribunal do Juri"/>
    <s v="Refeições/ Lanches:176"/>
    <n v="11602.25"/>
    <s v="Alto"/>
    <s v="Dispensa de Licitação em razão do valor"/>
    <n v="31295.000000000004"/>
  </r>
  <r>
    <x v="266"/>
    <s v="Comarca de Ituporanga"/>
    <x v="1"/>
    <s v="Serviços de Refeição para sessões júri"/>
    <s v="0095799-60.2025.8.24.0710"/>
    <x v="2"/>
    <s v="em contratação"/>
    <s v="Fornecimento de alimentação aos participantes das sessões do Tribunal do Juri"/>
    <s v="Refeições/ Lanches:60"/>
    <n v="3051.6"/>
    <s v="Alto"/>
    <s v="Dispensa de Licitação em razão do valor"/>
    <s v=""/>
  </r>
  <r>
    <x v="266"/>
    <s v="Comarca de Ituporanga"/>
    <x v="1"/>
    <s v="Serviços de Refeição para sessões júri"/>
    <s v="0095778-84.2025.8.24.0710"/>
    <x v="2"/>
    <s v="em contratação"/>
    <s v="Fornecimento de alimentação aos participantes das sessões do Tribunal do Juri"/>
    <s v="Refeições/ Lanches:60"/>
    <n v="3051.6"/>
    <s v="Alto"/>
    <s v="Dispensa de Licitação em razão do valor"/>
    <s v=""/>
  </r>
  <r>
    <x v="266"/>
    <s v="Comarca de Ituporanga"/>
    <x v="1"/>
    <s v="Serviços de Refeição para sessões júri"/>
    <s v="0095753-71.2025.8.24.0710"/>
    <x v="2"/>
    <s v="em contratação"/>
    <s v="Fornecimento de alimentação aos participantes das sessões do Tribunal do Juri"/>
    <s v="Refeições/ Lanches:30"/>
    <n v="853.5"/>
    <s v="Alto"/>
    <s v="Dispensa de Licitação em razão do valor"/>
    <s v=""/>
  </r>
  <r>
    <x v="266"/>
    <s v="Comarca de Ituporanga"/>
    <x v="1"/>
    <s v="Serviços de Refeição para sessões júri"/>
    <s v="0095741-57.2025.8.24.0710"/>
    <x v="2"/>
    <s v="em contratação"/>
    <s v="Fornecimento de alimentação aos participantes das sessões do Tribunal do Juri"/>
    <s v="Refeições/ Lanches:30"/>
    <n v="853.5"/>
    <s v="Alto"/>
    <s v="Dispensa de Licitação em razão do valor"/>
    <s v=""/>
  </r>
  <r>
    <x v="266"/>
    <s v="Comarca de Ituporanga"/>
    <x v="1"/>
    <s v="Serviços de Refeição para sessões júri"/>
    <s v="0018692-03.2026.8.24.0710"/>
    <x v="2"/>
    <s v="em contratação"/>
    <s v="Fornecimento de alimentação aos participantes das sessões do Tribunal do Juri"/>
    <s v="Refeições/ Lanches:40"/>
    <n v="1138"/>
    <s v="Alto"/>
    <s v="Dispensa de Licitação em razão do valor"/>
    <s v=""/>
  </r>
  <r>
    <x v="266"/>
    <s v="Comarca de Ituporanga"/>
    <x v="1"/>
    <s v="Serviços de Refeição para sessões júri"/>
    <s v="0020894-50.2026.8.24.0710"/>
    <x v="2"/>
    <s v="em contratação"/>
    <s v="Fornecimento de alimentação aos participantes das sessões do Tribunal do Juri"/>
    <s v="Refeições/ Lanches:40"/>
    <n v="1138"/>
    <s v="Alto"/>
    <s v="Dispensa de Licitação em razão do valor"/>
    <s v=""/>
  </r>
  <r>
    <x v="266"/>
    <s v="Comarca de Ituporanga"/>
    <x v="1"/>
    <s v="Serviços de Refeição para sessões júri"/>
    <s v="0017560-08.2026.8.24.0710"/>
    <x v="2"/>
    <s v="em contratação"/>
    <s v="Fornecimento de alimentação aos participantes das sessões do Tribunal do Juri"/>
    <s v="Refeições/ Lanches:80"/>
    <n v="4068.8"/>
    <s v="Alto"/>
    <s v="Dispensa de Licitação em razão do valor"/>
    <s v=""/>
  </r>
  <r>
    <x v="266"/>
    <s v="Comarca de Ituporanga"/>
    <x v="1"/>
    <s v="Serviços de Refeição para sessões júri"/>
    <s v="0020897-05.2026.8.24.0710"/>
    <x v="2"/>
    <s v="em contratação"/>
    <s v="Fornecimento de alimentação aos participantes das sessões do Tribunal do Juri"/>
    <s v="Refeições/ Lanches:40"/>
    <n v="1138"/>
    <s v="Alto"/>
    <s v="Dispensa de Licitação em razão do valor"/>
    <s v=""/>
  </r>
  <r>
    <x v="266"/>
    <s v="Comarca de Ituporanga"/>
    <x v="1"/>
    <s v="Serviços de Refeição para sessões júri"/>
    <s v="0082711-18.2026.8.24.0710"/>
    <x v="2"/>
    <s v="em contratação"/>
    <s v="Fornecimento de alimentação aos participantes das sessões do Tribunal do Juri"/>
    <s v="Refeições/ Lanches:80"/>
    <n v="4068.8"/>
    <s v="Alto"/>
    <s v="Dispensa de Licitação em razão do valor"/>
    <s v=""/>
  </r>
  <r>
    <x v="266"/>
    <s v="Comarca de Ituporanga"/>
    <x v="1"/>
    <s v="Serviços de Refeição para sessões júri"/>
    <s v="0083101-85.2026.8.24.0710"/>
    <x v="2"/>
    <s v="em contratação"/>
    <s v="Fornecimento de alimentação aos participantes das sessões do Tribunal do Juri"/>
    <s v="Refeições/ Lanches:40"/>
    <n v="1138"/>
    <s v="Alto"/>
    <s v="Dispensa de Licitação em razão do valor"/>
    <s v=""/>
  </r>
  <r>
    <x v="266"/>
    <s v="Comarca de Ituporanga"/>
    <x v="1"/>
    <s v="Serviços de Refeição para sessões júri"/>
    <s v="0103748-04.2026.8.24.0710"/>
    <x v="2"/>
    <s v="em contratação"/>
    <s v="Fornecimento de alimentação aos participantes das sessões do Tribunal do Juri"/>
    <s v="Refeições/ Lanches:80"/>
    <n v="4227.2"/>
    <s v="Alto"/>
    <s v="Dispensa de Licitação em razão do valor"/>
    <s v=""/>
  </r>
  <r>
    <x v="266"/>
    <s v="Comarca de Ituporanga"/>
    <x v="1"/>
    <s v="Serviços de Refeição para sessões júri"/>
    <s v="0103751-56.2026.8.24.0710"/>
    <x v="2"/>
    <s v="em contratação"/>
    <s v="Fornecimento de alimentação aos participantes das sessões do Tribunal do Juri"/>
    <s v="Refeições/ Lanches:80"/>
    <n v="4227.2"/>
    <s v="Alto"/>
    <s v="Dispensa de Licitação em razão do valor"/>
    <s v=""/>
  </r>
  <r>
    <x v="266"/>
    <s v="Comarca de Ituporanga"/>
    <x v="1"/>
    <s v="Serviços de Refeição para sessões júri"/>
    <s v="0104202-81.2026.8.24.0710"/>
    <x v="2"/>
    <s v="em contratação"/>
    <s v="Fornecimento de alimentação aos participantes das sessões do Tribunal do Juri"/>
    <s v="Refeições/ Lanches:40"/>
    <n v="1170.4000000000001"/>
    <s v="Alto"/>
    <s v="Dispensa de Licitação em razão do valor"/>
    <s v=""/>
  </r>
  <r>
    <x v="266"/>
    <s v="Comarca de Ituporanga"/>
    <x v="1"/>
    <s v="Serviços de Refeição para sessões júri"/>
    <s v="0104205-36.2026.8.24.0710"/>
    <x v="2"/>
    <s v="em contratação"/>
    <s v="Fornecimento de alimentação aos participantes das sessões do Tribunal do Juri"/>
    <s v="Refeições/ Lanches:80"/>
    <n v="1170.4000000000001"/>
    <s v="Alto"/>
    <s v="Dispensa de Licitação em razão do valor"/>
    <s v=""/>
  </r>
  <r>
    <x v="267"/>
    <s v="Comarca de Jaguaruna"/>
    <x v="1"/>
    <s v="Serviços de Refeição para sessões júri"/>
    <m/>
    <x v="0"/>
    <s v="em contratação"/>
    <s v="Fornecimento de alimentação aos participantes das sessões do Tribunal do Juri"/>
    <s v="Refeições/ Lanches:385"/>
    <n v="20040.68"/>
    <s v="Alto"/>
    <s v="Dispensa de Licitação em razão do valor"/>
    <n v="13797.84"/>
  </r>
  <r>
    <x v="267"/>
    <s v="Comarca de Jaguaruna"/>
    <x v="1"/>
    <s v="Serviços de Refeição para sessões júri"/>
    <s v="0019720-06.2026.8.24.0710"/>
    <x v="2"/>
    <s v="em contratação"/>
    <s v="Fornecimento de alimentação aos participantes das sessões do Tribunal do Juri"/>
    <s v="Refeições/ Lanches:22"/>
    <n v="374"/>
    <s v="Alto"/>
    <s v="Dispensa de Licitação em razão do valor"/>
    <s v=""/>
  </r>
  <r>
    <x v="267"/>
    <s v="Comarca de Jaguaruna"/>
    <x v="1"/>
    <s v="Serviços de Refeição para sessões júri"/>
    <s v="0020036-19.2026.8.24.0710"/>
    <x v="2"/>
    <s v="em contratação"/>
    <s v="Fornecimento de alimentação aos participantes das sessões do Tribunal do Juri"/>
    <s v="Refeições/ Lanches:23"/>
    <n v="644"/>
    <s v="Alto"/>
    <s v="Dispensa de Licitação em razão do valor"/>
    <s v=""/>
  </r>
  <r>
    <x v="267"/>
    <s v="Comarca de Jaguaruna"/>
    <x v="1"/>
    <s v="Serviços de Refeição para sessões júri"/>
    <s v="0019629-13.2026.8.24.0710"/>
    <x v="2"/>
    <s v="em contratação"/>
    <s v="Fornecimento de alimentação aos participantes das sessões do Tribunal do Juri"/>
    <s v="Refeições/ Lanches:28"/>
    <n v="1423.8"/>
    <s v="Alto"/>
    <s v="Dispensa de Licitação em razão do valor"/>
    <s v=""/>
  </r>
  <r>
    <x v="267"/>
    <s v="Comarca de Jaguaruna"/>
    <x v="1"/>
    <s v="Serviços de Refeição para sessões júri"/>
    <s v="0057018-32.2026.8.24.0710"/>
    <x v="2"/>
    <s v="em contratação"/>
    <s v="Fornecimento de alimentação aos participantes das sessões do Tribunal do Juri"/>
    <s v="Refeições/ Lanches:67"/>
    <n v="3406.95"/>
    <s v="Alto"/>
    <s v="Dispensa de Licitação em razão do valor"/>
    <s v=""/>
  </r>
  <r>
    <x v="267"/>
    <s v="Comarca de Jaguaruna"/>
    <x v="1"/>
    <s v="Serviços de Refeição para sessões júri"/>
    <s v="0057024-39.2026.8.24.0710"/>
    <x v="2"/>
    <s v="em contratação"/>
    <s v="Fornecimento de alimentação aos participantes das sessões do Tribunal do Juri"/>
    <s v="Refeições/ Lanches:31"/>
    <n v="868"/>
    <s v="Alto"/>
    <s v="Dispensa de Licitação em razão do valor"/>
    <s v=""/>
  </r>
  <r>
    <x v="267"/>
    <s v="Comarca de Jaguaruna"/>
    <x v="1"/>
    <s v="Serviços de Refeição para sessões júri"/>
    <s v="0057051-22.2026.8.24.0710"/>
    <x v="2"/>
    <s v="em contratação"/>
    <s v="Fornecimento de alimentação aos participantes das sessões do Tribunal do Juri"/>
    <s v="Refeições/ Lanches:31"/>
    <n v="722.92"/>
    <s v="Alto"/>
    <s v="Dispensa de Licitação em razão do valor"/>
    <s v=""/>
  </r>
  <r>
    <x v="267"/>
    <s v="Comarca de Jaguaruna"/>
    <x v="1"/>
    <s v="Serviços de Refeição para sessões júri"/>
    <s v="0057018-32.2026.8.24.0710"/>
    <x v="2"/>
    <s v="em contratação"/>
    <s v="Fornecimento de alimentação aos participantes das sessões do Tribunal do Juri"/>
    <s v="Refeições/ Lanches:6"/>
    <n v="50.85"/>
    <s v="Alto"/>
    <s v="Dispensa de Licitação em razão do valor"/>
    <s v=""/>
  </r>
  <r>
    <x v="267"/>
    <s v="Comarca de Jaguaruna"/>
    <x v="1"/>
    <s v="Serviços de Refeição para sessões júri"/>
    <s v="0057051-22.2026.8.24.0710"/>
    <x v="2"/>
    <s v="em contratação"/>
    <s v="Fornecimento de alimentação aos participantes das sessões do Tribunal do Juri"/>
    <s v="Refeições/ Lanches:3"/>
    <n v="23.32"/>
    <s v="Alto"/>
    <s v="Dispensa de Licitação em razão do valor"/>
    <s v=""/>
  </r>
  <r>
    <x v="267"/>
    <s v="Comarca de Jaguaruna"/>
    <x v="1"/>
    <s v="Serviços de Refeição para sessões júri"/>
    <s v="0057024-39.2026.8.24.0710"/>
    <x v="2"/>
    <s v="em contratação"/>
    <s v="Fornecimento de alimentação aos participantes das sessões do Tribunal do Juri"/>
    <s v="Refeições/ Lanches:3"/>
    <n v="28"/>
    <s v="Alto"/>
    <s v="Dispensa de Licitação em razão do valor"/>
    <s v=""/>
  </r>
  <r>
    <x v="267"/>
    <s v="Comarca de Jaguaruna"/>
    <x v="1"/>
    <s v="Serviços de Refeição para sessões júri"/>
    <s v="0090949-26.2026.8.24.0710"/>
    <x v="2"/>
    <s v="em contratação"/>
    <s v="Fornecimento de alimentação aos participantes das sessões do Tribunal do Juri"/>
    <s v="Refeições/ Lanches:156"/>
    <n v="4867.2"/>
    <s v="Alto"/>
    <s v="Dispensa de Licitação em razão do valor"/>
    <s v=""/>
  </r>
  <r>
    <x v="267"/>
    <s v="Comarca de Jaguaruna"/>
    <x v="1"/>
    <s v="Serviços de Refeição para sessões júri"/>
    <s v="0091045-41.2026.8.24.0710"/>
    <x v="2"/>
    <s v="em contratação"/>
    <s v="Fornecimento de alimentação aos participantes das sessões do Tribunal do Juri"/>
    <s v="Refeições/ Lanches:31"/>
    <n v="868"/>
    <s v="Alto"/>
    <s v="Dispensa de Licitação em razão do valor"/>
    <s v=""/>
  </r>
  <r>
    <x v="267"/>
    <s v="Comarca de Jaguaruna"/>
    <x v="1"/>
    <s v="Serviços de Refeição para sessões júri"/>
    <s v="0091044-56.2026.8.24.0710"/>
    <x v="2"/>
    <s v="em contratação"/>
    <s v="Fornecimento de alimentação aos participantes das sessões do Tribunal do Juri"/>
    <s v="Refeições/ Lanches:31"/>
    <n v="520.79999999999995"/>
    <s v="Alto"/>
    <s v="Dispensa de Licitação em razão do valor"/>
    <s v=""/>
  </r>
  <r>
    <x v="268"/>
    <s v="Comarca de Jaraguá do Sul"/>
    <x v="1"/>
    <s v="Serviços de Refeição para sessões júri"/>
    <m/>
    <x v="0"/>
    <s v="em contratação"/>
    <s v="Fornecimento de alimentação aos participantes das sessões do Tribunal do Juri"/>
    <s v="Refeições/ Lanches:1400"/>
    <n v="22407"/>
    <s v="Alto"/>
    <s v="Dispensa de Licitação em razão do valor"/>
    <n v="12788.4"/>
  </r>
  <r>
    <x v="268"/>
    <s v="Comarca de Jaraguá do Sul"/>
    <x v="1"/>
    <s v="Serviços de Refeição para sessões júri"/>
    <s v="0099573-98.2025.8.24.0710"/>
    <x v="2"/>
    <s v="em contratação"/>
    <s v="Fornecimento de alimentação aos participantes das sessões do Tribunal do Juri"/>
    <s v="Refeições/ Lanches:140"/>
    <n v="3360"/>
    <s v="Alto"/>
    <s v="Dispensa de Licitação em razão do valor"/>
    <s v=""/>
  </r>
  <r>
    <x v="268"/>
    <s v="Comarca de Jaraguá do Sul"/>
    <x v="1"/>
    <s v="Serviços de Refeição para sessões júri"/>
    <s v="0015889-47.2026.8.24.0710"/>
    <x v="2"/>
    <s v="em contratação"/>
    <s v="Fornecimento de alimentação aos participantes das sessões do Tribunal do Juri"/>
    <s v="Refeições/ Lanches:35"/>
    <n v="840"/>
    <s v="Alto"/>
    <s v="Dispensa de Licitação em razão do valor"/>
    <s v=""/>
  </r>
  <r>
    <x v="268"/>
    <s v="Comarca de Jaraguá do Sul"/>
    <x v="1"/>
    <s v="Serviços de Refeição para sessões júri"/>
    <s v="0023968-15.2026.8.24.0710"/>
    <x v="2"/>
    <s v="em contratação"/>
    <s v="Fornecimento de alimentação aos participantes das sessões do Tribunal do Juri"/>
    <s v="Refeições/ Lanches:28"/>
    <n v="1310.4000000000001"/>
    <s v="Alto"/>
    <s v="Dispensa de Licitação em razão do valor"/>
    <s v=""/>
  </r>
  <r>
    <x v="268"/>
    <s v="Comarca de Jaraguá do Sul"/>
    <x v="1"/>
    <s v="Serviços de Refeição para sessões júri"/>
    <s v="0024808-25.2026.8.24.0710"/>
    <x v="2"/>
    <s v="em contratação"/>
    <s v="Fornecimento de alimentação aos participantes das sessões do Tribunal do Juri"/>
    <s v="Refeições/ Lanches:35"/>
    <n v="840"/>
    <s v="Alto"/>
    <s v="Dispensa de Licitação em razão do valor"/>
    <s v=""/>
  </r>
  <r>
    <x v="268"/>
    <s v="Comarca de Jaraguá do Sul"/>
    <x v="1"/>
    <s v="Serviços de Refeição para sessões júri"/>
    <s v="0056876-28.2026.8.24.0710"/>
    <x v="2"/>
    <s v="em contratação"/>
    <s v="Fornecimento de alimentação aos participantes das sessões do Tribunal do Juri"/>
    <s v="Refeições/ Lanches:35"/>
    <n v="840"/>
    <s v="Alto"/>
    <s v="Dispensa de Licitação em razão do valor"/>
    <s v=""/>
  </r>
  <r>
    <x v="268"/>
    <s v="Comarca de Jaraguá do Sul"/>
    <x v="1"/>
    <s v="Serviços de Refeição para sessões júri"/>
    <s v="0056923-02.2026.8.24.0710"/>
    <x v="2"/>
    <s v="em contratação"/>
    <s v="Fornecimento de alimentação aos participantes das sessões do Tribunal do Juri"/>
    <s v="Refeições/ Lanches:35"/>
    <n v="840"/>
    <s v="Alto"/>
    <s v="Dispensa de Licitação em razão do valor"/>
    <s v=""/>
  </r>
  <r>
    <x v="268"/>
    <s v="Comarca de Jaraguá do Sul"/>
    <x v="1"/>
    <s v="Serviços de Refeição para sessões júri"/>
    <s v="0057931-14.2026.8.24.0710"/>
    <x v="2"/>
    <s v="em contratação"/>
    <s v="Fornecimento de alimentação aos participantes das sessões do Tribunal do Juri"/>
    <s v="Refeições/ Lanches:35"/>
    <n v="1638"/>
    <s v="Alto"/>
    <s v="Dispensa de Licitação em razão do valor"/>
    <s v=""/>
  </r>
  <r>
    <x v="268"/>
    <s v="Comarca de Jaraguá do Sul"/>
    <x v="1"/>
    <s v="Serviços de Refeição para sessões júri"/>
    <s v="0057253-96.2026.8.24.0710"/>
    <x v="2"/>
    <s v="em contratação"/>
    <s v="Fornecimento de alimentação aos participantes das sessões do Tribunal do Juri"/>
    <s v="Refeições/ Lanches:35"/>
    <n v="840"/>
    <s v="Alto"/>
    <s v="Dispensa de Licitação em razão do valor"/>
    <s v=""/>
  </r>
  <r>
    <x v="268"/>
    <s v="Comarca de Jaraguá do Sul"/>
    <x v="1"/>
    <s v="Serviços de Refeição para sessões júri"/>
    <s v="0057241-82.2026.8.24.0710"/>
    <x v="2"/>
    <s v="em contratação"/>
    <s v="Fornecimento de alimentação aos participantes das sessões do Tribunal do Juri"/>
    <s v="Refeições/ Lanches:35"/>
    <n v="840"/>
    <s v="Alto"/>
    <s v="Dispensa de Licitação em razão do valor"/>
    <s v=""/>
  </r>
  <r>
    <x v="268"/>
    <s v="Comarca de Jaraguá do Sul"/>
    <x v="1"/>
    <s v="Serviços de Refeição para sessões júri"/>
    <s v="0088591-88.2026.8.24.0710"/>
    <x v="2"/>
    <s v="em contratação"/>
    <s v="Fornecimento de alimentação aos participantes das sessões do Tribunal do Juri"/>
    <s v="Refeições/ Lanches:24"/>
    <n v="600"/>
    <s v="Alto"/>
    <s v="Dispensa de Licitação em razão do valor"/>
    <s v=""/>
  </r>
  <r>
    <x v="268"/>
    <s v="Comarca de Jaraguá do Sul"/>
    <x v="1"/>
    <s v="Serviços de Refeição para sessões júri"/>
    <s v="0100277-77.2026.8.24.0710"/>
    <x v="2"/>
    <s v="em contratação"/>
    <s v="Fornecimento de alimentação aos participantes das sessões do Tribunal do Juri"/>
    <s v="Refeições/ Lanches:35"/>
    <n v="840"/>
    <s v="Alto"/>
    <s v="Dispensa de Licitação em razão do valor"/>
    <s v=""/>
  </r>
  <r>
    <x v="269"/>
    <s v="Comarca de Joaçaba"/>
    <x v="1"/>
    <s v="Serviços de Refeição para sessões júri"/>
    <m/>
    <x v="0"/>
    <s v="em contratação"/>
    <s v="Fornecimento de alimentação aos participantes das sessões do Tribunal do Juri"/>
    <s v="Refeições/ Lanches:192"/>
    <n v="2901.68"/>
    <s v="Alto"/>
    <s v="Dispensa de Licitação em razão do valor"/>
    <n v="17692.099999999999"/>
  </r>
  <r>
    <x v="269"/>
    <s v="Comarca de Joaçaba"/>
    <x v="1"/>
    <s v="Serviços de Refeição para sessões júri"/>
    <s v="0004729-25.2026.8.24.0710"/>
    <x v="2"/>
    <s v="em contratação"/>
    <s v="Fornecimento de alimentação aos participantes das sessões do Tribunal do Juri"/>
    <s v="Refeições/ Lanches:40"/>
    <n v="1138"/>
    <s v="Alto"/>
    <s v="Dispensa de Licitação em razão do valor"/>
    <s v=""/>
  </r>
  <r>
    <x v="269"/>
    <s v="Comarca de Joaçaba"/>
    <x v="1"/>
    <s v="Serviços de Refeição para sessões júri"/>
    <s v="0005156-22.2026.8.24.0710"/>
    <x v="2"/>
    <s v="em contratação"/>
    <s v="Fornecimento de alimentação aos participantes das sessões do Tribunal do Juri"/>
    <s v="Refeições/ Lanches:31"/>
    <n v="1550"/>
    <s v="Alto"/>
    <s v="Dispensa de Licitação em razão do valor"/>
    <s v=""/>
  </r>
  <r>
    <x v="269"/>
    <s v="Comarca de Joaçaba"/>
    <x v="1"/>
    <s v="Serviços de Refeição para sessões júri"/>
    <s v="0010768-38.2026.8.24.0710"/>
    <x v="2"/>
    <s v="em contratação"/>
    <s v="Fornecimento de alimentação aos participantes das sessões do Tribunal do Juri"/>
    <s v="Refeições/ Lanches:20"/>
    <n v="569"/>
    <s v="Alto"/>
    <s v="Dispensa de Licitação em razão do valor"/>
    <s v=""/>
  </r>
  <r>
    <x v="269"/>
    <s v="Comarca de Joaçaba"/>
    <x v="1"/>
    <s v="Serviços de Refeição para sessões júri"/>
    <s v="0010783-07.2026.8.24.0710"/>
    <x v="2"/>
    <s v="em contratação"/>
    <s v="Fornecimento de alimentação aos participantes das sessões do Tribunal do Juri"/>
    <s v="Refeições/ Lanches:30"/>
    <n v="1500"/>
    <s v="Alto"/>
    <s v="Dispensa de Licitação em razão do valor"/>
    <s v=""/>
  </r>
  <r>
    <x v="269"/>
    <s v="Comarca de Joaçaba"/>
    <x v="1"/>
    <s v="Serviços de Refeição para sessões júri"/>
    <s v="0078902-20.2026.8.24.0710"/>
    <x v="2"/>
    <s v="em contratação"/>
    <s v="Fornecimento de alimentação aos participantes das sessões do Tribunal do Juri"/>
    <s v="Refeições/ Lanches:30"/>
    <n v="1500"/>
    <s v="Alto"/>
    <s v="Dispensa de Licitação em razão do valor"/>
    <s v=""/>
  </r>
  <r>
    <x v="269"/>
    <s v="Comarca de Joaçaba"/>
    <x v="1"/>
    <s v="Serviços de Refeição para sessões júri"/>
    <s v="0077857-78.2026.8.24.0710"/>
    <x v="2"/>
    <s v="em contratação"/>
    <s v="Fornecimento de alimentação aos participantes das sessões do Tribunal do Juri"/>
    <s v="Refeições/ Lanches:20"/>
    <n v="569"/>
    <s v="Alto"/>
    <s v="Dispensa de Licitação em razão do valor"/>
    <s v=""/>
  </r>
  <r>
    <x v="269"/>
    <s v="Comarca de Joaçaba"/>
    <x v="1"/>
    <s v="Serviços de Refeição para sessões júri"/>
    <s v="0082893-04.2026.8.24.0710"/>
    <x v="2"/>
    <s v="em contratação"/>
    <s v="Fornecimento de alimentação aos participantes das sessões do Tribunal do Juri"/>
    <s v="Refeições/ Lanches:50"/>
    <n v="1422.5"/>
    <s v="Alto"/>
    <s v="Dispensa de Licitação em razão do valor"/>
    <s v=""/>
  </r>
  <r>
    <x v="269"/>
    <s v="Comarca de Joaçaba"/>
    <x v="1"/>
    <s v="Serviços de Refeição para sessões júri"/>
    <s v="0082811-70.2026.8.24.0710"/>
    <x v="2"/>
    <s v="em contratação"/>
    <s v="Fornecimento de alimentação aos participantes das sessões do Tribunal do Juri"/>
    <s v="Refeições/ Lanches:39"/>
    <n v="1950"/>
    <s v="Alto"/>
    <s v="Dispensa de Licitação em razão do valor"/>
    <s v=""/>
  </r>
  <r>
    <x v="269"/>
    <s v="Comarca de Joaçaba"/>
    <x v="1"/>
    <s v="Serviços de Refeição para sessões júri"/>
    <s v="0106252-80.2026.8.24.0710"/>
    <x v="2"/>
    <s v="em contratação"/>
    <s v="Fornecimento de alimentação aos participantes das sessões do Tribunal do Juri"/>
    <s v="Refeições/ Lanches:70"/>
    <n v="3640"/>
    <s v="Alto"/>
    <s v="Dispensa de Licitação em razão do valor"/>
    <s v=""/>
  </r>
  <r>
    <x v="269"/>
    <s v="Comarca de Joaçaba"/>
    <x v="1"/>
    <s v="Serviços de Refeição para sessões júri"/>
    <s v="0106247-58.2026.8.24.0710"/>
    <x v="2"/>
    <s v="em contratação"/>
    <s v="Fornecimento de alimentação aos participantes das sessões do Tribunal do Juri"/>
    <s v="Refeições/ Lanches:30"/>
    <n v="870"/>
    <s v="Alto"/>
    <s v="Dispensa de Licitação em razão do valor"/>
    <s v=""/>
  </r>
  <r>
    <x v="269"/>
    <s v="Comarca de Joaçaba"/>
    <x v="1"/>
    <s v="Serviços de Refeição para sessões júri"/>
    <s v="0106258-87.2026.8.24.0710"/>
    <x v="2"/>
    <s v="em contratação"/>
    <s v="Fornecimento de alimentação aos participantes das sessões do Tribunal do Juri"/>
    <s v="Refeições/ Lanches:30"/>
    <n v="870"/>
    <s v="Alto"/>
    <s v="Dispensa de Licitação em razão do valor"/>
    <s v=""/>
  </r>
  <r>
    <x v="269"/>
    <s v="Comarca de Joaçaba"/>
    <x v="1"/>
    <s v="Serviços de Refeição para sessões júri"/>
    <s v="0106188-70.2026.8.24.0710"/>
    <x v="2"/>
    <s v="em contratação"/>
    <s v="Fornecimento de alimentação aos participantes das sessões do Tribunal do Juri"/>
    <s v="Refeições/ Lanches:40"/>
    <n v="2113.6"/>
    <s v="Alto"/>
    <s v="Dispensa de Licitação em razão do valor"/>
    <s v=""/>
  </r>
  <r>
    <x v="270"/>
    <s v="Comarca de Lauro Müller"/>
    <x v="1"/>
    <s v="Serviços de Refeição para sessões júri"/>
    <m/>
    <x v="0"/>
    <s v="em contratação"/>
    <s v="Fornecimento de alimentação aos participantes das sessões do Tribunal do Juri"/>
    <s v="Refeições/ Lanches:120"/>
    <n v="1942.14"/>
    <s v="Alto"/>
    <s v="Dispensa de Licitação em razão do valor"/>
    <n v="2025.23"/>
  </r>
  <r>
    <x v="270"/>
    <s v="Comarca de Lauro Müller"/>
    <x v="1"/>
    <s v="Serviços de Refeição para sessões júri"/>
    <s v="0005238-53.2026.8.24.0710"/>
    <x v="2"/>
    <s v="em contratação"/>
    <s v="Fornecimento de alimentação aos participantes das sessões do Tribunal do Juri"/>
    <s v="Refeições/ Lanches:32"/>
    <n v="1472"/>
    <s v="Alto"/>
    <s v="Dispensa de Licitação em razão do valor"/>
    <s v=""/>
  </r>
  <r>
    <x v="270"/>
    <s v="Comarca de Lauro Müller"/>
    <x v="1"/>
    <s v="Serviços de Refeição para sessões júri"/>
    <s v="0006414-67.2026.8.24.0710"/>
    <x v="2"/>
    <s v="em contratação"/>
    <s v="Fornecimento de alimentação aos participantes das sessões do Tribunal do Juri"/>
    <s v="Refeições/ Lanches:27"/>
    <n v="553.23"/>
    <s v="Alto"/>
    <s v="Dispensa de Licitação em razão do valor"/>
    <s v=""/>
  </r>
  <r>
    <x v="271"/>
    <s v="Comarca de Lebon Régis"/>
    <x v="1"/>
    <s v="Serviços de Refeição para sessões júri"/>
    <m/>
    <x v="0"/>
    <s v="em contratação"/>
    <s v="Fornecimento de alimentação aos participantes das sessões do Tribunal do Juri"/>
    <s v="Refeições/ Lanches:98"/>
    <n v="2896.74"/>
    <s v="Alto"/>
    <s v="Dispensa de Licitação em razão do valor"/>
    <n v="11313"/>
  </r>
  <r>
    <x v="271"/>
    <s v="Comarca de Lebon Régis"/>
    <x v="1"/>
    <s v="Serviços de Refeição para sessões júri"/>
    <s v="0015921-52.2026.8.24.0710"/>
    <x v="2"/>
    <s v="em contratação"/>
    <s v="Fornecimento de alimentação aos participantes das sessões do Tribunal do Juri"/>
    <n v="25"/>
    <n v="1100"/>
    <s v="Alto"/>
    <s v="Dispensa de Licitação em razão do valor"/>
    <s v=""/>
  </r>
  <r>
    <x v="271"/>
    <s v="Comarca de Lebon Régis"/>
    <x v="1"/>
    <s v="Serviços de Refeição para sessões júri"/>
    <s v="0016355-41.2026.8.24.0710"/>
    <x v="2"/>
    <s v="em contratação"/>
    <s v="Fornecimento de alimentação aos participantes das sessões do Tribunal do Juri"/>
    <n v="25"/>
    <n v="625"/>
    <s v="Alto"/>
    <s v="Dispensa de Licitação em razão do valor"/>
    <s v=""/>
  </r>
  <r>
    <x v="271"/>
    <s v="Comarca de Lebon Régis"/>
    <x v="1"/>
    <s v="Serviços de Refeição para sessões júri"/>
    <s v="0019641-27.2026.8.24.0710"/>
    <x v="2"/>
    <s v="em contratação"/>
    <s v="Fornecimento de alimentação aos participantes das sessões do Tribunal do Juri"/>
    <n v="25"/>
    <n v="1100"/>
    <s v="Alto"/>
    <s v="Dispensa de Licitação em razão do valor"/>
    <s v=""/>
  </r>
  <r>
    <x v="271"/>
    <s v="Comarca de Lebon Régis"/>
    <x v="1"/>
    <s v="Serviços de Refeição para sessões júri"/>
    <s v="0020281-30.2026.8.24.0710"/>
    <x v="2"/>
    <s v="em contratação"/>
    <s v="Fornecimento de alimentação aos participantes das sessões do Tribunal do Juri"/>
    <n v="25"/>
    <n v="625"/>
    <s v="Alto"/>
    <s v="Dispensa de Licitação em razão do valor"/>
    <s v=""/>
  </r>
  <r>
    <x v="271"/>
    <s v="Comarca de Lebon Régis"/>
    <x v="1"/>
    <s v="Serviços de Refeição para sessões júri"/>
    <s v="0080051-51.2026.8.24.0710"/>
    <x v="2"/>
    <s v="em contratação"/>
    <s v="Fornecimento de alimentação aos participantes das sessões do Tribunal do Juri"/>
    <n v="32"/>
    <n v="800"/>
    <s v="Alto"/>
    <s v="Dispensa de Licitação em razão do valor"/>
    <s v=""/>
  </r>
  <r>
    <x v="271"/>
    <s v="Comarca de Lebon Régis"/>
    <x v="1"/>
    <s v="Serviços de Refeição para sessões júri"/>
    <s v="0082844-60.2026.8.24.0710"/>
    <x v="2"/>
    <s v="em contratação"/>
    <s v="Fornecimento de alimentação aos participantes das sessões do Tribunal do Juri"/>
    <n v="32"/>
    <n v="1408"/>
    <s v="Alto"/>
    <s v="Dispensa de Licitação em razão do valor"/>
    <s v=""/>
  </r>
  <r>
    <x v="271"/>
    <s v="Comarca de Lebon Régis"/>
    <x v="1"/>
    <s v="Serviços de Refeição para sessões júri"/>
    <s v="0100030-96.2026.8.24.0710"/>
    <x v="2"/>
    <s v="em contratação"/>
    <s v="Fornecimento de alimentação aos participantes das sessões do Tribunal do Juri"/>
    <n v="33"/>
    <n v="825"/>
    <s v="Alto"/>
    <s v="Dispensa de Licitação em razão do valor"/>
    <s v=""/>
  </r>
  <r>
    <x v="271"/>
    <s v="Comarca de Lebon Régis"/>
    <x v="1"/>
    <s v="Serviços de Refeição para sessões júri"/>
    <s v="0100030-96.2026.8.24.0710"/>
    <x v="2"/>
    <s v="em contratação"/>
    <s v="Fornecimento de alimentação aos participantes das sessões do Tribunal do Juri"/>
    <n v="35"/>
    <n v="875"/>
    <s v="Alto"/>
    <s v="Dispensa de Licitação em razão do valor"/>
    <s v=""/>
  </r>
  <r>
    <x v="271"/>
    <s v="Comarca de Lebon Régis"/>
    <x v="1"/>
    <s v="Serviços de Refeição para sessões júri"/>
    <s v="0100009-23.2026.8.24.0710"/>
    <x v="2"/>
    <s v="em contratação"/>
    <s v="Fornecimento de alimentação aos participantes das sessões do Tribunal do Juri"/>
    <n v="35"/>
    <n v="1540"/>
    <s v="Alto"/>
    <s v="Dispensa de Licitação em razão do valor"/>
    <s v=""/>
  </r>
  <r>
    <x v="271"/>
    <s v="Comarca de Lebon Régis"/>
    <x v="1"/>
    <s v="Serviços de Refeição para sessões júri"/>
    <s v="0102355-44.2026.8.24.0710"/>
    <x v="2"/>
    <s v="em contratação"/>
    <s v="Fornecimento de alimentação aos participantes das sessões do Tribunal do Juri"/>
    <n v="35"/>
    <n v="875"/>
    <s v="Alto"/>
    <s v="Dispensa de Licitação em razão do valor"/>
    <s v=""/>
  </r>
  <r>
    <x v="271"/>
    <s v="Comarca de Lebon Régis"/>
    <x v="1"/>
    <s v="Serviços de Refeição para sessões júri"/>
    <s v="0102366-73.2026.8.24.0710"/>
    <x v="2"/>
    <s v="em contratação"/>
    <s v="Fornecimento de alimentação aos participantes das sessões do Tribunal do Juri"/>
    <n v="35"/>
    <n v="1540"/>
    <s v="Alto"/>
    <s v="Dispensa de Licitação em razão do valor"/>
    <s v=""/>
  </r>
  <r>
    <x v="272"/>
    <s v="Comarca de Mafra"/>
    <x v="1"/>
    <s v="Serviços de Refeição para sessões júri"/>
    <m/>
    <x v="0"/>
    <s v="em contratação"/>
    <s v="Fornecimento de alimentação aos participantes das sessões do Tribunal do Juri"/>
    <s v="Refeições/ Lanches:264"/>
    <n v="17271.27"/>
    <s v="Alto"/>
    <s v="Dispensa de Licitação em razão do valor"/>
    <n v="10792.85"/>
  </r>
  <r>
    <x v="272"/>
    <s v="Comarca de Mafra"/>
    <x v="1"/>
    <s v="Serviços de Refeição para sessões júri"/>
    <s v="0095651-49.2025.8.24.0710"/>
    <x v="2"/>
    <s v="em contratação"/>
    <s v="Fornecimento de alimentação aos participantes das sessões do Tribunal do Juri"/>
    <s v="Refeições/ Lanches:31"/>
    <n v="587.45000000000005"/>
    <s v="Alto"/>
    <s v="Dispensa de Licitação em razão do valor"/>
    <s v=""/>
  </r>
  <r>
    <x v="272"/>
    <s v="Comarca de Mafra"/>
    <x v="1"/>
    <s v="Serviços de Refeição para sessões júri"/>
    <s v="0095620-29.2025.8.24.0710"/>
    <x v="2"/>
    <s v="em contratação"/>
    <s v="Fornecimento de alimentação aos participantes das sessões do Tribunal do Juri"/>
    <s v="Refeições/ Lanches:62"/>
    <n v="2356"/>
    <s v="Alto"/>
    <s v="Dispensa de Licitação em razão do valor"/>
    <s v=""/>
  </r>
  <r>
    <x v="272"/>
    <s v="Comarca de Mafra"/>
    <x v="1"/>
    <s v="Serviços de Refeição para sessões júri"/>
    <s v="0011582-50.2026.8.24.0710"/>
    <x v="2"/>
    <s v="em contratação"/>
    <s v="Fornecimento de alimentação aos participantes das sessões do Tribunal do Juri"/>
    <s v="Refeições/ Lanches:68"/>
    <n v="2855.32"/>
    <s v="Alto"/>
    <s v="Dispensa de Licitação em razão do valor"/>
    <s v=""/>
  </r>
  <r>
    <x v="272"/>
    <s v="Comarca de Mafra"/>
    <x v="1"/>
    <s v="Serviços de Refeição para sessões júri"/>
    <s v="0011984-34.2026.8.24.0710"/>
    <x v="2"/>
    <s v="em contratação"/>
    <s v="Fornecimento de alimentação aos participantes das sessões do Tribunal do Juri"/>
    <s v="Refeições/ Lanches:34"/>
    <n v="644.29999999999995"/>
    <s v="Alto"/>
    <s v="Dispensa de Licitação em razão do valor"/>
    <s v=""/>
  </r>
  <r>
    <x v="272"/>
    <s v="Comarca de Mafra"/>
    <x v="1"/>
    <s v="Serviços de Refeição para sessões júri"/>
    <s v="0019638-72.2026.8.24.0710"/>
    <x v="2"/>
    <s v="em contratação"/>
    <s v="Fornecimento de alimentação aos participantes das sessões do Tribunal do Juri"/>
    <s v="Refeições/ Lanches:36"/>
    <n v="682.2"/>
    <s v="Alto"/>
    <s v="Dispensa de Licitação em razão do valor"/>
    <s v=""/>
  </r>
  <r>
    <x v="272"/>
    <s v="Comarca de Mafra"/>
    <x v="1"/>
    <s v="Serviços de Refeição para sessões júri"/>
    <s v="0019620-51.2026.8.24.0710"/>
    <x v="2"/>
    <s v="em contratação"/>
    <s v="Fornecimento de alimentação aos participantes das sessões do Tribunal do Juri"/>
    <s v="Refeições/ Lanches:72"/>
    <n v="3023.28"/>
    <s v="Alto"/>
    <s v="Dispensa de Licitação em razão do valor"/>
    <s v=""/>
  </r>
  <r>
    <x v="272"/>
    <s v="Comarca de Mafra"/>
    <x v="1"/>
    <s v="Serviços de Refeição para sessões júri"/>
    <s v="0086390-26.2026.8.24.0710"/>
    <x v="2"/>
    <s v="em contratação"/>
    <s v="Fornecimento de alimentação aos participantes das sessões do Tribunal do Juri"/>
    <s v="Refeições/ Lanches:34"/>
    <n v="644.29999999999995"/>
    <s v="Alto"/>
    <s v="Dispensa de Licitação em razão do valor"/>
    <s v=""/>
  </r>
  <r>
    <x v="273"/>
    <s v="Comarca de Maravilha"/>
    <x v="1"/>
    <s v="Serviços de Refeição para sessões júri"/>
    <m/>
    <x v="0"/>
    <s v="em contratação"/>
    <s v="Fornecimento de alimentação aos participantes das sessões do Tribunal do Juri"/>
    <s v="Refeições/ Lanches:358"/>
    <n v="20713.740000000002"/>
    <s v="Alto"/>
    <s v="Dispensa de Licitação em razão do valor"/>
    <n v="18216.25"/>
  </r>
  <r>
    <x v="273"/>
    <s v="Comarca de Maravilha"/>
    <x v="1"/>
    <s v="Serviços de Refeição para sessões júri"/>
    <s v="0019548-64.2026.8.24.0710"/>
    <x v="2"/>
    <s v="em contratação"/>
    <s v="Fornecimento de alimentação aos participantes das sessões do Tribunal do Juri"/>
    <s v="Refeições/ Lanches:84"/>
    <n v="3360"/>
    <s v="Alto"/>
    <s v="Dispensa de Licitação em razão do valor"/>
    <s v=""/>
  </r>
  <r>
    <x v="273"/>
    <s v="Comarca de Maravilha"/>
    <x v="1"/>
    <s v="Serviços de Refeição para sessões júri"/>
    <s v="0020490-96.2026.8.24.0710"/>
    <x v="2"/>
    <s v="em contratação"/>
    <s v="Fornecimento de alimentação aos participantes das sessões do Tribunal do Juri"/>
    <s v="Refeições/ Lanches:42"/>
    <n v="1092"/>
    <s v="Alto"/>
    <s v="Dispensa de Licitação em razão do valor"/>
    <s v=""/>
  </r>
  <r>
    <x v="273"/>
    <s v="Comarca de Maravilha"/>
    <x v="1"/>
    <s v="Serviços de Refeição para sessões júri"/>
    <s v="0077300-91.2026.8.24.0710"/>
    <x v="2"/>
    <s v="em contratação"/>
    <s v="Fornecimento de alimentação aos participantes das sessões do Tribunal do Juri"/>
    <s v="Refeições/ Lanches:70"/>
    <n v="3010"/>
    <s v="Alto"/>
    <s v="Dispensa de Licitação em razão do valor"/>
    <s v=""/>
  </r>
  <r>
    <x v="273"/>
    <s v="Comarca de Maravilha"/>
    <x v="1"/>
    <s v="Serviços de Refeição para sessões júri"/>
    <s v="0077305-16.2026.8.24.0710"/>
    <x v="2"/>
    <s v="em contratação"/>
    <s v="Fornecimento de alimentação aos participantes das sessões do Tribunal do Juri"/>
    <s v="Refeições/ Lanches:70"/>
    <n v="3010"/>
    <s v="Alto"/>
    <s v="Dispensa de Licitação em razão do valor"/>
    <s v=""/>
  </r>
  <r>
    <x v="273"/>
    <s v="Comarca de Maravilha"/>
    <x v="1"/>
    <s v="Serviços de Refeição para sessões júri"/>
    <s v="0086644-96.2026.8.24.0710"/>
    <x v="2"/>
    <s v="em contratação"/>
    <s v="Fornecimento de alimentação aos participantes das sessões do Tribunal do Juri"/>
    <s v="Refeições/ Lanches:70"/>
    <n v="3010"/>
    <s v="Alto"/>
    <s v="Dispensa de Licitação em razão do valor"/>
    <s v=""/>
  </r>
  <r>
    <x v="273"/>
    <s v="Comarca de Maravilha"/>
    <x v="1"/>
    <s v="Serviços de Refeição para sessões júri"/>
    <s v="0086747-06.2026.8.24.0710"/>
    <x v="2"/>
    <s v="em contratação"/>
    <s v="Fornecimento de alimentação aos participantes das sessões do Tribunal do Juri"/>
    <n v="35"/>
    <n v="928.35"/>
    <s v="Alto"/>
    <s v="Dispensa de Licitação em razão do valor"/>
    <s v=""/>
  </r>
  <r>
    <x v="273"/>
    <s v="Comarca de Maravilha"/>
    <x v="1"/>
    <s v="Serviços de Refeição para sessões júri"/>
    <s v="0090827-13.2026.8.24.0710"/>
    <x v="2"/>
    <s v="em contratação"/>
    <s v="Fornecimento de alimentação aos participantes das sessões do Tribunal do Juri"/>
    <n v="70"/>
    <n v="3010"/>
    <s v="Alto"/>
    <s v="Dispensa de Licitação em razão do valor"/>
    <s v=""/>
  </r>
  <r>
    <x v="273"/>
    <s v="Comarca de Maravilha"/>
    <x v="1"/>
    <s v="Serviços de Refeição para sessões júri"/>
    <s v="0090838-42.2026.8.24.0710"/>
    <x v="2"/>
    <s v="em contratação"/>
    <s v="Fornecimento de alimentação aos participantes das sessões do Tribunal do Juri"/>
    <n v="30"/>
    <n v="795.9"/>
    <s v="Alto"/>
    <s v="Dispensa de Licitação em razão do valor"/>
    <s v=""/>
  </r>
  <r>
    <x v="274"/>
    <s v="Comarca de Meleiro"/>
    <x v="1"/>
    <s v="Serviços de Refeição para sessões júri"/>
    <m/>
    <x v="0"/>
    <s v="em contratação"/>
    <s v="Fornecimento de alimentação aos participantes das sessões do Tribunal do Juri"/>
    <s v="Refeições/ Lanches:188"/>
    <n v="2876.06"/>
    <s v="Alto"/>
    <s v="Dispensa de Licitação em razão do valor"/>
    <n v="6996"/>
  </r>
  <r>
    <x v="274"/>
    <s v="Comarca de Meleiro"/>
    <x v="1"/>
    <s v="Serviços de Refeição para sessões júri"/>
    <s v="0077836-05.2026.8.24.0710"/>
    <x v="2"/>
    <s v="em contratação"/>
    <s v="Fornecimento de alimentação aos participantes das sessões do Tribunal do Juri"/>
    <s v="Refeições/ Lanches:93"/>
    <n v="3286"/>
    <s v="Alto"/>
    <s v="Dispensa de Licitação em razão do valor"/>
    <s v=""/>
  </r>
  <r>
    <x v="274"/>
    <s v="Comarca de Meleiro"/>
    <x v="1"/>
    <s v="Serviços de Refeição para sessões júri"/>
    <s v="0097320-06.2026.8.24.0710"/>
    <x v="2"/>
    <s v="em contratação"/>
    <s v="Fornecimento de alimentação aos participantes das sessões do Tribunal do Juri"/>
    <s v="Refeições/ Lanches:105"/>
    <n v="3710"/>
    <s v="Alto"/>
    <s v="Dispensa de Licitação em razão do valor"/>
    <s v=""/>
  </r>
  <r>
    <x v="275"/>
    <s v="Comarca de Modelo"/>
    <x v="1"/>
    <s v="Serviços de Refeição para sessões júri"/>
    <m/>
    <x v="0"/>
    <s v="em contratação"/>
    <s v="Fornecimento de alimentação aos participantes das sessões do Tribunal do Juri"/>
    <s v="Refeições/ Lanches:125"/>
    <n v="13844.58"/>
    <s v="Alto"/>
    <s v="Dispensa de Licitação em razão do valor"/>
    <n v="11211.2"/>
  </r>
  <r>
    <x v="275"/>
    <s v="Comarca de Modelo"/>
    <x v="1"/>
    <s v="Serviços de Refeição para sessões júri"/>
    <s v="0027531-17.2026.8.24.0710"/>
    <x v="2"/>
    <s v="em contratação"/>
    <s v="Fornecimento de alimentação aos participantes das sessões do Tribunal do Juri"/>
    <s v="Refeições/ Lanches:110"/>
    <n v="5500"/>
    <s v="Alto"/>
    <s v="Dispensa de Licitação em razão do valor"/>
    <s v=""/>
  </r>
  <r>
    <x v="275"/>
    <s v="Comarca de Modelo"/>
    <x v="1"/>
    <s v="Serviços de Refeição para sessões júri"/>
    <s v="0027978-05.2026.8.24.0710"/>
    <x v="2"/>
    <s v="em contratação"/>
    <s v="Fornecimento de alimentação aos participantes das sessões do Tribunal do Juri"/>
    <s v="Refeições/ Lanches:88"/>
    <n v="2191.1999999999998"/>
    <s v="Alto"/>
    <s v="Dispensa de Licitação em razão do valor"/>
    <s v=""/>
  </r>
  <r>
    <x v="275"/>
    <s v="Comarca de Modelo"/>
    <x v="1"/>
    <s v="Serviços de Refeição para sessões júri"/>
    <s v="0027717-40.2026.8.24.0710"/>
    <x v="2"/>
    <s v="em contratação"/>
    <s v="Fornecimento de alimentação aos participantes das sessões do Tribunal do Juri"/>
    <s v="Refeições/ Lanches:88"/>
    <n v="3520"/>
    <s v="Alto"/>
    <s v="Dispensa de Licitação em razão do valor"/>
    <s v=""/>
  </r>
  <r>
    <x v="276"/>
    <s v="Comarca de Mondaí"/>
    <x v="1"/>
    <s v="Serviços de Refeição para sessões júri"/>
    <m/>
    <x v="0"/>
    <s v="em contratação"/>
    <s v="Fornecimento de alimentação aos participantes das sessões do Tribunal do Juri"/>
    <s v="Refeições/ Lanches:54"/>
    <n v="6435"/>
    <s v="Alto"/>
    <s v="Dispensa de Licitação em razão do valor"/>
    <n v="6630"/>
  </r>
  <r>
    <x v="276"/>
    <s v="Comarca de Mondaí"/>
    <x v="1"/>
    <s v="Serviços de Refeição para sessões júri"/>
    <s v="0015868-71.2026.8.24.0710"/>
    <x v="2"/>
    <s v="em contratação"/>
    <s v="Fornecimento de alimentação aos participantes das sessões do Tribunal do Juri"/>
    <s v="Refeições/ Lanches:25"/>
    <n v="1250"/>
    <s v="Alto"/>
    <s v="Dispensa de Licitação em razão do valor"/>
    <s v=""/>
  </r>
  <r>
    <x v="276"/>
    <s v="Comarca de Mondaí"/>
    <x v="1"/>
    <s v="Serviços de Refeição para sessões júri"/>
    <s v="0015956-12.2026.8.24.0710"/>
    <x v="2"/>
    <s v="Prevista"/>
    <s v="Fornecimento de alimentação aos participantes das sessões do Tribunal do Juri"/>
    <s v="Refeições/ Lanches:25"/>
    <n v="700"/>
    <s v="Alto"/>
    <s v="Dispensa de Licitação em razão do valor"/>
    <m/>
  </r>
  <r>
    <x v="276"/>
    <s v="Comarca de Mondaí"/>
    <x v="1"/>
    <s v="Serviços de Refeição para sessões júri"/>
    <s v="0023322-05.2026.8.24.0710"/>
    <x v="2"/>
    <s v="em contratação"/>
    <s v="Fornecimento de alimentação aos participantes das sessões do Tribunal do Juri"/>
    <s v="Refeições/ Lanches:30"/>
    <n v="840"/>
    <s v="Alto"/>
    <s v="Dispensa de Licitação em razão do valor"/>
    <m/>
  </r>
  <r>
    <x v="276"/>
    <s v="Comarca de Mondaí"/>
    <x v="1"/>
    <s v="Serviços de Refeição para sessões júri"/>
    <s v="0023317-80.2026.8.24.0710"/>
    <x v="2"/>
    <s v="em contratação"/>
    <s v="Fornecimento de alimentação aos participantes das sessões do Tribunal do Juri"/>
    <s v="Refeições/ Lanches:30"/>
    <n v="1500"/>
    <s v="Alto"/>
    <s v="Dispensa de Licitação em razão do valor"/>
    <m/>
  </r>
  <r>
    <x v="276"/>
    <s v="Comarca de Mondaí"/>
    <x v="1"/>
    <s v="Serviços de Refeição para sessões júri"/>
    <s v="0078212-88.2026.8.24.0710"/>
    <x v="2"/>
    <s v="em contratação"/>
    <s v="Fornecimento de alimentação aos participantes das sessões do Tribunal do Juri"/>
    <s v="Refeições/ Lanches:30"/>
    <n v="1500"/>
    <s v="Alto"/>
    <s v="Dispensa de Licitação em razão do valor"/>
    <m/>
  </r>
  <r>
    <x v="276"/>
    <s v="Comarca de Mondaí"/>
    <x v="1"/>
    <s v="Serviços de Refeição para sessões júri"/>
    <s v="0078268-24.2026.8.24.0710"/>
    <x v="2"/>
    <s v="em contratação"/>
    <s v="Fornecimento de alimentação aos participantes das sessões do Tribunal do Juri"/>
    <s v="Refeições/ Lanches:30"/>
    <n v="840"/>
    <s v="Alto"/>
    <s v="Dispensa de Licitação em razão do valor"/>
    <m/>
  </r>
  <r>
    <x v="277"/>
    <s v="Comarca de Orleans"/>
    <x v="1"/>
    <s v="Serviços de Refeição para sessões júri"/>
    <m/>
    <x v="0"/>
    <s v="em contratação"/>
    <s v="Fornecimento de alimentação aos participantes das sessões do Tribunal do Juri"/>
    <s v="Refeições/ Lanches:163"/>
    <n v="7856.82"/>
    <s v="Alto"/>
    <s v="Dispensa de Licitação em razão do valor"/>
    <n v="8943.0400000000009"/>
  </r>
  <r>
    <x v="277"/>
    <s v="Comarca de Orleans"/>
    <x v="1"/>
    <s v="Serviços de Refeição para sessões júri"/>
    <s v="0105993-22.2025.8.24.0710"/>
    <x v="2"/>
    <s v="em contratação"/>
    <s v="Fornecimento de alimentação aos participantes das sessões do Tribunal do Juri"/>
    <s v="Refeições/ Lanches:163"/>
    <n v="3250"/>
    <s v="Alto"/>
    <s v="Dispensa de Licitação em razão do valor"/>
    <s v=""/>
  </r>
  <r>
    <x v="277"/>
    <s v="Comarca de Orleans"/>
    <x v="1"/>
    <s v="Serviços de Refeição para sessões júri"/>
    <s v="0106072-98.2025.8.24.0710"/>
    <x v="2"/>
    <s v="em contratação"/>
    <s v="Fornecimento de alimentação aos participantes das sessões do Tribunal do Juri"/>
    <s v="Refeições/ Lanches:48"/>
    <n v="1365.12"/>
    <s v="Alto"/>
    <s v="Dispensa de Licitação em razão do valor"/>
    <s v=""/>
  </r>
  <r>
    <x v="277"/>
    <s v="Comarca de Orleans"/>
    <x v="1"/>
    <s v="Serviços de Refeição para sessões júri"/>
    <s v="0027605-71.2026.8.24.0710"/>
    <x v="2"/>
    <s v="em contratação"/>
    <s v="Fornecimento de alimentação aos participantes das sessões do Tribunal do Juri"/>
    <s v="Refeições/ Lanches:24"/>
    <n v="583.91999999999996"/>
    <s v="Alto"/>
    <s v="Dispensa de Licitação em razão do valor"/>
    <s v=""/>
  </r>
  <r>
    <x v="277"/>
    <s v="Comarca de Orleans"/>
    <x v="1"/>
    <s v="Serviços de Refeição para sessões júri"/>
    <s v="0029554-33.2026.8.24.0710"/>
    <x v="2"/>
    <s v="em contratação"/>
    <s v="Fornecimento de alimentação aos participantes das sessões do Tribunal do Juri"/>
    <s v="Refeições/ Lanches:50"/>
    <n v="1600"/>
    <s v="Alto"/>
    <s v="Dispensa de Licitação em razão do valor"/>
    <s v=""/>
  </r>
  <r>
    <x v="277"/>
    <s v="Comarca de Orleans"/>
    <x v="1"/>
    <s v="Serviços de Refeição para sessões júri"/>
    <s v="0089670-05.2026.8.24.0710"/>
    <x v="2"/>
    <s v="em contratação"/>
    <s v="Fornecimento de alimentação aos participantes das sessões do Tribunal do Juri"/>
    <s v="Refeições/ Lanches:30"/>
    <n v="1500"/>
    <s v="Alto"/>
    <s v="Dispensa de Licitação em razão do valor"/>
    <s v=""/>
  </r>
  <r>
    <x v="277"/>
    <s v="Comarca de Orleans"/>
    <x v="1"/>
    <s v="Serviços de Refeição para sessões júri"/>
    <s v="0090057-20.2026.8.24.0710"/>
    <x v="2"/>
    <s v="em contratação"/>
    <s v="Fornecimento de alimentação aos participantes das sessões do Tribunal do Juri"/>
    <s v="Refeições/ Lanches:23"/>
    <n v="644"/>
    <s v="Alto"/>
    <s v="Dispensa de Licitação em razão do valor"/>
    <s v=""/>
  </r>
  <r>
    <x v="278"/>
    <s v="Comarca de Otacílio Costa"/>
    <x v="1"/>
    <s v="Serviços de Refeição para sessões júri"/>
    <m/>
    <x v="0"/>
    <s v="em contratação"/>
    <s v="Fornecimento de alimentação aos participantes das sessões do Tribunal do Juri"/>
    <s v="Refeições/ Lanches:158"/>
    <n v="9351.1"/>
    <s v="Alto"/>
    <s v="Dispensa de Licitação em razão do valor"/>
    <n v="6004.7"/>
  </r>
  <r>
    <x v="278"/>
    <s v="Comarca de Otacílio Costa"/>
    <x v="1"/>
    <s v="Serviços de Refeição para sessões júri"/>
    <s v="0009920-51.2026.8.24.0710"/>
    <x v="2"/>
    <s v="em contratação"/>
    <s v="Fornecimento de alimentação aos participantes das sessões do Tribunal do Juri"/>
    <s v="Refeições/ Lanches:37"/>
    <n v="758.5"/>
    <s v="Alto"/>
    <s v="Dispensa de Licitação em razão do valor"/>
    <s v=""/>
  </r>
  <r>
    <x v="278"/>
    <s v="Comarca de Otacílio Costa"/>
    <x v="1"/>
    <s v="Serviços de Refeição para sessões júri"/>
    <s v="0011815-47.2026.8.24.0710"/>
    <x v="2"/>
    <s v="em contratação"/>
    <s v="Fornecimento de alimentação aos participantes das sessões do Tribunal do Juri"/>
    <s v="Refeições/ Lanches:39"/>
    <n v="1872"/>
    <s v="Alto"/>
    <s v="Dispensa de Licitação em razão do valor"/>
    <s v=""/>
  </r>
  <r>
    <x v="278"/>
    <s v="Comarca de Otacílio Costa"/>
    <x v="1"/>
    <s v="Serviços de Refeição para sessões júri"/>
    <s v="0009890-16.2026.8.24.0710"/>
    <x v="2"/>
    <s v="em contratação"/>
    <s v="Fornecimento de alimentação aos participantes das sessões do Tribunal do Juri"/>
    <s v="Refeições/ Lanches:37"/>
    <n v="910.2"/>
    <s v="Alto"/>
    <s v="Dispensa de Licitação em razão do valor"/>
    <s v=""/>
  </r>
  <r>
    <x v="278"/>
    <s v="Comarca de Otacílio Costa"/>
    <x v="1"/>
    <s v="Serviços de Refeição para sessões júri"/>
    <s v="0076793-33.2026.8.24.0710"/>
    <x v="2"/>
    <s v="em contratação"/>
    <s v="Fornecimento de alimentação aos participantes das sessões do Tribunal do Juri"/>
    <s v="Refeições/ Lanches:35"/>
    <n v="1746.5"/>
    <s v="Alto"/>
    <s v="Dispensa de Licitação em razão do valor"/>
    <s v=""/>
  </r>
  <r>
    <x v="278"/>
    <s v="Comarca de Otacílio Costa"/>
    <x v="1"/>
    <s v="Serviços de Refeição para sessões júri"/>
    <s v="0066574-58.2026.8.24.0710"/>
    <x v="2"/>
    <s v="em contratação"/>
    <s v="Fornecimento de alimentação aos participantes das sessões do Tribunal do Juri"/>
    <s v="Refeições/ Lanches:35"/>
    <n v="717.5"/>
    <s v="Alto"/>
    <s v="Dispensa de Licitação em razão do valor"/>
    <s v=""/>
  </r>
  <r>
    <x v="279"/>
    <s v="Comarca de Palmitos"/>
    <x v="1"/>
    <s v="Serviços de Refeição para sessões júri"/>
    <m/>
    <x v="0"/>
    <s v="em contratação"/>
    <s v="Fornecimento de alimentação aos participantes das sessões do Tribunal do Juri"/>
    <s v="Refeições/ Lanches:498"/>
    <n v="7227"/>
    <s v="Alto"/>
    <s v="Dispensa de Licitação em razão do valor"/>
    <n v="20575.050000000003"/>
  </r>
  <r>
    <x v="279"/>
    <s v="Comarca de Palmitos"/>
    <x v="1"/>
    <s v="Serviços de Refeição para sessões júri"/>
    <s v="0108934-42.2025.8.24.0710"/>
    <x v="2"/>
    <s v="em contratação"/>
    <s v="Fornecimento de alimentação aos participantes das sessões do Tribunal do Juri"/>
    <s v="Refeições/ Lanches:35"/>
    <n v="995.75"/>
    <s v="Alto"/>
    <s v="Dispensa de Licitação em razão do valor"/>
    <s v=""/>
  </r>
  <r>
    <x v="279"/>
    <s v="Comarca de Palmitos"/>
    <x v="1"/>
    <s v="Serviços de Refeição para sessões júri"/>
    <s v="0109011-51.2025.8.24.0710"/>
    <x v="2"/>
    <s v="em contratação"/>
    <s v="Fornecimento de alimentação aos participantes das sessões do Tribunal do Juri"/>
    <s v="Refeições/ Lanches:70"/>
    <n v="3430"/>
    <s v="Alto"/>
    <s v="Dispensa de Licitação em razão do valor"/>
    <s v=""/>
  </r>
  <r>
    <x v="279"/>
    <s v="Comarca de Palmitos"/>
    <x v="1"/>
    <s v="Serviços de Refeição para sessões júri"/>
    <s v="0017974-06.2026.8.24.0710"/>
    <x v="2"/>
    <s v="em contratação"/>
    <s v="Fornecimento de alimentação aos participantes das sessões do Tribunal do Juri"/>
    <s v="Refeições/ Lanches:66"/>
    <n v="3234"/>
    <s v="Alto"/>
    <s v="Dispensa de Licitação em razão do valor"/>
    <s v=""/>
  </r>
  <r>
    <x v="279"/>
    <s v="Comarca de Palmitos"/>
    <x v="1"/>
    <s v="Serviços de Refeição para sessões júri"/>
    <s v="0017965-44.2026.8.24.0710"/>
    <x v="2"/>
    <s v="em contratação"/>
    <s v="Fornecimento de alimentação aos participantes das sessões do Tribunal do Juri"/>
    <s v="Refeições/ Lanches:33"/>
    <n v="938.85"/>
    <s v="Alto"/>
    <s v="Dispensa de Licitação em razão do valor"/>
    <s v=""/>
  </r>
  <r>
    <x v="279"/>
    <s v="Comarca de Palmitos"/>
    <x v="1"/>
    <s v="Serviços de Refeição para sessões júri"/>
    <s v="0076538-75.2026.8.24.0710"/>
    <x v="2"/>
    <s v="em contratação"/>
    <s v="Fornecimento de alimentação aos participantes das sessões do Tribunal do Juri"/>
    <s v="Refeições/ Lanches:61"/>
    <n v="1735.45"/>
    <s v="Alto"/>
    <s v="Dispensa de Licitação em razão do valor"/>
    <s v=""/>
  </r>
  <r>
    <x v="279"/>
    <s v="Comarca de Palmitos"/>
    <x v="1"/>
    <s v="Serviços de Refeição para sessões júri"/>
    <s v="0098071-90.2026.8.24.0710"/>
    <x v="2"/>
    <s v="em contratação"/>
    <s v="Fornecimento de alimentação aos participantes das sessões do Tribunal do Juri"/>
    <s v="Refeições/ Lanches:94"/>
    <n v="4888"/>
    <s v="Alto"/>
    <s v="Dispensa de Licitação em razão do valor"/>
    <s v=""/>
  </r>
  <r>
    <x v="279"/>
    <s v="Comarca de Palmitos"/>
    <x v="1"/>
    <s v="Serviços de Refeição para sessões júri"/>
    <s v="0098147-17.2026.8.24.0710"/>
    <x v="2"/>
    <s v="em contratação"/>
    <s v="Fornecimento de alimentação aos participantes das sessões do Tribunal do Juri"/>
    <s v="Refeições/ Lanches:47"/>
    <n v="1363"/>
    <s v="Alto"/>
    <s v="Dispensa de Licitação em razão do valor"/>
    <s v=""/>
  </r>
  <r>
    <x v="279"/>
    <s v="Comarca de Palmitos"/>
    <x v="1"/>
    <s v="Serviços de Refeição para sessões júri"/>
    <s v="0101922-40.2026.8.24.0710"/>
    <x v="2"/>
    <s v="em contratação"/>
    <s v="Fornecimento de alimentação aos participantes das sessões do Tribunal do Juri"/>
    <s v="Refeições/ Lanches:60"/>
    <n v="3120"/>
    <s v="Alto"/>
    <s v="Dispensa de Licitação em razão do valor"/>
    <s v=""/>
  </r>
  <r>
    <x v="279"/>
    <s v="Comarca de Palmitos"/>
    <x v="1"/>
    <s v="Serviços de Refeição para sessões júri"/>
    <s v="0102212-55.2026.8.24.0710"/>
    <x v="2"/>
    <s v="em contratação"/>
    <s v="Fornecimento de alimentação aos participantes das sessões do Tribunal do Juri"/>
    <s v="Refeições/ Lanches:30"/>
    <n v="870"/>
    <s v="Alto"/>
    <s v="Dispensa de Licitação em razão do valor"/>
    <s v=""/>
  </r>
  <r>
    <x v="280"/>
    <s v="Comarca de Papanduva"/>
    <x v="1"/>
    <s v="Serviços de Refeição para sessões júri"/>
    <m/>
    <x v="0"/>
    <s v="em contratação"/>
    <s v="Fornecimento de alimentação aos participantes das sessões do Tribunal do Juri"/>
    <s v="Refeições/ Lanches:778"/>
    <n v="19518.400000000001"/>
    <s v="Alto"/>
    <s v="Dispensa de Licitação em razão do valor"/>
    <n v="3895"/>
  </r>
  <r>
    <x v="280"/>
    <s v="Comarca de Papanduva"/>
    <x v="1"/>
    <s v="Serviços de Refeição para sessões júri"/>
    <s v="0023179-16.2026.8.24.0710"/>
    <x v="2"/>
    <s v="em contratação"/>
    <s v="Fornecimento de alimentação aos participantes das sessões do Tribunal do Juri"/>
    <s v="Refeições/ Lanches:40"/>
    <n v="1120"/>
    <s v="Alto"/>
    <s v="Dispensa de Licitação em razão do valor"/>
    <s v=""/>
  </r>
  <r>
    <x v="280"/>
    <s v="Comarca de Papanduva"/>
    <x v="1"/>
    <s v="Serviços de Refeição para sessões júri"/>
    <s v="0025145-14.2026.8.24.0710"/>
    <x v="2"/>
    <s v="em contratação"/>
    <s v="Fornecimento de alimentação aos participantes das sessões do Tribunal do Juri"/>
    <s v="Refeições/ Lanches:60"/>
    <n v="2775"/>
    <s v="Alto"/>
    <s v="Dispensa de Licitação em razão do valor"/>
    <s v=""/>
  </r>
  <r>
    <x v="281"/>
    <s v="Comarca de Penha"/>
    <x v="1"/>
    <s v="Serviços de Refeição para sessões júri"/>
    <m/>
    <x v="0"/>
    <s v="em contratação"/>
    <s v="Fornecimento de alimentação aos participantes das sessões do Tribunal do Juri"/>
    <s v="Refeições/ Lanches: 367"/>
    <n v="16115.73"/>
    <s v="Alto"/>
    <s v="Dispensa de Licitação em razão do valor"/>
    <n v="32847.199999999997"/>
  </r>
  <r>
    <x v="281"/>
    <s v="Comarca de Penha"/>
    <x v="1"/>
    <s v="Serviços de Refeição para sessões júri"/>
    <s v="0009768-03.2026.8.24.0710"/>
    <x v="2"/>
    <s v="em contratação"/>
    <s v="Fornecimento de alimentação aos participantes das sessões do Tribunal do Juri"/>
    <s v="Refeições/ Lanches: 80"/>
    <n v="3854.4"/>
    <s v="Alto"/>
    <s v="Dispensa de Licitação em razão do valor"/>
    <s v=""/>
  </r>
  <r>
    <x v="281"/>
    <s v="Comarca de Penha"/>
    <x v="1"/>
    <s v="Serviços de Refeição para sessões júri"/>
    <s v="0010413-28.2026.8.24.0710"/>
    <x v="2"/>
    <s v="em contratação"/>
    <s v="Fornecimento de alimentação aos participantes das sessões do Tribunal do Juri"/>
    <s v="Refeições/ Lanches: 120"/>
    <n v="6103.2"/>
    <s v="Alto"/>
    <s v="Dispensa de Licitação em razão do valor"/>
    <s v=""/>
  </r>
  <r>
    <x v="281"/>
    <s v="Comarca de Penha"/>
    <x v="1"/>
    <s v="Serviços de Refeição para sessões júri"/>
    <s v="0010168-17.2026.8.24.0710"/>
    <x v="2"/>
    <s v="em contratação"/>
    <s v="Fornecimento de alimentação aos participantes das sessões do Tribunal do Juri"/>
    <s v="Refeições/ Lanches: 120"/>
    <n v="3414"/>
    <s v="Alto"/>
    <s v="Dispensa de Licitação em razão do valor"/>
    <s v=""/>
  </r>
  <r>
    <x v="281"/>
    <s v="Comarca de Penha"/>
    <x v="1"/>
    <s v="Serviços de Refeição para sessões júri"/>
    <s v="0025674-33.2026.8.24.0710"/>
    <x v="2"/>
    <s v="em contratação"/>
    <s v="Fornecimento de alimentação aos participantes das sessões do Tribunal do Juri"/>
    <s v="Refeições/ Lanches: 40"/>
    <n v="1138"/>
    <s v="Alto"/>
    <s v="Dispensa de Licitação em razão do valor"/>
    <s v=""/>
  </r>
  <r>
    <x v="281"/>
    <s v="Comarca de Penha"/>
    <x v="1"/>
    <s v="Serviços de Refeição para sessões júri"/>
    <s v="0025886-54.2026.8.24.0710"/>
    <x v="2"/>
    <s v="em contratação"/>
    <s v="Fornecimento de alimentação aos participantes das sessões do Tribunal do Juri"/>
    <s v="Refeições/ Lanches: 40"/>
    <n v="2034.4"/>
    <s v="Alto"/>
    <s v="Dispensa de Licitação em razão do valor"/>
    <s v=""/>
  </r>
  <r>
    <x v="281"/>
    <s v="Comarca de Penha"/>
    <x v="1"/>
    <s v="Serviços de Refeição para sessões júri"/>
    <s v="0068160-33.2026.8.24.0710"/>
    <x v="2"/>
    <s v="em contratação"/>
    <s v="Fornecimento de alimentação aos participantes das sessões do Tribunal do Juri"/>
    <s v="Refeições/ Lanches: 80"/>
    <n v="2276"/>
    <s v="Alto"/>
    <s v="Dispensa de Licitação em razão do valor"/>
    <s v=""/>
  </r>
  <r>
    <x v="281"/>
    <s v="Comarca de Penha"/>
    <x v="1"/>
    <s v="Serviços de Refeição para sessões júri"/>
    <s v="0068161-18.2026.8.24.0710"/>
    <x v="2"/>
    <s v="em contratação"/>
    <s v="Fornecimento de alimentação aos participantes das sessões do Tribunal do Juri"/>
    <s v="Refeições/ Lanches: 80"/>
    <n v="3855.2"/>
    <s v="Alto"/>
    <s v="Dispensa de Licitação em razão do valor"/>
    <s v=""/>
  </r>
  <r>
    <x v="281"/>
    <s v="Comarca de Penha"/>
    <x v="1"/>
    <s v="Serviços de Refeição para sessões júri"/>
    <s v="0068716-35.2026.8.24.0710"/>
    <x v="2"/>
    <s v="em contratação"/>
    <s v="Fornecimento de alimentação aos participantes das sessões do Tribunal do Juri"/>
    <s v="Refeições/ Lanches: 80"/>
    <n v="4068.8"/>
    <s v="Alto"/>
    <s v="Dispensa de Licitação em razão do valor"/>
    <s v=""/>
  </r>
  <r>
    <x v="281"/>
    <s v="Comarca de Penha"/>
    <x v="1"/>
    <s v="Serviços de Refeição para sessões júri"/>
    <s v="0091517-42.2026.8.24.0710"/>
    <x v="2"/>
    <s v="em contratação"/>
    <s v="Fornecimento de alimentação aos participantes das sessões do Tribunal do Juri"/>
    <s v="Refeições/ Lanches: 80"/>
    <n v="4068.8"/>
    <s v="Alto"/>
    <s v="Dispensa de Licitação em razão do valor"/>
    <s v=""/>
  </r>
  <r>
    <x v="281"/>
    <s v="Comarca de Penha"/>
    <x v="1"/>
    <s v="Serviços de Refeição para sessões júri"/>
    <s v="0091539-03.2026.8.24.0710"/>
    <x v="2"/>
    <s v="em contratação"/>
    <s v="Fornecimento de alimentação aos participantes das sessões do Tribunal do Juri"/>
    <s v="Refeições/ Lanches: 40"/>
    <n v="2034.4"/>
    <s v="Alto"/>
    <s v="Dispensa de Licitação em razão do valor"/>
    <s v=""/>
  </r>
  <r>
    <x v="282"/>
    <s v="Comarca de Pinhalzinho"/>
    <x v="1"/>
    <s v="Serviços de Refeição para sessões júri"/>
    <m/>
    <x v="0"/>
    <s v="em contratação"/>
    <s v="Fornecimento de alimentação aos participantes das sessões do Tribunal do Juri"/>
    <s v="Refeições/ Lanches:653"/>
    <n v="9041.7800000000007"/>
    <s v="Alto"/>
    <s v="Dispensa de Licitação em razão do valor"/>
    <n v="14564.97"/>
  </r>
  <r>
    <x v="282"/>
    <s v="Comarca de Pinhalzinho"/>
    <x v="1"/>
    <s v="Serviços de Refeição para sessões júri"/>
    <s v="0023020-73.2026.8.24.0710"/>
    <x v="2"/>
    <s v="em contratação"/>
    <s v="Fornecimento de alimentação aos participantes das sessões do Tribunal do Juri"/>
    <s v="Refeições/ Lanches:76"/>
    <n v="3800"/>
    <s v="Alto"/>
    <s v="Dispensa de Licitação em razão do valor"/>
    <s v=""/>
  </r>
  <r>
    <x v="282"/>
    <s v="Comarca de Pinhalzinho"/>
    <x v="1"/>
    <s v="Serviços de Refeição para sessões júri"/>
    <s v="0022959-18.2026.8.24.0710"/>
    <x v="2"/>
    <s v="em contratação"/>
    <s v="Fornecimento de alimentação aos participantes das sessões do Tribunal do Juri"/>
    <s v="Refeições/ Lanches:35"/>
    <n v="808.85"/>
    <s v="Alto"/>
    <s v="Dispensa de Licitação em razão do valor"/>
    <s v=""/>
  </r>
  <r>
    <x v="282"/>
    <s v="Comarca de Pinhalzinho"/>
    <x v="1"/>
    <s v="Serviços de Refeição para sessões júri"/>
    <s v="0059898-94.2026.8.24.0710"/>
    <x v="2"/>
    <s v="em contratação"/>
    <s v="Fornecimento de alimentação aos participantes das sessões do Tribunal do Juri"/>
    <s v="Refeições/ Lanches:37"/>
    <n v="828.06"/>
    <s v="Alto"/>
    <s v="Dispensa de Licitação em razão do valor"/>
    <s v=""/>
  </r>
  <r>
    <x v="282"/>
    <s v="Comarca de Pinhalzinho"/>
    <x v="1"/>
    <s v="Serviços de Refeição para sessões júri"/>
    <s v="0059774-14.2026.8.24.0710"/>
    <x v="2"/>
    <s v="em contratação"/>
    <s v="Fornecimento de alimentação aos participantes das sessões do Tribunal do Juri"/>
    <s v="Refeições/ Lanches:72"/>
    <n v="4000"/>
    <s v="Alto"/>
    <s v="Dispensa de Licitação em razão do valor"/>
    <s v=""/>
  </r>
  <r>
    <x v="282"/>
    <s v="Comarca de Pinhalzinho"/>
    <x v="1"/>
    <s v="Serviços de Refeição para sessões júri"/>
    <s v="0071671-39.2026.8.24.0710"/>
    <x v="2"/>
    <s v="em contratação"/>
    <s v="Fornecimento de alimentação aos participantes das sessões do Tribunal do Juri"/>
    <s v="Refeições/ Lanches:37"/>
    <n v="828.06"/>
    <s v="Alto"/>
    <s v="Dispensa de Licitação em razão do valor"/>
    <s v=""/>
  </r>
  <r>
    <x v="282"/>
    <s v="Comarca de Pinhalzinho"/>
    <x v="1"/>
    <s v="Serviços de Refeição para sessões júri"/>
    <s v="0074354-49.2026.8.24.0710"/>
    <x v="2"/>
    <s v="em contratação"/>
    <s v="Fornecimento de alimentação aos participantes das sessões do Tribunal do Juri"/>
    <s v="Refeições/ Lanches:86"/>
    <n v="4300"/>
    <s v="Alto"/>
    <s v="Dispensa de Licitação em razão do valor"/>
    <s v=""/>
  </r>
  <r>
    <x v="283"/>
    <s v="Comarca de Pomerode"/>
    <x v="1"/>
    <s v="Serviços de Refeição para sessões júri"/>
    <m/>
    <x v="0"/>
    <s v="em contratação"/>
    <s v="Fornecimento de alimentação aos participantes das sessões do Tribunal do Juri"/>
    <s v="Refeições/ Lanches: 367"/>
    <n v="3662.18"/>
    <s v="Alto"/>
    <s v="Dispensa de Licitação em razão do valor"/>
    <n v="1920.3"/>
  </r>
  <r>
    <x v="283"/>
    <s v="Comarca de Pomerode"/>
    <x v="1"/>
    <s v="Serviços de Refeição para sessões júri"/>
    <s v="0018233-98.2026.8.24.0710"/>
    <x v="2"/>
    <s v="em contratação"/>
    <s v="Fornecimento de alimentação aos participantes das sessões do Tribunal do Juri"/>
    <s v="Refeições/ Lanches: 37"/>
    <n v="1147"/>
    <s v="Alto"/>
    <s v="Dispensa de Licitação em razão do valor"/>
    <s v=""/>
  </r>
  <r>
    <x v="283"/>
    <s v="Comarca de Pomerode"/>
    <x v="1"/>
    <s v="Serviços de Refeição para sessões júri"/>
    <s v="0018243-45.2026.8.24.0710"/>
    <x v="2"/>
    <s v="em contratação"/>
    <s v="Fornecimento de alimentação aos participantes das sessões do Tribunal do Juri"/>
    <s v="Refeições/ Lanches: 37"/>
    <n v="773.3"/>
    <s v="Alto"/>
    <s v="Dispensa de Licitação em razão do valor"/>
    <s v=""/>
  </r>
  <r>
    <x v="284"/>
    <s v="Comarca de Ponte Serrada"/>
    <x v="1"/>
    <s v="Serviços de Refeição para sessões júri"/>
    <m/>
    <x v="0"/>
    <s v="em contratação"/>
    <s v="Fornecimento de alimentação aos participantes das sessões do Tribunal do Juri"/>
    <s v="Refeições/ Lanches:132"/>
    <n v="9279.6"/>
    <s v="Alto"/>
    <s v="Dispensa de Licitação em razão do valor"/>
    <n v="2055"/>
  </r>
  <r>
    <x v="284"/>
    <s v="Comarca de Ponte Serrada"/>
    <x v="1"/>
    <s v="Serviços de Refeição para sessões júri"/>
    <s v="0025929-88.2026.8.24.0710"/>
    <x v="2"/>
    <s v="em contratação"/>
    <s v="Fornecimento de alimentação aos participantes das sessões do Tribunal do Juri"/>
    <s v="Refeições/ Lanches:30"/>
    <n v="1500"/>
    <s v="Alto"/>
    <s v="Dispensa de Licitação em razão do valor"/>
    <s v=""/>
  </r>
  <r>
    <x v="284"/>
    <s v="Comarca de Ponte Serrada"/>
    <x v="1"/>
    <s v="Serviços de Refeição para sessões júri"/>
    <s v="0025687-32.2026.8.24.0710"/>
    <x v="2"/>
    <s v="em contratação"/>
    <s v="Fornecimento de alimentação aos participantes das sessões do Tribunal do Juri"/>
    <s v="Refeições/ Lanches:30"/>
    <n v="555"/>
    <s v="Alto"/>
    <s v="Dispensa de Licitação em razão do valor"/>
    <s v=""/>
  </r>
  <r>
    <x v="285"/>
    <s v="Comarca de Porto Belo"/>
    <x v="1"/>
    <s v="Serviços de Refeição para sessões júri"/>
    <m/>
    <x v="0"/>
    <s v="em contratação"/>
    <s v="Fornecimento de alimentação aos participantes das sessões do Tribunal do Juri"/>
    <s v="Refeições/ Lanches:420"/>
    <n v="9553.89"/>
    <s v="Alto"/>
    <s v="Dispensa de Licitação em razão do valor"/>
    <n v="25155.05"/>
  </r>
  <r>
    <x v="285"/>
    <s v="Comarca de Porto Belo"/>
    <x v="1"/>
    <s v="Serviços de Refeição para sessões júri"/>
    <s v="0011714-10.2026.8.24.0710"/>
    <x v="2"/>
    <s v="em contratação"/>
    <s v="Fornecimento de alimentação aos participantes das sessões do Tribunal do Juri"/>
    <s v="Refeições/ Lanches:35"/>
    <n v="995.75"/>
    <s v="Alto"/>
    <s v="Dispensa de Licitação em razão do valor"/>
    <s v=""/>
  </r>
  <r>
    <x v="285"/>
    <s v="Comarca de Porto Belo"/>
    <x v="1"/>
    <s v="Serviços de Refeição para sessões júri"/>
    <s v="0011711-55.2026.8.24.0710"/>
    <x v="2"/>
    <s v="em contratação"/>
    <s v="Fornecimento de alimentação aos participantes das sessões do Tribunal do Juri"/>
    <s v="Refeições/ Lanches:35"/>
    <n v="1750"/>
    <s v="Alto"/>
    <s v="Dispensa de Licitação em razão do valor"/>
    <s v=""/>
  </r>
  <r>
    <x v="285"/>
    <s v="Comarca de Porto Belo"/>
    <x v="1"/>
    <s v="Serviços de Refeição para sessões júri"/>
    <s v="0015301-40.2026.8.24.0710"/>
    <x v="2"/>
    <s v="em contratação"/>
    <s v="Fornecimento de alimentação aos participantes das sessões do Tribunal do Juri"/>
    <s v="Refeições/ Lanches:55"/>
    <n v="2794"/>
    <s v="Alto"/>
    <s v="Dispensa de Licitação em razão do valor"/>
    <s v=""/>
  </r>
  <r>
    <x v="285"/>
    <s v="Comarca de Porto Belo"/>
    <x v="1"/>
    <s v="Serviços de Refeição para sessões júri"/>
    <s v="0015654-80.2026.8.24.0710"/>
    <x v="2"/>
    <s v="em contratação"/>
    <s v="Fornecimento de alimentação aos participantes das sessões do Tribunal do Juri"/>
    <s v="Refeições/ Lanches:15"/>
    <n v="762"/>
    <s v="Alto"/>
    <s v="Dispensa de Licitação em razão do valor"/>
    <s v=""/>
  </r>
  <r>
    <x v="285"/>
    <s v="Comarca de Porto Belo"/>
    <x v="1"/>
    <s v="Serviços de Refeição para sessões júri"/>
    <s v="0020905-79.2026.8.24.0710"/>
    <x v="2"/>
    <s v="em contratação"/>
    <s v="Fornecimento de alimentação aos participantes das sessões do Tribunal do Juri"/>
    <s v="Refeições/ Lanches:50"/>
    <n v="2540"/>
    <s v="Alto"/>
    <s v="Dispensa de Licitação em razão do valor"/>
    <s v=""/>
  </r>
  <r>
    <x v="285"/>
    <s v="Comarca de Porto Belo"/>
    <x v="1"/>
    <s v="Serviços de Refeição para sessões júri"/>
    <s v="0020935-17.2026.8.24.0710"/>
    <x v="2"/>
    <s v="em contratação"/>
    <s v="Fornecimento de alimentação aos participantes das sessões do Tribunal do Juri"/>
    <s v="Refeições/ Lanches:90"/>
    <n v="2560.5"/>
    <s v="Alto"/>
    <s v="Dispensa de Licitação em razão do valor"/>
    <s v=""/>
  </r>
  <r>
    <x v="285"/>
    <s v="Comarca de Porto Belo"/>
    <x v="1"/>
    <s v="Serviços de Refeição para sessões júri"/>
    <s v="0017060-39.2026.8.24.0710"/>
    <x v="2"/>
    <s v="em contratação"/>
    <s v="Fornecimento de alimentação aos participantes das sessões do Tribunal do Juri"/>
    <s v="Refeições/ Lanches:55"/>
    <n v="2794"/>
    <s v="Alto"/>
    <s v="Dispensa de Licitação em razão do valor"/>
    <s v=""/>
  </r>
  <r>
    <x v="285"/>
    <s v="Comarca de Porto Belo"/>
    <x v="1"/>
    <s v="Serviços de Refeição para sessões júri"/>
    <s v="0020900-57.2026.8.24.0710"/>
    <x v="2"/>
    <s v="em contratação"/>
    <s v="Fornecimento de alimentação aos participantes das sessões do Tribunal do Juri"/>
    <s v="Refeições/ Lanches:50"/>
    <n v="2540"/>
    <s v="Alto"/>
    <s v="Dispensa de Licitação em razão do valor"/>
    <s v=""/>
  </r>
  <r>
    <x v="285"/>
    <s v="Comarca de Porto Belo"/>
    <x v="1"/>
    <s v="Serviços de Refeição para sessões júri"/>
    <s v="0020868-52.2026.8.24.0710"/>
    <x v="2"/>
    <s v="em contratação"/>
    <s v="Fornecimento de alimentação aos participantes das sessões do Tribunal do Juri"/>
    <s v="Refeições/ Lanches:15"/>
    <n v="762"/>
    <s v="Alto"/>
    <s v="Dispensa de Licitação em razão do valor"/>
    <s v=""/>
  </r>
  <r>
    <x v="285"/>
    <s v="Comarca de Porto Belo"/>
    <x v="1"/>
    <s v="Serviços de Refeição para sessões júri"/>
    <s v="0030592-80.2026.8.24.0710"/>
    <x v="2"/>
    <s v="em contratação"/>
    <s v="Fornecimento de alimentação aos participantes das sessões do Tribunal do Juri"/>
    <s v="Refeições/ Lanches:35"/>
    <n v="995.75"/>
    <s v="Alto"/>
    <s v="Dispensa de Licitação em razão do valor"/>
    <s v=""/>
  </r>
  <r>
    <x v="285"/>
    <s v="Comarca de Porto Belo"/>
    <x v="1"/>
    <s v="Serviços de Refeição para sessões júri"/>
    <s v="0030368-45.2026.8.24.0710"/>
    <x v="2"/>
    <s v="em contratação"/>
    <s v="Fornecimento de alimentação aos participantes das sessões do Tribunal do Juri"/>
    <s v="Refeições/ Lanches:50"/>
    <n v="2540"/>
    <s v="Alto"/>
    <s v="Dispensa de Licitação em razão do valor"/>
    <s v=""/>
  </r>
  <r>
    <x v="285"/>
    <s v="Comarca de Porto Belo"/>
    <x v="1"/>
    <s v="Serviços de Refeição para sessões júri"/>
    <s v="0058931-49.2026.8.24.0710"/>
    <x v="2"/>
    <s v="em contratação"/>
    <s v="Fornecimento de alimentação aos participantes das sessões do Tribunal do Juri"/>
    <s v="Refeições/ Lanches:35"/>
    <n v="379.05"/>
    <s v="Alto"/>
    <s v="Dispensa de Licitação em razão do valor"/>
    <s v=""/>
  </r>
  <r>
    <x v="285"/>
    <s v="Comarca de Porto Belo"/>
    <x v="1"/>
    <s v="Serviços de Refeição para sessões júri"/>
    <s v="0077233-29.2026.8.24.0710"/>
    <x v="2"/>
    <s v="em contratação"/>
    <s v="Fornecimento de alimentação aos participantes das sessões do Tribunal do Juri"/>
    <s v="Refeições/ Lanches:15"/>
    <n v="762"/>
    <s v="Alto"/>
    <s v="Dispensa de Licitação em razão do valor"/>
    <s v=""/>
  </r>
  <r>
    <x v="285"/>
    <s v="Comarca de Porto Belo"/>
    <x v="1"/>
    <s v="Serviços de Refeição para sessões júri"/>
    <s v="0077226-37.2026.8.24.0710"/>
    <x v="2"/>
    <s v="em contratação"/>
    <s v="Fornecimento de alimentação aos participantes das sessões do Tribunal do Juri"/>
    <s v="Refeições/ Lanches:50"/>
    <n v="2540"/>
    <s v="Alto"/>
    <s v="Dispensa de Licitação em razão do valor"/>
    <s v=""/>
  </r>
  <r>
    <x v="285"/>
    <s v="Comarca de Porto Belo"/>
    <x v="1"/>
    <s v="Serviços de Refeição para sessões júri"/>
    <s v="0077664-63.2026.8.24.0710"/>
    <x v="2"/>
    <s v="em contratação"/>
    <s v="Fornecimento de alimentação aos participantes das sessões do Tribunal do Juri"/>
    <s v="Refeições/ Lanches:40"/>
    <n v="440"/>
    <s v="Alto"/>
    <s v="Dispensa de Licitação em razão do valor"/>
    <s v=""/>
  </r>
  <r>
    <x v="286"/>
    <s v="Comarca de Porto União"/>
    <x v="1"/>
    <s v="Serviços de Refeição para sessões júri"/>
    <m/>
    <x v="0"/>
    <s v="em contratação"/>
    <s v="Fornecimento de alimentação aos participantes das sessões do Tribunal do Juri"/>
    <s v="Refeições/ Lanches:684"/>
    <n v="15036.47"/>
    <s v="Alto"/>
    <s v="Dispensa de Licitação em razão do valor"/>
    <n v="1885.2"/>
  </r>
  <r>
    <x v="286"/>
    <s v="Comarca de Porto União"/>
    <x v="1"/>
    <s v="Serviços de Refeição para sessões júri"/>
    <s v="0101462-53.2026.8.24.0710"/>
    <x v="2"/>
    <s v="em contratação"/>
    <s v="Fornecimento de alimentação aos participantes das sessões do Tribunal do Juri"/>
    <s v="Refeições/ Lanches:30"/>
    <n v="1230"/>
    <s v="Alto"/>
    <s v="Dispensa de Licitação em razão do valor"/>
    <s v=""/>
  </r>
  <r>
    <x v="286"/>
    <s v="Comarca de Porto União"/>
    <x v="1"/>
    <s v="Serviços de Refeição para sessões júri"/>
    <s v="0101492-88.2026.8.24.0710"/>
    <x v="2"/>
    <s v="em contratação"/>
    <s v="Fornecimento de alimentação aos participantes das sessões do Tribunal do Juri"/>
    <s v="Refeições/ Lanches:26"/>
    <n v="655.20000000000005"/>
    <s v="Alto"/>
    <s v="Dispensa de Licitação em razão do valor"/>
    <s v=""/>
  </r>
  <r>
    <x v="287"/>
    <s v="Comarca de Presidente Getúlio"/>
    <x v="1"/>
    <s v="Serviços de Refeição para sessões júri"/>
    <m/>
    <x v="0"/>
    <s v="em contratação"/>
    <s v="Fornecimento de alimentação aos participantes das sessões do Tribunal do Juri"/>
    <s v="Refeições/ Lanches:124"/>
    <n v="15188.03"/>
    <s v="Alto"/>
    <s v="Dispensa de Licitação em razão do valor"/>
    <n v="4736"/>
  </r>
  <r>
    <x v="287"/>
    <s v="Comarca de Presidente Getúlio"/>
    <x v="1"/>
    <s v="Serviços de Refeição para sessões júri"/>
    <s v="0058896-89.2026.8.24.0710"/>
    <x v="2"/>
    <s v="em contratação"/>
    <s v="Fornecimento de alimentação aos participantes das sessões do Tribunal do Juri"/>
    <s v="Refeições/ Lanches:111"/>
    <n v="4736"/>
    <s v="Alto"/>
    <s v="Dispensa de Licitação em razão do valor"/>
    <s v=""/>
  </r>
  <r>
    <x v="288"/>
    <s v="Comarca de Quilombo"/>
    <x v="1"/>
    <s v="Serviços de Refeição para sessões júri"/>
    <m/>
    <x v="0"/>
    <s v="Prevista"/>
    <s v="Fornecimento de alimentação aos participantes das sessões do Tribunal do Juri"/>
    <s v="Refeições/ Lanches:58"/>
    <n v="6401.18"/>
    <s v="Alto"/>
    <s v="Dispensa de Licitação em razão do valor"/>
    <n v="0"/>
  </r>
  <r>
    <x v="289"/>
    <s v="Comarca de Rio do Campo"/>
    <x v="1"/>
    <s v="Serviços de Refeição para sessões júri"/>
    <m/>
    <x v="0"/>
    <s v="em contratação"/>
    <s v="Fornecimento de alimentação aos participantes das sessões do Tribunal do Juri"/>
    <s v="Refeições/ Lanches:241"/>
    <n v="4922.5"/>
    <s v="Alto"/>
    <s v="Dispensa de Licitação em razão do valor"/>
    <n v="11454.5"/>
  </r>
  <r>
    <x v="289"/>
    <s v="Comarca de Rio do Campo"/>
    <x v="1"/>
    <s v="Serviços de Refeição para sessões júri"/>
    <s v="0030099-06.2026.8.24.0710"/>
    <x v="2"/>
    <s v="em contratação"/>
    <s v="Fornecimento de alimentação aos participantes das sessões do Tribunal do Juri"/>
    <s v="Refeições/ Lanches:132"/>
    <n v="3773.55"/>
    <s v="Alto"/>
    <s v="Dispensa de Licitação em razão do valor"/>
    <s v=""/>
  </r>
  <r>
    <x v="289"/>
    <s v="Comarca de Rio do Campo"/>
    <x v="1"/>
    <s v="Serviços de Refeição para sessões júri"/>
    <s v="0030099-06.2026.8.24.0710"/>
    <x v="2"/>
    <s v="em contratação"/>
    <s v="Fornecimento de alimentação aos participantes das sessões do Tribunal do Juri"/>
    <s v="Refeições/ Lanches:60"/>
    <n v="1715.25"/>
    <s v="Alto"/>
    <s v="Dispensa de Licitação em razão do valor"/>
    <s v=""/>
  </r>
  <r>
    <x v="289"/>
    <s v="Comarca de Rio do Campo"/>
    <x v="1"/>
    <s v="Serviços de Refeição para sessões júri"/>
    <s v="0081796-66.2026.8.24.0710"/>
    <x v="2"/>
    <s v="em contratação"/>
    <s v="Fornecimento de alimentação aos participantes das sessões do Tribunal do Juri"/>
    <s v="Refeições/ Lanches:115"/>
    <n v="3309.7"/>
    <s v="Alto"/>
    <s v="Dispensa de Licitação em razão do valor"/>
    <s v=""/>
  </r>
  <r>
    <x v="289"/>
    <s v="Comarca de Rio do Campo"/>
    <x v="1"/>
    <s v="Serviços de Refeição para sessões júri"/>
    <s v="0097418-88.2026.8.24.0710"/>
    <x v="2"/>
    <s v="em contratação"/>
    <s v="Fornecimento de alimentação aos participantes das sessões do Tribunal do Juri"/>
    <s v="Refeições/ Lanches:96"/>
    <n v="2656"/>
    <s v="Alto"/>
    <s v="Dispensa de Licitação em razão do valor"/>
    <s v=""/>
  </r>
  <r>
    <x v="290"/>
    <s v="Comarca de Rio do Oeste"/>
    <x v="1"/>
    <s v="Serviços de Refeição para sessões júri"/>
    <m/>
    <x v="0"/>
    <s v="em contratação"/>
    <s v="Fornecimento de alimentação aos participantes das sessões do Tribunal do Juri"/>
    <s v="Refeições/ Lanches:112"/>
    <n v="4210.8"/>
    <s v="Alto"/>
    <s v="Dispensa de Licitação em razão do valor"/>
    <n v="6027"/>
  </r>
  <r>
    <x v="290"/>
    <s v="Comarca de Rio do Oeste"/>
    <x v="1"/>
    <s v="Serviços de Refeição para sessões júri"/>
    <s v="0004803-79.2026.8.24.0710"/>
    <x v="2"/>
    <s v="em contratação"/>
    <s v="Fornecimento de alimentação aos participantes das sessões do Tribunal do Juri"/>
    <s v="Refeições/ Lanches:30"/>
    <n v="1290"/>
    <s v="Alto"/>
    <s v="Dispensa de Licitação em razão do valor"/>
    <s v=""/>
  </r>
  <r>
    <x v="290"/>
    <s v="Comarca de Rio do Oeste"/>
    <x v="1"/>
    <s v="Serviços de Refeição para sessões júri"/>
    <s v="0004807-19.2026.8.24.0710"/>
    <x v="2"/>
    <s v="em contratação"/>
    <s v="Fornecimento de alimentação aos participantes das sessões do Tribunal do Juri"/>
    <s v="Refeições/ Lanches:30"/>
    <n v="660"/>
    <s v="Alto"/>
    <s v="Dispensa de Licitação em razão do valor"/>
    <s v=""/>
  </r>
  <r>
    <x v="290"/>
    <s v="Comarca de Rio do Oeste"/>
    <x v="1"/>
    <s v="Serviços de Refeição para sessões júri"/>
    <s v="0056882-35.2026.8.24.0710"/>
    <x v="2"/>
    <s v="em contratação"/>
    <s v="Fornecimento de alimentação aos participantes das sessões do Tribunal do Juri"/>
    <s v="Refeições/ Lanches:30"/>
    <n v="1290"/>
    <s v="Alto"/>
    <s v="Dispensa de Licitação em razão do valor"/>
    <s v=""/>
  </r>
  <r>
    <x v="290"/>
    <s v="Comarca de Rio do Oeste"/>
    <x v="1"/>
    <s v="Serviços de Refeição para sessões júri"/>
    <s v="0056885-87.2026.8.24.0710"/>
    <x v="2"/>
    <s v="em contratação"/>
    <s v="Fornecimento de alimentação aos participantes das sessões do Tribunal do Juri"/>
    <s v="Refeições/ Lanches:30"/>
    <n v="660"/>
    <s v="Alto"/>
    <s v="Dispensa de Licitação em razão do valor"/>
    <s v=""/>
  </r>
  <r>
    <x v="290"/>
    <s v="Comarca de Rio do Oeste"/>
    <x v="1"/>
    <s v="Serviços de Refeição para sessões júri"/>
    <s v="0086241-30.2026.8.24.0710"/>
    <x v="2"/>
    <s v="em contratação"/>
    <s v="Fornecimento de alimentação aos participantes das sessões do Tribunal do Juri"/>
    <s v="Refeições/ Lanches:30"/>
    <n v="750"/>
    <s v="Alto"/>
    <s v="Dispensa de Licitação em razão do valor"/>
    <s v=""/>
  </r>
  <r>
    <x v="290"/>
    <s v="Comarca de Rio do Oeste"/>
    <x v="1"/>
    <s v="Serviços de Refeição para sessões júri"/>
    <s v="0086254-29.2026.8.24.0710"/>
    <x v="2"/>
    <s v="em contratação"/>
    <s v="Fornecimento de alimentação aos participantes das sessões do Tribunal do Juri"/>
    <s v="Refeições/ Lanches:30"/>
    <n v="1377"/>
    <s v="Alto"/>
    <s v="Dispensa de Licitação em razão do valor"/>
    <s v=""/>
  </r>
  <r>
    <x v="291"/>
    <s v="Comarca de Rio do Sul"/>
    <x v="1"/>
    <s v="Serviços de Refeição para sessões júri"/>
    <m/>
    <x v="0"/>
    <s v="em contratação"/>
    <s v="Fornecimento de alimentação aos participantes das sessões do Tribunal do Juri"/>
    <s v="Refeições/ Lanches:280"/>
    <n v="12982.2"/>
    <s v="Alto"/>
    <s v="Dispensa de Licitação em razão do valor"/>
    <n v="23400"/>
  </r>
  <r>
    <x v="291"/>
    <s v="Comarca de Rio do Sul"/>
    <x v="1"/>
    <s v="Serviços de Refeição para sessões júri"/>
    <s v="0017105-43.2026.8.24.0710"/>
    <x v="2"/>
    <s v="em contratação"/>
    <s v="Fornecimento de alimentação aos participantes das sessões do Tribunal do Juri"/>
    <s v="Refeições/ Lanches:280"/>
    <n v="1680"/>
    <s v="Alto"/>
    <s v="Dispensa de Licitação em razão do valor"/>
    <s v=""/>
  </r>
  <r>
    <x v="291"/>
    <s v="Comarca de Rio do Sul"/>
    <x v="1"/>
    <s v="Serviços de Refeição para sessões júri"/>
    <s v="0017082-97.2026.8.24.0710"/>
    <x v="2"/>
    <s v="em contratação"/>
    <s v="Fornecimento de alimentação aos participantes das sessões do Tribunal do Juri"/>
    <s v="Refeições/ Lanches:50"/>
    <n v="3000"/>
    <s v="Alto"/>
    <s v="Dispensa de Licitação em razão do valor"/>
    <s v=""/>
  </r>
  <r>
    <x v="291"/>
    <s v="Comarca de Rio do Sul"/>
    <x v="1"/>
    <s v="Serviços de Refeição para sessões júri"/>
    <s v="0024949-44.2026.8.24.0710"/>
    <x v="2"/>
    <s v="em contratação"/>
    <s v="Fornecimento de alimentação aos participantes das sessões do Tribunal do Juri"/>
    <s v="Refeições/ Lanches:30"/>
    <n v="1500"/>
    <s v="Alto"/>
    <s v="Dispensa de Licitação em razão do valor"/>
    <s v=""/>
  </r>
  <r>
    <x v="291"/>
    <s v="Comarca de Rio do Sul"/>
    <x v="1"/>
    <s v="Serviços de Refeição para sessões júri"/>
    <s v="0024955-51.2026.8.24.0710"/>
    <x v="2"/>
    <s v="em contratação"/>
    <s v="Fornecimento de alimentação aos participantes das sessões do Tribunal do Juri"/>
    <s v="Refeições/ Lanches:30"/>
    <n v="840"/>
    <s v="Alto"/>
    <s v="Dispensa de Licitação em razão do valor"/>
    <s v=""/>
  </r>
  <r>
    <x v="291"/>
    <s v="Comarca de Rio do Sul"/>
    <x v="1"/>
    <s v="Serviços de Refeição para sessões júri"/>
    <s v="0067547-13.2026.8.24.0710"/>
    <x v="2"/>
    <s v="em contratação"/>
    <s v="Fornecimento de alimentação aos participantes das sessões do Tribunal do Juri"/>
    <s v="Refeições/ Lanches:30"/>
    <n v="840"/>
    <s v="Alto"/>
    <s v="Dispensa de Licitação em razão do valor"/>
    <s v=""/>
  </r>
  <r>
    <x v="291"/>
    <s v="Comarca de Rio do Sul"/>
    <x v="1"/>
    <s v="Serviços de Refeição para sessões júri"/>
    <s v="0017082-97.2026.8.24.0710"/>
    <x v="2"/>
    <s v="em contratação"/>
    <s v="Fornecimento de alimentação aos participantes das sessões do Tribunal do Juri"/>
    <s v="Refeições/ Lanches:30"/>
    <n v="1500"/>
    <s v="Alto"/>
    <s v="Dispensa de Licitação em razão do valor"/>
    <s v=""/>
  </r>
  <r>
    <x v="291"/>
    <s v="Comarca de Rio do Sul"/>
    <x v="1"/>
    <s v="Serviços de Refeição para sessões júri"/>
    <s v="0067716-97.2026.8.24.0710"/>
    <x v="2"/>
    <s v="em contratação"/>
    <s v="Fornecimento de alimentação aos participantes das sessões do Tribunal do Juri"/>
    <s v="Refeições/ Lanches:30"/>
    <n v="1500"/>
    <s v="Alto"/>
    <s v="Dispensa de Licitação em razão do valor"/>
    <s v=""/>
  </r>
  <r>
    <x v="291"/>
    <s v="Comarca de Rio do Sul"/>
    <x v="1"/>
    <s v="Serviços de Refeição para sessões júri"/>
    <s v="0090397-61.2026.8.24.0710"/>
    <x v="2"/>
    <s v="em contratação"/>
    <s v="Fornecimento de alimentação aos participantes das sessões do Tribunal do Juri"/>
    <s v="Refeições/ Lanches:100"/>
    <n v="2800"/>
    <s v="Alto"/>
    <s v="Dispensa de Licitação em razão do valor"/>
    <s v=""/>
  </r>
  <r>
    <x v="291"/>
    <s v="Comarca de Rio do Sul"/>
    <x v="1"/>
    <s v="Serviços de Refeição para sessões júri"/>
    <s v="0089671-87.2026.8.24.0710"/>
    <x v="2"/>
    <s v="em contratação"/>
    <s v="Fornecimento de alimentação aos participantes das sessões do Tribunal do Juri"/>
    <s v="Refeições/ Lanches:150"/>
    <n v="7500"/>
    <s v="Alto"/>
    <s v="Dispensa de Licitação em razão do valor"/>
    <s v=""/>
  </r>
  <r>
    <x v="291"/>
    <s v="Comarca de Rio do Sul"/>
    <x v="1"/>
    <s v="Serviços de Refeição para sessões júri"/>
    <s v="0090180-18.2026.8.24.0710"/>
    <x v="2"/>
    <s v="em contratação"/>
    <s v="Fornecimento de alimentação aos participantes das sessões do Tribunal do Juri"/>
    <s v="Refeições/ Lanches:7"/>
    <n v="2240"/>
    <s v="Alto"/>
    <s v="Dispensa de Licitação em razão do valor"/>
    <s v=""/>
  </r>
  <r>
    <x v="292"/>
    <s v="Comarca de Rio Negrinho"/>
    <x v="1"/>
    <s v="Serviços de Refeição para sessões júri"/>
    <m/>
    <x v="0"/>
    <s v="em contratação"/>
    <s v="Fornecimento de alimentação aos participantes das sessões do Tribunal do Juri"/>
    <s v="Refeições/ Lanches:1200"/>
    <n v="18031.419999999998"/>
    <s v="Alto"/>
    <s v="Dispensa de Licitação em razão do valor"/>
    <n v="9110"/>
  </r>
  <r>
    <x v="292"/>
    <s v="Comarca de Rio Negrinho"/>
    <x v="1"/>
    <s v="Serviços de Refeição para sessões júri"/>
    <s v="0103917-88.2026.8.24.0710"/>
    <x v="2"/>
    <s v="em contratação"/>
    <s v="Fornecimento de alimentação aos participantes das sessões do Tribunal do Juri"/>
    <s v="Refeições/ Lanches:74"/>
    <n v="3037.7"/>
    <s v="Alto"/>
    <s v="Dispensa de Licitação em razão do valor"/>
    <s v=""/>
  </r>
  <r>
    <x v="292"/>
    <s v="Comarca de Rio Negrinho"/>
    <x v="1"/>
    <s v="Serviços de Refeição para sessões júri"/>
    <s v="0103915-21.2026.8.24.0710"/>
    <x v="2"/>
    <s v="em contratação"/>
    <s v="Fornecimento de alimentação aos participantes das sessões do Tribunal do Juri"/>
    <s v="Refeições/ Lanches:135"/>
    <n v="6072.3"/>
    <s v="Alto"/>
    <s v="Dispensa de Licitação em razão do valor"/>
    <s v=""/>
  </r>
  <r>
    <x v="293"/>
    <s v="Comarca de Santa Cecília"/>
    <x v="1"/>
    <s v="Serviços de Refeição para sessões júri"/>
    <m/>
    <x v="0"/>
    <s v="em contratação"/>
    <s v="Fornecimento de alimentação aos participantes das sessões do Tribunal do Juri"/>
    <s v="Refeições/ Lanches:692"/>
    <n v="22675.18"/>
    <s v="Alto"/>
    <s v="Dispensa de Licitação em razão do valor"/>
    <n v="18936"/>
  </r>
  <r>
    <x v="293"/>
    <s v="Comarca de Santa Cecília"/>
    <x v="1"/>
    <s v="Serviços de Refeição para sessões júri"/>
    <s v="0096827-63.2025.8.24.0710"/>
    <x v="2"/>
    <s v="em contratação"/>
    <s v="Fornecimento de alimentação aos participantes das sessões do Tribunal do Juri"/>
    <s v="Refeições/ Lanches:26"/>
    <n v="728"/>
    <s v="Alto"/>
    <s v="Dispensa de Licitação em razão do valor"/>
    <s v=""/>
  </r>
  <r>
    <x v="293"/>
    <s v="Comarca de Santa Cecília"/>
    <x v="1"/>
    <s v="Serviços de Refeição para sessões júri"/>
    <s v="0096820-71.2025.8.24.0710"/>
    <x v="2"/>
    <s v="em contratação"/>
    <s v="Fornecimento de alimentação aos participantes das sessões do Tribunal do Juri"/>
    <s v="Refeições/ Lanches:30"/>
    <n v="840"/>
    <s v="Alto"/>
    <s v="Dispensa de Licitação em razão do valor"/>
    <s v=""/>
  </r>
  <r>
    <x v="293"/>
    <s v="Comarca de Santa Cecília"/>
    <x v="1"/>
    <s v="Serviços de Refeição para sessões júri"/>
    <s v="0096819-86.2025.8.24.0710"/>
    <x v="2"/>
    <s v="em contratação"/>
    <s v="Fornecimento de alimentação aos participantes das sessões do Tribunal do Juri"/>
    <s v="Refeições/ Lanches:30"/>
    <n v="1515"/>
    <s v="Alto"/>
    <s v="Dispensa de Licitação em razão do valor"/>
    <s v=""/>
  </r>
  <r>
    <x v="293"/>
    <s v="Comarca de Santa Cecília"/>
    <x v="1"/>
    <s v="Serviços de Refeição para sessões júri"/>
    <s v="0096825-93.2025.8.24.0710"/>
    <x v="2"/>
    <s v="em contratação"/>
    <s v="Fornecimento de alimentação aos participantes das sessões do Tribunal do Juri"/>
    <s v="Refeições/ Lanches:26"/>
    <n v="1313"/>
    <s v="Alto"/>
    <s v="Dispensa de Licitação em razão do valor"/>
    <s v=""/>
  </r>
  <r>
    <x v="293"/>
    <s v="Comarca de Santa Cecília"/>
    <x v="1"/>
    <s v="Serviços de Refeição para sessões júri"/>
    <s v="0010338-86.2026.8.24.0710"/>
    <x v="2"/>
    <s v="em contratação"/>
    <s v="Fornecimento de alimentação aos participantes das sessões do Tribunal do Juri"/>
    <s v="Refeições/ Lanches:26"/>
    <n v="728"/>
    <s v="Alto"/>
    <s v="Dispensa de Licitação em razão do valor"/>
    <s v=""/>
  </r>
  <r>
    <x v="293"/>
    <s v="Comarca de Santa Cecília"/>
    <x v="1"/>
    <s v="Serviços de Refeição para sessões júri"/>
    <s v="0010333-64.2026.8.24.0710"/>
    <x v="2"/>
    <s v="em contratação"/>
    <s v="Fornecimento de alimentação aos participantes das sessões do Tribunal do Juri"/>
    <s v="Refeições/ Lanches:26"/>
    <n v="1313"/>
    <s v="Alto"/>
    <s v="Dispensa de Licitação em razão do valor"/>
    <s v=""/>
  </r>
  <r>
    <x v="293"/>
    <s v="Comarca de Santa Cecília"/>
    <x v="1"/>
    <s v="Serviços de Refeição para sessões júri"/>
    <s v="0020761-08.2026.8.24.0710"/>
    <x v="2"/>
    <s v="em contratação"/>
    <s v="Fornecimento de alimentação aos participantes das sessões do Tribunal do Juri"/>
    <s v="Refeições/ Lanches:26"/>
    <n v="728"/>
    <s v="Alto"/>
    <s v="Dispensa de Licitação em razão do valor"/>
    <s v=""/>
  </r>
  <r>
    <x v="293"/>
    <s v="Comarca de Santa Cecília"/>
    <x v="1"/>
    <s v="Serviços de Refeição para sessões júri"/>
    <s v="0020767-15.2026.8.24.0710"/>
    <x v="2"/>
    <s v="em contratação"/>
    <s v="Fornecimento de alimentação aos participantes das sessões do Tribunal do Juri"/>
    <s v="Refeições/ Lanches:26"/>
    <n v="1313"/>
    <s v="Alto"/>
    <s v="Dispensa de Licitação em razão do valor"/>
    <s v=""/>
  </r>
  <r>
    <x v="293"/>
    <s v="Comarca de Santa Cecília"/>
    <x v="1"/>
    <s v="Serviços de Refeição para sessões júri"/>
    <s v="0026088-31.2026.8.24.0710"/>
    <x v="2"/>
    <s v="em contratação"/>
    <s v="Fornecimento de alimentação aos participantes das sessões do Tribunal do Juri"/>
    <s v="Refeições/ Lanches:30"/>
    <n v="1515"/>
    <s v="Alto"/>
    <s v="Dispensa de Licitação em razão do valor"/>
    <s v=""/>
  </r>
  <r>
    <x v="293"/>
    <s v="Comarca de Santa Cecília"/>
    <x v="1"/>
    <s v="Serviços de Refeição para sessões júri"/>
    <s v="0058209-15.2026.8.24.0710"/>
    <x v="2"/>
    <s v="em contratação"/>
    <s v="Fornecimento de alimentação aos participantes das sessões do Tribunal do Juri"/>
    <s v="Refeições/ Lanches:26"/>
    <n v="1313"/>
    <s v="Alto"/>
    <s v="Dispensa de Licitação em razão do valor"/>
    <s v=""/>
  </r>
  <r>
    <x v="293"/>
    <s v="Comarca de Santa Cecília"/>
    <x v="1"/>
    <s v="Serviços de Refeição para sessões júri"/>
    <s v="0058208-30.2026.8.24.0710"/>
    <x v="2"/>
    <s v="em contratação"/>
    <s v="Fornecimento de alimentação aos participantes das sessões do Tribunal do Juri"/>
    <s v="Refeições/ Lanches:26"/>
    <n v="728"/>
    <s v="Alto"/>
    <s v="Dispensa de Licitação em razão do valor"/>
    <s v=""/>
  </r>
  <r>
    <x v="293"/>
    <s v="Comarca de Santa Cecília"/>
    <x v="1"/>
    <s v="Serviços de Refeição para sessões júri"/>
    <s v="0068578-68.2026.8.24.0710"/>
    <x v="2"/>
    <s v="em contratação"/>
    <s v="Fornecimento de alimentação aos participantes das sessões do Tribunal do Juri"/>
    <s v="Refeições/ Lanches:28"/>
    <n v="1414"/>
    <s v="Alto"/>
    <s v="Dispensa de Licitação em razão do valor"/>
    <s v=""/>
  </r>
  <r>
    <x v="293"/>
    <s v="Comarca de Santa Cecília"/>
    <x v="1"/>
    <s v="Serviços de Refeição para sessões júri"/>
    <s v="0068499-89.2026.8.24.0710"/>
    <x v="2"/>
    <s v="em contratação"/>
    <s v="Fornecimento de alimentação aos participantes das sessões do Tribunal do Juri"/>
    <s v="Refeições/ Lanches:30"/>
    <n v="840"/>
    <s v="Alto"/>
    <s v="Dispensa de Licitação em razão do valor"/>
    <s v=""/>
  </r>
  <r>
    <x v="293"/>
    <s v="Comarca de Santa Cecília"/>
    <x v="1"/>
    <s v="Serviços de Refeição para sessões júri"/>
    <s v="0068494-67.2026.8.24.0710"/>
    <x v="2"/>
    <s v="em contratação"/>
    <s v="Fornecimento de alimentação aos participantes das sessões do Tribunal do Juri"/>
    <s v="Refeições/ Lanches:30"/>
    <n v="1515"/>
    <s v="Alto"/>
    <s v="Dispensa de Licitação em razão do valor"/>
    <s v=""/>
  </r>
  <r>
    <x v="293"/>
    <s v="Comarca de Santa Cecília"/>
    <x v="1"/>
    <s v="Serviços de Refeição para sessões júri"/>
    <s v="0068581-23.2026.8.24.0710"/>
    <x v="2"/>
    <s v="em contratação"/>
    <s v="Fornecimento de alimentação aos participantes das sessões do Tribunal do Juri"/>
    <s v="Refeições/ Lanches:28"/>
    <n v="784"/>
    <s v="Alto"/>
    <s v="Dispensa de Licitação em razão do valor"/>
    <s v=""/>
  </r>
  <r>
    <x v="293"/>
    <s v="Comarca de Santa Cecília"/>
    <x v="1"/>
    <s v="Serviços de Refeição para sessões júri"/>
    <s v="0097389-38.2026.8.24.0710"/>
    <x v="2"/>
    <s v="em contratação"/>
    <s v="Fornecimento de alimentação aos participantes das sessões do Tribunal do Juri"/>
    <s v="Refeições/ Lanches:29"/>
    <n v="841"/>
    <s v="Alto"/>
    <s v="Dispensa de Licitação em razão do valor"/>
    <s v=""/>
  </r>
  <r>
    <x v="293"/>
    <s v="Comarca de Santa Cecília"/>
    <x v="1"/>
    <s v="Serviços de Refeição para sessões júri"/>
    <s v="0097337-42.2026.8.24.0710"/>
    <x v="2"/>
    <s v="em contratação"/>
    <s v="Fornecimento de alimentação aos participantes das sessões do Tribunal do Juri"/>
    <s v="Refeições/ Lanches:29"/>
    <n v="1508"/>
    <s v="Alto"/>
    <s v="Dispensa de Licitação em razão do valor"/>
    <s v=""/>
  </r>
  <r>
    <x v="294"/>
    <s v="Comarca de Santa Rosa do Sul"/>
    <x v="1"/>
    <s v="Serviços de Refeição para sessões júri"/>
    <m/>
    <x v="0"/>
    <s v="em contratação"/>
    <s v="Fornecimento de alimentação aos participantes das sessões do Tribunal do Juri"/>
    <s v="Refeições/ Lanches:1100"/>
    <n v="1894.75"/>
    <s v="Alto"/>
    <s v="Dispensa de Licitação em razão do valor"/>
    <n v="3375"/>
  </r>
  <r>
    <x v="294"/>
    <s v="Comarca de Santa Rosa do Sul"/>
    <x v="1"/>
    <s v="Serviços de Refeição para sessões júri"/>
    <s v="0006973-24.2026.8.24.0710"/>
    <x v="2"/>
    <s v="em contratação"/>
    <s v="Fornecimento de alimentação aos participantes das sessões do Tribunal do Juri"/>
    <s v="Refeições/ Lanches:25"/>
    <n v="625"/>
    <s v="Alto"/>
    <s v="Dispensa de Licitação em razão do valor"/>
    <s v=""/>
  </r>
  <r>
    <x v="294"/>
    <s v="Comarca de Santa Rosa do Sul"/>
    <x v="1"/>
    <s v="Serviços de Refeição para sessões júri"/>
    <s v="0006967-17.2026.8.24.0710"/>
    <x v="2"/>
    <s v="em contratação"/>
    <s v="Fornecimento de alimentação aos participantes das sessões do Tribunal do Juri"/>
    <s v="Refeições/ Lanches:25"/>
    <n v="625"/>
    <s v="Alto"/>
    <s v="Dispensa de Licitação em razão do valor"/>
    <s v=""/>
  </r>
  <r>
    <x v="294"/>
    <s v="Comarca de Santa Rosa do Sul"/>
    <x v="1"/>
    <s v="Serviços de Refeição para sessões júri"/>
    <s v="0006971-54.2026.8.24.0710"/>
    <x v="2"/>
    <s v="em contratação"/>
    <s v="Fornecimento de alimentação aos participantes das sessões do Tribunal do Juri"/>
    <s v="Refeições/ Lanches:25"/>
    <n v="750"/>
    <s v="Alto"/>
    <s v="Dispensa de Licitação em razão do valor"/>
    <s v=""/>
  </r>
  <r>
    <x v="294"/>
    <s v="Comarca de Santa Rosa do Sul"/>
    <x v="1"/>
    <s v="Serviços de Refeição para sessões júri"/>
    <s v="0006978-46.2026.8.24.0710"/>
    <x v="2"/>
    <s v="em contratação"/>
    <s v="Fornecimento de alimentação aos participantes das sessões do Tribunal do Juri"/>
    <s v="Refeições/ Lanches:25"/>
    <n v="750"/>
    <s v="Alto"/>
    <s v="Dispensa de Licitação em razão do valor"/>
    <s v=""/>
  </r>
  <r>
    <x v="294"/>
    <s v="Comarca de Santa Rosa do Sul"/>
    <x v="1"/>
    <s v="Serviços de Refeição para sessões júri"/>
    <s v="0006983-68.2026.8.24.0710"/>
    <x v="2"/>
    <s v="em contratação"/>
    <s v="Fornecimento de alimentação aos participantes das sessões do Tribunal do Juri"/>
    <s v="Refeições/ Lanches:45"/>
    <n v="625"/>
    <s v="Alto"/>
    <s v="Dispensa de Licitação em razão do valor"/>
    <s v=""/>
  </r>
  <r>
    <x v="295"/>
    <s v="Comarca de Santo Amaro da Imperatriz"/>
    <x v="1"/>
    <s v="Serviços de Refeição para sessões júri"/>
    <m/>
    <x v="0"/>
    <s v="em contratação"/>
    <s v="Fornecimento de alimentação aos participantes das sessões do Tribunal do Juri"/>
    <s v="Refeições/ Lanches:104"/>
    <n v="12689.53"/>
    <s v="Alto"/>
    <s v="Dispensa de Licitação em razão do valor"/>
    <n v="11640.400000000001"/>
  </r>
  <r>
    <x v="295"/>
    <s v="Comarca de Santo Amaro da Imperatriz"/>
    <x v="1"/>
    <s v="Serviços de Refeição para sessões júri"/>
    <s v="0009399-09.2026.8.24.0710"/>
    <x v="2"/>
    <s v="em contratação"/>
    <s v="Fornecimento de alimentação aos participantes das sessões do Tribunal do Juri"/>
    <s v="Refeições/ Lanches:33"/>
    <n v="500.28"/>
    <s v="Alto"/>
    <s v="Dispensa de Licitação em razão do valor"/>
    <s v=""/>
  </r>
  <r>
    <x v="295"/>
    <s v="Comarca de Santo Amaro da Imperatriz"/>
    <x v="1"/>
    <s v="Serviços de Refeição para sessões júri"/>
    <s v="0009437-21.2026.8.24.0710"/>
    <x v="2"/>
    <s v="em contratação"/>
    <s v="Fornecimento de alimentação aos participantes das sessões do Tribunal do Juri"/>
    <s v="Refeições/ Lanches:33"/>
    <n v="1221"/>
    <s v="Alto"/>
    <s v="Dispensa de Licitação em razão do valor"/>
    <s v=""/>
  </r>
  <r>
    <x v="295"/>
    <s v="Comarca de Santo Amaro da Imperatriz"/>
    <x v="1"/>
    <s v="Serviços de Refeição para sessões júri"/>
    <s v="0027554-60.2026.8.24.0710"/>
    <x v="2"/>
    <s v="em contratação"/>
    <s v="Fornecimento de alimentação aos participantes das sessões do Tribunal do Juri"/>
    <s v="Refeições/ Lanches:104"/>
    <n v="3536"/>
    <s v="Alto"/>
    <s v="Dispensa de Licitação em razão do valor"/>
    <s v=""/>
  </r>
  <r>
    <x v="295"/>
    <s v="Comarca de Santo Amaro da Imperatriz"/>
    <x v="1"/>
    <s v="Serviços de Refeição para sessões júri"/>
    <s v="0027606-56.2026.8.24.0710"/>
    <x v="2"/>
    <s v="em contratação"/>
    <s v="Fornecimento de alimentação aos participantes das sessões do Tribunal do Juri"/>
    <s v="Refeições/ Lanches:34"/>
    <n v="512.72"/>
    <s v="Alto"/>
    <s v="Dispensa de Licitação em razão do valor"/>
    <s v=""/>
  </r>
  <r>
    <x v="295"/>
    <s v="Comarca de Santo Amaro da Imperatriz"/>
    <x v="1"/>
    <s v="Serviços de Refeição para sessões júri"/>
    <s v="0030056-69.2026.8.24.0710"/>
    <x v="2"/>
    <s v="em contratação"/>
    <s v="Fornecimento de alimentação aos participantes das sessões do Tribunal do Juri"/>
    <s v="Refeições/ Lanches:34"/>
    <n v="455.26"/>
    <s v="Alto"/>
    <s v="Dispensa de Licitação em razão do valor"/>
    <s v=""/>
  </r>
  <r>
    <x v="295"/>
    <s v="Comarca de Santo Amaro da Imperatriz"/>
    <x v="1"/>
    <s v="Serviços de Refeição para sessões júri"/>
    <s v="0061466-48.2026.8.24.0710"/>
    <x v="2"/>
    <s v="em contratação"/>
    <s v="Fornecimento de alimentação aos participantes das sessões do Tribunal do Juri"/>
    <s v="Refeições/ Lanches:36"/>
    <n v="572.04"/>
    <s v="Alto"/>
    <s v="Dispensa de Licitação em razão do valor"/>
    <s v=""/>
  </r>
  <r>
    <x v="295"/>
    <s v="Comarca de Santo Amaro da Imperatriz"/>
    <x v="1"/>
    <s v="Serviços de Refeição para sessões júri"/>
    <s v="0082256-53.2026.8.24.0710"/>
    <x v="2"/>
    <s v="em contratação"/>
    <s v="Fornecimento de alimentação aos participantes das sessões do Tribunal do Juri"/>
    <s v="Refeições/ Lanches:65"/>
    <n v="1017.9"/>
    <s v="Alto"/>
    <s v="Dispensa de Licitação em razão do valor"/>
    <s v=""/>
  </r>
  <r>
    <x v="295"/>
    <s v="Comarca de Santo Amaro da Imperatriz"/>
    <x v="1"/>
    <s v="Serviços de Refeição para sessões júri"/>
    <s v="0086466-50.2026.8.24.0710"/>
    <x v="2"/>
    <s v="em contratação"/>
    <s v="Fornecimento de alimentação aos participantes das sessões do Tribunal do Juri"/>
    <s v="Refeições/ Lanches:65"/>
    <n v="2210"/>
    <s v="Alto"/>
    <s v="Dispensa de Licitação em razão do valor"/>
    <s v=""/>
  </r>
  <r>
    <x v="295"/>
    <s v="Comarca de Santo Amaro da Imperatriz"/>
    <x v="1"/>
    <s v="Serviços de Refeição para sessões júri"/>
    <s v="0099508-69.2026.8.24.0710"/>
    <x v="2"/>
    <s v="em contratação"/>
    <s v="Fornecimento de alimentação aos participantes das sessões do Tribunal do Juri"/>
    <s v="Refeições/ Lanches:30"/>
    <n v="1080"/>
    <s v="Alto"/>
    <s v="Dispensa de Licitação em razão do valor"/>
    <s v=""/>
  </r>
  <r>
    <x v="295"/>
    <s v="Comarca de Santo Amaro da Imperatriz"/>
    <x v="1"/>
    <s v="Serviços de Refeição para sessões júri"/>
    <s v="0098051-02.2026.8.24.0710"/>
    <x v="2"/>
    <s v="em contratação"/>
    <s v="Fornecimento de alimentação aos participantes das sessões do Tribunal do Juri"/>
    <s v="Refeições/ Lanches:30"/>
    <n v="535.20000000000005"/>
    <s v="Alto"/>
    <s v="Dispensa de Licitação em razão do valor"/>
    <s v=""/>
  </r>
  <r>
    <x v="296"/>
    <s v="Comarca de São Bento do Sul"/>
    <x v="1"/>
    <s v="Serviços de Refeição para sessões júri"/>
    <m/>
    <x v="0"/>
    <s v="em contratação"/>
    <s v="Fornecimento de alimentação aos participantes das sessões do Tribunal do Juri"/>
    <s v="Refeições/ Lanches:690"/>
    <n v="32166.86"/>
    <s v="Alto"/>
    <s v="Dispensa de Licitação em razão do valor"/>
    <n v="31062.500000000004"/>
  </r>
  <r>
    <x v="296"/>
    <s v="Comarca de São Bento do Sul"/>
    <x v="1"/>
    <s v="Serviços de Refeição para sessões júri"/>
    <s v="0006931-72.2026.8.24.0710"/>
    <x v="2"/>
    <s v="em contratação"/>
    <s v="Fornecimento de alimentação aos participantes das sessões do Tribunal do Juri"/>
    <s v="Refeições/ Lanches:29"/>
    <n v="825.05"/>
    <s v="Alto"/>
    <s v="Dispensa de Licitação em razão do valor"/>
    <s v=""/>
  </r>
  <r>
    <x v="296"/>
    <s v="Comarca de São Bento do Sul"/>
    <x v="1"/>
    <s v="Serviços de Refeição para sessões júri"/>
    <s v="0007338-78.2026.8.24.0710"/>
    <x v="2"/>
    <s v="em contratação"/>
    <s v="Fornecimento de alimentação aos participantes das sessões do Tribunal do Juri"/>
    <s v="Refeições/ Lanches:29"/>
    <n v="1435.5"/>
    <s v="Alto"/>
    <s v="Dispensa de Licitação em razão do valor"/>
    <s v=""/>
  </r>
  <r>
    <x v="296"/>
    <s v="Comarca de São Bento do Sul"/>
    <x v="1"/>
    <s v="Serviços de Refeição para sessões júri"/>
    <s v="0016838-71.2026.8.24.0710"/>
    <x v="2"/>
    <s v="em contratação"/>
    <s v="Fornecimento de alimentação aos participantes das sessões do Tribunal do Juri"/>
    <s v="Refeições/ Lanches:84"/>
    <n v="4158"/>
    <s v="Alto"/>
    <s v="Dispensa de Licitação em razão do valor"/>
    <s v=""/>
  </r>
  <r>
    <x v="296"/>
    <s v="Comarca de São Bento do Sul"/>
    <x v="1"/>
    <s v="Serviços de Refeição para sessões júri"/>
    <s v="0016848-18.2026.8.24.0710"/>
    <x v="2"/>
    <s v="em contratação"/>
    <s v="Fornecimento de alimentação aos participantes das sessões do Tribunal do Juri"/>
    <s v="Refeições/ Lanches:84"/>
    <n v="2389.8000000000002"/>
    <s v="Alto"/>
    <s v="Dispensa de Licitação em razão do valor"/>
    <s v=""/>
  </r>
  <r>
    <x v="296"/>
    <s v="Comarca de São Bento do Sul"/>
    <x v="1"/>
    <s v="Serviços de Refeição para sessões júri"/>
    <s v="0020889-28.2026.8.24.0710"/>
    <x v="2"/>
    <s v="em contratação"/>
    <s v="Fornecimento de alimentação aos participantes das sessões do Tribunal do Juri"/>
    <s v="Refeições/ Lanches:42"/>
    <n v="2079"/>
    <s v="Alto"/>
    <s v="Dispensa de Licitação em razão do valor"/>
    <s v=""/>
  </r>
  <r>
    <x v="296"/>
    <s v="Comarca de São Bento do Sul"/>
    <x v="1"/>
    <s v="Serviços de Refeição para sessões júri"/>
    <s v="0025365-12.2026.8.24.0710"/>
    <x v="2"/>
    <s v="em contratação"/>
    <s v="Fornecimento de alimentação aos participantes das sessões do Tribunal do Juri"/>
    <s v="Refeições/ Lanches:31"/>
    <n v="881.95"/>
    <s v="Alto"/>
    <s v="Dispensa de Licitação em razão do valor"/>
    <s v=""/>
  </r>
  <r>
    <x v="296"/>
    <s v="Comarca de São Bento do Sul"/>
    <x v="1"/>
    <s v="Serviços de Refeição para sessões júri"/>
    <s v="0025364-27.2026.8.24.0710"/>
    <x v="2"/>
    <s v="em contratação"/>
    <s v="Fornecimento de alimentação aos participantes das sessões do Tribunal do Juri"/>
    <s v="Refeições/ Lanches:31"/>
    <n v="1534.5"/>
    <s v="Alto"/>
    <s v="Dispensa de Licitação em razão do valor"/>
    <s v=""/>
  </r>
  <r>
    <x v="296"/>
    <s v="Comarca de São Bento do Sul"/>
    <x v="1"/>
    <s v="Serviços de Refeição para sessões júri"/>
    <s v="0061785-16.2026.8.24.0710"/>
    <x v="2"/>
    <s v="em contratação"/>
    <s v="Fornecimento de alimentação aos participantes das sessões do Tribunal do Juri"/>
    <s v="Refeições/ Lanches:23"/>
    <n v="1138.5"/>
    <s v="Alto"/>
    <s v="Dispensa de Licitação em razão do valor"/>
    <s v=""/>
  </r>
  <r>
    <x v="296"/>
    <s v="Comarca de São Bento do Sul"/>
    <x v="1"/>
    <s v="Serviços de Refeição para sessões júri"/>
    <s v="0061787-83.2026.8.24.0710"/>
    <x v="2"/>
    <s v="em contratação"/>
    <s v="Fornecimento de alimentação aos participantes das sessões do Tribunal do Juri"/>
    <s v="Refeições/ Lanches:23"/>
    <n v="654.35"/>
    <s v="Alto"/>
    <s v="Dispensa de Licitação em razão do valor"/>
    <s v=""/>
  </r>
  <r>
    <x v="296"/>
    <s v="Comarca de São Bento do Sul"/>
    <x v="1"/>
    <s v="Serviços de Refeição para sessões júri"/>
    <s v="0062359-39.2026.8.24.0710"/>
    <x v="2"/>
    <s v="em contratação"/>
    <s v="Fornecimento de alimentação aos participantes das sessões do Tribunal do Juri"/>
    <s v="Refeições/ Lanches:27"/>
    <n v="768.15"/>
    <s v="Alto"/>
    <s v="Dispensa de Licitação em razão do valor"/>
    <s v=""/>
  </r>
  <r>
    <x v="296"/>
    <s v="Comarca de São Bento do Sul"/>
    <x v="1"/>
    <s v="Serviços de Refeição para sessões júri"/>
    <s v="0062345-55.2026.8.24.0710"/>
    <x v="2"/>
    <s v="em contratação"/>
    <s v="Fornecimento de alimentação aos participantes das sessões do Tribunal do Juri"/>
    <s v="Refeições/ Lanches:26"/>
    <n v="739.7"/>
    <s v="Alto"/>
    <s v="Dispensa de Licitação em razão do valor"/>
    <s v=""/>
  </r>
  <r>
    <x v="296"/>
    <s v="Comarca de São Bento do Sul"/>
    <x v="1"/>
    <s v="Serviços de Refeição para sessões júri"/>
    <s v="0062343-85.2026.8.24.0710"/>
    <x v="2"/>
    <s v="em contratação"/>
    <s v="Fornecimento de alimentação aos participantes das sessões do Tribunal do Juri"/>
    <s v="Refeições/ Lanches:26"/>
    <n v="1287"/>
    <s v="Alto"/>
    <s v="Dispensa de Licitação em razão do valor"/>
    <s v=""/>
  </r>
  <r>
    <x v="296"/>
    <s v="Comarca de São Bento do Sul"/>
    <x v="1"/>
    <s v="Serviços de Refeição para sessões júri"/>
    <s v="0061787-83.2026.8.24.0710"/>
    <x v="2"/>
    <s v="em contratação"/>
    <s v="Fornecimento de alimentação aos participantes das sessões do Tribunal do Juri"/>
    <s v="Refeições/ Lanches:4"/>
    <n v="113.8"/>
    <s v="Alto"/>
    <s v="Dispensa de Licitação em razão do valor"/>
    <s v=""/>
  </r>
  <r>
    <x v="296"/>
    <s v="Comarca de São Bento do Sul"/>
    <x v="1"/>
    <s v="Serviços de Refeição para sessões júri"/>
    <s v="0061785-16.2026.8.24.0710"/>
    <x v="2"/>
    <s v="em contratação"/>
    <s v="Fornecimento de alimentação aos participantes das sessões do Tribunal do Juri"/>
    <s v="Refeições/ Lanches:4"/>
    <n v="198"/>
    <s v="Alto"/>
    <s v="Dispensa de Licitação em razão do valor"/>
    <s v=""/>
  </r>
  <r>
    <x v="296"/>
    <s v="Comarca de São Bento do Sul"/>
    <x v="1"/>
    <s v="Serviços de Refeição para sessões júri"/>
    <s v="0079237-39.2026.8.24.0710"/>
    <x v="2"/>
    <s v="em contratação"/>
    <s v="Fornecimento de alimentação aos participantes das sessões do Tribunal do Juri"/>
    <s v="Refeições/ Lanches:50"/>
    <n v="1948.75"/>
    <s v="Alto"/>
    <s v="Dispensa de Licitação em razão do valor"/>
    <s v=""/>
  </r>
  <r>
    <x v="296"/>
    <s v="Comarca de São Bento do Sul"/>
    <x v="1"/>
    <s v="Serviços de Refeição para sessões júri"/>
    <s v="0062343-85.2026.8.24.0710"/>
    <x v="2"/>
    <s v="em contratação"/>
    <s v="Fornecimento de alimentação aos participantes das sessões do Tribunal do Juri"/>
    <s v="Refeições/ Lanches:4"/>
    <n v="198"/>
    <s v="Alto"/>
    <s v="Dispensa de Licitação em razão do valor"/>
    <s v=""/>
  </r>
  <r>
    <x v="296"/>
    <s v="Comarca de São Bento do Sul"/>
    <x v="1"/>
    <s v="Serviços de Refeição para sessões júri"/>
    <s v="0062345-55.2026.8.24.0710"/>
    <x v="2"/>
    <s v="em contratação"/>
    <s v="Fornecimento de alimentação aos participantes das sessões do Tribunal do Juri"/>
    <s v="Refeições/ Lanches:4"/>
    <n v="113.8"/>
    <s v="Alto"/>
    <s v="Dispensa de Licitação em razão do valor"/>
    <s v=""/>
  </r>
  <r>
    <x v="296"/>
    <s v="Comarca de São Bento do Sul"/>
    <x v="1"/>
    <s v="Serviços de Refeição para sessões júri"/>
    <s v="0080034-15.2026.8.24.0710"/>
    <x v="2"/>
    <s v="em contratação"/>
    <s v="Fornecimento de alimentação aos participantes das sessões do Tribunal do Juri"/>
    <s v="Refeições/ Lanches:64"/>
    <n v="2494.4"/>
    <s v="Alto"/>
    <s v="Dispensa de Licitação em razão do valor"/>
    <s v=""/>
  </r>
  <r>
    <x v="296"/>
    <s v="Comarca de São Bento do Sul"/>
    <x v="1"/>
    <s v="Serviços de Refeição para sessões júri"/>
    <s v="0079868-80.2026.8.24.0710"/>
    <x v="2"/>
    <s v="em contratação"/>
    <s v="Fornecimento de alimentação aos participantes das sessões do Tribunal do Juri"/>
    <s v="Refeições/ Lanches:52"/>
    <n v="2026.7"/>
    <s v="Alto"/>
    <s v="Dispensa de Licitação em razão do valor"/>
    <s v=""/>
  </r>
  <r>
    <x v="296"/>
    <s v="Comarca de São Bento do Sul"/>
    <x v="1"/>
    <s v="Serviços de Refeição para sessões júri"/>
    <s v="0062356-84.2026.8.24.0710"/>
    <x v="2"/>
    <s v="em contratação"/>
    <s v="Fornecimento de alimentação aos participantes das sessões do Tribunal do Juri"/>
    <s v="Refeições/ Lanches:10"/>
    <n v="389.75"/>
    <s v="Alto"/>
    <s v="Dispensa de Licitação em razão do valor"/>
    <s v=""/>
  </r>
  <r>
    <x v="296"/>
    <s v="Comarca de São Bento do Sul"/>
    <x v="1"/>
    <s v="Serviços de Refeição para sessões júri"/>
    <s v="0098202-65.2026.8.24.0710"/>
    <x v="2"/>
    <s v="em contratação"/>
    <s v="Fornecimento de alimentação aos participantes das sessões do Tribunal do Juri"/>
    <s v="Refeições/ Lanches:48"/>
    <n v="1970.4"/>
    <s v="Alto"/>
    <s v="Dispensa de Licitação em razão do valor"/>
    <s v=""/>
  </r>
  <r>
    <x v="296"/>
    <s v="Comarca de São Bento do Sul"/>
    <x v="1"/>
    <s v="Serviços de Refeição para sessões júri"/>
    <s v="0104870-52.2026.8.24.0710"/>
    <x v="2"/>
    <s v="em contratação"/>
    <s v="Fornecimento de alimentação aos participantes das sessões do Tribunal do Juri"/>
    <s v="Refeições/ Lanches:58"/>
    <n v="2380.9"/>
    <s v="Alto"/>
    <s v="Dispensa de Licitação em razão do valor"/>
    <s v=""/>
  </r>
  <r>
    <x v="296"/>
    <s v="Comarca de São Bento do Sul"/>
    <x v="1"/>
    <s v="Serviços de Refeição para sessões júri"/>
    <s v="0062356-84.2026.8.24.0710"/>
    <x v="2"/>
    <s v="em contratação"/>
    <s v="Fornecimento de alimentação aos participantes das sessões do Tribunal do Juri"/>
    <s v="Refeições/ Lanches:27"/>
    <n v="1336.5"/>
    <s v="Alto"/>
    <s v="Dispensa de Licitação em razão do valor"/>
    <s v=""/>
  </r>
  <r>
    <x v="297"/>
    <s v="Comarca de São Carlos"/>
    <x v="1"/>
    <s v="Serviços de Refeição para sessões júri"/>
    <m/>
    <x v="0"/>
    <s v="em contratação"/>
    <s v="Fornecimento de alimentação aos participantes das sessões do Tribunal do Juri"/>
    <s v="Refeições/ Lanches:640"/>
    <n v="4255.68"/>
    <s v="Alto"/>
    <s v="Dispensa de Licitação em razão do valor"/>
    <n v="8850.2000000000007"/>
  </r>
  <r>
    <x v="297"/>
    <s v="Comarca de São Carlos"/>
    <x v="1"/>
    <s v="Serviços de Refeição para sessões júri"/>
    <s v="0074521-66.2026.8.24.0710"/>
    <x v="2"/>
    <s v="em contratação"/>
    <s v="Fornecimento de alimentação aos participantes das sessões do Tribunal do Juri"/>
    <s v="Refeições/ Lanches:204"/>
    <n v="8850.2000000000007"/>
    <s v="Alto"/>
    <s v="Dispensa de Licitação em razão do valor"/>
    <s v=""/>
  </r>
  <r>
    <x v="298"/>
    <s v="Comarca de São Domingos"/>
    <x v="1"/>
    <s v="Serviços de Refeição para sessões júri"/>
    <m/>
    <x v="0"/>
    <s v="em contratação"/>
    <s v="Fornecimento de alimentação aos participantes das sessões do Tribunal do Juri"/>
    <s v="Refeições/ Lanches:966"/>
    <n v="50273.3"/>
    <s v="Alto"/>
    <s v="Dispensa de Licitação em razão do valor"/>
    <n v="46875"/>
  </r>
  <r>
    <x v="298"/>
    <s v="Comarca de São Domingos"/>
    <x v="1"/>
    <s v="Serviços de Refeição para sessões júri"/>
    <s v="0016680-16.2026.8.24.0710"/>
    <x v="2"/>
    <s v="em contratação"/>
    <s v="Fornecimento de alimentação aos participantes das sessões do Tribunal do Juri"/>
    <s v="Refeições/ Lanches:40"/>
    <n v="1800"/>
    <s v="Alto"/>
    <s v="Dispensa de Licitação em razão do valor"/>
    <s v=""/>
  </r>
  <r>
    <x v="298"/>
    <s v="Comarca de São Domingos"/>
    <x v="1"/>
    <s v="Serviços de Refeição para sessões júri"/>
    <s v="0021217-55.2026.8.24.0710"/>
    <x v="2"/>
    <s v="em contratação"/>
    <s v="Fornecimento de alimentação aos participantes das sessões do Tribunal do Juri"/>
    <s v="Refeições/ Lanches:140"/>
    <n v="4900"/>
    <s v="Alto"/>
    <s v="Dispensa de Licitação em razão do valor"/>
    <s v=""/>
  </r>
  <r>
    <x v="298"/>
    <s v="Comarca de São Domingos"/>
    <x v="1"/>
    <s v="Serviços de Refeição para sessões júri"/>
    <s v="0016680-16.2026.8.24.0710"/>
    <x v="2"/>
    <s v="em contratação"/>
    <s v="Fornecimento de alimentação aos participantes das sessões do Tribunal do Juri"/>
    <s v="Refeições/ Lanches:80"/>
    <n v="2800"/>
    <s v="Alto"/>
    <s v="Dispensa de Licitação em razão do valor"/>
    <s v=""/>
  </r>
  <r>
    <x v="298"/>
    <s v="Comarca de São Domingos"/>
    <x v="1"/>
    <s v="Serviços de Refeição para sessões júri"/>
    <s v="0067478-78.2026.8.24.0710"/>
    <x v="2"/>
    <s v="em contratação"/>
    <s v="Fornecimento de alimentação aos participantes das sessões do Tribunal do Juri"/>
    <s v="Refeições/ Lanches:70"/>
    <n v="3150"/>
    <s v="Alto"/>
    <s v="Dispensa de Licitação em razão do valor"/>
    <s v=""/>
  </r>
  <r>
    <x v="298"/>
    <s v="Comarca de São Domingos"/>
    <x v="1"/>
    <s v="Serviços de Refeição para sessões júri"/>
    <s v="0075042-11.2026.8.24.0710"/>
    <x v="2"/>
    <s v="em contratação"/>
    <s v="Fornecimento de alimentação aos participantes das sessões do Tribunal do Juri"/>
    <s v="Refeições/ Lanches:315"/>
    <n v="12075"/>
    <s v="Alto"/>
    <s v="Dispensa de Licitação em razão do valor"/>
    <s v=""/>
  </r>
  <r>
    <x v="298"/>
    <s v="Comarca de São Domingos"/>
    <x v="1"/>
    <s v="Serviços de Refeição para sessões júri"/>
    <s v="0067478-78.2026.8.24.0710"/>
    <x v="2"/>
    <s v="em contratação"/>
    <s v="Fornecimento de alimentação aos participantes das sessões do Tribunal do Juri"/>
    <s v="Refeições/ Lanches:140"/>
    <n v="4900"/>
    <s v="Alto"/>
    <s v="Dispensa de Licitação em razão do valor"/>
    <s v=""/>
  </r>
  <r>
    <x v="298"/>
    <s v="Comarca de São Domingos"/>
    <x v="1"/>
    <s v="Serviços de Refeição para sessões júri"/>
    <s v="0089160-89.2026.8.24.0710"/>
    <x v="2"/>
    <s v="em contratação"/>
    <s v="Fornecimento de alimentação aos participantes das sessões do Tribunal do Juri"/>
    <s v="Refeições/ Lanches:210"/>
    <n v="8050"/>
    <s v="Alto"/>
    <s v="Dispensa de Licitação em razão do valor"/>
    <s v=""/>
  </r>
  <r>
    <x v="298"/>
    <s v="Comarca de São Domingos"/>
    <x v="1"/>
    <s v="Serviços de Refeição para sessões júri"/>
    <s v="0100655-33.2026.8.24.0710"/>
    <x v="2"/>
    <s v="em contratação"/>
    <s v="Fornecimento de alimentação aos participantes das sessões do Tribunal do Juri"/>
    <s v="Refeições/ Lanches:240"/>
    <n v="9200"/>
    <s v="Alto"/>
    <s v="Dispensa de Licitação em razão do valor"/>
    <s v=""/>
  </r>
  <r>
    <x v="299"/>
    <s v="Comarca de São Francisco do Sul"/>
    <x v="1"/>
    <s v="Serviços de Refeição para sessões júri"/>
    <m/>
    <x v="0"/>
    <s v="em contratação"/>
    <s v="Fornecimento de alimentação aos participantes das sessões do Tribunal do Juri"/>
    <s v="Refeições/ Lanches: 367"/>
    <n v="43619.51"/>
    <s v="Alto"/>
    <s v="Dispensa de Licitação em razão do valor"/>
    <n v="71664.5"/>
  </r>
  <r>
    <x v="299"/>
    <s v="Comarca de São Francisco do Sul"/>
    <x v="1"/>
    <s v="Serviços de Refeição para sessões júri"/>
    <s v="0103186-29.2025.8.24.0710"/>
    <x v="2"/>
    <s v="em contratação"/>
    <s v="Fornecimento de alimentação aos participantes das sessões do Tribunal do Juri"/>
    <s v="Refeições/ Lanches: 128"/>
    <n v="3635.2"/>
    <s v="Alto"/>
    <s v="Dispensa de Licitação em razão do valor"/>
    <s v=""/>
  </r>
  <r>
    <x v="299"/>
    <s v="Comarca de São Francisco do Sul"/>
    <x v="1"/>
    <s v="Serviços de Refeição para sessões júri"/>
    <s v="0103181-07.2025.8.24.0710"/>
    <x v="2"/>
    <s v="em contratação"/>
    <s v="Fornecimento de alimentação aos participantes das sessões do Tribunal do Juri"/>
    <s v="Refeições/ Lanches: 128"/>
    <n v="6387.2"/>
    <s v="Alto"/>
    <s v="Dispensa de Licitação em razão do valor"/>
    <s v=""/>
  </r>
  <r>
    <x v="299"/>
    <s v="Comarca de São Francisco do Sul"/>
    <x v="1"/>
    <s v="Serviços de Refeição para sessões júri"/>
    <s v="0103185-44.2025.8.24.0710"/>
    <x v="2"/>
    <s v="em contratação"/>
    <s v="Fornecimento de alimentação aos participantes das sessões do Tribunal do Juri"/>
    <s v="Refeições/ Lanches: 128"/>
    <n v="6387.2"/>
    <s v="Alto"/>
    <s v="Dispensa de Licitação em razão do valor"/>
    <s v=""/>
  </r>
  <r>
    <x v="299"/>
    <s v="Comarca de São Francisco do Sul"/>
    <x v="1"/>
    <s v="Serviços de Refeição para sessões júri"/>
    <s v="0104642-14.2025.8.24.0710"/>
    <x v="2"/>
    <s v="em contratação"/>
    <s v="Fornecimento de alimentação aos participantes das sessões do Tribunal do Juri"/>
    <s v="Refeições/ Lanches: 367"/>
    <n v="2345.3000000000002"/>
    <s v="Alto"/>
    <s v="Dispensa de Licitação em razão do valor"/>
    <s v=""/>
  </r>
  <r>
    <x v="299"/>
    <s v="Comarca de São Francisco do Sul"/>
    <x v="1"/>
    <s v="Serviços de Refeição para sessões júri"/>
    <s v="0104641-29.2025.8.24.0710"/>
    <x v="2"/>
    <s v="em contratação"/>
    <s v="Fornecimento de alimentação aos participantes das sessões do Tribunal do Juri"/>
    <s v="Refeições/ Lanches: 47"/>
    <n v="2345.3000000000002"/>
    <s v="Alto"/>
    <s v="Dispensa de Licitação em razão do valor"/>
    <s v=""/>
  </r>
  <r>
    <x v="299"/>
    <s v="Comarca de São Francisco do Sul"/>
    <x v="1"/>
    <s v="Serviços de Refeição para sessões júri"/>
    <s v="0104643-96.2025.8.24.0710"/>
    <x v="2"/>
    <s v="em contratação"/>
    <s v="Fornecimento de alimentação aos participantes das sessões do Tribunal do Juri"/>
    <s v="Refeições/ Lanches: 47"/>
    <n v="1334.8"/>
    <s v="Alto"/>
    <s v="Dispensa de Licitação em razão do valor"/>
    <s v=""/>
  </r>
  <r>
    <x v="299"/>
    <s v="Comarca de São Francisco do Sul"/>
    <x v="1"/>
    <s v="Serviços de Refeição para sessões júri"/>
    <s v="0010150-93.2026.8.24.0710"/>
    <x v="2"/>
    <s v="em contratação"/>
    <s v="Fornecimento de alimentação aos participantes das sessões do Tribunal do Juri"/>
    <s v="Refeições/ Lanches: 41"/>
    <n v="2045.9"/>
    <s v="Alto"/>
    <s v="Dispensa de Licitação em razão do valor"/>
    <s v=""/>
  </r>
  <r>
    <x v="299"/>
    <s v="Comarca de São Francisco do Sul"/>
    <x v="1"/>
    <s v="Serviços de Refeição para sessões júri"/>
    <s v="0010334-49.2026.8.24.0710"/>
    <x v="2"/>
    <s v="em contratação"/>
    <s v="Fornecimento de alimentação aos participantes das sessões do Tribunal do Juri"/>
    <s v="Refeições/ Lanches: 41"/>
    <n v="1164.4000000000001"/>
    <s v="Alto"/>
    <s v="Dispensa de Licitação em razão do valor"/>
    <s v=""/>
  </r>
  <r>
    <x v="299"/>
    <s v="Comarca de São Francisco do Sul"/>
    <x v="1"/>
    <s v="Serviços de Refeição para sessões júri"/>
    <s v="0010151-78.2026.8.24.0710"/>
    <x v="2"/>
    <s v="em contratação"/>
    <s v="Fornecimento de alimentação aos participantes das sessões do Tribunal do Juri"/>
    <s v="Refeições/ Lanches: 41"/>
    <n v="2045.9"/>
    <s v="Alto"/>
    <s v="Dispensa de Licitação em razão do valor"/>
    <s v=""/>
  </r>
  <r>
    <x v="299"/>
    <s v="Comarca de São Francisco do Sul"/>
    <x v="1"/>
    <s v="Serviços de Refeição para sessões júri"/>
    <s v="0023616-57.2026.8.24.0710"/>
    <x v="2"/>
    <s v="em contratação"/>
    <s v="Fornecimento de alimentação aos participantes das sessões do Tribunal do Juri"/>
    <s v="Refeições/ Lanches: 38"/>
    <n v="1896.2"/>
    <s v="Alto"/>
    <s v="Dispensa de Licitação em razão do valor"/>
    <s v=""/>
  </r>
  <r>
    <x v="299"/>
    <s v="Comarca de São Francisco do Sul"/>
    <x v="1"/>
    <s v="Serviços de Refeição para sessões júri"/>
    <s v="0024058-23.2026.8.24.0710"/>
    <x v="2"/>
    <s v="em contratação"/>
    <s v="Fornecimento de alimentação aos participantes das sessões do Tribunal do Juri"/>
    <s v="Refeições/ Lanches: 38"/>
    <n v="1896.2"/>
    <s v="Alto"/>
    <s v="Dispensa de Licitação em razão do valor"/>
    <s v=""/>
  </r>
  <r>
    <x v="299"/>
    <s v="Comarca de São Francisco do Sul"/>
    <x v="1"/>
    <s v="Serviços de Refeição para sessões júri"/>
    <s v="0024846-37.2026.8.24.0710"/>
    <x v="2"/>
    <s v="em contratação"/>
    <s v="Fornecimento de alimentação aos participantes das sessões do Tribunal do Juri"/>
    <s v="Refeições/ Lanches: 38"/>
    <n v="1079.2"/>
    <s v="Alto"/>
    <s v="Dispensa de Licitação em razão do valor"/>
    <s v=""/>
  </r>
  <r>
    <x v="299"/>
    <s v="Comarca de São Francisco do Sul"/>
    <x v="1"/>
    <s v="Serviços de Refeição para sessões júri"/>
    <s v="0032250-42.2026.8.24.0710"/>
    <x v="2"/>
    <s v="em contratação"/>
    <s v="Fornecimento de alimentação aos participantes das sessões do Tribunal do Juri"/>
    <s v="Refeições/ Lanches: 41"/>
    <n v="2045.9"/>
    <s v="Alto"/>
    <s v="Dispensa de Licitação em razão do valor"/>
    <s v=""/>
  </r>
  <r>
    <x v="299"/>
    <s v="Comarca de São Francisco do Sul"/>
    <x v="1"/>
    <s v="Serviços de Refeição para sessões júri"/>
    <s v="0032247-87.2026.8.24.0710"/>
    <x v="2"/>
    <s v="em contratação"/>
    <s v="Fornecimento de alimentação aos participantes das sessões do Tribunal do Juri"/>
    <s v="Refeições/ Lanches: 41"/>
    <n v="2045.9"/>
    <s v="Alto"/>
    <s v="Dispensa de Licitação em razão do valor"/>
    <s v=""/>
  </r>
  <r>
    <x v="299"/>
    <s v="Comarca de São Francisco do Sul"/>
    <x v="1"/>
    <s v="Serviços de Refeição para sessões júri"/>
    <s v="0034235-46.2026.8.24.0710"/>
    <x v="2"/>
    <s v="em contratação"/>
    <s v="Fornecimento de alimentação aos participantes das sessões do Tribunal do Juri"/>
    <s v="Refeições/ Lanches: 41"/>
    <n v="1164.9000000000001"/>
    <s v="Alto"/>
    <s v="Dispensa de Licitação em razão do valor"/>
    <s v=""/>
  </r>
  <r>
    <x v="299"/>
    <s v="Comarca de São Francisco do Sul"/>
    <x v="1"/>
    <s v="Serviços de Refeição para sessões júri"/>
    <s v="0061656-11.2026.8.24.0710"/>
    <x v="2"/>
    <s v="em contratação"/>
    <s v="Fornecimento de alimentação aos participantes das sessões do Tribunal do Juri"/>
    <s v="Refeições/ Lanches: 39"/>
    <n v="1946.1"/>
    <s v="Alto"/>
    <s v="Dispensa de Licitação em razão do valor"/>
    <s v=""/>
  </r>
  <r>
    <x v="299"/>
    <s v="Comarca de São Francisco do Sul"/>
    <x v="1"/>
    <s v="Serviços de Refeição para sessões júri"/>
    <s v="0061662-18.2026.8.24.0710"/>
    <x v="2"/>
    <s v="em contratação"/>
    <s v="Fornecimento de alimentação aos participantes das sessões do Tribunal do Juri"/>
    <s v="Refeições/ Lanches: 39"/>
    <n v="1946.1"/>
    <s v="Alto"/>
    <s v="Dispensa de Licitação em razão do valor"/>
    <s v=""/>
  </r>
  <r>
    <x v="299"/>
    <s v="Comarca de São Francisco do Sul"/>
    <x v="1"/>
    <s v="Serviços de Refeição para sessões júri"/>
    <s v="0061666-55.2026.8.24.0710"/>
    <x v="2"/>
    <s v="em contratação"/>
    <s v="Fornecimento de alimentação aos participantes das sessões do Tribunal do Juri"/>
    <s v="Refeições/ Lanches: 39"/>
    <n v="1107.5999999999999"/>
    <s v="Alto"/>
    <s v="Dispensa de Licitação em razão do valor"/>
    <s v=""/>
  </r>
  <r>
    <x v="299"/>
    <s v="Comarca de São Francisco do Sul"/>
    <x v="1"/>
    <s v="Serviços de Refeição para sessões júri"/>
    <s v="0077343-28.2026.8.24.0710"/>
    <x v="2"/>
    <s v="em contratação"/>
    <s v="Fornecimento de alimentação aos participantes das sessões do Tribunal do Juri"/>
    <s v="Refeições/ Lanches: 40"/>
    <n v="2295.4"/>
    <s v="Alto"/>
    <s v="Dispensa de Licitação em razão do valor"/>
    <s v=""/>
  </r>
  <r>
    <x v="299"/>
    <s v="Comarca de São Francisco do Sul"/>
    <x v="1"/>
    <s v="Serviços de Refeição para sessões júri"/>
    <s v="0077489-69.2026.8.24.0710"/>
    <x v="2"/>
    <s v="em contratação"/>
    <s v="Fornecimento de alimentação aos participantes das sessões do Tribunal do Juri"/>
    <s v="Refeições/ Lanches: 124"/>
    <n v="3521.6"/>
    <s v="Alto"/>
    <s v="Dispensa de Licitação em razão do valor"/>
    <s v=""/>
  </r>
  <r>
    <x v="299"/>
    <s v="Comarca de São Francisco do Sul"/>
    <x v="1"/>
    <s v="Serviços de Refeição para sessões júri"/>
    <s v="0077344-13.2026.8.24.0710"/>
    <x v="2"/>
    <s v="em contratação"/>
    <s v="Fornecimento de alimentação aos participantes das sessões do Tribunal do Juri"/>
    <s v="Refeições/ Lanches: 46"/>
    <n v="2295.4"/>
    <s v="Alto"/>
    <s v="Dispensa de Licitação em razão do valor"/>
    <s v=""/>
  </r>
  <r>
    <x v="299"/>
    <s v="Comarca de São Francisco do Sul"/>
    <x v="1"/>
    <s v="Serviços de Refeição para sessões júri"/>
    <s v="0077499-16.2026.8.24.0710"/>
    <x v="2"/>
    <s v="em contratação"/>
    <s v="Fornecimento de alimentação aos participantes das sessões do Tribunal do Juri"/>
    <s v="Refeições/ Lanches: 46"/>
    <n v="1306.4000000000001"/>
    <s v="Alto"/>
    <s v="Dispensa de Licitação em razão do valor"/>
    <s v=""/>
  </r>
  <r>
    <x v="299"/>
    <s v="Comarca de São Francisco do Sul"/>
    <x v="1"/>
    <s v="Serviços de Refeição para sessões júri"/>
    <s v="0077327-74.2026.8.24.0710"/>
    <x v="2"/>
    <s v="em contratação"/>
    <s v="Fornecimento de alimentação aos participantes das sessões do Tribunal do Juri"/>
    <s v="Refeições/ Lanches: 124"/>
    <n v="6187.6"/>
    <s v="Alto"/>
    <s v="Dispensa de Licitação em razão do valor"/>
    <s v=""/>
  </r>
  <r>
    <x v="299"/>
    <s v="Comarca de São Francisco do Sul"/>
    <x v="1"/>
    <s v="Serviços de Refeição para sessões júri"/>
    <s v="0079324-92.2026.8.24.0710"/>
    <x v="2"/>
    <s v="em contratação"/>
    <s v="Fornecimento de alimentação aos participantes das sessões do Tribunal do Juri"/>
    <s v="Refeições/ Lanches: 8"/>
    <n v="2712"/>
    <s v="Alto"/>
    <s v="Dispensa de Licitação em razão do valor"/>
    <s v=""/>
  </r>
  <r>
    <x v="299"/>
    <s v="Comarca de São Francisco do Sul"/>
    <x v="1"/>
    <s v="Serviços de Refeição para sessões júri"/>
    <s v="0102742-59.2026.8.24.0710"/>
    <x v="2"/>
    <s v="em contratação"/>
    <s v="Fornecimento de alimentação aos participantes das sessões do Tribunal do Juri"/>
    <s v="Refeições/ Lanches: 44"/>
    <n v="1249.5999999999999"/>
    <s v="Alto"/>
    <s v="Dispensa de Licitação em razão do valor"/>
    <s v=""/>
  </r>
  <r>
    <x v="299"/>
    <s v="Comarca de São Francisco do Sul"/>
    <x v="1"/>
    <s v="Serviços de Refeição para sessões júri"/>
    <s v="0103062-12.2026.8.24.0710"/>
    <x v="2"/>
    <s v="em contratação"/>
    <s v="Fornecimento de alimentação aos participantes das sessões do Tribunal do Juri"/>
    <s v="Refeições/ Lanches: 44"/>
    <n v="1826"/>
    <s v="Alto"/>
    <s v="Dispensa de Licitação em razão do valor"/>
    <s v=""/>
  </r>
  <r>
    <x v="299"/>
    <s v="Comarca de São Francisco do Sul"/>
    <x v="1"/>
    <s v="Serviços de Refeição para sessões júri"/>
    <s v="0102626-53.2026.8.24.0710"/>
    <x v="2"/>
    <s v="em contratação"/>
    <s v="Fornecimento de alimentação aos participantes das sessões do Tribunal do Juri"/>
    <s v="Refeições/ Lanches: 44"/>
    <n v="2195"/>
    <s v="Alto"/>
    <s v="Dispensa de Licitação em razão do valor"/>
    <s v=""/>
  </r>
  <r>
    <x v="299"/>
    <s v="Comarca de São Francisco do Sul"/>
    <x v="1"/>
    <s v="Serviços de Refeição para sessões júri"/>
    <s v="0067099-40.2026.8.24.0710"/>
    <x v="2"/>
    <s v="em contratação"/>
    <s v="Fornecimento de alimentação aos participantes das sessões do Tribunal do Juri"/>
    <s v="Refeições/ Lanches: 82"/>
    <n v="4091.8"/>
    <s v="Alto"/>
    <s v="Dispensa de Licitação em razão do valor"/>
    <s v=""/>
  </r>
  <r>
    <x v="299"/>
    <s v="Comarca de São Francisco do Sul"/>
    <x v="1"/>
    <s v="Serviços de Refeição para sessões júri"/>
    <s v="0067101-10.2026.8.24.0710"/>
    <x v="2"/>
    <s v="em contratação"/>
    <s v="Fornecimento de alimentação aos participantes das sessões do Tribunal do Juri"/>
    <s v="Refeições/ Lanches: 41"/>
    <n v="1164.4000000000001"/>
    <s v="Alto"/>
    <s v="Dispensa de Licitação em razão do valor"/>
    <s v=""/>
  </r>
  <r>
    <x v="300"/>
    <s v="Comarca de São João Batista"/>
    <x v="1"/>
    <s v="Serviços de Refeição para sessões júri"/>
    <m/>
    <x v="0"/>
    <s v="em contratação"/>
    <s v="Fornecimento de alimentação aos participantes das sessões do Tribunal do Juri"/>
    <s v="Refeições/ Lanches:319"/>
    <n v="5502.86"/>
    <s v="Alto"/>
    <s v="Dispensa de Licitação em razão do valor"/>
    <n v="18554.8"/>
  </r>
  <r>
    <x v="300"/>
    <s v="Comarca de São João Batista"/>
    <x v="1"/>
    <s v="Serviços de Refeição para sessões júri"/>
    <s v="0104303-55.2025.8.24.0710"/>
    <x v="2"/>
    <s v="em contratação"/>
    <s v="Fornecimento de alimentação aos participantes das sessões do Tribunal do Juri"/>
    <s v="Refeições/ Lanches:319"/>
    <n v="1755"/>
    <s v="Alto"/>
    <s v="Dispensa de Licitação em razão do valor"/>
    <s v=""/>
  </r>
  <r>
    <x v="300"/>
    <s v="Comarca de São João Batista"/>
    <x v="1"/>
    <s v="Serviços de Refeição para sessões júri"/>
    <s v="0108671-10.2025.8.24.0710"/>
    <x v="2"/>
    <s v="em contratação"/>
    <s v="Fornecimento de alimentação aos participantes das sessões do Tribunal do Juri"/>
    <s v="Refeições/ Lanches:319"/>
    <n v="1070.55"/>
    <s v="Alto"/>
    <s v="Dispensa de Licitação em razão do valor"/>
    <s v=""/>
  </r>
  <r>
    <x v="300"/>
    <s v="Comarca de São João Batista"/>
    <x v="1"/>
    <s v="Serviços de Refeição para sessões júri"/>
    <s v="0024880-12.2026.8.24.0710"/>
    <x v="2"/>
    <s v="em contratação"/>
    <s v="Fornecimento de alimentação aos participantes das sessões do Tribunal do Juri"/>
    <s v="Refeições/ Lanches:29"/>
    <n v="1203.5"/>
    <s v="Alto"/>
    <s v="Dispensa de Licitação em razão do valor"/>
    <s v=""/>
  </r>
  <r>
    <x v="300"/>
    <s v="Comarca de São João Batista"/>
    <x v="1"/>
    <s v="Serviços de Refeição para sessões júri"/>
    <s v="0024986-71.2026.8.24.0710"/>
    <x v="2"/>
    <s v="em contratação"/>
    <s v="Fornecimento de alimentação aos participantes das sessões do Tribunal do Juri"/>
    <s v="Refeições/ Lanches:29"/>
    <n v="812"/>
    <s v="Alto"/>
    <s v="Dispensa de Licitação em razão do valor"/>
    <s v=""/>
  </r>
  <r>
    <x v="300"/>
    <s v="Comarca de São João Batista"/>
    <x v="1"/>
    <s v="Serviços de Refeição para sessões júri"/>
    <s v="0024984-04.2026.8.24.0710"/>
    <x v="2"/>
    <s v="em contratação"/>
    <s v="Fornecimento de alimentação aos participantes das sessões do Tribunal do Juri"/>
    <s v="Refeições/ Lanches:29"/>
    <n v="796.05"/>
    <s v="Alto"/>
    <s v="Dispensa de Licitação em razão do valor"/>
    <s v=""/>
  </r>
  <r>
    <x v="300"/>
    <s v="Comarca de São João Batista"/>
    <x v="1"/>
    <s v="Serviços de Refeição para sessões júri"/>
    <s v="0058934-04.2026.8.24.0710"/>
    <x v="2"/>
    <s v="em contratação"/>
    <s v="Fornecimento de alimentação aos participantes das sessões do Tribunal do Juri"/>
    <s v="Refeições/ Lanches:35"/>
    <n v="1452.5"/>
    <s v="Alto"/>
    <s v="Dispensa de Licitação em razão do valor"/>
    <s v=""/>
  </r>
  <r>
    <x v="300"/>
    <s v="Comarca de São João Batista"/>
    <x v="1"/>
    <s v="Serviços de Refeição para sessões júri"/>
    <s v="0059361-98.2026.8.24.0710"/>
    <x v="2"/>
    <s v="em contratação"/>
    <s v="Fornecimento de alimentação aos participantes das sessões do Tribunal do Juri"/>
    <s v="Refeições/ Lanches:35"/>
    <n v="980"/>
    <s v="Alto"/>
    <s v="Dispensa de Licitação em razão do valor"/>
    <s v=""/>
  </r>
  <r>
    <x v="300"/>
    <s v="Comarca de São João Batista"/>
    <x v="1"/>
    <s v="Serviços de Refeição para sessões júri"/>
    <s v="0059358-46.2026.8.24.0710"/>
    <x v="2"/>
    <s v="em contratação"/>
    <s v="Fornecimento de alimentação aos participantes das sessões do Tribunal do Juri"/>
    <s v="Refeições/ Lanches:35"/>
    <n v="960.75"/>
    <s v="Alto"/>
    <s v="Dispensa de Licitação em razão do valor"/>
    <s v=""/>
  </r>
  <r>
    <x v="300"/>
    <s v="Comarca de São João Batista"/>
    <x v="1"/>
    <s v="Serviços de Refeição para sessões júri"/>
    <s v="0089177-28.2026.8.24.0710"/>
    <x v="2"/>
    <s v="em contratação"/>
    <s v="Fornecimento de alimentação aos participantes das sessões do Tribunal do Juri"/>
    <s v="Refeições/ Lanches:37"/>
    <n v="1015.65"/>
    <s v="Alto"/>
    <s v="Dispensa de Licitação em razão do valor"/>
    <s v=""/>
  </r>
  <r>
    <x v="300"/>
    <s v="Comarca de São João Batista"/>
    <x v="1"/>
    <s v="Serviços de Refeição para sessões júri"/>
    <s v="0089514-17.2026.8.24.0710"/>
    <x v="2"/>
    <s v="em contratação"/>
    <s v="Fornecimento de alimentação aos participantes das sessões do Tribunal do Juri"/>
    <s v="Refeições/ Lanches:37"/>
    <n v="1535.5"/>
    <s v="Alto"/>
    <s v="Dispensa de Licitação em razão do valor"/>
    <s v=""/>
  </r>
  <r>
    <x v="300"/>
    <s v="Comarca de São João Batista"/>
    <x v="1"/>
    <s v="Serviços de Refeição para sessões júri"/>
    <s v="0089183-35.2026.8.24.0710"/>
    <x v="2"/>
    <s v="em contratação"/>
    <s v="Fornecimento de alimentação aos participantes das sessões do Tribunal do Juri"/>
    <s v="Refeições/ Lanches:37"/>
    <n v="1036"/>
    <s v="Alto"/>
    <s v="Dispensa de Licitação em razão do valor"/>
    <s v=""/>
  </r>
  <r>
    <x v="300"/>
    <s v="Comarca de São João Batista"/>
    <x v="1"/>
    <s v="Serviços de Refeição para sessões júri"/>
    <s v="0099146-67.2026.8.24.0710"/>
    <x v="2"/>
    <s v="em contratação"/>
    <s v="Fornecimento de alimentação aos participantes das sessões do Tribunal do Juri"/>
    <s v="Refeições/ Lanches:38"/>
    <n v="1577"/>
    <s v="Alto"/>
    <s v="Dispensa de Licitação em razão do valor"/>
    <s v=""/>
  </r>
  <r>
    <x v="300"/>
    <s v="Comarca de São João Batista"/>
    <x v="1"/>
    <s v="Serviços de Refeição para sessões júri"/>
    <s v="0099081-72.2026.8.24.0710"/>
    <x v="2"/>
    <s v="em contratação"/>
    <s v="Fornecimento de alimentação aos participantes das sessões do Tribunal do Juri"/>
    <s v="Refeições/ Lanches:38"/>
    <n v="1064"/>
    <s v="Alto"/>
    <s v="Dispensa de Licitação em razão do valor"/>
    <s v=""/>
  </r>
  <r>
    <x v="300"/>
    <s v="Comarca de São João Batista"/>
    <x v="1"/>
    <s v="Serviços de Refeição para sessões júri"/>
    <s v="0102858-65.2026.8.24.0710"/>
    <x v="2"/>
    <s v="em contratação"/>
    <s v="Fornecimento de alimentação aos participantes das sessões do Tribunal do Juri"/>
    <s v="Refeições/ Lanches:34"/>
    <n v="952"/>
    <s v="Alto"/>
    <s v="Dispensa de Licitação em razão do valor"/>
    <s v=""/>
  </r>
  <r>
    <x v="300"/>
    <s v="Comarca de São João Batista"/>
    <x v="1"/>
    <s v="Serviços de Refeição para sessões júri"/>
    <s v="0102856-95.2026.8.24.0710"/>
    <x v="2"/>
    <s v="em contratação"/>
    <s v="Fornecimento de alimentação aos participantes das sessões do Tribunal do Juri"/>
    <s v="Refeições/ Lanches:34"/>
    <n v="933.3"/>
    <s v="Alto"/>
    <s v="Dispensa de Licitação em razão do valor"/>
    <s v=""/>
  </r>
  <r>
    <x v="300"/>
    <s v="Comarca de São João Batista"/>
    <x v="1"/>
    <s v="Serviços de Refeição para sessões júri"/>
    <s v="0104089-30.2026.8.24.0710"/>
    <x v="2"/>
    <s v="em contratação"/>
    <s v="Fornecimento de alimentação aos participantes das sessões do Tribunal do Juri"/>
    <s v="Refeições/ Lanches:34"/>
    <n v="1411"/>
    <s v="Alto"/>
    <s v="Dispensa de Licitação em razão do valor"/>
    <s v=""/>
  </r>
  <r>
    <x v="301"/>
    <s v="Comarca de São Joaquim"/>
    <x v="1"/>
    <s v="Serviços de Refeição para sessões júri"/>
    <m/>
    <x v="0"/>
    <s v="em contratação"/>
    <s v="Fornecimento de alimentação aos participantes das sessões do Tribunal do Juri"/>
    <s v="Refeições/ Lanches:472"/>
    <n v="12083.56"/>
    <s v="Alto"/>
    <s v="Dispensa de Licitação em razão do valor"/>
    <n v="11260.05"/>
  </r>
  <r>
    <x v="301"/>
    <s v="Comarca de São Joaquim"/>
    <x v="1"/>
    <s v="Serviços de Refeição para sessões júri"/>
    <s v="0005910-61.2026.8.24.0710"/>
    <x v="2"/>
    <s v="em contratação"/>
    <s v="Fornecimento de alimentação aos participantes das sessões do Tribunal do Juri"/>
    <s v="Refeições/ Lanches:32"/>
    <n v="1616"/>
    <s v="Alto"/>
    <s v="Dispensa de Licitação em razão do valor"/>
    <s v=""/>
  </r>
  <r>
    <x v="301"/>
    <s v="Comarca de São Joaquim"/>
    <x v="1"/>
    <s v="Serviços de Refeição para sessões júri"/>
    <s v="0007586-44.2026.8.24.0710"/>
    <x v="2"/>
    <s v="em contratação"/>
    <s v="Fornecimento de alimentação aos participantes das sessões do Tribunal do Juri"/>
    <s v="Refeições/ Lanches:32"/>
    <n v="912"/>
    <s v="Alto"/>
    <s v="Dispensa de Licitação em razão do valor"/>
    <s v=""/>
  </r>
  <r>
    <x v="301"/>
    <s v="Comarca de São Joaquim"/>
    <x v="1"/>
    <s v="Serviços de Refeição para sessões júri"/>
    <s v="0005915-83.2026.8.24.0710"/>
    <x v="2"/>
    <s v="em contratação"/>
    <s v="Fornecimento de alimentação aos participantes das sessões do Tribunal do Juri"/>
    <s v="Refeições/ Lanches:30"/>
    <n v="1515"/>
    <s v="Alto"/>
    <s v="Dispensa de Licitação em razão do valor"/>
    <s v=""/>
  </r>
  <r>
    <x v="301"/>
    <s v="Comarca de São Joaquim"/>
    <x v="1"/>
    <s v="Serviços de Refeição para sessões júri"/>
    <s v="0007588-14.2026.8.24.0710"/>
    <x v="2"/>
    <s v="em contratação"/>
    <s v="Fornecimento de alimentação aos participantes das sessões do Tribunal do Juri"/>
    <s v="Refeições/ Lanches:30"/>
    <n v="855"/>
    <s v="Alto"/>
    <s v="Dispensa de Licitação em razão do valor"/>
    <s v=""/>
  </r>
  <r>
    <x v="301"/>
    <s v="Comarca de São Joaquim"/>
    <x v="1"/>
    <s v="Serviços de Refeição para sessões júri"/>
    <s v="0030337-25.2026.8.24.0710"/>
    <x v="2"/>
    <s v="em contratação"/>
    <s v="Fornecimento de alimentação aos participantes das sessões do Tribunal do Juri"/>
    <s v="Refeições/ Lanches:32"/>
    <n v="1600"/>
    <s v="Alto"/>
    <s v="Dispensa de Licitação em razão do valor"/>
    <s v=""/>
  </r>
  <r>
    <x v="301"/>
    <s v="Comarca de São Joaquim"/>
    <x v="1"/>
    <s v="Serviços de Refeição para sessões júri"/>
    <s v="0030335-55.2026.8.24.0710"/>
    <x v="2"/>
    <s v="em contratação"/>
    <s v="Fornecimento de alimentação aos participantes das sessões do Tribunal do Juri"/>
    <s v="Refeições/ Lanches:32"/>
    <n v="912"/>
    <s v="Alto"/>
    <s v="Dispensa de Licitação em razão do valor"/>
    <s v=""/>
  </r>
  <r>
    <x v="301"/>
    <s v="Comarca de São Joaquim"/>
    <x v="1"/>
    <s v="Serviços de Refeição para sessões júri"/>
    <s v="0062929-25.2026.8.24.0710"/>
    <x v="2"/>
    <s v="em contratação"/>
    <s v="Fornecimento de alimentação aos participantes das sessões do Tribunal do Juri"/>
    <s v="Refeições/ Lanches:29"/>
    <n v="825.05"/>
    <s v="Alto"/>
    <s v="Dispensa de Licitação em razão do valor"/>
    <s v=""/>
  </r>
  <r>
    <x v="301"/>
    <s v="Comarca de São Joaquim"/>
    <x v="1"/>
    <s v="Serviços de Refeição para sessões júri"/>
    <s v="0103351-42.2026.8.24.0710"/>
    <x v="2"/>
    <s v="em contratação"/>
    <s v="Fornecimento de alimentação aos participantes das sessões do Tribunal do Juri"/>
    <s v="Refeições/ Lanches:30"/>
    <n v="1575"/>
    <s v="Alto"/>
    <s v="Dispensa de Licitação em razão do valor"/>
    <s v=""/>
  </r>
  <r>
    <x v="301"/>
    <s v="Comarca de São Joaquim"/>
    <x v="1"/>
    <s v="Serviços de Refeição para sessões júri"/>
    <s v="0062944-91.2026.8.24.0710"/>
    <x v="2"/>
    <s v="em contratação"/>
    <s v="Fornecimento de alimentação aos participantes das sessões do Tribunal do Juri"/>
    <s v="Refeições/ Lanches:29"/>
    <n v="1450"/>
    <s v="Alto"/>
    <s v="Dispensa de Licitação em razão do valor"/>
    <s v=""/>
  </r>
  <r>
    <x v="302"/>
    <s v="Comarca de São José do Cedro"/>
    <x v="1"/>
    <s v="Serviços de Refeição para sessões júri"/>
    <m/>
    <x v="0"/>
    <s v="Prevista"/>
    <s v="Fornecimento de alimentação aos participantes das sessões do Tribunal do Juri"/>
    <s v="Refeições/ Lanches:398"/>
    <n v="6468"/>
    <s v="Alto"/>
    <s v="Dispensa de Licitação em razão do valor"/>
    <n v="0"/>
  </r>
  <r>
    <x v="303"/>
    <s v="Comarca de São Lourenço do Oeste"/>
    <x v="1"/>
    <s v="Serviços de Refeição para sessões júri"/>
    <m/>
    <x v="0"/>
    <s v="em contratação"/>
    <s v="Fornecimento de alimentação aos participantes das sessões do Tribunal do Juri"/>
    <s v="Refeições/ Lanches: 550"/>
    <n v="44293.04"/>
    <s v="Alto"/>
    <s v="Dispensa de Licitação em razão do valor"/>
    <n v="43983"/>
  </r>
  <r>
    <x v="303"/>
    <s v="Comarca de São Lourenço do Oeste"/>
    <x v="1"/>
    <s v="Serviços de Refeição para sessões júri"/>
    <s v="0006796-60.2026.8.24.0710"/>
    <x v="2"/>
    <s v="em contratação"/>
    <s v="Fornecimento de alimentação aos participantes das sessões do Tribunal do Juri"/>
    <s v="Refeições/ Lanches: 100"/>
    <n v="4200"/>
    <s v="Alto"/>
    <s v="Dispensa de Licitação em razão do valor"/>
    <s v=""/>
  </r>
  <r>
    <x v="303"/>
    <s v="Comarca de São Lourenço do Oeste"/>
    <x v="1"/>
    <s v="Serviços de Refeição para sessões júri"/>
    <s v="0008339-98.2026.8.24.0710"/>
    <x v="2"/>
    <s v="em contratação"/>
    <s v="Fornecimento de alimentação aos participantes das sessões do Tribunal do Juri"/>
    <s v="Refeições/ Lanches: 100"/>
    <n v="2390"/>
    <s v="Alto"/>
    <s v="Dispensa de Licitação em razão do valor"/>
    <s v=""/>
  </r>
  <r>
    <x v="303"/>
    <s v="Comarca de São Lourenço do Oeste"/>
    <x v="1"/>
    <s v="Serviços de Refeição para sessões júri"/>
    <s v="0010557-02.2026.8.24.0710"/>
    <x v="2"/>
    <s v="em contratação"/>
    <s v="Fornecimento de alimentação aos participantes das sessões do Tribunal do Juri"/>
    <s v="Refeições/ Lanches: 100"/>
    <n v="2500"/>
    <s v="Alto"/>
    <s v="Dispensa de Licitação em razão do valor"/>
    <s v=""/>
  </r>
  <r>
    <x v="303"/>
    <s v="Comarca de São Lourenço do Oeste"/>
    <x v="1"/>
    <s v="Serviços de Refeição para sessões júri"/>
    <s v="0008871-72.2026.8.24.0710"/>
    <x v="2"/>
    <s v="em contratação"/>
    <s v="Fornecimento de alimentação aos participantes das sessões do Tribunal do Juri"/>
    <s v="Refeições/ Lanches: 60"/>
    <n v="720"/>
    <s v="Alto"/>
    <s v="Dispensa de Licitação em razão do valor"/>
    <s v=""/>
  </r>
  <r>
    <x v="303"/>
    <s v="Comarca de São Lourenço do Oeste"/>
    <x v="1"/>
    <s v="Serviços de Refeição para sessões júri"/>
    <s v="0017323-71.2026.8.24.0710"/>
    <x v="2"/>
    <s v="em contratação"/>
    <s v="Fornecimento de alimentação aos participantes das sessões do Tribunal do Juri"/>
    <s v="Refeições/ Lanches: 50"/>
    <n v="1250"/>
    <s v="Alto"/>
    <s v="Dispensa de Licitação em razão do valor"/>
    <s v=""/>
  </r>
  <r>
    <x v="303"/>
    <s v="Comarca de São Lourenço do Oeste"/>
    <x v="1"/>
    <s v="Serviços de Refeição para sessões júri"/>
    <s v="0017318-49.2026.8.24.0710"/>
    <x v="2"/>
    <s v="em contratação"/>
    <s v="Fornecimento de alimentação aos participantes das sessões do Tribunal do Juri"/>
    <s v="Refeições/ Lanches: 50"/>
    <n v="1195"/>
    <s v="Alto"/>
    <s v="Dispensa de Licitação em razão do valor"/>
    <s v=""/>
  </r>
  <r>
    <x v="303"/>
    <s v="Comarca de São Lourenço do Oeste"/>
    <x v="1"/>
    <s v="Serviços de Refeição para sessões júri"/>
    <s v="0017892-72.2026.8.24.0710"/>
    <x v="2"/>
    <s v="em contratação"/>
    <s v="Fornecimento de alimentação aos participantes das sessões do Tribunal do Juri"/>
    <s v="Refeições/ Lanches: 50"/>
    <n v="2100"/>
    <s v="Alto"/>
    <s v="Dispensa de Licitação em razão do valor"/>
    <s v=""/>
  </r>
  <r>
    <x v="303"/>
    <s v="Comarca de São Lourenço do Oeste"/>
    <x v="1"/>
    <s v="Serviços de Refeição para sessões júri"/>
    <s v="0067217-16.2026.8.24.0710"/>
    <x v="2"/>
    <s v="em contratação"/>
    <s v="Fornecimento de alimentação aos participantes das sessões do Tribunal do Juri"/>
    <s v="Refeições/ Lanches: 50"/>
    <n v="1195"/>
    <s v="Alto"/>
    <s v="Dispensa de Licitação em razão do valor"/>
    <s v=""/>
  </r>
  <r>
    <x v="303"/>
    <s v="Comarca de São Lourenço do Oeste"/>
    <x v="1"/>
    <s v="Serviços de Refeição para sessões júri"/>
    <s v="0067228-45.2026.8.24.0710"/>
    <x v="2"/>
    <s v="em contratação"/>
    <s v="Fornecimento de alimentação aos participantes das sessões do Tribunal do Juri"/>
    <s v="Refeições/ Lanches: 50"/>
    <n v="1250"/>
    <s v="Alto"/>
    <s v="Dispensa de Licitação em razão do valor"/>
    <s v=""/>
  </r>
  <r>
    <x v="303"/>
    <s v="Comarca de São Lourenço do Oeste"/>
    <x v="1"/>
    <s v="Serviços de Refeição para sessões júri"/>
    <s v="0086546-14.2026.8.24.0710"/>
    <x v="2"/>
    <s v="em contratação"/>
    <s v="Fornecimento de alimentação aos participantes das sessões do Tribunal do Juri"/>
    <s v="Refeições/ Lanches: 270"/>
    <n v="6453"/>
    <s v="Alto"/>
    <s v="Dispensa de Licitação em razão do valor"/>
    <s v=""/>
  </r>
  <r>
    <x v="303"/>
    <s v="Comarca de São Lourenço do Oeste"/>
    <x v="1"/>
    <s v="Serviços de Refeição para sessões júri"/>
    <s v="0086259-51.2026.8.24.0710"/>
    <x v="2"/>
    <s v="em contratação"/>
    <s v="Fornecimento de alimentação aos participantes das sessões do Tribunal do Juri"/>
    <s v="Refeições/ Lanches: 270"/>
    <n v="11880"/>
    <s v="Alto"/>
    <s v="Dispensa de Licitação em razão do valor"/>
    <s v=""/>
  </r>
  <r>
    <x v="303"/>
    <s v="Comarca de São Lourenço do Oeste"/>
    <x v="1"/>
    <s v="Serviços de Refeição para sessões júri"/>
    <s v="0086553-06.2026.8.24.0710"/>
    <x v="2"/>
    <s v="em contratação"/>
    <s v="Fornecimento de alimentação aos participantes das sessões do Tribunal do Juri"/>
    <s v="Refeições/ Lanches: 270"/>
    <n v="6750"/>
    <s v="Alto"/>
    <s v="Dispensa de Licitação em razão do valor"/>
    <s v=""/>
  </r>
  <r>
    <x v="303"/>
    <s v="Comarca de São Lourenço do Oeste"/>
    <x v="1"/>
    <s v="Serviços de Refeição para sessões júri"/>
    <s v="0067224-08.2026.8.24.0710"/>
    <x v="2"/>
    <s v="em contratação"/>
    <s v="Fornecimento de alimentação aos participantes das sessões do Tribunal do Juri"/>
    <s v="Refeições/ Lanches: 50"/>
    <n v="2100"/>
    <s v="Alto"/>
    <s v="Dispensa de Licitação em razão do valor"/>
    <s v=""/>
  </r>
  <r>
    <x v="304"/>
    <s v="Comarca de São Miguel do Oeste"/>
    <x v="1"/>
    <s v="Serviços de Refeição para sessões júri"/>
    <m/>
    <x v="0"/>
    <s v="em contratação"/>
    <s v="Fornecimento de alimentação aos participantes das sessões do Tribunal do Juri"/>
    <s v="Refeições/ Lanches:1.001"/>
    <n v="3094.86"/>
    <s v="Alto"/>
    <s v="Dispensa de Licitação em razão do valor"/>
    <n v="13664"/>
  </r>
  <r>
    <x v="304"/>
    <s v="Comarca de São Miguel do Oeste"/>
    <x v="1"/>
    <s v="Serviços de Refeição para sessões júri"/>
    <s v="0006567-03.2026.8.24.0710"/>
    <x v="2"/>
    <s v="em contratação"/>
    <s v="Fornecimento de alimentação aos participantes das sessões do Tribunal do Juri"/>
    <s v="Refeições/ Lanches:120"/>
    <n v="5200"/>
    <s v="Alto"/>
    <s v="Dispensa de Licitação em razão do valor"/>
    <s v=""/>
  </r>
  <r>
    <x v="304"/>
    <s v="Comarca de São Miguel do Oeste"/>
    <x v="1"/>
    <s v="Serviços de Refeição para sessões júri"/>
    <s v="0030091-29.2026.8.24.0710"/>
    <x v="2"/>
    <s v="em contratação"/>
    <s v="Fornecimento de alimentação aos participantes das sessões do Tribunal do Juri"/>
    <s v="Refeições/ Lanches:70"/>
    <n v="2772"/>
    <s v="Alto"/>
    <s v="Dispensa de Licitação em razão do valor"/>
    <s v=""/>
  </r>
  <r>
    <x v="304"/>
    <s v="Comarca de São Miguel do Oeste"/>
    <x v="1"/>
    <s v="Serviços de Refeição para sessões júri"/>
    <s v="0068577-83.2026.8.24.0710"/>
    <x v="2"/>
    <s v="em contratação"/>
    <s v="Fornecimento de alimentação aos participantes das sessões do Tribunal do Juri"/>
    <s v="Refeições/ Lanches:70"/>
    <n v="2772"/>
    <s v="Alto"/>
    <s v="Dispensa de Licitação em razão do valor"/>
    <s v=""/>
  </r>
  <r>
    <x v="304"/>
    <s v="Comarca de São Miguel do Oeste"/>
    <x v="1"/>
    <s v="Serviços de Refeição para sessões júri"/>
    <s v="0099548-51.2026.8.24.0710"/>
    <x v="2"/>
    <s v="em contratação"/>
    <s v="Fornecimento de alimentação aos participantes das sessões do Tribunal do Juri"/>
    <s v="Refeições/ Lanches:100"/>
    <n v="2920"/>
    <s v="Alto"/>
    <s v="Dispensa de Licitação em razão do valor"/>
    <s v=""/>
  </r>
  <r>
    <x v="305"/>
    <s v="Comarca de Seara"/>
    <x v="1"/>
    <s v="Serviços de Refeição para sessões júri"/>
    <m/>
    <x v="0"/>
    <s v="em contratação"/>
    <s v="Fornecimento de alimentação aos participantes das sessões do Tribunal do Juri"/>
    <s v="Refeições/ Lanches:421"/>
    <n v="8897.1299999999992"/>
    <s v="Alto"/>
    <s v="Dispensa de Licitação em razão do valor"/>
    <n v="3650"/>
  </r>
  <r>
    <x v="305"/>
    <s v="Comarca de Seara"/>
    <x v="1"/>
    <s v="Serviços de Refeição para sessões júri"/>
    <s v="0007510-20.2026.8.24.0710"/>
    <x v="2"/>
    <s v="em contratação"/>
    <s v="Fornecimento de alimentação aos participantes das sessões do Tribunal do Juri"/>
    <s v="Refeições/ Lanches:25"/>
    <n v="700"/>
    <s v="Alto"/>
    <s v="Dispensa de Licitação em razão do valor"/>
    <s v=""/>
  </r>
  <r>
    <x v="305"/>
    <s v="Comarca de Seara"/>
    <x v="1"/>
    <s v="Serviços de Refeição para sessões júri"/>
    <s v="0007515-42.2026.8.24.0710"/>
    <x v="2"/>
    <s v="em contratação"/>
    <s v="Fornecimento de alimentação aos participantes das sessões do Tribunal do Juri"/>
    <s v="Refeições/ Lanches:25"/>
    <n v="700"/>
    <s v="Alto"/>
    <s v="Dispensa de Licitação em razão do valor"/>
    <s v=""/>
  </r>
  <r>
    <x v="305"/>
    <s v="Comarca de Seara"/>
    <x v="1"/>
    <s v="Serviços de Refeição para sessões júri"/>
    <s v="0007512-87.2026.8.24.0710"/>
    <x v="2"/>
    <s v="em contratação"/>
    <s v="Fornecimento de alimentação aos participantes das sessões do Tribunal do Juri"/>
    <s v="Refeições/ Lanches:42"/>
    <n v="1125"/>
    <s v="Alto"/>
    <s v="Dispensa de Licitação em razão do valor"/>
    <s v=""/>
  </r>
  <r>
    <x v="305"/>
    <s v="Comarca de Seara"/>
    <x v="1"/>
    <s v="Serviços de Refeição para sessões júri"/>
    <s v="0007508-50.2026.8.24.0710"/>
    <x v="2"/>
    <s v="em contratação"/>
    <s v="Fornecimento de alimentação aos participantes das sessões do Tribunal do Juri"/>
    <s v="Refeições/ Lanches:25"/>
    <n v="1125"/>
    <s v="Alto"/>
    <s v="Dispensa de Licitação em razão do valor"/>
    <s v=""/>
  </r>
  <r>
    <x v="306"/>
    <s v="Comarca de Sombrio"/>
    <x v="1"/>
    <s v="Serviços de Refeição para sessões júri"/>
    <m/>
    <x v="0"/>
    <s v="em contratação"/>
    <s v="Fornecimento de alimentação aos participantes das sessões do Tribunal do Juri"/>
    <s v="Refeições/ Lanches:512"/>
    <n v="6542.8"/>
    <s v="Alto"/>
    <s v="Dispensa de Licitação em razão do valor"/>
    <n v="4600"/>
  </r>
  <r>
    <x v="306"/>
    <s v="Comarca de Sombrio"/>
    <x v="1"/>
    <s v="Serviços de Refeição para sessões júri"/>
    <s v="0100964-54.2026.8.24.0710"/>
    <x v="2"/>
    <s v="em contratação"/>
    <s v="Fornecimento de alimentação aos participantes das sessões do Tribunal do Juri"/>
    <s v="Refeições/ Lanches:40"/>
    <n v="1000"/>
    <s v="Alto"/>
    <s v="Dispensa de Licitação em razão do valor"/>
    <s v=""/>
  </r>
  <r>
    <x v="306"/>
    <s v="Comarca de Sombrio"/>
    <x v="1"/>
    <s v="Serviços de Refeição para sessões júri"/>
    <s v="0100962-84.2026.8.24.0710"/>
    <x v="2"/>
    <s v="em contratação"/>
    <s v="Fornecimento de alimentação aos participantes das sessões do Tribunal do Juri"/>
    <s v="Refeições/ Lanches:80"/>
    <n v="3600"/>
    <s v="Alto"/>
    <s v="Dispensa de Licitação em razão do valor"/>
    <s v=""/>
  </r>
  <r>
    <x v="307"/>
    <s v="Comarca de Taió"/>
    <x v="1"/>
    <s v="Serviços de Refeição para sessões júri"/>
    <m/>
    <x v="0"/>
    <s v="Prevista"/>
    <s v="Fornecimento de alimentação aos participantes das sessões do Tribunal do Juri"/>
    <s v="Refeições/ Lanches:54"/>
    <n v="1796.85"/>
    <s v="Alto"/>
    <s v="Dispensa de Licitação em razão do valor"/>
    <n v="0"/>
  </r>
  <r>
    <x v="308"/>
    <s v="Comarca de Tangará"/>
    <x v="1"/>
    <s v="Serviços de Refeição para sessões júri"/>
    <m/>
    <x v="0"/>
    <s v="em contratação"/>
    <s v="Fornecimento de alimentação aos participantes das sessões do Tribunal do Juri"/>
    <s v="Refeições/ Lanches:130"/>
    <n v="11506"/>
    <s v="Alto"/>
    <s v="Dispensa de Licitação em razão do valor"/>
    <n v="4068.7999999999997"/>
  </r>
  <r>
    <x v="308"/>
    <s v="Comarca de Tangará"/>
    <x v="1"/>
    <s v="Serviços de Refeição para sessões júri"/>
    <s v="0015404-47.2026.8.24.0710"/>
    <x v="2"/>
    <s v="em contratação"/>
    <s v="Fornecimento de alimentação aos participantes das sessões do Tribunal do Juri"/>
    <s v="Refeições/ Lanches:35"/>
    <n v="1780.1"/>
    <s v="Alto"/>
    <s v="Dispensa de Licitação em razão do valor"/>
    <s v=""/>
  </r>
  <r>
    <x v="308"/>
    <s v="Comarca de Tangará"/>
    <x v="1"/>
    <s v="Serviços de Refeição para sessões júri"/>
    <s v="0017620-78.2026.8.24.0710"/>
    <x v="2"/>
    <s v="em contratação"/>
    <s v="Fornecimento de alimentação aos participantes das sessões do Tribunal do Juri"/>
    <s v="Refeições/ Lanches:45"/>
    <n v="2288.6999999999998"/>
    <s v="Alto"/>
    <s v="Dispensa de Licitação em razão do valor"/>
    <s v=""/>
  </r>
  <r>
    <x v="309"/>
    <s v="Comarca de Tijucas"/>
    <x v="1"/>
    <s v="Serviços de Refeição para sessões júri"/>
    <m/>
    <x v="0"/>
    <s v="Prevista"/>
    <s v="Fornecimento de alimentação aos participantes das sessões do Tribunal do Juri"/>
    <s v="Refeições/ Lanches:885"/>
    <n v="7917.8"/>
    <s v="Alto"/>
    <s v="Dispensa de Licitação em razão do valor"/>
    <n v="0"/>
  </r>
  <r>
    <x v="310"/>
    <s v="Comarca de Timbó"/>
    <x v="1"/>
    <s v="Serviços de Refeição para sessões júri"/>
    <m/>
    <x v="0"/>
    <s v="em contratação"/>
    <s v="Fornecimento de alimentação aos participantes das sessões do Tribunal do Juri"/>
    <s v="Refeições/ Lanches:365"/>
    <n v="4628.3599999999997"/>
    <s v="Alto"/>
    <s v="Dispensa de Licitação em razão do valor"/>
    <n v="5736.8"/>
  </r>
  <r>
    <x v="310"/>
    <s v="Comarca de Timbó"/>
    <x v="1"/>
    <s v="Serviços de Refeição para sessões júri"/>
    <s v="0005890-70.2026.8.24.0710"/>
    <x v="2"/>
    <s v="em contratação"/>
    <s v="Fornecimento de alimentação aos participantes das sessões do Tribunal do Juri"/>
    <s v="Refeições/ Lanches:136"/>
    <n v="3862.4"/>
    <s v="Alto"/>
    <s v="Dispensa de Licitação em razão do valor"/>
    <s v=""/>
  </r>
  <r>
    <x v="310"/>
    <s v="Comarca de Timbó"/>
    <x v="1"/>
    <s v="Serviços de Refeição para sessões júri"/>
    <s v="0027674-06.2026.8.24.0710"/>
    <x v="2"/>
    <s v="em contratação"/>
    <s v="Fornecimento de alimentação aos participantes das sessões do Tribunal do Juri"/>
    <s v="Refeições/ Lanches:66"/>
    <n v="1874.4"/>
    <s v="Alto"/>
    <s v="Dispensa de Licitação em razão do valor"/>
    <s v=""/>
  </r>
  <r>
    <x v="311"/>
    <s v="Comarca de Trombudo Central"/>
    <x v="1"/>
    <s v="Serviços de Refeição para sessões júri"/>
    <m/>
    <x v="0"/>
    <s v="Prevista"/>
    <s v="Fornecimento de alimentação aos participantes das sessões do Tribunal do Juri"/>
    <s v="Refeições/ Lanches:158"/>
    <n v="3618.87"/>
    <s v="Alto"/>
    <s v="Dispensa de Licitação em razão do valor"/>
    <n v="0"/>
  </r>
  <r>
    <x v="312"/>
    <s v="Comarca de Turvo"/>
    <x v="1"/>
    <s v="Serviços de Refeição para sessões júri"/>
    <m/>
    <x v="0"/>
    <s v="em contratação"/>
    <s v="Fornecimento de alimentação aos participantes das sessões do Tribunal do Juri"/>
    <s v="Refeições/ Lanches:51"/>
    <n v="23661.99"/>
    <s v="Alto"/>
    <s v="Dispensa de Licitação em razão do valor"/>
    <n v="2269.1999999999998"/>
  </r>
  <r>
    <x v="312"/>
    <s v="Comarca de Turvo"/>
    <x v="1"/>
    <s v="Serviços de Refeição para sessões júri"/>
    <s v="0006182-55.2026.8.24.0710"/>
    <x v="2"/>
    <s v="em contratação"/>
    <s v="Fornecimento de alimentação aos participantes das sessões do Tribunal do Juri"/>
    <s v="Refeições/ Lanches:35"/>
    <n v="787.5"/>
    <s v="Alto"/>
    <s v="Dispensa de Licitação em razão do valor"/>
    <s v=""/>
  </r>
  <r>
    <x v="312"/>
    <s v="Comarca de Turvo"/>
    <x v="1"/>
    <s v="Serviços de Refeição para sessões júri"/>
    <s v="0007312-80.2026.8.24.0710"/>
    <x v="2"/>
    <s v="em contratação"/>
    <s v="Fornecimento de alimentação aos participantes das sessões do Tribunal do Juri"/>
    <s v="Refeições/ Lanches:33"/>
    <n v="1481.7"/>
    <s v="Alto"/>
    <s v="Dispensa de Licitação em razão do valor"/>
    <s v=""/>
  </r>
  <r>
    <x v="313"/>
    <s v="Comarca de Urubici"/>
    <x v="1"/>
    <s v="Serviços de Refeição para sessões júri"/>
    <m/>
    <x v="0"/>
    <s v="em contratação"/>
    <s v="Fornecimento de alimentação aos participantes das sessões do Tribunal do Juri"/>
    <s v="Refeições/ Lanches:156"/>
    <n v="3027.2"/>
    <s v="Alto"/>
    <s v="Dispensa de Licitação em razão do valor"/>
    <n v="1344"/>
  </r>
  <r>
    <x v="313"/>
    <s v="Comarca de Urubici"/>
    <x v="1"/>
    <s v="Serviços de Refeição para sessões júri"/>
    <s v="0006389-54.2026.8.24.0710"/>
    <x v="2"/>
    <s v="em contratação"/>
    <s v="Fornecimento de alimentação aos participantes das sessões do Tribunal do Juri"/>
    <s v="Refeições/ Lanches:30"/>
    <n v="900"/>
    <s v="Alto"/>
    <s v="Dispensa de Licitação em razão do valor"/>
    <s v=""/>
  </r>
  <r>
    <x v="313"/>
    <s v="Comarca de Urubici"/>
    <x v="1"/>
    <s v="Serviços de Refeição para sessões júri"/>
    <s v="0006383-47.2026.8.24.0710"/>
    <x v="2"/>
    <s v="em contratação"/>
    <s v="Fornecimento de alimentação aos participantes das sessões do Tribunal do Juri"/>
    <s v="Refeições/ Lanches:30"/>
    <n v="444"/>
    <s v="Alto"/>
    <s v="Dispensa de Licitação em razão do valor"/>
    <s v=""/>
  </r>
  <r>
    <x v="314"/>
    <s v="Comarca de Urussanga"/>
    <x v="1"/>
    <s v="Serviços de Refeição para sessões júri"/>
    <m/>
    <x v="0"/>
    <s v="em contratação"/>
    <s v="Fornecimento de alimentação aos participantes das sessões do Tribunal do Juri"/>
    <s v="Refeições/ Lanches:188"/>
    <n v="16790.91"/>
    <s v="Alto"/>
    <s v="Dispensa de Licitação em razão do valor"/>
    <n v="14185.7"/>
  </r>
  <r>
    <x v="314"/>
    <s v="Comarca de Urussanga"/>
    <x v="1"/>
    <s v="Serviços de Refeição para sessões júri"/>
    <s v="0018253-89.2026.8.24.0710"/>
    <x v="2"/>
    <s v="em contratação"/>
    <s v="Fornecimento de alimentação aos participantes das sessões do Tribunal do Juri"/>
    <s v="Refeições/ Lanches:140"/>
    <n v="7120.4"/>
    <s v="Alto"/>
    <s v="Dispensa de Licitação em razão do valor"/>
    <s v=""/>
  </r>
  <r>
    <x v="314"/>
    <s v="Comarca de Urussanga"/>
    <x v="1"/>
    <s v="Serviços de Refeição para sessões júri"/>
    <s v="0018260-81.2026.8.24.0710"/>
    <x v="2"/>
    <s v="em contratação"/>
    <s v="Fornecimento de alimentação aos participantes das sessões do Tribunal do Juri"/>
    <s v="Refeições/ Lanches:140"/>
    <n v="2336.8000000000002"/>
    <s v="Alto"/>
    <s v="Dispensa de Licitação em razão do valor"/>
    <s v=""/>
  </r>
  <r>
    <x v="314"/>
    <s v="Comarca de Urussanga"/>
    <x v="1"/>
    <s v="Serviços de Refeição para sessões júri"/>
    <s v="0083154-66.2026.8.24.0710"/>
    <x v="2"/>
    <s v="em contratação"/>
    <s v="Fornecimento de alimentação aos participantes das sessões do Tribunal do Juri"/>
    <s v="Refeições/ Lanches:70"/>
    <n v="1168.3"/>
    <s v="Alto"/>
    <s v="Dispensa de Licitação em razão do valor"/>
    <s v=""/>
  </r>
  <r>
    <x v="314"/>
    <s v="Comarca de Urussanga"/>
    <x v="1"/>
    <s v="Serviços de Refeição para sessões júri"/>
    <s v="0083144-22.2026.8.24.0710"/>
    <x v="2"/>
    <s v="em contratação"/>
    <s v="Fornecimento de alimentação aos participantes das sessões do Tribunal do Juri"/>
    <s v="Refeições/ Lanches:70"/>
    <n v="3560.2"/>
    <s v="Alto"/>
    <s v="Dispensa de Licitação em razão do valor"/>
    <s v=""/>
  </r>
  <r>
    <x v="315"/>
    <s v="Comarca de Videira"/>
    <x v="1"/>
    <s v="Serviços de Refeição para sessões júri"/>
    <m/>
    <x v="0"/>
    <s v="em contratação"/>
    <s v="Fornecimento de alimentação aos participantes das sessões do Tribunal do Juri"/>
    <s v="Refeições/ Lanches:690"/>
    <n v="30751.599999999999"/>
    <s v="Alto"/>
    <s v="Dispensa de Licitação em razão do valor"/>
    <n v="34960"/>
  </r>
  <r>
    <x v="315"/>
    <s v="Comarca de Videira"/>
    <x v="1"/>
    <s v="Serviços de Refeição para sessões júri"/>
    <s v="0004527-48.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05280-05.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09315-08.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09310-83.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09305-61.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15393-18.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15368-05.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22889-98.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22864-85.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23729-11.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23736-03.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57307-62.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57327-53.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74165-71.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74174-33.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82296-35.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82279-96.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81915-27.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81924-86.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87728-35.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87721-43.2026.8.24.0710"/>
    <x v="2"/>
    <s v="em contratação"/>
    <s v="Fornecimento de alimentação aos participantes das sessões do Tribunal do Juri"/>
    <s v="Refeições/ Lanches:40"/>
    <n v="1920"/>
    <s v="Alto"/>
    <s v="Dispensa de Licitação em razão do valor"/>
    <s v=""/>
  </r>
  <r>
    <x v="315"/>
    <s v="Comarca de Videira"/>
    <x v="1"/>
    <s v="Serviços de Refeição para sessões júri"/>
    <s v="0088972-96.2026.8.24.0710"/>
    <x v="2"/>
    <s v="em contratação"/>
    <s v="Fornecimento de alimentação aos participantes das sessões do Tribunal do Juri"/>
    <s v="Refeições/ Lanches:40"/>
    <n v="1000"/>
    <s v="Alto"/>
    <s v="Dispensa de Licitação em razão do valor"/>
    <s v=""/>
  </r>
  <r>
    <x v="315"/>
    <s v="Comarca de Videira"/>
    <x v="1"/>
    <s v="Serviços de Refeição para sessões júri"/>
    <s v="0088964-22.2026.8.24.0710"/>
    <x v="2"/>
    <s v="em contratação"/>
    <s v="Fornecimento de alimentação aos participantes das sessões do Tribunal do Juri"/>
    <s v="Refeições/ Lanches:40"/>
    <n v="1000"/>
    <s v="Alto"/>
    <s v="Dispensa de Licitação em razão do valor"/>
    <s v=""/>
  </r>
  <r>
    <x v="316"/>
    <s v="Comarca de Xanxerê"/>
    <x v="1"/>
    <s v="Serviços de Refeição para sessões júri"/>
    <m/>
    <x v="0"/>
    <s v="em contratação"/>
    <s v="Fornecimento de alimentação aos participantes das sessões do Tribunal do Juri"/>
    <s v="Refeições/ Lanches:1301"/>
    <n v="43492.9"/>
    <s v="Alto"/>
    <s v="Dispensa de Licitação em razão do valor"/>
    <n v="12544"/>
  </r>
  <r>
    <x v="316"/>
    <s v="Comarca de Xanxerê"/>
    <x v="1"/>
    <s v="Serviços de Refeição para sessões júri"/>
    <s v="0019351-12.2026.8.24.0710"/>
    <x v="2"/>
    <s v="em contratação"/>
    <s v="Fornecimento de alimentação aos participantes das sessões do Tribunal do Juri"/>
    <s v="Refeições/ Lanches:26"/>
    <n v="728"/>
    <s v="Alto"/>
    <s v="Dispensa de Licitação em razão do valor"/>
    <s v=""/>
  </r>
  <r>
    <x v="316"/>
    <s v="Comarca de Xanxerê"/>
    <x v="1"/>
    <s v="Serviços de Refeição para sessões júri"/>
    <s v="0019346-87.2026.8.24.0710"/>
    <x v="2"/>
    <s v="em contratação"/>
    <s v="Fornecimento de alimentação aos participantes das sessões do Tribunal do Juri"/>
    <s v="Refeições/ Lanches:52"/>
    <n v="2600"/>
    <s v="Alto"/>
    <s v="Dispensa de Licitação em razão do valor"/>
    <s v=""/>
  </r>
  <r>
    <x v="316"/>
    <s v="Comarca de Xanxerê"/>
    <x v="1"/>
    <s v="Serviços de Refeição para sessões júri"/>
    <s v="0079224-40.2026.8.24.0710"/>
    <x v="2"/>
    <s v="em contratação"/>
    <s v="Fornecimento de alimentação aos participantes das sessões do Tribunal do Juri"/>
    <s v="Refeições/ Lanches:36"/>
    <n v="1008"/>
    <s v="Alto"/>
    <s v="Dispensa de Licitação em razão do valor"/>
    <s v=""/>
  </r>
  <r>
    <x v="316"/>
    <s v="Comarca de Xanxerê"/>
    <x v="1"/>
    <s v="Serviços de Refeição para sessões júri"/>
    <s v="0078085-53.2026.8.24.0710"/>
    <x v="2"/>
    <s v="em contratação"/>
    <s v="Fornecimento de alimentação aos participantes das sessões do Tribunal do Juri"/>
    <s v="Refeições/ Lanches:72"/>
    <n v="3600"/>
    <s v="Alto"/>
    <s v="Dispensa de Licitação em razão do valor"/>
    <s v=""/>
  </r>
  <r>
    <x v="316"/>
    <s v="Comarca de Xanxerê"/>
    <x v="1"/>
    <s v="Serviços de Refeição para sessões júri"/>
    <s v="0082452-23.2026.8.24.0710"/>
    <x v="2"/>
    <s v="em contratação"/>
    <s v="Fornecimento de alimentação aos participantes das sessões do Tribunal do Juri"/>
    <s v="Refeições/ Lanches:36"/>
    <n v="1008"/>
    <s v="Alto"/>
    <s v="Dispensa de Licitação em razão do valor"/>
    <s v=""/>
  </r>
  <r>
    <x v="316"/>
    <s v="Comarca de Xanxerê"/>
    <x v="1"/>
    <s v="Serviços de Refeição para sessões júri"/>
    <s v="0082447-98.2026.8.24.0710"/>
    <x v="2"/>
    <s v="em contratação"/>
    <s v="Fornecimento de alimentação aos participantes das sessões do Tribunal do Juri"/>
    <s v="Refeições/ Lanches:72"/>
    <n v="3600"/>
    <s v="Alto"/>
    <s v="Dispensa de Licitação em razão do valor"/>
    <s v=""/>
  </r>
  <r>
    <x v="317"/>
    <s v="Comarca de Xaxim"/>
    <x v="1"/>
    <s v="Serviços de Refeição para sessões júri"/>
    <m/>
    <x v="0"/>
    <s v="em contratação"/>
    <s v="Fornecimento de alimentação aos participantes das sessões do Tribunal do Juri"/>
    <s v="Refeições/ Lanches:855"/>
    <n v="26878.5"/>
    <s v="Alto"/>
    <s v="Dispensa de Licitação em razão do valor"/>
    <n v="11130"/>
  </r>
  <r>
    <x v="317"/>
    <s v="Comarca de Xaxim"/>
    <x v="1"/>
    <s v="Serviços de Refeição para sessões júri"/>
    <s v="0016222-96.2026.8.24.0710"/>
    <x v="2"/>
    <s v="em contratação"/>
    <s v="Fornecimento de alimentação aos participantes das sessões do Tribunal do Juri"/>
    <s v="Refeições/ Lanches:50"/>
    <n v="1750"/>
    <s v="Alto"/>
    <s v="Dispensa de Licitação em razão do valor"/>
    <s v=""/>
  </r>
  <r>
    <x v="317"/>
    <s v="Comarca de Xaxim"/>
    <x v="1"/>
    <s v="Serviços de Refeição para sessões júri"/>
    <s v="0016204-75.2026.8.24.0710"/>
    <x v="2"/>
    <s v="em contratação"/>
    <s v="Fornecimento de alimentação aos participantes das sessões do Tribunal do Juri"/>
    <s v="Refeições/ Lanches:35"/>
    <n v="1750"/>
    <s v="Alto"/>
    <s v="Dispensa de Licitação em razão do valor"/>
    <s v=""/>
  </r>
  <r>
    <x v="317"/>
    <s v="Comarca de Xaxim"/>
    <x v="1"/>
    <s v="Serviços de Refeição para sessões júri"/>
    <s v="0017051-77.2026.8.24.0710"/>
    <x v="2"/>
    <s v="em contratação"/>
    <s v="Fornecimento de alimentação aos participantes das sessões do Tribunal do Juri"/>
    <s v="Refeições/ Lanches:70"/>
    <n v="1960"/>
    <s v="Alto"/>
    <s v="Dispensa de Licitação em razão do valor"/>
    <s v=""/>
  </r>
  <r>
    <x v="317"/>
    <s v="Comarca de Xaxim"/>
    <x v="1"/>
    <s v="Serviços de Refeição para sessões júri"/>
    <s v="0017053-47.2026.8.24.0710"/>
    <x v="2"/>
    <s v="em contratação"/>
    <s v="Fornecimento de alimentação aos participantes das sessões do Tribunal do Juri"/>
    <s v="Refeições/ Lanches:70"/>
    <n v="1960"/>
    <s v="Alto"/>
    <s v="Dispensa de Licitação em razão do valor"/>
    <s v=""/>
  </r>
  <r>
    <x v="317"/>
    <s v="Comarca de Xaxim"/>
    <x v="1"/>
    <s v="Serviços de Refeição para sessões júri"/>
    <s v="0023524-79.2026.8.24.0710"/>
    <x v="2"/>
    <s v="em contratação"/>
    <s v="Fornecimento de alimentação aos participantes das sessões do Tribunal do Juri"/>
    <s v="Refeições/ Lanches:70"/>
    <n v="1960"/>
    <s v="Alto"/>
    <s v="Dispensa de Licitação em razão do valor"/>
    <s v=""/>
  </r>
  <r>
    <x v="317"/>
    <s v="Comarca de Xaxim"/>
    <x v="1"/>
    <s v="Serviços de Refeição para sessões júri"/>
    <s v="0023518-72.2026.8.24.0710"/>
    <x v="2"/>
    <s v="em contratação"/>
    <s v="Fornecimento de alimentação aos participantes das sessões do Tribunal do Juri"/>
    <s v="Refeições/ Lanches:50"/>
    <n v="1750"/>
    <s v="Alto"/>
    <s v="Dispensa de Licitação em razão do valor"/>
    <s v=""/>
  </r>
  <r>
    <x v="318"/>
    <s v="Comarca de Itajaí"/>
    <x v="1"/>
    <s v="Serviços de Refeição para sessões júri"/>
    <m/>
    <x v="0"/>
    <s v="em contratação"/>
    <s v="Fornecimento de alimentação aos participantes das sessões do Tribunal do Juri"/>
    <s v="Refeições/ Lanches:684"/>
    <n v="14135.61"/>
    <s v="Alto"/>
    <s v="Dispensa de Licitação em razão do valor"/>
    <n v="38367.199999999997"/>
  </r>
  <r>
    <x v="318"/>
    <s v="Comarca de Itajaí"/>
    <x v="1"/>
    <s v="Serviços de Refeição para sessões júri"/>
    <s v="0032602-97.2026.8.24.0710"/>
    <x v="2"/>
    <s v="em contratação"/>
    <s v="Fornecimento de alimentação aos participantes das sessões do Tribunal do Juri"/>
    <s v="Refeições/ Lanches:160"/>
    <n v="2880"/>
    <s v="Alto"/>
    <s v="Dispensa de Licitação em razão do valor"/>
    <s v=""/>
  </r>
  <r>
    <x v="318"/>
    <s v="Comarca de Itajaí"/>
    <x v="1"/>
    <s v="Serviços de Refeição para sessões júri"/>
    <s v="0059930-02.2026.8.24.0710"/>
    <x v="2"/>
    <s v="em contratação"/>
    <s v="Fornecimento de alimentação aos participantes das sessões do Tribunal do Juri"/>
    <s v="Refeições/ Lanches:32"/>
    <n v="691.2"/>
    <s v="Alto"/>
    <s v="Dispensa de Licitação em razão do valor"/>
    <s v=""/>
  </r>
  <r>
    <x v="318"/>
    <s v="Comarca de Itajaí"/>
    <x v="1"/>
    <s v="Serviços de Refeição para sessões júri"/>
    <s v="0060612-54.2026.8.24.0710"/>
    <x v="2"/>
    <s v="em contratação"/>
    <s v="Fornecimento de alimentação aos participantes das sessões do Tribunal do Juri"/>
    <s v="Refeições/ Lanches:35"/>
    <n v="756"/>
    <s v="Alto"/>
    <s v="Dispensa de Licitação em razão do valor"/>
    <s v=""/>
  </r>
  <r>
    <x v="318"/>
    <s v="Comarca de Itajaí"/>
    <x v="1"/>
    <s v="Serviços de Refeição para sessões júri"/>
    <s v="0062679-89.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32602-97.2026.8.24.0710"/>
    <x v="2"/>
    <s v="em contratação"/>
    <s v="Fornecimento de alimentação aos participantes das sessões do Tribunal do Juri"/>
    <s v="Refeições/ Lanches:360"/>
    <n v="6480"/>
    <s v="Alto"/>
    <s v="Dispensa de Licitação em razão do valor"/>
    <s v=""/>
  </r>
  <r>
    <x v="318"/>
    <s v="Comarca de Itajaí"/>
    <x v="1"/>
    <s v="Serviços de Refeição para sessões júri"/>
    <s v="0071642-86.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74201-16.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75035-19.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75343-55.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74347-57.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76839-22.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76840-07.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82251-31.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87059-79.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87066-71.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87420-96.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89672-72.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89887-48.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89893-55.2026.8.24.0710"/>
    <x v="2"/>
    <s v="em contratação"/>
    <s v="Fornecimento de alimentação aos participantes das sessões do Tribunal do Juri"/>
    <s v="Refeições/ Lanches:40"/>
    <n v="864"/>
    <s v="Alto"/>
    <s v="Dispensa de Licitação em razão do valor"/>
    <s v=""/>
  </r>
  <r>
    <x v="318"/>
    <s v="Comarca de Itajaí"/>
    <x v="1"/>
    <s v="Serviços de Refeição para sessões júri"/>
    <s v="0098742-16.2026.8.24.0710"/>
    <x v="2"/>
    <s v="em contratação"/>
    <s v="Fornecimento de alimentação aos participantes das sessões do Tribunal do Juri"/>
    <s v="Refeições/ Lanches:40"/>
    <n v="1160"/>
    <s v="Alto"/>
    <s v="Dispensa de Licitação em razão do valor"/>
    <s v=""/>
  </r>
  <r>
    <x v="318"/>
    <s v="Comarca de Itajaí"/>
    <x v="1"/>
    <s v="Serviços de Refeição para sessões júri"/>
    <s v="0100939-41.2026.8.24.0710"/>
    <x v="2"/>
    <s v="em contratação"/>
    <s v="Fornecimento de alimentação aos participantes das sessões do Tribunal do Juri"/>
    <s v="Refeições/ Lanches:40"/>
    <n v="1160"/>
    <s v="Alto"/>
    <s v="Dispensa de Licitação em razão do valor"/>
    <s v=""/>
  </r>
  <r>
    <x v="318"/>
    <s v="Comarca de Itajaí"/>
    <x v="1"/>
    <s v="Serviços de Refeição para sessões júri"/>
    <s v="0100937-71.2026.8.24.0710"/>
    <x v="2"/>
    <s v="em contratação"/>
    <s v="Fornecimento de alimentação aos participantes das sessões do Tribunal do Juri"/>
    <s v="Refeições/ Lanches:40"/>
    <n v="1160"/>
    <s v="Alto"/>
    <s v="Dispensa de Licitação em razão do valor"/>
    <s v=""/>
  </r>
  <r>
    <x v="318"/>
    <s v="Comarca de Itajaí"/>
    <x v="1"/>
    <s v="Serviços de Refeição para sessões júri"/>
    <s v="0098745-68.2026.8.24.0710"/>
    <x v="2"/>
    <s v="em contratação"/>
    <s v="Fornecimento de alimentação aos participantes das sessões do Tribunal do Juri"/>
    <s v="Refeições/ Lanches:160"/>
    <n v="4640"/>
    <s v="Alto"/>
    <s v="Dispensa de Licitação em razão do valor"/>
    <s v=""/>
  </r>
  <r>
    <x v="318"/>
    <s v="Comarca de Itajaí"/>
    <x v="1"/>
    <s v="Serviços de Refeição para sessões júri"/>
    <s v="0103698-75.2026.8.24.0710"/>
    <x v="2"/>
    <s v="em contratação"/>
    <s v="Fornecimento de alimentação aos participantes das sessões do Tribunal do Juri"/>
    <s v="Refeições/ Lanches:360"/>
    <n v="6480"/>
    <s v="Alto"/>
    <s v="Dispensa de Licitação em razão do valor"/>
    <s v=""/>
  </r>
  <r>
    <x v="319"/>
    <s v="Comarca de Abelardo Luz"/>
    <x v="1"/>
    <s v="Serviços de Manutenção de Jardim"/>
    <m/>
    <x v="0"/>
    <s v="em contratação"/>
    <s v="Manutenção e limpeza do jardim"/>
    <n v="12"/>
    <n v="5682.16"/>
    <s v="Médio"/>
    <s v="Dispensa de Licitação em razão do valor"/>
    <n v="4600"/>
  </r>
  <r>
    <x v="319"/>
    <s v="Comarca de Abelardo Luz"/>
    <x v="1"/>
    <s v="Serviços de Manutenção de Jardim"/>
    <s v="0100786-42.2025.8.24.0710"/>
    <x v="2"/>
    <s v="em contratação"/>
    <s v="Manutenção e limpeza do jardim"/>
    <n v="12"/>
    <n v="4600"/>
    <s v="Médio"/>
    <s v="Dispensa de Licitação em razão do valor"/>
    <s v=""/>
  </r>
  <r>
    <x v="320"/>
    <s v="Comarca de Anchieta"/>
    <x v="1"/>
    <s v="Serviços de Manutenção de Jardim"/>
    <m/>
    <x v="0"/>
    <s v="em contratação"/>
    <s v="Manutenção e limpeza do jardim"/>
    <n v="12"/>
    <n v="5808"/>
    <s v="Médio"/>
    <s v="Dispensa de Licitação em razão do valor"/>
    <n v="6600"/>
  </r>
  <r>
    <x v="320"/>
    <s v="Comarca de Anchieta"/>
    <x v="1"/>
    <s v="Serviços de Manutenção de Jardim"/>
    <s v="0101743-43.2025.8.24.0710"/>
    <x v="2"/>
    <s v="em contratação"/>
    <s v="Manutenção e limpeza do jardim"/>
    <n v="12"/>
    <n v="6600"/>
    <s v="Médio"/>
    <s v="Dispensa de Licitação em razão do valor"/>
    <s v=""/>
  </r>
  <r>
    <x v="321"/>
    <s v="Comarca de Anita Garibaldi"/>
    <x v="1"/>
    <s v="Serviços de Manutenção de Jardim"/>
    <m/>
    <x v="0"/>
    <s v="Prevista"/>
    <s v="Manutenção e limpeza do jardim"/>
    <n v="12"/>
    <n v="13068"/>
    <s v="Médio"/>
    <s v="Dispensa de Licitação em razão do valor"/>
    <n v="0"/>
  </r>
  <r>
    <x v="322"/>
    <s v="Comarca de Araquari"/>
    <x v="1"/>
    <s v="Serviços de Manutenção de Jardim"/>
    <m/>
    <x v="0"/>
    <s v="em contratação"/>
    <s v="Manutenção e limpeza do jardim"/>
    <n v="12"/>
    <n v="5517.6"/>
    <s v="Médio"/>
    <s v="Dispensa de Licitação em razão do valor"/>
    <n v="3120"/>
  </r>
  <r>
    <x v="322"/>
    <s v="Comarca de Araquari"/>
    <x v="1"/>
    <s v="Serviços de Manutenção de Jardim"/>
    <s v="0012575-93.2026.8.24.0710"/>
    <x v="2"/>
    <s v="em contratação"/>
    <s v="Manutenção e limpeza do jardim"/>
    <n v="12"/>
    <n v="3120"/>
    <s v="Médio"/>
    <s v="Dispensa de Licitação em razão do valor"/>
    <s v=""/>
  </r>
  <r>
    <x v="323"/>
    <s v="Comarca de Araranguá"/>
    <x v="1"/>
    <s v="Serviços de Manutenção de Jardim"/>
    <m/>
    <x v="0"/>
    <s v="Prevista"/>
    <s v="Manutenção e limpeza do jardim"/>
    <n v="12"/>
    <n v="1593.57"/>
    <s v="Médio"/>
    <s v="Dispensa de Licitação em razão do valor"/>
    <n v="0"/>
  </r>
  <r>
    <x v="324"/>
    <s v="Comarca de Armazém"/>
    <x v="1"/>
    <s v="Serviços de Manutenção de Jardim"/>
    <m/>
    <x v="0"/>
    <s v="em contratação"/>
    <s v="Manutenção e limpeza do jardim"/>
    <n v="12"/>
    <n v="9280.7000000000007"/>
    <s v="Médio"/>
    <s v="Dispensa de Licitação em razão do valor"/>
    <n v="8866"/>
  </r>
  <r>
    <x v="324"/>
    <s v="Comarca de Armazém"/>
    <x v="1"/>
    <s v="Serviços de Manutenção de Jardim"/>
    <s v="0005848-21.2026.8.24.0710"/>
    <x v="2"/>
    <s v="em contratação"/>
    <s v="Manutenção e limpeza do jardim"/>
    <n v="12"/>
    <n v="8866"/>
    <s v="Médio"/>
    <s v="Dispensa de Licitação em razão do valor"/>
    <s v=""/>
  </r>
  <r>
    <x v="325"/>
    <s v="Comarca de Ascurra"/>
    <x v="1"/>
    <s v="Serviços de Manutenção de Jardim"/>
    <m/>
    <x v="0"/>
    <s v="em contratação"/>
    <s v="Manutenção e limpeza do jardim"/>
    <n v="12"/>
    <n v="7986"/>
    <s v="Médio"/>
    <s v="Dispensa de Licitação em razão do valor"/>
    <n v="6600"/>
  </r>
  <r>
    <x v="325"/>
    <s v="Comarca de Ascurra"/>
    <x v="1"/>
    <s v="Serviços de Manutenção de Jardim"/>
    <s v="0099908-20.2025.8.24.0710"/>
    <x v="2"/>
    <s v="em contratação"/>
    <s v="Manutenção e limpeza do jardim"/>
    <n v="12"/>
    <n v="6600"/>
    <s v="Médio"/>
    <s v="Dispensa de Licitação em razão do valor"/>
    <s v=""/>
  </r>
  <r>
    <x v="326"/>
    <s v="Comarca de Balneário Camboriú"/>
    <x v="1"/>
    <s v="Serviços de Manutenção de Jardim"/>
    <m/>
    <x v="0"/>
    <s v="em contratação"/>
    <s v="Manutenção e limpeza do jardim"/>
    <n v="12"/>
    <n v="25361.599999999999"/>
    <s v="Médio"/>
    <s v="Dispensa de Licitação em razão do valor"/>
    <n v="27726"/>
  </r>
  <r>
    <x v="326"/>
    <s v="Comarca de Balneário Camboriú"/>
    <x v="1"/>
    <s v="Serviços de Manutenção de Jardim"/>
    <s v="0005681-04.2026.8.24.0710"/>
    <x v="2"/>
    <s v="em contratação"/>
    <s v="Manutenção e limpeza do jardim"/>
    <n v="12"/>
    <n v="9856"/>
    <s v="Médio"/>
    <s v="Dispensa de Licitação em razão do valor"/>
    <s v=""/>
  </r>
  <r>
    <x v="326"/>
    <s v="Comarca de Balneário Camboriú"/>
    <x v="1"/>
    <s v="Serviços de Manutenção de Jardim"/>
    <s v="0101483-63.2025.8.24.0710"/>
    <x v="2"/>
    <s v="em contratação"/>
    <s v="Manutenção e limpeza do jardim"/>
    <n v="12"/>
    <n v="17870"/>
    <s v="Médio"/>
    <s v="Dispensa de Licitação em razão do valor"/>
    <s v=""/>
  </r>
  <r>
    <x v="327"/>
    <s v="Comarca de Balneário Piçarras"/>
    <x v="1"/>
    <s v="Serviços de Manutenção de Jardim"/>
    <m/>
    <x v="0"/>
    <s v="em contratação"/>
    <s v="Manutenção e limpeza do jardim"/>
    <n v="12"/>
    <n v="10890"/>
    <s v="Médio"/>
    <s v="Dispensa de Licitação em razão do valor"/>
    <n v="9600"/>
  </r>
  <r>
    <x v="327"/>
    <s v="Comarca de Balneário Piçarras"/>
    <x v="1"/>
    <s v="Serviços de Manutenção de Jardim"/>
    <s v="0093093-07.2025.8.24.0710"/>
    <x v="2"/>
    <s v="em contratação"/>
    <s v="Manutenção e limpeza do jardim"/>
    <n v="12"/>
    <n v="9600"/>
    <s v="Médio"/>
    <s v="Dispensa de Licitação em razão do valor"/>
    <s v=""/>
  </r>
  <r>
    <x v="328"/>
    <s v="Comarca de Barra Velha"/>
    <x v="1"/>
    <s v="Serviços de Manutenção de Jardim"/>
    <m/>
    <x v="0"/>
    <s v="em contratação"/>
    <s v="Manutenção e limpeza do jardim"/>
    <n v="12"/>
    <n v="12632.4"/>
    <s v="Médio"/>
    <s v="Dispensa de Licitação em razão do valor"/>
    <n v="9000"/>
  </r>
  <r>
    <x v="328"/>
    <s v="Comarca de Barra Velha"/>
    <x v="1"/>
    <s v="Serviços de Manutenção de Jardim"/>
    <s v="0006275-18.2026.8.24.0710"/>
    <x v="2"/>
    <s v="em contratação"/>
    <s v="Manutenção e limpeza do jardim"/>
    <n v="12"/>
    <n v="9000"/>
    <s v="Médio"/>
    <s v="Dispensa de Licitação em razão do valor"/>
    <s v=""/>
  </r>
  <r>
    <x v="329"/>
    <s v="Comarca de Biguaçu"/>
    <x v="1"/>
    <s v="Serviços de Manutenção de Jardim"/>
    <m/>
    <x v="0"/>
    <s v="em contratação"/>
    <s v="Manutenção e limpeza do jardim"/>
    <n v="12"/>
    <n v="8769.2000000000007"/>
    <s v="Médio"/>
    <s v="Dispensa de Licitação em razão do valor"/>
    <n v="7760"/>
  </r>
  <r>
    <x v="329"/>
    <s v="Comarca de Biguaçu"/>
    <x v="1"/>
    <s v="Serviços de Manutenção de Jardim"/>
    <s v="0097646-97.2025.8.24.0710"/>
    <x v="2"/>
    <s v="em contratação"/>
    <s v="Manutenção e limpeza do jardim"/>
    <n v="12"/>
    <n v="7760"/>
    <s v="Médio"/>
    <s v="Dispensa de Licitação em razão do valor"/>
    <s v=""/>
  </r>
  <r>
    <x v="330"/>
    <s v="Comarca de Blumenau"/>
    <x v="1"/>
    <s v="Serviços de Manutenção de Jardim"/>
    <m/>
    <x v="0"/>
    <s v="em contratação"/>
    <s v="Manutenção e limpeza do jardim"/>
    <n v="12"/>
    <n v="8905.6"/>
    <s v="Médio"/>
    <s v="Dispensa de Licitação em razão do valor"/>
    <n v="15600"/>
  </r>
  <r>
    <x v="330"/>
    <s v="Comarca de Blumenau"/>
    <x v="1"/>
    <s v="Serviços de Manutenção de Jardim"/>
    <s v="0007466-98.2026.8.24.0710"/>
    <x v="2"/>
    <s v="em contratação"/>
    <s v="Manutenção e limpeza do jardim"/>
    <n v="12"/>
    <n v="15600"/>
    <s v="Médio"/>
    <s v="Dispensa de Licitação em razão do valor"/>
    <s v=""/>
  </r>
  <r>
    <x v="331"/>
    <s v="Comarca de Blumenau - Fórum FURB"/>
    <x v="1"/>
    <s v="Serviços de Manutenção de Jardim"/>
    <m/>
    <x v="0"/>
    <s v="em contratação"/>
    <s v="Manutenção e limpeza do jardim"/>
    <n v="12"/>
    <n v="12886.5"/>
    <s v="Médio"/>
    <s v="Dispensa de Licitação em razão do valor"/>
    <n v="17200"/>
  </r>
  <r>
    <x v="331"/>
    <s v="Comarca de Blumenau - Fórum FURB"/>
    <x v="1"/>
    <s v="Serviços de Manutenção de Jardim"/>
    <s v="0099765-31.2025.8.24.0710"/>
    <x v="2"/>
    <s v="em contratação"/>
    <s v="Manutenção e limpeza do jardim"/>
    <n v="12"/>
    <n v="17200"/>
    <s v="Médio"/>
    <s v="Dispensa de Licitação em razão do valor"/>
    <s v=""/>
  </r>
  <r>
    <x v="332"/>
    <s v="Comarca de Bom Retiro"/>
    <x v="1"/>
    <s v="Serviços de Manutenção de Jardim"/>
    <m/>
    <x v="0"/>
    <s v="em contratação"/>
    <s v="Manutenção e limpeza do jardim"/>
    <n v="12"/>
    <n v="2323.1999999999998"/>
    <s v="Médio"/>
    <s v="Dispensa de Licitação em razão do valor"/>
    <n v="11780"/>
  </r>
  <r>
    <x v="332"/>
    <s v="Comarca de Bom Retiro"/>
    <x v="1"/>
    <s v="Serviços de Manutenção de Jardim"/>
    <s v="0099165-10.2025.8.24.0710"/>
    <x v="2"/>
    <s v="em contratação"/>
    <s v="Manutenção e limpeza do jardim"/>
    <n v="12"/>
    <n v="5580"/>
    <s v="Médio"/>
    <s v="Dispensa de Licitação em razão do valor"/>
    <s v=""/>
  </r>
  <r>
    <x v="332"/>
    <s v="Comarca de Bom Retiro"/>
    <x v="1"/>
    <s v="Serviços de Manutenção de Jardim"/>
    <s v="0013453-18.2026.8.24.0710"/>
    <x v="2"/>
    <s v="em contratação"/>
    <s v="Manutenção e limpeza do jardim"/>
    <n v="12"/>
    <n v="6200"/>
    <s v="Médio"/>
    <s v="Dispensa de Licitação em razão do valor"/>
    <s v=""/>
  </r>
  <r>
    <x v="333"/>
    <s v="Comarca de Braço do Norte"/>
    <x v="1"/>
    <s v="Serviços de Manutenção de Jardim"/>
    <m/>
    <x v="0"/>
    <s v="Prevista"/>
    <s v="Manutenção e limpeza do jardim"/>
    <n v="12"/>
    <n v="1258.4000000000001"/>
    <s v="Médio"/>
    <s v="Dispensa de Licitação em razão do valor"/>
    <n v="0"/>
  </r>
  <r>
    <x v="334"/>
    <s v="Comarca de Caçador"/>
    <x v="1"/>
    <s v="Serviços de Manutenção de Jardim"/>
    <m/>
    <x v="0"/>
    <s v="Prevista"/>
    <s v="Manutenção e limpeza do jardim"/>
    <n v="12"/>
    <n v="9026.6"/>
    <s v="Médio"/>
    <s v="Dispensa de Licitação em razão do valor"/>
    <n v="0"/>
  </r>
  <r>
    <x v="335"/>
    <s v="Comarca de Camboriú"/>
    <x v="1"/>
    <s v="Serviços de Manutenção de Jardim"/>
    <m/>
    <x v="0"/>
    <s v="em contratação"/>
    <s v="Manutenção e limpeza do jardim"/>
    <n v="12"/>
    <n v="13745.6"/>
    <s v="Médio"/>
    <s v="Dispensa de Licitação em razão do valor"/>
    <n v="21702.78"/>
  </r>
  <r>
    <x v="335"/>
    <s v="Comarca de Camboriú"/>
    <x v="1"/>
    <s v="Serviços de Manutenção de Jardim"/>
    <s v="0101141-52.2025.8.24.0710"/>
    <x v="2"/>
    <s v="em contratação"/>
    <s v="Manutenção e limpeza do jardim"/>
    <n v="12"/>
    <n v="10851.39"/>
    <s v="Médio"/>
    <s v="Dispensa de Licitação em razão do valor"/>
    <s v=""/>
  </r>
  <r>
    <x v="335"/>
    <s v="Comarca de Camboriú"/>
    <x v="1"/>
    <s v="Serviços de Manutenção de Jardim"/>
    <s v="0089400-78.2026.8.24.0710"/>
    <x v="2"/>
    <s v="em contratação"/>
    <s v="Manutenção e limpeza do jardim"/>
    <n v="12"/>
    <n v="10851.39"/>
    <s v="Médio"/>
    <s v="Dispensa de Licitação em razão do valor"/>
    <s v=""/>
  </r>
  <r>
    <x v="336"/>
    <s v="Comarca de Canoinhas"/>
    <x v="1"/>
    <s v="Serviços de Manutenção de Jardim"/>
    <m/>
    <x v="0"/>
    <s v="em contratação"/>
    <s v="Manutenção e limpeza do jardim"/>
    <n v="12"/>
    <n v="45401.81"/>
    <s v="Médio"/>
    <s v="Dispensa de Licitação em razão do valor"/>
    <n v="6700"/>
  </r>
  <r>
    <x v="336"/>
    <s v="Comarca de Canoinhas"/>
    <x v="1"/>
    <s v="Serviços de Manutenção de Jardim"/>
    <s v="0023175-76.2026.8.24.0710"/>
    <x v="2"/>
    <s v="em contratação"/>
    <s v="Manutenção e limpeza do jardim"/>
    <n v="10"/>
    <n v="6700"/>
    <s v="Médio"/>
    <s v="Dispensa de Licitação em razão do valor"/>
    <s v=""/>
  </r>
  <r>
    <x v="337"/>
    <s v="Comarca de Capinzal"/>
    <x v="1"/>
    <s v="Serviços de Manutenção de Jardim"/>
    <m/>
    <x v="0"/>
    <s v="Prevista"/>
    <s v="Manutenção e limpeza do jardim"/>
    <n v="12"/>
    <n v="4065.6"/>
    <s v="Médio"/>
    <s v="Dispensa de Licitação em razão do valor"/>
    <n v="0"/>
  </r>
  <r>
    <x v="338"/>
    <s v="Comarca da Capital"/>
    <x v="1"/>
    <s v="Serviços de Manutenção de Jardim"/>
    <m/>
    <x v="0"/>
    <s v="em contratação"/>
    <s v="Manutenção e limpeza do jardim"/>
    <n v="12"/>
    <n v="18681.3"/>
    <s v="Médio"/>
    <s v="Dispensa de Licitação em razão do valor"/>
    <n v="14400"/>
  </r>
  <r>
    <x v="338"/>
    <s v="Comarca da Capital"/>
    <x v="1"/>
    <s v="Serviços de Manutenção de Jardim"/>
    <s v="0097940-52.2025.8.24.0710"/>
    <x v="2"/>
    <s v="em contratação"/>
    <s v="Manutenção e limpeza do jardim"/>
    <n v="12"/>
    <n v="14400"/>
    <s v="Médio"/>
    <s v="Dispensa de Licitação em razão do valor"/>
    <s v=""/>
  </r>
  <r>
    <x v="339"/>
    <s v="Comarca da Capital - Fórum do Continente"/>
    <x v="1"/>
    <s v="Serviços de Manutenção de Jardim"/>
    <m/>
    <x v="0"/>
    <s v="em contratação"/>
    <s v="Manutenção e limpeza do jardim"/>
    <n v="12"/>
    <n v="33033"/>
    <s v="Médio"/>
    <s v="Dispensa de Licitação em razão do valor"/>
    <n v="25715"/>
  </r>
  <r>
    <x v="339"/>
    <s v="Comarca da Capital - Fórum do Continente"/>
    <x v="1"/>
    <s v="Serviços de Manutenção de Jardim"/>
    <s v="0014009-20.2026.8.24.0710"/>
    <x v="2"/>
    <s v="em contratação"/>
    <s v="Manutenção e limpeza do jardim"/>
    <n v="12"/>
    <n v="25715"/>
    <s v="Médio"/>
    <s v="Dispensa de Licitação em razão do valor"/>
    <s v=""/>
  </r>
  <r>
    <x v="340"/>
    <s v="Comarca da Capital - Fórum do Norte da Ilha (SC 401)"/>
    <x v="1"/>
    <s v="Serviços de Manutenção de Jardim"/>
    <m/>
    <x v="0"/>
    <s v="Prevista"/>
    <s v="Manutenção e limpeza do jardim"/>
    <n v="12"/>
    <n v="2843.5"/>
    <s v="Médio"/>
    <s v="Dispensa de Licitação em razão do valor"/>
    <n v="0"/>
  </r>
  <r>
    <x v="341"/>
    <s v="Comarca da Capital - Fórum Eduardo Luz"/>
    <x v="1"/>
    <s v="Serviços de Manutenção de Jardim"/>
    <m/>
    <x v="0"/>
    <s v="em contratação"/>
    <s v="Manutenção e limpeza do jardim"/>
    <n v="12"/>
    <n v="39930"/>
    <s v="Médio"/>
    <s v="Dispensa de Licitação em razão do valor"/>
    <n v="37291.72"/>
  </r>
  <r>
    <x v="341"/>
    <s v="Comarca da Capital - Fórum Eduardo Luz"/>
    <x v="1"/>
    <s v="Serviços de Manutenção de Jardim"/>
    <s v="0005425-61.2026.8.24.0710"/>
    <x v="2"/>
    <s v="em contratação"/>
    <s v="Manutenção e limpeza do jardim"/>
    <n v="12"/>
    <n v="37291.72"/>
    <s v="Médio"/>
    <s v="Dispensa de Licitação em razão do valor"/>
    <s v=""/>
  </r>
  <r>
    <x v="342"/>
    <s v="Comarca de Capivari de Baixo"/>
    <x v="1"/>
    <s v="Serviços de Manutenção de Jardim"/>
    <m/>
    <x v="0"/>
    <s v="Prevista"/>
    <s v="Manutenção e limpeza do jardim"/>
    <n v="12"/>
    <n v="9317"/>
    <s v="Médio"/>
    <s v="Dispensa de Licitação em razão do valor"/>
    <n v="0"/>
  </r>
  <r>
    <x v="343"/>
    <s v="Comarca de Catanduvas"/>
    <x v="1"/>
    <s v="Serviços de Manutenção de Jardim"/>
    <m/>
    <x v="0"/>
    <s v="em contratação"/>
    <s v="Manutenção e limpeza do jardim"/>
    <n v="12"/>
    <n v="16080.9"/>
    <s v="Médio"/>
    <s v="Dispensa de Licitação em razão do valor"/>
    <n v="15070"/>
  </r>
  <r>
    <x v="343"/>
    <s v="Comarca de Catanduvas"/>
    <x v="1"/>
    <s v="Serviços de Manutenção de Jardim"/>
    <s v="0004891-20.2026.8.24.0710"/>
    <x v="2"/>
    <s v="em contratação"/>
    <s v="Manutenção e limpeza do jardim"/>
    <n v="12"/>
    <n v="15070"/>
    <s v="Médio"/>
    <s v="Dispensa de Licitação em razão do valor"/>
    <s v=""/>
  </r>
  <r>
    <x v="344"/>
    <s v="Comarca de Chapecó"/>
    <x v="1"/>
    <s v="Serviços de Manutenção de Jardim"/>
    <m/>
    <x v="0"/>
    <s v="em contratação"/>
    <s v="Manutenção e limpeza do jardim"/>
    <n v="12"/>
    <n v="25264.799999999999"/>
    <s v="Médio"/>
    <s v="Dispensa de Licitação em razão do valor"/>
    <n v="10300"/>
  </r>
  <r>
    <x v="344"/>
    <s v="Comarca de Chapecó"/>
    <x v="1"/>
    <s v="Serviços de Manutenção de Jardim"/>
    <s v="0008899-40.2026.8.24.0710"/>
    <x v="2"/>
    <s v="em contratação"/>
    <s v="Manutenção e limpeza do jardim"/>
    <n v="12"/>
    <n v="10300"/>
    <s v="Médio"/>
    <s v="Dispensa de Licitação em razão do valor"/>
    <s v=""/>
  </r>
  <r>
    <x v="345"/>
    <s v="Divisão de Almoxarifado"/>
    <x v="1"/>
    <s v="Serviços de Manutenção de Jardim Almoxarifado e Patrimônio"/>
    <m/>
    <x v="0"/>
    <s v="em contratação"/>
    <s v="Manutenção e limpeza do jardim"/>
    <n v="12"/>
    <n v="39915.480000000003"/>
    <s v="Médio"/>
    <s v="Dispensa de Licitação em razão do valor"/>
    <n v="28240"/>
  </r>
  <r>
    <x v="345"/>
    <s v="Divisão de Almoxarifado"/>
    <x v="1"/>
    <s v="Serviços de Manutenção de Jardim Almoxarifado e Patrimônio"/>
    <s v="0008888-11.2026.8.24.0710"/>
    <x v="2"/>
    <s v="em contratação"/>
    <s v="Manutenção e limpeza do jardim"/>
    <n v="12"/>
    <n v="28240"/>
    <s v="Médio"/>
    <s v="Dispensa de Licitação em razão do valor"/>
    <s v=""/>
  </r>
  <r>
    <x v="346"/>
    <s v="Comarca de Coronel Freitas"/>
    <x v="1"/>
    <s v="Serviços de Manutenção de Jardim"/>
    <m/>
    <x v="0"/>
    <s v="em contratação"/>
    <s v="Manutenção e limpeza do jardim"/>
    <n v="12"/>
    <n v="20001.3"/>
    <s v="Médio"/>
    <s v="Dispensa de Licitação em razão do valor"/>
    <n v="16740"/>
  </r>
  <r>
    <x v="346"/>
    <s v="Comarca de Coronel Freitas"/>
    <x v="1"/>
    <s v="Serviços de Manutenção de Jardim"/>
    <s v="0093842-24.2025.8.24.0710"/>
    <x v="2"/>
    <s v="em contratação"/>
    <s v="Manutenção e limpeza do jardim"/>
    <n v="12"/>
    <n v="16740"/>
    <s v="Médio"/>
    <s v="Dispensa de Licitação em razão do valor"/>
    <s v=""/>
  </r>
  <r>
    <x v="347"/>
    <s v="Comarca de Correia Pinto"/>
    <x v="1"/>
    <s v="Serviços de Manutenção de Jardim"/>
    <m/>
    <x v="0"/>
    <s v="em contratação"/>
    <s v="Manutenção e limpeza do jardim"/>
    <n v="12"/>
    <n v="44818.400000000001"/>
    <s v="Médio"/>
    <s v="Dispensa de Licitação em razão do valor"/>
    <n v="41712"/>
  </r>
  <r>
    <x v="347"/>
    <s v="Comarca de Correia Pinto"/>
    <x v="1"/>
    <s v="Serviços de Manutenção de Jardim"/>
    <s v="0086877-30.2025.8.24.0710"/>
    <x v="2"/>
    <s v="em contratação"/>
    <s v="Manutenção e limpeza do jardim"/>
    <n v="12"/>
    <n v="41712"/>
    <s v="Médio"/>
    <s v="Dispensa de Licitação em razão do valor"/>
    <s v=""/>
  </r>
  <r>
    <x v="348"/>
    <s v="Comarca de Criciúma"/>
    <x v="1"/>
    <s v="Serviços de Manutenção de Jardim"/>
    <m/>
    <x v="0"/>
    <s v="em contratação"/>
    <s v="Manutenção e limpeza do jardim"/>
    <n v="12"/>
    <n v="50674.8"/>
    <s v="Médio"/>
    <s v="Dispensa de Licitação em razão do valor"/>
    <n v="41350"/>
  </r>
  <r>
    <x v="348"/>
    <s v="Comarca de Criciúma"/>
    <x v="1"/>
    <s v="Serviços de Manutenção de Jardim"/>
    <s v="0010920-86.2026.8.24.0710"/>
    <x v="2"/>
    <s v="em contratação"/>
    <s v="Manutenção e limpeza do jardim"/>
    <n v="12"/>
    <n v="41350"/>
    <s v="Médio"/>
    <s v="Dispensa de Licitação em razão do valor"/>
    <s v=""/>
  </r>
  <r>
    <x v="349"/>
    <s v="Comarca de Cunha Porã"/>
    <x v="1"/>
    <s v="Serviços de Manutenção de Jardim"/>
    <m/>
    <x v="0"/>
    <s v="em contratação"/>
    <s v="Manutenção e limpeza do jardim"/>
    <n v="12"/>
    <n v="6461.4"/>
    <s v="Médio"/>
    <s v="Dispensa de Licitação em razão do valor"/>
    <n v="4790"/>
  </r>
  <r>
    <x v="349"/>
    <s v="Comarca de Cunha Porã"/>
    <x v="1"/>
    <s v="Serviços de Manutenção de Jardim"/>
    <s v="0012844-35.2026.8.24.0710"/>
    <x v="2"/>
    <s v="em contratação"/>
    <s v="Manutenção e limpeza do jardim"/>
    <n v="12"/>
    <n v="4790"/>
    <s v="Médio"/>
    <s v="Dispensa de Licitação em razão do valor"/>
    <s v=""/>
  </r>
  <r>
    <x v="350"/>
    <s v="Comarca de Descanso"/>
    <x v="1"/>
    <s v="Serviços de Manutenção de Jardim"/>
    <m/>
    <x v="0"/>
    <s v="em contratação"/>
    <s v="Manutenção e limpeza do jardim"/>
    <n v="12"/>
    <n v="10877.9"/>
    <s v="Médio"/>
    <s v="Dispensa de Licitação em razão do valor"/>
    <n v="13360"/>
  </r>
  <r>
    <x v="350"/>
    <s v="Comarca de Descanso"/>
    <x v="1"/>
    <s v="Serviços de Manutenção de Jardim"/>
    <s v="0102987-07.2025.8.24.0710"/>
    <x v="2"/>
    <s v="Cancelada"/>
    <s v="Manutenção e limpeza do jardim"/>
    <n v="12"/>
    <n v="0"/>
    <s v="Médio"/>
    <s v="Dispensa de Licitação em razão do valor"/>
    <s v=""/>
  </r>
  <r>
    <x v="350"/>
    <s v="Comarca de Descanso"/>
    <x v="1"/>
    <s v="Serviços de Manutenção de Jardim"/>
    <s v="0076347-30.2026.8.24.0710"/>
    <x v="2"/>
    <s v="em contratação"/>
    <s v="Manutenção e limpeza do jardim"/>
    <n v="8"/>
    <n v="13360"/>
    <s v="Médio"/>
    <s v="Dispensa de Licitação em razão do valor"/>
    <s v=""/>
  </r>
  <r>
    <x v="351"/>
    <s v="Comarca de Dionísio Cerqueira"/>
    <x v="1"/>
    <s v="Serviços de Manutenção de Jardim"/>
    <m/>
    <x v="0"/>
    <s v="em contratação"/>
    <s v="Manutenção e limpeza do jardim"/>
    <n v="12"/>
    <n v="6776"/>
    <s v="Médio"/>
    <s v="Dispensa de Licitação em razão do valor"/>
    <n v="6000"/>
  </r>
  <r>
    <x v="351"/>
    <s v="Comarca de Dionísio Cerqueira"/>
    <x v="1"/>
    <s v="Serviços de Manutenção de Jardim"/>
    <s v="0093359-91.2025.8.24.0710"/>
    <x v="2"/>
    <s v="em contratação"/>
    <s v="Manutenção e limpeza do jardim"/>
    <n v="12"/>
    <n v="6000"/>
    <s v="Médio"/>
    <s v="Dispensa de Licitação em razão do valor"/>
    <s v=""/>
  </r>
  <r>
    <x v="352"/>
    <s v="Divisão de Arquivo"/>
    <x v="1"/>
    <s v="Serviços de Manutenção de Jardim"/>
    <m/>
    <x v="0"/>
    <s v="em contratação"/>
    <s v="Manutenção e limpeza do jardim"/>
    <n v="12"/>
    <n v="52272"/>
    <s v="Médio"/>
    <s v="Dispensa de Licitação em razão do valor"/>
    <n v="49800"/>
  </r>
  <r>
    <x v="352"/>
    <s v="Divisão de Arquivo"/>
    <x v="1"/>
    <s v="Serviços de Manutenção de Jardim"/>
    <s v="0006835-57.2026.8.24.0710"/>
    <x v="2"/>
    <s v="em contratação"/>
    <s v="Manutenção e limpeza do jardim"/>
    <n v="12"/>
    <n v="49800"/>
    <s v="Médio"/>
    <s v="Dispensa de Licitação em razão do valor"/>
    <s v=""/>
  </r>
  <r>
    <x v="353"/>
    <s v="Comarca de Fraiburgo"/>
    <x v="1"/>
    <s v="Serviços de Manutenção de Jardim"/>
    <m/>
    <x v="0"/>
    <s v="em contratação"/>
    <s v="Manutenção e limpeza do jardim"/>
    <n v="12"/>
    <n v="8712"/>
    <s v="Médio"/>
    <s v="Dispensa de Licitação em razão do valor"/>
    <n v="10200"/>
  </r>
  <r>
    <x v="353"/>
    <s v="Comarca de Fraiburgo"/>
    <x v="1"/>
    <s v="Serviços de Manutenção de Jardim"/>
    <s v="0095261-79.2025.8.24.0710"/>
    <x v="2"/>
    <s v="em contratação"/>
    <s v="Manutenção e limpeza do jardim"/>
    <n v="12"/>
    <n v="10200"/>
    <s v="Médio"/>
    <s v="Dispensa de Licitação em razão do valor"/>
    <s v=""/>
  </r>
  <r>
    <x v="354"/>
    <s v="Comarca de Gaspar"/>
    <x v="1"/>
    <s v="Serviços de Manutenção de Jardim"/>
    <m/>
    <x v="0"/>
    <s v="em contratação"/>
    <s v="Manutenção e limpeza do jardim"/>
    <n v="12"/>
    <n v="10333.4"/>
    <s v="Médio"/>
    <s v="Dispensa de Licitação em razão do valor"/>
    <n v="11760"/>
  </r>
  <r>
    <x v="354"/>
    <s v="Comarca de Gaspar"/>
    <x v="1"/>
    <s v="Serviços de Manutenção de Jardim"/>
    <s v="0097785-49.2025.8.24.0710"/>
    <x v="2"/>
    <s v="em contratação"/>
    <s v="Manutenção e limpeza do jardim"/>
    <n v="12"/>
    <n v="11760"/>
    <s v="Médio"/>
    <s v="Dispensa de Licitação em razão do valor"/>
    <s v=""/>
  </r>
  <r>
    <x v="355"/>
    <s v="Comarca de Guaramirim"/>
    <x v="1"/>
    <s v="jardinagem"/>
    <s v="0096809-42.2025.8.24.0710"/>
    <x v="2"/>
    <s v="em contratação"/>
    <s v="Manutenção e limpeza do jardim"/>
    <n v="12"/>
    <n v="7800"/>
    <s v="Médio"/>
    <s v="Dispensa de Licitação em razão do valor"/>
    <s v=""/>
  </r>
  <r>
    <x v="355"/>
    <s v="Comarca de Guaramirim"/>
    <x v="1"/>
    <s v="Serviços de Manutenção de Jardim"/>
    <m/>
    <x v="0"/>
    <s v="em contratação"/>
    <s v="Manutenção e limpeza do jardim"/>
    <n v="12"/>
    <n v="7260"/>
    <s v="Médio"/>
    <s v="Dispensa de Licitação em razão do valor"/>
    <n v="7800"/>
  </r>
  <r>
    <x v="356"/>
    <s v="Comarca de Herval D'oeste"/>
    <x v="1"/>
    <s v="Serviços de Manutenção de Jardim"/>
    <m/>
    <x v="0"/>
    <s v="em contratação"/>
    <s v="Manutenção e limpeza do jardim"/>
    <n v="12"/>
    <n v="35772"/>
    <s v="Médio"/>
    <s v="Dispensa de Licitação em razão do valor"/>
    <n v="47538"/>
  </r>
  <r>
    <x v="356"/>
    <s v="Comarca de Herval D'oeste"/>
    <x v="1"/>
    <s v="Serviços de Manutenção de Jardim"/>
    <s v="0095319-82.2025.8.24.0710"/>
    <x v="2"/>
    <s v="em contratação"/>
    <s v="Manutenção e limpeza do jardim"/>
    <n v="12"/>
    <n v="35538"/>
    <s v="Médio"/>
    <s v="Dispensa de Licitação em razão do valor"/>
    <s v=""/>
  </r>
  <r>
    <x v="356"/>
    <s v="Comarca de Herval D'oeste"/>
    <x v="1"/>
    <s v="Serviços de Manutenção de Jardim"/>
    <s v="0096427-49.2025.8.24.0710"/>
    <x v="2"/>
    <s v="em contratação"/>
    <s v="Manutenção e limpeza do jardim"/>
    <n v="12"/>
    <n v="12000"/>
    <s v="Médio"/>
    <s v="Dispensa de Licitação em razão do valor"/>
    <s v=""/>
  </r>
  <r>
    <x v="357"/>
    <s v="Comarca de Ibirama"/>
    <x v="1"/>
    <s v="Serviços de Manutenção de Jardim"/>
    <m/>
    <x v="0"/>
    <s v="em contratação"/>
    <s v="Manutenção e limpeza do jardim"/>
    <n v="12"/>
    <n v="39857.4"/>
    <s v="Médio"/>
    <s v="Dispensa de Licitação em razão do valor"/>
    <n v="46665"/>
  </r>
  <r>
    <x v="357"/>
    <s v="Comarca de Ibirama"/>
    <x v="1"/>
    <s v="Serviços de Manutenção de Jardim"/>
    <s v="0096681-22.2025.8.24.0710"/>
    <x v="2"/>
    <s v="em contratação"/>
    <s v="Manutenção e limpeza do jardim"/>
    <n v="12"/>
    <n v="46665"/>
    <s v="Médio"/>
    <s v="Dispensa de Licitação em razão do valor"/>
    <s v=""/>
  </r>
  <r>
    <x v="358"/>
    <s v="Comarca de Içara"/>
    <x v="1"/>
    <s v="Serviços de Manutenção de Jardim"/>
    <m/>
    <x v="0"/>
    <s v="em contratação"/>
    <s v="Manutenção e limpeza do jardim"/>
    <n v="12"/>
    <n v="21780"/>
    <s v="Médio"/>
    <s v="Dispensa de Licitação em razão do valor"/>
    <n v="22320"/>
  </r>
  <r>
    <x v="358"/>
    <s v="Comarca de Içara"/>
    <x v="1"/>
    <s v="Serviços de Manutenção de Jardim"/>
    <s v="0094465-88.2025.8.24.0710"/>
    <x v="2"/>
    <s v="em contratação"/>
    <s v="Manutenção e limpeza do jardim"/>
    <n v="12"/>
    <n v="22320"/>
    <s v="Médio"/>
    <s v="Dispensa de Licitação em razão do valor"/>
    <s v=""/>
  </r>
  <r>
    <x v="359"/>
    <s v="Comarca de Imaruí"/>
    <x v="1"/>
    <s v="Serviços de Manutenção de Jardim"/>
    <m/>
    <x v="0"/>
    <s v="em contratação"/>
    <s v="Manutenção e limpeza do jardim"/>
    <n v="12"/>
    <n v="21890"/>
    <s v="Médio"/>
    <s v="Dispensa de Licitação em razão do valor"/>
    <n v="18000"/>
  </r>
  <r>
    <x v="359"/>
    <s v="Comarca de Imaruí"/>
    <x v="1"/>
    <s v="Serviços de Manutenção de Jardim"/>
    <s v="0013906-13.2026.8.24.0710"/>
    <x v="2"/>
    <s v="em contratação"/>
    <s v="Manutenção e limpeza do jardim"/>
    <n v="12"/>
    <n v="18000"/>
    <s v="Médio"/>
    <s v="Dispensa de Licitação em razão do valor"/>
    <s v=""/>
  </r>
  <r>
    <x v="360"/>
    <s v="Comarca de Imbituba"/>
    <x v="1"/>
    <s v="Serviços de Manutenção de Jardim"/>
    <m/>
    <x v="0"/>
    <s v="em contratação"/>
    <s v="Manutenção e limpeza do jardim"/>
    <n v="12"/>
    <n v="40656"/>
    <s v="Médio"/>
    <s v="Dispensa de Licitação em razão do valor"/>
    <n v="77640"/>
  </r>
  <r>
    <x v="360"/>
    <s v="Comarca de Imbituba"/>
    <x v="1"/>
    <s v="Serviços de Manutenção de Jardim"/>
    <s v="0097307-41.2025.8.24.0710"/>
    <x v="2"/>
    <s v="em contratação"/>
    <s v="Manutenção e limpeza do jardim"/>
    <n v="12"/>
    <n v="77640"/>
    <s v="Médio"/>
    <s v="Dispensa de Licitação em razão do valor"/>
    <s v=""/>
  </r>
  <r>
    <x v="361"/>
    <s v="Comarca de Indaial"/>
    <x v="1"/>
    <s v="Serviços de Manutenção de Jardim"/>
    <m/>
    <x v="0"/>
    <s v="em contratação"/>
    <s v="Manutenção e limpeza do jardim"/>
    <n v="12"/>
    <n v="7986"/>
    <s v="Médio"/>
    <s v="Dispensa de Licitação em razão do valor"/>
    <n v="17480"/>
  </r>
  <r>
    <x v="361"/>
    <s v="Comarca de Indaial"/>
    <x v="1"/>
    <s v="Serviços de Manutenção de Jardim"/>
    <s v="0105596-60.2025.8.24.0710"/>
    <x v="2"/>
    <s v="em contratação"/>
    <s v="Manutenção e limpeza do jardim"/>
    <n v="12"/>
    <n v="17480"/>
    <s v="Médio"/>
    <s v="Dispensa de Licitação em razão do valor"/>
    <s v=""/>
  </r>
  <r>
    <x v="362"/>
    <s v="Comarca de Itá"/>
    <x v="1"/>
    <s v="Serviços de Manutenção de Jardim"/>
    <m/>
    <x v="0"/>
    <s v="em contratação"/>
    <s v="Manutenção e limpeza do jardim"/>
    <n v="12"/>
    <n v="5447.42"/>
    <s v="Médio"/>
    <s v="Dispensa de Licitação em razão do valor"/>
    <n v="2760"/>
  </r>
  <r>
    <x v="362"/>
    <s v="Comarca de Itá"/>
    <x v="1"/>
    <s v="Serviços de Manutenção de Jardim"/>
    <s v="0097467-66.2025.8.24.0710"/>
    <x v="2"/>
    <s v="em contratação"/>
    <s v="Manutenção e limpeza do jardim"/>
    <n v="12"/>
    <n v="2760"/>
    <s v="Médio"/>
    <s v="Dispensa de Licitação em razão do valor"/>
    <s v=""/>
  </r>
  <r>
    <x v="363"/>
    <s v="Comarca de Itaiópolis"/>
    <x v="1"/>
    <s v="Serviços de Manutenção de Jardim"/>
    <m/>
    <x v="0"/>
    <s v="em contratação"/>
    <s v="Manutenção e limpeza do jardim"/>
    <n v="12"/>
    <n v="3146"/>
    <s v="Médio"/>
    <s v="Dispensa de Licitação em razão do valor"/>
    <n v="4960"/>
  </r>
  <r>
    <x v="363"/>
    <s v="Comarca de Itaiópolis"/>
    <x v="1"/>
    <s v="Serviços de Manutenção de Jardim"/>
    <s v="0105107-23.2025.8.24.0710"/>
    <x v="2"/>
    <s v="em contratação"/>
    <s v="Manutenção e limpeza do jardim"/>
    <n v="12"/>
    <n v="4960"/>
    <s v="Médio"/>
    <s v="Dispensa de Licitação em razão do valor"/>
    <s v=""/>
  </r>
  <r>
    <x v="364"/>
    <s v="Comarca de Itajaí"/>
    <x v="1"/>
    <s v="Serviços de Manutenção de Jardim"/>
    <m/>
    <x v="0"/>
    <s v="em contratação"/>
    <s v="Manutenção e limpeza do jardim"/>
    <n v="12"/>
    <n v="57596"/>
    <s v="Médio"/>
    <s v="Dispensa de Licitação em razão do valor"/>
    <n v="39900"/>
  </r>
  <r>
    <x v="364"/>
    <s v="Comarca de Itajaí"/>
    <x v="1"/>
    <s v="Serviços de Manutenção de Jardim"/>
    <s v="0095761-48.2025.8.24.0710"/>
    <x v="2"/>
    <s v="em contratação"/>
    <s v="Manutenção e limpeza do jardim"/>
    <n v="12"/>
    <n v="39900"/>
    <s v="Médio"/>
    <s v="Dispensa de Licitação em razão do valor"/>
    <s v=""/>
  </r>
  <r>
    <x v="365"/>
    <s v="Comarca de Itapema"/>
    <x v="1"/>
    <s v="Serviços de Manutenção de Jardim"/>
    <m/>
    <x v="0"/>
    <s v="em contratação"/>
    <s v="Manutenção e limpeza do jardim"/>
    <n v="12"/>
    <n v="8215.9"/>
    <s v="Médio"/>
    <s v="Dispensa de Licitação em razão do valor"/>
    <n v="25900"/>
  </r>
  <r>
    <x v="365"/>
    <s v="Comarca de Itapema"/>
    <x v="1"/>
    <s v="Serviços de Manutenção de Jardim"/>
    <s v="0012851-27.2026.8.24.0710"/>
    <x v="2"/>
    <s v="em contratação"/>
    <s v="Manutenção e limpeza do jardim"/>
    <n v="12"/>
    <n v="25900"/>
    <s v="Médio"/>
    <s v="Dispensa de Licitação em razão do valor"/>
    <s v=""/>
  </r>
  <r>
    <x v="366"/>
    <s v="Comarca de Itapiranga"/>
    <x v="1"/>
    <s v="Serviços de Manutenção de Jardim"/>
    <m/>
    <x v="0"/>
    <s v="em contratação"/>
    <s v="Manutenção e limpeza do jardim"/>
    <n v="12"/>
    <n v="7840.8"/>
    <s v="Médio"/>
    <s v="Dispensa de Licitação em razão do valor"/>
    <n v="9840.0499999999993"/>
  </r>
  <r>
    <x v="366"/>
    <s v="Comarca de Itapiranga"/>
    <x v="1"/>
    <s v="Serviços de Manutenção de Jardim"/>
    <s v="0005839-59.2026.8.24.0710"/>
    <x v="2"/>
    <s v="em contratação"/>
    <s v="Manutenção e limpeza do jardim"/>
    <n v="12"/>
    <n v="9840.0499999999993"/>
    <s v="Médio"/>
    <s v="Dispensa de Licitação em razão do valor"/>
    <s v=""/>
  </r>
  <r>
    <x v="367"/>
    <s v="Comarca de Itapoá"/>
    <x v="1"/>
    <s v="Serviços de Manutenção de Jardim"/>
    <m/>
    <x v="0"/>
    <s v="em contratação"/>
    <s v="Manutenção e limpeza do jardim"/>
    <n v="12"/>
    <n v="6679.2"/>
    <s v="Médio"/>
    <s v="Dispensa de Licitação em razão do valor"/>
    <n v="6280"/>
  </r>
  <r>
    <x v="367"/>
    <s v="Comarca de Itapoá"/>
    <x v="1"/>
    <s v="Serviços de Manutenção de Jardim"/>
    <s v="0100369-89.2025.8.24.0710"/>
    <x v="2"/>
    <s v="em contratação"/>
    <s v="Manutenção e limpeza do jardim"/>
    <n v="12"/>
    <n v="6280"/>
    <s v="Médio"/>
    <s v="Dispensa de Licitação em razão do valor"/>
    <s v=""/>
  </r>
  <r>
    <x v="368"/>
    <s v="Comarca de Jaguaruna"/>
    <x v="1"/>
    <s v="Serviços de Manutenção de Jardim"/>
    <m/>
    <x v="0"/>
    <s v="em contratação"/>
    <s v="Manutenção e limpeza do jardim"/>
    <n v="12"/>
    <n v="21513.7"/>
    <s v="Médio"/>
    <s v="Dispensa de Licitação em razão do valor"/>
    <n v="16880"/>
  </r>
  <r>
    <x v="368"/>
    <s v="Comarca de Jaguaruna"/>
    <x v="1"/>
    <s v="Serviços de Manutenção de Jardim"/>
    <s v="0013106-82.2026.8.24.0710"/>
    <x v="2"/>
    <s v="em contratação"/>
    <s v="Manutenção e limpeza do jardim"/>
    <n v="12"/>
    <n v="16880"/>
    <s v="Médio"/>
    <s v="Dispensa de Licitação em razão do valor"/>
    <s v=""/>
  </r>
  <r>
    <x v="369"/>
    <s v="Comarca de Jaraguá do Sul"/>
    <x v="1"/>
    <s v="Serviços de Manutenção de Jardim"/>
    <m/>
    <x v="0"/>
    <s v="em contratação"/>
    <s v="Manutenção e limpeza do jardim"/>
    <n v="12"/>
    <n v="12124.2"/>
    <s v="Médio"/>
    <s v="Dispensa de Licitação em razão do valor"/>
    <n v="7800"/>
  </r>
  <r>
    <x v="369"/>
    <s v="Comarca de Jaraguá do Sul"/>
    <x v="1"/>
    <s v="Serviços de Manutenção de Jardim"/>
    <s v="0023679-82.2026.8.24.0710"/>
    <x v="2"/>
    <s v="em contratação"/>
    <s v="Manutenção e limpeza do jardim"/>
    <n v="12"/>
    <n v="7800"/>
    <s v="Médio"/>
    <s v="Dispensa de Licitação em razão do valor"/>
    <s v=""/>
  </r>
  <r>
    <x v="370"/>
    <s v="Comarca de Joinville"/>
    <x v="1"/>
    <s v="Serviços de Manutenção de Jardim"/>
    <m/>
    <x v="0"/>
    <s v="em contratação"/>
    <s v="Manutenção e limpeza do jardim"/>
    <n v="12"/>
    <n v="5445"/>
    <s v="Médio"/>
    <s v="Dispensa de Licitação em razão do valor"/>
    <n v="6270"/>
  </r>
  <r>
    <x v="370"/>
    <s v="Comarca de Joinville"/>
    <x v="1"/>
    <s v="Serviços de Manutenção de Jardim"/>
    <s v="0006703-97.2026.8.24.0710"/>
    <x v="2"/>
    <s v="em contratação"/>
    <s v="Manutenção e limpeza do jardim"/>
    <n v="12"/>
    <n v="6270"/>
    <s v="Médio"/>
    <s v="Dispensa de Licitação em razão do valor"/>
    <s v=""/>
  </r>
  <r>
    <x v="371"/>
    <s v="Comarca de Joinville - Fórum Fazendario"/>
    <x v="1"/>
    <s v="Serviços de Manutenção de Jardim"/>
    <m/>
    <x v="0"/>
    <s v="em contratação"/>
    <s v="Manutenção e limpeza do jardim"/>
    <n v="12"/>
    <n v="13092.2"/>
    <s v="Médio"/>
    <s v="Dispensa de Licitação em razão do valor"/>
    <n v="14388"/>
  </r>
  <r>
    <x v="371"/>
    <s v="Comarca de Joinville - Fórum Fazendario"/>
    <x v="1"/>
    <s v="Serviços de Manutenção de Jardim"/>
    <s v="0095729-43.2025.8.24.0710"/>
    <x v="2"/>
    <s v="em contratação"/>
    <s v="Manutenção e limpeza do jardim"/>
    <n v="12"/>
    <n v="10188"/>
    <s v="Médio"/>
    <s v="Dispensa de Licitação em razão do valor"/>
    <s v=""/>
  </r>
  <r>
    <x v="371"/>
    <s v="Comarca de Joinville - Fórum Fazendario"/>
    <x v="1"/>
    <s v="Serviços de Manutenção de Jardim"/>
    <s v="0009888-46.2026.8.24.0710"/>
    <x v="2"/>
    <s v="em contratação"/>
    <s v="Manutenção e limpeza do jardim"/>
    <n v="2"/>
    <n v="4200"/>
    <s v="Médio"/>
    <s v="Dispensa de Licitação em razão do valor"/>
    <s v=""/>
  </r>
  <r>
    <x v="372"/>
    <s v="Comarca de Lages"/>
    <x v="1"/>
    <s v="Serviços de Manutenção de Jardim"/>
    <m/>
    <x v="0"/>
    <s v="em contratação"/>
    <s v="Manutenção e limpeza do jardim"/>
    <n v="12"/>
    <n v="36905"/>
    <s v="Médio"/>
    <s v="Dispensa de Licitação em razão do valor"/>
    <n v="34300"/>
  </r>
  <r>
    <x v="372"/>
    <s v="Comarca de Lages"/>
    <x v="1"/>
    <s v="Serviços de Manutenção de Jardim"/>
    <s v="0101042-82.2025.8.24.0710"/>
    <x v="2"/>
    <s v="em contratação"/>
    <s v="Manutenção e limpeza do jardim"/>
    <n v="12"/>
    <n v="34300"/>
    <s v="Médio"/>
    <s v="Dispensa de Licitação em razão do valor"/>
    <s v=""/>
  </r>
  <r>
    <x v="373"/>
    <s v="Comarca de Laguna"/>
    <x v="1"/>
    <s v="Serviços de Manutenção de Jardim"/>
    <m/>
    <x v="0"/>
    <s v="em contratação"/>
    <s v="Manutenção e limpeza do jardim"/>
    <n v="12"/>
    <n v="7018"/>
    <s v="Médio"/>
    <s v="Dispensa de Licitação em razão do valor"/>
    <n v="11300"/>
  </r>
  <r>
    <x v="373"/>
    <s v="Comarca de Laguna"/>
    <x v="1"/>
    <s v="Serviços de Manutenção de Jardim"/>
    <s v="0002830-89.2026.8.24.0710"/>
    <x v="2"/>
    <s v="em contratação"/>
    <s v="Manutenção e limpeza do jardim"/>
    <n v="12"/>
    <n v="11300"/>
    <s v="Médio"/>
    <s v="Dispensa de Licitação em razão do valor"/>
    <s v=""/>
  </r>
  <r>
    <x v="374"/>
    <s v="Comarca de Lauro Müller"/>
    <x v="1"/>
    <s v="Serviços de Manutenção de Jardim"/>
    <m/>
    <x v="0"/>
    <s v="em contratação"/>
    <s v="Manutenção e limpeza do jardim"/>
    <n v="12"/>
    <n v="14374.8"/>
    <s v="Médio"/>
    <s v="Dispensa de Licitação em razão do valor"/>
    <n v="16320"/>
  </r>
  <r>
    <x v="374"/>
    <s v="Comarca de Lauro Müller"/>
    <x v="1"/>
    <s v="Serviços de Manutenção de Jardim"/>
    <s v="0093115-65.2025.8.24.0710"/>
    <x v="2"/>
    <s v="em contratação"/>
    <s v="Manutenção e limpeza do jardim"/>
    <n v="12"/>
    <n v="16320"/>
    <s v="Médio"/>
    <s v="Dispensa de Licitação em razão do valor"/>
    <s v=""/>
  </r>
  <r>
    <x v="375"/>
    <s v="Comarca de Lebon Régis"/>
    <x v="1"/>
    <s v="Serviços de Manutenção de Jardim"/>
    <m/>
    <x v="0"/>
    <s v="em contratação"/>
    <s v="Manutenção e limpeza do jardim"/>
    <n v="12"/>
    <n v="7666.56"/>
    <s v="Médio"/>
    <s v="Dispensa de Licitação em razão do valor"/>
    <n v="5830"/>
  </r>
  <r>
    <x v="375"/>
    <s v="Comarca de Lebon Régis"/>
    <x v="1"/>
    <s v="Serviços de Manutenção de Jardim"/>
    <s v="0010513-80.2026.8.24.0710"/>
    <x v="2"/>
    <s v="em contratação"/>
    <s v="Manutenção e limpeza do jardim"/>
    <n v="11"/>
    <n v="5830"/>
    <s v="Médio"/>
    <s v="Dispensa de Licitação em razão do valor"/>
    <s v=""/>
  </r>
  <r>
    <x v="376"/>
    <s v="Comarca de Maravilha"/>
    <x v="1"/>
    <s v="Serviços de Manutenção de Jardim"/>
    <m/>
    <x v="0"/>
    <s v="em contratação"/>
    <s v="Manutenção e limpeza do jardim"/>
    <n v="12"/>
    <n v="13068"/>
    <s v="Médio"/>
    <s v="Dispensa de Licitação em razão do valor"/>
    <n v="11970"/>
  </r>
  <r>
    <x v="376"/>
    <s v="Comarca de Maravilha"/>
    <x v="1"/>
    <s v="Serviços de Manutenção de Jardim"/>
    <s v="0003418-96.2026.8.24.0710"/>
    <x v="2"/>
    <s v="em contratação"/>
    <s v="Manutenção e limpeza do jardim"/>
    <n v="12"/>
    <n v="11970"/>
    <s v="Médio"/>
    <s v="Dispensa de Licitação em razão do valor"/>
    <s v=""/>
  </r>
  <r>
    <x v="377"/>
    <s v="Comarca de Modelo"/>
    <x v="1"/>
    <s v="Serviços de Manutenção de Jardim"/>
    <m/>
    <x v="0"/>
    <s v="Prevista"/>
    <s v="Manutenção e limpeza do jardim"/>
    <n v="12"/>
    <n v="7550.4"/>
    <s v="Médio"/>
    <s v="Dispensa de Licitação em razão do valor"/>
    <n v="0"/>
  </r>
  <r>
    <x v="378"/>
    <s v="Comarca de Mondaí"/>
    <x v="1"/>
    <s v="Serviços de Manutenção de Jardim"/>
    <m/>
    <x v="0"/>
    <s v="em contratação"/>
    <s v="Manutenção e limpeza do jardim"/>
    <n v="12"/>
    <n v="3630"/>
    <s v="Médio"/>
    <s v="Dispensa de Licitação em razão do valor"/>
    <n v="2640"/>
  </r>
  <r>
    <x v="378"/>
    <s v="Comarca de Mondaí"/>
    <x v="1"/>
    <s v="Serviços de Manutenção de Jardim"/>
    <s v="0105647-71.2025.8.24.0710"/>
    <x v="2"/>
    <s v="em contratação"/>
    <s v="Manutenção e limpeza do jardim"/>
    <n v="12"/>
    <n v="2640"/>
    <s v="Médio"/>
    <s v="Dispensa de Licitação em razão do valor"/>
    <s v=""/>
  </r>
  <r>
    <x v="379"/>
    <s v="Comarca de Navegantes"/>
    <x v="1"/>
    <s v="Serviços de Manutenção de Jardim"/>
    <m/>
    <x v="0"/>
    <s v="em contratação"/>
    <s v="Manutenção e limpeza do jardim"/>
    <n v="12"/>
    <n v="24139.5"/>
    <s v="Médio"/>
    <s v="Dispensa de Licitação em razão do valor"/>
    <n v="37540"/>
  </r>
  <r>
    <x v="379"/>
    <s v="Comarca de Navegantes"/>
    <x v="1"/>
    <s v="Serviços de Manutenção de Jardim"/>
    <s v="0095847-19.2025.8.24.0710"/>
    <x v="2"/>
    <s v="em contratação"/>
    <s v="Manutenção e limpeza do jardim"/>
    <n v="12"/>
    <n v="37540"/>
    <s v="Médio"/>
    <s v="Dispensa de Licitação em razão do valor"/>
    <s v=""/>
  </r>
  <r>
    <x v="380"/>
    <s v="Comarca de Orleans"/>
    <x v="1"/>
    <s v="Serviços de Manutenção de Jardim"/>
    <m/>
    <x v="0"/>
    <s v="em contratação"/>
    <s v="Manutenção e limpeza do jardim"/>
    <n v="12"/>
    <n v="8046.5"/>
    <s v="Médio"/>
    <s v="Dispensa de Licitação em razão do valor"/>
    <n v="7480"/>
  </r>
  <r>
    <x v="380"/>
    <s v="Comarca de Orleans"/>
    <x v="1"/>
    <s v="Serviços de Manutenção de Jardim"/>
    <s v="0093575-52.2025.8.24.0710"/>
    <x v="2"/>
    <s v="em contratação"/>
    <s v="Manutenção e limpeza do jardim"/>
    <n v="12"/>
    <n v="7480"/>
    <s v="Médio"/>
    <s v="Dispensa de Licitação em razão do valor"/>
    <s v=""/>
  </r>
  <r>
    <x v="381"/>
    <s v="Comarca de Otacílio Costa"/>
    <x v="1"/>
    <s v="Serviços de Manutenção de Jardim"/>
    <m/>
    <x v="0"/>
    <s v="em contratação"/>
    <s v="Manutenção e limpeza do jardim"/>
    <n v="12"/>
    <n v="16226.1"/>
    <s v="Médio"/>
    <s v="Dispensa de Licitação em razão do valor"/>
    <n v="18220"/>
  </r>
  <r>
    <x v="381"/>
    <s v="Comarca de Otacílio Costa"/>
    <x v="1"/>
    <s v="Serviços de Manutenção de Jardim"/>
    <s v="0102727-27.2025.8.24.0710"/>
    <x v="2"/>
    <s v="em contratação"/>
    <s v="Manutenção e limpeza do jardim"/>
    <n v="12"/>
    <n v="18220"/>
    <s v="Médio"/>
    <s v="Dispensa de Licitação em razão do valor"/>
    <s v=""/>
  </r>
  <r>
    <x v="382"/>
    <s v="Comarca de Palhoça"/>
    <x v="1"/>
    <s v="Serviços de Manutenção de Jardim"/>
    <m/>
    <x v="0"/>
    <s v="em contratação"/>
    <s v="Manutenção e limpeza do jardim"/>
    <n v="12"/>
    <n v="23958"/>
    <s v="Médio"/>
    <s v="Dispensa de Licitação em razão do valor"/>
    <n v="21620"/>
  </r>
  <r>
    <x v="382"/>
    <s v="Comarca de Palhoça"/>
    <x v="1"/>
    <s v="Serviços de Manutenção de Jardim"/>
    <s v="0015548-21.2026.8.24.0710"/>
    <x v="2"/>
    <s v="em contratação"/>
    <s v="Manutenção e limpeza do jardim"/>
    <n v="12"/>
    <n v="21620"/>
    <s v="Médio"/>
    <s v="Dispensa de Licitação em razão do valor"/>
    <s v=""/>
  </r>
  <r>
    <x v="383"/>
    <s v="Comarca de Palmitos"/>
    <x v="1"/>
    <s v="Serviços de Manutenção de Jardim"/>
    <m/>
    <x v="0"/>
    <s v="em contratação"/>
    <s v="Manutenção e limpeza do jardim"/>
    <n v="12"/>
    <n v="9927.5"/>
    <s v="Médio"/>
    <s v="Dispensa de Licitação em razão do valor"/>
    <n v="10828"/>
  </r>
  <r>
    <x v="383"/>
    <s v="Comarca de Palmitos"/>
    <x v="1"/>
    <s v="Serviços de Manutenção de Jardim"/>
    <s v="0100983-94.2025.8.24.0710"/>
    <x v="2"/>
    <s v="em contratação"/>
    <s v="Manutenção e limpeza do jardim"/>
    <n v="12"/>
    <n v="10828"/>
    <s v="Médio"/>
    <s v="Dispensa de Licitação em razão do valor"/>
    <s v=""/>
  </r>
  <r>
    <x v="384"/>
    <s v="Comarca de Papanduva"/>
    <x v="1"/>
    <s v="Serviços de Manutenção de Jardim"/>
    <m/>
    <x v="0"/>
    <s v="em contratação"/>
    <s v="Manutenção e limpeza do jardim"/>
    <n v="12"/>
    <n v="3853.3"/>
    <s v="Médio"/>
    <s v="Dispensa de Licitação em razão do valor"/>
    <n v="8660"/>
  </r>
  <r>
    <x v="384"/>
    <s v="Comarca de Papanduva"/>
    <x v="1"/>
    <s v="Serviços de Manutenção de Jardim"/>
    <s v="0100264-15.2025.8.24.0710"/>
    <x v="2"/>
    <s v="em contratação"/>
    <s v="Manutenção e limpeza do jardim"/>
    <n v="12"/>
    <n v="5370"/>
    <s v="Médio"/>
    <s v="Dispensa de Licitação em razão do valor"/>
    <s v=""/>
  </r>
  <r>
    <x v="384"/>
    <s v="Comarca de Papanduva"/>
    <x v="1"/>
    <s v="Serviços de Manutenção de Jardim"/>
    <s v="0081917-94.2026.8.24.0710"/>
    <x v="2"/>
    <s v="em contratação"/>
    <s v="Manutenção e limpeza do jardim"/>
    <n v="7"/>
    <n v="3290"/>
    <s v="Médio"/>
    <s v="Dispensa de Licitação em razão do valor"/>
    <s v=""/>
  </r>
  <r>
    <x v="385"/>
    <s v="Comarca de Penha"/>
    <x v="1"/>
    <s v="Serviços de Manutenção de Jardim"/>
    <m/>
    <x v="0"/>
    <s v="em contratação"/>
    <s v="Manutenção e limpeza do jardim"/>
    <n v="12"/>
    <n v="8179.6"/>
    <s v="Médio"/>
    <s v="Dispensa de Licitação em razão do valor"/>
    <n v="13840"/>
  </r>
  <r>
    <x v="385"/>
    <s v="Comarca de Penha"/>
    <x v="1"/>
    <s v="Serviços de Manutenção de Jardim"/>
    <s v="0075729-85.2026.8.24.0710"/>
    <x v="2"/>
    <s v="em contratação"/>
    <s v="Manutenção e limpeza do jardim"/>
    <n v="12"/>
    <n v="13840"/>
    <s v="Médio"/>
    <s v="Dispensa de Licitação em razão do valor"/>
    <s v=""/>
  </r>
  <r>
    <x v="386"/>
    <s v="Comarca de Pinhalzinho"/>
    <x v="1"/>
    <s v="Serviços de Manutenção de Jardim"/>
    <m/>
    <x v="0"/>
    <s v="em contratação"/>
    <s v="Manutenção e limpeza do jardim"/>
    <n v="12"/>
    <n v="6292"/>
    <s v="Médio"/>
    <s v="Dispensa de Licitação em razão do valor"/>
    <n v="6830"/>
  </r>
  <r>
    <x v="386"/>
    <s v="Comarca de Pinhalzinho"/>
    <x v="1"/>
    <s v="Serviços de Manutenção de Jardim"/>
    <s v="0008417-92.2026.8.24.0710"/>
    <x v="2"/>
    <s v="em contratação"/>
    <s v="Manutenção e limpeza do jardim"/>
    <n v="12"/>
    <n v="6830"/>
    <s v="Médio"/>
    <s v="Dispensa de Licitação em razão do valor"/>
    <s v=""/>
  </r>
  <r>
    <x v="387"/>
    <s v="Comarca de Pomerode"/>
    <x v="1"/>
    <s v="Serviços de Manutenção de Jardim"/>
    <m/>
    <x v="0"/>
    <s v="em contratação"/>
    <s v="Manutenção e limpeza do jardim"/>
    <n v="12"/>
    <n v="7986"/>
    <s v="Médio"/>
    <s v="Dispensa de Licitação em razão do valor"/>
    <n v="5400"/>
  </r>
  <r>
    <x v="387"/>
    <s v="Comarca de Pomerode"/>
    <x v="1"/>
    <s v="Serviços de Manutenção de Jardim"/>
    <s v="0103288-51.2025.8.24.0710"/>
    <x v="2"/>
    <s v="em contratação"/>
    <s v="Manutenção e limpeza do jardim"/>
    <n v="12"/>
    <n v="5400"/>
    <s v="Médio"/>
    <s v="Dispensa de Licitação em razão do valor"/>
    <s v=""/>
  </r>
  <r>
    <x v="388"/>
    <s v="Comarca de Ponte Serrada"/>
    <x v="1"/>
    <s v="Serviços de Manutenção de Jardim"/>
    <m/>
    <x v="0"/>
    <s v="em contratação"/>
    <s v="Manutenção e limpeza do jardim"/>
    <n v="12"/>
    <n v="8566.7999999999993"/>
    <s v="Médio"/>
    <s v="Dispensa de Licitação em razão do valor"/>
    <n v="10708"/>
  </r>
  <r>
    <x v="388"/>
    <s v="Comarca de Ponte Serrada"/>
    <x v="1"/>
    <s v="Serviços de Manutenção de Jardim"/>
    <s v="0101524-30.2025.8.24.0710"/>
    <x v="2"/>
    <s v="em contratação"/>
    <s v="Manutenção e limpeza do jardim"/>
    <n v="12"/>
    <n v="9588"/>
    <s v="Médio"/>
    <s v="Dispensa de Licitação em razão do valor"/>
    <s v=""/>
  </r>
  <r>
    <x v="388"/>
    <s v="Comarca de Ponte Serrada"/>
    <x v="1"/>
    <s v="Serviços de Manutenção de Jardim"/>
    <s v="0087492-83.2026.8.24.0710"/>
    <x v="2"/>
    <s v="em contratação"/>
    <s v="Manutenção e limpeza do jardim"/>
    <n v="1"/>
    <n v="1120"/>
    <s v="Médio"/>
    <s v="Dispensa de Licitação em razão do valor"/>
    <s v=""/>
  </r>
  <r>
    <x v="389"/>
    <s v="Comarca de Porto Belo"/>
    <x v="1"/>
    <s v="Serviços de Manutenção de Jardim"/>
    <m/>
    <x v="0"/>
    <s v="em contratação"/>
    <s v="Manutenção e limpeza do jardim"/>
    <n v="12"/>
    <n v="8712"/>
    <s v="Médio"/>
    <s v="Dispensa de Licitação em razão do valor"/>
    <n v="9000"/>
  </r>
  <r>
    <x v="389"/>
    <s v="Comarca de Porto Belo"/>
    <x v="1"/>
    <s v="Serviços de Manutenção de Jardim"/>
    <s v="0101662-94.2025.8.24.0710"/>
    <x v="2"/>
    <s v="em contratação"/>
    <s v="Manutenção e limpeza do jardim"/>
    <n v="12"/>
    <n v="9000"/>
    <s v="Médio"/>
    <s v="Dispensa de Licitação em razão do valor"/>
    <s v=""/>
  </r>
  <r>
    <x v="390"/>
    <s v="Comarca de Porto União"/>
    <x v="1"/>
    <s v="Serviços de Manutenção de Jardim"/>
    <m/>
    <x v="0"/>
    <s v="em contratação"/>
    <s v="Manutenção e limpeza do jardim"/>
    <n v="12"/>
    <n v="23232"/>
    <s v="Médio"/>
    <s v="Dispensa de Licitação em razão do valor"/>
    <n v="24000"/>
  </r>
  <r>
    <x v="390"/>
    <s v="Comarca de Porto União"/>
    <x v="1"/>
    <s v="Serviços de Manutenção de Jardim"/>
    <s v="0104262-88.2025.8.24.0710"/>
    <x v="2"/>
    <s v="em contratação"/>
    <s v="Manutenção e limpeza do jardim"/>
    <n v="12"/>
    <n v="24000"/>
    <s v="Médio"/>
    <s v="Dispensa de Licitação em razão do valor"/>
    <s v=""/>
  </r>
  <r>
    <x v="391"/>
    <s v="Comarca de Presidente Getúlio"/>
    <x v="1"/>
    <s v="Serviços de Manutenção de Jardim"/>
    <m/>
    <x v="0"/>
    <s v="Prevista"/>
    <s v="Manutenção e limpeza do jardim"/>
    <n v="12"/>
    <n v="1836.78"/>
    <s v="Médio"/>
    <s v="Dispensa de Licitação em razão do valor"/>
    <n v="0"/>
  </r>
  <r>
    <x v="392"/>
    <s v="Comarca de Quilombo"/>
    <x v="1"/>
    <s v="Serviços de Manutenção de Jardim"/>
    <m/>
    <x v="0"/>
    <s v="em contratação"/>
    <s v="Manutenção e limpeza do jardim"/>
    <n v="12"/>
    <n v="13318.68"/>
    <s v="Médio"/>
    <s v="Dispensa de Licitação em razão do valor"/>
    <n v="9750"/>
  </r>
  <r>
    <x v="392"/>
    <s v="Comarca de Quilombo"/>
    <x v="1"/>
    <s v="Serviços de Manutenção de Jardim"/>
    <s v="0103074-60.2025.8.24.0710"/>
    <x v="2"/>
    <s v="em contratação"/>
    <s v="Manutenção e limpeza do jardim"/>
    <n v="12"/>
    <n v="9750"/>
    <s v="Médio"/>
    <s v="Dispensa de Licitação em razão do valor"/>
    <s v=""/>
  </r>
  <r>
    <x v="393"/>
    <s v="Comarca de Rio do Campo"/>
    <x v="1"/>
    <s v="Serviços de Manutenção de Jardim"/>
    <m/>
    <x v="0"/>
    <s v="em contratação"/>
    <s v="Manutenção e limpeza do jardim"/>
    <n v="12"/>
    <n v="16880.349999999999"/>
    <s v="Médio"/>
    <s v="Dispensa de Licitação em razão do valor"/>
    <n v="7800"/>
  </r>
  <r>
    <x v="393"/>
    <s v="Comarca de Rio do Campo"/>
    <x v="1"/>
    <s v="Serviços de Manutenção de Jardim"/>
    <s v="0101135-45.2025.8.24.0710"/>
    <x v="2"/>
    <s v="em contratação"/>
    <s v="Manutenção e limpeza do jardim"/>
    <n v="12"/>
    <n v="7800"/>
    <s v="Médio"/>
    <s v="Dispensa de Licitação em razão do valor"/>
    <s v=""/>
  </r>
  <r>
    <x v="394"/>
    <s v="Comarca de Rio Negrinho"/>
    <x v="1"/>
    <s v="Serviços de Manutenção de Jardim"/>
    <m/>
    <x v="0"/>
    <s v="em contratação"/>
    <s v="Manutenção e limpeza do jardim"/>
    <n v="12"/>
    <n v="8929.7999999999993"/>
    <s v="Médio"/>
    <s v="Dispensa de Licitação em razão do valor"/>
    <n v="2610"/>
  </r>
  <r>
    <x v="394"/>
    <s v="Comarca de Rio Negrinho"/>
    <x v="1"/>
    <s v="Serviços de Manutenção de Jardim"/>
    <s v="0098998-90.2025.8.24.0710"/>
    <x v="2"/>
    <s v="em contratação"/>
    <s v="Manutenção e limpeza do jardim"/>
    <n v="12"/>
    <n v="2610"/>
    <s v="Médio"/>
    <s v="Dispensa de Licitação em razão do valor"/>
    <s v=""/>
  </r>
  <r>
    <x v="395"/>
    <s v="Comarca de Santa Cecília"/>
    <x v="1"/>
    <s v="Serviços de Manutenção de Jardim"/>
    <m/>
    <x v="0"/>
    <s v="em contratação"/>
    <s v="Manutenção e limpeza do jardim"/>
    <n v="12"/>
    <n v="7623"/>
    <s v="Médio"/>
    <s v="Dispensa de Licitação em razão do valor"/>
    <n v="8199.9599999999991"/>
  </r>
  <r>
    <x v="395"/>
    <s v="Comarca de Santa Cecília"/>
    <x v="1"/>
    <s v="Serviços de Manutenção de Jardim"/>
    <s v="0097406-11.2025.8.24.0710"/>
    <x v="2"/>
    <s v="em contratação"/>
    <s v="Manutenção e limpeza do jardim"/>
    <n v="12"/>
    <n v="8199.9599999999991"/>
    <s v="Médio"/>
    <s v="Dispensa de Licitação em razão do valor"/>
    <s v=""/>
  </r>
  <r>
    <x v="396"/>
    <s v="Comarca de Santa Rosa do Sul"/>
    <x v="1"/>
    <s v="Serviços de Manutenção de Jardim"/>
    <m/>
    <x v="0"/>
    <s v="Prevista"/>
    <s v="Manutenção e limpeza do jardim"/>
    <n v="12"/>
    <n v="2904"/>
    <s v="Médio"/>
    <s v="Dispensa de Licitação em razão do valor"/>
    <n v="0"/>
  </r>
  <r>
    <x v="397"/>
    <s v="Comarca de Santo Amaro da Imperatriz"/>
    <x v="1"/>
    <s v="Serviços de Manutenção de Jardim"/>
    <m/>
    <x v="0"/>
    <s v="em contratação"/>
    <s v="Manutenção e limpeza do jardim"/>
    <n v="12"/>
    <n v="8712"/>
    <s v="Médio"/>
    <s v="Dispensa de Licitação em razão do valor"/>
    <n v="6960"/>
  </r>
  <r>
    <x v="397"/>
    <s v="Comarca de Santo Amaro da Imperatriz"/>
    <x v="1"/>
    <s v="Serviços de Manutenção de Jardim"/>
    <s v="0097756-96.2025.8.24.0710"/>
    <x v="2"/>
    <s v="em contratação"/>
    <s v="Manutenção e limpeza do jardim"/>
    <n v="12"/>
    <n v="6960"/>
    <s v="Médio"/>
    <s v="Dispensa de Licitação em razão do valor"/>
    <s v=""/>
  </r>
  <r>
    <x v="398"/>
    <s v="Comarca de São Bento do Sul"/>
    <x v="1"/>
    <s v="Serviços de Manutenção de Jardim"/>
    <m/>
    <x v="0"/>
    <s v="em contratação"/>
    <s v="Manutenção e limpeza do jardim"/>
    <n v="12"/>
    <n v="14483.7"/>
    <s v="Médio"/>
    <s v="Dispensa de Licitação em razão do valor"/>
    <n v="28860"/>
  </r>
  <r>
    <x v="398"/>
    <s v="Comarca de São Bento do Sul"/>
    <x v="1"/>
    <s v="Serviços de Manutenção de Jardim"/>
    <s v="0102971-53.2025.8.24.0710"/>
    <x v="2"/>
    <s v="em contratação"/>
    <s v="Manutenção e limpeza do jardim"/>
    <n v="12"/>
    <n v="28860"/>
    <s v="Médio"/>
    <s v="Dispensa de Licitação em razão do valor"/>
    <s v=""/>
  </r>
  <r>
    <x v="399"/>
    <s v="Comarca de São Carlos"/>
    <x v="1"/>
    <s v="Serviços de Manutenção de Jardim"/>
    <m/>
    <x v="0"/>
    <s v="em contratação"/>
    <s v="Manutenção e limpeza do jardim"/>
    <n v="12"/>
    <n v="18150"/>
    <s v="Médio"/>
    <s v="Dispensa de Licitação em razão do valor"/>
    <n v="20680"/>
  </r>
  <r>
    <x v="399"/>
    <s v="Comarca de São Carlos"/>
    <x v="1"/>
    <s v="Serviços de Manutenção de Jardim"/>
    <s v="0100323-03.2025.8.24.0710"/>
    <x v="2"/>
    <s v="em contratação"/>
    <s v="Manutenção e limpeza do jardim"/>
    <n v="12"/>
    <n v="14400"/>
    <s v="Médio"/>
    <s v="Dispensa de Licitação em razão do valor"/>
    <s v=""/>
  </r>
  <r>
    <x v="399"/>
    <s v="Comarca de São Carlos"/>
    <x v="1"/>
    <s v="Serviços de Manutenção de Jardim"/>
    <s v="0100322-18.2025.8.24.0710"/>
    <x v="2"/>
    <s v="em contratação"/>
    <s v="Manutenção e limpeza do jardim"/>
    <n v="3"/>
    <n v="6280"/>
    <s v="Médio"/>
    <s v="Dispensa de Licitação em razão do valor"/>
    <s v=""/>
  </r>
  <r>
    <x v="400"/>
    <s v="Comarca de São Domingos"/>
    <x v="1"/>
    <s v="Serviços de Manutenção de Jardim"/>
    <m/>
    <x v="0"/>
    <s v="em contratação"/>
    <s v="Manutenção e limpeza do jardim"/>
    <n v="12"/>
    <n v="3630"/>
    <s v="Médio"/>
    <s v="Dispensa de Licitação em razão do valor"/>
    <n v="3000"/>
  </r>
  <r>
    <x v="400"/>
    <s v="Comarca de São Domingos"/>
    <x v="1"/>
    <s v="Serviços de Manutenção de Jardim"/>
    <s v="0004703-27.2026.8.24.0710"/>
    <x v="2"/>
    <s v="em contratação"/>
    <s v="Manutenção e limpeza do jardim"/>
    <n v="12"/>
    <n v="3000"/>
    <s v="Médio"/>
    <s v="Dispensa de Licitação em razão do valor"/>
    <s v=""/>
  </r>
  <r>
    <x v="401"/>
    <s v="Comarca de São Francisco do Sul"/>
    <x v="1"/>
    <s v="Serviços de Manutenção de Jardim"/>
    <m/>
    <x v="0"/>
    <s v="em contratação"/>
    <s v="Manutenção e limpeza do jardim"/>
    <n v="12"/>
    <n v="5953.2"/>
    <s v="Médio"/>
    <s v="Dispensa de Licitação em razão do valor"/>
    <n v="4494"/>
  </r>
  <r>
    <x v="401"/>
    <s v="Comarca de São Francisco do Sul"/>
    <x v="1"/>
    <s v="Serviços de Manutenção de Jardim"/>
    <s v="0099504-66.2025.8.24.0710"/>
    <x v="2"/>
    <s v="em contratação"/>
    <s v="Manutenção e limpeza do jardim"/>
    <n v="12"/>
    <n v="4494"/>
    <s v="Médio"/>
    <s v="Dispensa de Licitação em razão do valor"/>
    <s v=""/>
  </r>
  <r>
    <x v="402"/>
    <s v="Comarca de São João Batista"/>
    <x v="1"/>
    <s v="Serviços de Manutenção de Jardim"/>
    <m/>
    <x v="0"/>
    <s v="em contratação"/>
    <s v="Manutenção e limpeza do jardim"/>
    <n v="12"/>
    <n v="16638.95"/>
    <s v="Médio"/>
    <s v="Dispensa de Licitação em razão do valor"/>
    <n v="9600"/>
  </r>
  <r>
    <x v="402"/>
    <s v="Comarca de São João Batista"/>
    <x v="1"/>
    <s v="Serviços de Manutenção de Jardim"/>
    <s v="0096106-14.2025.8.24.0710"/>
    <x v="2"/>
    <s v="em contratação"/>
    <s v="Manutenção e limpeza do jardim"/>
    <n v="12"/>
    <n v="9600"/>
    <s v="Médio"/>
    <s v="Dispensa de Licitação em razão do valor"/>
    <s v=""/>
  </r>
  <r>
    <x v="403"/>
    <s v="Comarca de São Joaquim"/>
    <x v="1"/>
    <s v="Serviços de Manutenção de Jardim"/>
    <m/>
    <x v="0"/>
    <s v="em contratação"/>
    <s v="Manutenção e limpeza do jardim"/>
    <n v="12"/>
    <n v="15623.52"/>
    <s v="Médio"/>
    <s v="Dispensa de Licitação em razão do valor"/>
    <n v="17640"/>
  </r>
  <r>
    <x v="403"/>
    <s v="Comarca de São Joaquim"/>
    <x v="1"/>
    <s v="Serviços de Manutenção de Jardim"/>
    <s v="0101155-36.2025.8.24.0710"/>
    <x v="2"/>
    <s v="em contratação"/>
    <s v="Manutenção e limpeza do jardim"/>
    <n v="12"/>
    <n v="17640"/>
    <s v="Médio"/>
    <s v="Dispensa de Licitação em razão do valor"/>
    <s v=""/>
  </r>
  <r>
    <x v="404"/>
    <s v="Comarca de São José"/>
    <x v="1"/>
    <s v="Serviços de Manutenção de Jardim"/>
    <m/>
    <x v="0"/>
    <s v="em contratação"/>
    <s v="Manutenção e limpeza do jardim"/>
    <n v="12"/>
    <n v="41140"/>
    <s v="Médio"/>
    <s v="Dispensa de Licitação em razão do valor"/>
    <n v="26400"/>
  </r>
  <r>
    <x v="404"/>
    <s v="Comarca de São José"/>
    <x v="1"/>
    <s v="Serviços de Manutenção de Jardim"/>
    <s v="0008996-40.2026.8.24.0710"/>
    <x v="2"/>
    <s v="em contratação"/>
    <s v="Manutenção e limpeza do jardim"/>
    <n v="12"/>
    <n v="26400"/>
    <s v="Médio"/>
    <s v="Dispensa de Licitação em razão do valor"/>
    <s v=""/>
  </r>
  <r>
    <x v="405"/>
    <s v="Comarca de São José do Cedro"/>
    <x v="1"/>
    <s v="Serviços de Manutenção de Jardim"/>
    <m/>
    <x v="0"/>
    <s v="em contratação"/>
    <s v="Manutenção e limpeza do jardim"/>
    <n v="12"/>
    <n v="4840"/>
    <s v="Médio"/>
    <s v="Dispensa de Licitação em razão do valor"/>
    <n v="1400"/>
  </r>
  <r>
    <x v="405"/>
    <s v="Comarca de São José do Cedro"/>
    <x v="1"/>
    <s v="Serviços de Manutenção de Jardim"/>
    <s v="0021226-17.2026.8.24.0710"/>
    <x v="2"/>
    <s v="em contratação"/>
    <s v="Manutenção e limpeza do jardim"/>
    <n v="12"/>
    <n v="1400"/>
    <s v="Médio"/>
    <s v="Dispensa de Licitação em razão do valor"/>
    <s v=""/>
  </r>
  <r>
    <x v="406"/>
    <s v="Comarca de São Miguel do Oeste"/>
    <x v="1"/>
    <s v="Serviços de Manutenção de Jardim"/>
    <m/>
    <x v="0"/>
    <s v="em contratação"/>
    <s v="Manutenção e limpeza do jardim"/>
    <n v="12"/>
    <n v="14157"/>
    <s v="Médio"/>
    <s v="Dispensa de Licitação em razão do valor"/>
    <n v="24100"/>
  </r>
  <r>
    <x v="406"/>
    <s v="Comarca de São Miguel do Oeste"/>
    <x v="1"/>
    <s v="Serviços de Manutenção de Jardim"/>
    <s v="0105325-51.2025.8.24.0710"/>
    <x v="2"/>
    <s v="em contratação"/>
    <s v="Manutenção e limpeza do jardim"/>
    <n v="12"/>
    <n v="24100"/>
    <s v="Médio"/>
    <s v="Dispensa de Licitação em razão do valor"/>
    <s v=""/>
  </r>
  <r>
    <x v="407"/>
    <s v="Comarca de Sombrio"/>
    <x v="1"/>
    <s v="Serviços de Manutenção de Jardim"/>
    <m/>
    <x v="0"/>
    <s v="em contratação"/>
    <s v="Manutenção e limpeza do jardim"/>
    <n v="12"/>
    <n v="4228.95"/>
    <s v="Médio"/>
    <s v="Dispensa de Licitação em razão do valor"/>
    <n v="3988.5"/>
  </r>
  <r>
    <x v="407"/>
    <s v="Comarca de Sombrio"/>
    <x v="1"/>
    <s v="Serviços de Manutenção de Jardim"/>
    <s v="0099515-95.2025.8.24.0710"/>
    <x v="2"/>
    <s v="em contratação"/>
    <s v="Manutenção e limpeza do jardim"/>
    <n v="12"/>
    <n v="3988.5"/>
    <s v="Médio"/>
    <s v="Dispensa de Licitação em razão do valor"/>
    <s v=""/>
  </r>
  <r>
    <x v="408"/>
    <s v="Comarca de Taió"/>
    <x v="1"/>
    <s v="Serviços de Manutenção de Jardim"/>
    <m/>
    <x v="0"/>
    <s v="Prevista"/>
    <s v="Manutenção e limpeza do jardim"/>
    <n v="12"/>
    <n v="12777.6"/>
    <s v="Médio"/>
    <s v="Dispensa de Licitação em razão do valor"/>
    <n v="0"/>
  </r>
  <r>
    <x v="409"/>
    <s v="Comarca de Tangará"/>
    <x v="1"/>
    <s v="Serviços de Manutenção de Jardim"/>
    <m/>
    <x v="0"/>
    <s v="Prevista"/>
    <s v="Manutenção e limpeza do jardim"/>
    <n v="12"/>
    <n v="12342"/>
    <s v="Médio"/>
    <s v="Dispensa de Licitação em razão do valor"/>
    <n v="0"/>
  </r>
  <r>
    <x v="410"/>
    <s v="Comarca de Timbó"/>
    <x v="1"/>
    <s v="Serviços de Manutenção de Jardim"/>
    <m/>
    <x v="0"/>
    <s v="em contratação"/>
    <s v="Manutenção e limpeza do jardim"/>
    <n v="12"/>
    <n v="13585"/>
    <s v="Médio"/>
    <s v="Dispensa de Licitação em razão do valor"/>
    <n v="12400"/>
  </r>
  <r>
    <x v="410"/>
    <s v="Comarca de Timbó"/>
    <x v="1"/>
    <s v="Serviços de Manutenção de Jardim"/>
    <s v="0101264-50.2025.8.24.0710"/>
    <x v="2"/>
    <s v="em contratação"/>
    <s v="Manutenção e limpeza do jardim"/>
    <n v="12"/>
    <n v="12400"/>
    <s v="Médio"/>
    <s v="Dispensa de Licitação em razão do valor"/>
    <s v=""/>
  </r>
  <r>
    <x v="411"/>
    <s v="Diretoria de Infraestrutura"/>
    <x v="1"/>
    <s v="Serviço Manutenção Periódica de Jardinagem UPC"/>
    <m/>
    <x v="0"/>
    <s v="Prevista"/>
    <s v="Manutenção da área ajardinada - parte externa - e manutenção de vasos com plantas, área interna, espaço coletivo, com 12 visitas (prestadas de forma mensal). Serviços a serem prestados: poda de arbustos; poda drástica (se necessário); capinagem ou retirada de inço pelo método cata-cata; colocação de adubo orgânico e/ ou químico (se necessário); corte de grama (se for plantada); aplicação de herbicida (se necessário); revolvimento e descompactação de terra; colocação de terra/ turfa; identificação de pragas e aplicação de produtos para controle; serviço de retirada de plantas velhas e plantio de novos indivíduos; montagem de vaso, troca de mudas já plantadas, adubação, poda, orientação para regas, aplicação de produto específico para plantas em vaso."/>
    <n v="12"/>
    <n v="8000"/>
    <s v="Médio"/>
    <s v="Dispensa de Licitação em razão do valor"/>
    <n v="0"/>
  </r>
  <r>
    <x v="412"/>
    <s v="Diretoria de Infraestrutura"/>
    <x v="1"/>
    <s v="Serviços de Manutenção de Jardim"/>
    <m/>
    <x v="0"/>
    <s v="em contratação"/>
    <s v="Manutenção e limpeza do jardim"/>
    <n v="12"/>
    <n v="125000"/>
    <s v="Médio"/>
    <s v="Dispensa de Licitação em razão do valor"/>
    <n v="170650"/>
  </r>
  <r>
    <x v="412"/>
    <s v="Diretoria de Infraestrutura"/>
    <x v="1"/>
    <s v="Serviços de Manutenção de Jardim"/>
    <s v="0010975-37.2026.8.24.0710"/>
    <x v="2"/>
    <s v="em contratação"/>
    <s v="Manutenção e limpeza do jardim"/>
    <n v="12"/>
    <n v="36750"/>
    <s v="Médio"/>
    <s v="Dispensa de Licitação em razão do valor"/>
    <s v=""/>
  </r>
  <r>
    <x v="412"/>
    <s v="Diretoria de Infraestrutura"/>
    <x v="1"/>
    <s v="Serviços de Manutenção de Jardim"/>
    <s v="0010410-73.2026.8.24.0710"/>
    <x v="2"/>
    <s v="em contratação"/>
    <s v="Manutenção e limpeza do jardim"/>
    <n v="12"/>
    <n v="19500"/>
    <s v="Médio"/>
    <s v="Dispensa de Licitação em razão do valor"/>
    <s v=""/>
  </r>
  <r>
    <x v="412"/>
    <s v="Diretoria de Infraestrutura"/>
    <x v="1"/>
    <s v="Serviços de Manutenção de Jardim"/>
    <s v="0012105-62.2026.8.24.0710"/>
    <x v="2"/>
    <s v="em contratação"/>
    <s v="Manutenção e limpeza do jardim"/>
    <n v="52"/>
    <n v="114400"/>
    <s v="Médio"/>
    <s v="Dispensa de Licitação em razão do valor"/>
    <s v=""/>
  </r>
  <r>
    <x v="413"/>
    <s v="Comarca de Trombudo Central"/>
    <x v="1"/>
    <s v="Serviços de Manutenção de Jardim"/>
    <m/>
    <x v="0"/>
    <s v="em contratação"/>
    <s v="Manutenção e limpeza do jardim"/>
    <n v="12"/>
    <n v="31680"/>
    <s v="Médio"/>
    <s v="Dispensa de Licitação em razão do valor"/>
    <n v="16800"/>
  </r>
  <r>
    <x v="413"/>
    <s v="Comarca de Trombudo Central"/>
    <x v="1"/>
    <s v="Serviços de Manutenção de Jardim"/>
    <s v="0097851-29.2025.8.24.0710"/>
    <x v="2"/>
    <s v="em contratação"/>
    <s v="Manutenção e limpeza do jardim"/>
    <n v="12"/>
    <n v="16800"/>
    <s v="Médio"/>
    <s v="Dispensa de Licitação em razão do valor"/>
    <s v=""/>
  </r>
  <r>
    <x v="414"/>
    <s v="Comarca de Tubarão"/>
    <x v="1"/>
    <s v="Serviços de Manutenção de Jardim"/>
    <m/>
    <x v="0"/>
    <s v="em contratação"/>
    <s v="Manutenção e limpeza do jardim"/>
    <n v="12"/>
    <n v="2178"/>
    <s v="Médio"/>
    <s v="Dispensa de Licitação em razão do valor"/>
    <n v="96553.919999999998"/>
  </r>
  <r>
    <x v="414"/>
    <s v="Comarca de Tubarão"/>
    <x v="1"/>
    <s v="Serviços de Manutenção de Jardim"/>
    <s v="0093931-47.2025.8.24.0710"/>
    <x v="2"/>
    <s v="em contratação"/>
    <s v="Manutenção e limpeza do jardim"/>
    <n v="12"/>
    <n v="96553.919999999998"/>
    <s v="Médio"/>
    <s v="Dispensa de Licitação em razão do valor"/>
    <s v=""/>
  </r>
  <r>
    <x v="415"/>
    <s v="Comarca de Turvo"/>
    <x v="1"/>
    <s v="Serviços de Manutenção de Jardim"/>
    <m/>
    <x v="0"/>
    <s v="em contratação"/>
    <s v="Manutenção e limpeza do jardim"/>
    <n v="12"/>
    <n v="33710.6"/>
    <s v="Médio"/>
    <s v="Dispensa de Licitação em razão do valor"/>
    <n v="39120"/>
  </r>
  <r>
    <x v="415"/>
    <s v="Comarca de Turvo"/>
    <x v="1"/>
    <s v="Serviços de Manutenção de Jardim"/>
    <s v="0099062-03.2025.8.24.0710"/>
    <x v="2"/>
    <s v="em contratação"/>
    <s v="Manutenção e limpeza do jardim"/>
    <n v="12"/>
    <n v="39120"/>
    <s v="Médio"/>
    <s v="Dispensa de Licitação em razão do valor"/>
    <s v=""/>
  </r>
  <r>
    <x v="416"/>
    <s v="Comarca de Urubici"/>
    <x v="1"/>
    <s v="Serviços de Manutenção de Jardim"/>
    <m/>
    <x v="0"/>
    <s v="em contratação"/>
    <s v="Manutenção e limpeza do jardim"/>
    <n v="12"/>
    <n v="46585"/>
    <s v="Médio"/>
    <s v="Dispensa de Licitação em razão do valor"/>
    <n v="31860"/>
  </r>
  <r>
    <x v="416"/>
    <s v="Comarca de Urubici"/>
    <x v="1"/>
    <s v="Serviços de Manutenção de Jardim"/>
    <s v="0102334-05.2025.8.24.0710"/>
    <x v="2"/>
    <s v="em contratação"/>
    <s v="Manutenção e limpeza do jardim"/>
    <n v="12"/>
    <n v="10620"/>
    <s v="Médio"/>
    <s v="Dispensa de Licitação em razão do valor"/>
    <s v=""/>
  </r>
  <r>
    <x v="416"/>
    <s v="Comarca de Urubici"/>
    <x v="1"/>
    <s v="Serviços de Manutenção de Jardim"/>
    <s v="0059936-09.2026.8.24.0710"/>
    <x v="2"/>
    <s v="em contratação"/>
    <s v="Manutenção e limpeza do jardim"/>
    <n v="12"/>
    <n v="10620"/>
    <s v="Médio"/>
    <s v="Dispensa de Licitação em razão do valor"/>
    <s v=""/>
  </r>
  <r>
    <x v="416"/>
    <s v="Comarca de Urubici"/>
    <x v="1"/>
    <s v="Serviços de Manutenção de Jardim"/>
    <s v="0105648-22.2026.8.24.0710"/>
    <x v="2"/>
    <s v="em contratação"/>
    <s v="Manutenção e limpeza do jardim"/>
    <n v="12"/>
    <n v="10620"/>
    <s v="Médio"/>
    <s v="Dispensa de Licitação em razão do valor"/>
    <s v=""/>
  </r>
  <r>
    <x v="417"/>
    <s v="Comarca de Urussanga"/>
    <x v="1"/>
    <s v="Serviços de Manutenção de Jardim"/>
    <m/>
    <x v="0"/>
    <s v="em contratação"/>
    <s v="Manutenção e limpeza do jardim"/>
    <n v="12"/>
    <n v="36096.480000000003"/>
    <s v="Médio"/>
    <s v="Dispensa de Licitação em razão do valor"/>
    <n v="2040"/>
  </r>
  <r>
    <x v="417"/>
    <s v="Comarca de Urussanga"/>
    <x v="1"/>
    <s v="Serviços de Manutenção de Jardim"/>
    <s v="0003586-98.2026.8.24.0710"/>
    <x v="2"/>
    <s v="em contratação"/>
    <s v="Manutenção e limpeza do jardim"/>
    <n v="12"/>
    <n v="2040"/>
    <s v="Médio"/>
    <s v="Dispensa de Licitação em razão do valor"/>
    <s v=""/>
  </r>
  <r>
    <x v="418"/>
    <s v="Comarca de Videira"/>
    <x v="1"/>
    <s v="Serviços de Manutenção de Jardim"/>
    <m/>
    <x v="0"/>
    <s v="em contratação"/>
    <s v="Manutenção e limpeza do jardim"/>
    <n v="12"/>
    <n v="12221"/>
    <s v="Médio"/>
    <s v="Dispensa de Licitação em razão do valor"/>
    <n v="13400"/>
  </r>
  <r>
    <x v="418"/>
    <s v="Comarca de Videira"/>
    <x v="1"/>
    <s v="Serviços de Manutenção de Jardim"/>
    <s v="0100901-63.2025.8.24.0710"/>
    <x v="2"/>
    <s v="em contratação"/>
    <s v="Manutenção e limpeza do jardim"/>
    <n v="12"/>
    <n v="10200"/>
    <s v="Médio"/>
    <s v="Dispensa de Licitação em razão do valor"/>
    <s v=""/>
  </r>
  <r>
    <x v="418"/>
    <s v="Comarca de Videira"/>
    <x v="1"/>
    <s v="Serviços de Manutenção de Jardim"/>
    <s v="0005077-43.2026.8.24.0710"/>
    <x v="2"/>
    <s v="em contratação"/>
    <s v="Manutenção e limpeza do jardim"/>
    <n v="5"/>
    <n v="3200"/>
    <s v="Médio"/>
    <s v="Dispensa de Licitação em razão do valor"/>
    <s v=""/>
  </r>
  <r>
    <x v="419"/>
    <s v="Comarca de Xanxerê"/>
    <x v="1"/>
    <s v="Serviços de Manutenção de Jardim"/>
    <m/>
    <x v="0"/>
    <s v="em contratação"/>
    <s v="Manutenção e limpeza do jardim"/>
    <n v="12"/>
    <n v="7744"/>
    <s v="Médio"/>
    <s v="Dispensa de Licitação em razão do valor"/>
    <n v="7880"/>
  </r>
  <r>
    <x v="419"/>
    <s v="Comarca de Xanxerê"/>
    <x v="1"/>
    <s v="Serviços de Manutenção de Jardim"/>
    <s v="0102494-30.2025.8.24.0710"/>
    <x v="2"/>
    <s v="em contratação"/>
    <s v="Manutenção e limpeza do jardim"/>
    <n v="12"/>
    <n v="7880"/>
    <s v="Médio"/>
    <s v="Dispensa de Licitação em razão do valor"/>
    <s v=""/>
  </r>
  <r>
    <x v="420"/>
    <s v="Comarca de Xaxim"/>
    <x v="1"/>
    <s v="Serviços de Manutenção de Jardim"/>
    <m/>
    <x v="0"/>
    <s v="em contratação"/>
    <s v="Manutenção e limpeza do jardim"/>
    <n v="12"/>
    <n v="14181.2"/>
    <s v="Médio"/>
    <s v="Dispensa de Licitação em razão do valor"/>
    <n v="14120"/>
  </r>
  <r>
    <x v="420"/>
    <s v="Comarca de Xaxim"/>
    <x v="1"/>
    <s v="Serviços de Manutenção de Jardim"/>
    <s v="0102134-95.2025.8.24.0710"/>
    <x v="2"/>
    <s v="em contratação"/>
    <s v="Manutenção e limpeza do jardim"/>
    <n v="11"/>
    <n v="14120"/>
    <s v="Médio"/>
    <s v="Dispensa de Licitação em razão do valor"/>
    <s v=""/>
  </r>
  <r>
    <x v="421"/>
    <s v="Comarca de Garuva"/>
    <x v="1"/>
    <s v="Serviços de Manutenção de Jardim"/>
    <m/>
    <x v="0"/>
    <s v="em contratação"/>
    <s v="Manutenção e limpeza do jardim"/>
    <n v="11"/>
    <n v="8811"/>
    <s v="Médio"/>
    <s v="Dispensa de Licitação em razão do valor"/>
    <n v="22000"/>
  </r>
  <r>
    <x v="421"/>
    <s v="Comarca de Garuva"/>
    <x v="1"/>
    <s v="Serviços de Manutenção de Jardim"/>
    <s v="0008762-58.2026.8.24.0710"/>
    <x v="2"/>
    <s v="em contratação"/>
    <s v="Manutenção e limpeza do jardim"/>
    <n v="11"/>
    <n v="22000"/>
    <s v="Médio"/>
    <s v="Dispensa de Licitação em razão do valor"/>
    <s v=""/>
  </r>
  <r>
    <x v="422"/>
    <s v="Divisão de Patrimônio"/>
    <x v="1"/>
    <s v="Serviços de Manutenção de Jardim"/>
    <m/>
    <x v="0"/>
    <s v="em contratação"/>
    <s v="Manutenção e limpeza do jardim"/>
    <n v="12"/>
    <n v="74234.600000000006"/>
    <s v="Médio"/>
    <s v="Dispensa de Licitação em razão do valor"/>
    <n v="62718"/>
  </r>
  <r>
    <x v="422"/>
    <s v="Divisão de Patrimônio"/>
    <x v="1"/>
    <s v="Serviços de Manutenção de Jardim"/>
    <s v="0094795-85.2025.8.24.0710"/>
    <x v="2"/>
    <s v="em contratação"/>
    <s v="Manutenção e limpeza do jardim"/>
    <n v="12"/>
    <n v="62718"/>
    <s v="Médio"/>
    <s v="Dispensa de Licitação em razão do valor"/>
    <s v=""/>
  </r>
  <r>
    <x v="423"/>
    <s v="Comarca de Campo Erê"/>
    <x v="1"/>
    <s v="Serviços de Manutenção de Jardim"/>
    <m/>
    <x v="0"/>
    <s v="em contratação"/>
    <s v="Manutenção e limpeza do jardim"/>
    <n v="12"/>
    <n v="42680"/>
    <s v="Médio"/>
    <s v="Dispensa de Licitação em razão do valor"/>
    <n v="16750"/>
  </r>
  <r>
    <x v="423"/>
    <s v="Comarca de Campo Erê"/>
    <x v="1"/>
    <s v="Serviços de Manutenção de Jardim"/>
    <s v="0101627-37.2025.8.24.0710"/>
    <x v="2"/>
    <s v="em contratação"/>
    <s v="Manutenção e limpeza do jardim"/>
    <n v="12"/>
    <n v="16750"/>
    <s v="Médio"/>
    <s v="Dispensa de Licitação em razão do valor"/>
    <s v=""/>
  </r>
  <r>
    <x v="424"/>
    <s v="Comarca de São Lourenço do Oeste"/>
    <x v="1"/>
    <s v="Serviços de Manutenção de Jardim"/>
    <m/>
    <x v="0"/>
    <s v="em contratação"/>
    <s v="Manutenção e limpeza do jardim"/>
    <n v="12"/>
    <n v="5573.11"/>
    <s v="Médio"/>
    <s v="Dispensa de Licitação em razão do valor"/>
    <n v="7570"/>
  </r>
  <r>
    <x v="424"/>
    <s v="Comarca de São Lourenço do Oeste"/>
    <x v="1"/>
    <s v="Serviços de Manutenção de Jardim"/>
    <s v="0101324-23.2025.8.24.0710"/>
    <x v="2"/>
    <s v="em contratação"/>
    <s v="Manutenção e limpeza do jardim"/>
    <n v="12"/>
    <n v="7570"/>
    <s v="Médio"/>
    <s v="Dispensa de Licitação em razão do valor"/>
    <s v=""/>
  </r>
  <r>
    <x v="425"/>
    <s v="Comarca da Capital - Fórum Bancário"/>
    <x v="1"/>
    <s v="Serviços de Manutenção de Jardim"/>
    <m/>
    <x v="0"/>
    <s v="Prevista"/>
    <s v="Manutenção e limpeza do jardim"/>
    <n v="12"/>
    <n v="5500"/>
    <s v="Médio"/>
    <s v="Dispensa de Licitação em razão do valor"/>
    <n v="0"/>
  </r>
  <r>
    <x v="426"/>
    <s v="Comarca de Anchieta"/>
    <x v="1"/>
    <s v="Aquisição de Leite"/>
    <m/>
    <x v="0"/>
    <s v="em contratação"/>
    <s v="Aquisição de leite UHT"/>
    <n v="136"/>
    <n v="1196.69"/>
    <s v="Alto"/>
    <s v="Dispensa de Licitação em razão do valor"/>
    <n v="1089"/>
  </r>
  <r>
    <x v="426"/>
    <s v="Comarca de Anchieta"/>
    <x v="1"/>
    <s v="Aquisição de Leite"/>
    <s v="0030640-39.2026.8.24.0710"/>
    <x v="2"/>
    <s v="em contratação"/>
    <s v="Aquisição de leite UHT"/>
    <n v="100"/>
    <n v="540"/>
    <s v="Alto"/>
    <s v="Dispensa de Licitação em razão do valor"/>
    <s v=""/>
  </r>
  <r>
    <x v="426"/>
    <s v="Comarca de Anchieta"/>
    <x v="1"/>
    <s v="Aquisição de Leite"/>
    <s v="0104550-02.2026.8.24.0710"/>
    <x v="2"/>
    <s v="em contratação"/>
    <s v="Aquisição de leite UHT"/>
    <n v="100"/>
    <n v="549"/>
    <s v="Alto"/>
    <s v="Dispensa de Licitação em razão do valor"/>
    <s v=""/>
  </r>
  <r>
    <x v="427"/>
    <s v="Comarca de Anita Garibaldi"/>
    <x v="1"/>
    <s v="Aquisição de Leite"/>
    <m/>
    <x v="0"/>
    <s v="em contratação"/>
    <s v="Aquisição de leite UHT"/>
    <n v="98"/>
    <n v="1900.79"/>
    <s v="Alto"/>
    <s v="Dispensa de Licitação em razão do valor"/>
    <n v="1287"/>
  </r>
  <r>
    <x v="427"/>
    <s v="Comarca de Anita Garibaldi"/>
    <x v="1"/>
    <s v="Aquisição de Leite"/>
    <s v="0099121-88.2025.8.24.0710"/>
    <x v="2"/>
    <s v="em contratação"/>
    <s v="Aquisição de leite UHT"/>
    <n v="300"/>
    <n v="1287"/>
    <s v="Alto"/>
    <s v="Dispensa de Licitação em razão do valor"/>
    <s v=""/>
  </r>
  <r>
    <x v="428"/>
    <s v="Comarca de Campo Belo do Sul"/>
    <x v="1"/>
    <s v="Aquisição de Leite"/>
    <m/>
    <x v="0"/>
    <s v="em contratação"/>
    <s v="Aquisição de leite UHT"/>
    <n v="300"/>
    <n v="3208.92"/>
    <s v="Alto"/>
    <s v="Dispensa de Licitação em razão do valor"/>
    <n v="1682.64"/>
  </r>
  <r>
    <x v="428"/>
    <s v="Comarca de Campo Belo do Sul"/>
    <x v="1"/>
    <s v="Aquisição de Leite"/>
    <s v="0018402-85.2026.8.24.0710"/>
    <x v="2"/>
    <s v="em contratação"/>
    <s v="Aquisição de leite UHT"/>
    <n v="456"/>
    <n v="1682.64"/>
    <s v="Alto"/>
    <s v="Dispensa de Licitação em razão do valor"/>
    <s v=""/>
  </r>
  <r>
    <x v="429"/>
    <s v="Comarca de Campo Erê"/>
    <x v="1"/>
    <s v="Aquisição de Leite"/>
    <m/>
    <x v="0"/>
    <s v="Prevista"/>
    <s v="Aquisição de leite UHT"/>
    <n v="108"/>
    <n v="668.04"/>
    <s v="Alto"/>
    <s v="Dispensa de Licitação em razão do valor"/>
    <n v="0"/>
  </r>
  <r>
    <x v="430"/>
    <s v="Comarca de Chapecó"/>
    <x v="1"/>
    <s v="Aquisição de Leite"/>
    <m/>
    <x v="0"/>
    <s v="Prevista"/>
    <s v="Aquisição de leite UHT"/>
    <n v="192"/>
    <n v="271.70999999999998"/>
    <s v="Alto"/>
    <s v="Dispensa de Licitação em razão do valor"/>
    <n v="0"/>
  </r>
  <r>
    <x v="431"/>
    <s v="Comarca de Coronel Freitas"/>
    <x v="1"/>
    <s v="Aquisição de Leite"/>
    <m/>
    <x v="0"/>
    <s v="Prevista"/>
    <s v="Aquisição de leite UHT"/>
    <n v="170"/>
    <n v="1057.3399999999999"/>
    <s v="Alto"/>
    <s v="Dispensa de Licitação em razão do valor"/>
    <n v="0"/>
  </r>
  <r>
    <x v="432"/>
    <s v="Comarca de Ipumirim"/>
    <x v="1"/>
    <s v="Aquisição de Leite"/>
    <m/>
    <x v="0"/>
    <s v="Prevista"/>
    <s v="Aquisição de leite UHT"/>
    <n v="206"/>
    <n v="1157.3800000000001"/>
    <s v="Alto"/>
    <s v="Dispensa de Licitação em razão do valor"/>
    <n v="0"/>
  </r>
  <r>
    <x v="433"/>
    <s v="Comarca de Itapiranga"/>
    <x v="1"/>
    <s v="Aquisição de Leite"/>
    <m/>
    <x v="0"/>
    <s v="Prevista"/>
    <s v="Aquisição de leite UHT"/>
    <n v="82"/>
    <n v="501.42"/>
    <s v="Alto"/>
    <s v="Dispensa de Licitação em razão do valor"/>
    <n v="0"/>
  </r>
  <r>
    <x v="434"/>
    <s v="Comarca de Modelo"/>
    <x v="1"/>
    <s v="Aquisição de Leite"/>
    <m/>
    <x v="0"/>
    <s v="em contratação"/>
    <s v="Aquisição de leite UHT"/>
    <n v="70"/>
    <n v="727.45"/>
    <s v="Alto"/>
    <s v="Dispensa de Licitação em razão do valor"/>
    <n v="855.3599999999999"/>
  </r>
  <r>
    <x v="434"/>
    <s v="Comarca de Modelo"/>
    <x v="1"/>
    <s v="Aquisição de Leite"/>
    <s v="0034493-56.2026.8.24.0710"/>
    <x v="2"/>
    <s v="em contratação"/>
    <s v="Aquisição de leite UHT"/>
    <n v="72"/>
    <n v="467.28"/>
    <s v="Alto"/>
    <s v="Dispensa de Licitação em razão do valor"/>
    <s v=""/>
  </r>
  <r>
    <x v="434"/>
    <s v="Comarca de Modelo"/>
    <x v="1"/>
    <s v="Aquisição de Leite"/>
    <s v="0105133-84.2026.8.24.0710"/>
    <x v="2"/>
    <s v="em contratação"/>
    <s v="Aquisição de leite UHT"/>
    <n v="72"/>
    <n v="388.08"/>
    <s v="Alto"/>
    <s v="Dispensa de Licitação em razão do valor"/>
    <s v=""/>
  </r>
  <r>
    <x v="435"/>
    <s v="Comarca de Mondaí"/>
    <x v="1"/>
    <s v="Aquisição de Leite"/>
    <m/>
    <x v="0"/>
    <s v="Prevista"/>
    <s v="Aquisição de leite UHT"/>
    <n v="134"/>
    <n v="834.3"/>
    <s v="Alto"/>
    <s v="Dispensa de Licitação em razão do valor"/>
    <n v="0"/>
  </r>
  <r>
    <x v="436"/>
    <s v="Comarca de Palmitos"/>
    <x v="1"/>
    <s v="Aquisição de Leite"/>
    <m/>
    <x v="0"/>
    <s v="em contratação"/>
    <s v="Aquisição de leite UHT"/>
    <n v="224"/>
    <n v="2959.9"/>
    <s v="Alto"/>
    <s v="Dispensa de Licitação em razão do valor"/>
    <n v="3808.8"/>
  </r>
  <r>
    <x v="436"/>
    <s v="Comarca de Palmitos"/>
    <x v="1"/>
    <s v="Aquisição de Leite"/>
    <s v="0099536-71.2025.8.24.0710"/>
    <x v="2"/>
    <s v="em contratação"/>
    <s v="Aquisição de leite UHT"/>
    <n v="720"/>
    <n v="3808.8"/>
    <s v="Alto"/>
    <s v="Dispensa de Licitação em razão do valor"/>
    <s v=""/>
  </r>
  <r>
    <x v="437"/>
    <s v="Comarca de Papanduva"/>
    <x v="1"/>
    <s v="Aquisição de Leite"/>
    <m/>
    <x v="0"/>
    <s v="em contratação"/>
    <s v="Aquisição de leite UHT"/>
    <n v="680"/>
    <n v="4489.68"/>
    <s v="Alto"/>
    <s v="Dispensa de Licitação em razão do valor"/>
    <n v="4800.6000000000004"/>
  </r>
  <r>
    <x v="437"/>
    <s v="Comarca de Papanduva"/>
    <x v="1"/>
    <s v="Aquisição de Leite"/>
    <s v="74.169.913/0001-72 "/>
    <x v="2"/>
    <s v="em contratação"/>
    <s v="Aquisição de leite UHT"/>
    <n v="756"/>
    <n v="4800.6000000000004"/>
    <s v="Alto"/>
    <s v="Dispensa de Licitação em razão do valor"/>
    <s v=""/>
  </r>
  <r>
    <x v="438"/>
    <s v="Comarca de Penha"/>
    <x v="1"/>
    <s v="Aquisição de Leite"/>
    <m/>
    <x v="0"/>
    <s v="Prevista"/>
    <s v="Aquisição de leite UHT"/>
    <n v="196"/>
    <n v="1210"/>
    <s v="Alto"/>
    <s v="Dispensa de Licitação em razão do valor"/>
    <n v="0"/>
  </r>
  <r>
    <x v="439"/>
    <s v="Comarca de Pinhalzinho"/>
    <x v="1"/>
    <s v="Aquisição de Leite"/>
    <m/>
    <x v="0"/>
    <s v="Prevista"/>
    <s v="Aquisição de leite UHT"/>
    <n v="344"/>
    <n v="1853.72"/>
    <s v="Alto"/>
    <s v="Dispensa de Licitação em razão do valor"/>
    <n v="0"/>
  </r>
  <r>
    <x v="440"/>
    <s v="Comarca de Quilombo"/>
    <x v="1"/>
    <s v="Aquisição de Leite"/>
    <m/>
    <x v="0"/>
    <s v="Prevista"/>
    <s v="Aquisição de leite UHT"/>
    <n v="148"/>
    <n v="914.76"/>
    <s v="Alto"/>
    <s v="Dispensa de Licitação em razão do valor"/>
    <n v="0"/>
  </r>
  <r>
    <x v="441"/>
    <s v="Comarca de São Carlos"/>
    <x v="1"/>
    <s v="Aquisição de Leite"/>
    <m/>
    <x v="0"/>
    <s v="Prevista"/>
    <s v="Aquisição de leite UHT"/>
    <n v="212"/>
    <n v="1306.8"/>
    <s v="Alto"/>
    <s v="Dispensa de Licitação em razão do valor"/>
    <n v="0"/>
  </r>
  <r>
    <x v="442"/>
    <s v="Comarca de São Domingos"/>
    <x v="1"/>
    <s v="Aquisição de Leite"/>
    <m/>
    <x v="0"/>
    <s v="Prevista"/>
    <s v="Aquisição de leite UHT"/>
    <n v="118"/>
    <n v="1093.49"/>
    <s v="Alto"/>
    <s v="Dispensa de Licitação em razão do valor"/>
    <n v="0"/>
  </r>
  <r>
    <x v="443"/>
    <s v="Comarca de São José do Cedro"/>
    <x v="1"/>
    <s v="Aquisição de Leite"/>
    <m/>
    <x v="0"/>
    <s v="Prevista"/>
    <s v="Aquisição de leite UHT"/>
    <n v="160"/>
    <n v="912.73"/>
    <s v="Alto"/>
    <s v="Dispensa de Licitação em razão do valor"/>
    <n v="0"/>
  </r>
  <r>
    <x v="444"/>
    <s v="Comarca de São Lourenço do Oeste"/>
    <x v="1"/>
    <s v="Aquisição de Leite"/>
    <m/>
    <x v="0"/>
    <s v="em contratação"/>
    <s v="Aquisição de leite UHT"/>
    <n v="162"/>
    <n v="1195.72"/>
    <s v="Alto"/>
    <s v="Dispensa de Licitação em razão do valor"/>
    <n v="1197"/>
  </r>
  <r>
    <x v="444"/>
    <s v="Comarca de São Lourenço do Oeste"/>
    <x v="1"/>
    <s v="Aquisição de Leite"/>
    <s v="0012904-08.2026.8.24.0710"/>
    <x v="2"/>
    <s v="em contratação"/>
    <s v="Aquisição de leite UHT"/>
    <n v="300"/>
    <n v="1197"/>
    <s v="Alto"/>
    <s v="Dispensa de Licitação em razão do valor"/>
    <s v=""/>
  </r>
  <r>
    <x v="445"/>
    <s v="Comarca de Tangará"/>
    <x v="1"/>
    <s v="Aquisição de Leite"/>
    <m/>
    <x v="0"/>
    <s v="Prevista"/>
    <s v="Aquisição de leite UHT"/>
    <n v="100"/>
    <n v="618.54999999999995"/>
    <s v="Alto"/>
    <s v="Dispensa de Licitação em razão do valor"/>
    <n v="0"/>
  </r>
  <r>
    <x v="446"/>
    <s v="Comarca de Tijucas"/>
    <x v="1"/>
    <s v="Aquisição de Leite"/>
    <m/>
    <x v="0"/>
    <s v="Prevista"/>
    <s v="Aquisição de leite UHT"/>
    <n v="82"/>
    <n v="506.17"/>
    <s v="Alto"/>
    <s v="Dispensa de Licitação em razão do valor"/>
    <n v="0"/>
  </r>
  <r>
    <x v="447"/>
    <s v="Comarca de Xaxim"/>
    <x v="1"/>
    <s v="Aquisição de Leite"/>
    <m/>
    <x v="0"/>
    <s v="em contratação"/>
    <s v="Aquisição de leite UHT"/>
    <n v="98"/>
    <n v="1302.73"/>
    <s v="Alto"/>
    <s v="Dispensa de Licitação em razão do valor"/>
    <n v="1173.5999999999999"/>
  </r>
  <r>
    <x v="447"/>
    <s v="Comarca de Xaxim"/>
    <x v="1"/>
    <s v="Aquisição de Leite"/>
    <s v="0005622-16.2026.8.24.0710"/>
    <x v="2"/>
    <s v="em contratação"/>
    <s v="Aquisição de leite UHT"/>
    <n v="240"/>
    <n v="1173.5999999999999"/>
    <s v="Alto"/>
    <s v="Dispensa de Licitação em razão do valor"/>
    <s v=""/>
  </r>
  <r>
    <x v="448"/>
    <s v="Comarca de Cunha Porã "/>
    <x v="1"/>
    <s v="Aquisição de Leite"/>
    <m/>
    <x v="0"/>
    <s v="em contratação"/>
    <s v="Aquisição de leite UHT"/>
    <n v="240"/>
    <n v="1290.96"/>
    <s v="Alto"/>
    <s v="Dispensa de Licitação em razão do valor"/>
    <n v="1560"/>
  </r>
  <r>
    <x v="448"/>
    <s v="Comarca de Cunha Porã "/>
    <x v="1"/>
    <s v="Aquisição de Leite"/>
    <s v="0062542-10.2026.8.24.0710"/>
    <x v="2"/>
    <s v="em contratação"/>
    <s v="Aquisição de leite UHT"/>
    <n v="240"/>
    <n v="1560"/>
    <s v="Alto"/>
    <s v="Dispensa de Licitação em razão do valor"/>
    <s v=""/>
  </r>
  <r>
    <x v="449"/>
    <s v="Comarca de Abelardo Luz"/>
    <x v="1"/>
    <s v="Aquisição de água com gás - garrafa"/>
    <s v="0099702-06.2025.8.24.0710"/>
    <x v="2"/>
    <s v="em contratação"/>
    <s v="Aquisição de água (garrafas de 500ml e galões de 20 litros_x0009_"/>
    <s v="600 (garrafas s/gás)"/>
    <n v="1260"/>
    <s v="Alto"/>
    <s v="Dispensa de Licitação em razão do valor"/>
    <s v=""/>
  </r>
  <r>
    <x v="449"/>
    <s v="Comarca de Abelardo Luz"/>
    <x v="1"/>
    <s v="Aquisição de água sem gás - garrafa"/>
    <s v="0099699-51.2025.8.24.0710"/>
    <x v="2"/>
    <s v="em contratação"/>
    <s v="Aquisição de água (garrafas de 500ml e galões de 20 litros_x0009_"/>
    <s v="1200 (garrafas s/gás)"/>
    <n v="2220"/>
    <s v="Alto"/>
    <s v="Dispensa de Licitação em razão do valor"/>
    <s v=""/>
  </r>
  <r>
    <x v="449"/>
    <s v="Comarca de Abelardo Luz"/>
    <x v="1"/>
    <s v="Aquisição de Água Mineral"/>
    <m/>
    <x v="2"/>
    <s v="Prevista"/>
    <s v="Aquisição de água (garrafas de 500ml e galões de 20 litros"/>
    <s v="Bombona:100; garrafa sem gás:1080; com gás:240"/>
    <n v="2783"/>
    <s v="Alto"/>
    <s v="Dispensa de Licitação em razão do valor"/>
    <s v=""/>
  </r>
  <r>
    <x v="450"/>
    <s v="Comarca de Anchieta"/>
    <x v="1"/>
    <s v="Aquisição de Água Mineral"/>
    <m/>
    <x v="0"/>
    <s v="em contratação"/>
    <s v="Aquisição de água (garrafas de 500ml e galões de 20 litros"/>
    <s v="bombona: 150; garrafa sem gás:600; com gás: 180"/>
    <n v="9457.36"/>
    <s v="Alto"/>
    <s v="Dispensa de Licitação em razão do valor"/>
    <n v="9408"/>
  </r>
  <r>
    <x v="450"/>
    <s v="Comarca de Anchieta"/>
    <x v="1"/>
    <s v="Aquisição de Água Mineral"/>
    <s v="0101737-36.2025.8.24.0710"/>
    <x v="2"/>
    <s v="em contratação"/>
    <s v="Aquisição de água (garrafas de 500ml e galões de 20 litros"/>
    <s v="bombona: 320; garrafa sem gás:960; com gás: 480"/>
    <n v="9408"/>
    <s v="Alto"/>
    <s v="Dispensa de Licitação em razão do valor"/>
    <s v=""/>
  </r>
  <r>
    <x v="451"/>
    <s v="Comarca de Anita Garibaldi"/>
    <x v="1"/>
    <s v="Aquisição de Água Mineral"/>
    <m/>
    <x v="0"/>
    <s v="em contratação"/>
    <s v="Aquisição de água (garrafas de 500ml e galões de 20 litros"/>
    <s v="bombona: 140; garrafa sem gás: 540; com gás: 360"/>
    <n v="6116.07"/>
    <s v="Alto"/>
    <s v="Dispensa de Licitação em razão do valor"/>
    <n v="4581"/>
  </r>
  <r>
    <x v="451"/>
    <s v="Comarca de Anita Garibaldi"/>
    <x v="1"/>
    <s v="Aquisição de Água Mineral"/>
    <s v="0099088-98.2025.8.24.0710"/>
    <x v="2"/>
    <s v="em contratação"/>
    <s v="Aquisição de água (garrafas de 500ml e galões de 20 litros"/>
    <s v="bombona: 180; garrafa sem gás: 900; com gás: 420"/>
    <n v="4581"/>
    <s v="Alto"/>
    <s v="Dispensa de Licitação em razão do valor"/>
    <s v=""/>
  </r>
  <r>
    <x v="452"/>
    <s v="Comarca de Bom Retiro"/>
    <x v="1"/>
    <s v="Aquisição de Água Mineral"/>
    <m/>
    <x v="0"/>
    <s v="em contratação"/>
    <s v="Aquisição de água (garrafas de 500ml e galões de 20 litros"/>
    <s v="Bombona:180"/>
    <n v="3653.23"/>
    <s v="Alto"/>
    <s v="Dispensa de Licitação em razão do valor"/>
    <n v="5570"/>
  </r>
  <r>
    <x v="452"/>
    <s v="Comarca de Bom Retiro"/>
    <x v="1"/>
    <s v="Aquisição de Água Mineral"/>
    <s v="0097932-75.2025.8.24.0710"/>
    <x v="2"/>
    <s v="em contratação"/>
    <s v="Aquisição de água (garrafas de 500ml e galões de 20 litros"/>
    <s v="Bombona:200; Garrafa c/gas: 600; Garrafa s/gás: 600"/>
    <n v="5570"/>
    <s v="Alto"/>
    <s v="Dispensa de Licitação em razão do valor"/>
    <s v=""/>
  </r>
  <r>
    <x v="453"/>
    <s v="Comarca de Campo Belo do Sul"/>
    <x v="1"/>
    <s v="Aquisição de Água Mineral"/>
    <m/>
    <x v="0"/>
    <s v="em contratação"/>
    <s v="Aquisição de água (garrafas de 500ml e galões de 20 litros"/>
    <s v="Bombona: 87; garrafa sem gás: 624;"/>
    <n v="3087.32"/>
    <s v="Alto"/>
    <s v="Dispensa de Licitação em razão do valor"/>
    <n v="2886.32"/>
  </r>
  <r>
    <x v="453"/>
    <s v="Comarca de Campo Belo do Sul"/>
    <x v="1"/>
    <s v="Aquisição de Água Mineral"/>
    <s v="0071979-75.2026.8.24.0710"/>
    <x v="2"/>
    <s v="em contratação"/>
    <s v="Aquisição de água (garrafas de 500ml e galões de 20 litros"/>
    <s v="Bombona: 80; garrafa sem gás: 408; com gás: 360"/>
    <n v="2886.32"/>
    <s v="Alto"/>
    <s v="Dispensa de Licitação em razão do valor"/>
    <s v=""/>
  </r>
  <r>
    <x v="454"/>
    <s v="Comarca de Campo Erê"/>
    <x v="1"/>
    <s v="Aquisição de Água Mineral"/>
    <m/>
    <x v="0"/>
    <s v="em contratação"/>
    <s v="Aquisição de água (garrafas de 500ml e galões de 20 litros"/>
    <s v="Bombona 60; garrafa sem gás: 180; com gás: 72"/>
    <n v="1572.76"/>
    <s v="Alto"/>
    <s v="Dispensa de Licitação em razão do valor"/>
    <n v="15185"/>
  </r>
  <r>
    <x v="454"/>
    <s v="Comarca de Campo Erê"/>
    <x v="1"/>
    <s v="Aquisição de Água Mineral"/>
    <s v="0101729-59.2025.8.24.0710"/>
    <x v="2"/>
    <s v="em contratação"/>
    <s v="Aquisição de água (garrafas de 500ml e galões de 20 litros"/>
    <s v="Bombona 550; garrafa sem gás: 1200; com gás: 600"/>
    <n v="15185"/>
    <s v="Alto"/>
    <s v="Dispensa de Licitação em razão do valor"/>
    <s v=""/>
  </r>
  <r>
    <x v="455"/>
    <s v="Comarca de Coronel Freitas"/>
    <x v="1"/>
    <s v="Aquisição de Água Mineral"/>
    <m/>
    <x v="0"/>
    <s v="em contratação"/>
    <s v="Aquisição de água (garrafas de 500ml e galões de 20 litros"/>
    <s v="Bombona: 140; garrafa sem gás: 720; com gás: 240"/>
    <n v="7013.16"/>
    <s v="Alto"/>
    <s v="Dispensa de Licitação em razão do valor"/>
    <n v="7750"/>
  </r>
  <r>
    <x v="455"/>
    <s v="Comarca de Coronel Freitas"/>
    <x v="1"/>
    <s v="Aquisição de Água Mineral"/>
    <s v="0091332-38.2025.8.24.0710"/>
    <x v="2"/>
    <s v="em contratação"/>
    <s v="Aquisição de água (garrafas de 500ml e galões de 20 litros"/>
    <s v="Bombona: 250; garrafa sem gás: 1100; com gás: 500"/>
    <n v="7750"/>
    <s v="Alto"/>
    <s v="Dispensa de Licitação em razão do valor"/>
    <s v=""/>
  </r>
  <r>
    <x v="456"/>
    <s v="Comarca de Cunha Porã"/>
    <x v="1"/>
    <s v="Aquisição de Água Mineral"/>
    <m/>
    <x v="0"/>
    <s v="em contratação"/>
    <s v="Aquisição de água (garrafas de 500ml e galões de 20 litros"/>
    <s v="Bombona: 80; garrafa sem gás: 360"/>
    <n v="8743.57"/>
    <s v="Alto"/>
    <s v="Dispensa de Licitação em razão do valor"/>
    <n v="8344.64"/>
  </r>
  <r>
    <x v="456"/>
    <s v="Comarca de Cunha Porã"/>
    <x v="1"/>
    <s v="Aquisição de Água Mineral"/>
    <s v="0009192-10.2026.8.24.0710"/>
    <x v="2"/>
    <s v="em contratação"/>
    <s v="Aquisição de água (garrafas de 500ml e galões de 20 litros"/>
    <s v="Bombona: 400; garrafa sem gás: 192; garrafa com gás: 48"/>
    <n v="8344.64"/>
    <s v="Alto"/>
    <s v="Dispensa de Licitação em razão do valor"/>
    <s v=""/>
  </r>
  <r>
    <x v="457"/>
    <s v="Comarca de Dionísio Cerqueira"/>
    <x v="1"/>
    <s v="Aquisição de Água Mineral"/>
    <m/>
    <x v="0"/>
    <s v="em contratação"/>
    <s v="Aquisição de água (garrafas de 500ml e galões de 20 litros"/>
    <s v="Bombona: 200; garrafa sem gás 864; com gás 864"/>
    <n v="3931.05"/>
    <s v="Alto"/>
    <s v="Dispensa de Licitação em razão do valor"/>
    <n v="3710.72"/>
  </r>
  <r>
    <x v="457"/>
    <s v="Comarca de Dionísio Cerqueira"/>
    <x v="1"/>
    <s v="Aquisição de Água Mineral"/>
    <s v="0093104-36.2025.8.24.0710"/>
    <x v="2"/>
    <s v="em contratação"/>
    <s v="Aquisição de água (garrafas de 500ml e galões de 20 litros"/>
    <s v="Bombona: 250; garrafa sem gás 864; com gás 864"/>
    <n v="3710.72"/>
    <s v="Alto"/>
    <s v="Dispensa de Licitação em razão do valor"/>
    <s v=""/>
  </r>
  <r>
    <x v="458"/>
    <s v="Comarca de Garopaba"/>
    <x v="1"/>
    <s v="Aquisição de Água Mineral"/>
    <m/>
    <x v="0"/>
    <s v="em contratação"/>
    <s v="Aquisição de água (garrafas de 500ml e galões de 20 litros"/>
    <s v="Bombona: 270; garrafa sem gás: 1680."/>
    <n v="8817.51"/>
    <s v="Alto"/>
    <s v="Dispensa de Licitação em razão do valor"/>
    <n v="5446.7199999999993"/>
  </r>
  <r>
    <x v="458"/>
    <s v="Comarca de Garopaba"/>
    <x v="1"/>
    <s v="Aquisição de Água Mineral"/>
    <s v="0009895-38.2026.8.24.0710"/>
    <x v="2"/>
    <s v="em contratação"/>
    <s v="Aquisição de água (garrafas de 500ml e galões de 20 litros"/>
    <s v="Bombona: 80; garrafa sem gás: 480."/>
    <n v="2403.1999999999998"/>
    <s v="Alto"/>
    <s v="Dispensa de Licitação em razão do valor"/>
    <s v=""/>
  </r>
  <r>
    <x v="458"/>
    <s v="Comarca de Garopaba"/>
    <x v="1"/>
    <s v="Aquisição de Água Mineral"/>
    <s v="0066458-52.2026.8.24.0710"/>
    <x v="2"/>
    <s v="em contratação"/>
    <s v="Aquisição de água (garrafas de 500ml e galões de 20 litros"/>
    <s v="Bombona: 20; garrafa sem gás: 480."/>
    <n v="2403.1999999999998"/>
    <s v="Alto"/>
    <s v="Dispensa de Licitação em razão do valor"/>
    <s v=""/>
  </r>
  <r>
    <x v="458"/>
    <s v="Comarca de Garopaba"/>
    <x v="1"/>
    <s v="Aquisição de Água Mineral"/>
    <s v="0090046-88.2026.8.24.0710"/>
    <x v="2"/>
    <s v="em contratação"/>
    <s v="Aquisição de água (garrafas de 500ml e galões de 20 litros"/>
    <s v="Garrafa sem gás: 348."/>
    <n v="640.32000000000005"/>
    <s v="Alto"/>
    <s v="Dispensa de Licitação em razão do valor"/>
    <s v=""/>
  </r>
  <r>
    <x v="459"/>
    <s v="Comarca de Garuva"/>
    <x v="1"/>
    <s v="Aquisição de Água Mineral"/>
    <m/>
    <x v="0"/>
    <s v="em contratação"/>
    <s v="Aquisição de água (garrafas de 500ml e galões de 20 litros"/>
    <s v="Bombona: 70"/>
    <n v="1047.3800000000001"/>
    <s v="Alto"/>
    <s v="Dispensa de Licitação em razão do valor"/>
    <n v="4002"/>
  </r>
  <r>
    <x v="459"/>
    <s v="Comarca de Garuva"/>
    <x v="1"/>
    <s v="Aquisição de Água Mineral"/>
    <s v="0109004-59.2025.8.24.0710"/>
    <x v="2"/>
    <s v="em contratação"/>
    <s v="Aquisição de água (garrafas de 500ml e galões de 20 litros"/>
    <s v="Bombona: 240; 600 garras s/gas; 360 c/gás"/>
    <n v="4002"/>
    <s v="Alto"/>
    <s v="Dispensa de Licitação em razão do valor"/>
    <s v=""/>
  </r>
  <r>
    <x v="460"/>
    <s v="Comarca de Herval D'oeste"/>
    <x v="1"/>
    <s v="Aquisição de Água Mineral"/>
    <m/>
    <x v="0"/>
    <s v="em contratação"/>
    <s v="Aquisição de água (garrafas de 500ml e galões de 20 litros"/>
    <s v="Bombona: 130; garrafa sem gás: 720; com gás: 300"/>
    <n v="8058.6"/>
    <s v="Alto"/>
    <s v="Dispensa de Licitação em razão do valor"/>
    <n v="15456"/>
  </r>
  <r>
    <x v="460"/>
    <s v="Comarca de Herval D'oeste"/>
    <x v="1"/>
    <s v="Aquisição de Água Mineral"/>
    <s v="0095478-25.2025.8.24.0710"/>
    <x v="2"/>
    <s v="em contratação"/>
    <s v="Aquisição de água (garrafas de 500ml e galões de 20 litros"/>
    <s v="Bombona: 520; garrafa sem gás: 1440; com gás: 720"/>
    <n v="15456"/>
    <s v="Alto"/>
    <s v="Dispensa de Licitação em razão do valor"/>
    <s v=""/>
  </r>
  <r>
    <x v="461"/>
    <s v="Comarca de Ibirama"/>
    <x v="1"/>
    <s v="Aquisição de Água Mineral"/>
    <m/>
    <x v="0"/>
    <s v="em contratação"/>
    <s v="Aquisição de água (garrafas de 500ml e galões de 20 litros"/>
    <s v="Bombona: 375; garrafa sem gás: 2160; com gás: 720"/>
    <n v="7832.33"/>
    <s v="Alto"/>
    <s v="Dispensa de Licitação em razão do valor"/>
    <n v="5040"/>
  </r>
  <r>
    <x v="461"/>
    <s v="Comarca de Ibirama"/>
    <x v="1"/>
    <s v="Aquisição de Água Mineral"/>
    <s v="0010451-40.2026.8.24.0710"/>
    <x v="2"/>
    <s v="em contratação"/>
    <s v="Aquisição de água (garrafas de 500ml e galões de 20 litros"/>
    <s v="Bombona: 140; garrafa sem gás: 300; com gás: 300"/>
    <n v="3030"/>
    <s v="Alto"/>
    <s v="Dispensa de Licitação em razão do valor"/>
    <s v=""/>
  </r>
  <r>
    <x v="461"/>
    <s v="Comarca de Ibirama"/>
    <x v="1"/>
    <s v="Aquisição de Água Mineral"/>
    <s v="0086531-45.2026.8.24.0710"/>
    <x v="2"/>
    <s v="em contratação"/>
    <s v="Aquisição de água (garrafas de 500ml e galões de 20 litros"/>
    <s v="Bombona: 100; garrafa sem gás: 150; com gás: 150"/>
    <n v="2010"/>
    <s v="Alto"/>
    <s v="Dispensa de Licitação em razão do valor"/>
    <s v=""/>
  </r>
  <r>
    <x v="462"/>
    <s v="Comarca de Itaiópolis"/>
    <x v="1"/>
    <s v="Aquisição de Água Mineral"/>
    <m/>
    <x v="0"/>
    <s v="em contratação"/>
    <s v="Aquisição de água (garrafas de 500ml e galões de 20 litros"/>
    <s v="Bombona: 80"/>
    <n v="4397.1400000000003"/>
    <s v="Alto"/>
    <s v="Dispensa de Licitação em razão do valor"/>
    <n v="4717.5"/>
  </r>
  <r>
    <x v="462"/>
    <s v="Comarca de Itaiópolis"/>
    <x v="1"/>
    <s v="Aquisição de Água Mineral"/>
    <s v="0100723-17.2025.8.24.0710"/>
    <x v="2"/>
    <s v="em contratação"/>
    <s v="Aquisição de água (garrafas de 500ml e galões de 20 litros"/>
    <s v="Bombona: 250; agua s/gás: 150"/>
    <n v="4717.5"/>
    <s v="Alto"/>
    <s v="Dispensa de Licitação em razão do valor"/>
    <s v=""/>
  </r>
  <r>
    <x v="463"/>
    <s v="Comarca de Itapiranga"/>
    <x v="1"/>
    <s v="Aquisição de Água Mineral"/>
    <m/>
    <x v="0"/>
    <s v="em contratação"/>
    <s v="Aquisição de água (garrafas de 500ml e galões de 20 litros"/>
    <s v="Bombona: 130; garrafa sem gás: 120; com gás: 120"/>
    <n v="6630.8"/>
    <s v="Alto"/>
    <s v="Dispensa de Licitação em razão do valor"/>
    <n v="9900"/>
  </r>
  <r>
    <x v="463"/>
    <s v="Comarca de Itapiranga"/>
    <x v="1"/>
    <s v="Aquisição de Água Mineral"/>
    <s v="0006910-96.2026.8.24.0710"/>
    <x v="2"/>
    <s v="em contratação"/>
    <s v="Aquisição de água (garrafas de 500ml e galões de 20 litros"/>
    <s v="Bombona: 200; garrafa sem gás: 200; com gás: 200"/>
    <n v="3300"/>
    <s v="Alto"/>
    <s v="Dispensa de Licitação em razão do valor"/>
    <s v=""/>
  </r>
  <r>
    <x v="463"/>
    <s v="Comarca de Itapiranga"/>
    <x v="1"/>
    <s v="Aquisição de Água Mineral"/>
    <s v="0101235-63.2026.8.24.0710"/>
    <x v="2"/>
    <s v="em contratação"/>
    <s v="Aquisição de água (garrafas de 500ml e galões de 20 litros"/>
    <s v="Bombona: 400; garrafa sem gás: 400; com gás: 400"/>
    <n v="6600"/>
    <s v="Alto"/>
    <s v="Dispensa de Licitação em razão do valor"/>
    <s v=""/>
  </r>
  <r>
    <x v="464"/>
    <s v="Comarca de Itapoá"/>
    <x v="1"/>
    <s v="Aquisição de Água Mineral"/>
    <m/>
    <x v="0"/>
    <s v="em contratação"/>
    <s v="Aquisição de água (garrafas de 500ml e galões de 20 litros"/>
    <s v="Bombona: 200; garrafa sem gás: 1320; com gás: 120"/>
    <n v="5597.94"/>
    <s v="Alto"/>
    <s v="Dispensa de Licitação em razão do valor"/>
    <n v="15530"/>
  </r>
  <r>
    <x v="464"/>
    <s v="Comarca de Itapoá"/>
    <x v="1"/>
    <s v="Aquisição de Água Mineral"/>
    <s v="0099755-84.2025.8.24.0710"/>
    <x v="2"/>
    <s v="em contratação"/>
    <s v="Aquisição de água (garrafas de 500ml e galões de 20 litros"/>
    <s v="Bombona: 550; garrafa sem gás: 7200; com gás: 120"/>
    <n v="15530"/>
    <s v="Alto"/>
    <s v="Dispensa de Licitação em razão do valor"/>
    <s v=""/>
  </r>
  <r>
    <x v="465"/>
    <s v="Comarca de Lebon Régis"/>
    <x v="1"/>
    <s v="Aquisição de Água Mineral"/>
    <m/>
    <x v="0"/>
    <s v="em contratação"/>
    <s v="Aquisição de água (garrafas de 500ml e galões de 20 litros"/>
    <s v="Bombona: 120; garrafa sem gás: 220; com gás 264"/>
    <n v="2950.59"/>
    <s v="Alto"/>
    <s v="Dispensa de Licitação em razão do valor"/>
    <n v="2865"/>
  </r>
  <r>
    <x v="465"/>
    <s v="Comarca de Lebon Régis"/>
    <x v="1"/>
    <s v="Aquisição de Água Mineral"/>
    <s v="0012370-64.2026.8.24.0710"/>
    <x v="2"/>
    <s v="em contratação"/>
    <s v="Aquisição de água (garrafas de 500ml e galões de 20 litros"/>
    <s v="Bombona: 60; garrafa sem gás: 100; com gás 180"/>
    <n v="1260"/>
    <s v="Alto"/>
    <s v="Dispensa de Licitação em razão do valor"/>
    <s v=""/>
  </r>
  <r>
    <x v="465"/>
    <s v="Comarca de Lebon Régis"/>
    <x v="1"/>
    <s v="Aquisição de Água Mineral"/>
    <s v="0080303-54.2026.8.24.0710"/>
    <x v="2"/>
    <s v="em contratação"/>
    <s v="Aquisição de água (garrafas de 500ml e galões de 20 litros"/>
    <s v="Bombona: 80; garrafa sem gás: 150; com gás 120"/>
    <n v="1605"/>
    <s v="Alto"/>
    <s v="Dispensa de Licitação em razão do valor"/>
    <s v=""/>
  </r>
  <r>
    <x v="466"/>
    <s v="Comarca de Maravilha"/>
    <x v="1"/>
    <s v="Aquisição de Água Mineral"/>
    <m/>
    <x v="0"/>
    <s v="em contratação"/>
    <s v="Aquisição de água (garrafas de 500ml e galões de 20 litros"/>
    <s v="Bombona: 410; garrafa sem gás: 2490; com gás: 300"/>
    <n v="15024.09"/>
    <s v="Alto"/>
    <s v="Dispensa de Licitação em razão do valor"/>
    <n v="10064"/>
  </r>
  <r>
    <x v="466"/>
    <s v="Comarca de Maravilha"/>
    <x v="1"/>
    <s v="Aquisição de Água Mineral"/>
    <m/>
    <x v="2"/>
    <s v="em contratação"/>
    <s v="Aquisição de água (garrafas de 500ml e galões de 20 litros"/>
    <s v="Bombona: 600; garrafa sem gás: 1000; com gás: 1000"/>
    <n v="10064"/>
    <s v="Alto"/>
    <s v="Dispensa de Licitação em razão do valor"/>
    <s v=""/>
  </r>
  <r>
    <x v="467"/>
    <s v="Comarca de Modelo"/>
    <x v="1"/>
    <s v="Aquisição de Água Mineral"/>
    <m/>
    <x v="0"/>
    <s v="em contratação"/>
    <s v="Aquisição de água (garrafas de 500ml e galões de 20 litros"/>
    <s v="Bombona: 120; garrafa sem gás: 720"/>
    <n v="3066.32"/>
    <s v="Alto"/>
    <s v="Dispensa de Licitação em razão do valor"/>
    <n v="5680"/>
  </r>
  <r>
    <x v="467"/>
    <s v="Comarca de Modelo"/>
    <x v="1"/>
    <s v="Aquisição de Água Mineral"/>
    <s v="0100137-77.2025.8.24.0710"/>
    <x v="2"/>
    <s v="em contratação"/>
    <s v="Aquisição de água (garrafas de 500ml e galões de 20 litros"/>
    <s v="Bombona: 65; garrafa sem gás: 2520"/>
    <n v="1882.5"/>
    <s v="Alto"/>
    <s v="Dispensa de Licitação em razão do valor"/>
    <s v=""/>
  </r>
  <r>
    <x v="467"/>
    <s v="Comarca de Modelo"/>
    <x v="1"/>
    <s v="Aquisição de Água Mineral"/>
    <s v="0028078-57.2026.8.24.0710"/>
    <x v="2"/>
    <s v="em contratação"/>
    <s v="Aquisição de água (garrafas de 500ml e galões de 20 litros"/>
    <s v="Bombona: 65; garrafa sem gás: 240"/>
    <n v="1898.75"/>
    <s v="Alto"/>
    <s v="Dispensa de Licitação em razão do valor"/>
    <s v=""/>
  </r>
  <r>
    <x v="467"/>
    <s v="Comarca de Modelo"/>
    <x v="1"/>
    <s v="Aquisição de Água Mineral"/>
    <s v="0101269-38.2026.8.24.0710"/>
    <x v="2"/>
    <s v="em contratação"/>
    <s v="Aquisição de água (garrafas de 500ml e galões de 20 litros"/>
    <s v="Bombona: 65; garrafa sem gás: 240"/>
    <n v="1898.75"/>
    <s v="Alto"/>
    <s v="Dispensa de Licitação em razão do valor"/>
    <s v=""/>
  </r>
  <r>
    <x v="468"/>
    <s v="Comarca de Mondaí"/>
    <x v="1"/>
    <s v="Aquisição de Água Mineral"/>
    <m/>
    <x v="0"/>
    <s v="em contratação"/>
    <s v="Aquisição de água (garrafas de 500ml e galões de 20 litros"/>
    <s v="Bombona: 170, garrafa sem gás: 840"/>
    <n v="7804.5"/>
    <s v="Alto"/>
    <s v="Dispensa de Licitação em razão do valor"/>
    <n v="10260"/>
  </r>
  <r>
    <x v="468"/>
    <s v="Comarca de Mondaí"/>
    <x v="1"/>
    <s v="Aquisição de Água Mineral"/>
    <s v="0104412-69.2025.8.24.0710"/>
    <x v="2"/>
    <s v="em contratação"/>
    <s v="Aquisição de água (garrafas de 500ml e galões de 20 litros"/>
    <s v="Bombona: 350, garrafa sem gás: 3000"/>
    <n v="10260"/>
    <s v="Alto"/>
    <s v="Dispensa de Licitação em razão do valor"/>
    <s v=""/>
  </r>
  <r>
    <x v="469"/>
    <s v="Comarca de Otacílio Costa"/>
    <x v="1"/>
    <s v="Aquisição de Água Mineral"/>
    <m/>
    <x v="0"/>
    <s v="em contratação"/>
    <s v="Aquisição de água (garrafas de 500ml e galões de 20 litros"/>
    <s v="Bombona: 114; garrafa sem gás: 264; com gás 264"/>
    <n v="2556.39"/>
    <s v="Alto"/>
    <s v="Dispensa de Licitação em razão do valor"/>
    <n v="3766.5"/>
  </r>
  <r>
    <x v="469"/>
    <s v="Comarca de Otacílio Costa"/>
    <x v="1"/>
    <s v="Aquisição de Água Mineral"/>
    <s v="0100615-85.2025.8.24.0710"/>
    <x v="2"/>
    <s v="em contratação"/>
    <s v="Aquisição de água (garrafas de 500ml e galões de 20 litros"/>
    <s v="Bombona: 150; garrafa sem gás: 720; com gás 240"/>
    <n v="3766.5"/>
    <s v="Alto"/>
    <s v="Dispensa de Licitação em razão do valor"/>
    <s v=""/>
  </r>
  <r>
    <x v="470"/>
    <s v="Comarca de Palmitos"/>
    <x v="1"/>
    <s v="Aquisição de Água Mineral"/>
    <m/>
    <x v="0"/>
    <s v="em contratação"/>
    <s v="Aquisição de água (garrafas de 500ml e galões de 20 litros"/>
    <s v="Bombona: 260; garrafa sem gás: 1440; com gás: 600"/>
    <n v="9665.9599999999991"/>
    <s v="Alto"/>
    <s v="Dispensa de Licitação em razão do valor"/>
    <n v="9408"/>
  </r>
  <r>
    <x v="470"/>
    <s v="Comarca de Palmitos"/>
    <x v="1"/>
    <s v="Aquisição de Água Mineral"/>
    <s v="0099528-94.2025.8.24.0710"/>
    <x v="2"/>
    <s v="em contratação"/>
    <s v="Aquisição de água (garrafas de 500ml e galões de 20 litros"/>
    <s v="Bombona: 280; garrafa sem gás: 1680"/>
    <n v="9408"/>
    <s v="Alto"/>
    <s v="Dispensa de Licitação em razão do valor"/>
    <s v=""/>
  </r>
  <r>
    <x v="471"/>
    <s v="Comarca de Papanduva"/>
    <x v="1"/>
    <s v="Aquisição de Água Mineral"/>
    <m/>
    <x v="0"/>
    <s v="em contratação"/>
    <s v="Aquisição de água (garrafas de 500ml e galões de 20 litros"/>
    <s v="Bombona: 160; garrafa sem gás: 384"/>
    <n v="9035.9500000000007"/>
    <s v="Alto"/>
    <s v="Dispensa de Licitação em razão do valor"/>
    <n v="5947.56"/>
  </r>
  <r>
    <x v="471"/>
    <s v="Comarca de Papanduva"/>
    <x v="1"/>
    <s v="Aquisição de Água Mineral"/>
    <s v="0100623-62.2025.8.24.0710"/>
    <x v="2"/>
    <s v="em contratação"/>
    <s v="Aquisição de água (garrafas de 500ml e galões de 20 litros"/>
    <s v="Bombona: 360; garrafa sem gás: 900; garrafa c/gás: 144"/>
    <n v="5947.56"/>
    <s v="Alto"/>
    <s v="Dispensa de Licitação em razão do valor"/>
    <s v=""/>
  </r>
  <r>
    <x v="472"/>
    <s v="Comarca de Quilombo"/>
    <x v="1"/>
    <s v="Aquisição de Água Mineral"/>
    <m/>
    <x v="0"/>
    <s v="em contratação"/>
    <s v="Aquisição de água (garrafas de 500ml e galões de 20 litros"/>
    <s v="Bombona: 200; garrafa sem gás: 1080"/>
    <n v="14867.03"/>
    <s v="Alto"/>
    <s v="Dispensa de Licitação em razão do valor"/>
    <n v="9495"/>
  </r>
  <r>
    <x v="472"/>
    <s v="Comarca de Quilombo"/>
    <x v="1"/>
    <s v="Aquisição de Água Mineral"/>
    <s v="0102075-10.2025.8.24.0710"/>
    <x v="2"/>
    <s v="em contratação"/>
    <s v="Aquisição de água (garrafas de 500ml e galões de 20 litros"/>
    <s v="Bombona: 360; garrafa sem gás: 900; garrafa c/gás: 900"/>
    <n v="9495"/>
    <s v="Alto"/>
    <s v="Dispensa de Licitação em razão do valor"/>
    <s v=""/>
  </r>
  <r>
    <x v="473"/>
    <s v="Comarca de São Carlos"/>
    <x v="1"/>
    <s v="Aquisição de Água Mineral"/>
    <m/>
    <x v="0"/>
    <s v="em contratação"/>
    <s v="Aquisição de água (garrafas de 500ml e galões de 20 litros"/>
    <s v="Bombona: 200; garrafa sem gás 840; com gás 840"/>
    <n v="7156.91"/>
    <s v="Alto"/>
    <s v="Dispensa de Licitação em razão do valor"/>
    <n v="6340"/>
  </r>
  <r>
    <x v="473"/>
    <s v="Comarca de São Carlos"/>
    <x v="1"/>
    <s v="Aquisição de Água Mineral"/>
    <s v="0100324-85.2025.8.24.0710"/>
    <x v="2"/>
    <s v="em contratação"/>
    <s v="Aquisição de água (garrafas de 500ml e galões de 20 litros"/>
    <s v="Bombona: 200; garrafa sem gás 840; com gás 840"/>
    <n v="6340"/>
    <s v="Alto"/>
    <s v="Dispensa de Licitação em razão do valor"/>
    <s v=""/>
  </r>
  <r>
    <x v="474"/>
    <s v="Comarca de São Domingos"/>
    <x v="1"/>
    <s v="Aquisição de Água Mineral"/>
    <m/>
    <x v="0"/>
    <s v="em contratação"/>
    <s v="Aquisição de água (garrafas de 500ml e galões de 20 litros"/>
    <s v="Bombona: 210; garrafa sem gás: 1530; com gás: 300"/>
    <n v="5417.46"/>
    <s v="Alto"/>
    <s v="Dispensa de Licitação em razão do valor"/>
    <n v="3470"/>
  </r>
  <r>
    <x v="474"/>
    <s v="Comarca de São Domingos"/>
    <x v="1"/>
    <s v="Aquisição de Água Mineral"/>
    <s v="0099044-79.2025.8.24.0710"/>
    <x v="2"/>
    <s v="em contratação"/>
    <s v="Aquisição de água (garrafas de 500ml e galões de 20 litros"/>
    <s v="Bombona: 110; garrafa sem gás: 400; com gás: 200"/>
    <n v="3470"/>
    <s v="Alto"/>
    <s v="Dispensa de Licitação em razão do valor"/>
    <s v=""/>
  </r>
  <r>
    <x v="475"/>
    <s v="Comarca de São Joaquim"/>
    <x v="1"/>
    <s v="Aquisição de Água Mineral"/>
    <m/>
    <x v="0"/>
    <s v="em contratação"/>
    <s v="Aquisição de água (garrafas de 500ml e galões de 20 litros"/>
    <s v="Bombona: 220; garrafa sem gás: 1440; com gás: 720"/>
    <n v="8853.57"/>
    <s v="Alto"/>
    <s v="Dispensa de Licitação em razão do valor"/>
    <n v="10439.200000000001"/>
  </r>
  <r>
    <x v="475"/>
    <s v="Comarca de São Joaquim"/>
    <x v="1"/>
    <s v="Aquisição de Água Mineral"/>
    <s v="0101191-78.2025.8.24.0710"/>
    <x v="2"/>
    <s v="em contratação"/>
    <s v="Aquisição de água (garrafas de 500ml e galões de 20 litros"/>
    <s v="Bombona: 150; garrafa sem gás: 600; com gás: 360"/>
    <n v="4893"/>
    <s v="Alto"/>
    <s v="Dispensa de Licitação em razão do valor"/>
    <s v=""/>
  </r>
  <r>
    <x v="475"/>
    <s v="Comarca de São Joaquim"/>
    <x v="1"/>
    <s v="Aquisição de Água Mineral"/>
    <s v="0062116-95.2026.8.24.0710"/>
    <x v="2"/>
    <s v="em contratação"/>
    <s v="Aquisição de água (garrafas de 500ml e galões de 20 litros"/>
    <s v="Bombona: 150; garrafa sem gás: 692; com gás: 460"/>
    <n v="5546.2"/>
    <s v="Alto"/>
    <s v="Dispensa de Licitação em razão do valor"/>
    <s v=""/>
  </r>
  <r>
    <x v="476"/>
    <s v="Comarca de São José do Cedro"/>
    <x v="1"/>
    <s v="Aquisição de Água Mineral"/>
    <m/>
    <x v="0"/>
    <s v="em contratação"/>
    <s v="Aquisição de água (garrafas de 500ml e galões de 20 litros"/>
    <s v="Bombona: 180; garrafa sem gás: 360"/>
    <n v="5348.2"/>
    <s v="Alto"/>
    <s v="Dispensa de Licitação em razão do valor"/>
    <n v="3438"/>
  </r>
  <r>
    <x v="476"/>
    <s v="Comarca de São José do Cedro"/>
    <x v="1"/>
    <s v="Aquisição de Água Mineral"/>
    <s v="0025982-69.2026.8.24.0710"/>
    <x v="2"/>
    <s v="em contratação"/>
    <s v="Aquisição de água (garrafas de 500ml e galões de 20 litros"/>
    <s v="Bombona: 300; garrafa sem gás: 200"/>
    <n v="3438"/>
    <s v="Alto"/>
    <s v="Dispensa de Licitação em razão do valor"/>
    <s v=""/>
  </r>
  <r>
    <x v="477"/>
    <s v="Comarca de São Lourenço do Oeste"/>
    <x v="1"/>
    <s v="Aquisição de Água Mineral"/>
    <m/>
    <x v="0"/>
    <s v="em contratação"/>
    <s v="Aquisição de água (garrafas de 500ml e galões de 20 litros"/>
    <s v="Garrafa sem gás 120; com gás: 36"/>
    <n v="376.07"/>
    <s v="Alto"/>
    <s v="Dispensa de Licitação em razão do valor"/>
    <n v="6331.2"/>
  </r>
  <r>
    <x v="477"/>
    <s v="Comarca de São Lourenço do Oeste"/>
    <x v="1"/>
    <s v="Aquisição de Água Mineral"/>
    <s v="0105539-42.2025.8.24.0710"/>
    <x v="2"/>
    <s v="em contratação"/>
    <s v="Aquisição de água (garrafas de 500ml e galões de 20 litros"/>
    <s v="Garrafa sem gás 300; com gás: 960; com gás 960"/>
    <n v="6331.2"/>
    <s v="Alto"/>
    <s v="Dispensa de Licitação em razão do valor"/>
    <s v=""/>
  </r>
  <r>
    <x v="478"/>
    <s v="Comarca de Tangará"/>
    <x v="1"/>
    <s v="Aquisição de Água Mineral"/>
    <m/>
    <x v="0"/>
    <s v="em contratação"/>
    <s v="Aquisição de água (garrafas de 500ml e galões de 20 litros"/>
    <s v="Bombona: 400; garrafa sem gás 840; com gás: 420"/>
    <n v="10201.99"/>
    <s v="Alto"/>
    <s v="Dispensa de Licitação em razão do valor"/>
    <n v="12576"/>
  </r>
  <r>
    <x v="478"/>
    <s v="Comarca de Tangará"/>
    <x v="1"/>
    <s v="Aquisição de Água Mineral"/>
    <s v="0003639-79.2026.8.24.0710"/>
    <x v="2"/>
    <s v="em contratação"/>
    <s v="Aquisição de água (garrafas de 500ml e galões de 20 litros"/>
    <s v="Bombona: 600; garrafa sem gás 540; com gás: 400"/>
    <n v="12576"/>
    <s v="Alto"/>
    <s v="Dispensa de Licitação em razão do valor"/>
    <s v=""/>
  </r>
  <r>
    <x v="479"/>
    <s v="Comarca de Urubici"/>
    <x v="1"/>
    <s v="Aquisição de Água Mineral"/>
    <m/>
    <x v="0"/>
    <s v="em contratação"/>
    <s v="Aquisição de água (garrafas de 500ml e galões de 20 litros"/>
    <s v="Bombona: 52; garrafa sem gás: 600"/>
    <n v="4397.18"/>
    <s v="Alto"/>
    <s v="Dispensa de Licitação em razão do valor"/>
    <n v="2376.48"/>
  </r>
  <r>
    <x v="479"/>
    <s v="Comarca de Urubici"/>
    <x v="1"/>
    <s v="Aquisição de Água Mineral"/>
    <s v="0060494-78.2026.8.24.0710"/>
    <x v="2"/>
    <s v="em contratação"/>
    <s v="Aquisição de água (garrafas de 500ml e galões de 20 litros"/>
    <s v="Bombona: 78; garrafa sem gás: 432"/>
    <n v="2376.48"/>
    <s v="Alto"/>
    <s v="Dispensa de Licitação em razão do valor"/>
    <s v=""/>
  </r>
  <r>
    <x v="480"/>
    <s v="Comarca de Urussanga"/>
    <x v="1"/>
    <s v="Aquisição de Água Mineral"/>
    <m/>
    <x v="0"/>
    <s v="em contratação"/>
    <s v="Aquisição de água (garrafas de 500ml e galões de 20 litros"/>
    <s v="Bombona: 256; garrafa sem gás: 1728"/>
    <n v="8648.26"/>
    <s v="Alto"/>
    <s v="Dispensa de Licitação em razão do valor"/>
    <n v="7396.56"/>
  </r>
  <r>
    <x v="480"/>
    <s v="Comarca de Urussanga"/>
    <x v="1"/>
    <s v="Aquisição de Água Mineral"/>
    <s v="0008310-48.2026.8.24.0710"/>
    <x v="2"/>
    <s v="em contratação"/>
    <s v="Aquisição de água (garrafas de 500ml e galões de 20 litros"/>
    <s v="Bombona: 270; garrafa sem gás: 1008; com gás: 1008"/>
    <n v="7396.56"/>
    <s v="Alto"/>
    <s v="Dispensa de Licitação em razão do valor"/>
    <s v=""/>
  </r>
  <r>
    <x v="481"/>
    <s v="Comarca de Videira"/>
    <x v="1"/>
    <s v="Aquisição de Água Mineral"/>
    <m/>
    <x v="0"/>
    <s v="em contratação"/>
    <s v="Aquisição de água (garrafas de 500ml e galões de 20 litros"/>
    <s v="Bombona: 240; garrafa sem gás: 4752"/>
    <n v="10877.44"/>
    <s v="Alto"/>
    <s v="Dispensa de Licitação em razão do valor"/>
    <n v="8878.7999999999993"/>
  </r>
  <r>
    <x v="481"/>
    <s v="Comarca de Videira"/>
    <x v="1"/>
    <s v="Aquisição de Água Mineral"/>
    <s v="0099334-94.2025.8.24.0710"/>
    <x v="2"/>
    <s v="em contratação"/>
    <s v="Aquisição de água (garrafas de 500ml e galões de 20 litros"/>
    <s v="Bombona: 120; garrafa sem gás: 2520; garrafa com gás: 1800"/>
    <n v="8878.7999999999993"/>
    <s v="Alto"/>
    <s v="Dispensa de Licitação em razão do valor"/>
    <s v=""/>
  </r>
  <r>
    <x v="482"/>
    <s v="Comarca de Xanxerê"/>
    <x v="1"/>
    <s v="Aquisição de Água Mineral"/>
    <m/>
    <x v="0"/>
    <s v="em contratação"/>
    <s v="Aquisição de água (garrafas de 500ml e galões de 20 litros"/>
    <s v="Bombona: 250; garrafa sem gás: 600; com gás: 360"/>
    <n v="9537.2199999999993"/>
    <s v="Alto"/>
    <s v="Dispensa de Licitação em razão do valor"/>
    <n v="11496"/>
  </r>
  <r>
    <x v="482"/>
    <s v="Comarca de Xanxerê"/>
    <x v="1"/>
    <s v="Aquisição de Água Mineral"/>
    <s v="0102087-24.2025.8.24.0710"/>
    <x v="2"/>
    <s v="em contratação"/>
    <s v="Aquisição de água (garrafas de 500ml e galões de 20 litros"/>
    <s v="Bombona: 600; garrafa sem gás: 1080; com gás: 720"/>
    <n v="11496"/>
    <s v="Alto"/>
    <s v="Dispensa de Licitação em razão do valor"/>
    <s v=""/>
  </r>
  <r>
    <x v="483"/>
    <s v="Tribunal de Justiça"/>
    <x v="1"/>
    <s v="Aquisição de garrafas térmicas de 1 litro"/>
    <m/>
    <x v="0"/>
    <s v="em contratação"/>
    <s v="Necessidade de fornecer garrafas térmicas para servir bebidas quentes"/>
    <n v="1200"/>
    <n v="50000"/>
    <s v="Médio"/>
    <s v="Dispensa de Licitação em razão do valor"/>
    <n v="34515"/>
  </r>
  <r>
    <x v="483"/>
    <s v="Tribunal de Justiça"/>
    <x v="1"/>
    <s v="Aquisição de garrafas térmicas de 1 litro"/>
    <s v="0075010-06.2026.8.24.0710"/>
    <x v="2"/>
    <s v="em contratação"/>
    <s v="Necessidade de fornecer garrafas térmicas para servir bebidas quentes"/>
    <n v="900"/>
    <n v="34515"/>
    <s v="Médio"/>
    <s v="Dispensa de Licitação em razão do valor"/>
    <s v=""/>
  </r>
  <r>
    <x v="484"/>
    <s v="Tribunal de Justiça"/>
    <x v="1"/>
    <s v="Aquisição de Kit MOP ùmido (carrinho+balde+cabo+suporte+refil mop umido+placa sinalizadora)"/>
    <m/>
    <x v="0"/>
    <s v="em contratação"/>
    <s v="Necessidade de aquisição para limpeza geral dos pisos."/>
    <n v="65"/>
    <n v="50000"/>
    <s v="Médio"/>
    <s v="Dispensa de Licitação em razão do valor"/>
    <n v="16887"/>
  </r>
  <r>
    <x v="484"/>
    <s v="Tribunal de Justiça"/>
    <x v="1"/>
    <s v="Aquisição de Kit MOP ùmido (carrinho+balde+cabo+suporte+refil mop umido+placa sinalizadora)"/>
    <s v="0077390-02.2026.8.24.0710"/>
    <x v="2"/>
    <s v="em contratação"/>
    <s v="Necessidade de aquisição para limpeza geral dos pisos."/>
    <n v="30"/>
    <n v="16887"/>
    <s v="Médio"/>
    <s v="Dispensa de Licitação em razão do valor"/>
    <s v=""/>
  </r>
  <r>
    <x v="485"/>
    <s v="Tribunal de Justiça"/>
    <x v="1"/>
    <s v="Aquisição de lixeiras de plástico, 50 litros, coleta seletiva"/>
    <m/>
    <x v="0"/>
    <s v="em contratação"/>
    <s v="Necessidade de separar os lixos para coleta seletiva"/>
    <n v="600"/>
    <n v="59000"/>
    <s v="Médio"/>
    <s v="Dispensa de Licitação em razão do valor"/>
    <n v="25972.400000000001"/>
  </r>
  <r>
    <x v="485"/>
    <s v="Tribunal de Justiça"/>
    <x v="1"/>
    <s v="Aquisição de lixeiras de plástico, 50 litros, coleta seletiva"/>
    <s v="0061729-80.2026.8.24.0710"/>
    <x v="2"/>
    <s v="em contratação"/>
    <s v="Necessidade de separar os lixos para coleta seletiva"/>
    <n v="150"/>
    <n v="12390"/>
    <s v="Médio"/>
    <s v="Dispensa de Licitação em razão do valor"/>
    <s v=""/>
  </r>
  <r>
    <x v="485"/>
    <s v="Tribunal de Justiça"/>
    <x v="1"/>
    <s v="Aquisição de lixeiras de plástico, 50 litros, coleta seletiva"/>
    <s v="0103290-84.2026.8.24.0710"/>
    <x v="2"/>
    <s v="em contratação"/>
    <s v="Necessidade de separar os lixos para coleta seletiva"/>
    <n v="160"/>
    <n v="13582.4"/>
    <s v="Médio"/>
    <s v="Dispensa de Licitação em razão do valor"/>
    <s v=""/>
  </r>
  <r>
    <x v="486"/>
    <s v="Tribunal de Justiça"/>
    <x v="1"/>
    <s v="Aquisição de lixeira, 40 litros, inox, para coleta seletiva"/>
    <m/>
    <x v="0"/>
    <s v="Prevista"/>
    <s v="Necessidade de separar os lixos para coleta seletiva"/>
    <n v="240"/>
    <n v="59000"/>
    <s v="Médio"/>
    <s v="Dispensa de Licitação em razão do valor"/>
    <n v="0"/>
  </r>
  <r>
    <x v="487"/>
    <s v="Tribunal de Justiça"/>
    <x v="1"/>
    <s v="Aquisição de lixeira, 14 litros, para uso em bwcs"/>
    <m/>
    <x v="0"/>
    <s v="em contratação"/>
    <s v="Necessidade de lixeira para uso em bwcs"/>
    <n v="300"/>
    <n v="59000"/>
    <s v="Médio"/>
    <s v="Dispensa de Licitação em razão do valor"/>
    <n v="7866"/>
  </r>
  <r>
    <x v="487"/>
    <s v="Tribunal de Justiça"/>
    <x v="1"/>
    <s v="Aquisição de lixeira, 14 litros, para uso em bwcs"/>
    <s v="0067716-97.2026.8.24.0710"/>
    <x v="2"/>
    <s v="em contratação"/>
    <s v="Necessidade de lixeira para uso em bwcs"/>
    <n v="300"/>
    <n v="7866"/>
    <s v="Médio"/>
    <s v="Dispensa de Licitação em razão do valor"/>
    <s v=""/>
  </r>
  <r>
    <x v="488"/>
    <s v="Tribunal de Justiça"/>
    <x v="1"/>
    <s v="Aquisição de saco de lixo - cor azul para coleta seletiva"/>
    <m/>
    <x v="0"/>
    <s v="em contratação"/>
    <s v="Necessidade de saco de lixo na cor azul para coleta seletiva "/>
    <n v="4000"/>
    <n v="59000"/>
    <s v="Médio"/>
    <s v="Dispensa de Licitação em razão do valor"/>
    <n v="30690"/>
  </r>
  <r>
    <x v="488"/>
    <s v="Tribunal de Justiça"/>
    <x v="1"/>
    <s v="Aquisição de saco de lixo - cor azul para coleta seletiva"/>
    <s v="0068374-24.2026.8.24.0710"/>
    <x v="2"/>
    <s v="em contratação"/>
    <s v="Necessidade de saco de lixo na cor azul para coleta seletiva "/>
    <n v="3000"/>
    <n v="30690"/>
    <s v="Médio"/>
    <s v="Dispensa de Licitação em razão do valor"/>
    <s v=""/>
  </r>
  <r>
    <x v="489"/>
    <s v="Tribunal de Justiça"/>
    <x v="1"/>
    <s v="Aquisição de refil embalador de guarda-chuva e embalador de guarda-chuva"/>
    <m/>
    <x v="0"/>
    <s v="em contratação"/>
    <s v="Necessidade de aquisição de plástico para guarda de guarda-chuvas molhados e do embalador"/>
    <n v="120"/>
    <n v="35000"/>
    <s v="Médio"/>
    <s v="Dispensa de Licitação em razão do valor"/>
    <n v="5943.6"/>
  </r>
  <r>
    <x v="489"/>
    <s v="Tribunal de Justiça"/>
    <x v="1"/>
    <s v="Aquisição de refil embalador de guarda-chuva e embalador de guarda-chuva"/>
    <s v="0082218-41.2026.8.24.0710"/>
    <x v="2"/>
    <s v="em contratação"/>
    <s v="Necessidade de aquisição de plástico para guarda de guarda-chuvas molhados e do embalador"/>
    <n v="30"/>
    <n v="5943.6"/>
    <s v="Médio"/>
    <s v="Dispensa de Licitação em razão do valor"/>
    <s v=""/>
  </r>
  <r>
    <x v="490"/>
    <s v="Tribunal de Justiça"/>
    <x v="1"/>
    <s v="Aquisição de xícara de porcelana para chá e café"/>
    <m/>
    <x v="0"/>
    <s v="em contratação"/>
    <s v="Necessidade de aquisição de xicaras para servir bebidas quentes"/>
    <n v="400"/>
    <n v="59000"/>
    <s v="Médio"/>
    <s v="Dispensa de Licitação em razão do valor"/>
    <n v="47550"/>
  </r>
  <r>
    <x v="490"/>
    <s v="Tribunal de Justiça"/>
    <x v="1"/>
    <s v="Aquisição de xícara de porcelana para chá e café"/>
    <s v="0075958-45.2026.8.24.0710"/>
    <x v="2"/>
    <s v="em contratação"/>
    <s v="Necessidade de aquisição de xicaras para servir bebidas quentes"/>
    <n v="300"/>
    <n v="47550"/>
    <s v="Médio"/>
    <s v="Dispensa de Licitação em razão do valor"/>
    <s v=""/>
  </r>
  <r>
    <x v="491"/>
    <s v="Tribunal de Justiça"/>
    <x v="1"/>
    <s v="Aquisição de suporte de copo de papel 180 ml"/>
    <m/>
    <x v="0"/>
    <s v="Prevista"/>
    <s v="Necessidade de suporte para colocar copos de papel que serão usados para servir bebidas quentes"/>
    <n v="400"/>
    <n v="59000"/>
    <s v="Médio"/>
    <s v="Dispensa de Licitação em razão do valor"/>
    <n v="0"/>
  </r>
  <r>
    <x v="492"/>
    <s v="Tribunal de Justiça"/>
    <x v="1"/>
    <s v="Aquisição de carimbos"/>
    <m/>
    <x v="0"/>
    <s v="em contratação"/>
    <s v="Aquisição de carimbos funcionais e padrões "/>
    <n v="1000"/>
    <n v="59000"/>
    <s v="Médio"/>
    <s v="Dispensa de Licitação em razão do valor"/>
    <n v="39370"/>
  </r>
  <r>
    <x v="492"/>
    <s v="Tribunal de Justiça"/>
    <x v="1"/>
    <s v="Aquisição de carimbos"/>
    <s v="0100896-41.2025.8.24.0710"/>
    <x v="2"/>
    <s v="em contratação"/>
    <s v="Aquisição de carimbos funcionais e padrões "/>
    <n v="1000"/>
    <n v="39370"/>
    <s v="Médio"/>
    <s v="Dispensa de Licitação em razão do valor"/>
    <s v=""/>
  </r>
  <r>
    <x v="493"/>
    <s v="Tribunal de Justiça"/>
    <x v="1"/>
    <s v="Aquisição de placas de comemoração"/>
    <m/>
    <x v="0"/>
    <s v="Prevista"/>
    <s v="Aquisição de placas para inauguração e comemoração"/>
    <n v="20"/>
    <n v="10000"/>
    <s v="Médio"/>
    <s v="Dispensa de Licitação em razão do valor"/>
    <n v="0"/>
  </r>
  <r>
    <x v="494"/>
    <s v="Tribunal de Justiça"/>
    <x v="1"/>
    <s v="Aquisição de placas e mapa tatil de comunicação acessível"/>
    <m/>
    <x v="0"/>
    <s v="em contratação"/>
    <s v="Aquisição de placas e mapa tátil para instalar em comarcas"/>
    <n v="1000"/>
    <n v="62000"/>
    <s v="Médio"/>
    <s v="Dispensa de Licitação em razão do valor"/>
    <n v="12000"/>
  </r>
  <r>
    <x v="494"/>
    <s v="Tribunal de Justiça"/>
    <x v="1"/>
    <s v="Aquisição de placas e mapa tatil de comunicação acessível"/>
    <s v="0104273-20.2025.8.24.0710"/>
    <x v="2"/>
    <s v="em contratação"/>
    <s v="Aquisição de placas e mapa tátil para instalar em comarcas"/>
    <n v="1000"/>
    <n v="12000"/>
    <s v="Médio"/>
    <s v="Dispensa de Licitação em razão do valor"/>
    <s v=""/>
  </r>
  <r>
    <x v="495"/>
    <s v="Tribunal de Justiça"/>
    <x v="1"/>
    <s v="Aquisição de adesivo de recorte para plotter"/>
    <m/>
    <x v="0"/>
    <s v="Prevista"/>
    <s v="Aquisição de adesivo de recorte para plotter "/>
    <n v="10"/>
    <n v="10000"/>
    <s v="Médio"/>
    <s v="Dispensa de Licitação em razão do valor"/>
    <n v="0"/>
  </r>
  <r>
    <x v="496"/>
    <s v="Tribunal de Justiça"/>
    <x v="1"/>
    <s v="Aquisição de detergentes e discos karcher"/>
    <m/>
    <x v="0"/>
    <s v="em contratação"/>
    <s v="Preservar os bens móveis do TJSC"/>
    <n v="45"/>
    <n v="5500"/>
    <s v="Baixo"/>
    <s v="Dispensa de Licitação em razão do valor"/>
    <n v="1188"/>
  </r>
  <r>
    <x v="496"/>
    <s v="Tribunal de Justiça"/>
    <x v="1"/>
    <s v="Aquisição de detergentes e discos karcher"/>
    <s v="0022615-37.2026.8.24.0710"/>
    <x v="2"/>
    <s v="em contratação"/>
    <s v="Preservar os bens móveis do TJSC"/>
    <n v="12"/>
    <n v="1188"/>
    <s v="Baixo"/>
    <s v="Dispensa de Licitação em razão do valor"/>
    <s v=""/>
  </r>
  <r>
    <x v="497"/>
    <s v="Tribunal de Justiça"/>
    <x v="1"/>
    <s v="Aquisição de esponjas de fibra de coco"/>
    <m/>
    <x v="0"/>
    <s v="Prevista"/>
    <s v="Prover materiais adequados para os serviços de copeiragem"/>
    <n v="100"/>
    <n v="1000"/>
    <s v="Baixo"/>
    <s v="Dispensa de Licitação em razão do valor"/>
    <n v="0"/>
  </r>
  <r>
    <x v="498"/>
    <s v="Tribunal de Justiça"/>
    <x v="1"/>
    <s v="Aquisição de garrafas térmicas de inox de 1,9L"/>
    <m/>
    <x v="0"/>
    <s v="em contratação"/>
    <s v="Prover materiais adequados para os serviços de copeiragem"/>
    <n v="80"/>
    <n v="30000"/>
    <s v="Baixo"/>
    <s v="Dispensa de Licitação em razão do valor"/>
    <n v="3900"/>
  </r>
  <r>
    <x v="498"/>
    <s v="Tribunal de Justiça"/>
    <x v="1"/>
    <s v="Aquisição de garrafas térmicas de inox de 1,9L"/>
    <s v="0060749-36.2026.8.24.0710"/>
    <x v="2"/>
    <s v="em contratação"/>
    <s v="Prover materiais adequados para os serviços de copeiragem"/>
    <n v="30"/>
    <n v="3900"/>
    <s v="Baixo"/>
    <s v="Dispensa de Licitação em razão do valor"/>
    <s v=""/>
  </r>
  <r>
    <x v="499"/>
    <s v="Tribunal de Justiça"/>
    <x v="1"/>
    <s v="Aquisição de itens de cozinha para o Ático"/>
    <m/>
    <x v="0"/>
    <s v="Prevista"/>
    <s v="Prover os materiais adequados para as instalações de cozinha"/>
    <n v="10"/>
    <n v="10000"/>
    <s v="Baixo"/>
    <s v="Dispensa de Licitação em razão do valor"/>
    <n v="0"/>
  </r>
  <r>
    <x v="500"/>
    <s v="Tribunal de Justiça"/>
    <x v="1"/>
    <s v="Aquisição de materiais de limpeza para TJSC"/>
    <m/>
    <x v="0"/>
    <s v="Prevista"/>
    <s v="Aquisição de diversos materiais de limpeza para uso no TJSC"/>
    <n v="30"/>
    <n v="30000"/>
    <s v="Baixo"/>
    <s v="Dispensa de Licitação em razão do valor"/>
    <n v="0"/>
  </r>
  <r>
    <x v="501"/>
    <s v="Tribunal de Justiça"/>
    <x v="1"/>
    <s v="Aquisição de materiais de copa para TJSC"/>
    <m/>
    <x v="0"/>
    <s v="em contratação"/>
    <s v="Aquisição de diversosmateriais de copa para uso no TJSC"/>
    <n v="20"/>
    <n v="20000"/>
    <s v="Baixo"/>
    <s v="Dispensa de Licitação em razão do valor"/>
    <n v="11380"/>
  </r>
  <r>
    <x v="501"/>
    <s v="Tribunal de Justiça"/>
    <x v="1"/>
    <s v="Aquisição de materiais de copa para TJSC"/>
    <s v="0105275-88.2026.8.24.0710"/>
    <x v="2"/>
    <s v="em contratação"/>
    <s v="Aquisição de diversosmateriais de copa para uso no TJSC"/>
    <n v="60"/>
    <n v="11380"/>
    <s v="Baixo"/>
    <s v="Dispensa de Licitação em razão do valor"/>
    <s v=""/>
  </r>
  <r>
    <x v="502"/>
    <s v="Tribunal de Justiça"/>
    <x v="1"/>
    <s v="Serviço de lavação e impermeabilização de tapetes e estofados das áreas coletivas"/>
    <m/>
    <x v="0"/>
    <s v="em contratação"/>
    <s v="Preservar os bens móveis do TJSC"/>
    <n v="8"/>
    <n v="8000"/>
    <s v="Baixo"/>
    <s v="Dispensa de Licitação em razão do valor"/>
    <n v="12570"/>
  </r>
  <r>
    <x v="502"/>
    <s v="Tribunal de Justiça"/>
    <x v="1"/>
    <s v="Serviço de lavação e impermeabilização de tapetes e estofados das áreas coletivas"/>
    <s v="0011717-62.2026.8.24.0710"/>
    <x v="2"/>
    <s v="em contratação"/>
    <s v="Preservar os bens móveis do TJSC"/>
    <n v="12"/>
    <n v="1320"/>
    <s v="Baixo"/>
    <s v="Dispensa de Licitação em razão do valor"/>
    <s v=""/>
  </r>
  <r>
    <x v="502"/>
    <s v="Tribunal de Justiça"/>
    <x v="1"/>
    <s v="Serviço de lavação e impermeabilização de tapetes e estofados das áreas coletivas"/>
    <s v="0025490-77.2026.8.24.0710"/>
    <x v="2"/>
    <s v="em contratação"/>
    <s v="Preservar os bens móveis do TJSC"/>
    <n v="450"/>
    <n v="11250"/>
    <s v="Baixo"/>
    <s v="Dispensa de Licitação em razão do valor"/>
    <s v=""/>
  </r>
  <r>
    <x v="503"/>
    <s v="Tribunal de Justiça"/>
    <x v="1"/>
    <s v="Serviço de manutenção/reforma de tecido de poltronas e sofás das áreas coletivas e auditório do Pleno"/>
    <m/>
    <x v="0"/>
    <s v="Prevista"/>
    <s v="Preservar os bens móveis do TJSC"/>
    <n v="100"/>
    <n v="40000"/>
    <s v="Baixo"/>
    <s v="Dispensa de Licitação em razão do valor"/>
    <n v="0"/>
  </r>
  <r>
    <x v="504"/>
    <s v="Tribunal de Justiça"/>
    <x v="1"/>
    <s v="Serviços de restauração das mesas de madeira do Pleno e Ático"/>
    <m/>
    <x v="0"/>
    <s v="Prevista"/>
    <s v="Preservar os bens móveis do TJSC"/>
    <n v="2"/>
    <n v="5000"/>
    <s v="Baixo"/>
    <s v="Dispensa de Licitação em razão do valor"/>
    <n v="0"/>
  </r>
  <r>
    <x v="505"/>
    <s v="Tribunal de Justiça"/>
    <x v="1"/>
    <s v="Serviço manutenção periódica de jardinagem TJSC"/>
    <m/>
    <x v="0"/>
    <s v="Prevista"/>
    <s v="Adequar a infraestrutura à nova dinâmica processual e operacional"/>
    <n v="12"/>
    <n v="80000"/>
    <s v="Baixo"/>
    <s v="Dispensa de Licitação em razão do valor"/>
    <n v="0"/>
  </r>
  <r>
    <x v="506"/>
    <s v="Tribunal de Justiça"/>
    <x v="1"/>
    <s v="Serviço de manutenção periódica de jardinagem Praça Tancredo Neves"/>
    <m/>
    <x v="0"/>
    <s v="Prevista"/>
    <s v="Adequar a infraestrutura à nova dinâmica processual e operacional"/>
    <n v="12"/>
    <n v="42000"/>
    <s v="Baixo"/>
    <s v="Dispensa de Licitação em razão do valor"/>
    <n v="0"/>
  </r>
  <r>
    <x v="507"/>
    <s v="Tribunal de Justiça"/>
    <x v="1"/>
    <s v="Serviço de manutenção periódica de jardinagem - Unidade Bulcão Viana"/>
    <m/>
    <x v="0"/>
    <s v="Prevista"/>
    <s v="Adequar a infraestrutura à nova dinâmica processual e operacional"/>
    <n v="1"/>
    <n v="20000"/>
    <s v="Baixo"/>
    <s v="Dispensa de Licitação em razão do valor"/>
    <n v="0"/>
  </r>
  <r>
    <x v="508"/>
    <s v="Tribunal de Justiça"/>
    <x v="1"/>
    <s v="Serviço de manutenção periódica de jardinagem - Unidade Padre Roma"/>
    <m/>
    <x v="0"/>
    <s v="Prevista"/>
    <s v="Adequar a infraestrutura à nova dinâmica processual e operacional"/>
    <n v="2"/>
    <n v="8000"/>
    <s v="Baixo"/>
    <s v="Dispensa de Licitação em razão do valor"/>
    <n v="0"/>
  </r>
  <r>
    <x v="509"/>
    <s v="Tribunal de Justiça"/>
    <x v="1"/>
    <s v="Serviço de conserto de bebedouros elétricos"/>
    <m/>
    <x v="0"/>
    <s v="em contratação"/>
    <s v="aprimorar ações sustentáveis na gstão de recursos naturais, materiais, bens e documentos"/>
    <n v="180"/>
    <n v="10000"/>
    <s v="Baixo"/>
    <s v="Dispensa de Licitação em razão do valor"/>
    <n v="3878"/>
  </r>
  <r>
    <x v="509"/>
    <s v="Tribunal de Justiça"/>
    <x v="1"/>
    <s v="Serviço de conserto de bebedouros elétricos"/>
    <s v="0057563-05.2026.8.24.0710"/>
    <x v="2"/>
    <s v="em contratação"/>
    <s v="aprimorar ações sustentáveis na gstão de recursos naturais, materiais, bens e documentos"/>
    <n v="230"/>
    <n v="3878"/>
    <s v="Baixo"/>
    <s v="Dispensa de Licitação em razão do valor"/>
    <s v=""/>
  </r>
  <r>
    <x v="510"/>
    <s v="Tribunal de Justiça"/>
    <x v="1"/>
    <s v="Serviço de consertos de equipamentos de limpeza e de copa"/>
    <m/>
    <x v="0"/>
    <s v="em contratação"/>
    <s v="aprimorar ações sustentáveis na gstão de recursos naturais, materiais, bens e documentos"/>
    <n v="50"/>
    <n v="35000"/>
    <s v="Baixo"/>
    <s v="Dispensa de Licitação em razão do valor"/>
    <n v="14400"/>
  </r>
  <r>
    <x v="510"/>
    <s v="Tribunal de Justiça"/>
    <x v="1"/>
    <s v="Serviço de consertos de equipamentos de limpeza e de copa"/>
    <s v="0075320-12.2026.8.24.0710"/>
    <x v="2"/>
    <s v="em contratação"/>
    <s v="aprimorar ações sustentáveis na gstão de recursos naturais, materiais, bens e documentos"/>
    <n v="135"/>
    <n v="14400"/>
    <s v="Baixo"/>
    <s v="Dispensa de Licitação em razão do valor"/>
    <s v=""/>
  </r>
  <r>
    <x v="511"/>
    <s v="Tribunal de Justiça"/>
    <x v="1"/>
    <s v="Serviço de higienização de bebedouros"/>
    <m/>
    <x v="0"/>
    <s v="em contratação"/>
    <s v="aprimorar ações sustentáveis na gstão de recursos naturais, materiais, bens e documentos"/>
    <n v="400"/>
    <n v="40000"/>
    <s v="Baixo"/>
    <s v="Dispensa de Licitação em razão do valor"/>
    <n v="14100"/>
  </r>
  <r>
    <x v="511"/>
    <s v="Tribunal de Justiça"/>
    <x v="1"/>
    <s v="Serviço de higienização de bebedouros"/>
    <s v="0027391-80.2026.8.24.0710"/>
    <x v="2"/>
    <s v="em contratação"/>
    <s v="aprimorar ações sustentáveis na gstão de recursos naturais, materiais, bens e documentos"/>
    <n v="60"/>
    <n v="14100"/>
    <s v="Baixo"/>
    <s v="Dispensa de Licitação em razão do valor"/>
    <s v=""/>
  </r>
  <r>
    <x v="512"/>
    <s v="Tribunal de Justiça"/>
    <x v="1"/>
    <s v="Serviços de lavação de toalhas de mesa"/>
    <m/>
    <x v="0"/>
    <s v="em contratação"/>
    <s v="aprimorar ações sustentáveis na gstão de recursos naturais, materiais, bens e documentos"/>
    <n v="800"/>
    <n v="10000"/>
    <s v="Baixo"/>
    <s v="Dispensa de Licitação em razão do valor"/>
    <n v="25762.5"/>
  </r>
  <r>
    <x v="512"/>
    <s v="Tribunal de Justiça"/>
    <x v="1"/>
    <s v="Serviços de lavação de toalhas de mesa"/>
    <s v="0011817-17.2026.8.24.0710"/>
    <x v="2"/>
    <s v="em contratação"/>
    <s v="aprimorar ações sustentáveis na gstão de recursos naturais, materiais, bens e documentos"/>
    <n v="800"/>
    <n v="11062.5"/>
    <s v="Baixo"/>
    <s v="Dispensa de Licitação em razão do valor"/>
    <s v=""/>
  </r>
  <r>
    <x v="512"/>
    <s v="Tribunal de Justiça"/>
    <x v="1"/>
    <s v="Serviços de lavação de toalhas de mesa"/>
    <s v="0075246-55.2026.8.24.0710"/>
    <x v="2"/>
    <s v="em contratação"/>
    <s v="aprimorar ações sustentáveis na gstão de recursos naturais, materiais, bens e documentos"/>
    <n v="885"/>
    <n v="14700"/>
    <s v="Baixo"/>
    <s v="Dispensa de Licitação em razão do valor"/>
    <s v=""/>
  </r>
  <r>
    <x v="513"/>
    <s v="Tribunal de Justiça"/>
    <x v="1"/>
    <s v="Serviços de locação de toalhas de mesa"/>
    <m/>
    <x v="0"/>
    <s v="Prevista"/>
    <s v="aprimorar ações sustentáveis na gstão de recursos naturais, materiais, bens e documentos"/>
    <n v="300"/>
    <n v="4000"/>
    <s v="Baixo"/>
    <s v="Dispensa de Licitação em razão do valor"/>
    <n v="0"/>
  </r>
  <r>
    <x v="514"/>
    <s v="Tribunal de Justiça"/>
    <x v="1"/>
    <s v="Aquisiçao de tela de mictorios"/>
    <m/>
    <x v="0"/>
    <s v="Prevista"/>
    <s v="aprimorar ações sustentáveis na gstão de recursos naturais, materiais, bens e documentos"/>
    <n v="300"/>
    <n v="2000"/>
    <s v="Baixo"/>
    <s v="Dispensa de Licitação em razão do valor"/>
    <n v="0"/>
  </r>
  <r>
    <x v="515"/>
    <s v="Tribunal de Justiça"/>
    <x v="1"/>
    <s v="Serviço de jardinagem de vasos área interna do TJSC"/>
    <m/>
    <x v="0"/>
    <s v="Prevista"/>
    <s v="Adequar a infraestrutura à nova dinâmica processual e operacional"/>
    <n v="12"/>
    <n v="21000"/>
    <s v="Baixo"/>
    <s v="Dispensa de Licitação em razão do valor"/>
    <n v="0"/>
  </r>
  <r>
    <x v="516"/>
    <s v="Tribunal de Justiça"/>
    <x v="1"/>
    <s v="Aquisição de identificador de chaves"/>
    <m/>
    <x v="0"/>
    <s v="Prevista"/>
    <s v="Adequar a infraestrutura à nova dinâmica processual e operacional"/>
    <n v="100"/>
    <n v="1000"/>
    <s v="Baixo"/>
    <s v="Dispensa de Licitação em razão do valor"/>
    <n v="0"/>
  </r>
  <r>
    <x v="517"/>
    <s v="Tribunal de Justiça"/>
    <x v="1"/>
    <s v="Serviço de descupinização TJSC"/>
    <m/>
    <x v="0"/>
    <s v="Prevista"/>
    <s v="Adequar a infraestrutura à nova dinâmica processual e operacional"/>
    <n v="1"/>
    <n v="6000"/>
    <s v="Baixo"/>
    <s v="Dispensa de Licitação em razão do valor"/>
    <n v="0"/>
  </r>
  <r>
    <x v="518"/>
    <s v="Tribunal de Justiça"/>
    <x v="1"/>
    <s v="Aquisição de vasos e plantas "/>
    <m/>
    <x v="0"/>
    <s v="em contratação"/>
    <s v="Adequar a infraestrutura à nova dinâmica processual e operacional"/>
    <n v="150"/>
    <n v="62000"/>
    <s v="Baixo"/>
    <s v="Dispensa de Licitação em razão do valor"/>
    <n v="7190"/>
  </r>
  <r>
    <x v="518"/>
    <s v="Tribunal de Justiça"/>
    <x v="1"/>
    <s v="Aquisição de vasos e plantas "/>
    <s v="0024899-18.2026.8.24.0710"/>
    <x v="2"/>
    <s v="em contratação"/>
    <s v="Adequar a infraestrutura à nova dinâmica processual e operacional"/>
    <n v="8"/>
    <n v="7190"/>
    <s v="Baixo"/>
    <s v="Dispensa de Licitação em razão do valor"/>
    <s v=""/>
  </r>
  <r>
    <x v="519"/>
    <s v="Tribunal de Justiça"/>
    <x v="1"/>
    <s v="Aquisição de capachos para as portas"/>
    <m/>
    <x v="0"/>
    <s v="em contratação"/>
    <s v="Preservar os bens móveis do TJSC"/>
    <n v="6"/>
    <n v="10000"/>
    <s v="Baixo"/>
    <s v="Dispensa de Licitação em razão do valor"/>
    <n v="12126"/>
  </r>
  <r>
    <x v="519"/>
    <s v="Tribunal de Justiça"/>
    <x v="1"/>
    <s v="Aquisição de capachos para as portas"/>
    <s v="0023249-33.2026.8.24.0710"/>
    <x v="2"/>
    <s v="em contratação"/>
    <s v="Preservar os bens móveis do TJSC"/>
    <n v="8"/>
    <n v="12126"/>
    <s v="Baixo"/>
    <s v="Dispensa de Licitação em razão do valor"/>
    <s v=""/>
  </r>
  <r>
    <x v="520"/>
    <s v="Tribunal de Justiça"/>
    <x v="1"/>
    <s v="Aquisição de capas para elevadores de serviços"/>
    <m/>
    <x v="0"/>
    <s v="Prevista"/>
    <s v="Preservar os bens móveis do TJSC"/>
    <n v="6"/>
    <n v="15000"/>
    <s v="Baixo"/>
    <s v="Dispensa de Licitação em razão do valor"/>
    <n v="0"/>
  </r>
  <r>
    <x v="521"/>
    <s v="Tribunal de Justiça"/>
    <x v="1"/>
    <s v="Aquisição de materiais de zeladoria e de marcenaria, tais como cola, parafuso, fita 3M"/>
    <m/>
    <x v="0"/>
    <s v="Prevista"/>
    <s v="Preservar os bens móveis do TJSC"/>
    <n v="10"/>
    <n v="1000"/>
    <s v="Baixo"/>
    <s v="Dispensa de Licitação em razão do valor"/>
    <n v="0"/>
  </r>
  <r>
    <x v="522"/>
    <s v="Tribunal de Justiça"/>
    <x v="1"/>
    <s v="Serviço de chaveiro TJSC"/>
    <m/>
    <x v="0"/>
    <s v="em contratação"/>
    <s v="Adequar a infraestrutura à nova dinâmica processual e operacional"/>
    <n v="1200"/>
    <n v="60000"/>
    <s v="Baixo"/>
    <s v="Dispensa de Licitação em razão do valor"/>
    <n v="46311"/>
  </r>
  <r>
    <x v="522"/>
    <s v="Tribunal de Justiça"/>
    <x v="1"/>
    <s v="Serviço de chaveiro TJSC"/>
    <s v="0108899-82.2025.8.24.0710"/>
    <x v="2"/>
    <s v="em contratação"/>
    <s v="Adequar a infraestrutura à nova dinâmica processual e operacional"/>
    <n v="1200"/>
    <n v="46311"/>
    <s v="Baixo"/>
    <s v="Dispensa de Licitação em razão do valor"/>
    <s v=""/>
  </r>
  <r>
    <x v="523"/>
    <s v="Tribunal de Justiça"/>
    <x v="1"/>
    <s v="Aquisição de adesivos vinilicos e blocos de papel"/>
    <m/>
    <x v="0"/>
    <s v="Prevista"/>
    <s v="Adequar a infraestrutura à nova dinâmica processual e operacional"/>
    <n v="10"/>
    <n v="2000"/>
    <s v="Baixo"/>
    <s v="Dispensa de Licitação em razão do valor"/>
    <n v="0"/>
  </r>
  <r>
    <x v="524"/>
    <s v="Tribunal de Justiça"/>
    <x v="1"/>
    <s v="Aquisição de materiais para jardinagem"/>
    <m/>
    <x v="0"/>
    <s v="Prevista"/>
    <s v="Adequar a infraestrutura à nova dinâmica processual e operacional"/>
    <n v="20"/>
    <n v="2000"/>
    <s v="Baixo"/>
    <s v="Dispensa de Licitação em razão do valor"/>
    <n v="0"/>
  </r>
  <r>
    <x v="525"/>
    <s v="Tribunal de Justiça"/>
    <x v="1"/>
    <s v="Aquisição de carrinhos de transporte"/>
    <m/>
    <x v="0"/>
    <s v="em contratação"/>
    <s v="Adequar a infraestrutura à nova dinâmica processual e operacional"/>
    <n v="6"/>
    <n v="6000"/>
    <s v="Baixo"/>
    <s v="Dispensa de Licitação em razão do valor"/>
    <n v="6857.4"/>
  </r>
  <r>
    <x v="525"/>
    <s v="Tribunal de Justiça"/>
    <x v="1"/>
    <s v="Aquisição de carrinhos de transporte"/>
    <s v="0067901-38.2026.8.24.0710"/>
    <x v="2"/>
    <s v="em contratação"/>
    <s v="Adequar a infraestrutura à nova dinâmica processual e operacional"/>
    <n v="4"/>
    <n v="6857.4"/>
    <s v="Baixo"/>
    <s v="Dispensa de Licitação em razão do valor"/>
    <s v=""/>
  </r>
  <r>
    <x v="526"/>
    <s v="Tribunal de Justiça"/>
    <x v="1"/>
    <s v="Aquisição de rodas para carrinho de transporte"/>
    <m/>
    <x v="0"/>
    <s v="Prevista"/>
    <s v="Adequar a infraestrutura à nova dinâmica processual e operacional"/>
    <n v="40"/>
    <n v="2000"/>
    <s v="Baixo"/>
    <s v="Dispensa de Licitação em razão do valor"/>
    <n v="0"/>
  </r>
  <r>
    <x v="527"/>
    <s v="Complexo BR-101"/>
    <x v="1"/>
    <s v="Aquisição de filtro de café"/>
    <m/>
    <x v="0"/>
    <s v="em contratação"/>
    <s v="Materiais necessários para atividades de copa"/>
    <s v="3500 caixas"/>
    <n v="18000"/>
    <s v="Médio"/>
    <s v="Dispensa de Licitação em razão do valor"/>
    <n v="15720"/>
  </r>
  <r>
    <x v="527"/>
    <s v="Complexo BR-101"/>
    <x v="1"/>
    <s v="Aquisição de filtro de café"/>
    <s v="0006907-44.2026.8.24.0710"/>
    <x v="2"/>
    <s v="em contratação"/>
    <s v="Materiais necessários para atividades de copa"/>
    <s v="1500 caixas"/>
    <n v="7860"/>
    <s v="Médio"/>
    <s v="Dispensa de Licitação em razão do valor"/>
    <s v=""/>
  </r>
  <r>
    <x v="527"/>
    <s v="Complexo BR-101"/>
    <x v="1"/>
    <s v="Aquisição de filtro de café"/>
    <s v="0091823-11.2026.8.24.0710"/>
    <x v="2"/>
    <s v="em contratação"/>
    <s v="Materiais necessários para atividades de copa"/>
    <s v="1500 caixas"/>
    <n v="7860"/>
    <s v="Médio"/>
    <s v="Dispensa de Licitação em razão do valor"/>
    <s v=""/>
  </r>
  <r>
    <x v="528"/>
    <s v="Complexo BR-101"/>
    <x v="1"/>
    <s v="Aquisição de bule"/>
    <m/>
    <x v="0"/>
    <s v="em contratação"/>
    <s v="Materiais necessários para atividades de copa"/>
    <s v="100 unidades"/>
    <n v="10000"/>
    <s v="Médio"/>
    <s v="Dispensa de Licitação em razão do valor"/>
    <n v="3849"/>
  </r>
  <r>
    <x v="528"/>
    <s v="Complexo BR-101"/>
    <x v="1"/>
    <s v="Aquisição de bule"/>
    <s v="0030164-98.2026.8.24.0710"/>
    <x v="2"/>
    <s v="em contratação"/>
    <s v="Materiais necessários para atividades de copa"/>
    <s v="50unidades"/>
    <n v="3849"/>
    <s v="Médio"/>
    <s v="Dispensa de Licitação em razão do valor"/>
    <s v=""/>
  </r>
  <r>
    <x v="529"/>
    <s v="Complexo BR-101"/>
    <x v="1"/>
    <s v="Aquisição de coadores de café"/>
    <m/>
    <x v="0"/>
    <s v="em contratação"/>
    <s v="Materiais necessários para atividades de copa"/>
    <s v="600 unidades"/>
    <n v="12000"/>
    <s v="Médio"/>
    <s v="Dispensa de Licitação em razão do valor"/>
    <n v="6256.8"/>
  </r>
  <r>
    <x v="529"/>
    <s v="Complexo BR-101"/>
    <x v="1"/>
    <s v="Aquisição de coadores de café"/>
    <s v="0008142-46.2026.8.24.0710"/>
    <x v="2"/>
    <s v="em contratação"/>
    <s v="Materiais necessários para atividades de copa"/>
    <s v="320unidades"/>
    <n v="6256.8"/>
    <s v="Médio"/>
    <s v="Dispensa de Licitação em razão do valor"/>
    <s v=""/>
  </r>
  <r>
    <x v="530"/>
    <s v="Complexo BR-101"/>
    <x v="1"/>
    <s v="Aquisição de bandejas inox e em plástico"/>
    <m/>
    <x v="0"/>
    <s v="em contratação"/>
    <s v="Materiais necessários para atividades de copa"/>
    <s v="300 unidades"/>
    <n v="15000"/>
    <s v="Médio"/>
    <s v="Dispensa de Licitação em razão do valor"/>
    <n v="10522.8"/>
  </r>
  <r>
    <x v="530"/>
    <s v="Complexo BR-101"/>
    <x v="1"/>
    <s v="Aquisição de bandejas inox e em plástico"/>
    <s v="0026494-52.2026.8.24.0710"/>
    <x v="2"/>
    <s v="em contratação"/>
    <s v="Materiais necessários para atividades de copa"/>
    <s v="120unidades"/>
    <n v="10522.8"/>
    <s v="Médio"/>
    <s v="Dispensa de Licitação em razão do valor"/>
    <s v=""/>
  </r>
  <r>
    <x v="531"/>
    <s v="Complexo BR-101"/>
    <x v="1"/>
    <s v="Aquisição de toalha de louça"/>
    <m/>
    <x v="0"/>
    <s v="em contratação"/>
    <s v="Materiais necessários para atividades de copa"/>
    <s v="7.000 unidades"/>
    <n v="30000"/>
    <s v="Médio"/>
    <s v="Dispensa de Licitação em razão do valor"/>
    <n v="12875"/>
  </r>
  <r>
    <x v="531"/>
    <s v="Complexo BR-101"/>
    <x v="1"/>
    <s v="Aquisição de toalha de louça"/>
    <s v="0007934-62.2026.8.24.0710"/>
    <x v="2"/>
    <s v="em contratação"/>
    <s v="Materiais necessários para atividades de copa"/>
    <s v="2.500 unidades"/>
    <n v="12875"/>
    <s v="Médio"/>
    <s v="Dispensa de Licitação em razão do valor"/>
    <s v=""/>
  </r>
  <r>
    <x v="532"/>
    <s v="Complexo BR-101"/>
    <x v="1"/>
    <s v="Aquisição de detergente para louças"/>
    <m/>
    <x v="0"/>
    <s v="em contratação"/>
    <s v="Materiais necessários para atividades de copa"/>
    <s v="1.400 caixas"/>
    <n v="50000"/>
    <s v="Médio"/>
    <s v="Dispensa de Licitação em razão do valor"/>
    <n v="46800"/>
  </r>
  <r>
    <x v="532"/>
    <s v="Complexo BR-101"/>
    <x v="1"/>
    <s v="Aquisição de detergente para louças"/>
    <s v="0005712-24.2026.8.24.0710"/>
    <x v="2"/>
    <s v="em contratação"/>
    <s v="Materiais necessários para atividades de copa"/>
    <s v="500 caixas"/>
    <n v="21600"/>
    <s v="Médio"/>
    <s v="Dispensa de Licitação em razão do valor"/>
    <s v=""/>
  </r>
  <r>
    <x v="532"/>
    <s v="Complexo BR-101"/>
    <x v="1"/>
    <s v="Aquisição de detergente para louças"/>
    <s v="0088126-79.2026.8.24.0710"/>
    <x v="2"/>
    <s v="em contratação"/>
    <s v="Materiais necessários para atividades de copa"/>
    <s v="500 caixas"/>
    <n v="25200"/>
    <s v="Médio"/>
    <s v="Dispensa de Licitação em razão do valor"/>
    <s v=""/>
  </r>
  <r>
    <x v="533"/>
    <s v="Complexo BR-101"/>
    <x v="1"/>
    <s v="Aquisição de pasta para limpeza"/>
    <m/>
    <x v="0"/>
    <s v="em contratação"/>
    <s v="Aquisição para distribuição a todas Unidades do PJSC, para utilização nas atividades de limpeza._x000d_"/>
    <s v="1.000 unidades"/>
    <n v="5000"/>
    <s v="Médio"/>
    <s v="Dispensa de Licitação em razão do valor"/>
    <n v="2575"/>
  </r>
  <r>
    <x v="533"/>
    <s v="Complexo BR-101"/>
    <x v="1"/>
    <s v="Aquisição de pasta para limpeza"/>
    <s v="0060930-37.2026.8.24.0710"/>
    <x v="2"/>
    <s v="em contratação"/>
    <s v="Aquisição para distribuição a todas Unidades do PJSC, para utilização nas atividades de limpeza._x000d_"/>
    <s v="500 unidades"/>
    <n v="2575"/>
    <s v="Médio"/>
    <s v="Dispensa de Licitação em razão do valor"/>
    <s v=""/>
  </r>
  <r>
    <x v="534"/>
    <s v="Complexo BR-101"/>
    <x v="1"/>
    <s v="Aqusição de copos de vidro"/>
    <m/>
    <x v="0"/>
    <s v="em contratação"/>
    <s v="Materiais necessários para atividades de copa"/>
    <s v="800 unidades"/>
    <n v="6000"/>
    <s v="Médio"/>
    <s v="Dispensa de Licitação em razão do valor"/>
    <n v="2370"/>
  </r>
  <r>
    <x v="534"/>
    <s v="Complexo BR-101"/>
    <x v="1"/>
    <s v="Aqusição de copos de vidro"/>
    <s v="0103874-54.2026.8.24.0710"/>
    <x v="2"/>
    <s v="em contratação"/>
    <s v="Materiais necessários para atividades de copa"/>
    <n v="300"/>
    <n v="2370"/>
    <s v="Médio"/>
    <s v="Dispensa de Licitação em razão do valor"/>
    <s v=""/>
  </r>
  <r>
    <x v="535"/>
    <s v="Complexo BR-101"/>
    <x v="1"/>
    <s v="Aquisição de flanelas"/>
    <m/>
    <x v="0"/>
    <s v="em contratação"/>
    <s v="Aquisição para distribuição a todas Unidades do PJSC, para utilização nas atividades de limpeza."/>
    <s v="1.200 pacotes"/>
    <n v="34000"/>
    <s v="Médio"/>
    <s v="Dispensa de Licitação em razão do valor"/>
    <n v="48535"/>
  </r>
  <r>
    <x v="535"/>
    <s v="Complexo BR-101"/>
    <x v="1"/>
    <s v="Aquisição de flanelas"/>
    <s v="0005602-25.2026.8.24.0710"/>
    <x v="2"/>
    <s v="em contratação"/>
    <s v="Aquisição para distribuição a todas Unidades do PJSC, para utilização nas atividades de limpeza."/>
    <s v="800 pacotes"/>
    <n v="22840"/>
    <s v="Médio"/>
    <s v="Dispensa de Licitação em razão do valor"/>
    <s v=""/>
  </r>
  <r>
    <x v="535"/>
    <s v="Complexo BR-101"/>
    <x v="1"/>
    <s v="Aquisição de flanelas"/>
    <s v="0074607-37.2026.8.24.0710"/>
    <x v="2"/>
    <s v="em contratação"/>
    <s v="Aquisição para distribuição a todas Unidades do PJSC, para utilização nas atividades de limpeza."/>
    <s v="900pacotes"/>
    <n v="25695"/>
    <s v="Médio"/>
    <s v="Dispensa de Licitação em razão do valor"/>
    <s v=""/>
  </r>
  <r>
    <x v="536"/>
    <s v="Complexo BR-101"/>
    <x v="1"/>
    <s v="Aquisição de silicone em gel"/>
    <m/>
    <x v="0"/>
    <s v="Prevista"/>
    <s v="Aquisição para distribuição a todas Unidades do PJSC, para utilização nas atividades de limpeza."/>
    <s v="500 frascos"/>
    <n v="8000"/>
    <s v="Médio"/>
    <s v="Dispensa de Licitação em razão do valor"/>
    <n v="0"/>
  </r>
  <r>
    <x v="537"/>
    <s v="Complexo BR-101"/>
    <x v="1"/>
    <s v="Aquisição de escova sanitária"/>
    <m/>
    <x v="0"/>
    <s v="em contratação"/>
    <s v="Aquisição para distribuição a todas Unidades do PJSC, para utilização nas atividades de limpeza."/>
    <s v="2.000 unidades"/>
    <n v="13000"/>
    <s v="Médio"/>
    <s v="Dispensa de Licitação em razão do valor"/>
    <n v="9492"/>
  </r>
  <r>
    <x v="537"/>
    <s v="Complexo BR-101"/>
    <x v="1"/>
    <s v="Aquisição de escova sanitária"/>
    <s v="0010894-88.2026.8.24.0710"/>
    <x v="2"/>
    <s v="em contratação"/>
    <s v="Aquisição para distribuição a todas Unidades do PJSC, para utilização nas atividades de limpeza."/>
    <s v="1.200unidades"/>
    <n v="9492"/>
    <s v="Médio"/>
    <s v="Dispensa de Licitação em razão do valor"/>
    <s v=""/>
  </r>
  <r>
    <x v="538"/>
    <s v="Complexo BR-101"/>
    <x v="1"/>
    <s v="Aquisição de escova/vassourinha de mão"/>
    <m/>
    <x v="0"/>
    <s v="Prevista"/>
    <s v="Aquisição para distribuição a todas Unidades do PJSC, para utilização nas atividades de limpeza."/>
    <s v="1.000 unidades"/>
    <n v="6000"/>
    <s v="Médio"/>
    <s v="Dispensa de Licitação em razão do valor"/>
    <n v="0"/>
  </r>
  <r>
    <x v="538"/>
    <s v="Complexo BR-101"/>
    <x v="1"/>
    <s v="Aquisição de escova/vassourinha de mão"/>
    <s v="0060930-37.2026.8.24.0710"/>
    <x v="0"/>
    <s v="Prevista"/>
    <s v="Aquisição para distribuição a todas Unidades do PJSC, para utilização nas atividades de limpeza."/>
    <s v="900unidades"/>
    <n v="5391"/>
    <s v="Médio"/>
    <s v="Dispensa de Licitação em razão do valor"/>
    <n v="0"/>
  </r>
  <r>
    <x v="539"/>
    <s v="Complexo BR-101"/>
    <x v="1"/>
    <s v="Aquisição de vassouras de nylon"/>
    <m/>
    <x v="0"/>
    <s v="em contratação"/>
    <s v="Aquisição para distribuição a todas Unidades do PJSC, para utilização nas atividades de limpeza."/>
    <s v="4.000 unidades"/>
    <n v="45000"/>
    <s v="Médio"/>
    <s v="Dispensa de Licitação em razão do valor"/>
    <n v="21825"/>
  </r>
  <r>
    <x v="539"/>
    <s v="Complexo BR-101"/>
    <x v="1"/>
    <s v="Aquisição de vassouras de nylon"/>
    <s v="0006239-73.2026.8.24.0710"/>
    <x v="0"/>
    <s v="em contratação"/>
    <s v="Aquisição para distribuição a todas Unidades do PJSC, para utilização nas atividades de limpeza."/>
    <s v="1.500 unidades"/>
    <n v="14700"/>
    <s v="Médio"/>
    <s v="Dispensa de Licitação em razão do valor"/>
    <n v="21825"/>
  </r>
  <r>
    <x v="539"/>
    <s v="Complexo BR-101"/>
    <x v="1"/>
    <s v="Aquisição de vassouras de nylon"/>
    <s v="0098681-58.2026.8.24.0710"/>
    <x v="2"/>
    <s v="em contratação"/>
    <s v="Aquisição para distribuição a todas Unidades do PJSC, para utilização nas atividades de limpeza."/>
    <s v="1.500 unidades"/>
    <n v="21825"/>
    <s v="Alto"/>
    <s v="Dispensa de Licitação em razão do valor"/>
    <s v=""/>
  </r>
  <r>
    <x v="540"/>
    <s v="Complexo BR-101"/>
    <x v="1"/>
    <s v="Aquisição de colheres"/>
    <m/>
    <x v="0"/>
    <s v="em contratação"/>
    <s v="Materiais necessários para atividades de copa"/>
    <s v="100 duzias"/>
    <n v="4000"/>
    <s v="Médio"/>
    <s v="Dispensa de Licitação em razão do valor"/>
    <n v="2784"/>
  </r>
  <r>
    <x v="540"/>
    <s v="Complexo BR-101"/>
    <x v="1"/>
    <s v="Aquisição de colheres"/>
    <s v="0026494-52.2026.8.24.0710"/>
    <x v="2"/>
    <s v="em contratação"/>
    <s v="Materiais necessários para atividades de copa"/>
    <s v="80duzias"/>
    <n v="2784"/>
    <s v="Médio"/>
    <s v="Dispensa de Licitação em razão do valor"/>
    <s v=""/>
  </r>
  <r>
    <x v="541"/>
    <s v="Complexo BR-101"/>
    <x v="1"/>
    <s v="Aquisição de limpa vidros"/>
    <m/>
    <x v="0"/>
    <s v="em contratação"/>
    <s v="Aquisição para distribuição a todas Unidades do PJSC, para utilização nas atividades de limpeza."/>
    <s v="350 caixas"/>
    <n v="8000"/>
    <s v="Médio"/>
    <s v="Dispensa de Licitação em razão do valor"/>
    <n v="4488"/>
  </r>
  <r>
    <x v="541"/>
    <s v="Complexo BR-101"/>
    <x v="1"/>
    <s v="Aquisição de limpa vidros"/>
    <s v="0007934-62.2026.8.24.0710"/>
    <x v="2"/>
    <s v="em contratação"/>
    <s v="Aquisição para distribuição a todas Unidades do PJSC, para utilização nas atividades de limpeza."/>
    <s v="200caixas"/>
    <n v="4488"/>
    <s v="Médio"/>
    <s v="Dispensa de Licitação em razão do valor"/>
    <s v=""/>
  </r>
  <r>
    <x v="542"/>
    <s v="Complexo BR-101"/>
    <x v="1"/>
    <s v="Aquisição de lustra móveis"/>
    <m/>
    <x v="0"/>
    <s v="em contratação"/>
    <s v="Aquisição para distribuição a todas Unidades do PJSC, para utilização nas atividades de limpeza."/>
    <s v="2.000 frascos"/>
    <n v="6000"/>
    <s v="Médio"/>
    <s v="Dispensa de Licitação em razão do valor"/>
    <n v="3768"/>
  </r>
  <r>
    <x v="542"/>
    <s v="Complexo BR-101"/>
    <x v="1"/>
    <s v="Aquisição de lustra móveis"/>
    <s v="0010894-88.2026.8.24.0710"/>
    <x v="2"/>
    <s v="em contratação"/>
    <s v="Aquisição para distribuição a todas Unidades do PJSC, para utilização nas atividades de limpeza."/>
    <s v="1.200frascos"/>
    <n v="3768"/>
    <s v="Médio"/>
    <s v="Dispensa de Licitação em razão do valor"/>
    <s v=""/>
  </r>
  <r>
    <x v="543"/>
    <s v="Complexo BR-101"/>
    <x v="1"/>
    <s v="Aquisição de açucareiro"/>
    <m/>
    <x v="0"/>
    <s v="em contratação"/>
    <s v="Materiais necessários para atividades de copa"/>
    <s v="350 unidades"/>
    <n v="7000"/>
    <s v="Médio"/>
    <s v="Dispensa de Licitação em razão do valor"/>
    <n v="3910"/>
  </r>
  <r>
    <x v="543"/>
    <s v="Complexo BR-101"/>
    <x v="1"/>
    <s v="Aquisição de açucareiro"/>
    <s v="0008142-46.2026.8.24.0710"/>
    <x v="2"/>
    <s v="em contratação"/>
    <s v="Materiais necessários para atividades de copa"/>
    <s v="200unidades"/>
    <n v="3910"/>
    <s v="Médio"/>
    <s v="Dispensa de Licitação em razão do valor"/>
    <s v=""/>
  </r>
  <r>
    <x v="544"/>
    <s v="Complexo BR-101"/>
    <x v="1"/>
    <s v="Aquisição de espanador"/>
    <m/>
    <x v="0"/>
    <s v="Prevista"/>
    <s v="Aquisição para distribuição a todas Unidades do PJSC, para utilização nas atividades de limpeza."/>
    <s v="1.000 unidades"/>
    <n v="13000"/>
    <s v="Médio"/>
    <s v="Dispensa de Licitação em razão do valor"/>
    <n v="0"/>
  </r>
  <r>
    <x v="545"/>
    <s v="Complexo BR-101"/>
    <x v="1"/>
    <s v="Aquisição de cera líquida"/>
    <m/>
    <x v="0"/>
    <s v="em contratação"/>
    <s v="Aquisição para distribuição a todas Unidades do PJSC, para utilização nas atividades de limpeza."/>
    <s v="4.000 frascos"/>
    <n v="18000"/>
    <s v="Médio"/>
    <s v="Dispensa de Licitação em razão do valor"/>
    <n v="9126"/>
  </r>
  <r>
    <x v="545"/>
    <s v="Complexo BR-101"/>
    <x v="1"/>
    <s v="Aquisição de cera líquida"/>
    <s v="0025361-72.2026.8.24.0710"/>
    <x v="2"/>
    <s v="em contratação"/>
    <s v="Aquisição para distribuição a todas Unidades do PJSC, para utilização nas atividades de limpeza."/>
    <s v="1.560frascos"/>
    <n v="9126"/>
    <s v="Médio"/>
    <s v="Dispensa de Licitação em razão do valor"/>
    <s v=""/>
  </r>
  <r>
    <x v="546"/>
    <s v="Complexo BR-101"/>
    <x v="1"/>
    <s v="Aquisição de adoçante"/>
    <m/>
    <x v="0"/>
    <s v="em contratação"/>
    <s v="Materiais necessários para atividades de copa"/>
    <s v="1.000 frascos"/>
    <n v="6000"/>
    <s v="Médio"/>
    <s v="Dispensa de Licitação em razão do valor"/>
    <n v="6588"/>
  </r>
  <r>
    <x v="546"/>
    <s v="Complexo BR-101"/>
    <x v="1"/>
    <s v="Aquisição de adoçante"/>
    <s v="0006907-44.2026.8.24.0710"/>
    <x v="2"/>
    <s v="em contratação"/>
    <s v="Materiais necessários para atividades de copa"/>
    <s v="6000 frascos"/>
    <n v="3294"/>
    <s v="Médio"/>
    <s v="Dispensa de Licitação em razão do valor"/>
    <s v=""/>
  </r>
  <r>
    <x v="546"/>
    <s v="Complexo BR-101"/>
    <x v="1"/>
    <s v="Aquisição de adoçante"/>
    <s v="0091823-11.2026.8.24.0710"/>
    <x v="2"/>
    <s v="em contratação"/>
    <s v="Materiais necessários para atividades de copa"/>
    <s v="6000 frascos"/>
    <n v="3294"/>
    <s v="Médio"/>
    <s v="Dispensa de Licitação em razão do valor"/>
    <s v=""/>
  </r>
  <r>
    <x v="547"/>
    <s v="Complexo BR-101"/>
    <x v="1"/>
    <s v="Aquisição de xícaras"/>
    <m/>
    <x v="0"/>
    <s v="Prevista"/>
    <s v="Materiais necessários para atividades de copa"/>
    <s v="300 caixas"/>
    <n v="45000"/>
    <s v="Médio"/>
    <s v="Dispensa de Licitação em razão do valor"/>
    <n v="0"/>
  </r>
  <r>
    <x v="548"/>
    <s v="Complexo BR-101"/>
    <x v="1"/>
    <s v="Aquisição de rodo de chão"/>
    <m/>
    <x v="0"/>
    <s v="Prevista"/>
    <s v="Aquisição para distribuição a todas Unidades do PJSC, para utilização nas atividades de limpeza."/>
    <s v="350 unidades"/>
    <n v="9000"/>
    <s v="Médio"/>
    <s v="Dispensa de Licitação em razão do valor"/>
    <n v="0"/>
  </r>
  <r>
    <x v="549"/>
    <s v="Complexo BR-101"/>
    <x v="1"/>
    <s v="Aquisição de esponja para limpeza"/>
    <m/>
    <x v="0"/>
    <s v="em contratação"/>
    <s v="Aquisição para distribuição a todas Unidades do PJSC, para utilização nas atividades de limpeza."/>
    <s v="18.000 unidades"/>
    <n v="10000"/>
    <s v="Médio"/>
    <s v="Dispensa de Licitação em razão do valor"/>
    <n v="8820"/>
  </r>
  <r>
    <x v="549"/>
    <s v="Complexo BR-101"/>
    <x v="1"/>
    <s v="Aquisição de esponja para limpeza"/>
    <s v="0006223-22.2026.8.24.0710"/>
    <x v="2"/>
    <s v="em contratação"/>
    <s v="Aquisição para distribuição a todas Unidades do PJSC, para utilização nas atividades de limpeza."/>
    <s v="8.000 unidades"/>
    <n v="3920"/>
    <s v="Médio"/>
    <s v="Dispensa de Licitação em razão do valor"/>
    <s v=""/>
  </r>
  <r>
    <x v="549"/>
    <s v="Complexo BR-101"/>
    <x v="1"/>
    <s v="Aquisição de esponja para limpeza"/>
    <s v="0083274-12.2026.8.24.0710"/>
    <x v="2"/>
    <s v="em contratação"/>
    <s v="Aquisição para distribuição a todas Unidades do PJSC, para utilização nas atividades de limpeza."/>
    <s v="10.000 unidades"/>
    <n v="4900"/>
    <s v="Médio"/>
    <s v="Dispensa de Licitação em razão do valor"/>
    <s v=""/>
  </r>
  <r>
    <x v="550"/>
    <s v="Complexo BR-101"/>
    <x v="1"/>
    <s v="Aquisição de sabão em pó"/>
    <m/>
    <x v="0"/>
    <s v="em contratação"/>
    <s v="Aquisição para distribuição a todas Unidades do PJSC, para utilização nas atividades de limpeza."/>
    <s v="3.500 pacotes"/>
    <n v="20000"/>
    <s v="Médio"/>
    <s v="Dispensa de Licitação em razão do valor"/>
    <n v="24185"/>
  </r>
  <r>
    <x v="550"/>
    <s v="Complexo BR-101"/>
    <x v="1"/>
    <s v="Aquisição de sabão em pó"/>
    <s v="0006223-22.2026.8.24.0710"/>
    <x v="2"/>
    <s v="em contratação"/>
    <s v="Aquisição para distribuição a todas Unidades do PJSC, para utilização nas atividades de limpeza."/>
    <s v="2000 pacotes"/>
    <n v="9960"/>
    <s v="Médio"/>
    <s v="Dispensa de Licitação em razão do valor"/>
    <s v=""/>
  </r>
  <r>
    <x v="550"/>
    <s v="Complexo BR-101"/>
    <x v="1"/>
    <s v="Aquisição de sabão em pó"/>
    <s v="0077399-61.2026.8.24.0710"/>
    <x v="2"/>
    <s v="em contratação"/>
    <s v="Aquisição para distribuição a todas Unidades do PJSC, para utilização nas atividades de limpeza."/>
    <s v="2500 pacotes"/>
    <n v="14225"/>
    <s v="Médio"/>
    <s v="Dispensa de Licitação em razão do valor"/>
    <s v=""/>
  </r>
  <r>
    <x v="551"/>
    <s v="Complexo BR-101"/>
    <x v="1"/>
    <s v="Aquisição de esfregão de aço"/>
    <m/>
    <x v="0"/>
    <s v="em contratação"/>
    <s v="Aquisição para distribuição a todas Unidades do PJSC, para utilização nas atividades de limpeza."/>
    <s v="500 unidades"/>
    <n v="3000"/>
    <s v="Médio"/>
    <s v="Dispensa de Licitação em razão do valor"/>
    <n v="3708"/>
  </r>
  <r>
    <x v="551"/>
    <s v="Complexo BR-101"/>
    <x v="1"/>
    <s v="Aquisição de esfregão de aço"/>
    <s v="0006223-22.2026.8.24.0710"/>
    <x v="2"/>
    <s v="em contratação"/>
    <s v="Aquisição para distribuição a todas Unidades do PJSC, para utilização nas atividades de limpeza."/>
    <s v="1.000 unidades"/>
    <n v="2650"/>
    <s v="Médio"/>
    <s v="Dispensa de Licitação em razão do valor"/>
    <s v=""/>
  </r>
  <r>
    <x v="551"/>
    <s v="Complexo BR-101"/>
    <x v="1"/>
    <s v="Aquisição de esfregão de aço"/>
    <s v="0030164-98.2026.8.24.0710"/>
    <x v="2"/>
    <s v="em contratação"/>
    <s v="Aquisição para distribuição a todas Unidades do PJSC, para utilização nas atividades de limpeza."/>
    <s v="200 unidades"/>
    <n v="1058"/>
    <s v="Médio"/>
    <s v="Dispensa de Licitação em razão do valor"/>
    <s v=""/>
  </r>
  <r>
    <x v="552"/>
    <s v="Complexo BR-101"/>
    <x v="1"/>
    <s v="Aquisição de óleo para máquina uso geral"/>
    <m/>
    <x v="0"/>
    <s v="Prevista"/>
    <s v="Aquisição para distribuição a todas Unidades do PJSC, para utilização em lubrificação de utensílios"/>
    <s v="200 frascos"/>
    <n v="3000"/>
    <s v="Médio"/>
    <s v="Dispensa de Licitação em razão do valor"/>
    <n v="0"/>
  </r>
  <r>
    <x v="553"/>
    <s v="Complexo BR-101"/>
    <x v="1"/>
    <s v="Aquisição de guardanapo branco folha dupla"/>
    <m/>
    <x v="0"/>
    <s v="em contratação"/>
    <s v="Materiais necessários para atividades de copa"/>
    <s v="1.000 pacotes"/>
    <n v="5000"/>
    <s v="Médio"/>
    <s v="Dispensa de Licitação em razão do valor"/>
    <n v="2835"/>
  </r>
  <r>
    <x v="553"/>
    <s v="Complexo BR-101"/>
    <x v="1"/>
    <s v="Aquisição de guardanapo branco folha dupla"/>
    <s v="0018234-83.2026.8.24.0710"/>
    <x v="2"/>
    <s v="em contratação"/>
    <s v="Materiais necessários para atividades de copa"/>
    <s v="900pacotes"/>
    <n v="2835"/>
    <s v="Médio"/>
    <s v="Dispensa de Licitação em razão do valor"/>
    <s v=""/>
  </r>
  <r>
    <x v="554"/>
    <s v="Complexo BR-101"/>
    <x v="1"/>
    <s v="Aquisição de borrifador/pulverizador"/>
    <m/>
    <x v="0"/>
    <s v="em contratação"/>
    <s v="Aquisição para distribuição a todas Unidades do PJSC, para utilização nas atividades de limpeza."/>
    <s v="2.000 unidades"/>
    <n v="7000"/>
    <s v="Médio"/>
    <s v="Dispensa de Licitação em razão do valor"/>
    <n v="2790"/>
  </r>
  <r>
    <x v="554"/>
    <s v="Complexo BR-101"/>
    <x v="1"/>
    <s v="Aquisição de borrifador/pulverizador"/>
    <s v="0018234-83.2026.8.24.0710"/>
    <x v="2"/>
    <s v="em contratação"/>
    <s v="Aquisição para distribuição a todas Unidades do PJSC, para utilização nas atividades de limpeza."/>
    <s v="1.000 unidades"/>
    <n v="2790"/>
    <s v="Médio"/>
    <s v="Dispensa de Licitação em razão do valor"/>
    <s v=""/>
  </r>
  <r>
    <x v="555"/>
    <s v="Complexo BR-101"/>
    <x v="1"/>
    <s v="Aquisição de inseticida"/>
    <m/>
    <x v="0"/>
    <s v="Prevista"/>
    <s v="Aquisição para distribuição a todas Unidades do PJSC, para utilização nas atividades de limpeza."/>
    <s v="200 frascos"/>
    <n v="3500"/>
    <s v="Médio"/>
    <s v="Dispensa de Licitação em razão do valor"/>
    <n v="0"/>
  </r>
  <r>
    <x v="556"/>
    <s v="Complexo BR-101"/>
    <x v="1"/>
    <s v="Aquisição de escova para lavar garrafas térmicas"/>
    <m/>
    <x v="0"/>
    <s v="em contratação"/>
    <s v="Materiais necessários para atividades de copa"/>
    <s v="400 unidades"/>
    <n v="3500"/>
    <s v="Médio"/>
    <s v="Dispensa de Licitação em razão do valor"/>
    <n v="3596"/>
  </r>
  <r>
    <x v="556"/>
    <s v="Complexo BR-101"/>
    <x v="1"/>
    <s v="Aquisição de escova para lavar garrafas térmicas"/>
    <s v="0088624-78.2026.8.24.0710"/>
    <x v="2"/>
    <s v="em contratação"/>
    <s v="Materiais necessários para atividades de copa"/>
    <s v="400 unidades"/>
    <n v="3596"/>
    <s v="Médio"/>
    <s v="Dispensa de Licitação em razão do valor"/>
    <s v=""/>
  </r>
  <r>
    <x v="557"/>
    <s v="Complexo BR-101"/>
    <x v="1"/>
    <s v="Aquisição de sabão em barras"/>
    <m/>
    <x v="0"/>
    <s v="em contratação"/>
    <s v="Aquisição para distribuição a todas Unidades do PJSC, para utilização nas atividades de limpeza."/>
    <s v="600 pacotes"/>
    <n v="5000"/>
    <s v="Médio"/>
    <s v="Dispensa de Licitação em razão do valor"/>
    <n v="5304"/>
  </r>
  <r>
    <x v="557"/>
    <s v="Complexo BR-101"/>
    <x v="1"/>
    <s v="Aquisição de sabão em barras"/>
    <s v="0083274-12.2026.8.24.0710"/>
    <x v="2"/>
    <s v="em contratação"/>
    <s v="Aquisição para distribuição a todas Unidades do PJSC, para utilização nas atividades de limpeza."/>
    <s v="600 pacotes"/>
    <n v="5304"/>
    <s v="Médio"/>
    <s v="Dispensa de Licitação em razão do valor"/>
    <s v=""/>
  </r>
  <r>
    <x v="558"/>
    <s v="Complexo BR-101"/>
    <x v="1"/>
    <s v="Aquisição de fervedor"/>
    <m/>
    <x v="0"/>
    <s v="Prevista"/>
    <s v="Materiais necessários para atividades de copa"/>
    <s v="130 unidades"/>
    <n v="5000"/>
    <s v="Médio"/>
    <s v="Dispensa de Licitação em razão do valor"/>
    <n v="0"/>
  </r>
  <r>
    <x v="559"/>
    <s v="Complexo BR-101"/>
    <x v="1"/>
    <s v="Aquisição de chaleira"/>
    <m/>
    <x v="0"/>
    <s v="em contratação"/>
    <s v="Materiais necessários para atividades de copa"/>
    <s v="60 unidades"/>
    <n v="3000"/>
    <s v="Médio"/>
    <s v="Dispensa de Licitação em razão do valor"/>
    <n v="1836"/>
  </r>
  <r>
    <x v="559"/>
    <s v="Complexo BR-101"/>
    <x v="1"/>
    <s v="Aquisição de chaleira"/>
    <s v="0030164-98.2026.8.24.0710"/>
    <x v="2"/>
    <s v="em contratação"/>
    <s v="Materiais necessários para atividades de copa"/>
    <s v="40unidades"/>
    <n v="1836"/>
    <s v="Médio"/>
    <s v="Dispensa de Licitação em razão do valor"/>
    <s v=""/>
  </r>
  <r>
    <x v="560"/>
    <s v="Comarca de Santo Amaro da Imperatriz"/>
    <x v="1"/>
    <s v="Manutenção de Talude"/>
    <m/>
    <x v="0"/>
    <s v="em contratação"/>
    <s v="Realizar a manutenção anual de talude existe no terreno que abriga do Fórum da Comarca de Santo Amaro da Imperatriz. trata-se de serviço enquadrado em obra de engenharia."/>
    <n v="1"/>
    <n v="120000"/>
    <s v="Alto"/>
    <s v="Dispensa de Licitação em razão do valor"/>
    <n v="77800"/>
  </r>
  <r>
    <x v="560"/>
    <s v="Comarca de Santo Amaro da Imperatriz"/>
    <x v="1"/>
    <s v="Manutenção de Talude"/>
    <s v="0100270-22.2025.8.24.0710"/>
    <x v="2"/>
    <s v="em contratação"/>
    <s v="Realizar a manutenção anual de talude existe no terreno que abriga do Fórum da Comarca de Santo Amaro da Imperatriz. trata-se de serviço enquadrado em obra de engenharia."/>
    <n v="1"/>
    <n v="77800"/>
    <s v="Alto"/>
    <s v="Dispensa de Licitação em razão do valor"/>
    <s v=""/>
  </r>
  <r>
    <x v="561"/>
    <s v="Tribunal de Justiça"/>
    <x v="1"/>
    <s v="Bandeiras nacionais e estaduais"/>
    <m/>
    <x v="0"/>
    <s v="em contratação"/>
    <s v="Aquisição de bandeiras nacionais e estaduais para fornecimento às comarcas e ao Tribunal"/>
    <n v="100"/>
    <n v="62725.59"/>
    <s v="Alto"/>
    <s v="Dispensa de Licitação em razão do valor"/>
    <n v="59280"/>
  </r>
  <r>
    <x v="561"/>
    <s v="Tribunal de Justiça"/>
    <x v="1"/>
    <s v="Bandeiras nacionais e estaduais"/>
    <s v="0074346-72.2026.8.24.0710"/>
    <x v="2"/>
    <s v="em contratação"/>
    <s v="Aquisição de bandeiras nacionais e estaduais para fornecimento às comarcas e ao Tribunal"/>
    <n v="100"/>
    <n v="59280"/>
    <s v="Alto"/>
    <s v="Dispensa de Licitação em razão do valor"/>
    <s v=""/>
  </r>
  <r>
    <x v="562"/>
    <s v="Tribunal de Justiça"/>
    <x v="1"/>
    <s v="Placas de inauguração"/>
    <m/>
    <x v="0"/>
    <s v="Prevista"/>
    <s v="Aquisição de placas para inauguração de novos prédios/fóruns"/>
    <n v="10"/>
    <n v="40000"/>
    <s v="Médio"/>
    <s v="Dispensa de Licitação em razão do valor"/>
    <n v="0"/>
  </r>
  <r>
    <x v="563"/>
    <s v="Tribunal de Justiça"/>
    <x v="1"/>
    <s v="Sofás"/>
    <m/>
    <x v="0"/>
    <s v="Prevista"/>
    <s v="Aquisição de sofás para compor ambientes deste Tribunal"/>
    <n v="10"/>
    <n v="62725.59"/>
    <s v="Alto"/>
    <s v="Dispensa de Licitação em razão do valor"/>
    <n v="0"/>
  </r>
  <r>
    <x v="564"/>
    <s v="Tribunal de Justiça"/>
    <x v="1"/>
    <s v="Poltronas"/>
    <m/>
    <x v="0"/>
    <s v="Prevista"/>
    <s v="Aquisição de poltronas para compor ambientes deste Tribunal"/>
    <n v="10"/>
    <n v="62725.59"/>
    <s v="Alto"/>
    <s v="Dispensa de Licitação em razão do valor"/>
    <n v="0"/>
  </r>
  <r>
    <x v="565"/>
    <s v="Tribunal de Justiça"/>
    <x v="1"/>
    <s v="Luminária"/>
    <m/>
    <x v="0"/>
    <s v="Prevista"/>
    <s v="Aquisição de luminária para compor ambientes deste Tribunal"/>
    <n v="5"/>
    <n v="20000"/>
    <s v="Baixo"/>
    <s v="Dispensa de Licitação em razão do valor"/>
    <n v="0"/>
  </r>
  <r>
    <x v="566"/>
    <s v="Tribunal de Justiça"/>
    <x v="1"/>
    <s v="TAGs de passagem em pedágio"/>
    <m/>
    <x v="0"/>
    <s v="em contratação"/>
    <s v="Carros oficiais equipados com TAG para evitar a parada em praças de pedágio."/>
    <n v="100"/>
    <n v="62725.59"/>
    <s v="Médio"/>
    <s v="Dispensa de Licitação em razão do valor"/>
    <n v="47820"/>
  </r>
  <r>
    <x v="566"/>
    <s v="Tribunal de Justiça"/>
    <x v="1"/>
    <s v="TAGs de passagem em pedágio"/>
    <s v="0093824-03.2025.8.24.0710"/>
    <x v="2"/>
    <s v="em contratação"/>
    <s v="Carros oficiais equipados com TAG para evitar a parada em praças de pedágio."/>
    <n v="100"/>
    <n v="47820"/>
    <s v="Médio"/>
    <s v="Dispensa de Licitação em razão do valor"/>
    <s v=""/>
  </r>
  <r>
    <x v="567"/>
    <s v="Tribunal de Justiça"/>
    <x v="6"/>
    <s v="Serviços da licença da ferramenta SOLLICITA, plano Rubi, incluindo 8 orientações técnicas/jurídicas (1 solicitante); 1 plataforma digital (ferramentas de gestão, capacitação e pesquisa)"/>
    <m/>
    <x v="0"/>
    <s v="em contratação"/>
    <s v="A plataform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
    <s v="8 orientações jurídicas_x000a_Acesso à plataforma digital com acesso ilimitado de usuários"/>
    <n v="9000"/>
    <s v="Médio"/>
    <s v="Dispensa de Licitação em razão do valor"/>
    <n v="6802.56"/>
  </r>
  <r>
    <x v="567"/>
    <s v="Tribunal de Justiça"/>
    <x v="6"/>
    <s v="Serviços da licença da ferramenta SOLLICITA, plano Rubi, incluindo 8 orientações técnicas/jurídicas (1 solicitante); 1 plataforma digital (ferramentas de gestão, capacitação e pesquisa)"/>
    <s v="0012774-18.2026.8.24.0710"/>
    <x v="2"/>
    <s v="em contratação"/>
    <s v="A plataform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
    <s v="8 orientações jurídicas_x000a_Acesso à plataforma digital com acesso ilimitado de usuários"/>
    <n v="6802.56"/>
    <s v="Médio"/>
    <s v="Dispensa de Licitação em razão do valor"/>
    <s v=""/>
  </r>
  <r>
    <x v="568"/>
    <s v="Comarca da Capital"/>
    <x v="6"/>
    <s v="Locação de vaga de estacionamento para o_x000a_Juiz de Direito Titular da Vara_x000a_de Execuções Fiscais_x000a_Municipais e Estaduais da_x000a_Comarca da Capital"/>
    <m/>
    <x v="0"/>
    <s v="em contratação"/>
    <s v="Vaga de estacionamento para o magistrado titular da Vara_x000a_do Executivo Fiscal, cuja lotação fica localizada na Rua Tenente Silveira Centro, Florianópolis. O local não possui vaga própria o que compromete a segurança institucional do magistrado."/>
    <s v="12 meses"/>
    <n v="8197"/>
    <s v="Alto"/>
    <s v="Dispensa de Licitação em razão do valor"/>
    <n v="8388"/>
  </r>
  <r>
    <x v="568"/>
    <s v="Comarca da Capital"/>
    <x v="6"/>
    <s v="Locação de vaga de estacionamento para o_x000a_Juiz de Direito Titular da Vara_x000a_de Execuções Fiscais_x000a_Municipais e Estaduais da_x000a_Comarca da Capital"/>
    <s v="0088337-52.2025.8.24.0710"/>
    <x v="2"/>
    <s v="em contratação"/>
    <s v="Vaga de estacionamento para o magistrado titular da Vara_x000a_do Executivo Fiscal, cuja lotação fica localizada na Rua Tenente Silveira Centro, Florianópolis. O local não possui vaga própria o que compromete a segurança institucional do magistrado."/>
    <s v="12 meses"/>
    <n v="8388"/>
    <s v="Alto"/>
    <s v="Dispensa de Licitação em razão do valor"/>
    <s v=""/>
  </r>
  <r>
    <x v="569"/>
    <s v="Tribunal de Justiça"/>
    <x v="6"/>
    <s v="Serviços de Assinatura anual do Zênite Fácil (Serviços de consultoria em licitações e contratos denominado Zênite Fácil com direito a 3 acessos/usuários simultâneos) e orientação por Escrito em Licitações e Contratos (com até 6 orientações por escrito), para a Diretoria de Material e Patrimônio e Diretoria-Geral Administrativa, pelo período de 12 meses"/>
    <m/>
    <x v="0"/>
    <s v="em contratação"/>
    <s v="Renovação de assinatura anual do Zênite Fácil e Orientação por Escrito em Licitações e Contratos, para a Diretoria de Material e Patrimônio e Diretoria-Geral_x000a_Administrativa, cuja vigência se encerrará em 31/01/2026. A contratação das soluções referidas objetiva atender interesses institucionais, visto que_x000a_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
    <s v="Zenite Fácil - 6 acessos_x000a_Orientações por escrito - 3"/>
    <n v="21000"/>
    <s v="Médio"/>
    <s v="Dispensa de Licitação em razão do valor"/>
    <n v="26244"/>
  </r>
  <r>
    <x v="569"/>
    <s v="Tribunal de Justiça"/>
    <x v="6"/>
    <s v="Serviços de Assinatura anual do Zênite Fácil (Serviços de consultoria em licitações e contratos denominado Zênite Fácil com direito a 3 acessos/usuários simultâneos) e orientação por Escrito em Licitações e Contratos (com até 6 orientações por escrito), para a Diretoria de Material e Patrimônio e Diretoria-Geral Administrativa, pelo período de 12 meses"/>
    <s v="0108783-76.2025.8.24.0710"/>
    <x v="2"/>
    <s v="em contratação"/>
    <s v="Renovação de assinatura anual do Zênite Fácil e Orientação por Escrito em Licitações e Contratos, para a Diretoria de Material e Patrimônio e Diretoria-Geral_x000a_Administrativa, cuja vigência se encerrará em 31/01/2026. A contratação das soluções referidas objetiva atender interesses institucionais, visto que_x000a_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
    <s v="Zenite Fácil - 6 acessos_x000a_Orientações por escrito - 3"/>
    <n v="26244"/>
    <s v="Médio"/>
    <s v="Dispensa de Licitação em razão do valor"/>
    <s v=""/>
  </r>
  <r>
    <x v="570"/>
    <s v="Tribunal de Justiça"/>
    <x v="6"/>
    <s v="Serviços de Assinatura do sistema Banco de Preços, versão Plus, para utilização pela Diretoria de Material e Patrimônio e outras Diretorias que necessitem fazer pesquisa de preços em Estudos Preliminares e Projetos Básicos para contratação de produtos e serviços"/>
    <m/>
    <x v="0"/>
    <s v="Prevista"/>
    <s v="A contratação da assinatura descrita objetiva atender interesses institucionais, uma vez que se trata de sistema eletrônico contendo informações sobre os preços_x000a_praticados em licitações realizadas em todo o país, constituindo, portanto, ferramenta de trabalho indispensável às atividades tanto da Diretoria de Material e Patrimônio como das demais Diretorias e unidades, as quais atuam como unidades requisitantes nas contratações do TJSC. A ferramenta já vem sendo utilizada pela Diretoria de Material e Patrimônio, pela Diretoria de Infraestrutura, pela Diretoria de Tecnologia da Informação, pela Diretoria de Engenharia e Arquitetura (todas com login privativo) e pelas comarcas (com login compartilhado), com um volume grande de pesquisas realizadas ao longo da contratação vigente cujo prazo se encerra em 09 de dezembro de_x000a_2026"/>
    <m/>
    <n v="40000"/>
    <s v="Médio"/>
    <s v="Dispensa de Licitação em razão do valor"/>
    <n v="0"/>
  </r>
  <r>
    <x v="571"/>
    <s v="Complexo BR-101"/>
    <x v="6"/>
    <s v="Aquisição de etiquetas diversas"/>
    <m/>
    <x v="0"/>
    <s v="em contratação"/>
    <s v="Materiais utilizados pelas Unidades do PJSC para realização das atividades de expediente."/>
    <s v="800 pacotes"/>
    <n v="20000"/>
    <s v="Médio"/>
    <s v="Dispensa de Licitação em razão do valor"/>
    <n v="12522.8"/>
  </r>
  <r>
    <x v="571"/>
    <s v="Complexo BR-101"/>
    <x v="6"/>
    <s v="Aquisição de etiquetas diversas"/>
    <s v="0005987-70.2026.8.24.0710"/>
    <x v="2"/>
    <s v="em contratação"/>
    <s v="Materiais utilizados pelas Unidades do PJSC para realização das atividades de expediente."/>
    <s v="302pacotes"/>
    <n v="5469.8"/>
    <s v="Médio"/>
    <s v="Dispensa de Licitação em razão do valor"/>
    <s v=""/>
  </r>
  <r>
    <x v="571"/>
    <s v="Complexo BR-101"/>
    <x v="6"/>
    <s v="Aquisição de etiquetas diversas"/>
    <s v="0030397-95.2026.8.24.0710"/>
    <x v="2"/>
    <s v="em contratação"/>
    <s v="Materiais utilizados pelas Unidades do PJSC para realização das atividades de expediente."/>
    <s v="270 pacotes"/>
    <n v="7053"/>
    <s v="Médio"/>
    <s v="Dispensa de Licitação em razão do valor"/>
    <s v=""/>
  </r>
  <r>
    <x v="572"/>
    <s v="Complexo BR-101"/>
    <x v="6"/>
    <s v="Aquisição de elásticos para processos"/>
    <m/>
    <x v="0"/>
    <s v="em contratação"/>
    <s v="Materiais utilizados pelas Unidades do PJSC para realização das atividades de expediente."/>
    <s v="100 pacotes"/>
    <n v="6000"/>
    <s v="Médio"/>
    <s v="Dispensa de Licitação em razão do valor"/>
    <n v="6100"/>
  </r>
  <r>
    <x v="572"/>
    <s v="Complexo BR-101"/>
    <x v="6"/>
    <s v="Aquisição de elásticos para processos"/>
    <s v="0008479-35.2026.8.24.0710"/>
    <x v="2"/>
    <s v="em contratação"/>
    <s v="Materiais utilizados pelas Unidades do PJSC para realização das atividades de expediente."/>
    <s v="100 pacotes"/>
    <n v="6100"/>
    <s v="Médio"/>
    <s v="Dispensa de Licitação em razão do valor"/>
    <s v=""/>
  </r>
  <r>
    <x v="573"/>
    <s v="Complexo BR-101"/>
    <x v="6"/>
    <s v="Aquisição de plástico polibolhas"/>
    <m/>
    <x v="0"/>
    <s v="Prevista"/>
    <s v="Materiais utilizados para acondicionamento dos materiais a serem remetidos a todas as Unidades Requisitantes do PJSC"/>
    <s v="100 rolos"/>
    <n v="10000"/>
    <s v="Médio"/>
    <s v="Dispensa de Licitação em razão do valor"/>
    <n v="0"/>
  </r>
  <r>
    <x v="574"/>
    <s v="Complexo BR-101"/>
    <x v="6"/>
    <s v="Aquisição de caneta esferográfica sustentável"/>
    <m/>
    <x v="0"/>
    <s v="em contratação"/>
    <s v="Materiais utilizados pelas Unidades do PJSC para realização das atividades de expediente."/>
    <s v="1.900 dúzias"/>
    <n v="50000"/>
    <s v="Médio"/>
    <s v="Dispensa de Licitação em razão do valor"/>
    <n v="44000"/>
  </r>
  <r>
    <x v="574"/>
    <s v="Complexo BR-101"/>
    <x v="6"/>
    <s v="Aquisição de caneta esferográfica sustentável"/>
    <s v="0006416-37.2026.8.24.0710"/>
    <x v="2"/>
    <s v="em contratação"/>
    <s v="Materiais utilizados pelas Unidades do PJSC para realização das atividades de expediente."/>
    <s v="700 dúzias"/>
    <n v="19250"/>
    <s v="Médio"/>
    <s v="Dispensa de Licitação em razão do valor"/>
    <s v=""/>
  </r>
  <r>
    <x v="574"/>
    <s v="Complexo BR-101"/>
    <x v="6"/>
    <s v="Aquisição de caneta esferográfica sustentável"/>
    <s v="0056145-32.2026.8.24.0710"/>
    <x v="2"/>
    <s v="em contratação"/>
    <s v="Materiais utilizados pelas Unidades do PJSC para realização das atividades de expediente."/>
    <s v="900dúzias"/>
    <n v="24750"/>
    <s v="Médio"/>
    <s v="Dispensa de Licitação em razão do valor"/>
    <s v=""/>
  </r>
  <r>
    <x v="575"/>
    <s v="Complexo BR-101"/>
    <x v="6"/>
    <s v="Aquisição de post it"/>
    <m/>
    <x v="0"/>
    <s v="em contratação"/>
    <s v="Materiais utilizados pelas Unidades do PJSC para realização das atividades de expediente."/>
    <s v="600 pacotes"/>
    <n v="3000"/>
    <s v="Médio"/>
    <s v="Dispensa de Licitação em razão do valor"/>
    <n v="2700"/>
  </r>
  <r>
    <x v="575"/>
    <s v="Complexo BR-101"/>
    <x v="6"/>
    <s v="Aquisição de post it"/>
    <s v="0071623-80.2026.8.24.0710"/>
    <x v="2"/>
    <s v="em contratação"/>
    <s v="Materiais utilizados pelas Unidades do PJSC para realização das atividades de expediente."/>
    <s v="500pacotes"/>
    <n v="2700"/>
    <s v="Médio"/>
    <s v="Dispensa de Licitação em razão do valor"/>
    <s v=""/>
  </r>
  <r>
    <x v="576"/>
    <s v="Complexo BR-101"/>
    <x v="6"/>
    <s v="Aquisição de filme strecht"/>
    <m/>
    <x v="0"/>
    <s v="Prevista"/>
    <s v="Materiais utilizados para acondicionamento dos materiais a serem remetidos a todas as Unidades Requisitantes do PJSC"/>
    <s v="70 rolos"/>
    <n v="7000"/>
    <s v="Médio"/>
    <s v="Dispensa de Licitação em razão do valor"/>
    <n v="0"/>
  </r>
  <r>
    <x v="577"/>
    <s v="Complexo BR-101"/>
    <x v="6"/>
    <s v="Aquisição de marca texto"/>
    <m/>
    <x v="0"/>
    <s v="em contratação"/>
    <s v="Materiais utilizados pelas Unidades do PJSC para realização das atividades de expediente."/>
    <s v="2.000 pacotes"/>
    <n v="9000"/>
    <s v="Médio"/>
    <s v="Dispensa de Licitação em razão do valor"/>
    <n v="5856"/>
  </r>
  <r>
    <x v="577"/>
    <s v="Complexo BR-101"/>
    <x v="6"/>
    <s v="Aquisição de marca texto"/>
    <s v="0019292-24.2026.8.24.0710"/>
    <x v="2"/>
    <s v="em contratação"/>
    <s v="Materiais utilizados pelas Unidades do PJSC para realização das atividades de expediente."/>
    <s v="1200pacotes"/>
    <n v="5856"/>
    <s v="Médio"/>
    <s v="Dispensa de Licitação em razão do valor"/>
    <s v=""/>
  </r>
  <r>
    <x v="578"/>
    <s v="Complexo BR-101"/>
    <x v="6"/>
    <s v="Aquisição de tesoura"/>
    <m/>
    <x v="0"/>
    <s v="em contratação"/>
    <s v="Materiais utilizados pelas Unidades do PJSC para realização das atividades de expediente."/>
    <s v="600 unidades"/>
    <n v="3000"/>
    <s v="Médio"/>
    <s v="Dispensa de Licitação em razão do valor"/>
    <n v="3000"/>
  </r>
  <r>
    <x v="578"/>
    <s v="Complexo BR-101"/>
    <x v="6"/>
    <s v="Aquisição de tesoura"/>
    <s v="0087907-66.2026.8.24.0710"/>
    <x v="2"/>
    <s v="em contratação"/>
    <s v="Materiais utilizados pelas Unidades do PJSC para realização das atividades de expediente."/>
    <s v="400 unidades"/>
    <n v="3000"/>
    <s v="Médio"/>
    <s v="Dispensa de Licitação em razão do valor"/>
    <s v=""/>
  </r>
  <r>
    <x v="579"/>
    <s v="Complexo BR-101"/>
    <x v="6"/>
    <s v="Aquisição de pasta cristal em L"/>
    <m/>
    <x v="0"/>
    <s v="Prevista"/>
    <s v="Materiais utilizados pelas Unidades do PJSC para realização das atividades de expediente."/>
    <s v="600 pacotes"/>
    <n v="5000"/>
    <s v="Médio"/>
    <s v="Dispensa de Licitação em razão do valor"/>
    <n v="0"/>
  </r>
  <r>
    <x v="579"/>
    <s v="Complexo BR-101"/>
    <x v="6"/>
    <s v="Aquisição de pasta cristal em L"/>
    <s v="0103886-68.2026.8.24.0710"/>
    <x v="0"/>
    <s v="Prevista"/>
    <s v="Materiais utilizados pelas Unidades do PJSC para realização das atividades de expediente."/>
    <n v="500"/>
    <n v="4100"/>
    <s v="Médio"/>
    <s v="Dispensa de Licitação em razão do valor"/>
    <n v="0"/>
  </r>
  <r>
    <x v="580"/>
    <s v="Complexo BR-101"/>
    <x v="6"/>
    <s v="Aquisição de pasta com elástico"/>
    <m/>
    <x v="0"/>
    <s v="em contratação"/>
    <s v="Materiais utilizados pelas Unidades do PJSC para realização das atividades de expediente."/>
    <s v="1.000 unidades"/>
    <n v="5000"/>
    <s v="Médio"/>
    <s v="Dispensa de Licitação em razão do valor"/>
    <n v="5000"/>
  </r>
  <r>
    <x v="580"/>
    <s v="Complexo BR-101"/>
    <x v="6"/>
    <s v="Aquisição de pasta com elástico"/>
    <s v="0071623-80.2026.8.24.0710"/>
    <x v="2"/>
    <s v="em contratação"/>
    <s v="Materiais utilizados pelas Unidades do PJSC para realização das atividades de expediente."/>
    <s v="500unidades"/>
    <n v="5000"/>
    <s v="Médio"/>
    <s v="Dispensa de Licitação em razão do valor"/>
    <s v=""/>
  </r>
  <r>
    <x v="581"/>
    <s v="Complexo BR-101"/>
    <x v="6"/>
    <s v="Aquisição de pasta registradora A/Z"/>
    <m/>
    <x v="0"/>
    <s v="Prevista"/>
    <s v="Materiais utilizados pelas Unidades do PJSC para realização das atividades de expediente."/>
    <s v="300 unidades"/>
    <n v="5000"/>
    <s v="Médio"/>
    <s v="Dispensa de Licitação em razão do valor"/>
    <n v="0"/>
  </r>
  <r>
    <x v="582"/>
    <s v="Complexo BR-101"/>
    <x v="6"/>
    <s v="Aquisição de porta lápis e porta clips"/>
    <m/>
    <x v="0"/>
    <s v="em contratação"/>
    <s v="Materiais utilizados pelas Unidades do PJSC para realização das atividades de expediente."/>
    <s v="500 unidades"/>
    <n v="5000"/>
    <s v="Médio"/>
    <s v="Dispensa de Licitação em razão do valor"/>
    <n v="3784"/>
  </r>
  <r>
    <x v="582"/>
    <s v="Complexo BR-101"/>
    <x v="6"/>
    <s v="Aquisição de porta lápis e porta clips"/>
    <s v="0016139-80.2026.8.24.0710"/>
    <x v="2"/>
    <s v="em contratação"/>
    <s v="Materiais utilizados pelas Unidades do PJSC para realização das atividades de expediente."/>
    <s v="240unidades"/>
    <n v="2064"/>
    <s v="Médio"/>
    <s v="Dispensa de Licitação em razão do valor"/>
    <s v=""/>
  </r>
  <r>
    <x v="582"/>
    <s v="Complexo BR-101"/>
    <x v="6"/>
    <s v="Aquisição de porta lápis e porta clips"/>
    <s v="0089020-55.2026.8.24.0710"/>
    <x v="2"/>
    <s v="em contratação"/>
    <s v="Materiais utilizados pelas Unidades do PJSC para realização das atividades de expediente."/>
    <s v="200 unidades"/>
    <n v="1720"/>
    <s v="Médio"/>
    <s v="Dispensa de Licitação em razão do valor"/>
    <s v=""/>
  </r>
  <r>
    <x v="583"/>
    <s v="Complexo BR-101"/>
    <x v="6"/>
    <s v="Aquisição de fita adesiva parda kraft"/>
    <m/>
    <x v="0"/>
    <s v="em contratação"/>
    <s v="Materiais utilizados pelas Unidades do PJSC para realização das atividades de expediente."/>
    <s v="2.800 rolos"/>
    <n v="50000"/>
    <s v="Médio"/>
    <s v="Dispensa de Licitação em razão do valor"/>
    <n v="31986"/>
  </r>
  <r>
    <x v="583"/>
    <s v="Complexo BR-101"/>
    <x v="6"/>
    <s v="Aquisição de fita adesiva parda kraft"/>
    <s v="0008456-89.2026.8.24.0710"/>
    <x v="2"/>
    <s v="em contratação"/>
    <s v="Materiais utilizados pelas Unidades do PJSC para realização das atividades de expediente."/>
    <s v="1.800 rolos"/>
    <n v="31986"/>
    <s v="Médio"/>
    <s v="Dispensa de Licitação em razão do valor"/>
    <s v=""/>
  </r>
  <r>
    <x v="584"/>
    <s v="Complexo BR-101"/>
    <x v="6"/>
    <s v="Aquisição de grampeador"/>
    <m/>
    <x v="0"/>
    <s v="em contratação"/>
    <s v="Materiais utilizados pelas Unidades do PJSC para realização das atividades de expediente."/>
    <s v="400 unidades"/>
    <n v="12000"/>
    <s v="Médio"/>
    <s v="Dispensa de Licitação em razão do valor"/>
    <n v="8325"/>
  </r>
  <r>
    <x v="584"/>
    <s v="Complexo BR-101"/>
    <x v="6"/>
    <s v="Aquisição de grampeador"/>
    <s v="0087907-66.2026.8.24.0710"/>
    <x v="2"/>
    <s v="em contratação"/>
    <s v="Materiais utilizados pelas Unidades do PJSC para realização das atividades de expediente."/>
    <s v="300 unidades"/>
    <n v="8325"/>
    <s v="Médio"/>
    <s v="Dispensa de Licitação em razão do valor"/>
    <s v=""/>
  </r>
  <r>
    <x v="585"/>
    <s v="Complexo BR-101"/>
    <x v="6"/>
    <s v="Aquisição de perfurador"/>
    <m/>
    <x v="0"/>
    <s v="Prevista"/>
    <s v="Materiais utilizados pelas Unidades do PJSC para realização das atividades de expediente."/>
    <s v="50 unidades"/>
    <n v="3000"/>
    <s v="Médio"/>
    <s v="Dispensa de Licitação em razão do valor"/>
    <n v="0"/>
  </r>
  <r>
    <x v="586"/>
    <s v="Complexo BR-101"/>
    <x v="6"/>
    <s v="Aquisição de pilhas alcalinas"/>
    <m/>
    <x v="0"/>
    <s v="em contratação"/>
    <s v="Materiais utilizados pelas Unidades do PJSC para realização das atividades de expediente."/>
    <s v="4.000 cartelas"/>
    <n v="40000"/>
    <s v="Médio"/>
    <s v="Dispensa de Licitação em razão do valor"/>
    <n v="42842"/>
  </r>
  <r>
    <x v="586"/>
    <s v="Complexo BR-101"/>
    <x v="6"/>
    <s v="Aquisição de pilhas alcalinas"/>
    <s v="0010082-46.2026.8.24.0710"/>
    <x v="2"/>
    <s v="em contratação"/>
    <s v="Materiais utilizados pelas Unidades do PJSC para realização das atividades de expediente."/>
    <s v="1.700 cartelas"/>
    <n v="18683"/>
    <s v="Médio"/>
    <s v="Dispensa de Licitação em razão do valor"/>
    <s v=""/>
  </r>
  <r>
    <x v="586"/>
    <s v="Complexo BR-101"/>
    <x v="6"/>
    <s v="Aquisição de pilhas alcalinas"/>
    <s v="0023613-05.2026.8.24.0710"/>
    <x v="2"/>
    <s v="em contratação"/>
    <s v="Materiais utilizados pelas Unidades do PJSC para realização das atividades de expediente."/>
    <s v="240cartelas"/>
    <n v="1080"/>
    <s v="Médio"/>
    <s v="Dispensa de Licitação em razão do valor"/>
    <s v=""/>
  </r>
  <r>
    <x v="586"/>
    <s v="Complexo BR-101"/>
    <x v="6"/>
    <s v="Aquisição de pilhas alcalinas"/>
    <s v="0096157-88.2026.8.24.0710"/>
    <x v="2"/>
    <s v="em contratação"/>
    <s v="Materiais utilizados pelas Unidades do PJSC para realização das atividades de expediente."/>
    <s v="2100 cartelas"/>
    <n v="23079"/>
    <s v="Médio"/>
    <s v="Dispensa de Licitação em razão do valor"/>
    <s v=""/>
  </r>
  <r>
    <x v="587"/>
    <s v="Complexo BR-101"/>
    <x v="6"/>
    <s v="Aquisição de fita hotmelt personalizada"/>
    <m/>
    <x v="0"/>
    <s v="em contratação"/>
    <s v="Materiais utilizados para acondicionamento dos materiais a serem remetidos a todas as Unidades Requisitantes do PJSC"/>
    <s v="1.200 rolos"/>
    <n v="14000"/>
    <s v="Médio"/>
    <s v="Dispensa de Licitação em razão do valor"/>
    <n v="9129.6"/>
  </r>
  <r>
    <x v="587"/>
    <s v="Complexo BR-101"/>
    <x v="6"/>
    <s v="Aquisição de fita hotmelt personalizada"/>
    <s v="0077580-62.2026.8.24.0710"/>
    <x v="2"/>
    <s v="em contratação"/>
    <s v="Materiais utilizados para acondicionamento dos materiais a serem remetidos a todas as Unidades Requisitantes do PJSC"/>
    <s v="576rolos"/>
    <n v="9129.6"/>
    <s v="Médio"/>
    <s v="Dispensa de Licitação em razão do valor"/>
    <s v=""/>
  </r>
  <r>
    <x v="588"/>
    <s v="Complexo BR-101"/>
    <x v="6"/>
    <s v="Aquisição de pincel atomico em cores diversas"/>
    <m/>
    <x v="0"/>
    <s v="em contratação"/>
    <s v="Materiais utilizados pelas Unidades do PJSC para realização das atividades de expediente."/>
    <s v="1.200 unidades"/>
    <n v="4000"/>
    <s v="Médio"/>
    <s v="Dispensa de Licitação em razão do valor"/>
    <n v="2736"/>
  </r>
  <r>
    <x v="588"/>
    <s v="Complexo BR-101"/>
    <x v="6"/>
    <s v="Aquisição de pincel atomico em cores diversas"/>
    <s v="0071623-80.2026.8.24.0710"/>
    <x v="2"/>
    <s v="em contratação"/>
    <s v="Materiais utilizados pelas Unidades do PJSC para realização das atividades de expediente."/>
    <s v="720unidades"/>
    <n v="2736"/>
    <s v="Médio"/>
    <s v="Dispensa de Licitação em razão do valor"/>
    <s v=""/>
  </r>
  <r>
    <x v="589"/>
    <s v="Complexo BR-101"/>
    <x v="6"/>
    <s v="Aquisição de grampo para grampeadores diversos"/>
    <m/>
    <x v="0"/>
    <s v="em contratação"/>
    <s v="Materiais utilizados pelas Unidades do PJSC para realização das atividades de expediente."/>
    <s v="3.000 caixas"/>
    <n v="8000"/>
    <s v="Médio"/>
    <s v="Dispensa de Licitação em razão do valor"/>
    <n v="4000"/>
  </r>
  <r>
    <x v="589"/>
    <s v="Complexo BR-101"/>
    <x v="6"/>
    <s v="Aquisição de grampo para grampeadores diversos"/>
    <s v="0016139-80.2026.8.24.0710"/>
    <x v="2"/>
    <s v="em contratação"/>
    <s v="Materiais utilizados pelas Unidades do PJSC para realização das atividades de expediente."/>
    <s v="2.000 caixas"/>
    <n v="4000"/>
    <s v="Médio"/>
    <s v="Dispensa de Licitação em razão do valor"/>
    <s v=""/>
  </r>
  <r>
    <x v="590"/>
    <s v="Complexo BR-101"/>
    <x v="6"/>
    <s v="Aquisição de pasta com grampo trilho"/>
    <m/>
    <x v="0"/>
    <s v="Prevista"/>
    <s v="Materiais utilizados pelas Unidades do PJSC para realização das atividades de expediente."/>
    <s v="150 unidades"/>
    <n v="1000"/>
    <s v="Médio"/>
    <s v="Dispensa de Licitação em razão do valor"/>
    <n v="0"/>
  </r>
  <r>
    <x v="591"/>
    <s v="Complexo BR-101"/>
    <x v="6"/>
    <s v="Aquisição de caneta marcadora para quadro branco cores diversas e apagador"/>
    <m/>
    <x v="0"/>
    <s v="Prevista"/>
    <s v="Materiais utilizados pelas Unidades do PJSC para realização das atividades de expediente."/>
    <s v="350 jogos e 50 unidades"/>
    <n v="12000"/>
    <s v="Médio"/>
    <s v="Dispensa de Licitação em razão do valor"/>
    <n v="0"/>
  </r>
  <r>
    <x v="592"/>
    <s v="Complexo BR-101"/>
    <x v="6"/>
    <s v="Aquisição de caixas de papelão com impressão para remessas de materiais"/>
    <m/>
    <x v="0"/>
    <s v="Prevista"/>
    <s v="Materiais utilizados para acondicionamento dos materiais a serem remetidos a todas as Unidades Requisitantes do PJSC"/>
    <s v="3.000 unidades"/>
    <n v="50000"/>
    <s v="Médio"/>
    <s v="Dispensa de Licitação em razão do valor"/>
    <n v="0"/>
  </r>
  <r>
    <x v="593"/>
    <s v="Complexo BR-101"/>
    <x v="6"/>
    <s v="Aquisição de clips tamanhos diversos"/>
    <m/>
    <x v="0"/>
    <s v="em contratação"/>
    <s v="Materiais utilizados pelas Unidades do PJSC para realização das atividades de expediente."/>
    <s v="1.000 caixas"/>
    <n v="4000"/>
    <s v="Médio"/>
    <s v="Dispensa de Licitação em razão do valor"/>
    <n v="2026"/>
  </r>
  <r>
    <x v="593"/>
    <s v="Complexo BR-101"/>
    <x v="6"/>
    <s v="Aquisição de clips tamanhos diversos"/>
    <s v="0008479-35.2026.8.24.0710"/>
    <x v="2"/>
    <s v="em contratação"/>
    <s v="Materiais utilizados pelas Unidades do PJSC para realização das atividades de expediente."/>
    <s v="600caixas"/>
    <n v="1470"/>
    <s v="Médio"/>
    <s v="Dispensa de Licitação em razão do valor"/>
    <s v=""/>
  </r>
  <r>
    <x v="593"/>
    <s v="Complexo BR-101"/>
    <x v="6"/>
    <s v="Aquisição de caneta marcadora permanente"/>
    <s v="0008479-35.2026.8.24.0710"/>
    <x v="2"/>
    <s v="em contratação"/>
    <s v="Materiais utilizados pelas Unidades do PJSC para realização das atividades de expediente."/>
    <s v="200 pcs"/>
    <n v="556"/>
    <s v="Médio"/>
    <s v="Dispensa de Licitação em razão do valor"/>
    <s v=""/>
  </r>
  <r>
    <x v="593"/>
    <s v="Complexo BR-101"/>
    <x v="6"/>
    <s v="Aquisição de clips tamanhos diversos"/>
    <s v="0089020-55.2026.8.24.0710"/>
    <x v="0"/>
    <s v="Prevista"/>
    <s v="Materiais utilizados pelas Unidades do PJSC para realização das atividades de expediente."/>
    <s v="150 caixas"/>
    <n v="480"/>
    <s v="Médio"/>
    <s v="Dispensa de Licitação em razão do valor"/>
    <m/>
  </r>
  <r>
    <x v="594"/>
    <s v="Complexo BR-101"/>
    <x v="6"/>
    <s v="Aquisição de canetas hidrográficas cores diversas"/>
    <m/>
    <x v="0"/>
    <s v="em contratação"/>
    <s v="Materiais utilizados pelas Unidades do PJSC para realização das atividades de expediente."/>
    <s v="800 unidades"/>
    <n v="1600"/>
    <s v="Médio"/>
    <s v="Dispensa de Licitação em razão do valor"/>
    <n v="768"/>
  </r>
  <r>
    <x v="594"/>
    <s v="Complexo BR-101"/>
    <x v="6"/>
    <s v="Aquisição de canetas hidrográficas cores diversas"/>
    <s v="0071623-80.2026.8.24.0710"/>
    <x v="2"/>
    <s v="em contratação"/>
    <s v="Materiais utilizados pelas Unidades do PJSC para realização das atividades de expediente."/>
    <s v="480unidades"/>
    <n v="768"/>
    <s v="Médio"/>
    <s v="Dispensa de Licitação em razão do valor"/>
    <s v=""/>
  </r>
  <r>
    <x v="595"/>
    <s v="Complexo BR-101"/>
    <x v="6"/>
    <s v="Aquisição de cola líquida e cola em bastão"/>
    <m/>
    <x v="0"/>
    <s v="Prevista"/>
    <s v="Materiais utilizados pelas Unidades do PJSC para realização das atividades de expediente."/>
    <s v="1.500 unidades"/>
    <n v="4000"/>
    <s v="Médio"/>
    <s v="Dispensa de Licitação em razão do valor"/>
    <n v="0"/>
  </r>
  <r>
    <x v="595"/>
    <s v="Complexo BR-101"/>
    <x v="6"/>
    <s v="Aquisição de cola líquida e cola em bastão"/>
    <s v="0089020-55.2026.8.24.0710"/>
    <x v="0"/>
    <s v="Prevista"/>
    <s v="Materiais utilizados pelas Unidades do PJSC para realização das atividades de expediente."/>
    <s v="180 unidades"/>
    <n v="342"/>
    <s v="Médio"/>
    <s v="Dispensa de Licitação em razão do valor"/>
    <n v="0"/>
  </r>
  <r>
    <x v="595"/>
    <s v="Complexo BR-101"/>
    <x v="6"/>
    <s v="Aquisição de cola líquida e cola em bastão"/>
    <s v="0103886-68.2026.8.24.0710"/>
    <x v="0"/>
    <s v="Prevista"/>
    <s v="Materiais utilizados pelas Unidades do PJSC para realização das atividades de expediente."/>
    <n v="720"/>
    <n v="1008"/>
    <s v="Médio"/>
    <s v="Dispensa de Licitação em razão do valor"/>
    <n v="0"/>
  </r>
  <r>
    <x v="596"/>
    <s v="Divisão de Patrimônio"/>
    <x v="6"/>
    <s v="Montagem de mobiliários"/>
    <m/>
    <x v="0"/>
    <s v="Prevista"/>
    <s v="Montagem de mobiliários nas comarcas que não possuem serviço de marceneiro "/>
    <s v="não há"/>
    <n v="100000"/>
    <s v="Médio"/>
    <s v="Dispensa de Licitação em razão do valor"/>
    <n v="0"/>
  </r>
  <r>
    <x v="597"/>
    <s v="Divisão de Patrimônio"/>
    <x v="6"/>
    <s v="Aquisição de insumos "/>
    <m/>
    <x v="0"/>
    <s v="Prevista"/>
    <s v="Aquisição de insumos para reposição e manutenção de mobiliários padronizadfos"/>
    <s v="não há"/>
    <n v="62725.59"/>
    <s v="Médio"/>
    <s v="Dispensa de Licitação em razão do valor"/>
    <n v="0"/>
  </r>
  <r>
    <x v="598"/>
    <s v="Divisão de Patrimônio"/>
    <x v="6"/>
    <s v="Conserto de mobiliário padronizado"/>
    <m/>
    <x v="0"/>
    <s v="Prevista"/>
    <s v="Conserto de móveis padronizados danificados para todas as comarcas e TJSC"/>
    <s v="não há"/>
    <n v="62725.59"/>
    <s v="Médio"/>
    <s v="Dispensa de Licitação em razão do valor"/>
    <n v="0"/>
  </r>
  <r>
    <x v="599"/>
    <s v="Divisão de Patrimônio"/>
    <x v="6"/>
    <s v="Avaliação de Imóveis"/>
    <m/>
    <x v="0"/>
    <s v="Prevista"/>
    <s v="Avaliação de imóveis para incorporação ao patrimônio do TJSC"/>
    <s v="não há "/>
    <n v="70000"/>
    <s v="Médio"/>
    <s v="Dispensa de Licitação em razão do valor"/>
    <n v="0"/>
  </r>
  <r>
    <x v="600"/>
    <s v="Divisão de Patrimônio"/>
    <x v="6"/>
    <s v="Manutenção de empilhadeira elétrica"/>
    <m/>
    <x v="0"/>
    <s v="Prevista"/>
    <s v="Revisão anual de empilhadeira elétrica"/>
    <n v="1"/>
    <n v="15000"/>
    <s v="Médio"/>
    <s v="Dispensa de Licitação em razão do valor"/>
    <n v="0"/>
  </r>
  <r>
    <x v="601"/>
    <s v="Tribunal de Justiça"/>
    <x v="7"/>
    <s v="Aquisição de equipamento para treinamento - manequim aduto/infantil, colete desengasgo - ACBM"/>
    <m/>
    <x v="0"/>
    <s v="em contratação"/>
    <s v="Estruturar e qualificar o treinamento básico de atendimento a emergências, garantindo maior eficiência e segurança nas ações."/>
    <n v="3"/>
    <n v="10000"/>
    <s v="Médio"/>
    <s v="Dispensa de Licitação em razão do valor"/>
    <n v="19368.7"/>
  </r>
  <r>
    <x v="601"/>
    <s v="Tribunal de Justiça"/>
    <x v="7"/>
    <s v="Aquisição de equipamento para treinamento - manequim aduto/infantil, colete desengasgo - ACBM"/>
    <s v="0016248-94.2026.8.24.0710"/>
    <x v="2"/>
    <s v="em contratação"/>
    <s v="Estruturar e qualificar o treinamento básico de atendimento a emergências, garantindo maior eficiência e segurança nas ações."/>
    <n v="4"/>
    <n v="10170.700000000001"/>
    <s v="Médio"/>
    <s v="Dispensa de Licitação em razão do valor"/>
    <s v=""/>
  </r>
  <r>
    <x v="601"/>
    <s v="Tribunal de Justiça"/>
    <x v="7"/>
    <s v="Aquisição de equipamento para treinamento - manequim aduto/infantil, colete desengasgo - ACBM"/>
    <s v="0024753-74.2026.8.24.0710"/>
    <x v="2"/>
    <s v="em contratação"/>
    <s v="Estruturar e qualificar o treinamento básico de atendimento a emergências, garantindo maior eficiência e segurança nas ações."/>
    <n v="1"/>
    <n v="9198"/>
    <s v="Médio"/>
    <s v="Dispensa de Licitação em razão do valor"/>
    <s v=""/>
  </r>
  <r>
    <x v="602"/>
    <s v="Tribunal de Justiça"/>
    <x v="7"/>
    <s v="Aquisição de autoclaves para a lavação/esterilização do serviço odontológico"/>
    <m/>
    <x v="0"/>
    <s v="Prevista"/>
    <s v=" Garantir a biossegurança, a assepsia dos instrumentais e a conformidade com as normas sanitárias vigentes."/>
    <n v="3"/>
    <n v="20000"/>
    <s v="Alto"/>
    <s v="Dispensa de Licitação em razão do valor"/>
    <n v="0"/>
  </r>
  <r>
    <x v="603"/>
    <s v="Tribunal de Justiça"/>
    <x v="7"/>
    <s v="Aquisição de luvas descartáveis"/>
    <m/>
    <x v="0"/>
    <s v="Prevista"/>
    <s v="Prevenção e a redução de riscos à saúde e segurança dos servidores durante o exercício de suas atribuições."/>
    <s v="1200 caixas com 100 unidades"/>
    <n v="15290"/>
    <s v="Médio"/>
    <s v="Dispensa de Licitação em razão do valor"/>
    <n v="0"/>
  </r>
  <r>
    <x v="604"/>
    <s v="Tribunal de Justiça"/>
    <x v="7"/>
    <s v="Aquisição de máscaras descartáveis"/>
    <m/>
    <x v="0"/>
    <s v="Prevista"/>
    <s v="Prevenção e a redução de riscos à saúde e segurança dos servidores durante o exercício de suas atribuições."/>
    <s v="1200 caixas com 50 unidades"/>
    <n v="35508"/>
    <s v="Médio"/>
    <s v="Dispensa de Licitação em razão do valor"/>
    <n v="0"/>
  </r>
  <r>
    <x v="605"/>
    <s v="Tribunal de Justiça"/>
    <x v="7"/>
    <s v="Aquisição de materiais de consumo para resgate/combate à incêndio, atendimento de urgência - CBMSC"/>
    <m/>
    <x v="0"/>
    <s v="em contratação"/>
    <s v="Prestar assistência direta de caráter emergencial pela Assessoria do CBMSC"/>
    <m/>
    <n v="10500"/>
    <s v="Alto"/>
    <s v="Dispensa de Licitação em razão do valor"/>
    <n v="23779.22"/>
  </r>
  <r>
    <x v="605"/>
    <s v="Tribunal de Justiça"/>
    <x v="7"/>
    <s v="Aquisição de materiais de consumo para resgate/combate à incêndio, atendimento de urgência - CBMSC"/>
    <s v="0018606-32.2026.8.24.0710"/>
    <x v="2"/>
    <s v="em contratação"/>
    <s v="Prestar assistência direta de caráter emergencial pela Assessoria do CBMSC"/>
    <n v="22"/>
    <n v="380.14"/>
    <s v="Alto"/>
    <s v="Dispensa de Licitação em razão do valor"/>
    <s v=""/>
  </r>
  <r>
    <x v="605"/>
    <s v="Tribunal de Justiça"/>
    <x v="7"/>
    <s v="Aquisição de materiais de consumo para resgate/combate à incêndio, atendimento de urgência - CBMSC"/>
    <s v="0019484-54.2026.8.24.0710"/>
    <x v="2"/>
    <s v="em contratação"/>
    <s v="Prestar assistência direta de caráter emergencial pela Assessoria do CBMSC"/>
    <n v="159"/>
    <n v="4579.3999999999996"/>
    <s v="Alto"/>
    <s v="Dispensa de Licitação em razão do valor"/>
    <s v=""/>
  </r>
  <r>
    <x v="605"/>
    <s v="Tribunal de Justiça"/>
    <x v="7"/>
    <s v="Aquisição de materiais de consumo para resgate/combate à incêndio, atendimento de urgência - CBMSC"/>
    <s v="0088477-52.2026.8.24.0710"/>
    <x v="2"/>
    <s v="em contratação"/>
    <s v="Prestar assistência direta de caráter emergencial pela Assessoria do CBMSC"/>
    <n v="210"/>
    <n v="8877"/>
    <s v="Alto"/>
    <s v="Dispensa de Licitação em razão do valor"/>
    <s v=""/>
  </r>
  <r>
    <x v="605"/>
    <s v="Tribunal de Justiça"/>
    <x v="7"/>
    <s v="Aquisição de materiais de consumo para resgate/combate à incêndio, atendimento de urgência - CBMSC"/>
    <s v="0083091-41.2026.8.24.0710"/>
    <x v="2"/>
    <s v="em contratação"/>
    <s v="Prestar assistência direta de caráter emergencial pela Assessoria do CBMSC"/>
    <n v="400"/>
    <n v="7113"/>
    <s v="Alto"/>
    <s v="Dispensa de Licitação em razão do valor"/>
    <s v=""/>
  </r>
  <r>
    <x v="605"/>
    <s v="Tribunal de Justiça"/>
    <x v="7"/>
    <s v="Aquisição de materiais de consumo para resgate/combate à incêndio, atendimento de urgência - CBMSC"/>
    <s v="0018613-24.2026.8.24.0710"/>
    <x v="2"/>
    <s v="em contratação"/>
    <s v="Prestar assistência direta de caráter emergencial pela Assessoria do CBMSC"/>
    <n v="1"/>
    <n v="2829.68"/>
    <s v="Alto"/>
    <s v="Dispensa de Licitação em razão do valor"/>
    <s v=""/>
  </r>
  <r>
    <x v="606"/>
    <s v="Tribunal de Justiça"/>
    <x v="7"/>
    <s v="Aquisição de materiais didáticos para avaliação psicológica"/>
    <m/>
    <x v="0"/>
    <s v="em contratação"/>
    <s v="Avaliar o desempenho funcional dos servidores e magistrados nos processos de admissão, afastamentos e vitaliciamento, entre outros que tramitam no PJ como adoção, destituição de pátrio poder, etc."/>
    <n v="10"/>
    <n v="16000"/>
    <s v="Baixo"/>
    <s v="Dispensa de Licitação em razão do valor"/>
    <n v="1095"/>
  </r>
  <r>
    <x v="606"/>
    <s v="Tribunal de Justiça"/>
    <x v="7"/>
    <s v="Aquisição de materiais didáticos para avaliação psicológica (Comarca de Joinville)."/>
    <s v="0086397-18.2026.8.24.0710"/>
    <x v="2"/>
    <s v="em contratação"/>
    <s v="Avaliar o desempenho funcional dos servidores e magistrados nos processos de admissão, afastamentos e vitaliciamento, entre outros que tramitam no PJ como adoção, destituição de pátrio poder, etc."/>
    <n v="12"/>
    <n v="1095"/>
    <s v="Alto"/>
    <s v="Dispensa de Licitação em razão do valor"/>
    <s v=""/>
  </r>
  <r>
    <x v="607"/>
    <s v="Tribunal de Justiça"/>
    <x v="7"/>
    <s v="Aquisição de mochos profissionais tipo sela para os consultórios do serviço odontológico"/>
    <m/>
    <x v="0"/>
    <s v="Prevista"/>
    <s v="Garantir ergonomia adequada aos profissionais durante os atendimentos, prevenindo lesões ocupacionais e promovendo maior conforto e estabilidade na execução dos procedimentos."/>
    <n v="3"/>
    <n v="12000"/>
    <s v="Médio"/>
    <s v="Dispensa de Licitação em razão do valor"/>
    <n v="0"/>
  </r>
  <r>
    <x v="608"/>
    <s v="Tribunal de Justiça"/>
    <x v="7"/>
    <s v="Aquisição de protetores solares destinados aos servidores que exercem as funções/atividades de oficial de justiça, oficial de justiça e avaliador, comissário da infância e juventude e oficial da infância e juventude."/>
    <m/>
    <x v="0"/>
    <s v="Prevista"/>
    <s v="Prevenção e a redução de riscos à saúde e segurança dos servidores durante o exercício de suas atribuições."/>
    <s v="1000 unidades"/>
    <n v="30000"/>
    <s v="Médio"/>
    <s v="Dispensa de Licitação em razão do valor"/>
    <n v="0"/>
  </r>
  <r>
    <x v="609"/>
    <s v="Tribunal de Justiça"/>
    <x v="7"/>
    <s v="Aquisição de repelente contra mosquito transmissor do mosquito da dengue aos servidores que exercem as funções/atividades de oficial de justiça, oficial de justiça e avaliador, comissário da infância e juventude e oficial da infância e juventude e assistente social, conforme decisão no Processo n. 0057405-52.2023.8.24.0710."/>
    <m/>
    <x v="0"/>
    <s v="Prevista"/>
    <s v="Prevenção e a redução de riscos à saúde e segurança dos servidores durante o exercício de suas atribuições."/>
    <s v="1000 unidades"/>
    <n v="50000"/>
    <s v="Médio"/>
    <s v="Dispensa de Licitação em razão do valor"/>
    <n v="0"/>
  </r>
  <r>
    <x v="610"/>
    <s v="Tribunal de Justiça"/>
    <x v="7"/>
    <s v="Aquisição e reposição de insumo para atendimento pré-hospitalar (APH) e atendimento pré-hospitalar tático (APHT) - CSI/NIS"/>
    <m/>
    <x v="0"/>
    <s v="Prevista"/>
    <s v="Prestar assistência direta de caráter emergencial pelo NIS"/>
    <m/>
    <n v="15000"/>
    <s v="Alto"/>
    <s v="Dispensa de Licitação em razão do valor"/>
    <n v="0"/>
  </r>
  <r>
    <x v="611"/>
    <s v="Tribunal de Justiça"/>
    <x v="7"/>
    <s v="Contratação de palestrante de renome nacional para campanha de saúde"/>
    <m/>
    <x v="0"/>
    <s v="Prevista"/>
    <s v="Ampliar o alcance e a efetividade das ações educativas em saúde, garantindo a disseminação de informações atualizadas e baseadas em evidências científicas."/>
    <n v="1"/>
    <n v="36575"/>
    <s v="Baixo"/>
    <s v="Dispensa de Licitação em razão do valor"/>
    <n v="0"/>
  </r>
  <r>
    <x v="612"/>
    <s v="Tribunal de Justiça"/>
    <x v="7"/>
    <s v="Contratação de serviços de terceiros para atendimento de urgência/emergência"/>
    <m/>
    <x v="0"/>
    <s v="Prevista"/>
    <s v="Garantir resposta imediata a situações críticas que possam comprometer a saúde e a segurança de magistrados, servidores e usuários."/>
    <n v="1"/>
    <n v="18141"/>
    <s v="Alto"/>
    <s v="Dispensa de Licitação em razão do valor"/>
    <n v="0"/>
  </r>
  <r>
    <x v="613"/>
    <s v="Tribunal de Justiça"/>
    <x v="7"/>
    <s v="Contratação de serviços de terceiros para perícia com médicos não credenciados"/>
    <m/>
    <x v="0"/>
    <s v="Prevista"/>
    <s v="Realizar serviço de perícia médica administrativa nos magistrados e servidores do PJSC, bem como nos seus dependentes "/>
    <n v="12"/>
    <n v="32240.04"/>
    <s v="Alto"/>
    <s v="Dispensa de Licitação em razão do valor"/>
    <n v="0"/>
  </r>
  <r>
    <x v="614"/>
    <s v="Tribunal de Justiça"/>
    <x v="7"/>
    <s v="Contratatação de serviços de terceiros (pessoa física e jurídica) para perícia psicológica de porte de armas de magistrados"/>
    <m/>
    <x v="0"/>
    <s v="Prevista"/>
    <s v="Realizar avaliações e emitir laudos para comprovação de aptidão psicológica para o manuseio de arma de fogo."/>
    <n v="8"/>
    <n v="2746"/>
    <s v="Baixo"/>
    <s v="Dispensa de Licitação em razão do valor"/>
    <n v="0"/>
  </r>
  <r>
    <x v="615"/>
    <s v="Tribunal de Justiça"/>
    <x v="7"/>
    <s v="Contratação de manutenção para os equipamentos do serviço de enfermagem"/>
    <m/>
    <x v="0"/>
    <s v="Prevista"/>
    <s v="Garantir a segurança, a precisão e a continuidade dos atendimentos de urgência e procedimentos assistenciais realizados no âmbito do Poder Judiciário."/>
    <n v="12"/>
    <n v="10000"/>
    <s v="Alto"/>
    <s v="Dispensa de Licitação em razão do valor"/>
    <n v="0"/>
  </r>
  <r>
    <x v="616"/>
    <s v="Tribunal de Justiça"/>
    <x v="7"/>
    <s v="Contratação de manutenção para os equipamentos do serviço de odontologia"/>
    <m/>
    <x v="0"/>
    <s v="Prevista"/>
    <s v="Garantir a segurança, a eficácia e a continuidade dos atendimentos odontológicos oferecidos a magistrados e servidores."/>
    <n v="12"/>
    <n v="50053"/>
    <s v="Alto"/>
    <s v="Dispensa de Licitação em razão do valor"/>
    <n v="0"/>
  </r>
  <r>
    <x v="617"/>
    <s v="Tribunal de Justiça"/>
    <x v="7"/>
    <s v="Aquisição de lupas cirúrgicas para os consultórios do serviço odontológico"/>
    <m/>
    <x v="0"/>
    <s v="Prevista"/>
    <s v="Garantir maior precisão e qualidade nos procedimentos clínicos e cirúrgicos, permitindo diagnósticos mais detalhados e tratamentos com maior segurança. Esses equipamentos contribuem para a melhoria da ergonomia do profissional, a redução de erros e a preservação da saúde bucal de magistrados e servidores, assegurando a excelência no atendimento prestado pelo Poder Judiciário."/>
    <n v="2"/>
    <n v="10000"/>
    <s v="Médio"/>
    <s v="Dispensa de Licitação em razão do valor"/>
    <n v="0"/>
  </r>
  <r>
    <x v="618"/>
    <s v="Tribunal de Justiça"/>
    <x v="7"/>
    <s v="Aquisição de fardamento militar/comunitário - ACBM"/>
    <m/>
    <x v="0"/>
    <s v="em contratação"/>
    <s v="Padronização, identificação funcional e reforço da imagem institucional nas atividades operacionais e comunitárias"/>
    <m/>
    <n v="17640"/>
    <s v="Médio"/>
    <s v="Dispensa de Licitação em razão do valor"/>
    <n v="13515.1"/>
  </r>
  <r>
    <x v="618"/>
    <s v="Tribunal de Justiça"/>
    <x v="7"/>
    <s v="Aquisição de fardamento militar/comunitário - ACBM"/>
    <s v="0100292-80.2025.8.24.0710"/>
    <x v="2"/>
    <s v="em contratação"/>
    <s v="Padronização, identificação funcional e reforço da imagem institucional nas atividades operacionais e comunitárias"/>
    <n v="80"/>
    <n v="8444.7999999999993"/>
    <s v="Médio"/>
    <s v="Dispensa de Licitação em razão do valor"/>
    <s v=""/>
  </r>
  <r>
    <x v="618"/>
    <s v="Tribunal de Justiça"/>
    <x v="7"/>
    <s v="Aquisição de fardamento militar/comunitário - ACBM"/>
    <s v="0060861-05.2026.8.24.0710"/>
    <x v="2"/>
    <s v="em contratação"/>
    <s v="Padronização, identificação funcional e reforço da imagem institucional nas atividades operacionais e comunitárias"/>
    <n v="33"/>
    <n v="4111.1000000000004"/>
    <s v="Médio"/>
    <s v="Dispensa de Licitação em razão do valor"/>
    <s v=""/>
  </r>
  <r>
    <x v="618"/>
    <s v="Tribunal de Justiça"/>
    <x v="7"/>
    <s v="Aquisição de fardamento militar/comunitário - ACBM"/>
    <s v="0068664-39.2026.8.24.0710"/>
    <x v="2"/>
    <s v="em contratação"/>
    <s v="Padronização, identificação funcional e reforço da imagem institucional nas atividades operacionais e comunitárias"/>
    <n v="8"/>
    <n v="959.2"/>
    <s v="Médio"/>
    <s v="Dispensa de Licitação em razão do valor"/>
    <s v=""/>
  </r>
  <r>
    <x v="619"/>
    <s v="Tribunal de Justiça"/>
    <x v="7"/>
    <s v="Aquisição de resinas odontológicas para restaurar dentes danificados por cáries, fraturas, desgaste ou outras imperfeições estéticas"/>
    <m/>
    <x v="0"/>
    <s v="Prevista"/>
    <s v="Realização de procedimentos restauradores, garantindo a recuperação funcional e estética dos dentes, bem como a preservação da saúde bucal de magistrados e servidores."/>
    <n v="30"/>
    <n v="16000"/>
    <s v="Médio"/>
    <s v="Dispensa de Licitação em razão do valor"/>
    <n v="0"/>
  </r>
  <r>
    <x v="620"/>
    <s v="Tribunal de Justiça"/>
    <x v="7"/>
    <s v="Aquisição de colete de identificação de brigadista - ACBM"/>
    <m/>
    <x v="0"/>
    <s v="em contratação"/>
    <s v="Padronização, identificação funcional e reforço da imagem institucional nas atividades comunitárias"/>
    <n v="450"/>
    <n v="58500"/>
    <s v="Médio"/>
    <s v="Dispensa de Licitação em razão do valor"/>
    <n v="22080"/>
  </r>
  <r>
    <x v="620"/>
    <s v="Tribunal de Justiça"/>
    <x v="7"/>
    <s v="Aquisição de colete de identificação de brigadista - ACBM"/>
    <s v="0088510-42.2026.8.24.0710"/>
    <x v="2"/>
    <s v="em contratação"/>
    <s v="Padronização, identificação funcional e reforço da imagem institucional nas atividades comunitárias"/>
    <n v="160"/>
    <n v="22080"/>
    <s v="Médio"/>
    <s v="Dispensa de Licitação em razão do valor"/>
    <s v=""/>
  </r>
  <r>
    <x v="621"/>
    <s v="Tribunal de Justiça"/>
    <x v="7"/>
    <s v="Aquisição de cadeira de resgate em escada para treinamento básico de atendimento a emergências - ACBM "/>
    <m/>
    <x v="0"/>
    <s v="Prevista"/>
    <s v="Estruturar e qualificar o treinamento básico de atendimento a emergências, garantindo maior eficiência e segurança nas ações."/>
    <n v="1"/>
    <n v="10000"/>
    <s v="Médio"/>
    <s v="Dispensa de Licitação em razão do valor"/>
    <n v="0"/>
  </r>
  <r>
    <x v="622"/>
    <s v="Tribunal de Justiça"/>
    <x v="7"/>
    <s v="Aquisição de insertos odontológicos para endodontia e periodontia"/>
    <m/>
    <x v="0"/>
    <s v="Prevista"/>
    <s v="Garantir a execução adequada de procedimentos especializados, assegurando precisão, eficiência e qualidade nos tratamentos realizados. Esses instrumentos são fundamentais para a preservação da saúde bucal de magistrados e servidores, permitindo intervenções seguras e alinhadas às melhores práticas clínicas, em conformidade com as normas técnicas e sanitárias vigentes."/>
    <n v="80"/>
    <n v="9000"/>
    <s v="Médio"/>
    <s v="Dispensa de Licitação em razão do valor"/>
    <n v="0"/>
  </r>
  <r>
    <x v="623"/>
    <s v="Tribunal de Justiça"/>
    <x v="7"/>
    <s v="Aquisição de material de consumo para procedimento odontológico de endodontia"/>
    <m/>
    <x v="0"/>
    <s v="Prevista"/>
    <s v="Garantir a execução segura e eficaz dos tratamentos especializados, assegurando a preservação da estrutura dentária e a saúde bucal dos usuários. "/>
    <n v="1000"/>
    <n v="10000"/>
    <s v="Alto"/>
    <s v="Dispensa de Licitação em razão do valor"/>
    <n v="0"/>
  </r>
  <r>
    <x v="624"/>
    <s v="Tribunal de Justiça"/>
    <x v="7"/>
    <s v="Aquisição de material de consumo para procedimento odontológico de dentística e restauração"/>
    <m/>
    <x v="0"/>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1030"/>
    <n v="50000"/>
    <s v="Alto"/>
    <s v="Dispensa de Licitação em razão do valor"/>
    <n v="44150.07"/>
  </r>
  <r>
    <x v="624"/>
    <s v="Tribunal de Justiça"/>
    <x v="7"/>
    <s v="Aquisição de material de consumo para procedimento odontológico de dentística e restauração"/>
    <s v="0008292-27.2026.8.24.0710"/>
    <x v="2"/>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161"/>
    <n v="1251.7"/>
    <s v="Alto"/>
    <s v="Dispensa de Licitação em razão do valor"/>
    <s v=""/>
  </r>
  <r>
    <x v="624"/>
    <s v="Tribunal de Justiça"/>
    <x v="7"/>
    <s v="Aquisição de material de consumo para procedimento odontológico de dentística e restauração"/>
    <s v="0025834-58.2026.8.24.0710"/>
    <x v="2"/>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24"/>
    <n v="697.76"/>
    <s v="Alto"/>
    <s v="Dispensa de Licitação em razão do valor"/>
    <s v=""/>
  </r>
  <r>
    <x v="624"/>
    <s v="Tribunal de Justiça"/>
    <x v="7"/>
    <s v="Aquisição de material de consumo para procedimento odontológico de dentística e restauração"/>
    <s v="0025682-10.2026.8.24.0710"/>
    <x v="2"/>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24"/>
    <n v="1601.07"/>
    <s v="Alto"/>
    <s v="Dispensa de Licitação em razão do valor"/>
    <s v=""/>
  </r>
  <r>
    <x v="624"/>
    <s v="Tribunal de Justiça"/>
    <x v="7"/>
    <s v="Aquisição de material de consumo para procedimento odontológico de dentística e restauração"/>
    <s v="0059652-98.2026.8.24.0710"/>
    <x v="2"/>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50"/>
    <n v="5650"/>
    <s v="Alto"/>
    <s v="Dispensa de Licitação em razão do valor"/>
    <s v=""/>
  </r>
  <r>
    <x v="624"/>
    <s v="Tribunal de Justiça"/>
    <x v="7"/>
    <s v="Aquisição de material de consumo para procedimento odontológico de dentística e restauração"/>
    <s v="0071651-48.2026.8.24.0710"/>
    <x v="2"/>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149"/>
    <n v="4931.01"/>
    <s v="Alto"/>
    <s v="Dispensa de Licitação em razão do valor"/>
    <s v=""/>
  </r>
  <r>
    <x v="624"/>
    <s v="Tribunal de Justiça"/>
    <x v="7"/>
    <s v="Aquisição de material de consumo para procedimento odontológico de dentística e restauração"/>
    <s v="0079900-85.2026.8.24.0710"/>
    <x v="2"/>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60"/>
    <n v="3475.15"/>
    <s v="Alto"/>
    <s v="Dispensa de Licitação em razão do valor"/>
    <s v=""/>
  </r>
  <r>
    <x v="624"/>
    <s v="Tribunal de Justiça"/>
    <x v="7"/>
    <s v="Aquisição de material de consumo para procedimento odontológico de dentística e restauração"/>
    <s v="0079652-22.2026.8.24.0710"/>
    <x v="2"/>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144"/>
    <n v="6472.09"/>
    <s v="Alto"/>
    <s v="Dispensa de Licitação em razão do valor"/>
    <s v=""/>
  </r>
  <r>
    <x v="624"/>
    <s v="Tribunal de Justiça"/>
    <x v="7"/>
    <s v="Aquisição de material de consumo para procedimento odontológico de dentística e restauração"/>
    <s v="0087011-23.2026.8.24.0710"/>
    <x v="2"/>
    <s v="em contratação"/>
    <s v="Garantir a execução adequada de tratamentos restauradores, visando à recuperação funcional e estética dos dentes. Esses insumos são indispensáveis para a manutenção da saúde bucal de magistrados e servidores, assegurando atendimentos de qualidade, em conformidade com protocolos clínicos e normas sanitárias vigentes."/>
    <n v="56"/>
    <n v="20071.29"/>
    <s v="Alto"/>
    <s v="Dispensa de Licitação em razão do valor"/>
    <s v=""/>
  </r>
  <r>
    <x v="625"/>
    <s v="Tribunal de Justiça"/>
    <x v="7"/>
    <s v="Aquisição de medicamentos e insumos para procedimentos médicos e de enfermagem"/>
    <m/>
    <x v="0"/>
    <s v="em contratação"/>
    <s v="Garantir a execução de procedimentos assistenciais, preventivos e de urgência, assegurando a preservação da saúde e a segurança de magistrados, servidores e demais usuários, em conformidade com protocolos clínicos e normas sanitárias vigentes."/>
    <n v="800"/>
    <n v="8000"/>
    <s v="Alto"/>
    <s v="Dispensa de Licitação em razão do valor"/>
    <n v="1796"/>
  </r>
  <r>
    <x v="625"/>
    <s v="Tribunal de Justiça"/>
    <x v="7"/>
    <s v="Aquisição de medicamentos e insumos para procedimentos médicos e de enfermagem"/>
    <s v="0029924-12.2026.8.24.0710"/>
    <x v="2"/>
    <s v="em contratação"/>
    <s v="Garantir a execução de procedimentos assistenciais, preventivos e de urgência, assegurando a preservação da saúde e a segurança de magistrados, servidores e demais usuários, em conformidade com protocolos clínicos e normas sanitárias vigentes."/>
    <n v="5400"/>
    <n v="432"/>
    <s v="Alto"/>
    <s v="Dispensa de Licitação em razão do valor"/>
    <s v=""/>
  </r>
  <r>
    <x v="625"/>
    <s v="Tribunal de Justiça"/>
    <x v="7"/>
    <s v="Aquisição de medicamentos e insumos para procedimentos médicos e de enfermagem"/>
    <s v="0032122-22.2026.8.24.0710"/>
    <x v="2"/>
    <s v="em contratação"/>
    <s v="Garantir a execução de procedimentos assistenciais, preventivos e de urgência, assegurando a preservação da saúde e a segurança de magistrados, servidores e demais usuários, em conformidade com protocolos clínicos e normas sanitárias vigentes."/>
    <n v="15"/>
    <n v="730"/>
    <s v="Alto"/>
    <s v="Dispensa de Licitação em razão do valor"/>
    <s v=""/>
  </r>
  <r>
    <x v="625"/>
    <s v="Tribunal de Justiça"/>
    <x v="7"/>
    <s v="Aquisição de medicamentos e insumos para procedimentos médicos e de enfermagem"/>
    <s v="0071607-29.2026.8.24.0710"/>
    <x v="2"/>
    <s v="em contratação"/>
    <s v="Garantir a execução de procedimentos assistenciais, preventivos e de urgência, assegurando a preservação da saúde e a segurança de magistrados, servidores e demais usuários, em conformidade com protocolos clínicos e normas sanitárias vigentes."/>
    <n v="118"/>
    <n v="634"/>
    <s v="Alto"/>
    <s v="Dispensa de Licitação em razão do valor"/>
    <s v=""/>
  </r>
  <r>
    <x v="626"/>
    <s v="Tribunal de Justiça"/>
    <x v="7"/>
    <s v="Aquisição de incubadora para a lavação/esterilização do serviço odontológico"/>
    <m/>
    <x v="0"/>
    <s v="Prevista"/>
    <s v=" Garantir a biossegurança, a assepsia dos instrumentais e a conformidade com as normas sanitárias vigentes."/>
    <n v="3"/>
    <n v="1200"/>
    <s v="Alto"/>
    <s v="Dispensa de Licitação em razão do valor"/>
    <n v="0"/>
  </r>
  <r>
    <x v="627"/>
    <s v="Tribunal de Justiça"/>
    <x v="7"/>
    <s v="Aquisição de seladora para a lavação/esterilização do serviço odontológico"/>
    <m/>
    <x v="0"/>
    <s v="em contratação"/>
    <s v="Garantir a biossegurança, a assepsia dos instrumentais e a conformidade com as normas sanitárias vigentes."/>
    <n v="1"/>
    <n v="5000"/>
    <s v="Alto"/>
    <s v="Dispensa de Licitação em razão do valor"/>
    <n v="4091"/>
  </r>
  <r>
    <x v="627"/>
    <s v="Tribunal de Justiça"/>
    <x v="7"/>
    <s v="Aquisição de seladora para a lavação/esterilização do serviço odontológico"/>
    <s v="0098578-51.2026.8.24.0710"/>
    <x v="2"/>
    <s v="em contratação"/>
    <s v="Garantir a biossegurança, a assepsia dos instrumentais e a conformidade com as normas sanitárias vigentes."/>
    <n v="2"/>
    <n v="4091"/>
    <s v="Alto"/>
    <s v="Dispensa de Licitação em razão do valor"/>
    <s v=""/>
  </r>
  <r>
    <x v="628"/>
    <s v="Tribunal de Justiça"/>
    <x v="7"/>
    <s v="Aquisição de adesivos odontológicos para dentística e estética"/>
    <m/>
    <x v="0"/>
    <s v="Prevista"/>
    <s v="Realização de procedimentos restauradores com qualidade e segurança, garantindo a adesão adequada entre os materiais restauradores e a estrutura dentária. Esses insumos são fundamentais para a durabilidade e a eficácia dos tratamentos, assegurando a preservação da saúde bucal de magistrados e servidores, em conformidade com protocolos clínicos e normas sanitárias vigentes."/>
    <n v="30"/>
    <n v="10000"/>
    <s v="Alto"/>
    <s v="Dispensa de Licitação em razão do valor"/>
    <n v="0"/>
  </r>
  <r>
    <x v="629"/>
    <s v="Tribunal de Justiça"/>
    <x v="7"/>
    <s v="Aquisição de insumos para a lavação/esterilização do serviço odontológico"/>
    <m/>
    <x v="0"/>
    <s v="Prevista"/>
    <s v="Garantir a assepsia e a biossegurança nos serviços odontológicos, prevenindo contaminações cruzadas e assegurando a conformidade com as normas sanitárias vigentes. Esses materiais são essenciais para a correta higienização e esterilização dos instrumentais clínicos, preservando a saúde de magistrados, servidores e profissionais, bem como a qualidade dos atendimentos prestados no âmbito do Poder Judiciário."/>
    <n v="15"/>
    <n v="5000"/>
    <s v="Alto"/>
    <s v="Dispensa de Licitação em razão do valor"/>
    <n v="0"/>
  </r>
  <r>
    <x v="630"/>
    <s v="Tribunal de Justiça"/>
    <x v="7"/>
    <s v="Aquisição de anestésicos odontológicos (lidocaína, articaína, mepivacaína, prilocaína e bupivacaína)"/>
    <m/>
    <x v="0"/>
    <s v="Prevista"/>
    <s v="Realização de procedimentos clínicos e cirúrgicos com segurança e conforto, garantindo o controle da dor e a redução do risco de complicações durante os atendimentos."/>
    <n v="15"/>
    <n v="6123"/>
    <s v="Alto"/>
    <m/>
    <n v="0"/>
  </r>
  <r>
    <x v="631"/>
    <s v="Tribunal de Justiça"/>
    <x v="8"/>
    <s v="Aquisição de 30 licenças do PHPStorm "/>
    <m/>
    <x v="0"/>
    <s v="Prevista"/>
    <s v="O PHPStorm é a ferramenta de dsenvolvimento principal do eproc, e,portanto, é importante que a equpe tenha a disposição licenças de versão atualizada"/>
    <n v="30"/>
    <n v="62000"/>
    <s v="Alto"/>
    <s v="Dispensa de Licitação em razão do valor"/>
    <n v="0"/>
  </r>
  <r>
    <x v="632"/>
    <s v="Tribunal de Justiça"/>
    <x v="8"/>
    <s v="Aquisição de API – Application Programming Interface (Interface de Programação de Aplicativos) do site haveibeenpwned.com"/>
    <m/>
    <x v="0"/>
    <s v="Prevista"/>
    <s v="Ferramenta necessária para a Divisão de Inteligência do NIS realizar o_x000a_monitoramento de vazamento de dados de e-mails, senhas e acessos_x000a_De internet."/>
    <n v="1"/>
    <n v="5000"/>
    <s v="Alto"/>
    <s v="Dispensa de Licitação em razão do valor"/>
    <n v="0"/>
  </r>
  <r>
    <x v="633"/>
    <s v="Tribunal de Justiça"/>
    <x v="8"/>
    <s v="Renovação da licença para utilização do software Volare e assinaturas do TCPO e SINAPI"/>
    <m/>
    <x v="0"/>
    <s v="em contratação"/>
    <s v="Necessidade de continuar utilizando o software Volare para orçamentação de obras"/>
    <s v="Renovação de 8 licenças atuais + 4 licenças novas + suporte técnico Módulos Orçamento e Licitação + Atualização preços TCPO e SINAPI"/>
    <n v="30000"/>
    <s v="Alto"/>
    <s v="Dispensa de Licitação em razão do valor"/>
    <n v="7468.26"/>
  </r>
  <r>
    <x v="633"/>
    <s v="Tribunal de Justiça"/>
    <x v="8"/>
    <s v="Renovação da licença para utilização do software Volare e assinaturas do TCPO e SINAPI"/>
    <s v="0010805-65.2026.8.24.0710"/>
    <x v="2"/>
    <s v="em contratação"/>
    <s v="Necessidade de continuar utilizando o software Volare para orçamentação de obras"/>
    <s v="Renovação de 8 licenças atuais + 4 licenças novas + suporte técnico Módulos Orçamento e Licitação + Atualização preços TCPO e SINAPI"/>
    <n v="7468.26"/>
    <s v="Alto"/>
    <s v="Dispensa de Licitação em razão do valor"/>
    <s v=""/>
  </r>
  <r>
    <x v="634"/>
    <s v="Tribunal de Justiça"/>
    <x v="8"/>
    <s v="Renovação da assinatura anual aplicativo diário de obra"/>
    <m/>
    <x v="0"/>
    <s v="em contratação"/>
    <s v="Necessidade de continuar utilizando o software Diário de Obras Digital para trabalhos da específicos Diretoria de Engenharia"/>
    <s v="2 assinaturas"/>
    <n v="7000"/>
    <s v="Alto"/>
    <s v="Dispensa de Licitação em razão do valor"/>
    <n v="2800"/>
  </r>
  <r>
    <x v="634"/>
    <s v="Tribunal de Justiça"/>
    <x v="8"/>
    <s v="Renovação da assinatura anual aplicativo diário de obra"/>
    <s v="0086000-56.2026.8.24.0710"/>
    <x v="2"/>
    <s v="em contratação"/>
    <s v="Necessidade de continuar utilizando o software Diário de Obras Digital para trabalhos da específicos Diretoria de Engenharia"/>
    <s v="2 assinaturas"/>
    <n v="2800"/>
    <s v="Alto"/>
    <s v="Dispensa de Licitação em razão do valor"/>
    <s v=""/>
  </r>
  <r>
    <x v="635"/>
    <s v="Tribunal de Justiça"/>
    <x v="8"/>
    <s v="Renovação da licença para utilização do software OrçaFascio"/>
    <m/>
    <x v="0"/>
    <s v="Prevista"/>
    <s v="Necessidade de continuar utilizando o software OrçaFascio para trabalhos da específicos Diretoria de Engenharia"/>
    <s v="Renovação de 2  licenças atuais (cada licença comporta 5 usuários) para 3 anos"/>
    <n v="25000"/>
    <s v="Alto"/>
    <s v="Dispensa de Licitação em razão do valor"/>
    <n v="0"/>
  </r>
  <r>
    <x v="636"/>
    <s v="Tribunal de Justiça"/>
    <x v="8"/>
    <s v="Atualização de licença e aquisição serviço manutenção e suporte pro sistema ProDent e minutos de telessuorte"/>
    <m/>
    <x v="0"/>
    <s v="em contratação"/>
    <s v="A renovação da licença e contratação de serviço de manutenção e suporte do sistema gera segurança e que o sistema esteja sempre estável._x000a_A Clínica Odontológica do TJSC utiliza, desde 2005, o software ProDent, de propriedade da empresa HartSystem Sistemas. O sistema oferece controle e registro dos pacientes e atendimentos."/>
    <s v="Licença + 500 minutos por ano"/>
    <n v="45000"/>
    <s v="Alto"/>
    <s v="Dispensa de Licitação em razão do valor"/>
    <n v="3120"/>
  </r>
  <r>
    <x v="636"/>
    <s v="Tribunal de Justiça"/>
    <x v="8"/>
    <s v="Atualização de licença e aquisição serviço manutenção e suporte pro sistema ProDent e minutos de telessuorte"/>
    <s v="0099868-38.2025.8.24.0710"/>
    <x v="2"/>
    <s v="em contratação"/>
    <s v="A renovação da licença e contratação de serviço de manutenção e suporte do sistema gera segurança e que o sistema esteja sempre estável._x000a_A Clínica Odontológica do TJSC utiliza, desde 2005, o software ProDent, de propriedade da empresa HartSystem Sistemas. O sistema oferece controle e registro dos pacientes e atendimentos."/>
    <s v="Licença + 500 minutos por ano"/>
    <n v="3120"/>
    <s v="Alto"/>
    <s v="Dispensa de Licitação em razão do valor"/>
    <s v=""/>
  </r>
  <r>
    <x v="637"/>
    <s v="Tribunal de Justiça"/>
    <x v="8"/>
    <s v="Renovação sistema de Gestão de Farmácia: Licenças de uso do Software Trier Gestão de Farmácias pelo período de 12 meses"/>
    <m/>
    <x v="0"/>
    <s v="em contratação"/>
    <s v="Necessidade de continuar utilizando o software de Farmácia para trabalhos específicos da Diretoria de Sáude._x000a_TJSC já dispõe da licença deste sistema desde 2002, sendo atualmente ferramenta essencial para a boa execução das atividades da Farmácia do Poder Judiciário, serviço oferecido pela Seção de Atendimento Emergencial e Serviços de Saúde da Diretoria de Saúde e Qualidade de Vida. Cabe ressaltar que a Empresa Trier foi a única empresa entre as pesquisadas que cumpriam um critério indispensável de emissão do cupom não-fiscal, em virtude da isenção tributária concedida à Farmácia do Poder Judiciário pelo executivo fiscal. "/>
    <s v="Liberação de acessos para 7 máquinas e mais o Servidor"/>
    <n v="15000"/>
    <s v="Alto"/>
    <s v="Dispensa de Licitação em razão do valor"/>
    <n v="9160"/>
  </r>
  <r>
    <x v="637"/>
    <s v="Tribunal de Justiça"/>
    <x v="8"/>
    <s v="Renovação sistema de Gestão de Farmácia: Licenças de uso do Software Trier Gestão de Farmácias pelo período de 12 meses"/>
    <s v="0081651-44.2025.8.24.0710"/>
    <x v="2"/>
    <s v="em contratação"/>
    <s v="Necessidade de continuar utilizando o software de Farmácia para trabalhos específicos da Diretoria de Sáude._x000a_TJSC já dispõe da licença deste sistema desde 2002, sendo atualmente ferramenta essencial para a boa execução das atividades da Farmácia do Poder Judiciário, serviço oferecido pela Seção de Atendimento Emergencial e Serviços de Saúde da Diretoria de Saúde e Qualidade de Vida. Cabe ressaltar que a Empresa Trier foi a única empresa entre as pesquisadas que cumpriam um critério indispensável de emissão do cupom não-fiscal, em virtude da isenção tributária concedida à Farmácia do Poder Judiciário pelo executivo fiscal. "/>
    <s v="Liberação de acessos para 7 máquinas e mais o Servidor"/>
    <n v="2200"/>
    <s v="Alto"/>
    <s v="Dispensa de Licitação em razão do valor"/>
    <s v=""/>
  </r>
  <r>
    <x v="637"/>
    <s v="Tribunal de Justiça"/>
    <x v="8"/>
    <s v="Renovação sistema de Gestão de Farmácia: Licenças de uso do Software Trier Gestão de Farmácias pelo período de 12 meses"/>
    <s v="0017964-59.2026.8.24.0710"/>
    <x v="2"/>
    <s v="em contratação"/>
    <s v="Necessidade de continuar utilizando o software de Farmácia para trabalhos específicos da Diretoria de Sáude._x000a_TJSC já dispõe da licença deste sistema desde 2002, sendo atualmente ferramenta essencial para a boa execução das atividades da Farmácia do Poder Judiciário, serviço oferecido pela Seção de Atendimento Emergencial e Serviços de Saúde da Diretoria de Saúde e Qualidade de Vida. Cabe ressaltar que a Empresa Trier foi a única empresa entre as pesquisadas que cumpriam um critério indispensável de emissão do cupom não-fiscal, em virtude da isenção tributária concedida à Farmácia do Poder Judiciário pelo executivo fiscal. "/>
    <s v="Liberação de acessos para 1 máquinas e mais o Servidor"/>
    <n v="6960"/>
    <s v="Alto"/>
    <s v="Dispensa de Licitação em razão do valor"/>
    <s v=""/>
  </r>
  <r>
    <x v="638"/>
    <s v="Tribunal de Justiça"/>
    <x v="8"/>
    <s v="Renovação das licenças para utilização do sistema MIRO ENTERPRISE"/>
    <m/>
    <x v="0"/>
    <s v="Prevista"/>
    <s v="Necessidade de continuar utilizando o sistema Miro Enterprise para uso no projeto a ser desenvolvido pelo Laboratório de Inovação do Poder Judiciário Catarinense, alinhado ao planejamento estratégico do TJSC"/>
    <s v="30 licenças"/>
    <n v="62000"/>
    <s v="Alto"/>
    <s v="Dispensa de Licitação em razão do valor"/>
    <n v="0"/>
  </r>
  <r>
    <x v="639"/>
    <s v="Tribunal de Justiça"/>
    <x v="8"/>
    <s v="Contratação de Licença do Verifact (Aquisição de créditos para emissão de até 15 (quinze) relatórios/sessões de capturas técnicas do produto websites)"/>
    <m/>
    <x v="0"/>
    <s v="Prevista"/>
    <s v="O Verifact é ferramenta imprescindível para a validação da integridade da prova digital, que fornece segurança quanto à correta identificação e verificação dos conteúdos digitais e substitui a eventual necessidade de ata notarial. É sistema prático e seguro utilizado por diversos órgãos de inteligência nacionais,a exemplo das policias civis, de_x000a_órgãos do Ministério Público e da ABIN e que represenatria importante mecanismo à disposição da Corregedoria na sua atividade fiscalizatória. "/>
    <n v="15"/>
    <n v="7000"/>
    <s v="Alto"/>
    <s v="Dispensa de Licitação em razão do valor"/>
    <n v="0"/>
  </r>
  <r>
    <x v="640"/>
    <s v="Tribunal de Justiça"/>
    <x v="8"/>
    <s v="Licença do software Canva para Equipes"/>
    <m/>
    <x v="0"/>
    <s v="em contratação"/>
    <s v="Trata-se de um recurso apto a aprimorar as apresentações visuais dos projetos criados pelo núcleo.  Com design moderno e elegante, o indicado software tem seu uso reconhecido nas organizações."/>
    <n v="10"/>
    <n v="8000"/>
    <s v="Alto"/>
    <s v="Dispensa de Licitação em razão do valor"/>
    <n v="11280"/>
  </r>
  <r>
    <x v="640"/>
    <s v="Tribunal de Justiça"/>
    <x v="8"/>
    <s v="Licença do software Canva para Equipes"/>
    <s v="0079174-14.2026.8.24.0710"/>
    <x v="2"/>
    <s v="em contratação"/>
    <s v="Trata-se de um recurso apto a aprimorar as apresentações visuais dos projetos criados pelo núcleo.  Com design moderno e elegante, o indicado software tem seu uso reconhecido nas organizações."/>
    <n v="12"/>
    <n v="11280"/>
    <s v="Alto"/>
    <s v="Dispensa de Licitação em razão do valor"/>
    <s v=""/>
  </r>
  <r>
    <x v="641"/>
    <s v="Tribunal de Justiça"/>
    <x v="8"/>
    <s v="Licença do software Trello Standard"/>
    <m/>
    <x v="0"/>
    <s v="Prevista"/>
    <s v="Possibilitar a equipe de trabalho, em especial o(a) Coordenador(a), o gerenciamento dos projetos em andamentos e os vindouros, estabelecer fluxo de trabalho claro e compartilhado, divisão de tarefas entre os colaboradores e o monitoramento em tempo real das entregas."/>
    <n v="7"/>
    <n v="6000"/>
    <s v="Alto"/>
    <s v="Dispensa de Licitação em razão do valor"/>
    <n v="0"/>
  </r>
  <r>
    <x v="642"/>
    <s v="Tribunal de Justiça"/>
    <x v="8"/>
    <s v="Licença do software Bizagi"/>
    <m/>
    <x v="0"/>
    <s v="Prevista"/>
    <s v="Trata-se de um sistema utilizado para o mapeamento de processos, dentro do padrão BPMN.  Esse recurso permite a documentação dos processos de trabalho com alta qualidade."/>
    <n v="5"/>
    <n v="8000"/>
    <s v="Alto"/>
    <s v="Dispensa de Licitação em razão do valor"/>
    <n v="0"/>
  </r>
  <r>
    <x v="643"/>
    <s v="Tribunal de Justiça"/>
    <x v="8"/>
    <s v="Licença do software Lucidchart Individual"/>
    <m/>
    <x v="0"/>
    <s v="Prevista"/>
    <s v="Criação de fluxogramas para apresentações para o(a) Desembargador(a) Corregedor(a) e para os juízos correicionados, elaboração de projetos, formulação de orientações e demais comunicações de competência deste Núcleo V. Ressalta-se que a unidade já utiliza o programa na versão gratuita, porém as limitações dificultam a criação, impessão e a qualidade no compartilhamento dos fluxogramas. A aquisição do programa permitirá sobremaneira uma evolução no design dos fluxos de trabalho e das orientações expedidas pela Corregegoria-Geral da Justiça e, com isso, um entendimento mais amplo e rápido sobre o tema tratado."/>
    <n v="2"/>
    <n v="5000"/>
    <s v="Alto"/>
    <s v="Dispensa de Licitação em razão do valor"/>
    <n v="0"/>
  </r>
  <r>
    <x v="644"/>
    <s v="Tribunal de Justiça"/>
    <x v="8"/>
    <s v="Contratação de Licença do PDF SAM Enhanced + Visual"/>
    <m/>
    <x v="0"/>
    <s v="Prevista"/>
    <s v="Utilizar recursos não disponíveis na versão free, de forma segura, como compressão de arquivos, conversão e OCR."/>
    <n v="8"/>
    <n v="5000"/>
    <s v="Médio"/>
    <s v="Dispensa de Licitação em razão do valor"/>
    <n v="0"/>
  </r>
  <r>
    <x v="645"/>
    <s v="Tribunal de Justiça"/>
    <x v="8"/>
    <s v="Renovação do Sistema Web Gestão Tributária - GT Fácil"/>
    <m/>
    <x v="0"/>
    <s v="Prevista"/>
    <s v="Devido à vasta legislação tributária e sua constante alteração, em que o Poder Judiciário de Santa Catarina é tomador de serviços, no qual é obrigado a proceder a diversos recolhimentos tributários, pesquisar legislações municipais de todo o país, faz-se necessária a contratação de soluções tecnológicas de apoio que permitam ao servidor enfrentar as dúvidas existentes com maior objetividade. "/>
    <n v="1"/>
    <n v="20000"/>
    <s v="Alto"/>
    <s v="Dispensa de Licitação em razão do valor"/>
    <n v="0"/>
  </r>
  <r>
    <x v="646"/>
    <s v="Tribunal de Justiça"/>
    <x v="8"/>
    <s v="Contratação Signage Seal Horus DS"/>
    <m/>
    <x v="0"/>
    <s v="Prevista"/>
    <s v="Necessidade de solução digital para comunicação visual geral do prédio-sede do TJSC, inclusive com relação às notícias e campanhas institucionais"/>
    <n v="1"/>
    <n v="62000"/>
    <s v="Alto"/>
    <s v="Dispensa de Licitação em razão do valor"/>
    <n v="0"/>
  </r>
  <r>
    <x v="647"/>
    <s v="Tribunal de Justiça"/>
    <x v="8"/>
    <s v="Aquisição de tablets"/>
    <m/>
    <x v="0"/>
    <s v="em contratação"/>
    <s v="O tablet é um periférico apto a permitir que os servidores possam aprimorar as suas técnicas na exposição de temas em reuniões ou cursos, além de ser uma ferramenta de fácil portabilidade e acesso.  Seu uso permitiria o acesso fácil à informação nesses eventos e solenidades, contribuindo na execução de trabalho com mais eficiência."/>
    <n v="10"/>
    <n v="62000"/>
    <s v="Médio"/>
    <s v="Dispensa de Licitação em razão do valor"/>
    <n v="65491"/>
  </r>
  <r>
    <x v="647"/>
    <s v="Diretoria de Engenharia e Arquitetura"/>
    <x v="8"/>
    <s v="Aquisição de Tablet Samsung Galaxy TAB S10 FE+ 5G na cor cinza"/>
    <s v="0012478-93.2026.8.24.0710"/>
    <x v="2"/>
    <s v="em contratação"/>
    <s v="A demanda proposta justifica-se pela natureza eminentemente operacional das atividades de fiscalização em campo, as quais exigem elevada mobilidade, agilidade no registro das informações e acesso imediato aos documentos técnicos. Nesse contexto, os tablets apresentam vantagens técnicas relevantes em relação aos notebooks, destacando-se pela praticidade de uso em ambiente de obra, possibilidade de operação em pé, ou seja, sem necessidade de um posto de trabalho fixo, e em deslocamento contínuo, acionamento imediato do equipamento sem necessidade de abertura de tela, maior autonomia de bateria e menor peso, fatores que contribuem significativamente para a eficiência e a segurança do agente fiscalizador._x000a_Ressalta-se, ainda, a facilidade proporcionada pelo tablet para realização de registros fotográficos e audiovisuais diretamente no equipamento, permitindo a documentação imediata das não conformidades, com melhor integração entre imagens, anotações e projetos digitais, sem a necessidade de utilização de dispositivos acessórios, como câmeras externas. Tal funcionalidade fortalece a qualidade dos registros técnicos, amplia a rastreabilidade das informações e confere maior robustez ao acervo documental produzindo durante as fiscalizações._x000a_A quantidade inicialmente solicitada tem caráter experimental, com o objetivo de avaliar, na prática, a performance dos equipamentos e sua adequação às rotinas de trabalho. Após o período de uso e mediante o devido feedback dos servidores usuários, será possível realizar levantamento mais preciso acerca da quantidade ideal de equipamentos a ser disponibilizada para cada Divisão, de forma racional e alinhada aos princípios da eficiência e economicidade administrativa. "/>
    <n v="2"/>
    <n v="9340"/>
    <s v="Médio"/>
    <s v="Dispensa de Licitação em razão do valor"/>
    <s v=""/>
  </r>
  <r>
    <x v="647"/>
    <s v="Tribunal de Justiça"/>
    <x v="8"/>
    <s v="Aquisição de tablets"/>
    <s v="0074825-65.2026.8.24.0710"/>
    <x v="2"/>
    <s v="em contratação"/>
    <s v="O tablet é um periférico apto a permitir que os servidores possam aprimorar as suas técnicas na exposição de temas em reuniões ou cursos, além de ser uma ferramenta de fácil portabilidade e acesso.  Seu uso permitiria o acesso fácil à informação nesses eventos e solenidades, contribuindo na execução de trabalho com mais eficiência."/>
    <n v="9"/>
    <n v="56151"/>
    <s v="Médio"/>
    <s v="Dispensa de Licitação em razão do valor"/>
    <s v=""/>
  </r>
  <r>
    <x v="648"/>
    <s v="Tribunal de Justiça"/>
    <x v="8"/>
    <s v="Aquisição de webcam"/>
    <m/>
    <x v="0"/>
    <s v="Prevista"/>
    <s v="Demandas pontuais de determinados setores da Secretaria do TJSC"/>
    <n v="300"/>
    <n v="62000"/>
    <s v="Médio"/>
    <s v="Dispensa de Licitação em razão do valor"/>
    <n v="0"/>
  </r>
  <r>
    <x v="649"/>
    <s v="Tribunal de Justiça"/>
    <x v="8"/>
    <s v="Aquisição de mouses ergonômicos"/>
    <m/>
    <x v="0"/>
    <s v="Prevista"/>
    <s v="Essencial para a saúde dos servidores que trabalham realizando muitos cliques no sistema. Atendimento do programa Pertencer."/>
    <n v="250"/>
    <n v="62000"/>
    <s v="Médio"/>
    <s v="Dispensa de Licitação em razão do valor"/>
    <n v="0"/>
  </r>
  <r>
    <x v="650"/>
    <s v="Tribunal de Justiça"/>
    <x v="8"/>
    <s v="Aquisição de teclados ergonômicos"/>
    <m/>
    <x v="0"/>
    <s v="Prevista"/>
    <s v="Essencial para a saúde dos servidores que trabalham realizando muitos cliques no sistema. Atendimento do programa Pertencer."/>
    <n v="250"/>
    <n v="62000"/>
    <s v="Médio"/>
    <s v="Dispensa de Licitação em razão do valor"/>
    <n v="0"/>
  </r>
  <r>
    <x v="651"/>
    <s v="Tribunal de Justiça"/>
    <x v="8"/>
    <s v="Aquisição de Scanners"/>
    <m/>
    <x v="0"/>
    <s v="em contratação"/>
    <s v="Manutenção do parque de scanners do PJSC"/>
    <n v="15"/>
    <n v="62000"/>
    <s v="Alto"/>
    <s v="Dispensa de Licitação em razão do valor"/>
    <n v="50416"/>
  </r>
  <r>
    <x v="651"/>
    <s v="Tribunal de Justiça"/>
    <x v="8"/>
    <s v="Aquisição de Scanners"/>
    <s v="0105344-23.2026.8.24.0710"/>
    <x v="2"/>
    <s v="em contratação"/>
    <s v="Manutenção do parque de scanners do PJSC"/>
    <n v="2"/>
    <n v="50416"/>
    <s v="Alto"/>
    <s v="Dispensa de Licitação em razão do valor"/>
    <s v=""/>
  </r>
  <r>
    <x v="652"/>
    <s v="Tribunal de Justiça"/>
    <x v="8"/>
    <s v="Peças para scanner"/>
    <m/>
    <x v="0"/>
    <s v="Prevista"/>
    <s v="Manutenção do parque de scanners do PJSC"/>
    <n v="200"/>
    <n v="62000"/>
    <s v="Alto"/>
    <s v="Dispensa de Licitação em razão do valor"/>
    <n v="0"/>
  </r>
  <r>
    <x v="653"/>
    <s v="Tribunal de Justiça"/>
    <x v="8"/>
    <s v="Conserto de scanner e impressoras"/>
    <m/>
    <x v="0"/>
    <s v="Prevista"/>
    <s v="Manutenção do parque de scanners e impressoras do PJSC"/>
    <n v="100"/>
    <n v="25000"/>
    <s v="Alto"/>
    <s v="Dispensa de Licitação em razão do valor"/>
    <n v="0"/>
  </r>
  <r>
    <x v="654"/>
    <s v="Tribunal de Justiça"/>
    <x v="8"/>
    <s v="Peças de impressoras / multifuncionais"/>
    <m/>
    <x v="0"/>
    <s v="em contratação"/>
    <s v="Manutenção do parque de impressoras e multifuncionais do PJSC"/>
    <n v="200"/>
    <n v="62000"/>
    <s v="Alto"/>
    <s v="Dispensa de Licitação em razão do valor"/>
    <n v="1152"/>
  </r>
  <r>
    <x v="654"/>
    <s v="Tribunal de Justiça"/>
    <x v="8"/>
    <s v="Peças de impressoras / multifuncionais"/>
    <s v="0077177-93.2026.8.24.0710"/>
    <x v="2"/>
    <s v="em contratação"/>
    <s v="Manutenção do parque de impressoras e multifuncionais do PJSC"/>
    <n v="4"/>
    <n v="1152"/>
    <s v="Alto"/>
    <s v="Dispensa de Licitação em razão do valor"/>
    <s v=""/>
  </r>
  <r>
    <x v="655"/>
    <s v="Tribunal de Justiça"/>
    <x v="8"/>
    <s v="Aquisição de Multifuncionais / Impressoras / Impressoras coloridas"/>
    <m/>
    <x v="0"/>
    <s v="em contratação"/>
    <s v="Manutenção do parque de impressoras do PJSC e demandas pontuais de determinados setores da Secretaria do TJSC"/>
    <n v="15"/>
    <n v="62000"/>
    <s v="Baixo"/>
    <s v="Dispensa de Licitação em razão do valor"/>
    <n v="9009.2000000000007"/>
  </r>
  <r>
    <x v="655"/>
    <s v="Tribunal de Justiça"/>
    <x v="8"/>
    <s v="Aquisição de Multifuncionais / Impressoras / Impressoras coloridas"/>
    <s v="0017401-65.2026.8.24.0710"/>
    <x v="2"/>
    <s v="em contratação"/>
    <s v="Manutenção do parque de impressoras do PJSC e demandas pontuais de determinados setores da Secretaria do TJSC"/>
    <n v="4"/>
    <n v="9009.2000000000007"/>
    <s v="Baixo"/>
    <s v="Dispensa de Licitação em razão do valor"/>
    <s v=""/>
  </r>
  <r>
    <x v="656"/>
    <s v="Tribunal de Justiça"/>
    <x v="8"/>
    <s v="Fontes para Computador, Scanner e Notebook"/>
    <m/>
    <x v="0"/>
    <s v="Prevista"/>
    <s v="Manutenção do parque de informática do PJSC"/>
    <n v="300"/>
    <n v="62000"/>
    <s v="Médio"/>
    <s v="Dispensa de Licitação em razão do valor"/>
    <n v="0"/>
  </r>
  <r>
    <x v="657"/>
    <s v="Tribunal de Justiça"/>
    <x v="8"/>
    <s v="Fusores para impressoras"/>
    <m/>
    <x v="0"/>
    <s v="Prevista"/>
    <s v="Recomposição de estoque setorial da SGME/DSGA"/>
    <n v="60"/>
    <n v="62000"/>
    <s v="Médio"/>
    <s v="Dispensa de Licitação em razão do valor"/>
    <n v="0"/>
  </r>
  <r>
    <x v="658"/>
    <s v="Tribunal de Justiça"/>
    <x v="8"/>
    <s v="Microfones e mesas para depoimento Especial e microfones tipo omnidirecional para videoconferência"/>
    <m/>
    <x v="0"/>
    <s v="Prevista"/>
    <s v="Demandas do CEIJ para salas de Depoimento Especial e Manutenção do parque do PJSC"/>
    <n v="40"/>
    <n v="62000"/>
    <s v="Médio"/>
    <s v="Dispensa de Licitação em razão do valor"/>
    <n v="0"/>
  </r>
  <r>
    <x v="659"/>
    <s v="Tribunal de Justiça"/>
    <x v="8"/>
    <s v="Gravador de Voz MP"/>
    <m/>
    <x v="0"/>
    <s v="Prevista"/>
    <s v="Recomposição de estoque setorial da SGME/DSGA"/>
    <n v="40"/>
    <n v="62000"/>
    <s v="Médio"/>
    <s v="Dispensa de Licitação em razão do valor"/>
    <n v="0"/>
  </r>
  <r>
    <x v="660"/>
    <s v="Tribunal de Justiça"/>
    <x v="8"/>
    <s v="Mouses/Teclados diversos"/>
    <m/>
    <x v="0"/>
    <s v="em contratação"/>
    <s v="Recomposição de estoque setorial da SGME/DSGA"/>
    <n v="50"/>
    <n v="50000"/>
    <s v="Médio"/>
    <s v="Dispensa de Licitação em razão do valor"/>
    <n v="8690.25"/>
  </r>
  <r>
    <x v="660"/>
    <s v="Tribunal de Justiça"/>
    <x v="8"/>
    <s v="Mouses/Teclados diversos"/>
    <s v="0012884-17.2026.8.24.0710"/>
    <x v="2"/>
    <s v="em contratação"/>
    <s v="Recomposição de estoque setorial da SGME/DSGA"/>
    <n v="10"/>
    <n v="1070"/>
    <s v="Médio"/>
    <s v="Dispensa de Licitação em razão do valor"/>
    <s v=""/>
  </r>
  <r>
    <x v="660"/>
    <s v="Tribunal de Justiça"/>
    <x v="8"/>
    <s v="Mouses/Teclados diversos"/>
    <s v="0013283-46.2026.8.24.0710"/>
    <x v="2"/>
    <s v="em contratação"/>
    <s v="Recomposição de estoque setorial da SGME/DSGA"/>
    <n v="20"/>
    <n v="5260"/>
    <s v="Médio"/>
    <s v="Dispensa de Licitação em razão do valor"/>
    <s v=""/>
  </r>
  <r>
    <x v="660"/>
    <s v="Tribunal de Justiça"/>
    <x v="8"/>
    <s v="Mouses/Teclados diversos"/>
    <s v="0024517-25.2026.8.24.0710"/>
    <x v="2"/>
    <s v="em contratação"/>
    <s v="Recomposição de estoque setorial da SGME/DSGA"/>
    <n v="15"/>
    <n v="2360.25"/>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m/>
    <x v="0"/>
    <s v="em contratação"/>
    <s v="Recomposição de estoque setorial da SGME/DSGA"/>
    <n v="700"/>
    <n v="62000"/>
    <s v="Médio"/>
    <s v="Dispensa de Licitação em razão do valor"/>
    <n v="168108.38"/>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30579-81.2026.8.24.0710"/>
    <x v="2"/>
    <s v="em contratação"/>
    <s v="Recomposição de estoque setorial da SGME/DSGA"/>
    <n v="120"/>
    <n v="8434.5"/>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30626-55.2026.8.24.0710"/>
    <x v="2"/>
    <s v="em contratação"/>
    <s v="Recomposição de estoque setorial da SGME/DSGA"/>
    <n v="20"/>
    <n v="15980"/>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59970-81.2026.8.24.0710"/>
    <x v="2"/>
    <s v="em contratação"/>
    <s v="Recomposição de estoque setorial da SGME/DSGA"/>
    <n v="20"/>
    <n v="32480"/>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74156-12.2026.8.24.0710"/>
    <x v="2"/>
    <s v="em contratação"/>
    <s v="Recomposição de estoque setorial da SGME/DSGA"/>
    <n v="4"/>
    <n v="2725.92"/>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74163-04.2026.8.24.0710"/>
    <x v="2"/>
    <s v="em contratação"/>
    <s v="Recomposição de estoque setorial da SGME/DSGA"/>
    <n v="2"/>
    <n v="839"/>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74556-26.2026.8.24.0710"/>
    <x v="2"/>
    <s v="em contratação"/>
    <s v="Recomposição de estoque setorial da SGME/DSGA"/>
    <n v="20"/>
    <n v="45500"/>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74150-05.2026.8.24.0710"/>
    <x v="2"/>
    <s v="em contratação"/>
    <s v="Recomposição de estoque setorial da SGME/DSGA"/>
    <n v="1"/>
    <n v="2890"/>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74185-62.2026.8.24.0710"/>
    <x v="2"/>
    <s v="em contratação"/>
    <s v="Recomposição de estoque setorial da SGME/DSGA"/>
    <n v="1"/>
    <n v="2609"/>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74177-85.2026.8.24.0710"/>
    <x v="2"/>
    <s v="em contratação"/>
    <s v="Recomposição de estoque setorial da SGME/DSGA"/>
    <n v="2"/>
    <n v="1159.96"/>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80124-23.2026.8.24.0710"/>
    <x v="2"/>
    <s v="em contratação"/>
    <s v="Recomposição de estoque setorial da SGME/DSGA"/>
    <n v="1500"/>
    <n v="19100"/>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80126-90.2026.8.24.0710"/>
    <x v="2"/>
    <s v="em contratação"/>
    <s v="Recomposição de estoque setorial da SGME/DSGA"/>
    <n v="2"/>
    <n v="1760"/>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074150-05.2026.8.24.0710"/>
    <x v="2"/>
    <s v="em contratação"/>
    <s v="Recomposição de estoque setorial da SGME/DSGA"/>
    <n v="1"/>
    <n v="4080"/>
    <s v="Médio"/>
    <s v="Dispensa de Licitação em razão do valor"/>
    <s v=""/>
  </r>
  <r>
    <x v="661"/>
    <s v="Tribunal de Justiça"/>
    <x v="8"/>
    <s v="Aquisição de peças e insumos de TI diversos (pen drive, cartão de memória, pilhas,  baterias, fontes, adaptadores diversos, espaguetes/tubo, pasta térmica, algodão hidrófilo, cabos diversos,  guias laterais, óleos, graxas, placas diversas, etc)"/>
    <s v="0101518-86.2026.8.24.0710"/>
    <x v="2"/>
    <s v="em contratação"/>
    <s v="Recomposição de estoque setorial da SGME/DSGA"/>
    <n v="1000"/>
    <n v="30550"/>
    <s v="Médio"/>
    <s v="Dispensa de Licitação em razão do valor"/>
    <s v=""/>
  </r>
  <r>
    <x v="662"/>
    <s v="Tribunal de Justiça"/>
    <x v="8"/>
    <s v="Peças para manutenção dos computadores  existentes cuja Garantia findou e a DTI não dispõe de peças para reposição (memórias DDR4, coolers de encaixe por garra, placa de vídeo 4GB RAM, etc) "/>
    <m/>
    <x v="0"/>
    <s v="em contratação"/>
    <s v="Necessidade de efetuar manutenção corretiva nos computadores (ex. DATEN) existentes aproveitando as CPUS até o fim da sua vida útil."/>
    <n v="500"/>
    <n v="62000"/>
    <s v="Médio"/>
    <s v="Dispensa de Licitação em razão do valor"/>
    <n v="850"/>
  </r>
  <r>
    <x v="662"/>
    <s v="Tribunal de Justiça"/>
    <x v="8"/>
    <s v="Peças para manutenção dos computadores  existentes cuja Garantia findou e a DTI não dispõe de peças para reposição (memórias DDR4, coolers de encaixe por garra, placa de vídeo 4GB RAM, etc) "/>
    <s v="0080126-90.2026.8.24.0710"/>
    <x v="2"/>
    <s v="em contratação"/>
    <s v="Necessidade de efetuar manutenção corretiva nos computadores (ex. DATEN) existentes aproveitando as CPUS até o fim da sua vida útil."/>
    <n v="5"/>
    <n v="850"/>
    <s v="Médio"/>
    <s v="Dispensa de Licitação em razão do valor"/>
    <s v=""/>
  </r>
  <r>
    <x v="663"/>
    <s v="Tribunal de Justiça"/>
    <x v="8"/>
    <s v="Aquisição de nobreak"/>
    <m/>
    <x v="0"/>
    <s v="em contratação"/>
    <s v="Manutenção do parque do PJSC"/>
    <n v="20"/>
    <n v="62000"/>
    <s v="Médio"/>
    <s v="Dispensa de Licitação em razão do valor"/>
    <n v="6577"/>
  </r>
  <r>
    <x v="663"/>
    <s v="Tribunal de Justiça"/>
    <x v="8"/>
    <s v="Aquisição de nobreak"/>
    <s v="0067127-08.2026.8.24.0710"/>
    <x v="2"/>
    <s v="em contratação"/>
    <s v="Manutenção do parque do PJSC"/>
    <n v="1"/>
    <n v="6577"/>
    <s v="Médio"/>
    <s v="Dispensa de Licitação em razão do valor"/>
    <s v=""/>
  </r>
  <r>
    <x v="664"/>
    <s v="Tribunal de Justiça"/>
    <x v="8"/>
    <s v="Baterias para nobreak"/>
    <m/>
    <x v="0"/>
    <s v="Prevista"/>
    <s v="Os equipamentos são necessários para fazer a substituição das baterias de diversos nobreaks, incluindo dos nobreaks dos scanners raio x de bagagem instalados nas unidades do PJSC e que não estão acobertados por garantia. Considerando a quantidade de scanners e o tempo médio de vida útil da bateria, chegou-se ao quantitativo indicado."/>
    <n v="350"/>
    <n v="62000"/>
    <s v="Alto"/>
    <s v="Dispensa de Licitação em razão do valor"/>
    <n v="0"/>
  </r>
  <r>
    <x v="664"/>
    <s v="Tribunal de Justiça"/>
    <x v="8"/>
    <s v="Baterias para nobreak"/>
    <s v="0067127-08.2026.8.24.0710"/>
    <x v="0"/>
    <s v="Prevista"/>
    <s v="Os equipamentos são necessários para fazer a substituição das baterias de diversos nobreaks, incluindo dos nobreaks dos scanners raio x de bagagem instalados nas unidades do PJSC e que não estão acobertados por garantia. Considerando a quantidade de scanners e o tempo médio de vida útil da bateria, chegou-se ao quantitativo indicado."/>
    <n v="7"/>
    <n v="14478"/>
    <s v="Alto"/>
    <s v="Dispensa de Licitação em razão do valor"/>
    <n v="0"/>
  </r>
  <r>
    <x v="665"/>
    <s v="Tribunal de Justiça"/>
    <x v="8"/>
    <s v="Conserto de nobreak e compressor"/>
    <m/>
    <x v="0"/>
    <s v="Prevista"/>
    <s v="Manutenção do parque do PJSC"/>
    <n v="25"/>
    <n v="30000"/>
    <s v="Médio"/>
    <s v="Dispensa de Licitação em razão do valor"/>
    <n v="0"/>
  </r>
  <r>
    <x v="666"/>
    <s v="Tribunal de Justiça"/>
    <x v="8"/>
    <s v="Cabos / extensores HDMI e USB diversos"/>
    <m/>
    <x v="0"/>
    <s v="Prevista"/>
    <s v="Recomposição de estoque setorial da SGME/DSGA"/>
    <n v="200"/>
    <n v="35000"/>
    <s v="Médio"/>
    <s v="Dispensa de Licitação em razão do valor"/>
    <n v="0"/>
  </r>
  <r>
    <x v="667"/>
    <s v="Tribunal de Justiça"/>
    <x v="8"/>
    <s v="Kit Transmissor e receptor HDMI sem fio"/>
    <m/>
    <x v="0"/>
    <s v="Prevista"/>
    <s v="Recomposição de estoque setorial da SGME/DSGA"/>
    <n v="5"/>
    <n v="9000"/>
    <s v="Médio"/>
    <s v="Dispensa de Licitação em razão do valor"/>
    <n v="0"/>
  </r>
  <r>
    <x v="668"/>
    <s v="Tribunal de Justiça"/>
    <x v="8"/>
    <s v="Aquisição de SSDs e HDs externos"/>
    <m/>
    <x v="0"/>
    <s v="Prevista"/>
    <s v="Recomposição de estoque setorial da SGME/DSGA"/>
    <n v="300"/>
    <n v="62000"/>
    <s v="Médio"/>
    <s v="Dispensa de Licitação em razão do valor"/>
    <n v="0"/>
  </r>
  <r>
    <x v="669"/>
    <s v="Tribunal de Justiça"/>
    <x v="8"/>
    <s v="Aquisição de Toners diversos"/>
    <m/>
    <x v="0"/>
    <s v="em contratação"/>
    <s v="Recomposição de estoque setorial da SGME/DSGA"/>
    <n v="100"/>
    <n v="62000"/>
    <s v="Médio"/>
    <s v="Dispensa de Licitação em razão do valor"/>
    <n v="44049.64"/>
  </r>
  <r>
    <x v="669"/>
    <s v="Tribunal de Justiça"/>
    <x v="8"/>
    <s v="Aquisição de Toners diversos"/>
    <s v="0019342-50.2026.8.24.0710"/>
    <x v="2"/>
    <s v="em contratação"/>
    <s v="Recomposição de estoque setorial da SGME/DSGA"/>
    <n v="12"/>
    <n v="5472.24"/>
    <s v="Médio"/>
    <s v="Dispensa de Licitação em razão do valor"/>
    <s v=""/>
  </r>
  <r>
    <x v="669"/>
    <s v="Tribunal de Justiça"/>
    <x v="8"/>
    <s v="Aquisição de Toners diversos"/>
    <s v="0025049-96.2026.8.24.0710"/>
    <x v="2"/>
    <s v="em contratação"/>
    <s v="Recomposição de estoque setorial da SGME/DSGA"/>
    <n v="12"/>
    <n v="33785.4"/>
    <s v="Médio"/>
    <s v="Dispensa de Licitação em razão do valor"/>
    <s v=""/>
  </r>
  <r>
    <x v="669"/>
    <s v="Tribunal de Justiça"/>
    <x v="8"/>
    <s v="Aquisição de Toners diversos"/>
    <s v="0025041-22.2026.8.24.0710"/>
    <x v="2"/>
    <s v="em contratação"/>
    <s v="Recomposição de estoque setorial da SGME/DSGA"/>
    <n v="8"/>
    <n v="4792"/>
    <s v="Médio"/>
    <s v="Dispensa de Licitação em razão do valor"/>
    <s v=""/>
  </r>
  <r>
    <x v="670"/>
    <s v="Tribunal de Justiça"/>
    <x v="8"/>
    <s v="Unidades de imagens para impressora diversas"/>
    <m/>
    <x v="0"/>
    <s v="Prevista"/>
    <s v="Recomposição de estoque setorial da SGME/DSGA"/>
    <n v="100"/>
    <n v="62000"/>
    <s v="Médio"/>
    <s v="Dispensa de Licitação em razão do valor"/>
    <n v="0"/>
  </r>
  <r>
    <x v="671"/>
    <s v="Tribunal de Justiça"/>
    <x v="8"/>
    <s v="Aquisição de Cartuchos diversos"/>
    <m/>
    <x v="0"/>
    <s v="em contratação"/>
    <s v="Recomposição de estoque setorial da SGME/DSGA"/>
    <n v="150"/>
    <n v="62000"/>
    <s v="Médio"/>
    <s v="Dispensa de Licitação em razão do valor"/>
    <n v="12274"/>
  </r>
  <r>
    <x v="671"/>
    <s v="Tribunal de Justiça"/>
    <x v="8"/>
    <s v="Aquisição de Cartuchos diversos"/>
    <s v="0018976-11.2026.8.24.0710"/>
    <x v="2"/>
    <s v="em contratação"/>
    <s v="Recomposição de estoque setorial da SGME/DSGA"/>
    <n v="116"/>
    <n v="10312"/>
    <s v="Médio"/>
    <s v="Dispensa de Licitação em razão do valor"/>
    <s v=""/>
  </r>
  <r>
    <x v="671"/>
    <s v="Tribunal de Justiça"/>
    <x v="8"/>
    <s v="Aquisição de Cartuchos diversos"/>
    <s v="0019342-50.2026.8.24.0710"/>
    <x v="2"/>
    <s v="em contratação"/>
    <s v="Recomposição de estoque setorial da SGME/DSGA"/>
    <n v="18"/>
    <n v="1962"/>
    <s v="Médio"/>
    <s v="Dispensa de Licitação em razão do valor"/>
    <s v=""/>
  </r>
  <r>
    <x v="672"/>
    <s v="Tribunal de Justiça"/>
    <x v="8"/>
    <s v="Aquisição de Monitores diversos"/>
    <m/>
    <x v="0"/>
    <s v="Prevista"/>
    <s v="Manutenção do parque do PJSC"/>
    <n v="25"/>
    <n v="62000"/>
    <s v="Alto"/>
    <s v="Dispensa de Licitação em razão do valor"/>
    <n v="0"/>
  </r>
  <r>
    <x v="673"/>
    <s v="Tribunal de Justiça"/>
    <x v="8"/>
    <s v="Aparelhos telefônicos analógicos (com fio e sem fio)"/>
    <m/>
    <x v="0"/>
    <s v="Prevista"/>
    <s v="Recomposição de estoque setorial da DRC"/>
    <n v="300"/>
    <n v="62000"/>
    <s v="Médio"/>
    <s v="Dispensa de Licitação em razão do valor"/>
    <n v="0"/>
  </r>
  <r>
    <x v="674"/>
    <s v="Tribunal de Justiça"/>
    <x v="8"/>
    <s v="Aparelhos telefônicos IP"/>
    <m/>
    <x v="0"/>
    <s v="Prevista"/>
    <s v="Recomposição de estoque setorial da DRC"/>
    <n v="150"/>
    <n v="62000"/>
    <s v="Médio"/>
    <s v="Dispensa de Licitação em razão do valor"/>
    <n v="0"/>
  </r>
  <r>
    <x v="675"/>
    <s v="Tribunal de Justiça"/>
    <x v="8"/>
    <s v="Cabos telefônicos"/>
    <m/>
    <x v="0"/>
    <s v="Prevista"/>
    <s v="Recomposição de estoque setorial da DRC"/>
    <n v="2500"/>
    <n v="62000"/>
    <s v="Médio"/>
    <s v="Dispensa de Licitação em razão do valor"/>
    <n v="0"/>
  </r>
  <r>
    <x v="676"/>
    <s v="Tribunal de Justiça"/>
    <x v="8"/>
    <s v="Adaptadores Voip / adaptadores diversos"/>
    <m/>
    <x v="0"/>
    <s v="Prevista"/>
    <s v="Recomposição de estoque setorial da DRC"/>
    <n v="300"/>
    <n v="50000"/>
    <s v="Médio"/>
    <s v="Dispensa de Licitação em razão do valor"/>
    <n v="0"/>
  </r>
  <r>
    <x v="677"/>
    <s v="Tribunal de Justiça"/>
    <x v="8"/>
    <s v="Prestação de serviços continuados de telefonia móvel pessoal (Serviço Móvel Pessoal - SMP), para a comarca de Rio do Campo."/>
    <m/>
    <x v="0"/>
    <s v="Prevista"/>
    <s v="Necessidade de continuar utilizando o serviço em Rio do Campo. "/>
    <s v="1 linha"/>
    <n v="4000"/>
    <s v="Alto"/>
    <s v="Dispensa de Licitação em razão do valor"/>
    <n v="0"/>
  </r>
  <r>
    <x v="678"/>
    <s v="Tribunal de Justiça"/>
    <x v="8"/>
    <s v="Aquisição de Cabos/Cordões para Rede"/>
    <m/>
    <x v="0"/>
    <s v="em contratação"/>
    <s v="Recomposição de estoque setorial da DRC"/>
    <n v="250"/>
    <n v="45000"/>
    <s v="Baixo"/>
    <s v="Dispensa de Licitação em razão do valor"/>
    <n v="30392"/>
  </r>
  <r>
    <x v="678"/>
    <s v="Tribunal de Justiça"/>
    <x v="8"/>
    <s v="Aquisição de Cabos/Cordões para Rede"/>
    <s v="0081740-33.2026.8.24.0710"/>
    <x v="2"/>
    <s v="em contratação"/>
    <s v="Recomposição de estoque setorial da DRC"/>
    <n v="80"/>
    <n v="30392"/>
    <s v="Baixo"/>
    <s v="Dispensa de Licitação em razão do valor"/>
    <s v=""/>
  </r>
  <r>
    <x v="679"/>
    <s v="Tribunal de Justiça"/>
    <x v="8"/>
    <s v="Aquisição de Gbics"/>
    <m/>
    <x v="0"/>
    <s v="Prevista"/>
    <s v="Recomposição de estoque setorial da DRC"/>
    <n v="40"/>
    <n v="62000"/>
    <s v="Baixo"/>
    <s v="Dispensa de Licitação em razão do valor"/>
    <n v="0"/>
  </r>
  <r>
    <x v="680"/>
    <s v="Tribunal de Justiça"/>
    <x v="8"/>
    <s v="Conserto de notebooks"/>
    <m/>
    <x v="0"/>
    <s v="Prevista"/>
    <s v="Manutenção do parque do PJSC"/>
    <n v="30"/>
    <n v="35000"/>
    <s v="Médio"/>
    <s v="Dispensa de Licitação em razão do valor"/>
    <n v="0"/>
  </r>
  <r>
    <x v="681"/>
    <s v="Tribunal de Justiça"/>
    <x v="8"/>
    <s v="Prospecção de novas tecnologias"/>
    <m/>
    <x v="0"/>
    <s v="Prevista"/>
    <s v="Identificar tecnologias ou serviços que garantam a evolução tecnológica ou manutenção adequada dos ativos de TI do parque do PJSC"/>
    <n v="10"/>
    <n v="62000"/>
    <s v="Médio"/>
    <s v="Dispensa de Licitação em razão do valor"/>
    <n v="0"/>
  </r>
  <r>
    <x v="682"/>
    <s v="Tribunal de Justiça"/>
    <x v="8"/>
    <s v="Pares Radio HT Comunicador Walktalk Talkabout Profissional"/>
    <m/>
    <x v="0"/>
    <s v="Prevista"/>
    <s v="Manutenção do parque do PJSC"/>
    <n v="10"/>
    <n v="4000"/>
    <s v="Médio"/>
    <s v="Dispensa de Licitação em razão do valor"/>
    <n v="0"/>
  </r>
  <r>
    <x v="683"/>
    <s v="Tribunal de Justiça"/>
    <x v="8"/>
    <s v="Apresentadores sem fio (passadores de slides)"/>
    <m/>
    <x v="0"/>
    <s v="Prevista"/>
    <s v="CGJ - Um para utilizar nas correições presenciais, para apresentações e outro para utilização na nova sala de reuniões do Núcleo III_x000a_DTI-DRC / TJSC - para uso em apresentações diversas"/>
    <n v="20"/>
    <n v="4000"/>
    <s v="Médio"/>
    <s v="Dispensa de Licitação em razão do valor"/>
    <n v="0"/>
  </r>
  <r>
    <x v="684"/>
    <s v="Tribunal de Justiça"/>
    <x v="8"/>
    <s v="Suportes diversos (Ex. TVs, sistema de som)"/>
    <m/>
    <x v="0"/>
    <s v="em contratação"/>
    <s v="Manutenção do parque do PJSC"/>
    <n v="100"/>
    <n v="30000"/>
    <s v="Médio"/>
    <s v="Dispensa de Licitação em razão do valor"/>
    <n v="13750"/>
  </r>
  <r>
    <x v="684"/>
    <s v="Tribunal de Justiça"/>
    <x v="8"/>
    <s v="Suportes diversos (Ex. TVs, sistema de som)"/>
    <s v="0077538-13.2026.8.24.0710"/>
    <x v="2"/>
    <s v="em contratação"/>
    <s v="Manutenção do parque do PJSC"/>
    <n v="50"/>
    <n v="13750"/>
    <s v="Médio"/>
    <s v="Dispensa de Licitação em razão do valor"/>
    <s v=""/>
  </r>
  <r>
    <x v="685"/>
    <s v="Tribunal de Justiça"/>
    <x v="8"/>
    <s v="Caixa de som / amplificadores"/>
    <m/>
    <x v="0"/>
    <s v="Prevista"/>
    <s v="Manutenção do parque do PJSC"/>
    <n v="15"/>
    <n v="62000"/>
    <s v="Médio"/>
    <s v="Dispensa de Licitação em razão do valor"/>
    <n v="0"/>
  </r>
  <r>
    <x v="686"/>
    <s v="Tribunal de Justiça"/>
    <x v="8"/>
    <s v="Smart TV / TVs / Televisores diversos"/>
    <m/>
    <x v="0"/>
    <s v="em contratação"/>
    <s v="TV destinadas as áreas diretivas/administrativas para acompanhamento de dashboard, videoconferências etc."/>
    <n v="20"/>
    <n v="62000"/>
    <s v="Médio"/>
    <s v="Dispensa de Licitação em razão do valor"/>
    <n v="40070"/>
  </r>
  <r>
    <x v="686"/>
    <s v="Tribunal de Justiça"/>
    <x v="8"/>
    <s v="Smart TV / TVs / Televisores diversos"/>
    <s v="0077550-27.2026.8.24.0710"/>
    <x v="2"/>
    <s v="em contratação"/>
    <s v="TV destinadas as áreas diretivas/administrativas para acompanhamento de dashboard, videoconferências etc."/>
    <n v="10"/>
    <n v="40070"/>
    <s v="Médio"/>
    <s v="Dispensa de Licitação em razão do valor"/>
    <s v=""/>
  </r>
  <r>
    <x v="687"/>
    <s v="Tribunal de Justiça"/>
    <x v="8"/>
    <s v="Racks diversos"/>
    <m/>
    <x v="0"/>
    <s v="Prevista"/>
    <s v="Manutenção do parque do PJSC"/>
    <n v="20"/>
    <n v="62000"/>
    <s v="Médio"/>
    <s v="Dispensa de Licitação em razão do valor"/>
    <n v="0"/>
  </r>
  <r>
    <x v="688"/>
    <s v="Tribunal de Justiça"/>
    <x v="8"/>
    <s v="Fones de ouvido / headset diversos"/>
    <m/>
    <x v="0"/>
    <s v="em contratação"/>
    <s v="Fones diferenciados para setores que retornaram ao atendimento presencial"/>
    <n v="150"/>
    <n v="62000"/>
    <s v="Médio"/>
    <s v="Dispensa de Licitação em razão do valor"/>
    <n v="3382"/>
  </r>
  <r>
    <x v="688"/>
    <s v="Tribunal de Justiça"/>
    <x v="8"/>
    <s v="Fones de ouvido / headset diversos"/>
    <s v="0012884-17.2026.8.24.0710"/>
    <x v="2"/>
    <s v="em contratação"/>
    <s v="Fones diferenciados para setores que retornaram ao atendimento presencial"/>
    <n v="11"/>
    <n v="2057"/>
    <s v="Médio"/>
    <s v="Dispensa de Licitação em razão do valor"/>
    <s v=""/>
  </r>
  <r>
    <x v="688"/>
    <s v="Tribunal de Justiça"/>
    <x v="8"/>
    <s v="Fones de ouvido / headset diversos"/>
    <s v="0013829-04.2026.8.24.0710"/>
    <x v="2"/>
    <s v="Cancelada"/>
    <s v="Fones diferenciados para setores que retornaram ao atendimento presencial"/>
    <n v="5"/>
    <n v="0"/>
    <s v="Médio"/>
    <s v="Dispensa de Licitação em razão do valor"/>
    <s v=""/>
  </r>
  <r>
    <x v="688"/>
    <s v="Tribunal de Justiça"/>
    <x v="8"/>
    <s v="Fones de ouvido / headset diversos"/>
    <s v="0059077-90.2026.8.24.0710"/>
    <x v="2"/>
    <s v="Cancelada"/>
    <s v="Fones diferenciados para setores que retornaram ao atendimento presencial"/>
    <n v="5"/>
    <n v="0"/>
    <s v="Médio"/>
    <s v="Dispensa de Licitação em razão do valor"/>
    <s v=""/>
  </r>
  <r>
    <x v="688"/>
    <s v="Tribunal de Justiça"/>
    <x v="8"/>
    <s v="Fones de ouvido / headset diversos"/>
    <s v="0088280-97.2026.8.24.0710"/>
    <x v="2"/>
    <s v="em contratação"/>
    <s v="Fones diferenciados para setores que retornaram ao atendimento presencial"/>
    <n v="5"/>
    <n v="1325"/>
    <s v="Médio"/>
    <s v="Dispensa de Licitação em razão do valor"/>
    <s v=""/>
  </r>
  <r>
    <x v="689"/>
    <s v="Tribunal de Justiça"/>
    <x v="8"/>
    <s v="Microfones de cabeça sem fio (palestrantes)"/>
    <m/>
    <x v="0"/>
    <s v="Prevista"/>
    <s v="A aquisição de microfones de cabeça sem fio visa melhorar a qualidade das apresentações realizadas na Academia Judicial, especialmente em cursos, palestras e eventos híbridos. Esses equipamentos permitem maior mobilidade aos palestrantes, garantindo captação de áudio clara e sem interferências, mesmo em ambientes amplos. O uso de microfones auriculares também reduz o risco de microfonia e melhora a experiência dos participantes presenciais e remotos."/>
    <n v="2"/>
    <n v="1200"/>
    <s v="Médio"/>
    <s v="Dispensa de Licitação em razão do valor"/>
    <n v="0"/>
  </r>
  <r>
    <x v="690"/>
    <s v="Tribunal de Justiça"/>
    <x v="8"/>
    <s v="Microfones diversos"/>
    <m/>
    <x v="0"/>
    <s v="em contratação"/>
    <s v="Manutenção do parque do PJSC"/>
    <n v="250"/>
    <n v="62000"/>
    <s v="Médio"/>
    <s v="Dispensa de Licitação em razão do valor"/>
    <n v="49800"/>
  </r>
  <r>
    <x v="690"/>
    <s v="Tribunal de Justiça"/>
    <x v="8"/>
    <s v="Microfones diversos"/>
    <s v="0059961-22.2026.8.24.0710"/>
    <x v="2"/>
    <s v="em contratação"/>
    <s v="Manutenção do parque do PJSC"/>
    <n v="15"/>
    <n v="49800"/>
    <s v="Médio"/>
    <s v="Dispensa de Licitação em razão do valor"/>
    <s v=""/>
  </r>
  <r>
    <x v="691"/>
    <s v="Tribunal de Justiça"/>
    <x v="8"/>
    <s v="Licença de uso do software Lumion Standard - Subscrição pelo período de 1 ano"/>
    <m/>
    <x v="0"/>
    <s v="em contratação"/>
    <s v="Licença de uso do software Lumion Standart para elaboração e produção de mídia foto realista (renderização de imagens) a partir_x000a_de maquetes eletrônicas tridimensionais de edifícios, complexos arquitetônicos, ambientes internos e/ou externos e de mobiliário, com ou sem animação, com a_x000a_finalidade de proporcionar uma visão mais clara e detalhada do projeto/produto final."/>
    <n v="1"/>
    <n v="7500"/>
    <s v="Alto"/>
    <s v="Dispensa de Licitação em razão do valor"/>
    <n v="19232.599999999999"/>
  </r>
  <r>
    <x v="691"/>
    <s v="Tribunal de Justiça"/>
    <x v="8"/>
    <s v="Licença de uso do software Lumion Standard - Subscrição pelo período de 1 ano"/>
    <s v="0091196-07.2026.8.24.0710"/>
    <x v="2"/>
    <s v="em contratação"/>
    <s v="Licença de uso do software Lumion Standart para elaboração e produção de mídia foto realista (renderização de imagens) a partir_x000a_de maquetes eletrônicas tridimensionais de edifícios, complexos arquitetônicos, ambientes internos e/ou externos e de mobiliário, com ou sem animação, com a_x000a_finalidade de proporcionar uma visão mais clara e detalhada do projeto/produto final."/>
    <n v="1"/>
    <n v="19232.599999999999"/>
    <s v="Alto"/>
    <s v="Dispensa de Licitação em razão do valor"/>
    <s v=""/>
  </r>
  <r>
    <x v="692"/>
    <s v="Tribunal de Justiça"/>
    <x v="8"/>
    <s v="Software TQS UNIPRO"/>
    <m/>
    <x v="0"/>
    <s v="Prevista"/>
    <s v="Para manutenção do sistema já utilizado atualmente pela DEA. Utilizado como modelador estrutural de edifícios entre outros serviços."/>
    <n v="1"/>
    <n v="20000"/>
    <s v="Alto"/>
    <s v="Dispensa de Licitação em razão do valor"/>
    <n v="0"/>
  </r>
  <r>
    <x v="693"/>
    <s v="Tribunal de Justiça"/>
    <x v="8"/>
    <s v="Pacote RedmineX All Plugins Bundle para 300 usuários"/>
    <m/>
    <x v="0"/>
    <s v="Prevista"/>
    <s v="A contratação pretendida tem por objetivo disponibilizar e manter recursos avançados no Redmine, sistema utilizado pela DTI para o gerenciamento de projetos e do portfolio de TIC e pelo Tribunal de Justiça como um todo para o gerenciamento de projetos estratégicos."/>
    <n v="300"/>
    <n v="62000"/>
    <s v="Alto"/>
    <s v="Dispensa de Licitação em razão do valor"/>
    <n v="0"/>
  </r>
  <r>
    <x v="694"/>
    <s v="Tribunal de Justiça"/>
    <x v="8"/>
    <s v="Contratação de licenças Canonical ESM Ubuntu Linux"/>
    <m/>
    <x v="0"/>
    <s v="Prevista"/>
    <s v="A licenças Canonical ESM garatem o fornecimento de atualizações de correção e de segurança para o sistema operacional Ubuntu Linux, utilizado na infraestrutura de aplicações do PJSC."/>
    <n v="7"/>
    <n v="62000"/>
    <s v="Alto"/>
    <s v="Dispensa de Licitação em razão do valor"/>
    <n v="0"/>
  </r>
  <r>
    <x v="695"/>
    <s v="Tribunal de Justiça"/>
    <x v="8"/>
    <s v="Licenças do Software Padlet"/>
    <m/>
    <x v="0"/>
    <s v="Prevista"/>
    <s v="Essencial para o desenvolvimento dos conteúdos dos curso que são disponibilizados no ambiente virtual da AJ (Moodle) para os magistrados e servidores"/>
    <s v="10 licenças para o EAD"/>
    <n v="3600"/>
    <s v="Médio"/>
    <s v="Dispensa de Licitação em razão do valor"/>
    <n v="0"/>
  </r>
  <r>
    <x v="696"/>
    <s v="Tribunal de Justiça"/>
    <x v="8"/>
    <s v="Licença do Canva Pro."/>
    <m/>
    <x v="0"/>
    <s v="Prevista"/>
    <s v="Essencial para o desenvolvimento dos conteúdos das projetos, capacitações institucionais e interinstitucionais, apresentações e materiais elaborados no âmbito do GMF."/>
    <s v="1 licença para uso pelo GMF"/>
    <n v="500"/>
    <s v="Médio"/>
    <s v="Dispensa de Licitação em razão do valor"/>
    <n v="0"/>
  </r>
  <r>
    <x v="697"/>
    <s v="Tribunal de Justiça"/>
    <x v="8"/>
    <s v="Licença Plaud AI"/>
    <m/>
    <x v="0"/>
    <s v="Prevista"/>
    <s v="Inúmeras reuniões do GMF, bem como inspeções às unidades prisionais do Estado Catarinense, fazendo-se necessário aparelho gravador que por si só transcreva as informações com IA, para fins de relatórios de inspeções e atas de reuniões, prestigiando o princípio da eficiência, bem como da economicidade, uma vez que o GMF já dispõe do aparelho."/>
    <s v="1 licença para uso pelo GMF"/>
    <n v="1296.68"/>
    <s v="Médio"/>
    <s v="Dispensa de Licitação em razão do valor"/>
    <n v="0"/>
  </r>
  <r>
    <x v="698"/>
    <s v="Tribunal de Justiça"/>
    <x v="8"/>
    <s v="Licença do Asana Starter."/>
    <m/>
    <x v="0"/>
    <s v="Prevista"/>
    <s v="Ferramenta relevante para auxílio na estruturação e acompanhamento dos projetos do GMF."/>
    <s v="1 Licença para uso pelo GMF"/>
    <n v="1000"/>
    <s v="Médio"/>
    <s v="Dispensa de Licitação em razão do valor"/>
    <n v="0"/>
  </r>
  <r>
    <x v="699"/>
    <s v="Tribunal de Justiça"/>
    <x v="8"/>
    <s v="Contratação da ferramenta de acessibilidade Rybená Web"/>
    <m/>
    <x v="0"/>
    <s v="em contratação"/>
    <s v="Necessidade de uma ferramenta de acessibilidade que permite a tradução de textos do português para a Língua Brasileira de Sinais (Libras) e para voz.  Ela é destinada a pessoas com deficiência visual, auditiva, intelectual, idosos, disléxicos e outras pessoas com dificuldade de leitura e compreensão de textos."/>
    <s v="2 licenças"/>
    <n v="20000"/>
    <s v="Alto"/>
    <s v="Dispensa de Licitação em razão do valor"/>
    <n v="23510.46"/>
  </r>
  <r>
    <x v="699"/>
    <s v="Tribunal de Justiça"/>
    <x v="8"/>
    <s v="Contratação da ferramenta de acessibilidade Rybená Web"/>
    <s v="0087351-64.2026.8.24.0710"/>
    <x v="2"/>
    <s v="em contratação"/>
    <s v="Necessidade de uma ferramenta de acessibilidade que permite a tradução de textos do português para a Língua Brasileira de Sinais (Libras) e para voz.  Ela é destinada a pessoas com deficiência visual, auditiva, intelectual, idosos, disléxicos e outras pessoas com dificuldade de leitura e compreensão de textos."/>
    <s v="2 licenças"/>
    <n v="23510.46"/>
    <s v="Alto"/>
    <s v="Dispensa de Licitação em razão do valor"/>
    <s v=""/>
  </r>
  <r>
    <x v="700"/>
    <s v="Tribunal de Justiça"/>
    <x v="8"/>
    <s v="Contratação de suporte técnico e atualização das licenças dos plugins RedmineX."/>
    <m/>
    <x v="0"/>
    <s v="Prevista"/>
    <s v="Melhorar a experiência dos usuários que utilizam a ferramenta, principalmente após a expansão da sua utilização para outras unidades fora da DTI, capitaneada pela ASPLAN."/>
    <n v="300"/>
    <n v="35000"/>
    <s v="Baixo"/>
    <s v="Dispensa de Licitação em razão do valor"/>
    <n v="0"/>
  </r>
  <r>
    <x v="701"/>
    <s v="Tribunal de Justiça"/>
    <x v="8"/>
    <s v="Contratação serviço de Implantação, Atualização, Integrações, Manutenção e Suporte ao RDC-ARQ: Archivematica e_x000a_AtoM"/>
    <m/>
    <x v="0"/>
    <s v="Prevista"/>
    <s v="Imprescindível para atender às necessidades do PJSC no que tange à preservação da memória institucional, à segurança da informação e à transparência administrativa."/>
    <n v="1"/>
    <n v="60000"/>
    <s v="Alto"/>
    <s v="Dispensa de Licitação em razão do valor"/>
    <n v="0"/>
  </r>
  <r>
    <x v="702"/>
    <s v="Tribunal de Justiça"/>
    <x v="8"/>
    <s v="Reconfiguração do software Recovery Point"/>
    <m/>
    <x v="0"/>
    <s v="Prevista"/>
    <s v="Devido ao fim do suporte do software VMWare 7, faz-se necessária a atualização para o VMWare 8. Esta atualização implicará na necessidade de reconfiguração do software Recovery Point, que é o software que realiza a replicação das máquinas virtuais do VMWare"/>
    <n v="1"/>
    <n v="20000"/>
    <s v="Médio"/>
    <s v="Dispensa de Licitação em razão do valor"/>
    <n v="0"/>
  </r>
  <r>
    <x v="703"/>
    <s v="Tribunal de Justiça"/>
    <x v="8"/>
    <s v="Aquisição de placas para o piso elevado do CPD"/>
    <m/>
    <x v="0"/>
    <s v="Prevista"/>
    <s v="As placas da sala do CPD estão em processo de deteriorização, sendo necessária sua substituição para continuar suportando o peso dos equipamentos"/>
    <n v="160"/>
    <n v="16000"/>
    <s v="Médio"/>
    <s v="Dispensa de Licitação em razão do valor"/>
    <n v="0"/>
  </r>
  <r>
    <x v="704"/>
    <s v="Tribunal de Justiça"/>
    <x v="8"/>
    <s v="Adaptadores HDMI sem fio"/>
    <m/>
    <x v="0"/>
    <s v="Prevista"/>
    <s v="Os adaptadores HDMI sem fio serão utilizados para facilitar a conexão entre notebooks e projetores/monitores em salas de aula e auditórios, eliminando a necessidade de cabos físicos e permitindo maior flexibilidade na disposição dos equipamentos. Essa solução é especialmente útil em ambientes com múltiplos apresentadores ou com layout variável, promovendo agilidade na troca de conteúdo e organização do espaço."/>
    <n v="2"/>
    <n v="1035"/>
    <s v="Médio"/>
    <s v="Dispensa de Licitação em razão do valor"/>
    <n v="0"/>
  </r>
  <r>
    <x v="705"/>
    <s v="Tribunal de Justiça"/>
    <x v="8"/>
    <s v="Adaptador Wi-Fi sem fio"/>
    <m/>
    <x v="0"/>
    <s v="Prevista"/>
    <s v="Aquisição de duas unidades para atividades de inteligência específicas de Ethical Hacking, compatíveis com máquinas virtuais Linux, em especial Parrot OS e Kali Linux."/>
    <n v="2"/>
    <n v="1014"/>
    <s v="Médio"/>
    <s v="Dispensa de Licitação em razão do valor"/>
    <n v="0"/>
  </r>
  <r>
    <x v="706"/>
    <s v="Tribunal de Justiça"/>
    <x v="8"/>
    <s v="Software Soundforge"/>
    <m/>
    <x v="0"/>
    <s v="Prevista"/>
    <s v="Para gravação e edição de áudio "/>
    <n v="1"/>
    <n v="50000"/>
    <s v="Alto"/>
    <s v="Dispensa de Licitação em razão do valor"/>
    <n v="0"/>
  </r>
  <r>
    <x v="707"/>
    <s v="Tribunal de Justiça"/>
    <x v="8"/>
    <s v="Software Vmix"/>
    <m/>
    <x v="0"/>
    <s v="Prevista"/>
    <s v="Para gravação de vídeo"/>
    <n v="1"/>
    <n v="50000"/>
    <s v="Alto"/>
    <s v="Dispensa de Licitação em razão do valor"/>
    <n v="0"/>
  </r>
  <r>
    <x v="708"/>
    <s v="Tribunal de Justiça"/>
    <x v="8"/>
    <s v="Software OBS Studio "/>
    <m/>
    <x v="0"/>
    <s v="Prevista"/>
    <s v="Para transmissão ao vivo"/>
    <n v="1"/>
    <n v="50000"/>
    <s v="Alto"/>
    <s v="Dispensa de Licitação em razão do valor"/>
    <n v="0"/>
  </r>
  <r>
    <x v="709"/>
    <s v="Tribunal de Justiça"/>
    <x v="8"/>
    <s v="Software Audacity "/>
    <m/>
    <x v="0"/>
    <s v="Prevista"/>
    <s v="Para backup de áudio"/>
    <n v="1"/>
    <n v="50000"/>
    <s v="Alto"/>
    <s v="Dispensa de Licitação em razão do valor"/>
    <n v="0"/>
  </r>
  <r>
    <x v="710"/>
    <s v="Tribunal de Justiça"/>
    <x v="8"/>
    <s v="Software, Implantação e suporte - Onboarding - da plataforma PixMídia Soluções em Tecnologia Ltda"/>
    <m/>
    <x v="0"/>
    <s v="Prevista"/>
    <s v="Sistema de comunicação_x000a_institucional interna"/>
    <n v="1"/>
    <n v="50000"/>
    <s v="Alto"/>
    <s v="Dispensa de Licitação em razão do valor"/>
    <n v="0"/>
  </r>
  <r>
    <x v="711"/>
    <s v="Tribunal de Justiça"/>
    <x v="8"/>
    <s v="Locação de Players Digitais para comunicação interna"/>
    <m/>
    <x v="0"/>
    <s v="Prevista"/>
    <s v="Sistema de comunicação_x000a_institucional interna"/>
    <n v="1"/>
    <n v="50000"/>
    <s v="Alto"/>
    <s v="Dispensa de Licitação em razão do valor"/>
    <n v="0"/>
  </r>
  <r>
    <x v="712"/>
    <s v="Complexo BR-101"/>
    <x v="8"/>
    <s v="Aquisição de aparelhos telefonicos analógicos com fio"/>
    <m/>
    <x v="0"/>
    <s v="Prevista"/>
    <s v="Aquisição para distribuição a todas Unidades do PJSC, para utilização em ligações telefônicas"/>
    <s v="500 unidades"/>
    <n v="30000"/>
    <s v="Médio"/>
    <s v="Dispensa de Licitação em razão do valor"/>
    <n v="0"/>
  </r>
  <r>
    <x v="713"/>
    <s v="Tribunal de Justiça"/>
    <x v="9"/>
    <s v="* Microfones: modelo sm7b da Shure; _x000a_* Mesa de controle: oxygen 2000;_x000a_* 2 Webcam da marca Insta360, Link 4k 60fps para Streaming Profissional, Inteligência Artificial com Sensor de Rastreamento e Controle de Gestos_x000a_* 2  tripés com softboxes de iluminação, com lâmpada LED e tela difusora branca da marca Greika (KIT AGATA II)"/>
    <m/>
    <x v="0"/>
    <s v="Prevista"/>
    <s v="Materiais necessários para montagem de estúdio de gravação"/>
    <n v="12"/>
    <n v="65000"/>
    <s v="Alto"/>
    <s v="Dispensa de Licitação em razão do valor"/>
    <n v="0"/>
  </r>
  <r>
    <x v="714"/>
    <s v="Tribunal de Justiça"/>
    <x v="9"/>
    <s v="Aquisição de câmeras e lentes profissionais"/>
    <m/>
    <x v="0"/>
    <s v="Prevista"/>
    <s v="Aquisição paa subsidiar as atividades dos jornalistas e designers do NCI"/>
    <n v="10"/>
    <n v="62725.59"/>
    <s v="Médio"/>
    <s v="Dispensa de Licitação em razão do valor"/>
    <n v="0"/>
  </r>
  <r>
    <x v="715"/>
    <s v="Tribunal de Justiça"/>
    <x v="9"/>
    <s v="Aquisição de drones"/>
    <m/>
    <x v="0"/>
    <s v="Prevista"/>
    <s v="Aquisição paa subsidiar as atividades dos jornalistas e designers do NCI"/>
    <n v="2"/>
    <n v="62725.59"/>
    <s v="Médio"/>
    <s v="Dispensa de Licitação em razão do valor"/>
    <n v="0"/>
  </r>
  <r>
    <x v="716"/>
    <s v="Academia Judicial"/>
    <x v="1"/>
    <s v="Aquisição de quadro com moldura, paspatur e vidro destinado à exposição de certificado. "/>
    <s v="0100073-67.2025.8.24.0710"/>
    <x v="1"/>
    <s v="em contratação"/>
    <s v="A Academia Judicial do Poder Judiciário do Estado de Santa Catarina foi homenageada publicamente pela Academia Catarinense de Letras Jurídicas - ACALEJ, na pessoa do seu Diretor Executivo, Des. Luis Felipe Siegert Schuch, &quot;por sua atuação decisiva no aperfeiçoamento profissional de um Judiciário cada vez mais voltado aos anseios da Sociedade catarinense, e bem assim, pelo irrestrito apoio à ACLEJ, formalizado em convênio&quot;. A formalização da homenagem se deu pelo envio de um &quot;Certificado de Gratidão e Louvor&quot;, datado de 3 de abril de 2025, e que precisa ser devidamente emoldurado para fixação e exposição nas dependências da Academia Judicial. Como o Tribunal de Justiça não mantém contrato que atenda ao serviço necessário, por determinação da Diretoria Executiva da Academia Judicial, foram tomadas as providências necessárias para a contratação direta. "/>
    <n v="1"/>
    <n v="300"/>
    <s v="Baixo"/>
    <s v="Dispensa de Licitação em razão do valor"/>
    <s v=""/>
  </r>
  <r>
    <x v="717"/>
    <s v="Comarca de Imbituba"/>
    <x v="1"/>
    <s v="Serviço de transporte de júri"/>
    <s v="0100736-16.2025.8.24.0710"/>
    <x v="1"/>
    <s v="em contratação"/>
    <s v="Serviço de transporte de júri Comarca de Imbituba"/>
    <n v="2"/>
    <n v="600"/>
    <s v="Alto"/>
    <s v="Dispensa de Licitação em razão do valor"/>
    <s v=""/>
  </r>
  <r>
    <x v="718"/>
    <s v="Comarca de Dionísio Cerqueira"/>
    <x v="1"/>
    <s v="Serviço de transporte de júri"/>
    <s v="0100670-36.2025.8.24.0710"/>
    <x v="1"/>
    <s v="em contratação"/>
    <s v="Como a comarca não possuí salão do júri, o veículo será utilizado para levar os equipamentos até o local onde são realização das Sessões do Tribunal do Júri"/>
    <n v="10"/>
    <n v="3950"/>
    <s v="Alto"/>
    <s v="Dispensa de Licitação em razão do valor"/>
    <s v=""/>
  </r>
  <r>
    <x v="719"/>
    <s v="Comarca de Imbituba"/>
    <x v="1"/>
    <s v="Fornecimento de hospedagem em hotel "/>
    <s v="0099572-16.2025.8.24.0710"/>
    <x v="1"/>
    <s v="em contratação"/>
    <s v="Hospedagem para os participantes da(s) Sessão (ões) do Tribunal de Júri. Data de início da sessão: 21/01/2026 com previsão de encerramento em 22/01/2026. Número do processo judicial 5003690-13.2023.8.24.0030/SC. Horário de início da sessão: 09 horas. Categoria de participantes: integrantes da sessão de júri que necessitam manter a incomunicabilidade, sendo eles, 07 jurados e, 02 oficiais de justiça (previstos na Resolução GP n. 20/2025, Art. 6º)."/>
    <n v="9"/>
    <n v="3720"/>
    <s v="Alto"/>
    <s v="Dispensa de Licitação em razão do valor"/>
    <s v=""/>
  </r>
  <r>
    <x v="720"/>
    <s v="Diretoria de Infraestrutura"/>
    <x v="1"/>
    <s v="Aquisição de mesas de 3 lugares; mesas de 2 lugares e mesas de 1 lugar"/>
    <s v="0101651-65.2025.8.24.0710"/>
    <x v="1"/>
    <s v="em contratação"/>
    <s v="Trata de aquisição de móveis sob medida para fazer a ampliação do mobiliário do Tribunal Pleno, em razão da criação de 12 cargos de Desembargador(a). O projeto arquitetônico foi elaborado pela Diretoria de Enganharia e Arquitatura/DEA, conforme consta no sei n. 0089098-83.2025.8.24.0710, leiaute constante no doc. 9933737. Cabe ressaltar que não há como fazer a aquisição do mobiliário por meio do Contrato n. 45/2024 que tem por objeto aquisição de móveis sob medida, tendo em vista os móveis a serem produzidos não possuem as especificações técnicas constantes em contrato, motivo pelo qual há necessidade que a contratação se dê por meio de dispensa de licitação. Ainda, por se tratar de mobiliário sob medida, com necessidade de visita de medição, retirada de módulo para fazer a pintura na mesma tonalidade dos móveis já existentes, e entrega e instalação no local, requer-se que seja dispensada a contratação por meio de cotação eletrônica."/>
    <s v="5 mesas de 3 lugares; 4 de 2 lugares; 2 de um lugar "/>
    <n v="58150"/>
    <s v="Médio"/>
    <s v="Dispensa de Licitação em razão do valor"/>
    <s v=""/>
  </r>
  <r>
    <x v="721"/>
    <s v="Comarca de Correia Pinto"/>
    <x v="1"/>
    <s v="Serviço de transporte de júri"/>
    <s v="0100914-62.2025.8.24.0710"/>
    <x v="1"/>
    <s v="em contratação"/>
    <s v="Júri no dia 12/03/2026, processo número 5000259-40.2022.8.24.0083, início da sessão às 09:00 horas Serão transportados jurados, oficiais de justiça e testemunhas (se necessário), em outros júris foi necessário realizar mais de uma viajem por isso estamos solicitando duas. O transporte se refere ao percurso: fórum/restaurante/fórum. A RC está de acordo com a Resolução GP n. 20/2025. Conforme apresentado no documento com informações complementares as empresa Joy Tur mantém o mesmo valor, porém não tem interesse em apresentar um orçamento com data atualizada. Informo que não há nenhuma outra empresa de transporte na região."/>
    <n v="2"/>
    <n v="240"/>
    <s v="Alto"/>
    <s v="Dispensa de Licitação em razão do valor"/>
    <s v=""/>
  </r>
  <r>
    <x v="721"/>
    <s v="Comarca de Correia Pinto"/>
    <x v="1"/>
    <s v="Serviço de transporte de júri"/>
    <s v="0006928-20.2026.8.24.0710"/>
    <x v="1"/>
    <s v="em contratação"/>
    <s v="Refere-se à realização de sessão do Tribunal do Júri designada para o dia 05/03/2026, relativa ao processo nº 5000106-02.2025.8.24.0083, com início às 09h00. Para a referida sessão, será necessário o transporte de jurados, oficiais de justiça e testemunhas. Ressalta-se que, em júris anteriores, houve necessidade de mais de uma viagem, motivo pelo qual está sendo solicitada a realização de duas viagens. O transporte abrangerá o percurso Fórum / Restaurante / Fórum. A requisição encontra-se em conformidade com a Resolução GP nº 20/2025. Conforme informado no documento contendo as informações da empresa Joy Tur, não demonstrou interesse em apresentar orçamento com data atualizada. E não há outra empresa de transporte disponível na região para a prestação do serviço. Diante do exposto, solicito autorização para validação do orçamento apresentado, nos mesmos moldes do que foi decidido na Decisão nº 10172903, no SEI nº 0100914-62.2025.8.24.0710."/>
    <n v="2"/>
    <n v="240"/>
    <s v="Alto"/>
    <s v="Dispensa de Licitação em razão do valor"/>
    <s v=""/>
  </r>
  <r>
    <x v="721"/>
    <s v="Comarca de Correia Pinto"/>
    <x v="1"/>
    <s v="Serviço de transporte de júri"/>
    <s v="0007276-38.2026.8.24.0710"/>
    <x v="1"/>
    <s v="em contratação"/>
    <s v="Refere-se à realização de sessão do Tribunal do Júri designada para o dia 09/04/2026, relativa ao processo nº 5002046-07.2022.8.24.0083, com início às 09h00. Para a referida sessão, será necessário o transporte de jurados, oficiais de justiça e testemunhas. Ressalta-se que, em júris anteriores, houve necessidade de mais de uma viagem, motivo pelo qual está sendo solicitada a realização de duas viagens. O transporte abrangerá o percurso Fórum / Restaurante / Fórum. A requisição encontra-se em conformidade com a Resolução GP nº 20/2025. Conforme informado no documento contendo as informações da empresa Joy Tur, não demonstrou interesse em apresentar orçamento com data atualizada. E não há outra empresa de transporte disponível na região para a prestação do serviço. Diante do exposto, solicito autorização para validação do orçamento apresentado, nos mesmos moldes do que foi decidido na Decisão nº 10172903, no SEI nº 0100914-62.2025.8.24.0710."/>
    <n v="2"/>
    <n v="240"/>
    <s v="Alto"/>
    <s v="Dispensa de Licitação em razão do valor"/>
    <s v=""/>
  </r>
  <r>
    <x v="722"/>
    <s v="Comarca da Capital"/>
    <x v="1"/>
    <s v="Aquisição de prateleira industrial"/>
    <s v="0096476-90.2025.8.24.0710"/>
    <x v="1"/>
    <s v="em contratação"/>
    <s v="Solicita-se a aquisição de estantes para a conclusão da montagem do depósito do Fórum Des. Rid Silva, que foi recentemente reformado. Os mobiliários são necessários para organização e melhor aproveitamento do local, onde são acondicionados itens das mais variadas naturezas (água, leite, produtos e materiais de limpeza, etc.). Destaca-se que o PJSC possui contato para fornecimento de estantes de metal, bem como para confecção de móveis planejados em madeira. A primeira opção (estantes metálicas) é inviável em virtude da pouca profundidade (40cm) e baixa resistência ao peso em suas prateleiras. A segunda, esta Secretaria entende, com a devida vênia, que não atende aos critérios de economicidade, haja vista que a confecção de peças planejadas geraria um custo de algumas dezenas de milhares de reais. Portanto, diante da natureza da demanda e das opções disponíveis, entendeu-se mais adequada a opção apresentada por meio desta Requisição de Compra."/>
    <n v="6"/>
    <n v="8826.5400000000009"/>
    <s v="Baixo"/>
    <s v="Dispensa de Licitação em razão do valor"/>
    <s v=""/>
  </r>
  <r>
    <x v="723"/>
    <s v="Comarca de São Francisco do Sul"/>
    <x v="1"/>
    <s v="Fornecimento de hospedagem em hotel com café da manhã"/>
    <s v="0103183-74.2025.8.24.0710"/>
    <x v="1"/>
    <s v="em contratação"/>
    <s v="Fornecimento de alimentação aos participantes das sessões do Tribunal do Juri"/>
    <n v="8"/>
    <n v="2840"/>
    <s v="Alto"/>
    <s v="Dispensa de Licitação em razão do valor"/>
    <s v=""/>
  </r>
  <r>
    <x v="724"/>
    <s v="Diretoria de Tecnologia da Informação"/>
    <x v="8"/>
    <s v="Aquisição de aparelho telefônico IP"/>
    <s v="0096689-96.2025.8.24.0710"/>
    <x v="1"/>
    <s v="em contratação"/>
    <s v="Em razão da mudança do fórum da comarca de Guabiruba, daqui a mês, a rede de dados será modificada para somente operar por meio de rede WI-FI (telefonia VoIP). Ou seja, não será possível atender aos sistemas de telefonia VoIP, sem que se tenha um equipamento adaptável a essa nova estrutura, razão pela qual se faz necessária a aquisição dos telefones IP em apreço, inclusive, considerando-se a urgência, requer-se o AFASTAMENTO da dispensa na forma eletrônica. "/>
    <n v="50"/>
    <n v="36177.5"/>
    <s v="Alto"/>
    <s v="Dispensa de Licitação em razão do valor"/>
    <s v=""/>
  </r>
  <r>
    <x v="724"/>
    <s v="Diretoria de Tecnologia da Informação"/>
    <x v="8"/>
    <s v="Aquisição de aparelho telefônico IP"/>
    <s v="0009449-35.2026.8.24.0710"/>
    <x v="1"/>
    <s v="em contratação"/>
    <s v="Trata-se de aquisição de equipamentos telefônicos com tecnologia IP, com identificador de chamadas, para utilização de magistrados e de desembargadores, bem como para uso em fóruns e em unidades administrativas deste Poder Judiciário. Esta aquisição ganhou maior urgência sobretudo após a nomeação dos novos desembargadores, haja vista que esta seção de telecomunicações acabou ficando com baixíssimo estoque para eventual utilização nos fóruns e nos demais gabinetes. "/>
    <n v="110"/>
    <n v="58190"/>
    <s v="Alto"/>
    <s v="Dispensa de Licitação em razão do valor"/>
    <s v=""/>
  </r>
  <r>
    <x v="725"/>
    <s v="Presidência"/>
    <x v="1"/>
    <s v="Serviço de assinatura de tv a cabo"/>
    <s v="0104419-61.2025.8.24.0710"/>
    <x v="1"/>
    <s v="em contratação"/>
    <s v="Trata-se de contratação de serviço de TV a cabo, com transmissão de canais de notícias locais e nacionais, para atendimento ao Gabinete da Presidência do Tribunal de Justiça de Santa Catarina, no período de janeiro a dezembro de 2026. O referido serviço não se enquadra como bem de luxo e não há resolução vigente que disponha em sentido diverso. Nesse contexto, destaca-se o disposto no art. 5º, § 3º, IV, da Resolução GP n. 29/2021: Art. 5º As contratações diretas de pequeno valor serão realizadas preferencialmente por meio da dispensa eletrônica. § 3º Será utilizado o formulário de requisição de compras, com a contratação da proposta mais vantajosa consignada, quando: IV – caracterizado evidente prejuízo no uso da dispensa eletrônica. Foi realizada cotação de preços no Banco de Preços, por meio da qual se verificou que a proposta apresentada pela empresa Claro é a mais vantajosa e menos onerosa. Ressalta-se que, além da pesquisa realizada no Banco de Preços, foram consultadas outras empresas, como a Vivo, da qual não houve retorno ao e-mail encaminhado."/>
    <n v="12"/>
    <n v="1738"/>
    <s v="Alto"/>
    <s v="Dispensa de Licitação em razão do valor"/>
    <s v=""/>
  </r>
  <r>
    <x v="726"/>
    <s v="Comarca de Itaiópolis"/>
    <x v="1"/>
    <s v="Aquisição de leite UHT"/>
    <s v="0103066-83.2025.8.24.0710"/>
    <x v="1"/>
    <s v="em contratação"/>
    <s v="Aquisição de leite UHT_x0009_"/>
    <s v="100 lts"/>
    <n v="469"/>
    <s v="Alto"/>
    <s v="Dispensa de Licitação em razão do valor"/>
    <s v=""/>
  </r>
  <r>
    <x v="726"/>
    <s v="Comarca de Itaiópolis"/>
    <x v="1"/>
    <s v="Aquisição de leite UHT"/>
    <s v="0103308-08.2026.8.24.0710"/>
    <x v="1"/>
    <s v="em contratação"/>
    <s v="Aquisição de leite UHT_x0009_"/>
    <s v="100 lts"/>
    <n v="512"/>
    <s v="Alto"/>
    <s v="Dispensa de Licitação em razão do valor"/>
    <s v=""/>
  </r>
  <r>
    <x v="727"/>
    <s v="Comarca de Herval D'oeste"/>
    <x v="1"/>
    <s v="Serviço de limpeza do Brise-soléil (tipo colmeia e tipo linear) das sacadas e do ar condicionado (área interna e externa)"/>
    <s v="0096427-49.2025.8.24.0710"/>
    <x v="1"/>
    <s v="em contratação"/>
    <s v=" Contratação anual para limpeza dos brises instalados no prédio, em razão da necessidade de asseio e sobretudo em razão de o material acumular sujeira e poeira do ambiente. Sem contar que a sujeira, se ficar acumulada por muito tempo, além de escorrer com as águas das chuvas e sujar outras áreas, poderá danificar o material, até mesmo de maneira irreversível. A limpeza dos brises, em razão da altura do prédio, que possui 5 (cinco) pavimentos, necessita de equipamentos e utensílios específicos, motivo pelo qual inviabiliza, tanto tecnicamente quanto por questões de segurança, a execução dos serviços pelos colaboradores terceirizados do PJSC. Ressalto que o prédio possui 5 (cinco) pavimentos e a contratação refere-se à execução de serviços por empresa especializada em realizar trabalho em altura."/>
    <n v="1"/>
    <n v="4400"/>
    <s v="Alto"/>
    <s v="Dispensa de Licitação em razão do valor"/>
    <s v=""/>
  </r>
  <r>
    <x v="728"/>
    <s v="Comarca de Fraiburgo"/>
    <x v="1"/>
    <s v="Serviço de locação por diária de veículo compacto popular (com ar condicionado) e Lavação"/>
    <s v="0093474-15.2025.8.24.0710"/>
    <x v="1"/>
    <s v="em contratação"/>
    <s v="Locação de veiculo compacto popular (Renault Kwid ou similar) com ar condicionado para o uso da assistente social em visitas para estudo social, uso eventual  do magistrado para visitas aos abrigos e Chefe de Secretaria do Foro para correições nos cartórios extrajudiciais. A pretensa contratada é a única locadora de veículos da Comarca de Fraiburgo, portanto, a fim de aferir o preço de mercado da locação (previsto para 2026) outros orçamentos da Internet foram juntados.  Tais locações se fazem necessárias, em virtude da doação do veículo oficial de nossa comarca ao Município de Monte Carlo (Comarca de Fraiburgo), conforme  SEI 0088593-92.2025.8.24.0710. Foi estimado o uso de 7 (sete) diárias por mês, em média, totalizando 84 (oitenta e quatro) diárias para os meses de janeiro a dezembro de 2026."/>
    <s v="84 locação de veiculo; 84 lavação"/>
    <n v="23520"/>
    <s v="Alto"/>
    <s v="Dispensa de Licitação em razão do valor"/>
    <s v=""/>
  </r>
  <r>
    <x v="729"/>
    <s v="Diretoria de Engenharia e Arquitetura"/>
    <x v="8"/>
    <s v="Aquisição de licença de uso do software SketchUp versão PRO-YR-CNL - assinatura por 12 meses e licença de uso do software SketchUp versão Studio STDO-YR-CNL-02 - assinatura por 12 meses"/>
    <s v="0005091-27.2026.8.24.0710"/>
    <x v="1"/>
    <s v="em contratação"/>
    <s v="Necessidade de aquisição de 2 (duas) licenças de uso do software SketchUp versão PRO e 1 licença de uso do software SketchUp versão Studio para elaboração e produção de projetos arquitetônicos a partir de maquetes eletrônicas tridimensionais de edifícios, complexos arquitetônicos, ambientes internos e/ou externos e de mobiliário, com a finalidade de proporcionar uma visão mais clara e detalhada dos projetos de arquitetura do Poder Judiciário de Santa Catarina. Justifica-se a aquisição de 1 (uma) licença versão Studio, superior à licença versão PRO, porque há necessidade de recursos tecnológicos mais avançados para que se tenha êxito na representação de projetos arquitetônicos mais complexos.Salienta-se que a pesquisa de preços está balizada em dois orçamentos com empresas revendedoras autorizadas no Brasil (TECC e Total Cad), porque a terceira revendedora autorizada (FF Solutions), apesar de consultada, informou por mensagem eletrônica instantânea que não possuía interesse em apresentar proposta."/>
    <n v="3"/>
    <n v="9210.2999999999993"/>
    <s v="Alto"/>
    <s v="Dispensa de Licitação em razão do valor"/>
    <s v=""/>
  </r>
  <r>
    <x v="730"/>
    <s v="Comarca de Caçador"/>
    <x v="1"/>
    <s v="Serviço de transporte de júri"/>
    <s v="0005083-50.2026.8.24.0710"/>
    <x v="1"/>
    <s v="em contratação"/>
    <s v="O transporte destina-se ao deslocamento de ida e de volta do fórum de Caçador ao restaurante Check-in,no dia do júri, para almoço dos jurados e oficiais. A sessão iniciará às 09:00 horas da manhã._x000a_Dia:06/02/2026  AUTOS N°:5000202-36.2025.8.24.0012 “A RC está de acordo com a Resolução GP n. 20/2025.” e  segue em anexo o alvará da empresa para o transporte. A RC está fora do prazo pois estavamos de recesso. "/>
    <n v="1"/>
    <n v="200"/>
    <s v="Alto"/>
    <s v="Dispensa de Licitação em razão do valor"/>
    <s v=""/>
  </r>
  <r>
    <x v="730"/>
    <s v="Comarca de Caçador"/>
    <x v="1"/>
    <s v="Serviço de transporte de júri"/>
    <s v="0005093-94.2026.8.24.0710"/>
    <x v="1"/>
    <s v="em contratação"/>
    <s v="O transporte destina-se ao deslocamento de ida e de volta do fórum de Caçador ao restaurante Check-in,no dia do júri, para almoço dos jurados e oficiais. A sessão iniciará às 09:00 horas da manhã._x000a_Dia:27/02/2026  AUTOS N°: 5008101-15.2024.8.24.0079 “A RC está de acordo com a Resolução GP n. 20/2025.” e  segue em anexo o alvará da empresa para o transporte.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
    <n v="1"/>
    <n v="200"/>
    <s v="Alto"/>
    <s v="Dispensa de Licitação em razão do valor"/>
    <s v=""/>
  </r>
  <r>
    <x v="730"/>
    <s v="Comarca de Caçador"/>
    <x v="1"/>
    <s v="Serviço de transporte de júri"/>
    <s v="0016644-71.2026.8.24.0710"/>
    <x v="1"/>
    <s v="em contratação"/>
    <s v="O transporte destina-se ao deslocamento de ida e de volta do fórum de Caçador ao restaurante Check-in,no dia do júri, para almoço dos jurados e oficiais. A sessão iniciará às 09:00 horas da manhã. Dia:13/03/2026 AUTOS N°:5004514-55.2025.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A RC está de acordo com a Resolução GP n. 20/2025.” e segue em anexo o alvará da empresa para o transporte. A RC encontra-se fora do prazo , pois estava com problema no computador . "/>
    <n v="1"/>
    <n v="200"/>
    <s v="Alto"/>
    <s v="Dispensa de Licitação em razão do valor"/>
    <s v=""/>
  </r>
  <r>
    <x v="731"/>
    <s v="Comarca de Herval D'oeste"/>
    <x v="3"/>
    <s v="Serviço de manutenção preventiva mensal do sistema de tratamento de águas não potáveis "/>
    <s v="0095271-26.2025.8.24.0710"/>
    <x v="1"/>
    <s v="em contratação"/>
    <s v="Contrataçãodeempresapara realizaramanutençãopreventivamensal dosistemade tratamentodeáguadaschuvasnoFórumdaComarcadeHerval d´Oeste, conformeconstanomanual técnicojuntadonoDocumentocominformaçõescomplementares.Amanutençãopreventivadetodoosistemaénecessáriaeconsistena limpeza geral e verificação das peças e componentes, para garantir que os equipamentos estejam sempre em condições de uso e proporcionem melhor rendimento. "/>
    <n v="12"/>
    <n v="21600"/>
    <s v="Alto"/>
    <s v="Dispensa de Licitação em razão do valor"/>
    <s v=""/>
  </r>
  <r>
    <x v="732"/>
    <s v="Comarca de Concórdia"/>
    <x v="8"/>
    <s v="Aquisição de cabo de áudio; cabo HDMI; cabo HDMI; emenda para HDMI;  plug P10 mono meta e Serviço de passagem de cabos, solda de plugs e ligação de equipamentos"/>
    <s v="0094222-47.2025.8.24.0710"/>
    <x v="1"/>
    <s v="em contratação"/>
    <s v="Trata-se de pedido de compra de material e de prestação de serviços para correção de deficiência no sistema de captação do som e imagem no salão do júri quando das sesssões de julgamento. Consubstancia-se na contratação de compra de cabos de áudio e HDMI e mão-de-obra para instalação de todo o sistema, tudo conforme especificado no campo da discriminação do presente pedido. A necessidade de troca dos cabos hoje existentes e utilizados para projeção de imagens se dá por conta de que com muita frequência eles causam a perda de sinal, ao tempo cabo para captação e transmissão de áudio apresenta ruídos constantes, impedindo a análise clara dos depoimentos e pondo em risco o bom andamento da sessão de julgamento. "/>
    <s v="42 cabo hdmi; 1 emenda para hdmi; 1pug P10 mono meta, serviço de passagem dos cabos."/>
    <n v="1010"/>
    <s v="Médio"/>
    <s v="Dispensa de Licitação em razão do valor"/>
    <s v=""/>
  </r>
  <r>
    <x v="733"/>
    <s v="Diretoria de Engenharia e Arquitetura"/>
    <x v="3"/>
    <s v="Serviço de reinstalação de dois painéis em MDF existentes"/>
    <s v="0007596-88.2026.8.24.0710"/>
    <x v="1"/>
    <s v="em contratação"/>
    <s v="Reinstalação de painéis de paredes para fins estéticos, removidos para a reforma de ampliação da bancada do Tribunal do Pleno.  Após a conclusão da reforma supracitada, a reinstalação dos painéis é necessária para o reestabelecimento da funcionalidade, da segurança e para a conservação funcional e estética das instalações prediais."/>
    <n v="1"/>
    <n v="21450"/>
    <s v="Médio"/>
    <s v="Dispensa de Licitação em razão do valor"/>
    <s v=""/>
  </r>
  <r>
    <x v="734"/>
    <s v="Comarca de Joaçaba"/>
    <x v="1"/>
    <s v="Serviço de locação de veículo com lavação"/>
    <s v="0105428-58.2025.8.24.0710"/>
    <x v="1"/>
    <s v="em contratação"/>
    <s v="Locação de veiculo  para o uso do psicólogo e da  assistente social em visitas para estudo social e psicológico, uso eventual das TSIs para locomoção até o Cartório do Juizado Especial (localizado na UNOESC JOAÇABA) e Chefe de Secretaria do Foro para correições nos cartórios extrajudiciais. Tais locações se fazem necessárias, em virtude da doação do veículo oficial de nossa comarca ao Município de Ibicaré, conforme SEI 0093246-40.2025.8.24.0710. Foi estimado o uso de 11 (onze) diárias por mês, em média, totalizando 132 (cento e trinta e duas) diárias para os meses de janeiro a dezembro de 2026. "/>
    <n v="132"/>
    <n v="55440"/>
    <s v="Alto"/>
    <s v="Dispensa de Licitação em razão do valor"/>
    <s v=""/>
  </r>
  <r>
    <x v="735"/>
    <s v="Academia Judicial"/>
    <x v="0"/>
    <s v="Contratação da formadora Ana Paula Mira, por meio da Empresa Mira e Munhoz Serviços Educacionais LTDA, para ministrar a disciplina  Técnicas de Redação Oficial&quot;&quot;, no Curso Ambientação de Novos Magistrados, nos dias 4 e 5 de fevereiro de 2026, das 08h30 às 17h30."/>
    <s v="0006406-90.2026.8.24.0710"/>
    <x v="1"/>
    <s v="em contratação"/>
    <s v="A justificativa pormenorizada encontra-se no Projeto Básico n. AJU 01/2026. Diante da possibilidade de duplo enquadramento, conforme Resolução GP 29/2021, encaminha-se por requisição de compra. O curso foi autorizado pelo Diretor Executivo da Academia Judicial, Desembargador Luiz Felipe Schuch, doc. 10229609 do SEI 0091156-59.2025.8.24.0710 (relacionado)"/>
    <n v="1"/>
    <n v="4576"/>
    <s v="Médio"/>
    <s v="Dispensa de Licitação em razão do valor"/>
    <s v=""/>
  </r>
  <r>
    <x v="736"/>
    <s v="Diretoria de Tecnologia da Informação"/>
    <x v="8"/>
    <s v="Aquisição de certificado Digital A3 - pessoa física - Cadeia AC-Jus -sem token (apenas o certificado digital, sem fornecimento do token)"/>
    <s v="0009400-91.2026.8.24.0710"/>
    <x v="1"/>
    <s v="em contratação"/>
    <s v="A demanda reveste-se de urgência por conta da rescisão unilateral do contrato n. 27/2024, objeto do processo 0088877-03.2025.8.24.0710, com decisão de 15/12/2025. A presente demanda tem por objetivo a continuidade de serviço de certificação digital para pessoas físicas, do tipo A3-CPF da cadeia AC-JUS para garantir a autenticidade, integridade e não repúdio de documentos digitais produzidos pelo Poder Judiciário de Santa Catarina, bem como validar a identidade institucional, proporcionar criptografia de credenciais e senhas de acesso dos portais e sistemas do PJSC e de outros órgãos. A certificação digital é condição para acesso à maioria dos sistemas externos e internos, bem como indispensável para a assinatura de numerosos expedientes por magistrados e servidores, bem como é exigência de alguns conselhos profissionais para assinatura de laudos e outros documentos de responsabilidade técnica por servidores deste PJSC, notadamente médicos e engenheiros. Frente à imprescindibilidade de manutenção dos serviços de certificação digital, vê-se a necessidade de realizar nova aquisição."/>
    <n v="650"/>
    <n v="64025"/>
    <s v="Alto"/>
    <s v="Dispensa de Licitação em razão do valor"/>
    <s v=""/>
  </r>
  <r>
    <x v="737"/>
    <s v="Comarca de Fraiburgo"/>
    <x v="3"/>
    <s v="Serviço de adequação, instalação, endereçamento e programação de dispositivos do sistema de alarme e detecção de incêndio"/>
    <s v="0101248-96.2025.8.24.0710"/>
    <x v="1"/>
    <s v="em contratação"/>
    <s v="Necessidade de comunicação entre a central de alarme de ncêndio e a placa de comando da porta automática, peça e serviço não contemplados nos contratos de _x000a_manutenção vigentes, conforme determinado no SEI 0052635-45.2025.8.24.0710. Por ser comarca pequena, não foi possível obter outros orçamentos / interessados _x000a_em executar os serviços e fornecer o módulo em questão. "/>
    <n v="2"/>
    <n v="2321.1799999999998"/>
    <s v="Médio"/>
    <s v="Dispensa de Licitação em razão do valor"/>
    <s v=""/>
  </r>
  <r>
    <x v="738"/>
    <s v="Diretoria de Engenharia e Arquitetura"/>
    <x v="3"/>
    <s v="Serviço de adequação, instalação, endereçamento e programação de dispositivos do sistema de alarme e detecção de incêndio"/>
    <s v="0008006-49.2026.8.24.0710"/>
    <x v="1"/>
    <s v="em contratação"/>
    <s v="Tendo em vista a emissão da nota de exigências do cartório do Registro de Imóveis de Joinville com a solicitação de alteração do material produzido, viabilizando a _x000a_incorporação da área denominada &quot;Rua Projeta&quot; ao material, se faz necessário a alteração de todo o material produzido com a ampliação da área de abrangência do levantamento topográfico em 1.158m², passando a totalizar uma área de 7.884,01m². Tendo em vista a responsabilidade técnica sobre o material técnico em tramitação junto ao Registro de Imóveis e Prefeitura de Joinville, julgamos mais adequado a contratação do autor para produção do novo material, em continuidade ao do material já desenvolvido.Os custos aprensentamos demonstram que essa opção também se mostra economicamente mais adequada, já que atualmente está em vigência o contrato 44/2025, que incluí os serviços de topografia para a finalidade em questão. Considerando a área total (somada a &quot;Rua Projetada&quot;), o acionamento do contrato _x000a_resultaria em uma Ordem de Serviço no valor de R$ 9.575,01. Importante mencionar que ainda haverá necessidade de ajustes documentais no material produzido para o procedimento de retificação/unificação do terreno do Fórum Fazendário, que estão incluídos no escopo da presente contratação."/>
    <n v="1"/>
    <n v="5200"/>
    <s v="Médio"/>
    <s v="Dispensa de Licitação em razão do valor"/>
    <s v=""/>
  </r>
  <r>
    <x v="739"/>
    <s v="Comarca de Ituporanga"/>
    <x v="1"/>
    <s v="Serviço de manutenção de jardim"/>
    <s v="0099286-38.2025.8.24.0710"/>
    <x v="1"/>
    <s v="em contratação"/>
    <s v="Manutenção de jardim"/>
    <n v="12"/>
    <n v="11400"/>
    <s v="Médio"/>
    <s v="Dispensa de Licitação em razão do valor"/>
    <s v=""/>
  </r>
  <r>
    <x v="740"/>
    <s v="Comarca de Lages "/>
    <x v="3"/>
    <s v="Aquisição de Regulador de pressão 1° estágio, NPT, até 60kg e Pig Tail P-45"/>
    <s v="0105480-54.2025.8.24.0710"/>
    <x v="1"/>
    <s v="em contratação"/>
    <s v="Aquisição para atender as normas vigentes e obter aprovação do corpo de bombeiros que para emissão do  habite-se do prédio. Durante o teste de estanqueidade na rede _x000a_de gás utilizada pela lanchonete localizada no prédio do Fórum Nereu Ramos, realizado pela Empresa Vicari Extintores foi constatado que os materiais acima estavam _x000a_vencidos. A escolha da empresa acima demonstrou ser a contração mais vantajosa ao Poder Judiciário."/>
    <s v="1 regulador; 8 pig trail p- 45"/>
    <n v="1024.8"/>
    <s v="Médio"/>
    <s v="Dispensa de Licitação em razão do valor"/>
    <s v=""/>
  </r>
  <r>
    <x v="741"/>
    <s v="Comarca de Tubarão"/>
    <x v="1"/>
    <s v="Aquisição de barro"/>
    <s v="0108810-59.2025.8.24.0710"/>
    <x v="1"/>
    <s v="em contratação"/>
    <s v="Necessidade de aquisição de barro para colocar no jardim externo do Fórum de Tubarão. Compra de 70m³ de barro que ficou faltando para completar os canteiros._x000a_"/>
    <n v="70"/>
    <n v="5199.6000000000004"/>
    <s v="Baixo"/>
    <s v="Dispensa de Licitação em razão do valor"/>
    <s v=""/>
  </r>
  <r>
    <x v="742"/>
    <s v="Comarca de Campos Novos"/>
    <x v="1"/>
    <s v="Serviço de locação de veículo"/>
    <s v="0096562-61.2025.8.24.0710"/>
    <x v="1"/>
    <s v="em contratação"/>
    <s v="Locação de veículo para uso da Assistente Social em visitas para estudo social, uso eventual do TSI e do Juiz de Direito da Vara Criminal em visitas ao Presídio Regional. Foi estimado  utilização do veículo 3 vezes por semana para o período de Janeiro a Junho/2026. Juntado apenas um orçamento já que  valor da diária seja igual ou inferior ao preço de referência estabelecido no novo TCPP: R$ 431,15.  A decisão consta do Processo Administrativo n. 0009582-14.2025.8.24.0710.  Informo também que a requisição de compra se refere a aquisição de serviços para o ano de 2026. "/>
    <n v="72"/>
    <n v="23040"/>
    <s v="Médio"/>
    <s v="Dispensa de Licitação em razão do valor"/>
    <s v=""/>
  </r>
  <r>
    <x v="743"/>
    <s v="Diretoria de Infraestrutura"/>
    <x v="1"/>
    <s v="Aquisição de espelhos convexos 80cm alumínio "/>
    <s v="0008098-27.2026.8.24.0710"/>
    <x v="1"/>
    <s v="em contratação"/>
    <s v="Trata-se de requisição de compras para aquisição de espelhos de segurança tipo convexo 80 cm base alumínio. Após reunião entre a Diretoria Geral Administrativa, a Diretoria de Infraestrutura, a Diretoria de Engenharia e Arquitetura e a Casa Miliar, constatou-se a necessidade de instação desses equipamentos com o objetivo de melhorar a segurança e a fluidez do tráfego nos estacionamentos deste Tribunal de Justiça e da Unidade Bulcão Viana. A aquisição desse tipo de espelho de segurança justifica-se pela necessidade de aumentar a visibilidade em pontos cegos, comuns em áreas de circulação de veículos e pedestres. Essa medida contibui diretamente para a prevenção de acidentes, a redução de danos materiais e o aumento da segurança dos usuários. Além disso, trata-se de uma solução de baixo custo, fácil instalação e manutenção simples, atendendo às boas práticas de segurança patrimonial e de trânsito em áreas privadas. Sua instalação demonstra preocupação com a integridade física das pessoas, o cumprimento de normas internas de segurança e a promoção de um ambiente mais organizado e seguro."/>
    <n v="5"/>
    <n v="1900"/>
    <s v="Baixo"/>
    <s v="Dispensa de Licitação em razão do valor"/>
    <s v=""/>
  </r>
  <r>
    <x v="744"/>
    <s v="Comarca de Xaxim"/>
    <x v="1"/>
    <s v="Serviço de conserto da pia da cozinha 1 piso, com reparação das portas e gavetas; conserto da pia da cozinha 2 piso, com reparação das portas e gavetas"/>
    <s v="0007509-35.2026.8.24.0710"/>
    <x v="1"/>
    <s v="em contratação"/>
    <s v="Justifica-se esta RC devido a necessidade de  consertar as pias do 1. e 2. pisos , com reparação das portas e gavetas. Esta RC está de acordo com à resolução  GP. 29/2021. A forma de contratação foi a de menor valor, e esta RC  refere-se ao 1. quadrimestre de 2026."/>
    <n v="2"/>
    <n v="500"/>
    <s v="Baixo"/>
    <s v="Dispensa de Licitação em razão do valor"/>
    <s v=""/>
  </r>
  <r>
    <x v="745"/>
    <s v="Comarca de Joaçaba"/>
    <x v="3"/>
    <s v="Aquisição de interfone com serviço de instalação e materiais"/>
    <s v="0007703-35.2026.8.24.0710"/>
    <x v="1"/>
    <s v="em contratação"/>
    <s v="Necessidade de interfone para atender pessoas que se dirigem ao Fórum fora do expediente._x000a_"/>
    <n v="1"/>
    <n v="770"/>
    <s v="Médio"/>
    <s v="Dispensa de Licitação em razão do valor"/>
    <s v=""/>
  </r>
  <r>
    <x v="746"/>
    <s v="Diretoria de Infraestrutura"/>
    <x v="1"/>
    <s v="Aquisição de mesa com tampo quadrado e cadeira com assento em madeira"/>
    <s v="0007583-89.2026.8.24.0710"/>
    <x v="1"/>
    <s v="em contratação"/>
    <n v="0"/>
    <s v="1 mesa c/tampo quadrado e 1 cadeira c/assento em madeira"/>
    <n v="795"/>
    <s v="Baixo"/>
    <s v="Dispensa de Licitação em razão do valor"/>
    <s v=""/>
  </r>
  <r>
    <x v="747"/>
    <s v="Comarca de Tubarão"/>
    <x v="1"/>
    <s v="Aquisição de grama"/>
    <s v="0101704-46.2025.8.24.0710"/>
    <x v="1"/>
    <s v="em contratação"/>
    <s v="Necessidade de aquisição de grama para colocar no jardim externo do Fórum de Tubarão. Produto para revitalização do jardim externo do fórum: * Compra de 2.347m² de grama."/>
    <s v="2.37"/>
    <n v="63979.22"/>
    <s v="Baixo"/>
    <s v="Dispensa de Licitação em razão do valor"/>
    <s v=""/>
  </r>
  <r>
    <x v="748"/>
    <s v="Comarca de Xaxim"/>
    <x v="1"/>
    <s v="serviço de conserto da pia da cozinha 1 piso e conserto da pia da cozinha 2 piso"/>
    <s v="0007509-35.2026.8.24.0710"/>
    <x v="1"/>
    <s v="em contratação"/>
    <s v="Justifica-se esta RC devido a necessidade de  consertar as pias do 1. e 2. pisos , com reparação das portas e gavetas. Esta RC está de acordo com à resolução  GP. 29/2021. A forma de contratação foi a de menor valor, e esta RC  refere-se ao 1. quadrimestre de 2026."/>
    <n v="2"/>
    <n v="500"/>
    <s v="Baixo"/>
    <s v="Dispensa de Licitação em razão do valor"/>
    <s v=""/>
  </r>
  <r>
    <x v="749"/>
    <s v="Diretoria de Infraestrutura"/>
    <x v="1"/>
    <s v="Aquisição de unidades contendo um segmento contínuo de 20 m de comprimento de corda confeccionada em polipropileno"/>
    <s v="0010505-06.2026.8.24.0710"/>
    <x v="1"/>
    <s v="em contratação"/>
    <s v="Trata-se de aquisição de corda para hasteamento de bandeiras, com intuito de abastecer o estoque do Almoxarifado Central.  A compra justifica-se pela necessidade de garantir a continuidade e a regularidade do hasteamento das bandeiras oficiais, atividade permanente e obrigatória no âmbito da instituição, especialmente nos prédios públicos que mantêm mastros em uso contínuo. Considerando que a demanda decorre da necessidade de reabastecimento urgente de estoque, cujo nível encontra-se mínimo, requer-se o afastamento da dispensa _x000a_eletrônica, a fim de evitar atrasos ao atendimento da demanda. "/>
    <s v="100mts"/>
    <n v="3960"/>
    <s v="Baixo"/>
    <s v="Dispensa de Licitação em razão do valor"/>
    <s v=""/>
  </r>
  <r>
    <x v="750"/>
    <s v="Comarca de Balneário Camboriú"/>
    <x v="1"/>
    <s v="Serviço de hospedagem em hotel - Quarto single"/>
    <s v="0010371-76.2026.8.24.0710"/>
    <x v="1"/>
    <s v="em contratação"/>
    <s v="Hospedagem para 7 jurados e 2 oficiais de justiça para a sessão do júri do dia 26/02/2026, com início previsto às 09 horas, conforme despacho e justificativa nos autos 5011790-95.2024.8.24.0005/SC - despacho em anexo. RC está de acordo com a Resolução GP 20/2025. "/>
    <n v="9"/>
    <n v="1980"/>
    <s v="Alto"/>
    <s v="Dispensa de Licitação em razão do valor"/>
    <s v=""/>
  </r>
  <r>
    <x v="751"/>
    <s v="Comarca de São Francisco do Sul"/>
    <x v="7"/>
    <s v="Aquisição de Coleção SARP-R; SARP-R - Meu Amigo de Papel  e PFISTER - Manual"/>
    <s v="0010149-11.2026.8.24.0710"/>
    <x v="1"/>
    <s v="em contratação"/>
    <s v="O material será adquirido para atingir a atividade fim do setor de psicologia desta comarca. Após contato com a Diretoria de Saúde recebemos a orientação para aquisição via RC."/>
    <n v="4"/>
    <n v="897"/>
    <s v="Médio"/>
    <s v="Dispensa de Licitação em razão do valor"/>
    <s v=""/>
  </r>
  <r>
    <x v="752"/>
    <s v="Comarca de Correia Pinto"/>
    <x v="1"/>
    <s v="Serviço de locação de carro"/>
    <s v="0090464-60.2025.8.24.0710"/>
    <x v="1"/>
    <s v="em contratação"/>
    <s v="Locaçao de veiculo para o uso da assistente social em visitas para estudo social, e uso eventual pelo tsi para transporte de equipamentos para a comarca de Lages. Solicito a aprovação pela DGA, pois devido a falta de locadoras de carros alugados na região, incluimos apenas o orçamento da única locadora da região. Se trata de uma estimativa de utilização do carro para os meses de janeiro a dezembro de 2026. “o preço da pretensa contratada reflete preços de mercado, já que inferior ao preço referencial constante do Termo de Consolidação de Pesquisa de Preços disponível no Sei n. 0077579-48.2024.8.24.0710”."/>
    <n v="80"/>
    <n v="14400"/>
    <s v="Alto"/>
    <s v="Dispensa de Licitação em razão do valor"/>
    <s v=""/>
  </r>
  <r>
    <x v="753"/>
    <s v="Comarca de Palhoça"/>
    <x v="1"/>
    <s v="Aquisição de conjunto para coleta seletiva"/>
    <s v="0007769-15.2026.8.24.0710"/>
    <x v="1"/>
    <s v="em contratação"/>
    <s v="NECESSIDADE DE SUBSTITUIÇÃO DE TODOS OS CONJUNTOS DE COLETORES DE MATERIAL RECICLÁVEL DO FÓRUM DA COMARCA DE PALHOÇA, EM _x000a_RAZÃO DO DESGASTE NATURAL E DOS DANOS DE USO QUE APRESENTAM AQUELES DE QUE DISPOMOS ATUALMENTE. "/>
    <n v="4"/>
    <n v="600"/>
    <s v="Baixo"/>
    <s v="Dispensa de Licitação em razão do valor"/>
    <s v=""/>
  </r>
  <r>
    <x v="754"/>
    <s v="Comarca da Guabiruba"/>
    <x v="1"/>
    <s v="Aquisição de água - bombona 20l; água sem gás - garrafa e água com gás - garrafa"/>
    <s v="0009469-26.2026.8.24.0710"/>
    <x v="1"/>
    <s v="em contratação"/>
    <s v="Aquisição de água (garrafas de 500ml e galões de 20 litros"/>
    <s v="Bombona: 320; garrafa sem gás: 200; garrafa com gás: 200"/>
    <n v="4950"/>
    <s v="Alto"/>
    <s v="Dispensa de Licitação em razão do valor"/>
    <s v=""/>
  </r>
  <r>
    <x v="755"/>
    <s v="Comarca de Fraiburgo"/>
    <x v="3"/>
    <s v="Aquisição de torneira elétrica"/>
    <s v="0008800-70.2026.8.24.0710"/>
    <x v="1"/>
    <s v="em contratação"/>
    <s v="Torneira elétrica da copa do Fórum da Comarca de Fraiburgo estragou e não tem conserto. O Município de Fraiburgo é conhecido como &quot;Capital da Maçã&quot;, portanto, de clima muito frio, sendo inviável usar a água gelada em dias frios por parte da copeira e dos colaboradores que utilizam a copa. Ademais, para melhor higienizar as garrafas térmicas e louças, se faz necessário o uso de água quente. Como não há previsão de tal item no contrato de manutenção, nem possibilidade de fornecimento pela DIE ou almoxarifado central, se faz necessária a aquisição por meio da presente Requisição de Compra. O preço, conforme orçamentos apresentados, retrata o preço de mercado praticado. Orçamentos menores pertencem à empresas que não possui CND Federal, sem previsão para regularização ."/>
    <n v="1"/>
    <n v="350"/>
    <s v="Baixo"/>
    <s v="Dispensa de Licitação em razão do valor"/>
    <s v=""/>
  </r>
  <r>
    <x v="756"/>
    <s v="Comarca de São Lourenço do Oeste"/>
    <x v="3"/>
    <s v="Aquisição de refletor"/>
    <s v="0010696-51.2026.8.24.0710"/>
    <x v="1"/>
    <s v="em contratação"/>
    <s v="Refletores de placa de LED, potência de 200W, à prova d´aqua e poeira (IP66), para instalação no pátio do fórum da Comarca de São Lourenço do Oeste e iluminação do prédio, com tecnologia RGB, que possibilita a alternância controlada de uma ampla gama de cores e a participação e incentivo em campanhas de saúde. Conforme decisão do Diretor-Geral Administrativo, Alexandro Postali, está autorizada a implementação do calendário anual de adesão e iluminação dos prédios do Poder Judiciário de Santa Catarina nas cores alusivas às campanhas temáticas de saúde de 2026 (Processo SEI n. 0005762-50.2026.8.24.0710; Decisão doc. 10238346; calendário constante do doc. 10229901). A instalação dos equipamentos será realizada por contrato de manutenção terceirizado. "/>
    <n v="3"/>
    <n v="510"/>
    <s v="Baixo"/>
    <s v="Dispensa de Licitação em razão do valor"/>
    <s v=""/>
  </r>
  <r>
    <x v="757"/>
    <s v="Diretoria de Infraestrutura"/>
    <x v="1"/>
    <s v="Aquisição de lubrificante desengripante spray"/>
    <s v="0009610-45.2026.8.24.0710"/>
    <x v="1"/>
    <s v="em contratação"/>
    <s v="Trata-se de uma Requisição de Compras para adiquirir 10 OLEO LUBRIFICANTE SPRAY WD-40 300ML, com intuito de serem utilizadas pela equipe da Seção de Apoio, principalmente pelos zeladores da Seção ao prestarem serviços por todo o prédio."/>
    <n v="10"/>
    <n v="405"/>
    <s v="Baixo"/>
    <s v="Dispensa de Licitação em razão do valor"/>
    <s v=""/>
  </r>
  <r>
    <x v="758"/>
    <s v="Comarca de Braço do Norte"/>
    <x v="1"/>
    <s v="Serviço de locação de veículo"/>
    <s v="0010891-36.2026.8.24.0710"/>
    <x v="1"/>
    <s v="em contratação"/>
    <s v="A presente requisição de compra destina-se a locação de veículo a ser utilizado pela Assistente Social desta comarca, concernentes no deslocamento para realização de visitas as crianças, adolescentes e seus familiares, visando a elaboração de estudos sociais nos processos afetos a área da infância e juventude desta comarca. Deixamos de encaminhar orçamentos adicionais, tendo em vista que o orçamento da pretensa contratada é inferior ao Termo de Consolidação de Pesquisa de Preços - TCPP (doc.9599075), constante nos autos SEI n. 0077579-48.2024.8.24.0710."/>
    <n v="20"/>
    <n v="5980"/>
    <s v="Alto"/>
    <s v="Dispensa de Licitação em razão do valor"/>
    <s v=""/>
  </r>
  <r>
    <x v="759"/>
    <s v="Comarca de Araquari"/>
    <x v="3"/>
    <s v="Aquisição de lona para toldo"/>
    <s v="0009003-32.2026.8.24.0710"/>
    <x v="1"/>
    <s v="em contratação"/>
    <s v="Justifica-se a contratação de empresa especializada para a troca da lona do toldo em razão das fortes chuvas de granizo ocorridas recentemente. A lona do toldo instalada nas dependências desta Comarca sofreu danos significativos, visando restabelecer sua plena funcionalidade, garantir a segurança dos usuários e a preservação do patrimônio."/>
    <s v="4,32 mt²"/>
    <n v="649.99"/>
    <s v="Baixo"/>
    <s v="Dispensa de Licitação em razão do valor"/>
    <s v=""/>
  </r>
  <r>
    <x v="760"/>
    <s v="Comarca de Caçador"/>
    <x v="7"/>
    <s v="Aquisição de SARP-R Livro de protocolo vol 2; SARP-R - livro de protocolo vol 3; SARP-R livro de protocolo vol 4; SARP-R - Meu amigo de papel ; TRIA- livro de aplicação vol 2."/>
    <s v="0010451-40.2026.8.24.0710"/>
    <x v="1"/>
    <s v="em contratação"/>
    <s v="Solicito a aquisição de folhas de resposta para os instrumentos psicológicos utilizados nas avaliações técnicas da Vara da Família. SARP-R Livro de protocolo vol 2 – 12 unidades (cada unidade contém 5 folhas de resposta) SARP-R Livro de protocolo vol 3 – 4 unidades (cada unidade contém 5 folhas de resposta) SARP-R Livro de protocolo vol 4 – 8 unidades (cada unidade contém 5 folhas de resposta) SARP-R Meu amigo de papel – 4 unidades (cada unidade contém 5 folhas de resposta) TRIA Livro de aplicação vol 2 – 4 unidades (cada unidade contém 5 folhas de resposta). A quantidade solicitada foi estimada com base na demanda atual e nos processos previstos para os próximos meses. A compra desses materiais é essencial para garantir a continuidade das perícias psicológicas com rigor técnico e respaldo científico. sse empenho deve ser para janeiro de 2026 ."/>
    <n v="32"/>
    <n v="1724"/>
    <s v="Alto"/>
    <s v="Dispensa de Licitação em razão do valor"/>
    <s v=""/>
  </r>
  <r>
    <x v="761"/>
    <s v="Comarca de Santa Cecília"/>
    <x v="1"/>
    <s v="Aquisição de Guardanapo Mili com 50 folhas"/>
    <s v="0011047-24.2026.8.24.0710"/>
    <x v="1"/>
    <s v="em contratação"/>
    <s v="Aquisição de guardanapos para serem utilizados na alimentação das sessões de júri no Fórum de Santa Cecília._x000a_"/>
    <n v="50"/>
    <n v="99.5"/>
    <s v="Alto"/>
    <s v="Dispensa de Licitação em razão do valor"/>
    <s v=""/>
  </r>
  <r>
    <x v="762"/>
    <s v="Comarca de Videira"/>
    <x v="1"/>
    <s v="Aquisição de purificador de água"/>
    <s v="0012492-77.2026.8.24.0710"/>
    <x v="1"/>
    <s v="em contratação"/>
    <s v="Necessária instalação de um purificador de água na recepção do Juizado Especial do Fórum de Videira. O Juizado Especial fica no prédio anexo ao Fórum, sem ligação com o prédio principal. No local atuam colaboradores do PJSC, bem como há atendimento de usuários externos, o que justifica a necessidade de disponibilizar água potável de forma contínua e acessível. A instalação do equipamento atende ao princípio da economicidade, uma vez que proporcionará a redução dos custos com a aquisição recorrente de bombonas de água mineral. Considerando a capacidade de filtragem e resfriamento do purificador, a medida representa uma solução mais eficiente e sustentável a longo prazo. "/>
    <n v="0"/>
    <n v="1645"/>
    <s v="Médio"/>
    <s v="Dispensa de Licitação em razão do valor"/>
    <s v=""/>
  </r>
  <r>
    <x v="763"/>
    <s v="Comarca de Criciúma"/>
    <x v="1"/>
    <s v="Fornecimento de hospedagem em hotel com café da manhã"/>
    <s v="0011920-24.2026.8.24.0710"/>
    <x v="1"/>
    <s v="em contratação"/>
    <s v="Hospedagem para participantes de Sessão do Tribunal do Júri. Data da sessão:24/02/2026. Número do processo judicial: 0000773-78.2019.8.24.0020/SC. Horário de início da sessão: 09 horas. Categoria de participantes: serão 09 acomodações individuais destinadas aos 07 Jurados e aos 02 Oficiais de Justiça. A RC está de acordo com a Resolução GP n. 20/2025._x000a_"/>
    <n v="9"/>
    <n v="1971"/>
    <s v="Alto"/>
    <s v="Dispensa de Licitação em razão do valor"/>
    <s v=""/>
  </r>
  <r>
    <x v="764"/>
    <s v="Comarca de Blumenau"/>
    <x v="1"/>
    <s v="Aquisição de peça de vidro nivelador; peça anel de silicone; cartucho para torneira e Serviço de manutenção de cafeteira"/>
    <s v="0004640-02.2026.8.24.0710"/>
    <x v="1"/>
    <s v="em contratação"/>
    <s v="Necessário reparo na cafeteira da copa do Fórum Central da Comarca de Blumenau/SC, conforme orçamentos. Foi juntado apenas um orçamento da cidade de Blumenau/SC pois não se obteve outro orçamento local para comparar, apenas de outra cidade (Joinville/SC)."/>
    <s v="2 pç vidro nivelador; 2 anel de silicone; 1 cartucho pra torneira; 1,5 manutenção cafeteira."/>
    <n v="289"/>
    <s v="Baixo"/>
    <s v="Dispensa de Licitação em razão do valor"/>
    <s v=""/>
  </r>
  <r>
    <x v="765"/>
    <s v="Comarca de Jaguaruna"/>
    <x v="8"/>
    <s v="Aquisição de telefone Intelbras sem fio"/>
    <s v="0102804-36.2025.8.24.0710"/>
    <x v="1"/>
    <s v="em contratação"/>
    <s v="Aquisição de dois telefones sem fio da marca Intelbrass, modelo TS 3110, para uso pelos dois cartórios udiciais da Comarca. O uso do telefone sem fio nos setores permite que seja realizado rodízio entre atendentes em todas as mesas de trabalho e facilita o redirecionamento interno das chamadas entre os presentes. A aquisição reforça o uso inteligente dos recusros públicos, já que a mudança de local ou aumento do número de pontos de telefone convencionais tem custo mais elevado. Pesquisa de preços realizada conforme a IN DMP 01 (art. 23 da Lei n. 14.133/2021 e art. 4º, inciso IV, da Resolução GP n. 29/2021). Garantia de 365 dias do Fabricante. "/>
    <n v="2"/>
    <n v="390"/>
    <s v="Baixo"/>
    <s v="Dispensa de Licitação em razão do valor"/>
    <s v=""/>
  </r>
  <r>
    <x v="766"/>
    <s v="Comarca da Capital - Fórum do Norte da Ilha (UFSC)"/>
    <x v="3"/>
    <s v="Aquisição de materiais (com mão-de-obra inclusa) referente a vedações de 110 (cento e dez) pontos/vãos da cobertura existente acima do Auditório da Academia Judicial/PJSC - Fórum anexo do Norte da Ilha/UFSC"/>
    <s v="0011076-74.2026.8.24.0710"/>
    <x v="1"/>
    <s v="em contratação"/>
    <s v="A contratação se justifica pela necessidade da correção de infitrações resultantes da vedação dos espaços existentes entre as das placas de ACM localizadas acima do auditório da Academia Judicial (fórum anexo da UFSC). Os referidos espaços foram preenchidos com um material que estava previsto no projeto da obra (silicone PU) pela empresa vencedora da licitação da obra (Cepenge Engenharia - autos SEI 0046475-72.2023.8.24.0710 - Contrato 064/2023). Ocorre que a solução adotada não se mostrou efetiva no sentido da supressão das infiltrações. Desse modo, por orientação da Diretoria de Engenharia e Arquitetura - DEA, foram solicitados os orçamentos para a adoção da presente solução da vedação dos espaços em tela, os quais instruem a presente Requisição de Compras (RC). "/>
    <n v="1"/>
    <n v="5600"/>
    <s v="Médio"/>
    <s v="Dispensa de Licitação em razão do valor"/>
    <s v=""/>
  </r>
  <r>
    <x v="767"/>
    <s v="Diretoria de Infraestrutura"/>
    <x v="1"/>
    <s v="Aquisição de guarda-chuva"/>
    <s v="0104150-22.2025.8.24.0710"/>
    <x v="1"/>
    <s v="em contratação"/>
    <s v="Considerando as atividades desempenhadas pela Divisão de Transporte/DIE — especialmente a recepção e o deslocamento de desembargadores, magistrados, autoridades e servidores — verifica-se a necessidade de disponibilizar guarda-chuvas para garantir a adequada prestação dos serviços em dias chuvosos ou de instabilidade climática. A medida visa assegurar condições adequadas de proteção, segurança e comodidade tanto aos servidores responsáveis pelo atendimento quanto aos usuários do serviço. Em razão da urgência em compor estoque dos referidos itens, solicita-se o afastamento de dispensa eletrônica. Ressalta-se que os preços obtidos encontram-se compatíveis com os valores praticados pelo mercado. "/>
    <n v="40"/>
    <n v="2606"/>
    <s v="Baixo"/>
    <s v="Dispensa de Licitação em razão do valor"/>
    <s v=""/>
  </r>
  <r>
    <x v="768"/>
    <s v="Comarca de Palhoça"/>
    <x v="1"/>
    <s v="Fornecimento de hospedagem "/>
    <s v="0013421-13.2026.8.24.0710"/>
    <x v="1"/>
    <s v="em contratação"/>
    <s v="Data da Sessão: 19 à 20/02/2026. Numero do processo judicial 5001147-55.2024.8.24.0045. Início da sessão 9 h nas duas datas. Participantes: 7 jurados, 01 Oficial e 02 policiais militares. A RC está de acordo com a Resolução GP nº 20/2025. Ofício enviado pelo Cartório em anexo. "/>
    <n v="9"/>
    <n v="2385"/>
    <s v="Alto"/>
    <s v="Dispensa de Licitação em razão do valor"/>
    <s v=""/>
  </r>
  <r>
    <x v="769"/>
    <s v="Comarca de Chapecó"/>
    <x v="1"/>
    <s v="Fornecimento de hospedagem em hotel"/>
    <s v="0014307-12.2026.8.24.0710"/>
    <x v="1"/>
    <s v="em contratação"/>
    <s v="A presente RC trata da contratação de nove diárias para hospedagem dos sete Jurados e dos dois Oficiais de Justiça no dia 27/02/2026, previsto no Artigo 5º da Resolução GP 20/2025, referente AÇÃO PENAL DE COMPETÊNCIA DO JÚRI Nº 0000474-73.2020.8.24.0018/SC. A Sessão está designada para início às 08h00min do dia 27/02/2026, com possibilidade de se estender para o dia 28/02/2026. Em cumprimento à Resolução GP n. 20/2025, Art. 3º, caput, justifica que a Secretaria do Foro recebeu solicitação para proceder com a reserva em 06/02/2025, e questionou a Vara sobre o motivo da solicitação não permitir o cumprimento do prazo mínimo estabelecido na Resolução GP 20/2025, a resposta do Sr. Chefe de Cartório foi &quot;Primeiramente peço escusas por não ter cumprido o prazo estipulado na Resolução GP n._x000a_20/2025, uma vez que o Juízo estava analisando acerca da real necessidade de reserva do hotel mas, por precaução, entendeu por bem promover a contratação&quot;. Em complemento ao orçamento da empresa Holiday &amp; Business Hotel, informa que o endereço da mesma é Rua Marechal Floriano Peixoto, 895L, Maria Goretti, CEP 89801-418, Chapecó, Santa Catarina, bem como que o número do CNPJ é 18.602.233/0001-20. Também para fins de complemento das informações, que o número do CNPJ da empresa Mogano Business Hotel é 01.398.128/0001-18. A RC está de acordo com a Resolução GP 20/2025. "/>
    <n v="9"/>
    <n v="1791"/>
    <s v="Alto"/>
    <s v="Dispensa de Licitação em razão do valor"/>
    <s v=""/>
  </r>
  <r>
    <x v="770"/>
    <s v="Diretoria de Infraestrutura"/>
    <x v="1"/>
    <s v="Aquisição de sacos de bioplástico compostável"/>
    <s v="0009161-87.2026.8.24.0710"/>
    <x v="1"/>
    <s v="em contratação"/>
    <s v="A presente requisição de compra visa a aquisição de sacos de bioplástico compostável, para o descarte do pó de café. Estamos utilizando um único orçamento e os demais foram retirados da internet, devido à especificidade do produto e dificuldade de encontrar empresas que trabalhem com esse tipo de saco. A entrega do produto precisa ser de forma parcelada devido a biodegradação do produto. Conforme informa o fabricante, esse tipo de saco se biodegrada entre 15 a 30 dias. Portanto, é um insumo que não temos como recebê-lo em uma única parcela. A empresa pretensa está ciente da necessidade desse Tribunal e fará a entrega de forma parcelada. "/>
    <n v="15"/>
    <n v="1923"/>
    <s v="Baixo"/>
    <s v="Dispensa de Licitação em razão do valor"/>
    <s v=""/>
  </r>
  <r>
    <x v="771"/>
    <s v="Comarca de Canoinhas"/>
    <x v="1"/>
    <s v="Aquisição de grama sintética"/>
    <s v="0008733-08.2026.8.24.0710"/>
    <x v="1"/>
    <s v="em contratação"/>
    <s v="Requisição de compra para o serviço de compra de Grama Sintética a ser colocada no jardim suspenso, conforme orientação tratado nos autos SEI 0007801-88.2024.8.24.0710."/>
    <s v="460,73mt²"/>
    <n v="1923"/>
    <s v="Baixo"/>
    <s v="Dispensa de Licitação em razão do valor"/>
    <s v=""/>
  </r>
  <r>
    <x v="772"/>
    <s v="Academia Judicial"/>
    <x v="0"/>
    <s v="&quot;Aquisição de 7 (sete) inscrições visando a participação de servidores vinculados ao corpo técnico da Corregedoria-Geral da Justiça no Curso IA Generativa na Era da Transformação Digital, oferecido pelo Massachusetts Institute of Technology (MIT) Professional Education - Programa em Português - na modalidade virtual, com início previsto para 24 de março de 2026 e duração de 8 (oito) semanas, conforme requerido no Processo n. 0131628-39.2024.8.24.0710 (relacionado)."/>
    <s v="0071972-20.2025.8.24.0710"/>
    <x v="1"/>
    <s v="em contratação"/>
    <s v="Conforme parecer exarado pelo Juiz-Corregedor, a capacitação representa oportunidade estratégica para o aprimoramento técnico da equipe, com foco na aplicação prática da inteligência artificial na gestão judicial. O curso aborda temas como automação de fluxos, engenharia de prompts e ética na IA. A participação dos servidores permitirá o desenvolvimento de soluções inovadoras, promovendo maior eficiência, celeridade e alinhamento às melhores práticas globais, com impactos positivos na prestação jurisdicional (doc. 8912336 - Processo n. 0131628-39.2024.8.24.0710 - relacionado). O Curso foi autorizado pelo Diretor-Executivo da Academia Judicial (doc. n. 9678094). "/>
    <n v="0"/>
    <n v="60083.1"/>
    <s v="Médio"/>
    <s v="Dispensa de Licitação em razão do valor"/>
    <s v=""/>
  </r>
  <r>
    <x v="773"/>
    <s v="Diretoria de Infraestrutura"/>
    <x v="1"/>
    <s v="Aquisição de casco de vidro 500 ml"/>
    <s v="0014464-82.2026.8.24.0710"/>
    <x v="1"/>
    <s v="em contratação"/>
    <s v="A presente Requisição de Compra tem por objetivo repor os cascos (garrafas de vidro retornáveis) que foram danificados e/ou extraviados durante o período de utilização do estoque referente à aquisição de Água Mineral com Gás de 500ml em Garrafa de Vidro Retornável, na modalidade de comodato - conforme processo SEI n. 0017871-33.2025.8.24.0710, em que já havia no orçamento da contratada o valor para tal ressarcimento. Justifica-se, ainda, que se trata de reposição de item padronizado, vinculado ao fornecimento já realizado pela empresa Cambirela Distribuidora de Bebidas LTDA - e conforme e-mail anexado ao processo a referida empresa justifica ser a única fornecedora do casco. "/>
    <n v="11"/>
    <n v="71.5"/>
    <s v="Baixo"/>
    <s v="Dispensa de Licitação em razão do valor"/>
    <s v=""/>
  </r>
  <r>
    <x v="774"/>
    <s v="Diretoria de Infraestrutura"/>
    <x v="1"/>
    <s v="Aquisição de Placas Padrão Mercosul para veículos"/>
    <s v="0010154-33.2026.8.24.0710"/>
    <x v="1"/>
    <s v="em contratação"/>
    <s v="Contratação de 2 placas padrão Mercosul, por motivo de desgaste com o tempo de uso, obrigação de substituição no padrão Mercosul. Ford Cargo. MMF-1638._x000a_"/>
    <n v="2"/>
    <n v="139.9"/>
    <s v="Médio"/>
    <s v="Dispensa de Licitação em razão do valor"/>
    <s v=""/>
  </r>
  <r>
    <x v="775"/>
    <s v="Comarca de Turvo"/>
    <x v="1"/>
    <s v="Aquisição de Cloro - hipoclorito de sódio"/>
    <s v="0004862-67.2026.8.24.0710"/>
    <x v="1"/>
    <s v="em contratação"/>
    <s v="Requisição para compra de cloro concentrado (hipoclorito de sódio), necessário para limpeza de telhado, terraços e outras áreas abertas, inclusive temos bastante calçadas, pois há sujeiras que ficam incrustadas nas superfícies e não é possível limpá-las com os itens comuns de limpeza diária. Area externa com 1.200m2, aproximadamente.  "/>
    <n v="5"/>
    <n v="1000"/>
    <s v="Baixo"/>
    <s v="Dispensa de Licitação em razão do valor"/>
    <s v=""/>
  </r>
  <r>
    <x v="776"/>
    <s v="Comarca de Criciúma"/>
    <x v="1"/>
    <s v="Aquisição de componente para bebedouro"/>
    <s v="0013417-73.2026.8.24.0710"/>
    <x v="1"/>
    <s v="em contratação"/>
    <s v="Trata-se de Requisição de Compra na modalidade empenho para conserto de bebedouros, tendo em vista o alto índice de unidades danificadas com o uso no passar dos meses. A RC vem instruída com 03 orçamentos, sendo um formulário de empresa local e os outros dois coletados da internet, em razão de não terem sido encontradas outras empresas locais disponíveis para fornecimento desse tipo de material pois, ao serem consultadas, informaram que não trabalham com esse modelo de torneira. Muito embora o valor proposto pela pretensa contratada seja maior em comparação aos valores colhidos por meio online, ainda está dentro dos valores praticados no mercado e, ademais, privilegiou-se por fornecedor local. Por se tratar de fornecimento de peça específica e diante do caráter de urgência, solicita-se que a cotação eletrônica seja afastada e a aquisição seja realizada com empresa da região.  "/>
    <n v="10"/>
    <n v="285"/>
    <s v="Baixo"/>
    <s v="Dispensa de Licitação em razão do valor"/>
    <s v=""/>
  </r>
  <r>
    <x v="777"/>
    <s v="Comarca de São Francisco do Sul"/>
    <x v="3"/>
    <s v="Substituição da plataforma elevatória instalada no fórum da comarca de São Francisco do Sul"/>
    <s v="0008519-17.2026.8.24.0710"/>
    <x v="0"/>
    <s v="Prevista"/>
    <s v="A edificação possui dois pavimentos, sendo necessária a instalação de equipamento de transporte vertical para garantir acesso ao pavimento superior por PCD e/ou mobilidade reduzida, de acordo com as normas vigentes correlatas. Atualmente, o fórum possui plataforma elevatória instalada, todavia, o equipamento se encontra parado, sem peças de reposição e obsoleto"/>
    <n v="1"/>
    <n v="97000"/>
    <s v="Alto"/>
    <s v="Dispensa de Licitação em razão do valor"/>
    <n v="97000"/>
  </r>
  <r>
    <x v="777"/>
    <s v="Comarca de São Francisco do Sul"/>
    <x v="3"/>
    <s v="Substituição da plataforma elevatória instalada no fórum da comarca de São Francisco do Sul"/>
    <s v="0008519-17.2026.8.24.0710"/>
    <x v="2"/>
    <s v="em contratação"/>
    <s v="A edificação possui dois pavimentos, sendo necessária a instalação de equipamento de transporte vertical para garantir acesso ao pavimento superior por PCD e/ou mobilidade reduzida, de acordo com as normas vigentes correlatas. Atualmente, o fórum possui plataforma elevatória instalada, todavia, o equipamento se encontra parado, sem peças de reposição e obsoleto"/>
    <n v="1"/>
    <n v="97000"/>
    <s v="Alto"/>
    <s v="Dispensa de Licitação em razão do valor"/>
    <s v=""/>
  </r>
  <r>
    <x v="778"/>
    <s v="Tribunal de Justiça"/>
    <x v="3"/>
    <s v="Fornecimento e instalação de trilhos eletrificados no saguão do térreo da Torre I do TJSC."/>
    <n v="0"/>
    <x v="1"/>
    <s v="Prevista"/>
    <s v="identificou-se a necessidade de implantação de iluminação direcionada, baseada em trilhos eletrificados, no saguão do térreo da Torre I, a fim de atender projeto da DGDM, denominado “Travessia – mulheres na Justiça catarinense”"/>
    <n v="1"/>
    <n v="20000"/>
    <s v="Alto"/>
    <s v="Dispensa de Licitação em razão do valor"/>
    <s v=""/>
  </r>
  <r>
    <x v="779"/>
    <s v="Diretoria de Infraestrutura"/>
    <x v="1"/>
    <s v="Aquisição de tapete degradê 200X300; tapete listrado 200X250; tapete sisal sintético com palha 200X300; tapete sisal sintético trama 200X300; tapete mescla 200X250; tapete acinzentado 190X290; tapete mescla azul 200X240 e tapete mescla terracota 200X240"/>
    <s v="0018018-25.2026.8.24.0710"/>
    <x v="1"/>
    <s v="em contratação"/>
    <s v="Trata-se de aquisição de tapetes em razão da necessidade de substituição daqueles atualmente em uso que, após período prolongado de utilização, apresentam desgaste acentuado, comprometendo não apenas a estética dos ambientes, mas também as condições adequadas de segurança e conservação dos espaços institucionais. Além da reposição dos itens desgastados, verifica-se a demanda por tapetes destinados à realização de eventos, solenidades e demais atos institucionais, nos quais se faz necessária a adequada preparação dos espaços, observando critérios de organização, apresentação e segurança, compatíveis com a relevância das atividades desempenhadas. Solicita-se o afastamento da dispensa eletrônica,pois há urgência na contratação, especialmente diante da proximidade de eventos institucionais já agendados, cuja realização depende da adequada estruturação dos ambientes. Ademais, trata-se de itens com medidas específicas, compatíveis com dimensões previamente definidas para determinados espaços, o que demanda avaliação técnica anterior à aquisição, a fim de assegurar a conformidade do material com as necessidades institucionais. Ressalta-se, ainda, que foram colhidos orçamentos na internet referentes a produtos semelhantes aos especificados, observando-se as mesmas características técnicas, dimensões e padrões de qualidade, a fim de aferir a compatibilidade dos valores praticados no mercado. Tal providência visa demonstrar a razoabilidade dos preços e a adequação da contratação ao interesse público. "/>
    <n v="8"/>
    <n v="20765.400000000001"/>
    <s v="Baixo"/>
    <s v="Dispensa de Licitação em razão do valor"/>
    <s v=""/>
  </r>
  <r>
    <x v="780"/>
    <s v="Comarca de Turvo"/>
    <x v="1"/>
    <s v="Aquisição de cloro"/>
    <s v="0004862-67.2026.8.24.0710"/>
    <x v="1"/>
    <s v="em contratação"/>
    <s v="Requisição para compra de cloro concentrado (hipoclorito de sódio), necessário para limpeza de telhado, terraços e outras áreas abertas, inclusive temos bastante calçadas, pois há sujeiras que ficam incrustadas nas superfícies e não é possível limpá-las com os itens comuns de limpeza diária. Area externa com 1.200m2, aproximadamente."/>
    <n v="5"/>
    <n v="1000"/>
    <s v="Baixo"/>
    <s v="Dispensa de Licitação em razão do valor"/>
    <s v=""/>
  </r>
  <r>
    <x v="781"/>
    <s v="Academia Judicial"/>
    <x v="0"/>
    <s v="Contratação da formadora Lis Soboll, por meio da empresa Consciência Consultoria e Editora Ltda, para realizar a Palestra Cuidado de si e Cuidado do outro: você importa no Workshop Saúde e Qualidade de Vida da Magistratura, no dia 12 de março de 2026, na Sede Balneária da Associação dos Magistrados Catarinenses (AMC)"/>
    <s v="0013451-48.2026.8.24.0710"/>
    <x v="1"/>
    <s v="em contratação"/>
    <s v="A justificativa pormenorizada encontra-se no Projeto Básico para Contratação AJU 02/2026. Diante da possibilidade de duplo enquadramento, conforme Resolução GP29/2021, encaminha-se por requisição de compra. O Workshop Saúde e Qualidade de Vida da Magistratura foi autorizado pelo Diretor-Executivo da Academia Judicial Desembargador Luiz Felipe Siegert Schuch, doc. 10319901 do processo n. 0005104-26.2026.8.24.0710 (relacionado)."/>
    <n v="1"/>
    <n v="28000"/>
    <s v="Médio"/>
    <s v="Dispensa de Licitação em razão do valor"/>
    <s v=""/>
  </r>
  <r>
    <x v="782"/>
    <s v="Comarca de Itaiópolis"/>
    <x v="1"/>
    <s v="Serviço de conserto do refrigerador"/>
    <s v="0015328-23.2026.8.24.0710"/>
    <x v="1"/>
    <s v="em contratação"/>
    <s v="Trata-se de Requisição de Compra do conserto do único refrigerador da Comarca de Itaiópolis, utilizado para o armazenamento dos alimentos de todos os servidores, estagiários e terceirizados, que parou de funcionar, diante dos orçamentos realizados constatou-se que o sensor de degelo e o sensor de temperatura não funcional mais, razão pela qual é necessário à sua troca. "/>
    <n v="1"/>
    <n v="350"/>
    <s v="Médio"/>
    <s v="Dispensa de Licitação em razão do valor"/>
    <s v=""/>
  </r>
  <r>
    <x v="783"/>
    <s v="Divisão de Almoxarifado"/>
    <x v="6"/>
    <s v="Aquisição de cortador de papel grande, com lâmina"/>
    <s v="0016139-80.2026.8.24.0710"/>
    <x v="1"/>
    <s v="em contratação"/>
    <s v=" No tocante ao item 2 (cortador de papel ) há a necessidade para utilização em cortes de materiais, aberturas de caixas e outras atividades correlatas."/>
    <n v="400"/>
    <n v="1200"/>
    <s v="Médio"/>
    <s v="Dispensa de Licitação em razão do valor"/>
    <s v=""/>
  </r>
  <r>
    <x v="784"/>
    <s v="Divisão de Almoxarifado"/>
    <x v="6"/>
    <s v="Aquisição de pasta catálogo preta contendo 12 plásticos "/>
    <s v="0016139-80.2026.8.24.0710"/>
    <x v="1"/>
    <s v="em contratação"/>
    <s v="Já o item 3 (pasta catálogo) é necessário para organização de documentos que possam ser facilmente lidos sem_x000a_necessidade de manuseio direto da folha"/>
    <n v="100"/>
    <n v="1260"/>
    <s v="Médio"/>
    <s v="Dispensa de Licitação em razão do valor"/>
    <s v=""/>
  </r>
  <r>
    <x v="785"/>
    <s v="Academia Judicial"/>
    <x v="0"/>
    <s v="&quot;Contratação de Mayara de Andrade Bezerra para realização da Palestra “Tipos e Formas de Violência Digital” na Oficina Violência Digital contra as Mulheres e suas Consequências, prevista para ocorrer no dia 04 de março de 2026.&quot;"/>
    <s v="0017573-07.2026.8.24.0710"/>
    <x v="1"/>
    <s v="em contratação"/>
    <s v="A justificativa pormenorizada encontra-se no Projeto Básico para Contratação AJU 10/2026. Diante da possibilidade de duplo enquadramento, conforme Resolução GP 29/2021, encaminha-se por requisição de compra. O Curso foi autorizado pelo Diretor-Executivo da Academia Judicial Desembargador Luiz Felipe Schuch, doc. 10296645 do processo n. 0007552-69.2026.8.24.0710 (relacionado)."/>
    <n v="1"/>
    <n v="417"/>
    <s v="Baixo"/>
    <s v="Dispensa de Licitação em razão do valor"/>
    <s v=""/>
  </r>
  <r>
    <x v="786"/>
    <s v="Academia Judicial"/>
    <x v="0"/>
    <s v="&quot;Contratação de Ana Clara Fernandes Pereira para realização da Palestra “Os Impactos da Violência Digital na Vida das Mulheres” na Oficina Violência Digital contra as Mulheres e suas Consequências, prevista para ocorrer no dia 04 de março de 2026.&quot;"/>
    <s v="0018032-09.2026.8.24.0710"/>
    <x v="1"/>
    <s v="em contratação"/>
    <s v="A justificativa pormenorizada encontra-se no Projeto Básico para Contratação AJU 12/2026. Diante da possibilidade de duplo enquadramento, conforme Resolução GP 29/2021, encaminha-se por requisição de compra. O Curso foi autorizado pelo Diretor-Executivo da Academia Judicial Desembargador Luiz Felipe Schuch, doc. 10296645 do processo n. 0007552-69.2026.8.24.0710 (relacionado)."/>
    <n v="1"/>
    <n v="387"/>
    <s v="Baixo"/>
    <s v="Dispensa de Licitação em razão do valor"/>
    <s v=""/>
  </r>
  <r>
    <x v="787"/>
    <s v="Comarca de Xaxim"/>
    <x v="1"/>
    <s v="Serviço de transporte de júri"/>
    <s v="0018272-95.2026.8.24.0710"/>
    <x v="1"/>
    <s v="em contratação"/>
    <s v="Necessidade de condução de jurados e oficiais de justiça do Forum da comarca de Xaxim, até o restaurante Dona Ignes na cidade de Xaxim, e após almoço retornar ao Fórum, para sessão do Júri (processo nº 5001396-92.8.24.0081) em 26/03/2026 com inicio as 09:00."/>
    <n v="1"/>
    <n v="480"/>
    <s v="Alto"/>
    <s v="Dispensa de Licitação em razão do valor"/>
    <s v=""/>
  </r>
  <r>
    <x v="788"/>
    <s v="Comarca de Xaxim"/>
    <x v="1"/>
    <s v="Serviço de transporte de júri"/>
    <s v="0018298-93.2026.8.24.0710"/>
    <x v="1"/>
    <s v="em contratação"/>
    <s v="Necessidade de condução de jurados e oficiais de justiça do Forum da comarca de Xaxim, até o restaurante Dona Ignes na cidade de Xaxim, e após almoço retornar ao Fórum, para sessão do Júri (processo nº 500502780-61.8.24.0081) em 16/04/2026 com inicio as 09:00."/>
    <n v="1"/>
    <n v="480"/>
    <s v="Alto"/>
    <s v="Dispensa de Licitação em razão do valor"/>
    <s v=""/>
  </r>
  <r>
    <x v="789"/>
    <s v="Comarca de Criciúma"/>
    <x v="1"/>
    <s v="Aquisição de escova nylon e flange pequena metal p/ enceradeira"/>
    <s v="0016319-96.2026.8.24.0710"/>
    <x v="1"/>
    <s v="em contratação"/>
    <s v="Trata-se de Requisição de Compras na modalidade empenho para aquisição de 01 escova de nylon e 01 flange pequeno de metal para uso na enceradeira industrial de nº 395000. A escova/flange atuais apodreceram devido ao constante emprego da enceradeira na limpeza dos ambientes com pisos do prédio do Fórum de Criciúma, que conta com 04 andares. Observa-se que os valores apresentados pela pretensa contratada estão dentro daqueles praticados no mercado e a aquisição prioriza empresa da região. Diante dos motivos expostos, solicita-se o deferimento do presente pedido."/>
    <s v="1 escova nylon; 1 flange"/>
    <n v="131"/>
    <s v="Baixo"/>
    <s v="Dispensa de Licitação em razão do valor"/>
    <s v=""/>
  </r>
  <r>
    <x v="790"/>
    <s v="Comarca de Caçador"/>
    <x v="1"/>
    <s v="Serviço de transporte de júri"/>
    <s v="0016648-11.2026.8.24.0710"/>
    <x v="1"/>
    <s v="em contratação"/>
    <s v="O transporte destina-se ao deslocamento de ida e de volta do fórum de Caçador ao restaurante Check-in,no dia do júri, para almoço dos jurados e oficiais. A sessão iniciará às 09:00 horas da manhã. Dia:27/03/2026 AUTOS N°:5006613-32.2024.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n v="1"/>
    <n v="200"/>
    <s v="Alto"/>
    <s v="Dispensa de Licitação em razão do valor"/>
    <s v=""/>
  </r>
  <r>
    <x v="791"/>
    <s v="Comarca de Camboriú"/>
    <x v="1"/>
    <s v="Aquisição de prato; garfo; copo; colher e copo de vidro"/>
    <s v="0016818-80.2026.8.24.0710"/>
    <x v="1"/>
    <s v="em contratação"/>
    <s v="Os utensílios serão utilizados pelos participantes das Sessão do Tribunal do Júri durante as refeições,quais sejam: Juiz; Promotor; Assessor do Juiz; Assessor do Promotor; Chefe de Cartório;Advogados; Jurados; Réu, Testemunhas; Oficiais de Justiça; Policiais Militares; Policiais Penais: Agente de Apoio Administrativo; TSI; Analista Administrativo;Copeira e Recepcionista."/>
    <s v="36 pratos; 36 garfos; 36 copos; 36 colher e 12 copos de vidro."/>
    <n v="1332"/>
    <s v="Médio"/>
    <s v="Dispensa de Licitação em razão do valor"/>
    <s v=""/>
  </r>
  <r>
    <x v="792"/>
    <s v="Comarca de Palhoça"/>
    <x v="3"/>
    <s v="Aquisição de acionador manual IP20; acionador manual IP66 e avisador sonoro/sirene"/>
    <s v="0013941-70.2026.8.24.0710"/>
    <x v="1"/>
    <s v="em contratação"/>
    <s v="A AQUISIÇÃO SE JUSTIFICA PELA NECESSIDADE DE PROVIDÊNCIAS/MANUTENÇÃO DO SISTEMA DE ALARME DE INCÊNDIO DO FÓRUM DA COMARCA DE PALHOÇA, CONFORME DESCRITO NO RELATÓRIO DE VISITA (DOC. 10228336), BEM COMO NA INFORMAÇÃO (DOC. 10228388) E NO DESPACHO (10232928), TODOS REFERENTES AO PROCESSO SEI 0100999-82.2024.8.24.0710. TODOS OS DOCUMENTOS MENCIONADOS FORAM JUNTADOS AOS ARQUIVOS COMPLEMENTARES DA PRESENTE REQUISIÇÃO DE COMPRA. "/>
    <s v="4 acionador IP20; 1 acionador IP66 e 1 sirene"/>
    <n v="1196.2"/>
    <s v="Baixo"/>
    <s v="Dispensa de Licitação em razão do valor"/>
    <s v=""/>
  </r>
  <r>
    <x v="793"/>
    <s v="Comarca de Criciúma"/>
    <x v="1"/>
    <s v="Aquisição de Lixeira coleta seletiva 50 litros - amarela; Lixeira coleta seletiva 50 litros - verde; Poste para 02 lixeiras; Placa adesiva lixo reciclável e Placa adesiva lixo não-reciclável"/>
    <s v="0017112-35.2026.8.24.0710"/>
    <x v="1"/>
    <s v="em contratação"/>
    <n v="0"/>
    <s v="4 lixeira 50 lts amarela; 4 verde; 4 poste p/02 lixeira; 4 placa adesiva 2 lixeira. 4 placa adesivo reciclave e 4 placa não reciclavel."/>
    <n v="2750.48"/>
    <s v="Baixo"/>
    <s v="Dispensa de Licitação em razão do valor"/>
    <s v=""/>
  </r>
  <r>
    <x v="794"/>
    <s v="Comarca de Criciúma"/>
    <x v="1"/>
    <s v="Aquisição de elemento de superfície para fogão e serviço de mão de obra"/>
    <s v="0015295-33.2026.8.24.0710"/>
    <x v="1"/>
    <s v="em contratação"/>
    <s v="Trata-se de Requisição de Compras na modalidade empenho para conserto do fogão COOKTOP, de 04 bocas, elétrico, de mesa vitrocerâmica, touch-screen, marca FISCHER, nº 870011540, tendo em vista a queima de 01 boca pelo uso diário nos períodos da manhã e da tarde. Muito embora as propostas apresentadas nos orçamentos 02 e 03 trazerem apenas o valor da peça, ainda assim, supera o valor informado pela pretensa contratada, motivo pelo qual requer seja deferida a Requisição de Compras da forma como se apresenta. Observa-se também que o valor não ultrapassa 60% daquele da aquisição do equipamento. O intuito é dar celeridade na manutenção e conserto, pois o eletrodoméstico é usado para fornecer café à Comarca de Criciúma, que conta com um prédio de 04 andares, nos quais estão distribuídos gabinetes/assessorias, cartórios judiciais, distribuição, secretaria do foro entre outros. Por se tratar de serviço técnico especializado, onde a vistoria prévia foi determinante para descrição do problema e diante do caráter de urgência, solicita-se que a contratação seja realizada com a empresa da região."/>
    <s v="1 elemento de superficie para fogão. 1 mão de obra"/>
    <n v="680"/>
    <s v="Baixo"/>
    <s v="Dispensa de Licitação em razão do valor"/>
    <s v=""/>
  </r>
  <r>
    <x v="795"/>
    <s v="Diretoria de Engenharia e Arquitetura"/>
    <x v="3"/>
    <s v="Serviço de instalação para sistema de iluminação"/>
    <s v="0010012-29.2026.8.24.0710"/>
    <x v="1"/>
    <s v="em contratação"/>
    <s v="Considerando que as adequações têm como objetivo proporcionar ambientes mais modernos, funcionais e confortáveis para o atendimento ao público interno e externo, e que estão alinhadas com os interesses da Administração, opina-se favoravelmente pela autorização e pela continuidade das ações."/>
    <n v="1"/>
    <n v="17950.62"/>
    <s v="Baixo"/>
    <s v="Dispensa de Licitação em razão do valor"/>
    <s v=""/>
  </r>
  <r>
    <x v="796"/>
    <s v="Comarca de Criciúma"/>
    <x v="1"/>
    <s v="Aquisição de Trava para Tampa de Máquina de Lavar ; Bomba De Drenagem para Máquina de Lavar e serviço de mão de obra"/>
    <s v="0016370-10.2026.8.24.0710"/>
    <x v="1"/>
    <s v="em contratação"/>
    <s v="rata-se de Requisição de Compras na modalidade empenho para aquisição de 01 trava para tampa/porta e 01 bomba de drenagem e manutenção da máquina de lavar roupas n. 353173._x000a_A máquina de lavar n. 353173 é usada diarimente, mais de uma vez por dia, pela equipe da limpeza, composta por 15 mulheres, sendo que acada mulher utiliza, ao menos, 01 pano para manter a limpeza do prédio. Ressalto que já é a segunda manutenção em um período menor de 12 meses. A RC vem instruída com 02 orçamentos colhidos da internet e com o orçamento da pretensa contratada, que apresenta valores conforme aqueles vistos no mercado, além da mão de obra para conserto. Por se tratar de serviço técnico especializado, onde a vistoria prévia é determinante para a descrição do serviço e a elaboração do preço, bem como, atendimento em caráter de urgência, solicita-se que a cotação eletrônica seja afastada e a contratação seja realizada com empresa da região._x000a_"/>
    <s v="1 trava da tampa maq. lavar; 1 bomba drenagem; 1 mão de obra"/>
    <n v="300"/>
    <s v="Baixo"/>
    <s v="Dispensa de Licitação em razão do valor"/>
    <s v=""/>
  </r>
  <r>
    <x v="797"/>
    <s v="Academia Judicial"/>
    <x v="0"/>
    <s v="&quot;Contratação da Conteudista Vivian de Medeiros Lago para criar o conteúdo da disciplina &quot;&quot;Perícia Psicológica Forense: contexto de trabalho, aspectos técnicos, éticos e legais (Módulo III – Perícia Psicológica Forense)&quot;&quot;, no Curso de Fundamentos Teóricos e Práticos da Avaliação Psicológica no Contexto Forense – Servidores, a ser realizado entre os dias 18 de maio a 15 de dezembro de 2026.&quot;"/>
    <s v="0015649-58.2026.8.24.0710"/>
    <x v="1"/>
    <s v="em contratação"/>
    <n v="0"/>
    <n v="1"/>
    <n v="633.6"/>
    <s v="Baixo"/>
    <s v="Dispensa de Licitação em razão do valor"/>
    <s v=""/>
  </r>
  <r>
    <x v="798"/>
    <s v="Comarca de Criciúma"/>
    <x v="1"/>
    <s v="Aquisição de jimo aerossol spray"/>
    <s v="0017674-44.2026.8.24.0710"/>
    <x v="1"/>
    <s v="em contratação"/>
    <s v="Trata-se de pedido de Requisição de Compras na modalidade “empenho” para aquisição de frascos de inseticida por solicitação da Unidade Regional de Garantias da Comarca de Criciúma. Justifica-se o pedido pela presença constante de mosquitos na sala reservada para o advogado/cliente conversarem antes da audiência de custódia. Ressalta-se que a atual estação do ano contribui para proliferação de insetos e a atenção deve ser redobrada devido ao aumento dos casos de dengue. Diante dos motivos expostos e pelo presente pedido versar sobre bens de pequeno valor, solicita-se o deferimento. "/>
    <n v="5"/>
    <n v="84.35"/>
    <s v="Baixo"/>
    <s v="Dispensa de Licitação em razão do valor"/>
    <s v=""/>
  </r>
  <r>
    <x v="799"/>
    <s v="Comarca de Rio do Sul"/>
    <x v="3"/>
    <s v="Aquisição de Interfone residencial Intelbras c/ alimentação externa; Canaleta Slim 20 x 10 c/ fita adesiva; metros de cabo flexível 1,5mm preto/azul p/ energia; de mão de obra (técnico) - hora_x000a_Serviço de mão de obra (auxiliar) - hora  e metro de cabo CCI 4 vias p/ interfonia"/>
    <s v="0020984-58.2026.8.24.0710"/>
    <x v="1"/>
    <s v="em contratação"/>
    <s v="Necessidade de instalação de um interfone para comunicação entre a pessoa presa e o advogado por ela constituído ou defensor público, visando o atendimento do disposto no art. 6º da Resolução CNJ n. 213 de 15/12/2015._x000a_"/>
    <s v="1 interfone; 3 canaletas; 10 mts de cabos; 2 mão de obra;1 mt de cabo CCI 4 VIAS"/>
    <n v="681.5"/>
    <s v="Médio"/>
    <s v="Dispensa de Licitação em razão do valor"/>
    <s v=""/>
  </r>
  <r>
    <x v="800"/>
    <s v="Diretoria de Tecnologia da Informação"/>
    <x v="8"/>
    <s v="Serviço de conserto e manutenção - Pat. 381474; Pat. 398818 e Pat. 386483"/>
    <s v="0016177-92.2026.8.24.0710"/>
    <x v="1"/>
    <s v="em contratação"/>
    <s v="Justifica-se a presente RC para fins de conserto e manutenção em duas caixas de som ativas e uma mesa de som, sendo a mesa de patrimônio 386483 e a caixa de patrimônio 381474 utilizados para realização das sessões de Tribunal de Júri da Comarca de Biguaçu, e a caixa de patrimônio 398818 em eventos, reuniões, solenidades e agendamentos diversos nas dependências do Tribunal de Justiça. Os equipamentos são amplamente utilizado e sua falta acarreca prejuízos técnicos para atendimento de grande parte das demandas. O valor orçado encontra-se condizente com o valor de mercado, consoante pesquisas realizadas através de orçamentos junto a empresas do ramo. Destaco que não foi possível localizar orçamentos similares no Banco de Preços e Painel de Preços, por conta de ser equipamento muito específico. O conserto do sistema permitirá sua utilização e atenderá as demandas da Unidade Requisitante. "/>
    <n v="3"/>
    <n v="2857.61"/>
    <s v="Médio"/>
    <s v="Dispensa de Licitação em razão do valor"/>
    <s v=""/>
  </r>
  <r>
    <x v="801"/>
    <s v="Comarca de São Miguel do Oeste"/>
    <x v="1"/>
    <s v="Serviço de locação de veículo, sem motorista, COM QUILOMETRAGEM LIVRE, para o transporte de pessoas por diária de 24 horas, contemplando seguro total e contra terceiros e lavagem inclusa"/>
    <s v="0017845-98.2026.8.24.0710"/>
    <x v="1"/>
    <s v="em contratação"/>
    <s v="Tendo em vista a doação do veículo Oficial da Comarca de São Miguel do Oeste, e a necessidade de locomoção de magistrados e servidores no trabalho, júris, e outras locomoções. O preço da pretensa contratada reflete preços de mercado, já que inferior ao preço referencial constante do Termo de Consolidação de Pesquisa de Preços disponível no SEI nº 0077579-48.2024.8.24.0710. "/>
    <n v="10"/>
    <n v="4000"/>
    <s v="Alto"/>
    <s v="Dispensa de Licitação em razão do valor"/>
    <s v=""/>
  </r>
  <r>
    <x v="802"/>
    <s v="Comarca de Palhoça"/>
    <x v="3"/>
    <s v="Aquisição de cadeado e silicone acético"/>
    <s v="0016623-95.2026.8.24.0710"/>
    <x v="1"/>
    <s v="em contratação"/>
    <s v="TUBOS DE SILICONE: NECESSÁRIOS PARA ATIVIDADES DE MANUTENÇÃO DAS INSTALAÇÕES DO PRÉDIO E REALIZAÇÃO DE PEQUENOS REPAROS PELA ZELADORIA. / CADEADOS: EM RAZÃO DA EXIGÊNCIA, POR PARTE DA PRESTADORA DE SERVIÇOS BELMAN - MANTENEDORA DA SUBESTAÇÃO DE ENERGIA ELÉTRICA DO FÓRUM DE PALHOÇA – DO TRANCAMENTO COM CADEADOS DO PORTÃO DE ACESSO AO TRANSFORMADOR PRINCIPAL DA SUBESTAÇÃO"/>
    <s v="2  cadeados; 20 silicone acético"/>
    <n v="346.62"/>
    <s v="Baixo"/>
    <s v="Dispensa de Licitação em razão do valor"/>
    <s v=""/>
  </r>
  <r>
    <x v="803"/>
    <s v="Diretoria de Engenharia e Arquitetura"/>
    <x v="3"/>
    <s v="Aquisição de plotagem de 1 conjunto de 62 pranchas"/>
    <s v="0018611-54.2026.8.24.0710"/>
    <x v="1"/>
    <s v="em contratação"/>
    <s v="Serviços de impressãos de pranchas necessários à continuidade do processo de aprovação de projeto junto à prefeitura municipal de Palmitos para a construção do Fórum da comarca de Palmitos. Informa-se que todos as empresas receberam previamente a mesma pasta com os arquivos a serem impressos para viabilizar o orçamento."/>
    <n v="1"/>
    <n v="357.2"/>
    <s v="Baixo"/>
    <s v="Dispensa de Licitação em razão do valor"/>
    <s v=""/>
  </r>
  <r>
    <x v="804"/>
    <s v="Comarca de Xanxerê"/>
    <x v="1"/>
    <s v="Aquisição de capacho Vinil Vulcanizado, medindo 2,20m por 1,00m e capacho Vinil Vulcanizado, medindo 0,90m por 0,50m"/>
    <s v="0018219-17.2026.8.24.0710"/>
    <x v="1"/>
    <s v="em contratação"/>
    <s v="Solicitamos a compra de novos capachos para a comarca de Xanxerê, pois os atuais estão muito velhos e se desmanchando._x000a_"/>
    <n v="4"/>
    <n v="2510"/>
    <s v="Baixo"/>
    <s v="Dispensa de Licitação em razão do valor"/>
    <s v=""/>
  </r>
  <r>
    <x v="805"/>
    <s v="Comarca de Maravilha"/>
    <x v="1"/>
    <s v="Serviço de locação de veículo, sem motorista, com quilometragem livre, contemplando seguro _x000a_total e contra terceiros, com lavagem inclusa"/>
    <s v="0019049-80.2026.8.24.0710"/>
    <x v="1"/>
    <s v="em contratação"/>
    <s v="Necessidade de locomoção de magistrados e servidores para realização de tarefas em local diverso da sede do fórum no trabalho, tais como estudos sociais, correições, inspeções, entre outras. O preço da pretensa contratada reflete preços de mercado, já que inferior ao preço referencial constante do Termo de Consolidação de Pesquisa de Preços disponível no SEI nº 0077579-48.2024.8.24.0710. "/>
    <n v="30"/>
    <n v="8400"/>
    <s v="Alto"/>
    <s v="Dispensa de Licitação em razão do valor"/>
    <s v=""/>
  </r>
  <r>
    <x v="806"/>
    <s v="Comarca de Lauro Müller"/>
    <x v="1"/>
    <s v="Aquisição de litros de Hipoclorito de sódio (cloro)"/>
    <s v="0018881-78.2026.8.24.0710"/>
    <x v="1"/>
    <s v="em contratação"/>
    <s v="Considerando o acúmulo de limo nas calçadas e estacionamento, solicitamos a aplicação de hipoclorito de sódio, (cloro). Estacionamento: 1.350,00m². Passeio:461,00m². O serviço de mão de obra será realizado pelo Zelador. OBS: O produto será fornecido em embalagem de 50 litros"/>
    <n v="100"/>
    <n v="400"/>
    <s v="Baixo"/>
    <s v="Dispensa de Licitação em razão do valor"/>
    <s v=""/>
  </r>
  <r>
    <x v="807"/>
    <s v="Diretoria de Engenharia e Arquitetura"/>
    <x v="3"/>
    <s v="Aquisição de defletor de acrílico para ar condicionado K7"/>
    <s v="0012969-03.2026.8.24.0710"/>
    <x v="1"/>
    <s v="em contratação"/>
    <s v="Devido à grande quantidade de pedidos registrados via Portal de Chamados do TJSC, nos quais os usuários relatam desconforto causado pelo fluxo de ar do arcondicionado incidindo diretamente sobre eles, identificou-se a necessidade de adquirir defletores para redirecionar o vento dos aparelhos, visando proporcionar melhor conforto térmico. Segue, na sequência, alguns dos chamados relacionados a essa demanda de defletores que se encontram abertos: 1242159, 1233786, 1232571, 1230110, 1229674, entre outros."/>
    <n v="100"/>
    <n v="9450"/>
    <s v="Médio"/>
    <s v="Dispensa de Licitação em razão do valor"/>
    <s v=""/>
  </r>
  <r>
    <x v="808"/>
    <s v="Comarca de Joinville - Fórum Fazendario"/>
    <x v="1"/>
    <s v="Aquisição de placa em acrílico 2mm com impressão digital 50x30cm; e placa em aço inox com gravação em baixo relevo e moldura em acrílico cristal, 70x70cm "/>
    <s v="0013114-59.2026.8.24.0710"/>
    <x v="1"/>
    <s v="em contratação"/>
    <s v="Placas comemorativas aos 10 (dez) anos de instalação do Fórum Fazendário da Comarca de Joinville: uma placa com a menção da comemoração dos dez anos, um placa com a imagem do_x000a_Desembargador Solon d'Eça Neves e uma placa com nome de todos os juízes do Fórum Fazendário. "/>
    <s v="1 placa em acrilico; 1 placa em aço inox"/>
    <n v="1860"/>
    <s v="Baixo"/>
    <s v="Dispensa de Licitação em razão do valor"/>
    <s v=""/>
  </r>
  <r>
    <x v="809"/>
    <s v="Diretoria de Infraestrutura"/>
    <x v="1"/>
    <s v="Aquisição de fita crepe preta 50X50 720 Cremer"/>
    <s v="0020035-34.2026.8.24.0710"/>
    <x v="1"/>
    <s v="em contratação"/>
    <s v="A presente requisição de compra tem por objetivo atender à demanda do evento Registre-se, a ser realizado em abril próximo. O material em questão será usado para montagem das tendas de atendimento."/>
    <n v="10"/>
    <n v="407"/>
    <s v="Baixo"/>
    <s v="Dispensa de Licitação em razão do valor"/>
    <s v=""/>
  </r>
  <r>
    <x v="810"/>
    <s v="Comarca de São Bento do Sul"/>
    <x v="1"/>
    <s v="Fornecimento de hospedagem em hotel "/>
    <s v="0019043-73.2026.8.24.0710"/>
    <x v="1"/>
    <s v="em contratação"/>
    <s v="Hospedagem aos participantes da sessão de júri (7 Jurados e 2 Oficiais de Justiça), que inicia no dia 12/03/2026 às 09:00 e se estende até o dia 13/03/2026. Autos 0001498-9.2015.8.24.0058._x000a_A RC está de acordo com a Resolução GP n. 20/2025."/>
    <n v="9"/>
    <n v="2070"/>
    <s v="Alto"/>
    <s v="Dispensa de Licitação em razão do valor"/>
    <s v=""/>
  </r>
  <r>
    <x v="811"/>
    <s v="Comarca de Concórdia"/>
    <x v="1"/>
    <s v="Aquisição de válvulas termostáticas"/>
    <s v="0015804-61.2026.8.24.0710"/>
    <x v="1"/>
    <s v="em contratação"/>
    <s v="03 (três) bebedouros, de tombamento 377823, 377824 e 377826 apresetaram problemas de congelamento da água por falha, diagnosticada pela pretensa fornecedora, no funcionamento das válvulas termostáticas. Razão porque será necessária a troca dessas peças em cada um deles. _x000a_"/>
    <n v="3"/>
    <n v="540"/>
    <s v="Médio"/>
    <s v="Dispensa de Licitação em razão do valor"/>
    <s v=""/>
  </r>
  <r>
    <x v="812"/>
    <s v="Divisão de Almoxarifado"/>
    <x v="1"/>
    <s v="Aquisição de ventilador de coluna"/>
    <s v="0019465-48.2026.8.24.0710"/>
    <x v="1"/>
    <s v="em contratação"/>
    <s v="Aquisição para utilização na área de conferência de materiais, devido às elevadas temperaturas do verão naquele espaço durante a preparação dos materiais a serem expedidos."/>
    <n v="5"/>
    <n v="1949.5"/>
    <s v="Médio"/>
    <s v="Dispensa de Licitação em razão do valor"/>
    <s v=""/>
  </r>
  <r>
    <x v="813"/>
    <s v="Comarca de Xanxerê"/>
    <x v="7"/>
    <s v="Aquisição de Coleção SARP-R – Sistema de Avaliação do Relacionamento Parental - Revisado e Ampliado; Coleção EBRAPEG-A - Escala Brasileira de Apego - Versão Adulto e Coleção NEO-PI-R"/>
    <s v="0018212-25.2026.8.24.0710"/>
    <x v="1"/>
    <s v="em contratação"/>
    <s v="pedido da Psicóloga da Comarca de Xanxerê, solicitamos a aquisição do material descrito na presente RC, para utilização nas atividades do cargo de Psicóloga e do setor Psicossocial desta Comarca._x000a_"/>
    <n v="3"/>
    <n v="1236"/>
    <s v="Médio"/>
    <s v="Dispensa de Licitação em razão do valor"/>
    <s v=""/>
  </r>
  <r>
    <x v="814"/>
    <s v="Comarca de Itajaí"/>
    <x v="1"/>
    <s v="Aquisição de disco limpador verde C - 350 mm"/>
    <s v="0016454-11.2026.8.24.0710"/>
    <x v="1"/>
    <s v="em contratação"/>
    <s v="A RC se justifica pela necessidade de nossa equipe de limpeza em adquirir esses discos para enceradeira visando uma melhor limpeza dos pisos do Fórum, devido a muitas obras realizadas."/>
    <n v="30"/>
    <n v="899.7"/>
    <s v="Baixo"/>
    <s v="Dispensa de Licitação em razão do valor"/>
    <s v=""/>
  </r>
  <r>
    <x v="815"/>
    <s v="Comarca de Caçador"/>
    <x v="1"/>
    <s v="Serviço de transporte de júri"/>
    <s v="0019987-75.2026.8.24.0710"/>
    <x v="1"/>
    <s v="em contratação"/>
    <s v="O transporte destina-se ao deslocamento de ida e de volta do fórum de Caçador ao restaurante Check-in,no dia do júri, para almoço dos jurados e oficiais. A sessão iniciará às 09:00 horas da manhã. Dia:27/03/2026 AUTOS N°:0003861-32.2011.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Essa secretaria teve conhecimento desse Júri hoje."/>
    <n v="1"/>
    <n v="200"/>
    <s v="Alto"/>
    <s v="Dispensa de Licitação em razão do valor"/>
    <s v=""/>
  </r>
  <r>
    <x v="816"/>
    <s v="Comarca de Brusque"/>
    <x v="1"/>
    <s v="Serviço de conserto da máquina de lavar roupas"/>
    <s v="0020043-11.2026.8.24.0710"/>
    <x v="1"/>
    <s v="em contratação"/>
    <s v="Necessidade de conserto da máquina de lavar (patrimônio 463789) que está com vazamento na mangueira de saída de agua. Além do conserto será também realizada a limpeza interna do tanque e cesto._x000a_"/>
    <n v="1"/>
    <n v="250"/>
    <s v="Baixo"/>
    <s v="Dispensa de Licitação em razão do valor"/>
    <s v=""/>
  </r>
  <r>
    <x v="817"/>
    <s v="Comarca de Santo Amaro da Imperatriz"/>
    <x v="1"/>
    <s v="Aquisição de torneiras (lado direito e esquerdo) bebedouro libell"/>
    <s v="0012182-71.2026.8.24.0710"/>
    <x v="1"/>
    <s v="em contratação"/>
    <s v="Subtituição das torneiras dos bebedouros do Cartório da 2° Vara (tombo: 443201) e da Copa do Prédio Principal (tombo: 430148)_x000a_"/>
    <n v="2"/>
    <n v="120"/>
    <s v="Baixo"/>
    <s v="Dispensa de Licitação em razão do valor"/>
    <s v=""/>
  </r>
  <r>
    <x v="818"/>
    <s v="Diretoria de Material e Patrimônio"/>
    <x v="6"/>
    <s v="Serviço de Revisão, Rodas de Rolamentos, Contatos, Ajustes de correntes e Roda de Apoio, Kit limpeza e Limpeza e Lubrificação"/>
    <s v="0020165-24.2026.8.24.0710"/>
    <x v="1"/>
    <s v="em contratação"/>
    <s v="Considerando que o valor do conserto da empilhadeira de patrimônio nº 223886 é inferior a 50% (cinquenta por cento) do valor de uma empilhadeira nova, optou-se pela realização do reparo como medida mais econômica e vantajosa para a Administração. A empilhadeira em questão é essencial para a movimentação de bens acondicionados em paletes, os quais são armazenados em estantes tipo porta-palete. Trata-se, portanto, de equipamento imprescindível às atividades operacionais da Divisão de Patrimônio. Ressalta-se que, dentre as empresas consultadas para apresentação de orçamento de conserto, apenas duas mandou orçamento, respondendo prontamente à solicitação. A empresa Dominik MetalCenter respondeu que não trabalham com assistência ou manutenção. "/>
    <n v="1"/>
    <n v="670"/>
    <s v="Baixo"/>
    <s v="Dispensa de Licitação em razão do valor"/>
    <s v=""/>
  </r>
  <r>
    <x v="819"/>
    <s v="Comarca de Correia Pinto"/>
    <x v="1"/>
    <s v="Serviço de transporte de júri"/>
    <s v="0019589-31.2026.8.24.0710"/>
    <x v="1"/>
    <s v="em contratação"/>
    <s v="Refere-se à realização de sessão do Tribunal do Júri designada para o dia 09/04/2026, relativa ao processo nº 5000051-51.2025.8.24.0083, com início às 09h00. Para a referida sessão, será necessário o transporte de jurados, oficiais de justiça e testemunhas. Ressalta-se que, em júris anteriores, houve necessidade de mais de uma viagem, motivo pelo qual está sendo solicitada a realização de duas viagens. O transporte abrangerá o percurso Fórum / Restaurante / Fórum. A requisição encontra-se em conformidade com a Resolução GP nº 20/2025. Conforme informado no documento contendo as informações da empresa Joy Tur, não demonstrou interesse em apresentar orçamento com data atualizada. E não há outra empresa de transporte disponível na região para a prestação do serviço. Diante do exposto, solicito autorização para validação do orçamento apresentado, nos mesmos moldes do que foi decidido na Decisão nº 10172903, no SEI nº 0100914-62.2025.8.24.0710. "/>
    <n v="2"/>
    <n v="120"/>
    <s v="Alto"/>
    <s v="Dispensa de Licitação em razão do valor"/>
    <s v=""/>
  </r>
  <r>
    <x v="820"/>
    <s v="Diretoria de Infraestrutura"/>
    <x v="1"/>
    <s v="Aquisição de cola super fernandes bond"/>
    <s v="0012549-95.2026.8.24.0710"/>
    <x v="1"/>
    <s v="em contratação"/>
    <s v="Trata-se de uma Requisição de Compras para adiquirir COLA INST SUPER FERNANDES BOND 100G, com intuito de serem utilizadas pela equipe da Seção de Apoio, principalmente pelos zeladores e marceneiros da Seção ao prestarem serviços por todo o prédio."/>
    <n v="20"/>
    <n v="271.8"/>
    <s v="Baixo"/>
    <s v="Dispensa de Licitação em razão do valor"/>
    <s v=""/>
  </r>
  <r>
    <x v="820"/>
    <s v="Diretoria de Infraestrutura"/>
    <x v="1"/>
    <s v="Aquisição de cola super fernandes bond"/>
    <s v="0012549-95.2026.8.24.0710"/>
    <x v="1"/>
    <s v="em contratação"/>
    <s v="Trata-se de uma Requisição de Compras para adiquirir COLA INST SUPER FERNANDES BOND 100G, com intuito de serem utilizadas pela equipe da Seção de Apoio, principalmente pelos zeladores e marceneiros da Seção ao prestarem serviços por todo o prédio."/>
    <n v="20"/>
    <n v="271.8"/>
    <s v="Baixo"/>
    <s v="Dispensa de Licitação em razão do valor"/>
    <s v=""/>
  </r>
  <r>
    <x v="820"/>
    <s v="Diretoria de Infraestrutura"/>
    <x v="1"/>
    <s v="Aquisição de cola super fernandes bond"/>
    <s v="0012549-95.2026.8.24.0710"/>
    <x v="1"/>
    <s v="em contratação"/>
    <s v="Trata-se de uma Requisição de Compras para adiquirir COLA INST SUPER FERNANDES BOND 100G, com intuito de serem utilizadas pela equipe da Seção de Apoio, principalmente pelos zeladores e marceneiros da Seção ao prestarem serviços por todo o prédio."/>
    <n v="20"/>
    <n v="271.8"/>
    <s v="Baixo"/>
    <s v="Dispensa de Licitação em razão do valor"/>
    <s v=""/>
  </r>
  <r>
    <x v="821"/>
    <s v="Comarca de Laguna"/>
    <x v="3"/>
    <s v="Aquisição de controlador de acesso com biometria facial - Intelbras SS 3532MF; Fonte de alimentação ininterrupta com bateria 12V/7A.h incorporada - Intelbras FA 1220S ; Botoeira inox de embutir em caixa 4x2&quot; - Intelbras BT 5000 IN; Fechadura eletroímã tração mínima 150 kgf - Intelbras FE 20150; Mola hidráulica aérea para porta até 85 kg - Intelbras MH 104A ; Chaveiro ou cartão RFID - Intelbras."/>
    <s v="0019899-37.2026.8.24.0710"/>
    <x v="1"/>
    <s v="em contratação"/>
    <s v="Trata-se da troca da fechadura externa de acesso secundário do prédio com fluxo restrito a servidores e magistrados por fechadura eletrônica com as características de &quot;stand-alone&quot;, senha e identificação facial que proporciona melhor segurança e controle de acesso de quem estra no fórum. O modelo Intelbras SS 3532 MF, assim como os demais itens (que são necessários a instalação), estão de acordo com as diretrizes e são os recomendados para instalação de sistema de controle de acesso do PJSC elaborada pela DEA. Devido o especialidade dos itens, poucas empresa da região trabalham com eles, porém foram consultadas também as empresas WR distribuidora (encerrou suas atividades), Kronos (não trabalha com a marca intelbras), Uega (não tinha os itens especificados) e JD (não tinha certidão negativa federal) entre outras. Os preços estão compatíveis com a internet._x000a_"/>
    <s v="1 controlador de acesso; 1 fonte de alimentação; 1 botoeira inox;  1 fechadura eletroimã; 1 mola hidráulica; 10 chaveiro cartão RFID"/>
    <n v="2585.8000000000002"/>
    <s v="Médio"/>
    <s v="Dispensa de Licitação em razão do valor"/>
    <s v=""/>
  </r>
  <r>
    <x v="822"/>
    <s v="Comarca de Itajaí"/>
    <x v="1"/>
    <s v="Aquisição de Roda Completa com pneu maciço aro 8&quot;, furo de 1&quot; capacidade 100 kg VONDER"/>
    <s v="0016877-68.2026.8.24.0710"/>
    <x v="1"/>
    <s v="em contratação"/>
    <s v="Em razão do desgaste nas rodinhas dos carrinhos de carregamento de cargas solicitamos a compra para substituição_x000a_"/>
    <n v="4"/>
    <n v="509.28"/>
    <s v="Baixo"/>
    <s v="Dispensa de Licitação em razão do valor"/>
    <s v=""/>
  </r>
  <r>
    <x v="823"/>
    <s v="Comarca de São Lourenço do Oeste"/>
    <x v="1"/>
    <s v="Aquisição de Carrinho auxiliar em aço inox com duas prateleiras"/>
    <s v="0018290-19.2026.8.24.0710"/>
    <x v="1"/>
    <s v="em contratação"/>
    <s v="Aquisição de carrinho de transporte de garrafas térmicas e outros utensílios de copa. Com a mudança para o novo fórum, a copeira necessita transportar garrafas térmicas e outras bebidas quentes pelos 4 andares do prédio. A aquisição do bem proporcionará maior segurança, agilidade e praticidade para a colaboradora na distribuição dos itens de copa pelo fórum."/>
    <n v="1"/>
    <n v="1356.11"/>
    <s v="Baixo"/>
    <s v="Dispensa de Licitação em razão do valor"/>
    <s v=""/>
  </r>
  <r>
    <x v="824"/>
    <s v="Diretoria de Gestão de Pessoas"/>
    <x v="1"/>
    <m/>
    <s v="0016371-92.2026.8.24.0710"/>
    <x v="1"/>
    <s v="em contratação"/>
    <s v="Trata-se de Requisição de Compras de 2 arranjos de flores permanentes (artificiais), cada um com um vaso de vidro. O maior contém 17 hastes de flores; e o menor, 11 hastes. Trata-se de um item importante na composição do ambiente, pois a qualidade percebida quanto ao ambiente e serviços de infraestrutura dos eventos faz parte da experiência e das ações de integração e de valorização dos servidores. A demanda é para atender a Divisão de Desenvolvimento e Valorização de Pessoas da Diretoria de Gestão de Pessoas, em razão dos programas de qualidade_x000a_de vida no PJSC que fazem parte do rol de suas atribuições, como o Programa Bem-Estar no Trabalho e o Programa de Preparação para a Aposentadoria, realizados de forma presencial em Florianópolis. O material não se enquadra nas vedações previstas pela Lei Estadual nº 6.677/1985 e não se enquadra em bem de luxo. Destaco, por fim, que não há resolução vigente com essa previsão e nesse sentido, destaca-se o disposto no art. 5º, §3º, I e IV da Res. GP n. 29/2021: Art. 5º As contratações diretas de pequeno valor serão realizadas preferencialmente por meio da dispensa eletrônica.[...]§ 3º Será utilizado o formulário de requisição de compras, com a contratação da proposta mais vantajosa consignada, quando: I - caracterizada urgência na contratação [...] IV - caracterizado evidente prejuízo no uso da dispensa eletrônica. Informo ainda que foram realizados orçamentos com várias empresas, verificando-se-se que a proposta da empresa Nadia Kristina Costa de Sousa é mais vantajosa e menos onerosa._x000a_"/>
    <s v="1 arranjo floral; 1 vaso de vidro; 1 arranjo floral; 1 vaso de vidro"/>
    <n v="960"/>
    <s v="Baixo"/>
    <s v="Dispensa de Licitação em razão do valor"/>
    <s v=""/>
  </r>
  <r>
    <x v="825"/>
    <s v="Comarca de Xanxerê"/>
    <x v="3"/>
    <s v="Serviço de desmontagem e montagem de bancada de granito no balcão de recepção"/>
    <s v="0015320-46.2026.8.24.0710"/>
    <x v="1"/>
    <s v="em contratação"/>
    <s v="Solicita-se o serviço de desmontagem e remontagem da bancada de granito do balcão da recepção do fórum de Xanxerê, para viabilizar a reforma do piso do hall de entrada. Não há no TJSC setor que realize tal serviço, razão pela qual se faz a presente requisição de compra. Informa-se o SEI referente à reforma do piso: 0014043- 05.2020.8.24.0710. "/>
    <n v="1"/>
    <n v="1200"/>
    <s v="Baixo"/>
    <s v="Dispensa de Licitação em razão do valor"/>
    <s v=""/>
  </r>
  <r>
    <x v="826"/>
    <s v="Presidência"/>
    <x v="10"/>
    <s v="Contratação de 250 horas de consultoria em modelagem estatítica para voltada a pesquisa de avaliação de risco de letalidade/feminicídio com foco no autor da violência, e a pesquisa de efetividade do Projeto Ágora – Grupos Reflexivos com Homens Autores de Violência relativas ao mapeamento 2025"/>
    <s v="0016386-61.2026.8.24.0710"/>
    <x v="1"/>
    <s v="em contratação"/>
    <s v="A Coordenadoria Estadual da Mulher em Situação de Violência Doméstica e Familiar (CEVID/TJSC) encontra-se em fase estratégica de desenvolvimento de pesquisas e projetos que exigem rigor metodológico e de sustentação em evidências empíricas sólidas. Entre as iniciativas em curso destacam-se a pesquisa de avaliação de risco de letalidade/feminicídio com foco no autor da violência, e a pesquisa de efetividade do Projeto Ágora – Grupos Reflexivos com Homens Autores de Violência relativas ao mapeamento 2025, constante no SEI n. 0114952-16.2024.8.24.0710. Para que os resultados da pesquisa sejam válidos e reconhecidos em âmbito nacional e internacional, é imprescindível a participação de um profissional com expertise em modelagem estatística desde a fase inicial da construção da pesquisa. Para justificar a referida imprescindibilidade, remonta-se que a ausência desse suporte técnico poderá comprometer a validade dos resultados e, em última instância, demandar o refazimento da pesquisa, com prejuízo financeiro e institucional. O profissional atuará na definição do desenho amostral, cálculo de tamanho de amostra, condução de análises fatoriais, testes de confiabilidade, modelagem estatística e validação de indicadores de efetividade. Trata-se, portanto, de um recurso estruturante, não apenas pontual, que permitirá à CEVID consolidar uma base científica robusta e comparável internacionalmente.  "/>
    <n v="250"/>
    <n v="60000"/>
    <s v="Médio"/>
    <s v="Dispensa de Licitação em razão do valor"/>
    <s v=""/>
  </r>
  <r>
    <x v="827"/>
    <s v="Comarca de Papanduva"/>
    <x v="3"/>
    <s v="Aquisição de Assento Herc Almofadado prime branco; Assento sanitário almof Thema Prem Branco Quadrado; Selador PU 40 Multiuso W-Max Cinza 212ML/360; Fita Antiderrapante 50mmx5m - preta vila; Fita adesiva lacre 48mm x 50m - Transparente 3M e  Torneira C72 1/4 V Cozinha PDE Super Preto 5/8&quot; 1267 / 5569"/>
    <s v="0021447-97.2026.8.24.0710"/>
    <x v="1"/>
    <s v="em contratação"/>
    <s v="Materiais para pequenos consertos e reparos no Fórum da Comarca de Papanduva, conforme segue: 1.Assentos de vaso saniário: para troca dos assentos avariados; 2. Selador PU: para reparos de fisuras e de infiltração nas janelas; 3. Fita antiderrapante: para proteção antiderrapante na rampa de acesso ao fórum; 4. Fita adesiva transparente: para uso em geral da secretaria e cartório; 5. Torneira C72 1/4 V Cozinha: para troca da torneira avariada da cozinha. "/>
    <s v="3 assento herc; 1 assento sanitário almof; 5 selador PU; 10 fita antiderrapante; 5 fita adesiva lacre; 1 torneira"/>
    <n v="769.9"/>
    <s v="Baixo"/>
    <s v="Dispensa de Licitação em razão do valor"/>
    <s v=""/>
  </r>
  <r>
    <x v="828"/>
    <s v="Divisão de Almoxarifado"/>
    <x v="6"/>
    <s v="Aquisição de Porta documento em poliestireno ou acrílico, articulável, duplo, cor fumê e fita adesiva mágica, med 12mm x 20m, com código de barras"/>
    <s v="0023613-05.2026.8.24.0710"/>
    <x v="1"/>
    <s v="em contratação"/>
    <s v="O item 1 (porta documento em acrílico) é destinado para viabilizar a organização de documentos físico sobre mesas, sendo que nestes ano houve ampliação de solicitação por parte de novos Gabinetes. No tocante ao item 2 (baterial alcalina A23) há a necessidade para utilização em controles de portões dos fóruns. Já o item 3 (fita adesiva mágica) é necessário para reparos em documentos que sofreram algum tipo de dano em seu manuseio._x000a_"/>
    <s v="30 porta documentos; 60 fita adesiva código de barras"/>
    <n v="2214"/>
    <s v="Médio"/>
    <s v="Dispensa de Licitação em razão do valor"/>
    <s v=""/>
  </r>
  <r>
    <x v="829"/>
    <s v="Diretoria de Infraestrutura"/>
    <x v="1"/>
    <s v="Aquisição de unidades de fibra verde para mop"/>
    <s v="0023263-17.2026.8.24.0710"/>
    <x v="1"/>
    <s v="em contratação"/>
    <s v="Trata-se de aquisição de fibra verde para mop a fim de restabelecer o estoque disponível no Almoxarifado Central. Distribuído ao Tribunal de Justiça, às comarcas e demais unidades administrativas por meio de pedido feito no sistema ERP, o item é usado para esfregar e retirar a sujeira do chão e demais superfícies, sendo indispensável para a limpeza cotidiana das edificações. Solicita-se que seja afastada a dispensa eletrônica em razão da urgência para suprir a demanda, visto que é iminente a falta do produto. "/>
    <n v="5000"/>
    <n v="10450"/>
    <s v="Baixo"/>
    <s v="Dispensa de Licitação em razão do valor"/>
    <s v=""/>
  </r>
  <r>
    <x v="830"/>
    <s v="Diretoria de Engenharia e Arquitetura"/>
    <x v="3"/>
    <s v="Aquisição de analisador de energia ISSO BLACK BOX P1000R; analisador de energia ISSO BLACK BOX P500R e Fonte Nobreak 12V - 1A Intelbras"/>
    <s v="0019298-31.2026.8.24.0710"/>
    <x v="1"/>
    <s v="em contratação"/>
    <s v="Aquisição de 2 analisadores/registradores de grandezas elétricas para verificação da qualidade do fornecimento de energia elétrica aos prédios do PJSC._x000a_"/>
    <s v="2 analisador de energia, 1 fonte nobreak 12v"/>
    <n v="14072"/>
    <s v="Médio"/>
    <s v="Dispensa de Licitação em razão do valor"/>
    <s v=""/>
  </r>
  <r>
    <x v="831"/>
    <s v="Corregedoria-Geral da Justiça"/>
    <x v="9"/>
    <s v="Serviço de impressão colorida"/>
    <s v="0024932-08.2026.8.24.0710"/>
    <x v="1"/>
    <s v="em contratação"/>
    <s v="A presente solicitação tem por objeto a contratação de serviço gráfico para a confecção de material referente ao acompanhamento de adoção internacional conduzido pela Corregedoria-Geral da Justiça. A adoção internacional envolve uma complexa transição para a criança ou adolescente, que passa por rupturas afetivas e mudanças sociais e culturais profundas, ao ser_x000a_inserida(o) em um novo país, com outra língua, com outros costumes e referências identitárias. Do ponto de vista psicológico, é fundamental que esse processo seja permeado por estratégias que promovam a segurança emocional, o fortalecimento do vínculo com a família adotiva e a preservação da identidade da criança ou adolescente. Tendo em vista essa complexidade, uma das estratégias a serem utilizadas no acompanhamento da adoção internacional, aprovada pelo Corregedor-Geral da Justiça, é a confecção de um material gráfico que registre de forma simbólica e visual as etapas da vida da criança e do processo de adoção, documentando a construção do vínculo com os adotantes durante a aproximação e o estágio de convivência. A entrega do álbum ao final do estágio de convivência marca simbolicamente o fechamento de uma etapa importante, reforçando a continuidade do cuidado, do afeto e da proteção que a nova família oferecerá. O material possui caráter institucional e afetivo, contribuindo para a preservação da memória da trajetória da criança e do processo de adoção, sem conter documentos oficiais ou dados sigilosos. O álbum será destinado às partes envolvidas, à comarca na qual tramitou o processo de adoção e à Comissão Estadual Judiciária de Adoção – CEJA, para fins de arquivo, proporcionando um registro organizado, acessível e significativo dos momentos vivenciados durante o processo. "/>
    <n v="3"/>
    <n v="984"/>
    <s v="Baixo"/>
    <s v="Dispensa de Licitação em razão do valor"/>
    <s v=""/>
  </r>
  <r>
    <x v="832"/>
    <s v="Academia Judicial"/>
    <x v="0"/>
    <s v="Contratação da formadora Ana Christina Celano Teixeira, por meio da sua empresa, para ministrar o Workshop do Programa Vida Plena, a ser realizado no dia 24 e 25 de março de 2026, das 8h30 às 12h30 e das 14h às 18h, na Academia Judicial."/>
    <s v="0024733-83.2026.8.24.0710"/>
    <x v="1"/>
    <s v="em contratação"/>
    <s v="A justificativa pormenorizada encontra-se no Projeto Básico n. AJU 13/2026. Diante da possibilidade de duplo enquadramento, conforme Resolução GP 29/2021, encaminha-se por requisição de compra. O curso foi autorizado pela Diretora Executiva da Academia Judicial, Desembargadora Vera Lúcia Ferreira Copetti, doc. 10432878 do SEI 0019623-06.2026.8.24.0710 (relacionado)"/>
    <n v="1"/>
    <n v="4800"/>
    <s v="Médio"/>
    <s v="Dispensa de Licitação em razão do valor"/>
    <s v=""/>
  </r>
  <r>
    <x v="833"/>
    <s v="Corregedoria-Geral da Justiça"/>
    <x v="1"/>
    <s v="Aquisição de Pin em Zamac com 2cm de diâmetro, níquel, personalização em 3 cores com pino e prendedor de metal"/>
    <s v="0022955-78.2026.8.24.0710"/>
    <x v="1"/>
    <s v="em contratação"/>
    <s v="Em atenção ao contido no artigo 4º, inciso I, da Resolução GP nº 29/2021 do Tribunal de Justiça de Santa Catarina, a contratação dos pins se justifica pela necessidade de sua utilização pelas equipes da Corregedoria-Geral da Justiça em eventos institucionais promovidos tanto pela Corregedoria e/ou pelo TJSC quanto por outras instituições, nos quais a Corregedoria-Geral da Justiça participa ou é representada, visando a promoção da identidade institucional, garantindo a visibilidade e a identificação das equipes da CGJ nestes eventos. Assim, a aquisição dos pins atende à necessidade pública de um item simbólico e prático para ser utilizado pela Corregedoria em eventos institucionais e de outras organizações, com o intuito de reforçar a imagem institucional e facilitar a identificação das equipes da CGJ e/ou TJSC. No tocante à soluções disponíveis no mercado, em cumprimento ao artigo 4º, inciso III, da Resolução GP nº 29/2021, optou-se por empresa local e que apresentou o melhor valor em relação às outras concorrentes. Ademais, a empresa forneceu produto similar ao Núcleo de Inteligência e Segurança Institucional e à Corregedoria-Geral da Justiça segundo requisição de compras que tramitou no SEi 0020904-31.2025.8.24.0710. "/>
    <n v="50"/>
    <n v="1462.5"/>
    <s v="Baixo"/>
    <s v="Dispensa de Licitação em razão do valor"/>
    <s v=""/>
  </r>
  <r>
    <x v="834"/>
    <s v="Comarca de Orleans"/>
    <x v="1"/>
    <s v="Serviço de locação de transporte"/>
    <s v="0023063-10.2026.8.24.0710"/>
    <x v="1"/>
    <s v="em contratação"/>
    <s v="Locação de veiculo a ser utilizado pelo Assistente Social desta Comarca no deslocamento para realização de visitas as crianças e adolescentes e seus vamiliares."/>
    <n v="20"/>
    <n v="6570"/>
    <s v="Alto"/>
    <s v="Dispensa de Licitação em razão do valor"/>
    <s v=""/>
  </r>
  <r>
    <x v="835"/>
    <s v="Diretoria de Infraestrutura"/>
    <x v="1"/>
    <s v="Aquisição de strike 500ml"/>
    <s v="0020184-30.2026.8.24.0710"/>
    <x v="1"/>
    <s v="em contratação"/>
    <s v="A presente requisição tem a finalidade de compra de STRIKE 500ML - VONIXX - para uso de zeladoria com fins de auxiliar na limpeza de placas e remoção de adesivos._x000a_"/>
    <n v="10"/>
    <n v="589"/>
    <s v="Baixo"/>
    <s v="Dispensa de Licitação em razão do valor"/>
    <s v=""/>
  </r>
  <r>
    <x v="836"/>
    <s v="Comarca de São Carlos"/>
    <x v="8"/>
    <s v="Serviço de instalação, de configuração e de treinamento do sistema audiovisual"/>
    <s v="0011529-69.2026.8.24.0710"/>
    <x v="1"/>
    <s v="em contratação"/>
    <s v="Diante da locação de sala comercial para abrigar Salão de Júri nesta Comarca de São Carlos [SEI 0048470-52.2025.8.24.0710 e 0056452-20.2025.8.24.0710], há necessidade de instalação de sistema audiovisual completo, conforme solicitado e deferido no SEI n. 0065005-56.2025.8.24.0710. Destaca-se, ainda, que há somente 2 (dois) orçamentos nos autos, sendo que o terceriro orçamento foi solicitado por diversas vezes à empresa indicada pela DTI, sem que fosse realizado (conforme verifica-se nos comprovantes juntados nos autos). _x000a_"/>
    <n v="1"/>
    <n v="12050"/>
    <s v="Alto"/>
    <s v="Dispensa de Licitação em razão do valor"/>
    <s v=""/>
  </r>
  <r>
    <x v="837"/>
    <s v="Comarca de Xaxim"/>
    <x v="1"/>
    <s v="Serviço de transporte de júri"/>
    <s v="0023539-48.2026.8.24.0710"/>
    <x v="1"/>
    <s v="em contratação"/>
    <s v="Necessidade de condução de jurados e oficiais de justiça do Forum da comarca de Xaxim, até o restaurante Dona Ignes na cidade de Xaxim, e pós almoço, conduzir de volta ao Fórum da comarca, para a Sessão de Júri (Processo nº 0001772-76.2018.8.24.0081) na data de 24/04/2026, com início da sessão as 09:00; A RC está de acordo com a Resolução GP n. 20/2025"/>
    <n v="1"/>
    <n v="480"/>
    <s v="Alto"/>
    <s v="Dispensa de Licitação em razão do valor"/>
    <s v=""/>
  </r>
  <r>
    <x v="838"/>
    <s v="Comarca de Laguna"/>
    <x v="3"/>
    <s v="Aquisição de Controlador de acesso com biometria facial - Intelbras SS 3532MF; Fonte de alimentação ininterrupta com bateria 12V/7A.h incorporada - Intelbras FA 1220S; Botoeira inox de embutir em caixa 4x2&quot; - Intelbras BT 5000 IN; Fechadura eletroímã tração mínima 150 kgf - Intelbras FE 20150; Mola hidráulica aérea para porta até 85 kg - Intelbras MH 104A  e Chaveiro ou cartão RFID - Intelbras ."/>
    <s v="0019899-37.2026.8.24.0710"/>
    <x v="1"/>
    <s v="em contratação"/>
    <s v="Trata-se da troca da fechadura externa de acesso secundário do prédio com fluxo restrito a servidores e magistrados por fechadura eletrônica com as características de &quot;stand-alone&quot;, senha e identificação facial que proporciona melhor segurança e controle de acesso de quem estra no fórum. O modelo Intelbras SS 3532 MF, assim como os demais itens (que são necessários a instalação), estão de acordo com as diretrizes e são os recomendados para instalação de sistema de controle de acesso do PJSC elaborada pela DEA. Devido o especialidade dos itens, poucas empresa da região trabalham com eles, porém foram consultadas também as empresas WR distribuidora (encerrou suas atividades), Kronos (não trabalha com a marca intelbras), Uega (não tinha os itens especificados) e JD (não tinha certidão negativa federal) entre outras. Os preços estão compatíveis com a internet. "/>
    <s v="1 controlador facial biometrico; 1 fonte de alimentação; 1 botoeira inox; 1 fechadura eletroima; 1 mola hidraulica; 1 chaveiro cartão RFID."/>
    <n v="2585.8000000000002"/>
    <s v="Médio"/>
    <s v="Dispensa de Licitação em razão do valor"/>
    <s v=""/>
  </r>
  <r>
    <x v="838"/>
    <s v="Comarca de Laguna"/>
    <x v="3"/>
    <s v="Aquisição de Controlador de acesso com biometria facial - Intelbras SS 3532MF; Fonte de alimentação ininterrupta com bateria 12V/7A.h incorporada - Intelbras FA 1220S; Botoeira inox de embutir em caixa 4x2&quot; - Intelbras BT 5000 IN; Fechadura eletroímã tração mínima 150 kgf - Intelbras FE 20150; Mola hidráulica aérea para porta até 85 kg - Intelbras MH 104A  e Chaveiro ou cartão RFID - Intelbras ."/>
    <s v="0019899-37.2026.8.24.0710"/>
    <x v="1"/>
    <s v="em contratação"/>
    <s v="Trata-se da troca da fechadura externa de acesso secundário do prédio com fluxo restrito a servidores e magistrados por fechadura eletrônica com as características de &quot;stand-alone&quot;, senha e identificação facial que proporciona melhor segurança e controle de acesso de quem estra no fórum. O modelo Intelbras SS 3532 MF, assim como os demais itens (que são necessários a instalação), estão de acordo com as diretrizes e são os recomendados para instalação de sistema de controle de acesso do PJSC elaborada pela DEA. Devido o especialidade dos itens, poucas empresa da região trabalham com eles, porém foram consultadas também as empresas WR distribuidora (encerrou suas atividades), Kronos (não trabalha com a marca intelbras), Uega (não tinha os itens especificados) e JD (não tinha certidão negativa federal) entre outras. Os preços estão compatíveis com a internet. "/>
    <s v="1 controlador facial biometrico; 1 fonte de alimentação; 1 botoeira inox; 1 fechadura eletroima; 1 mola hidraulica; 1 chaveiro cartão RFID."/>
    <n v="2585.8000000000002"/>
    <s v="Médio"/>
    <s v="Dispensa de Licitação em razão do valor"/>
    <s v=""/>
  </r>
  <r>
    <x v="839"/>
    <s v="Núcleo de Comunicação Institucional"/>
    <x v="0"/>
    <s v="Serviço de audiodesrcrição para o evento FestLbas 2026"/>
    <s v="0026258-03.2026.8.24.0710"/>
    <x v="1"/>
    <s v="em contratação"/>
    <s v="Serviço de audiodescrição para pessoas com deficiência visual solicitado pela Presidencia deste Tribunal para o evento FastLabs que ocorrerá entre os dias 26 e 27 de março de 2026, na sede do Tribunal de Justiça do Estado de Santa Catarina, conforme processo SEI 0008041-09.2026.8.24.0710."/>
    <n v="15"/>
    <n v="4101"/>
    <s v="Médio"/>
    <s v="Dispensa de Licitação em razão do valor"/>
    <s v=""/>
  </r>
  <r>
    <x v="840"/>
    <s v="Divisão de Patrimônio"/>
    <x v="1"/>
    <s v="Aquisição de cola inst super tek bond; desengripante; estopa de fios brancos; tinta spray branco fosco; tinta spray preto fosco"/>
    <s v="0022642-20.2026.8.24.0710"/>
    <x v="1"/>
    <s v="em contratação"/>
    <s v="Os materiais solicitados, tais como cola instantânea, desengripante, tintas spray e estopa, serão utilizados nos serviços de limpeza, conservação, pequenos reparos erevitalização de mobiliários institucionais. Essas ações permitem a recuperação de itens que apresentam desgastes decorrentes do uso, possibilitando seu reaproveitamento em outros setores do Tribunal.A utilização desses materiais contribui diretamente para a melhoria das condições de uso dos móveis, prolongando sua vida útil e garantindo melhores condições de conservação do patrimônio público. Além disso, a recuperação e reutilização de mobiliários representam uma medida de  economicidade e eficiência administrativa, reduzindo a necessidade de aquisição de novos bens e promovendo o uso racional dos recursos públicos."/>
    <s v="50 cola super bond; 36 desingripante; 3 estopas; 24 tinta spray branco; 42 tinta spray preto"/>
    <n v="3617.3"/>
    <s v="Baixo"/>
    <s v="Dispensa de Licitação em razão do valor"/>
    <s v=""/>
  </r>
  <r>
    <x v="841"/>
    <s v="Comarca de Indaial"/>
    <x v="1"/>
    <s v="Fornecimento de hospedagem em hotel com café da manhã"/>
    <s v="0024866-28.2026.8.24.0710"/>
    <x v="1"/>
    <s v="em contratação"/>
    <s v="Hospedagem para os participantes da(s) Sessão (ões) do Tribunal de Júri. Data da sessão: 25/03/2026; Número do processo judicial: 50047862620248240031/SC; Horário de início da sessão: 08 horas; hospedagem para 7 Jurados e 2 Oficiais de Justiça, previstos na Resolução GP n. 20/2025, Art. 5º. A RC está de acordo com a Resolução GP n. 20/2025, a não ser na questão do prazo, por questões alheias à vontade da Secretaria do Foro, haja vista que a necessidade de reserva de acomodação estava em análise, pois havia a possibilidade de desmembramento dos autos em relação a um dos acusados. Ressalto que se trata de processo com 3 acusados, todos presos, além de 10 testemunhas, o que justifica a necessidade de realizar a reserva em hotel. Vale considerar que precisamos de um estabelecimento que tenha 9 quartos em um mesmo andar, para possibilitar que os oficiais de justiça revezem a custódia do corredor (para poderem atestar a incomunicabilidade dos jurados). Em pesquisa realizada, verifiquei que na cidade de Indaial, temos os seguintes estabelecimentos que prestam serviços de hospedagem: Hotel Gran Santa Catarina, Hotel Romer, Ricardo Hotel, Hotel Parador Indaial, Hotel K-necos, e Hotel Larsen. Entrei em contato com todos e anotei suas peculiaridades: Hotel Romer,_x000a_Ricardo Hotel, Hotel Parador Indaial, Hotel K-necos: não possuem 9 quartos em um mesmo andar, e Hotel Larsen: não dispõe de 9 quartos em um mesmo andar, assim como não dispõe de 9 suítes, sendo algumas acomodações com banheiro compartilhado. Hotel Gran Santa Catarina: possui 9 quartos em um mesmo andar, além de possuir boa estrutura (o que, infelizmente não se pode falar dos demais hotéis). Assim, considerando que apenas o Gran Hotel Santa Catarina encaminhou orçamento, haja vista os outros não terem a estrutura adequada, angariei orçamento na cidade vizinha Timbó (de hotéis com estrutura parecida, e em quartos individuais - preço é por pessoa e por diária), a fim de que se possa ter um parâmetro acerca do valor."/>
    <n v="9"/>
    <n v="2430"/>
    <s v="Alto"/>
    <s v="Dispensa de Licitação em razão do valor"/>
    <s v=""/>
  </r>
  <r>
    <x v="842"/>
    <s v="Comarca de Criciúma"/>
    <x v="1"/>
    <s v="Aquisição de copo"/>
    <s v="0023059-70.2026.8.24.0710"/>
    <x v="1"/>
    <s v="em contratação"/>
    <s v="Trata-se de Requisição de Compra na modalidade empenho para aquisição de copos de vidro para servir água nos dias de sessão do Tribunal do Júri e, principalmente, nos eventos que ocorrem no prédio do Fórum de Criciúma. A RC vem instruída com 03 orçamentos, sendo um formulário de empresa local e os outros dois coletados da internet, priorizando fornecedor da região de Criciúma. Muito embora o Almoxarifado Central forneça copos plásticos, convém, na organização de eventos, utilizar copos de vidro para composição da mesa de autoridades_x000a_bem como para atender as recorrentes reuniões de magistrados que ocorrem em Criciúma, por se tratar de comarca polo. Diante do exposto, solicita-se o deferimento do pedido para aquisição de 36 unidades de copos de vidro NADIR BRISTOL de 340ml. "/>
    <n v="36"/>
    <n v="259.2"/>
    <s v="Baixo"/>
    <s v="Dispensa de Licitação em razão do valor"/>
    <s v=""/>
  </r>
  <r>
    <x v="843"/>
    <s v="Diretoria de Infraestrutura"/>
    <x v="1"/>
    <s v="Aquisição de refrigerador comercial"/>
    <s v="0025118-31.2026.8.24.0710"/>
    <x v="1"/>
    <s v="em contratação"/>
    <s v="Trata-se de aquisição de refrigerador vertical expositor para o restaurante do Tribunal, visto que o atual encontra-se com desgastes significativos pelo uso e sem possibilidade de conserto. O novo equipamento é necessário para garantir a adequada conservação de alimentos e bebidas, em conformidade com as normas sanitárias, além de melhorar a organização, o controle de estoque e a agilidade no atendimento. O item contribuirá para a eficiência operacional, redução de desperdícios, economia de energia e atendimento à demanda diária do restaurante. "/>
    <n v="1"/>
    <n v="5799"/>
    <s v="Baixo"/>
    <s v="Dispensa de Licitação em razão do valor"/>
    <s v=""/>
  </r>
  <r>
    <x v="844"/>
    <s v="Comarca de Gaspar"/>
    <x v="3"/>
    <s v="Aquisição de  Adaptador para mangueira; disco de corte inox; Engate rápido para mangueira; fita isolante; Fita veda rosca; pincel; plugue fêmea; Plugue macho; selante e silicone acético incolor."/>
    <s v="0024730-31.2026.8.24.0710"/>
    <x v="1"/>
    <s v="em contratação"/>
    <s v="Aquisição de materiais para a manutenção predial. O prédio possui 7.801,91 m2, que contém 9 pavimentos, 3 ambientes grandes de garagens, pátio, calçadas, hall, telhado e diversos terraços. É essencial neste momento que a limpeza e manutenção predial não seja afetada, dando condições para que os 2 zeladores possam ter recursos para trabalhar. Quantidade visando suprir o 1º semestre de 2026.  "/>
    <s v="15 adaptador p mangueira; 10 disco de corte; 15 engate rápido; 10 fita isolante; 5 veda rosca; 5 pincel; 5 plugue fêmea; 5 plugue macho; 10 selante; 10 silicone"/>
    <n v="861.4"/>
    <s v="Baixo"/>
    <s v="Dispensa de Licitação em razão do valor"/>
    <s v=""/>
  </r>
  <r>
    <x v="845"/>
    <s v="Comarca de São Joaquim"/>
    <x v="1"/>
    <s v="Aquisição de termostato bebedouro; rele e protetor e protetor térmico"/>
    <s v="0024793-56.2026.8.24.0710"/>
    <x v="1"/>
    <s v="em contratação"/>
    <s v="Necessidade de reparo bebedouro patrimônio nº 367935 Bebedouro marca Libell, que apresenta problemas no mecanismo de refrigeração de água. Informo que o valor dos reparos não ultrapassam 60% do valor de aquisição do bem e a RC está de acordo com as orientações normativas para contratação. "/>
    <s v="1 termostato p/bebedouro; 1 rele e protetor; 1 protetor térmico"/>
    <n v="180"/>
    <s v="Baixo"/>
    <s v="Dispensa de Licitação em razão do valor"/>
    <s v=""/>
  </r>
  <r>
    <x v="846"/>
    <s v="Academia Judicial"/>
    <x v="0"/>
    <s v="&quot;Contratação da Conteudista Aline Cristina Ferreira de Santana para criar o conteúdo das disciplinas &quot;Aspectos sociais e psicológicos relacionados à adoção, adoção de crianças maiores e adolescentes e devoluções&quot;&quot; e &quot;&quot;Aspectos sociais e psicológicos relacionados aos pretendentes&quot;&quot; no Curso de Fundamentos Teóricos e Práticos da Avaliação Psicológica no Contexto Forense – Servidores, a ser realizado entre os dias 18 de maio a 15 de dezembro de 2026&quot;"/>
    <s v="0025979-17.2026.8.24.0710"/>
    <x v="1"/>
    <s v="em contratação"/>
    <s v="A justificativa pormenorizada encontra-se no Projeto Básico n. AJU 11/2026. Diante da possibilidade de duplo enquadramento, conforme Resolução GP 29/2021, encaminha-se por requisição de compra. O curso foi autorizado pelo Diretor Executivo da Academia Judicial, Desembargador Luiz Felipe Schuch, doc. 10230395 do SEI 0052601-70.2025.8.24.0710 (relacionado)"/>
    <n v="1"/>
    <n v="432"/>
    <s v="Médio"/>
    <s v="Dispensa de Licitação em razão do valor"/>
    <s v=""/>
  </r>
  <r>
    <x v="847"/>
    <s v="Academia Judicial"/>
    <x v="0"/>
    <s v="&quot;Contratação do formador Luiz Carlos Contro, por intermédio da sua empresa, para ministrar a disciplina &quot;&quot;A importância das relações humanas na função da magistratura - Unidade 5&quot;&quot; no Curso Oficial de Formação Inicial para a Magistratura - ENFAM - Turma 01/2026, a ser realizada no dia 10 de abril de 2026, das 8h30 às 12h30 e das 13h30 às 17h30, na Academia Judicial.&quot;"/>
    <s v="0023795-88.2026.8.24.0710"/>
    <x v="1"/>
    <s v="em contratação"/>
    <s v="A justificativa pormenorizada encontra-se no Projeto Básico n. AJU 07/2026. Diante da possibilidade de duplo enquadramento, conforme Resolução GP 29/2021, encaminha-se por requisição de compra. O curso foi autorizado pelo Diretor Executivo da Academia Judicial, Desembargador Luiz Felipe Schuch, doc. 10193232 do SEI 0091319-39.2025.8.24.0710 (relacionado)."/>
    <n v="1"/>
    <n v="4560"/>
    <s v="Médio"/>
    <s v="Dispensa de Licitação em razão do valor"/>
    <s v=""/>
  </r>
  <r>
    <x v="848"/>
    <s v="Academia Judicial"/>
    <x v="0"/>
    <s v="&quot;Contratação da empresa Zenite Informação e Consultoria S/A para ministrar o curso &quot;&quot;Aspectos Fundamentais e Aplicados da Contratação de Terceirização de Serviços com Dedicação Exclusiva de Mão de Obra – Turma 01/2026&quot;&quot;, nos dias 25 a 27 de março de 2026, das 14h às 18h, na modalidade Virtual (síncrono), na plataforma Zênite Online e na plataforma Teams.&quot;"/>
    <s v="0025688-17.2026.8.24.0710"/>
    <x v="1"/>
    <s v="em contratação"/>
    <s v="A justificativa pormenorizada encontra-se no Projeto Básico para contratação AJU 14/2026. Diante da possibilidade de duplo enquadramento, conforme Resolução GP29/2021, encaminha-se por requisição de compra. O Curso de Aspectos Fundamentais e Aplicados da Contratação de Terceirização de Serviços com Dedicação Exclusiva de Mão de Obra – Turma 01/2026 foi autorizado pela Diretora Executiva da Academia Judicial (doc 10449921) do SEI 0023699-73.2026.8.24.0710 (relacionado)."/>
    <n v="1"/>
    <n v="34056"/>
    <s v="Médio"/>
    <s v="Dispensa de Licitação em razão do valor"/>
    <s v=""/>
  </r>
  <r>
    <x v="849"/>
    <s v="Diretoria de Infraestrutura"/>
    <x v="1"/>
    <s v="Aquisição de bandeja branca"/>
    <s v="0025324-45.2026.8.24.0710"/>
    <x v="1"/>
    <s v="em contratação"/>
    <s v="Trata-se da aquisição de bandejas para acondicionamento de objetos pessoais durante a passagem pelo detector de metais. A compra justifica-se pela necessidade de garantir a adequada execução dos procedimentos de segurança na entrada deste Tribunal. Os referidos itens permitem que usuários depositem temporariamente pertences metálicos, como chaves, celulares e carteiras, facilitando a inspeção pelo equipamento, além de evitar extravios e proporcionar maior organização e agilidade no fluxo de acesso às dependências da instituição."/>
    <n v="4"/>
    <n v="63.96"/>
    <s v="Baixo"/>
    <s v="Dispensa de Licitação em razão do valor"/>
    <s v=""/>
  </r>
  <r>
    <x v="850"/>
    <s v="Diretoria de Infraestrutura"/>
    <x v="1"/>
    <s v="Aquisição de disco enceradeira; vaselina líquida; pano microfibra nobre e pano microfibra"/>
    <s v="0025487-25.2026.8.24.0710"/>
    <x v="1"/>
    <s v="em contratação"/>
    <s v="Trata-se de uma requisição de compra de itens relacionados à limpeza, que serão utilizados no prédio-sede do Tribunal de Justiça. Os produtos não constam no catálogo do almoxarifado. As aquisições têm as seguintes justificativas: “Disco verde para enceradeira 350 mm” – a ser utilizado na enceradeira para limpeza dos pisos; “Pano de microfibra” – para polir louças e itens utilizados na copa; “Pano de microfibra para vidro” – o produto possui alta eficiência e durabilidade, diminuindo gastos e a produção de lixo; “Vaselina” – tem como objetivo limpar superfícies de inox dos elevadores e corrimãos. Os preços orçados pela pretensa contratada estão de acordo com o valor de mercado praticado, conforme pesquisa anexada ao processo."/>
    <s v="30 disco de enceradeira; 10 vaselina liquida; 50 pano microfibra nobre; 50 pano microfibra"/>
    <n v="1650"/>
    <s v="Baixo"/>
    <s v="Dispensa de Licitação em razão do valor"/>
    <s v=""/>
  </r>
  <r>
    <x v="851"/>
    <s v="Comarca de Chapecó"/>
    <x v="1"/>
    <s v="Desinsetização (interna e externa) em m²"/>
    <s v="0026461-62.2026.8.24.0710"/>
    <x v="1"/>
    <s v="em contratação"/>
    <s v="Necessidade de desinsetização para manter condições adequadas de higiene, salubridade e segurança no prédio do Fórum da Comarca de Chapecó. O procedimento é essencial para prevenir a proliferação de insetos e pragas que possam comprometer a saúde de servidores, magistrados e jurisdicionados, garantir a preservação do patrimônio público, evitando danos a documentos e instalações e ainda, assegurar ambiente adequado ao atendimento da população e ao exercício das atividades jurisdicionais. O prédio do Fórum desta Comarca tem 7.737 m²;_x000a_O preço da pretensa contratada reflete preços de mercado, dentro do preço referencial constante do Termo de Consolidação de Pesquisa de Preços disponível no Doc. 6642655 do Sei n. 0038949-88.2022.8.24.0710 ."/>
    <s v="7737m²"/>
    <n v="5802.75"/>
    <s v="Alto"/>
    <s v="Dispensa de Licitação em razão do valor"/>
    <s v=""/>
  </r>
  <r>
    <x v="852"/>
    <s v="Academia Judicial"/>
    <x v="0"/>
    <s v="&quot;Contratação da empresa Zenite Informação e Consultoria S/A para ministrar o curso &quot;&quot;Como elaborar e julgar a planilha de preços de acordo com a IN N. 05/2017&quot;&quot;, nos dias 30 e 31 de março, 01, 06, 07, 08, 09 de abril de 2026, das 14h às 18h, na modalidade Virtual (síncrono), na plataforma Zênite Online.&quot;"/>
    <s v="0025701-16.2026.8.24.0710"/>
    <x v="1"/>
    <s v="em contratação"/>
    <s v="A justificativa pormenorizada encontra-se no Projeto Básico para contratação AJU 15/2026. Diante da possibilidade de duplo enquadramento, conforme Resolução GP29/2021, encaminha-se por requisição de compra. O curso Como elaborar e julgar a planilha de preços de acordo com a IN N. 05/2017 foi autorizado pela Diretora Executiva da Academia Judicial (doc 10449782) do SEI 0024001-05.2026.8.24.0710 (relacionado)."/>
    <n v="1"/>
    <n v="64392"/>
    <s v="Médio"/>
    <s v="Dispensa de Licitação em razão do valor"/>
    <s v=""/>
  </r>
  <r>
    <x v="853"/>
    <s v="Comarca de Porto Belo"/>
    <x v="1"/>
    <s v="Fornecimento de hospedagem em hotel com café da manhã"/>
    <s v="0022866-55.2026.8.24.0710"/>
    <x v="1"/>
    <s v="em contratação"/>
    <s v="Hospedagem para os participantes da Sessão do Tribunal do Júri a ser realizado no dia 06 de abril do corrente ano ás 09:00 horas, podendo se estender para o dia seguinte (07/04/2026), nos autos 5002881-84.2023.8.24.0139. Os participantes que farão uso da hospesagem são: 07 jurados,02 oficiais de justiça e 02 policiais, previstos na Resolução GP 20/2025. A presente RC está de acordo com a Resolução GP 20/2025. "/>
    <n v="11"/>
    <n v="4532"/>
    <s v="Alto"/>
    <s v="Dispensa de Licitação em razão do valor"/>
    <s v=""/>
  </r>
  <r>
    <x v="854"/>
    <s v="Comarca de Camboriú"/>
    <x v="1"/>
    <s v="Aquisição de terra adubada - kg"/>
    <s v="0025027-38.2026.8.24.0710"/>
    <x v="1"/>
    <s v="em contratação"/>
    <s v="A presente requisição destina-se a compra de terra adubada para execução dos serviços de adubação do gramado e vegetação do jardim com área de 500m² do Foro da Comarca programado para o mês de abril de 2026, conforme já estabelecido no cronograma que consta na contratação dos serviços de jardinagem no processo SEI 0101141-52.2025.8.24.0710 de acordo com a Resolução GP 14/2020 e Orientação nº 08/2020, "/>
    <n v="1500"/>
    <n v="1005"/>
    <s v="Baixo"/>
    <s v="Dispensa de Licitação em razão do valor"/>
    <s v=""/>
  </r>
  <r>
    <x v="855"/>
    <s v="Comarca de Lauro Müller"/>
    <x v="3"/>
    <s v="Aquisição de lata 3.6 de tinta amarela demarcação estacionamento; lata 3.6 de tinta azul demarcação estacionamento e lata 3.6 de tinta branca demarcação estacionamento."/>
    <s v="0026043-27.2026.8.24.0710"/>
    <x v="1"/>
    <s v="em contratação"/>
    <s v="Tinta de marcação do estacionamento. O serviço de mão de obra será realizado pelo Zelador._x000a_"/>
    <s v="1 lata de tinta amarela; 1 azul; 2 brancas"/>
    <n v="540"/>
    <s v="Baixo"/>
    <s v="Dispensa de Licitação em razão do valor"/>
    <s v=""/>
  </r>
  <r>
    <x v="856"/>
    <s v="Comarca de Criciúma"/>
    <x v="1"/>
    <s v="Aquisição de bule de alumínio e caixa plástica"/>
    <s v="0027268-82.2026.8.24.0710"/>
    <x v="1"/>
    <s v="em contratação"/>
    <s v="Trata-se de Requisição de Compra na modalidade empenho para aquisição 01 bule de alumínio de 07 litros para auxiliar às copeiras na produção de café e 04 caixas de plástico com tampa de 25 litros para uso da Copa em dias de sessão do Tribunal do Júri."/>
    <s v="1 balde de aluminio; 4 caixa plástica"/>
    <n v="545"/>
    <s v="Baixo"/>
    <s v="Dispensa de Licitação em razão do valor"/>
    <s v=""/>
  </r>
  <r>
    <x v="857"/>
    <s v="Comarca de Pinhalzinho"/>
    <x v="1"/>
    <s v="Aquisição de fragmentadora de papel"/>
    <s v="0026610-58.2026.8.24.0710"/>
    <x v="1"/>
    <s v="em contratação"/>
    <s v="Fragmentadora de papel para substituir equipamento tombo 344129, marca Menno, 60 Lts, data de aquisição 1/6/2012. Bem cujo conserto da placa se tornou inviável, em razão da ausência de peças para reposição, segundo CETEL Eletro Motores Indústria e Comércio Ltda de Pinhalzinho/SC. A fragmentadora será utilizada para fragmentar papeis de sessão de júri, papeis e autos arquivados na comarca. Seguem dois orçamentos de internet. _x000a_"/>
    <n v="1"/>
    <n v="8320"/>
    <s v="Médio"/>
    <s v="Dispensa de Licitação em razão do valor"/>
    <s v=""/>
  </r>
  <r>
    <x v="858"/>
    <s v="Comarca de Santa Cecília"/>
    <x v="1"/>
    <s v="Aquisição de garfo; faca; colher; colher de sobremesa; garfo de sobremesa; colher de chá;  concha de silicone; escumadeira de silicone; colher de silicone; pegador de massa de silicone; pegador de salada de silicone ; espátula de silicone e espátula vazada de silicone"/>
    <s v="0015897-24.2026.8.24.0710"/>
    <x v="1"/>
    <s v="em contratação"/>
    <s v="Os utensílios serão utilizados para servir as refeições do júri na sede do Fórum da Comarca de Santa Cecília._x000a_"/>
    <s v="36 garfo; 36 faca; 36 colher; 36 colher de sobremesa; 36 garfo de sobremesa; 36 colher de chá; 2 concha de silicone; 2 escumadeira de silicone; 6 colher de silicone; 2 pegador de massa de silicone; 7 pegador de salada de silicone; 2 espatula de silicone; 2 espatula vazada de silicone."/>
    <n v="2317.6999999999998"/>
    <s v="Alto"/>
    <s v="Dispensa de Licitação em razão do valor"/>
    <s v=""/>
  </r>
  <r>
    <x v="859"/>
    <s v="Tribunal de Justiça"/>
    <x v="3"/>
    <s v="Aquisição de analisadores/registradores de grandezas elétricas"/>
    <m/>
    <x v="0"/>
    <s v="Prevista"/>
    <s v="Equipamento será utilizado para analisar a qualidade do fornecimento de energia elétrica às edificações do PJSC, visando diagnosticar problemas e buscar melhorias e diminuir a ocorrência de queima de equipamentos."/>
    <n v="2"/>
    <n v="14000"/>
    <s v="Alto"/>
    <s v="Dispensa de Licitação em razão do valor"/>
    <n v="0"/>
  </r>
  <r>
    <x v="860"/>
    <s v="Tribunal de Justiça"/>
    <x v="3"/>
    <s v="Contratação de empresa especializada para prestação de serviços de manutenção preventiva e corretiva (PMOC) em sistemas de climatização instalados na unidade Padre Roma do TJSC, incluindo sistemas VRF e equipamentos do tipo Split."/>
    <s v="0027467-07.2026.8.24.0710"/>
    <x v="0"/>
    <s v="Prevista"/>
    <s v="garantir a adequada operação, conservação e desempenho dos sistemas de climatização da unidade Padre Roma, assegurando condições ambientais adequadas para servidores, magistrados e usuários, bem como o atendimento às exigências legais relativas ao PMOC (Plano de Manutenção, Operação e Controle), evitando falhas, paralisações e riscos à saúde ocupacional."/>
    <n v="1"/>
    <n v="61200"/>
    <s v="Alto"/>
    <s v="Dispensa de Licitação em razão do valor"/>
    <n v="61200"/>
  </r>
  <r>
    <x v="860"/>
    <s v="Tribunal de Justiça"/>
    <x v="3"/>
    <s v="Contratação de empresa especializada para prestação de serviços de manutenção preventiva e corretiva (PMOC) em sistemas de climatização instalados na unidade Padre Roma do TJSC, incluindo sistemas VRF e equipamentos do tipo Split."/>
    <s v="0027467-07.2026.8.24.0710"/>
    <x v="2"/>
    <s v="Prevista"/>
    <s v="garantir a adequada operação, conservação e desempenho dos sistemas de climatização da unidade Padre Roma, assegurando condições ambientais adequadas para servidores, magistrados e usuários, bem como o atendimento às exigências legais relativas ao PMOC (Plano de Manutenção, Operação e Controle), evitando falhas, paralisações e riscos à saúde ocupacional."/>
    <n v="12"/>
    <n v="61200"/>
    <s v="Alto"/>
    <s v="Dispensa de Licitação em razão do valor"/>
    <s v=""/>
  </r>
  <r>
    <x v="861"/>
    <s v="Comarca de Caçador"/>
    <x v="1"/>
    <s v="Serviço de transporte de júri"/>
    <s v="0027907-03.2026.8.24.0710"/>
    <x v="1"/>
    <s v="em contratação"/>
    <s v="O transporte destina-se ao deslocamento de ida e de volta do fórum de Caçador ao restaurante Check-in,no dia do júri, para almoço dos jurados e oficiais. A sessão iniciará às 09:00 horas da manhã. Dia:24/04/2026 AUTOS N°:5004390-72.2025.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O motivo do atraso da Rc é que a secretaria ficou sabendo hoje desse Júri. "/>
    <n v="1"/>
    <n v="200"/>
    <s v="Alto"/>
    <s v="Dispensa de Licitação em razão do valor"/>
    <s v=""/>
  </r>
  <r>
    <x v="861"/>
    <s v="Comarca de Caçador"/>
    <x v="1"/>
    <s v="Serviço de transporte de júri"/>
    <s v="0027907-03.2026.8.24.0710"/>
    <x v="1"/>
    <s v="em contratação"/>
    <s v="O transporte destina-se ao deslocamento de ida e de volta do fórum de Caçador ao restaurante Check-in,no dia do júri, para almoço dos jurados e oficiais. A sessão iniciará às 09:00 horas da manhã. Dia:24/04/2026 AUTOS N°:5004390-72.2025.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O motivo do atraso da Rc é que a secretaria ficou sabendo hoje desse Júri. "/>
    <n v="1"/>
    <n v="200"/>
    <s v="Alto"/>
    <s v="Dispensa de Licitação em razão do valor"/>
    <s v=""/>
  </r>
  <r>
    <x v="862"/>
    <s v="Comarca de Videira"/>
    <x v="1"/>
    <s v="Aquisição de botão completo Soft"/>
    <s v="0029739-71.2026.8.24.0710"/>
    <x v="1"/>
    <s v="em contratação"/>
    <s v="Justifica-se a necessidade de substituição dos botões do purificador de água Soft, patrimônio n. 142193, localizado no corredor do piso superior, em razão de estarem quebrados, o que impede seu uso. Ressalta-se que o referido purificador é amplamente utilizado por servidores e usuários que circulam pelo local, sendo equipamento essencial para o atendimento diário._x000a_Destaca-se, ainda, que o purificador encontra-se em bom estado geral de conservação e funcionamento, de modo que a troca dos botões representa uma manutenção pontual, economicamente vantajosa, permitindo a continuidade de sua utilização e evitando a necessidade de substituição integral do equipamento "/>
    <n v="2"/>
    <n v="70"/>
    <s v="Baixo"/>
    <s v="Dispensa de Licitação em razão do valor"/>
    <s v=""/>
  </r>
  <r>
    <x v="863"/>
    <s v="Comarca de Caçador"/>
    <x v="1"/>
    <s v="Serviço de transporte de júri"/>
    <s v="0027933-98.2026.8.24.0710"/>
    <x v="1"/>
    <s v="em contratação"/>
    <s v="O transporte destina-se ao deslocamento de ida e de volta do fórum de Caçador ao restaurante Check-in,no dia do júri, para almoço dos jurados e oficiais. A sessão iniciará às 09:00 horas da manhã. Dia:29/05/2026 AUTOS N°:5006583-65.2022.8.24.0012 O transporte é necessário para possibilitar a ida dos participantes ao restaurante que fornecerá o almoço e depois trazê-los novamente ao fórum , garantindo-se permanencia dos sete jurados com os oficiais de justiça , assegurando-se dessa forma a necessidade de incomunicabilidade dos jurados durante a suspensão de sessão .  “A RC está de acordo com a Resolução GP n. 20/2025.” e s "/>
    <n v="1"/>
    <n v="200"/>
    <s v="Alto"/>
    <s v="Dispensa de Licitação em razão do valor"/>
    <s v=""/>
  </r>
  <r>
    <x v="864"/>
    <s v="Diretoria de Infraestrutura"/>
    <x v="1"/>
    <s v="Aquisição de bandeja branca"/>
    <s v="0029763-02.2026.8.24.0710"/>
    <x v="1"/>
    <s v="em contratação"/>
    <s v="Trata-se da aquisição de bandejas para acondicionamento de objetos pessoais durante a passagem pelo detector de metais. A compra justifica-se pela necessidade de garantir a adequada execução dos procedimentos de segurança na entrada deste Tribunal. Os referidos itens permitem que usuários depositem temporariamente pertences metálicos, como chaves, celulares e carteiras, facilitando a inspeção pelo equipamento, além de evitar extravios e proporcionar maior organização e agilidade no fluxo de acesso às dependências da instituição."/>
    <n v="40"/>
    <n v="883.6"/>
    <s v="Baixo"/>
    <s v="Dispensa de Licitação em razão do valor"/>
    <s v=""/>
  </r>
  <r>
    <x v="865"/>
    <s v="Diretoria de Infraestrutura"/>
    <x v="1"/>
    <s v="Aquisição de tapete - 18,50 x 2,00; tapete - 7,10 x 2,00 e tapete - 4,60 x 2,00"/>
    <s v="0024687-94.2026.8.24.0710"/>
    <x v="1"/>
    <s v="em contratação"/>
    <s v="Justifica-se a aquisição de tapete vermelho para eventos pela necessidade de melhorar a apresentação e a organização dos eventos institucionais, proporcionando um  ambiente mais adequado e alinhado ao caráter formal dessas ocasiões. A compra também tem como objetivo a substituição dos tapetes atualmente utilizados, que se encontram desgastados devido ao uso contínuo ao longo do tempo. Dessa forma, busca-se adquirir um material de melhor qualidade e maior durabilidade, garantindo melhor conservação, segurança e estética durante a realização dos eventos. "/>
    <s v="1 tapete 18x50x2,00mt; 1 tapete 7,10x2,00mt; 1 tapete 4,60x2mt"/>
    <n v="23900.28"/>
    <s v="Baixo"/>
    <s v="Dispensa de Licitação em razão do valor"/>
    <s v=""/>
  </r>
  <r>
    <x v="866"/>
    <s v="Comarca de Joaçaba"/>
    <x v="1"/>
    <s v="Aquisição de garfo; faca; colher; colher de servir; copos de vidro; jarra de vidro"/>
    <s v="0027053-09.2026.8.24.0710"/>
    <x v="1"/>
    <s v="em contratação"/>
    <s v="Aquisição de utensílios de copa (talheres, copos e jarras) para o serviço de lanche nas sessões de júri .A presente aquisição fundamenta-se na necessidade de modernização e sustentabilidade das atividades administrativas e judiciais da Comarca de Joaçaba. _x000a_"/>
    <s v="36 garfos; 36 facas; 36 colher; 2 colher de servir; 48 copos de vidro; 5 jarra de vidro"/>
    <n v="1075.92"/>
    <s v="Médio"/>
    <s v="Dispensa de Licitação em razão do valor"/>
    <s v=""/>
  </r>
  <r>
    <x v="867"/>
    <s v="Comarca de São Joaquim"/>
    <x v="3"/>
    <s v="Aquisição de Alarme de Porta aberta, com indicação sonora 0-100dB IPEC; Sensor Magnético mc04 linha pesada com contato seco nf IPEC e instalação sistema de alarme porta aberta"/>
    <s v="0025842-35.2026.8.24.0710"/>
    <x v="1"/>
    <s v="em contratação"/>
    <s v="NECESSIDADE DE AQUISIÇÃO DE ALARME PARA DETECÇÃO DE PORTA ABERTA EM ATENDIMENTO AO PROCESSO SEI 0073663-69.2025.8.24.0710 PARA REGULARIZAÇÃO PREDIAL."/>
    <s v="1 alarme de porta aberta; 1 sensor magnético;1 instalação de alarme"/>
    <n v="405"/>
    <s v="Alto"/>
    <s v="Dispensa de Licitação em razão do valor"/>
    <s v=""/>
  </r>
  <r>
    <x v="868"/>
    <s v="Comarca de Criciúma"/>
    <x v="1"/>
    <s v="Fornecimento de hospedagem em hotel"/>
    <s v="0011920-24.2026.8.24.0710"/>
    <x v="1"/>
    <s v="em contratação"/>
    <s v="Hospedagem para participantes de Sessão do Tribunal do Júri (pedido complementar). Data da sessão:07 e 08.04./2026. Número do processo judicial: 0000773-78.2019.8.24.0020/SC._x000a_Horário de início da sessão: 09 horas. Categoria de participantes: serão 11 acomodações individuais destinadas aos 07 Jurados, 02 Oficiais de Justiça e 02 Policiais Militares da Casa Militar._x000a_A RC está de acordo com a Resolução GP n. 20/2025. Certifico que o fornecedor manteve o mesmo valor inicial proposto, conforme proposta – doc. 10306097 e certidão – doc. 10330705._x000a_"/>
    <n v="2"/>
    <n v="438"/>
    <s v="Alto"/>
    <s v="Dispensa de Licitação em razão do valor"/>
    <s v=""/>
  </r>
  <r>
    <x v="869"/>
    <s v="Comarca de Ipumirim"/>
    <x v="1"/>
    <s v="Aquisição de pau d’água grande; palmeira raphis grande; Dracena baby; Zamioculca média; Costela de Adão média; Pleomele; Ficus Lyrata Grande; Dracena compacta; Vaso polietileno médio; Vaso polietileno pequeno; Vaso polietileno grande; Vaso polietileno extra grande; Bolsa de Substrato e Bolsa de Argila"/>
    <s v="0024750-22.2026.8.24.0710"/>
    <x v="1"/>
    <s v="em contratação"/>
    <s v="Um ambiente adequado e acolhedor, que proporcione conforto e bem-estar aos usuários, conforme se espera de uma unidade de atendimento público. Considerando que, em razão da antiguidade e das condições anteriormente existentes, o Fórum de Ipumirim poderia transmitir percepção de descuido, as recentes melhorias, como a pintura interna e externa, aliadas à aquisição de folhagens, visam qualificar o espaço e torná-lo mais agradável ao público atendido. "/>
    <s v="1 pau d'água grande; 1 palmeira; 1 dracena; 1 zamioculca; 1costela de adão; 1 pleomele; 1 ficus lyrata; 1 dracena compacta; 3 vaso medio; 1 vaso pequeno; 2 vaso grande; 2 vaso extragrande; 10 substrato; 4 bolsa de argila."/>
    <n v="3653"/>
    <s v="Baixo"/>
    <s v="Dispensa de Licitação em razão do valor"/>
    <s v=""/>
  </r>
  <r>
    <x v="870"/>
    <s v="Comarca de Chapecó"/>
    <x v="1"/>
    <s v="Fornecimento de hospedagem em hotel "/>
    <s v="0030838-76.2026.8.24.0710"/>
    <x v="1"/>
    <s v="em contratação"/>
    <s v="A presente RC refere-se à contratação de 09 (nove) diárias de hospedagem, destinadas a 07 (sete) jurados e 02 (dois) oficiais de justiça, para o dia 09/04/2026, conforme previsto no Art. 5º da Resolução GP nº 20/2025, no âmbito da Ação Penal de Competência do Júri nº 5029848-44.2023.8.24.0018/SC. A sessão está designada para iniciar às 08h30 do dia 09/04/2026, com possibilidade de extensão até o dia 10/04/2026, conforme despacho da Juíza Maria Luiza Fabris, titular da 2ª Vara Criminal da Comarca de Chapecó. Ressalta-se que a presente RC encontra-se em conformidade com a Resolução GP nº 20/2025. "/>
    <n v="9"/>
    <n v="2798.64"/>
    <s v="Alto"/>
    <s v="Dispensa de Licitação em razão do valor"/>
    <s v=""/>
  </r>
  <r>
    <x v="871"/>
    <s v="Academia Judicial"/>
    <x v="0"/>
    <s v="Locação de espaço no Clube Top Gun para a realização do Curso de Armamento e Tiro, a ser realizado entre os dias 10 de abril de 2026 a 25 de setembro de 2026"/>
    <s v="0026463-32.2026.8.24.0710"/>
    <x v="1"/>
    <s v="em contratação"/>
    <s v="A justificativa pormenorizada encontra-se nos presentes autos. O curso foi autorizado pela Diretora Executiva da Academia Judicial, Desembargadora Vera Lúcia Ferreira Copetti, doc. 10462548 do SEI 0010845-47.2026.8.24.0710 (relacionado"/>
    <n v="7"/>
    <n v="17500"/>
    <s v="Baixo"/>
    <s v="Dispensa de Licitação em razão do valor"/>
    <s v=""/>
  </r>
  <r>
    <x v="872"/>
    <s v="Corregedoria-Geral da Justiça"/>
    <x v="1"/>
    <s v="Serviço de locação de cadeiras plásticas; locação de mesas plásticas"/>
    <s v="0029332-65.2026.8.24.0710"/>
    <x v="1"/>
    <s v="em contratação"/>
    <s v="Requisição de Compra para locação de cadeiras e mesas de plástico, destinadas à infraestrutura do evento: Semana Nacional de Registro Civil do Poder Judiciário - Registre-se!&quot;, de iniciativa do Conselho Nacional de Justiça (CNJ), conforme descrição e autorizado nos autos SEI nº 0015600-17.2026.8.24.0710. Em Florianópolis, no TJSC, o evento será realizado no período de 13 a 17 de abril de 2026. Por fim, nos autos citados (docs. 10414485 e 10414506), consta o leiaute elaborado pela DEA, definindo a disposição das mesas e cadeiras para o evento."/>
    <s v="400 cadeiras plasticas; 120 mesas plasticas"/>
    <n v="4320"/>
    <s v="Baixo"/>
    <s v="Dispensa de Licitação em razão do valor"/>
    <s v=""/>
  </r>
  <r>
    <x v="873"/>
    <s v="Comarca de Criciúma"/>
    <x v="1"/>
    <s v="Fornecimento de hospedagem em hotel "/>
    <s v="0057493-85.2026.8.24.0710"/>
    <x v="1"/>
    <s v="em contratação"/>
    <s v="Hospedagem para participantes de Sessão do Tribunal do Júri. Data da sessão:07/04/2026. Número do processo judicial: 0000773-78.2019.8.24.0020/SC. Horário de início da sessão: 09 horas. Categoria de participantes: serão 11 acomodações, sendo 09 destinadas às testemunhas e 02 aos Oficiais de Justiça. A RC está de acordo com a Resolução GP n. 20/2025._x000a_"/>
    <n v="11"/>
    <n v="1760"/>
    <s v="Alto"/>
    <s v="Dispensa de Licitação em razão do valor"/>
    <s v=""/>
  </r>
  <r>
    <x v="874"/>
    <s v="Comarca da Capital - Fórum do Norte da Ilha (UFSC)"/>
    <x v="1"/>
    <s v="Serviço de limpeza, manutenção e adubação em áreas ajardinadas"/>
    <s v="0034240-68.2026.8.24.0710"/>
    <x v="1"/>
    <s v="em contratação"/>
    <s v="A unidade anexa do Fórum Norte da Ilha (UFSC) foi parcialmente reformada para abrigar o Auditório da Academia Judicial (a inauguração do espaço se deu em 15/10/2024). Durante essa reforma, foi instalado, imediatamente acima do espaço do auditório mencionado, um telhado verde que ocupa cerca de dois terços da área da entrada da edificação. Esse telhado verde consiste da planta denominada boldo, que demanda pouca manutenção (a remoção periódica de plantas e ervas estranhas ao espaço vem sendo feita pelos zeladores da unidade). Todavia, por 1 a 2 vezes ao ano temos a demanda de adubação e correção da altura das plantas existentes. Ainda, nas antigas claraboias existentes, foram instalados cerca de 80 (oitenta) vasos de diversos tamanhos com plantas diversas que também demandam adubação de 1 a 2 vezes ao ano. Desse modo, solicitamos o presente serviço na modalidade avulsa. A última oportunidade na qual o serviço foi realizado foi em junho/2025 (autos SEI n. 0051829-10.2025.8.24.0710), o qual não incluiu a adubação das plantas, apenas a manutenção e limpeza. Desse modo pretendemos realizar a primeira adubação de 2025 e a segunda manutenção e limpeza de 2025. A unidade anexa do Fórum Norte da Ilha (UFSC) foi parcialmente reformada para abrigar o Auditório da Academia Judicial (a inauguração do espaço se deu em 15/10/2024). Durante essa reforma, foi instalado, imediatamente acima do espaço do auditório mencionado, um telhado verde que ocupa cerca de dois terços da área da entrada da edificação. Esse telhado verde consiste da planta denominada boldo, que demanda pouca manutenção (a remoção periódica de plantas e ervas estranhas ao espaço vem sendo feita pelos zeladores da unidade). Todavia, por 1 a 2 vezes ao ano temos a demanda de adubação e correção da altura das plantas existentes. Ainda, nas antigas claraboias existentes, foram instalados cerca de 80 (oitenta) vasos de diversos tamanhos com plantas diversas que também demandam adubação de 1 a 2 vezes ao ano. Desse modo, solicitamos o presente serviço na modalidade avulsa. A última oportunidade na qual o serviço foi realizado foi em junho/2025 (autos SEI n. 0051829-10.2025.8.24.0710), o qual não incluiu a adubação das plantas, apenas a manutenção e limpeza. Desse modo pretendemos realizar a primeira adubação de 2025 e a segunda manutenção e limpeza de 2025._x000a_A unidade anexa do Fórum Norte da Ilha (UFSC) foi parcialmente reformada para abrigar o Auditório da Academia Judicial (a inauguração do espaço se deu em "/>
    <n v="1"/>
    <n v="1700"/>
    <s v="Médio"/>
    <s v="Dispensa de Licitação em razão do valor"/>
    <s v=""/>
  </r>
  <r>
    <x v="875"/>
    <s v="Comarca de Chapecó"/>
    <x v="2"/>
    <s v="Serviço de retirada de strobos internos/externos, kit sirene e equipamento interno, e instalação em novo _x000a_veículo"/>
    <s v="0027719-10.2026.8.24.0710"/>
    <x v="1"/>
    <s v="em contratação"/>
    <s v="O conjunto de strobos encontra-se atualmente instalado no veículo oficial Renault Duster 2.0, placas MMH-0247, que está sendo substituído pelo veículo Toyota Corolla Cross XRE 2.0, placas SXW9J67. A substituição se dá em razão da renovação da frota institucional. O referido equipamento é utilizado nas atividades de apoio e segurança prestadas pela equipe responsável pela Justiça Agrária, bem como no atendimento à Juíza Corregedora dos Presídios e nas demais demandas operacionais pertinentes ao Núcleo Integrado de Segurança (NIS) e à Casa Militar._x000a_Ressalta-se que a instalação dos strobos no veículo Duster foi devidamente autorizada e executada conforme o processo SEI nº 0012164-84.2025.8.24.0710. Assim, considerando que o equipamento permanecerá em uso pelas mesmas equipes e para as mesmas finalidades, faz-se necessária a retirada do material do veículo antigo e sua instalação no novo veículo oficial, garantindo a continuidade dos serviços e a segurança no desempenho das funções institucionais. "/>
    <n v="1"/>
    <n v="1200"/>
    <s v="Baixo"/>
    <s v="Dispensa de Licitação em razão do valor"/>
    <s v=""/>
  </r>
  <r>
    <x v="876"/>
    <s v="Comarca de Jaguaruna"/>
    <x v="1"/>
    <s v="Fornecimento de hospedagem em hotel "/>
    <s v="0056955-07.2026.8.24.0710"/>
    <x v="1"/>
    <s v="em contratação"/>
    <s v="Fornecimento de serviço de hospedagem de 09 (nove) participantes da sessão do tribunal do júri. Processo judicial n. 5003385-54.2020.8.24.0282. Data 27/04/2026 às 09:00hrs, com indicação pela magistrada de possibilidade de extensão da sessão para o segundo dia, 28/04/2026, das 09:00hrs até o período vespertino. Pernoite do dia 27/04/2026 para o dia 28/04/2026. A entrada no hotel está prevista para ocorrer entre 21:00hrs e 23:59hrs do dia 27/04/2026 e saída entre 07:30hrs a 08:00hrs do dia 28/04/2026. Participantes: 7 (sete) jurados e 2 (dois) oficiais de justiça, sendo um quarto para cada pessoa por questões sanitárias. Pesquisa de preços realizada mediante coleta de 03 orçamentos. A RC está de acordo com a Resolução GP n. 20/2025.RC enviada com prazo inferior a 30 dias em razão de a unidade judicial ter encerrado readequação de pauta de audiências apenas dia 01/04/2026. "/>
    <n v="9"/>
    <n v="1350"/>
    <s v="Alto"/>
    <s v="Dispensa de Licitação em razão do valor"/>
    <s v=""/>
  </r>
  <r>
    <x v="877"/>
    <s v="Academia Judicial"/>
    <x v="0"/>
    <s v="&quot;Contratação de ANA CELINA GARCIA ALBORNOZ para o desenvolvimento de conteúdo das disciplinas &quot;Acolhimento Institucional e Familiar: parâmetros de funcionamento e orientações metodológicas&quot;&quot; e &quot;&quot;Aspectos psicológicos das crianças e adolescentes em Medida Proteção de Acolhimento Institucional ou Familiar&quot;&quot;, a serem ofertadas no Curso de Fundamentos Teóricos e Práticos da Avaliação Psicológica no Contexto Forense – Servidores, previsto para ocorrer no período de 18 de maio a 15 de dezembro de 2026.&quot;"/>
    <s v="0026248-56.2026.8.24.0710"/>
    <x v="1"/>
    <s v="em contratação"/>
    <s v="A justificativa pormenorizada encontra-se no Projeto Básico para Contratação AJU 09/2026. Diante da possibilidade de duplo enquadramento, conforme Resolução GP 29/2021, encaminha-se por requisição de compra. O Curso foi autorizado pelo Diretor-Executivo da Academia Judicial Desembargador Luiz Felipe Schuch, doc. 10230395 do processo n. 0052601-70.2025.8.24.0710 (relacionado)."/>
    <n v="1"/>
    <n v="633.6"/>
    <s v="Baixo"/>
    <s v="Dispensa de Licitação em razão do valor"/>
    <s v=""/>
  </r>
  <r>
    <x v="878"/>
    <s v="Academia Judicial"/>
    <x v="0"/>
    <s v="Contratação da Formadora Ana Carolina Maurício para ministrar o &quot;&quot;Curso Prático para Facilitadores(as) de Grupos Reflexivos para Homens Autores de Violência contra Mulheres&quot;&quot;, a ser realizado entre os dias 14 de  abril a 16 de abril de 2026."/>
    <s v="0029463-40.2026.8.24.0710"/>
    <x v="1"/>
    <s v="em contratação"/>
    <s v="A justificativa pormenorizada encontra-se no Projeto Básico n. AJU 16/2026. Diante da possibilidade de duplo enquadramento, conforme Resolução GP 29/2021, encaminha-se por requisição de compra. O curso foi autorizado pela Diretora Executiva da Academia Judicial, Desembargadora Vera Lúcia Ferreira Copetti, doc. 10470854 do SEI 0019056-72.2026.8.24.0710 (relacionado)."/>
    <n v="1"/>
    <n v="4433"/>
    <s v="Baixo"/>
    <s v="Dispensa de Licitação em razão do valor"/>
    <s v=""/>
  </r>
  <r>
    <x v="879"/>
    <s v="Academia Judicial"/>
    <x v="0"/>
    <s v="Contratação do Formador David Tiago Cardoso para ministrar o &quot;&quot;Curso Prático para Facilitadores(as) de Grupos Reflexivos para Homens Autores de Violência contra Mulheres&quot;&quot;, a ser realizado entre os dias 14 de abril a 16 de abril de 2026."/>
    <s v="0032803-89.2026.8.24.0710"/>
    <x v="1"/>
    <s v="em contratação"/>
    <s v="A justificativa pormenorizada encontra-se no Projeto Básico n. AJU 17/2026. Diante da possibilidade de duplo enquadramento, conforme Resolução GP 29/2021, encaminha-se por requisição de compra. O curso foi autorizado pela Diretora Executiva da Academia Judicial, Desembargadora Vera Lúcia Ferreira Copetti, doc. 10470854 do SEI 0019056-72.2026.8.24.0710 (relacionado)."/>
    <n v="1"/>
    <n v="4950"/>
    <s v="Baixo"/>
    <s v="Dispensa de Licitação em razão do valor"/>
    <s v=""/>
  </r>
  <r>
    <x v="880"/>
    <s v="Comarca de Joinville"/>
    <x v="8"/>
    <s v="Aquisição de matrix Switch Hdmi 4x2  Switch Splitter 4k"/>
    <s v="0021509-40.2026.8.24.0710"/>
    <x v="1"/>
    <s v="em contratação"/>
    <s v="A necessidade decorre de determinação do magistrado João Carlos Franco (SEI nº 0031384-73.2022.8.24.0710), em razão da inversão das tribunas de jurados e advogados de defesa no referido salão. Por conta de tal alteração, foi preciso adequar o sistema audiovisual, tornando indispensável a duplicação do sistema de projeção para garantir a adequada percepção das provas pelos jurados.Recentemente, houve uma descarga elétrica que queimou o switch 4x2 que tinha disponível, o que trouxe a necessidade da aquisição de outro dispositivo."/>
    <n v="1"/>
    <n v="290"/>
    <s v="Baixo"/>
    <s v="Dispensa de Licitação em razão do valor"/>
    <s v=""/>
  </r>
  <r>
    <x v="881"/>
    <s v="Comarca de Ipumirim"/>
    <x v="3"/>
    <s v="Aquisição de vedante de borracha para saída de caixa acoplada; torneira automática para banheiro (metal); assento para vaso sanitário; silicone PU; botão para acionamento de caixa acoplada;fita dupla face (2m)"/>
    <s v="0057314-54.2026.8.24.0710"/>
    <x v="1"/>
    <s v="em contratação"/>
    <s v="Necessitamos com urgência dos itens, para reposição/consertos nas instalações hidráulicas. Estamos com vazamentos de água em torneiras de banheiros e vasos sanitários, o que vem ocasionando consumo excessivo de água._x000a_"/>
    <s v="3 vedante; 3 torneira; 3 assento para vaso sanitário; 2 silicone pu; 3 botão p/acionamento caixa acoplada;3 fita dupla face;"/>
    <n v="830"/>
    <s v="Baixo"/>
    <s v="Dispensa de Licitação em razão do valor"/>
    <s v=""/>
  </r>
  <r>
    <x v="882"/>
    <s v="Diretoria de Infraestrutura"/>
    <x v="1"/>
    <s v="Aquisição de capa de poltrona de fibra; capa para mesa redonda de fibra e capa para churrasqueira"/>
    <s v="0025116-61.2026.8.24.0710"/>
    <x v="1"/>
    <s v="em contratação"/>
    <s v="Trata-se de requisição de compra para reposição de capas sob medida para as poltronas e churrasqueiras usadas em eventos institucionais, localizadas na área externa do Ático - Torre II do prédio sede do Tribunal de Justiça. A necessidade de aquisição decorre do fato de as atuais se encontrarem danificadas devido à ação do sol e do vento, bem como ao uso diário. As capas serão confeccionadas sob medida, com tecido impermeável. O valor orçado pela pretensa contratada está em consonância com o praticado no mercado, conforme demais orçamentos juntados ao processo. "/>
    <s v="8 capas de poltronas; 1 capa para mesa; 1 capa para churrasqueira"/>
    <n v="3920"/>
    <s v="Baixo"/>
    <s v="Dispensa de Licitação em razão do valor"/>
    <s v=""/>
  </r>
  <r>
    <x v="883"/>
    <s v="Comarca de Itaiópolis"/>
    <x v="1"/>
    <s v="Desinsetização (interna e externa) em m² e Desratização (interna e externa) em m²"/>
    <s v="0058236-95.2026.8.24.0710"/>
    <x v="1"/>
    <s v="em contratação"/>
    <s v="A requisição de compra é para serviço de desinsetização e desratização do prédio do Foro, compreendendo uma área de 975m², serão colocadas iscas contra roedores conforme a necessidade – área interno e externa - O certificado de prestação de serviço tem validade de 6 meses, a partir da data da realização dos serviços. Informo ainda que a presente RC está de acordo com a nova normativa, de acordo com o SEI 0038949-88.2022.8.24.0710."/>
    <n v="2"/>
    <n v="1540.5"/>
    <s v="Alto"/>
    <s v="Dispensa de Licitação em razão do valor"/>
    <s v=""/>
  </r>
  <r>
    <x v="884"/>
    <s v="Diretoria de Infraestrutura"/>
    <x v="1"/>
    <s v="Aquisição de caçarola N°30. 9,8L ABC Universal; caçarola N°36. 32,5L ABC Universal; caçarola N°32. 12,0L ABC Universal; caçarola N°36.17,2L ABC Universal"/>
    <s v="0055093-98.2026.8.24.0710"/>
    <x v="1"/>
    <s v="em contratação"/>
    <s v="rata-se de requisição de compra para recomposição do estoque de panelas de alumínio utilizadas no Ático - Torre II, sede do Tribunal de Justiça. Tais equipamentos são empregados no preparo de refeições oferecidas durante eventos institucionais."/>
    <n v="4"/>
    <n v="851.7"/>
    <s v="Baixo"/>
    <s v="Dispensa de Licitação em razão do valor"/>
    <s v=""/>
  </r>
  <r>
    <x v="885"/>
    <s v="Diretoria de Saúde e Qualidade de Vida"/>
    <x v="7"/>
    <s v="Aquisição de simulador de princípio de incêndio"/>
    <s v="0024234-02.2026.8.24.0710"/>
    <x v="1"/>
    <s v="em contratação"/>
    <s v="Registra-se que a presente contratação não constava no planejamento inicial de aquisições para o exercício de 2026. A necessidade de aquisição do equipamento foi identificada posteriormente, a partir da avaliação das atividades práticas realizadas no Treinamento Básico de Atendimento a Emergências (TBAE), ministrado pela Assessoria do Corpo de Bombeiros Militar junto ao Tribunal de Justiça de Santa Catarina. Durante a execução dos treinamentos, verificou-se a oportunidade de aprimorar a metodologia utilizada no módulo de combate a incêndio por meio da adoção de equipamento específico de simulação, capaz de proporcionar maior segurança operacional, melhor controle das atividades práticas e redução dos impactos ambientais associados às práticas atualmente empregadas. "/>
    <n v="1"/>
    <n v="12583.55"/>
    <s v="Médio"/>
    <s v="Dispensa de Licitação em razão do valor"/>
    <s v=""/>
  </r>
  <r>
    <x v="886"/>
    <s v="Diretoria de Engenharia e Arquitetura"/>
    <x v="3"/>
    <s v="Contratação de empresa especializada para prestação de serviços de manutenção preventiva mensal (PMOC) e corretiva eventual no sistema de ventilação do galpão do Almoxarifado do TJSC"/>
    <s v="0059233-78.2026.8.24.0710"/>
    <x v="0"/>
    <s v="Prevista"/>
    <s v="garantir a adequada operação, conservação e desempenho dos sistemas de climatização da unidade Padre Roma, assegurando condições ambientais adequadas para servidores, magistrados e usuários, bem como o atendimento às exigências legais relativas ao PMOC (Plano de Manutenção, Operação e Controle), evitando falhas, paralisações e riscos à saúde ocupacional."/>
    <n v="1"/>
    <n v="12720"/>
    <s v="Alto"/>
    <s v="Dispensa de Licitação em razão do valor"/>
    <n v="0"/>
  </r>
  <r>
    <x v="887"/>
    <s v="Diretoria de Infraestrutura"/>
    <x v="1"/>
    <s v="Serviço de restauração de móvel aparador de madeira"/>
    <s v="0030109-50.2026.8.24.0710"/>
    <x v="1"/>
    <s v="em contratação"/>
    <s v="Trata-se de requisição de compras para contratação de serviço a fim de restaurar móvel de madeira deste Tribunal, tombo n. 10066129. O aparador apresenta sinais de desgaste e manchas na madeira, afetando a funcionalidade e a aparência do bem. A restauração tem por objetivo manter a integridade do bem, com a aparência renovada, prolongar sua vida útil e garantir o uso adequado, sem a necessidade de aquisição de bem novo. "/>
    <n v="1"/>
    <n v="450"/>
    <s v="Baixo"/>
    <s v="Dispensa de Licitação em razão do valor"/>
    <s v=""/>
  </r>
  <r>
    <x v="888"/>
    <s v="Academia Judicial"/>
    <x v="0"/>
    <s v="Contratação dos formadores Rafael da Silva Rodrigues e Drika Barufi, por meio da empresa Pensamento Visual, para ministrar o curso Como Identificar Problemas e Direcionar a Inovação_x000a_Baseada em Evidências"/>
    <s v="0056422-48.2026.8.24.0710"/>
    <x v="1"/>
    <s v="em contratação"/>
    <s v="A justificativa pormenorizada encontra-se no Projeto Básico n. AJU 18/2026. Diante da possibilidade de duplo enquadramento, conforme Resolução GP 29/2021, encaminha-se por requisição de compra. O curso foi autorizado pela Diretora Executiva da Academia Judicial, Desembargadora Vera Lúcia Ferreira Copetti, doc. 10433155 do SEI 0101188-26.2025.8.24.0710 (relacionado)"/>
    <n v="1"/>
    <n v="25000"/>
    <s v="Médio"/>
    <s v="Dispensa de Licitação em razão do valor"/>
    <s v=""/>
  </r>
  <r>
    <x v="889"/>
    <s v="Diretoria de Infraestrutura"/>
    <x v="1"/>
    <s v="Aquisição de Mesas basculantes de 1300x600mm e Mesas basculantes de 1600x600mm"/>
    <s v="0025093-18.2026.8.24.0710"/>
    <x v="1"/>
    <s v="em contratação"/>
    <s v="Justifica-se a requisição de compra de mesas basculantes para eventos pela necessidade de padronização do mobiliário utilizado nas atividades institucionais, garantindo maior organização estética e funcional nos ambientes em que são realizados encontros e demais eventos. Além disso, esse tipo de mesa possui sistema basculante, permitindo que seja dobrada e armazenada de forma mais compacta, o que contribui para melhor aproveitamento do espaço físico quando não estiverem em uso. Outro benefício relevante é a presença de rodízios (rodinhas), que facilitam a movimentação, montagem e reorganização do ambiente, tornando o processo de preparação dos espaços mais ágil, prático e eficiente._x000a_"/>
    <s v="19mesas basculantes"/>
    <n v="16170"/>
    <s v="Baixo"/>
    <s v="Dispensa de Licitação em razão do valor"/>
    <s v=""/>
  </r>
  <r>
    <x v="890"/>
    <s v="Comarca de Tubarão"/>
    <x v="1"/>
    <s v="Aquisição de caixa plástica"/>
    <s v="0034272-73.2026.8.24.0710"/>
    <x v="1"/>
    <s v="em contratação"/>
    <s v="Caixas organizadoras necessária para guardar os bens apreendios_x000a_"/>
    <n v="30"/>
    <n v="1287"/>
    <s v="Médio"/>
    <s v="Dispensa de Licitação em razão do valor"/>
    <s v=""/>
  </r>
  <r>
    <x v="891"/>
    <s v="Diretoria de Infraestrutura"/>
    <x v="1"/>
    <s v="Aquisição de Placa Sinalizadora de Piso Molhado "/>
    <s v="0059347-17.2026.8.24.0710"/>
    <x v="1"/>
    <s v="em contratação"/>
    <s v="A aquisição visa atender ao fornecimento de Placas Sinalizadoras de Piso Molhado para os prédios do PJSC, dando continuidade à distribuição, bem como garantindo a reposição em casos de quebras ou danos. Em razão do baixo estoque existente, cujo o saldo findará em breve em razão da inauguração de novas varas, bem como novos prédios, e ainda visando evitar a descontinuidade no fornecimento e agilizar o processo de compra e de entrega, solicita-se que seja afastada a realização da compra por meio de cotação eletrônica, e assim evitar transtornos com a falta do produto para distribuição no TJSC e Comarcas. "/>
    <n v="120"/>
    <n v="3108"/>
    <s v="Baixo"/>
    <s v="Dispensa de Licitação em razão do valor"/>
    <s v=""/>
  </r>
  <r>
    <x v="892"/>
    <s v="Comarca de Jaguaruna"/>
    <x v="1"/>
    <s v="Serviço de transporte intermunicipal de 09 (nove) pessoas durante sessão do tribunal do júri"/>
    <s v="0056937-83.2026.8.24.0710"/>
    <x v="1"/>
    <s v="em contratação"/>
    <s v="Fornecimento de serviço de transporte intermunicipal de 09 (nove) participantes da sessão do tribunal do júri. Processo judicial n. 5003385-54.2020.8.24.0282. Data 27/04/2026 às 09:00hrs, com indicação pela magistrada de possibilidade de extensão da sessão para o segundo dia, 28/04/2026, das 09:00hrs até o período vespertino. Trajeto de ida no dia 27/04/2026 entre 21:00hrs e 23:59hrs do Fórum da Comarca de Jaguaruna (bairro Cristo Rei/Jaguaruna) até o Coral Palace Hotel (em Sangão). Trajeto de volta (do Coral Palace Hotel para o fórum de Jaguaruna), sexta entre 7:30 e 8:00 do dia 28/04/2026. Participantes: 7 (sete) jurados e 2 (dois) oficiais de justiça. Pesquisa de preços realizada mediante coleta de 03 orçamentos de comarcas do Estado. A RC está de acordo com a Resolução GP n. 20/2025.RC enviada com prazo inferior a 30 dias em razão de a unidade judicial ter encerrado readequação de pauta de audiências apenas dia 01/04/2026. "/>
    <n v="2"/>
    <n v="1100"/>
    <s v="Alto"/>
    <s v="Dispensa de Licitação em razão do valor"/>
    <s v=""/>
  </r>
  <r>
    <x v="893"/>
    <s v="Comarca de Joaçaba"/>
    <x v="1"/>
    <s v="Aquisição de podocarpos; agave atenuata;  liríopolis; abacaxi roxo ; dracena tricolor; chuva de prata; pedra seixo; ficus clusea g;  pedra rolada branca; costela de adão; vaso branco cilíndrico; chameadora; pacová; sacos de substrato; sacos de casca de pinus; plantados ornamentais; manta de bedim; sacos de argila expandida; Serviço de mão de obra para revitalização (área de 32m) e plantio de vasos internos"/>
    <s v="0026624-42.2026.8.24.0710"/>
    <x v="1"/>
    <s v="em contratação"/>
    <s v="Necessidade de revitalização de Jardim (área total de 32m) e aquisição de vasos internos para a nova recepção. _x000a_"/>
    <s v="11podocarpos; 5 agave atenuada; 32 iríopolis; 40 abacaxi roxo; 2 dracena tricolor; 3 chuva de prata; 10 pedra seixo; 2 ficus clusea g; 2 pedra rolada branca; 6 costela de adão; 6 vaso branco; 3 chameadora; 3 pacová; 8 sacos de substrato; 3 casca de pinus; 3 plantados ornamentais; 2 manta bedim; 1 saco de argila; 1 mão de obra."/>
    <n v="6222"/>
    <s v="Baixo"/>
    <s v="Dispensa de Licitação em razão do valor"/>
    <s v=""/>
  </r>
  <r>
    <x v="894"/>
    <s v="Comarca de Chapecó"/>
    <x v="7"/>
    <s v="Aquisição de testes e materiais de avaliação psicológica essencial para o desenvolvimento do trabalho das psicólogas do fórum, com qualidade e precisão nas avaliações realizadas, permitindo um diagnóstico mais assertivo e um acompanhamento adequado dos casos atendidos."/>
    <s v="0034487-49.2026.8.24.0710"/>
    <x v="1"/>
    <s v="em contratação"/>
    <s v="A aquisição de testes e materiais de avaliação psicológica é essencial para o desenvolvimento do trabalho das psicólogas do fórum. Esses recursos são fundamentais para garantir a qualidade e a precisão das avaliações realizadas, permitindo um diagnóstico mais assertivo e um acompanhamento adequado dos casos atendidos. Testes psicológicos padronizados e validados cientificamente proporcionam uma avaliação precisa das condições psicológicas dos indivíduos, auxiliando na identificação de transtornos e na elaboração de planos de ntervenção eficazes. Além disso, materiais de avaliação atualizados e de alta qualidade contribuem para um atendimento mais profissional e ético, garantindo que as psicólogas disponham_x000a_de ferramentas adequadas para realizar suas funções com excelência, desempenhando um trabalho com eficiência."/>
    <s v="1 Piramides coloridas; 100 palográfico SKIP; 1 E-trap livro; 1 E-trap combo; 1 EDE-A  e EDE-IJ; 1 EDE-A livro; 1 EDE-IJ Livro; 1TRIA livro; 1TRIC livro; 1TRIC aplicação; 2 EBRAPEG-A livro; 3 EPQ-J livro; 2 EEVD escaça de exposição; 2 IFVD livro; 1 IFVD Crivo."/>
    <n v="2538"/>
    <s v="Médio"/>
    <s v="Dispensa de Licitação em razão do valor"/>
    <s v=""/>
  </r>
  <r>
    <x v="895"/>
    <s v="Comarca de Modelo"/>
    <x v="1"/>
    <s v="Fornecimento de hospedagem em hotel com café da manhã"/>
    <s v="0057929-44.2026.8.24.0710"/>
    <x v="1"/>
    <s v="em contratação"/>
    <s v="Hospedagem para Sessão do Tribunal do Júri no dia 28/05/2026, autos n. 50000108920218240256, com início às 8:30 horas, compreendendo 7 jurados e 2 Oficiais de Justiça, participantes previstos na Resolução GP n. 20/2025, Art. 7º. Em razão da dimensão do júri (4 réus) há previsão de que se estenda até o dia seguinte, o que justifica a necessidade da hospedagem. Foi solicitado orçamento para o Hotel Pressi e Hotel Fiorini porém não possuem disponibilidade para a data. O júri será realizado no salão da Comarca de Pinhalzinho em razão de que não possuímos salão próprio neste Fórum de Modelo e também não há local adequado para locação, justificando a escolha do estabelecimento naquela localidade. A RC está de acordo com a Resolução GP n. 20/2025. "/>
    <n v="9"/>
    <n v="1512"/>
    <s v="Alto"/>
    <s v="Dispensa de Licitação em razão do valor"/>
    <s v=""/>
  </r>
  <r>
    <x v="896"/>
    <s v="Comarca de Chapecó"/>
    <x v="1"/>
    <s v="Serviço de restauração de para-choque"/>
    <s v="0060448-89.2026.8.24.0710"/>
    <x v="1"/>
    <s v="em contratação"/>
    <s v="Trata-se da reparação da pintura do para-choque dianteiro do veículo Duster 2.0, placa MMH-0247, que se encontra sob responsabilidade da Justiça Agrária da Comarca de Chapecó. A_x000a_presente RC foi em concordância com o Sr. Luiz Henrique Bottega, da Seção de Manutenção da Frota, para tanto, segue no processo o histórico das tratativas._x000a_"/>
    <n v="1"/>
    <n v="450"/>
    <s v="Baixo"/>
    <s v="Dispensa de Licitação em razão do valor"/>
    <s v=""/>
  </r>
  <r>
    <x v="897"/>
    <s v="Comarca de Pinhalzinho"/>
    <x v="1"/>
    <s v="Serviço de locação de veículo, sem motorista e com quilometragem livre, para o transporte depessoas por diária de 24 horas."/>
    <s v="0060901-84.2026.8.24.0710"/>
    <x v="1"/>
    <s v="em contratação"/>
    <s v="O veículo locado será utilizado por ocasião das correições nos cartórios extrajudiciais da Comarca e para uso pela Assistente Social em deslocamentos para fins de estudo social. O preço_x000a_da pretensa contratada reflete preços de mercado, já que inferior ao preço referencial constante do Termo de Consolidação de Pesquisa de Preços disponível no Sei n. 0077579-_x000a_48.2024.8.24.0710. A RC está de acordo com a Resolução GP n. 20/2025."/>
    <n v="15"/>
    <n v="4500"/>
    <s v="Alto"/>
    <s v="Dispensa de Licitação em razão do valor"/>
    <s v=""/>
  </r>
  <r>
    <x v="898"/>
    <s v="Diretoria de Infraestrutura"/>
    <x v="1"/>
    <s v="Aquisição de Caixa Organizadora C/Tampa. 8L; Caixa Organizadora C/Tampa. 4L e Caixa Organizadora Empilhavél  C/Tampa 12L"/>
    <s v="0060391-71.2026.8.24.0710"/>
    <x v="1"/>
    <s v="em contratação"/>
    <s v="Trata-se da aquisição de caixas organizadoras de plástico, com capacidades de 4L, 8L e 12L, destinadas ao acondicionamento e à organização dos itens da copa. A utilização desses organizadores é fundamental para manter o ambiente organizado, limpo e funcional. O material não está disponível no catálogo do almoxarifado e os preços orçados pela pretensa contratada estão de acordo com o valor de mercado praticado, conforme pesquisa anexada ao processo. "/>
    <s v="35 Caixa organizadora"/>
    <n v="1022.5"/>
    <s v="Baixo"/>
    <s v="Dispensa de Licitação em razão do valor"/>
    <s v=""/>
  </r>
  <r>
    <x v="899"/>
    <s v="Academia Judicial"/>
    <x v="0"/>
    <s v="Aquisição de placa de inox gravada em baixo relevo, medindo 24,5 cm x 32,6 cm, com instalação"/>
    <s v="0060143-08.2026.8.24.0710"/>
    <x v="1"/>
    <s v="em contratação"/>
    <s v="Considerando a proximidade da formatura dos magistrados da Décima OitavaTurma do Curso Oficial de Formação Inicial para a Magistratura (Processo n.0091319-39.2025.8.24.0710), torna-se necessária a confecção de uma placa de aço inox contendo a nominata dos aprovados para o devido registro na Galeria do Curso Oficial de Formação Inicial para a Magistratura, instalada no Auditório Jurista Paulo Henrique Blasi, conforme processo relacionado n. 0023988-06.2026.8.24.0710. "/>
    <n v="1"/>
    <n v="756"/>
    <s v="Baixo"/>
    <s v="Dispensa de Licitação em razão do valor"/>
    <s v=""/>
  </r>
  <r>
    <x v="900"/>
    <s v="Diretoria de Infraestrutura"/>
    <x v="1"/>
    <s v="Aquisição de placa em acrílico e Mapa Tátil - Mesa em chapa de acrílico"/>
    <s v="0061181-55.2026.8.24.0710_x0009_"/>
    <x v="1"/>
    <s v="em contratação"/>
    <s v="Trata-se de aquisição em caráter urgente, necessária para a inauguração do novo Fórum de Araquari. Há necessidade de confecção de comunicação visual voltada à acessibilidade, para instalação nas dependências da nova unidade. Ressalta-se que o contrato vigente nº 57/2024 não contempla esse tipo de material. "/>
    <s v="40 placas em acrílico; 1 mapa tátil"/>
    <n v="9886"/>
    <s v="Baixo"/>
    <s v="Dispensa de Licitação em razão do valor"/>
    <s v=""/>
  </r>
  <r>
    <x v="901"/>
    <s v="Comarca de Ituporanga"/>
    <x v="1"/>
    <s v="Desinsetização (interna e externa) em m² e Desratização (interna e externa) em m²"/>
    <s v="0060814-31.2026.8.24.0710"/>
    <x v="1"/>
    <s v="em contratação"/>
    <s v="Trata-se de requisição de compras visando a contratação de prestação de serviço de desinsetização e desratização a ser realizada nas áreas interna e externa do edifício que abriga o Fórum da comarca de Ituporanga. O preço da pretensa contratada reflete preços de mercado, já que inferior ao preço referencial constante do Termo de Consolidação de Pesquisa de Preços disponível no Doc. 9813126 do Sei n. 0038949-88.2022.8.24.0710, vigente até o dia 05/10/2026 (ou nova data a ser fixada pela Diretoria de Infraestrutura em novo documento)._x000a_"/>
    <n v="2"/>
    <n v="1547.54"/>
    <s v="Alto"/>
    <s v="Dispensa de Licitação em razão do valor"/>
    <s v=""/>
  </r>
  <r>
    <x v="902"/>
    <s v="Diretoria de Engenharia e Arquitetura"/>
    <x v="3"/>
    <s v="Aquisição de escada de alumínio e escada de fibra"/>
    <s v="0060213-25.2026.8.24.0710"/>
    <x v="1"/>
    <s v="em contratação"/>
    <s v="Aquisição de materiais para atendimento dos chamados de Manutenção Predial, recebidos por meio do Portal de Serviços - TJSC. Material necessário para a manutenção predial preventiva e corretiva para reparos e tratamento de infiltrações, instalação de quadros nos Gabinetes das Torres I e II do edifício sede do TJSC, cujos serviços são realizados pela equipe técnica da DMTJ/DEA/PJSC. Não há mais materiais suficientes para atender aos chamados. A aquisição deste material é indispensável para atender aos chamados de manutenção predial, para preservação das condições técnicas de segurança e bom funcionamento das Torres I e II do TJSC. _x000a_"/>
    <s v="3 escada de aluminio; 2 escada de fibra"/>
    <n v="2284"/>
    <s v="Baixo"/>
    <s v="Dispensa de Licitação em razão do valor"/>
    <s v=""/>
  </r>
  <r>
    <x v="903"/>
    <s v="Núcleo de Comunicação Institucional"/>
    <x v="11"/>
    <s v="Aquisição de kit de limpeza de arma"/>
    <s v="0061616-29.2026.8.24.0710"/>
    <x v="1"/>
    <s v="em contratação"/>
    <s v="A aquisição de Kits de Limpeza de Arma para a equipe do NIS (Núcleo de Inteligência de Segurança) do Tribunal de Justiça de SC é essencial para garantir a manutenção adequada das armas de fogo utilizadas em atividades de segurança institucional e treinamento de tiro. Esses kits, compostos por escovas, solventes, lubrificantes e panos específicos, previnem acúmulo de resíduos, corrosão e falhas mecânicas, assegurando o pleno funcionamento das armas em situações críticas. Observo, por fim, que seguindo orientações do Diretor de material e Patrimônio, a presente contratação não seguirá os trâmites da dispensa eletrônica. Informo que o código compras.gov.br 463375 é o mais próximo que encontramos "/>
    <n v="40"/>
    <n v="7000"/>
    <s v="Baixo"/>
    <s v="Dispensa de Licitação em razão do valor"/>
    <s v=""/>
  </r>
  <r>
    <x v="904"/>
    <s v="Comarca de Araquari"/>
    <x v="1"/>
    <s v="Aquisição de capa para elevador privativo; capa para elevador social"/>
    <s v="0062178-38.2026.8.24.0710"/>
    <x v="1"/>
    <s v="em contratação"/>
    <s v="A instalação do protetor visa resguardar as superfícies internas do elevador contra danos decorrentes do transporte de mobiliários, equipamentos e materiais diversos, evitando riscos, arranhões e impactos que possam comprometer a integridade e a estética do equipamento. A medida contribui para a redução de custos com manutenção corretiva, prolongando a vida útil do elevador e garantindo melhores condições de conservação do patrimônio. "/>
    <s v="2 capas para elevador"/>
    <n v="2507"/>
    <s v="Baixo"/>
    <s v="Dispensa de Licitação em razão do valor"/>
    <s v=""/>
  </r>
  <r>
    <x v="905"/>
    <s v="Comarca de Araquari"/>
    <x v="1"/>
    <s v="Aquisição de Capacho Vinil Liso Borda Rebaixada; Capacho Vinil Liso Borda Rebaixada e Capacho Vinil Liso Borda Rebaixada "/>
    <s v="0062199-14.2026.8.24.0710"/>
    <x v="1"/>
    <s v="em contratação"/>
    <s v="A utilização de capachos nas entradas do edifício contribui significativamente para a retenção de sujeiras, poeira e umidade provenientes do ambiente externo, reduzindo o desgaste do piso e os custos com manutenção e limpeza. Além disso, auxilia na prevenção de acidentes, como escorregões, especialmente em dias chuvosos. Serão utilizados nas entrada: principal, do salão do júri, magistrados, na área da carceragem e nas áreas molhadas (acesso à lavanderia e banheiro dos zeladores). "/>
    <s v="6 capachos"/>
    <n v="2320.38"/>
    <s v="Baixo"/>
    <s v="Dispensa de Licitação em razão do valor"/>
    <s v=""/>
  </r>
  <r>
    <x v="906"/>
    <s v="Comarca de Modelo"/>
    <x v="1"/>
    <s v="Serviço de transporte de júri"/>
    <s v="0058472-47.2026.8.24.0710"/>
    <x v="1"/>
    <s v="em contratação"/>
    <s v="Locação de veículo para transporte dos participantes da sessão do Tribunal do Júri, marcado para início no dia 28/05/2026. Autos 50000108920218240256, às 8:30 horas. Referido júri será realizado no Fórum de Pinhalzinho em razão de que o Fórum de Modelo não possui salão para atos do tribunal do júri, como também não há local adequado para locação de espaço no município, e, tendo em vista serem 4 (quatro) réus presos, o júri será realizado no Salão da Comarca de Pinhalzinho. A necessidade compreende o percurso do Fórum de Modelo até o Fórum de Pinhalzinho, num raio de 15 (quinze) quilômetros de distância, nos dias 28 e 29/05/2026. Categoria departicipantes (previstos na Resolução GP n. 20/2025, Art. 7º): Juiz, Membros do MP, Jurados, Servidores TJSC, Terceirizados TJSC, Advogados e Testemunhas, convocados para Sessão do Tribunal do Júri. O item 1 compreende: 1 (um) deslocamento (ida e volta) para transporte de jurados e testemunhas do Fórum de Modelo para o Fórum de Pinhalzinho, com retorno ao Fórum de Modelo com os jurados dispensados (aprox. 25 pessoas). Saída: a partir das 7 horas do dia 28/05/2026. Retorno: previsto para aproximadamente às 10 horas do dia 28/05/2026. O item 2 compreende: 1 (um) deslocamento (ida e volta) para transporte de 7 jurados do Fórum de_x000a_Pinhalzinho para o Fórum de Modelo, ao final da sessão do júri, sem previsão de término.A RC está de acordo com a Resolução GP n. 20/2025"/>
    <n v="2"/>
    <n v="800"/>
    <s v="Alto"/>
    <s v="Dispensa de Licitação em razão do valor"/>
    <s v=""/>
  </r>
  <r>
    <x v="907"/>
    <s v="Comarca de Itajaí"/>
    <x v="1"/>
    <s v="Aquisição de kit engate; motor; rolamento;  Serviço de troca de oleo; mão de obra para serviço"/>
    <s v="0060641-07.2026.8.24.0710"/>
    <x v="1"/>
    <s v="em contratação"/>
    <s v="O pedido da RC é por conta da grande necessidade que temos da máquina, principalmente por conta da área externa ser grandes, e a limpeza somente com a utilização da WAP.Foi enviado apenas um orçamento, pois as demais empresas contactadas, não realizam o conserto deste modelo e/ou marca. A negativa das empresas também está registrada no processo."/>
    <s v="1 kit engate; 1 motor; 1 rolamento; 1serviço de troca de oleo; 1 mão de obra"/>
    <n v="922"/>
    <s v="Baixo"/>
    <s v="Dispensa de Licitação em razão do valor"/>
    <s v=""/>
  </r>
  <r>
    <x v="908"/>
    <s v="Comarca de Araquari"/>
    <x v="1"/>
    <s v="Aquisição de cópia de chave yale"/>
    <s v="0062742-17.2026.8.24.0710"/>
    <x v="1"/>
    <s v="em contratação"/>
    <s v="A presente solicitação tem por objeto a aquisição de cópias de chaves internas do novo prédio da Comarca, em razão da necessidade de adequação e organização do acesso às dependências institucionais. A disponibilização de cópias adicionais visa garantir o acesso adequado aos ambientes por servidores autorizados, proporcionando maior agilidade nas rotinas administrativas, bem como assegurando a continuidade dos serviços e o adequado controle de acesso aos espaços internos. "/>
    <n v="100"/>
    <n v="900"/>
    <s v="Baixo"/>
    <s v="Dispensa de Licitação em razão do valor"/>
    <s v=""/>
  </r>
  <r>
    <x v="909"/>
    <s v="Comarca da Guabiruba"/>
    <x v="1"/>
    <s v="Fornecimento de lanche com bebida sem álcool"/>
    <s v="0074443-72.2026.8.24.0710"/>
    <x v="1"/>
    <s v="em contratação"/>
    <s v="Fornecimento de lanche aos participantes da sessão do Tribunal de Júri: Data da sessão: 01/06/2026 - autos n. 5011737-62.2025.8.24.0011 - horário de início da sessão: 08:30 – 25 lanches;_x000a_Categoria de participantes:Juízes, membros do Ministério Público, jurados, servidores do Poder Judiciário e colaboradores terceirizados convocados para trabalhar na sessão, réu, advogados, policiais militares e penal, testemunhas no caso de não terem prestado depoimento e/ou quando necessária sua incomunicabilidade, conforme previsto na Resolução GP n. 20/2025. O preço da pretensa contratada reflete preços de mercado, já que igual ou inferior ao preço referencial constante do Termo de Consolidação de Pesquisa de Preços disponível no Sei n. 0025631-38.2022.8.24.0710. A RC está de acordo com a Resolução GP n. 20/2025. O atraso no envio da presente RC ocorreu devido à demora na entrega do orçamento por parte do fornecedor aprovado. "/>
    <n v="25"/>
    <n v="612.5"/>
    <s v="Alto"/>
    <s v="Dispensa de Licitação em razão do valor"/>
    <s v=""/>
  </r>
  <r>
    <x v="910"/>
    <s v="Diretoria de Infraestrutura"/>
    <x v="1"/>
    <s v="Aquisição de sofá com medidas aproximadas de 300X094; e  sofá com medidas aproximadas de 240X094"/>
    <s v="0071527-65.2026.8.24.0710"/>
    <x v="1"/>
    <s v="em contratação"/>
    <s v="Em cumprimento à determinação do Gabinete da Presidência deste Tribunal de Justiça, elaborou-se a presente requisição de compras com objetivo de adquirir mobiliário para a sala da Presidência, conforme projeto apresentado no SEI nº 0011741-90.2026.8.24.0710. A aquisição justifica-se pela natureza e finalidade do ambiente a ser equipado. Trata-se de espaço de representação institucional, destinado à recepção e ao atendimento de autoridades do mais alto escalão de diversas instituições, exigindo, portanto, padrões elevados de qualidade, ergonomia, durabilidade e adequação estética. Tendo em vista as especificações técnicas e físicas a serem atendidas conforme previsto no projeto mencionado, condições que precisam ser analisadas in loco, solicita-se o afastamento da dispensa eletrônica.  "/>
    <n v="2"/>
    <n v="65492"/>
    <s v="Baixo"/>
    <s v="Dispensa de Licitação em razão do valor"/>
    <s v=""/>
  </r>
  <r>
    <x v="911"/>
    <s v="Diretoria de Infraestrutura"/>
    <x v="1"/>
    <s v="Aquisição de Cadeira Executiva"/>
    <s v="0071518-06.2026.8.24.0710"/>
    <x v="1"/>
    <s v="em contratação"/>
    <s v="Em cumprimento à determinação do Gabinete da Presidência deste Tribunal de Justiça, elaborou-se a presente requisição de compras com objetivo de adquirir mobiliário para a sala da Presidência, conforme projeto apresentado no SEI nº 0011741-90.2026.8.24.0710. A aquisição justifica-se pela natureza e finalidade do ambiente a ser equipado. Trata-se de espaço de representação institucional, destinado à recepção e ao atendimento de autoridades do mais alto escalão de diversas instituições, exigindo, portanto, padrões elevados de qualidade, ergonomia, durabilidade e adequação estética. Tendo em vista as especificações técnicas e físicas a serem atendidas conforme previsto no projeto mencionado, condições que precisam ser analisadas in loco, solicita-se o afastamento da dispensa eletrônica "/>
    <n v="1"/>
    <n v="10724.8"/>
    <s v="Baixo"/>
    <s v="Dispensa de Licitação em razão do valor"/>
    <s v=""/>
  </r>
  <r>
    <x v="912"/>
    <s v="Diretoria de Material e Patrimônio"/>
    <x v="6"/>
    <s v="Serviço de emissão de laudo de avaliação do imóvel matrículado n. 12.124 inscrito no 1º Ofício de Registro de Imóveis da Comarca _x000a_de Lages."/>
    <s v="0063155-30.2026.8.24.0710"/>
    <x v="1"/>
    <s v="em contratação"/>
    <s v="Com base na necessidade de avaliar Laudo de avaliação do imóvel matrículado n. 12.124 inscrito no 1º Ofício de Registro de Imóveis da Comarca de Lages, em conformidade com a norma ABNT NBR 14653, a realização deste serviço torna-se essencial para a formalização da doação do imóvel ao Município de Lages._x000a_"/>
    <n v="1"/>
    <n v="2400"/>
    <s v="Baixo"/>
    <s v="Dispensa de Licitação em razão do valor"/>
    <s v=""/>
  </r>
  <r>
    <x v="913"/>
    <s v="Diretoria de Infraestrutura"/>
    <x v="1"/>
    <s v="Serviço de conserto de lavadora de roupa/calçada (lava-jato) -  Plugue prensa cabo radial;-   Manometro RE143; -  Oring 008;  Manutenção;  Kit vedação WAP5100;  Oleo 4T Stihl SAE 10W30  Bico engate rapido verde 2,5X25&quot; - Manutenção"/>
    <s v="0059208-65.2026.8.24.0710"/>
    <x v="1"/>
    <s v="em contratação"/>
    <s v="Trata-se de requisição de compra necessária para o conserto de duas lava-jatos utilizadas nas atividades de limpeza externa, que apresentaram problema elétrico. Justificase a urgência no conserto e manutenção dos equipamentos, visto que são os únicos disponíveis na Seção de Serviços e que sua indisponibilidade está impedindo a rotina de limpeza da área externa."/>
    <s v="1 plugue prensa; 1 Manometro; 2 Oring 008; 1 manutenção; 1 kit vedação; 0,1 oleo 4t; 1 bico engate rapido"/>
    <n v="542"/>
    <s v="Baixo"/>
    <s v="Dispensa de Licitação em razão do valor"/>
    <s v=""/>
  </r>
  <r>
    <x v="914"/>
    <s v="Comarca de Tubarão"/>
    <x v="1"/>
    <s v="Aquisição de disco enceradeira branco e verde"/>
    <s v="0068520-65.2026.8.24.0710"/>
    <x v="1"/>
    <s v="em contratação"/>
    <s v="Disco de polir necessário para limpar e encerar os tacos do fórum._x000a_"/>
    <n v="10"/>
    <n v="267.35000000000002"/>
    <s v="Baixo"/>
    <s v="Dispensa de Licitação em razão do valor"/>
    <s v=""/>
  </r>
  <r>
    <x v="915"/>
    <s v="Comarca de Araquari"/>
    <x v="1"/>
    <s v="Serviço de montagem de móveis"/>
    <s v="0062214-80.2026.8.24.0710"/>
    <x v="1"/>
    <s v="em contratação"/>
    <s v="A necessidade da contratação de uma empresa montadora de móveis para a instalação do novo prédio da Comarca de Araquari. Estimada a inauguração para o final do 1º semestre de 2026."/>
    <s v="52 montagem de móveis"/>
    <n v="3710"/>
    <s v="Alto"/>
    <s v="Dispensa de Licitação em razão do valor"/>
    <s v=""/>
  </r>
  <r>
    <x v="916"/>
    <s v="Comarca de Joinville"/>
    <x v="1"/>
    <s v="Fornecimento de hospedagem em hotel (4 pernoites para 7 jurados, 2 oficiais de justiça e 2 testemunhas - total de 11 pessoas)"/>
    <s v="0071523-28.2026.8.24.0710"/>
    <x v="1"/>
    <s v="em contratação"/>
    <s v="Essa requisição de compras se justifica pelas especificidades da sessão do júri (5004473-84.2022.8.24.0015), que ocorrerá em 25/05/2026, com previsão de término para o dia 29/05/2026. Desta forma, faz-se necessária a incomunicabilidade, sendo preciso o pernoite em hotel dos jurados (7), testemunhas (2) e oficiais de justiça (2) que os acompanham. Complemento que a RC está de acordo com a Resolução GP n. 20/2025, contudo, justifico que a requisição de compra não foi encaminhada com antecedência mínima de 30 dias, em razão das excessivas demandas da Secretaria do Foro no período, o afastamento de colaborador da equipe por motivo de saúde e por estarmos, até o dia 04/05/2026, com um servidor a menos. "/>
    <n v="44"/>
    <n v="10876.8"/>
    <s v="Alto"/>
    <s v="Dispensa de Licitação em razão do valor"/>
    <s v=""/>
  </r>
  <r>
    <x v="917"/>
    <s v="Comarca de Itajaí"/>
    <x v="1"/>
    <s v="Serviço de Atomização e aplicação de larvicida para controle de aedes aegypti em toda área interna e externa do Fórum - em m²"/>
    <s v="0060315-47.2026.8.24.0710"/>
    <x v="1"/>
    <s v="em contratação"/>
    <s v="Temos tido a presença constante de mosquitos, e necessitamos da dedetização específica para o mosquito da dengue, para segurança dos colaboradores, servidores e magistrados. O preço está especificado por metro quadrado, e o valor se enquadra no estabelecido em TCPP, por essa razão não estamos apresentando mais de 1 orçamento. Apesar de termos feito 1 aplicação externa em parceria com a Secretaria de Saúde, ainda temos a presença de mosquitos, por isso, solicitamos esta aplicação nas áreas internas e externas._x000a_"/>
    <s v="11040m²"/>
    <n v="4791.3599999999997"/>
    <s v="Alto"/>
    <s v="Dispensa de Licitação em razão do valor"/>
    <s v=""/>
  </r>
  <r>
    <x v="918"/>
    <s v="Diretoria de Engenharia e Arquitetura"/>
    <x v="7"/>
    <s v="Aquisição de Capacete 3M H700 Branco - Classe B - CA 29638 e Kit Muffler Acoplável 3M - CA 33835"/>
    <s v="0032773-54.2026.8.24.0710"/>
    <x v="1"/>
    <s v="em contratação"/>
    <s v="Aquisição de Equipamento de Proteção Individual - EPI - para o servidor Fabrício Kremer de Souza (matrícula n. 74421) recém empossado na Diretoria de Engenharia e Arquitetura. O servidor em questão possui perda gradual e progressiva de audição, conforme laudo anexo, fazendo uso de aparelho auditivo. A necessidade dos equipamentos de proteção auricular se justifica para bem desempenhar suas atividades na fiscalização das obras sob responsabilidade da DEA, evitando maiores perdas auditivas em função do nível de barulho nos locais. Por tratar-se de situação atípica e pontual, optou-se pela marca 3M em função da qualidade já estabelecida no mercado._x000a_"/>
    <n v="2"/>
    <n v="221.29"/>
    <s v="Baixo"/>
    <s v="Dispensa de Licitação em razão do valor"/>
    <s v=""/>
  </r>
  <r>
    <x v="919"/>
    <s v="Diretoria de Engenharia e Arquitetura"/>
    <x v="3"/>
    <s v="Aquisição de fita de vedação; adesivo instantâneo; bucha; veda rosca; Silicone para vedação; silicone para vedação; silicone para vedação; oleo spray; fita para isolamento; lâmina para cortador papel;"/>
    <s v="0066919-24.2026.8.24.0710"/>
    <x v="1"/>
    <s v="em contratação"/>
    <s v="Aquisição de materiais destinados ao atendimento dos chamados de manutenção predial recebidos por meio do Portal de Serviços do TJSC. Trata-se de materiais necessários à execução de serviços de manutenção predial preventiva e corretiva, voltados a reparos e tratamento de infiltrações, atividades estas realizadas pela equipe técnica da DMTJ/DEA/PJSC. A aquisição é indispensável para garantir a plena execução dos chamados de manutenção predial, assegurando a preservação das condições técnicas, de segurança e do adequado funcionamento do edifício sede do TJSC. Não há mais material suficiente para atendimento dos chamados.  "/>
    <s v="2 fita vedação; 10 adesivo instantaneo; 10 bucha; 12 veda rosca; 36 silicone p/vedação; 6 oleo spray e 6 lamina cortador de papel."/>
    <n v="1114.78"/>
    <s v="Baixo"/>
    <s v="Dispensa de Licitação em razão do valor"/>
    <s v=""/>
  </r>
  <r>
    <x v="920"/>
    <s v="Diretoria de Material e Patrimônio"/>
    <x v="6"/>
    <s v="Aquisição de auxiliar de partida"/>
    <s v="0074447-12.2026.8.24.0710"/>
    <x v="1"/>
    <s v="em contratação"/>
    <s v="A aquisição do referido equipamento tem por objetivo resguardar a atuação da Divisão de Transporte no atendimento aos deslocamentos realizados pela Central de Transportes Institucional, responsável pelo suporte aos Desembargadores em seus deslocamentos diários. Trata-se de equipamento essencial para situações de pane elétrica decorrentes do descarregamento de bateria, permitindo auxílio imediato e de fácil operação para a partida de veículos com bateria descarregada. Ademais, o dispositivo dispõe de compressor de ar integrado, possibilitando a calibração de até quatro pneus que se encontrem vazios, o que amplia sua utilidade operacional e contribui para a segurança e continuidade dos serviços._x000a_"/>
    <n v="1"/>
    <n v="2185.92"/>
    <s v="Baixo"/>
    <s v="Dispensa de Licitação em razão do valor"/>
    <s v=""/>
  </r>
  <r>
    <x v="921"/>
    <s v="Comarca de Canoinhas"/>
    <x v="1"/>
    <s v="Fornbecimento de hospedagem em quarto single"/>
    <s v="0062357-69.2026.8.24.0710"/>
    <x v="1"/>
    <s v="em contratação"/>
    <s v="Hospedagem para 17 (dezessete) participantes da Sessão do Tribunal de Júri, sendo15 (quinze) Testemunhas e 2 (dois) Oficias de Justiça, em quarto individual (single), conforme autos 5004473-84.2022.8.24.0015. O início da sessão está previsto para às 8h do dia 25/05/2026, com duração estimada até o dia 30/05/2026, considerando a dimesão do júri (7 réus e 15 testemunhas a serem ouvidas), justificando assim, a necessidade de hospedagem no período. A entrada no hotel está prevista para ocorrer entre 21:00hrs e 23h59min do dia 25/05/2026, com saída prevista entre 07h30min à 8h do dia 30/05/2025. Resalta-se que foi realizada tentativa de negociação dos valores das diárias, sem êxito. Além disso, foram consultados outros estabelecimentos hoteleiros da cidade, porém o Hotél Guarany não possui disponibilidade para o período; o Santa Catarina Plaza Hotel apresenta impedimento, em razão de vínculo familiar de seus sócios com mebros do Poder Judiciário local; e o Planalto Hotel encontra-se com a Certidão Negativa de Débitos Federiais (CND) positiva. Importante destacar que, embora constem_x000a_nos documentos nº 10594891 e 1063 2083 indicação de hotéis com orçamentos com valores inferiores, em contato com os respectivos hotéis foi informado que não há disponibilidade de (dezessete) quartos nas condições e no período exigidos pela Secretatia do Foro. &quot;A RC está de acordo com a Resolução GP n. 20/2025.&quot;  "/>
    <n v="85"/>
    <n v="25500"/>
    <s v="Alto"/>
    <s v="Dispensa de Licitação em razão do valor"/>
    <s v=""/>
  </r>
  <r>
    <x v="922"/>
    <s v="Comarca de Urubici"/>
    <x v="3"/>
    <s v="Sistema de controle de acesso"/>
    <s v="0066874-20.2026.8.24.0710"/>
    <x v="1"/>
    <s v="em contratação"/>
    <s v="Acessos secundários do prédio com fluxo de pessoal, normalmente associado à entrada restrita de servidores e magistrados – Segurança. Justifica-se a contratação da segunda proposta orçada pela empresa CRM, tendo em vista que as 2 outras empresas que apresentaram orçamento possuem pendências na Receita Federal._x000a_"/>
    <s v="3 tag-chaveiro; 1 sensor magnético; 1 bateria 12v; 1 botão de saida; 1 sensor porta aberta; 1 fonte de alimentação 12v; 1 mola aérea; 1 fechadura eletroima; 1 controlador de aceso, 1 serviço tecnico instalação."/>
    <n v="3493.4"/>
    <s v="Médio"/>
    <s v="Dispensa de Licitação em razão do valor"/>
    <s v=""/>
  </r>
  <r>
    <x v="923"/>
    <s v="Divisão de Almoxarifado"/>
    <x v="1"/>
    <s v="Aquisição de faqueiro"/>
    <s v="0062417-42.2026.8.24.0710"/>
    <x v="1"/>
    <s v="em contratação"/>
    <s v="Os utensílios de cozinha serão destinados ao uso dos servidores e colaboradores desta Divisão de Almoxarifado, uma vez que os utensílios atualmente disponíveisencontram-se completamente danificados para utilização. Os utensílios são essenciais, uma vez que não possuímos restaurantes nas proximidades e praticamentetodos os colaboradores e servidores almoçam e tomam café na cozinha da Divisão de Almoxarifado"/>
    <n v="4"/>
    <n v="679.6"/>
    <s v="Baixo"/>
    <s v="Dispensa de Licitação em razão do valor"/>
    <s v=""/>
  </r>
  <r>
    <x v="924"/>
    <s v="Diretoria de Engenharia e Arquitetura"/>
    <x v="3"/>
    <s v="Aquisição de Manifold com mangueira; termômetro digital"/>
    <s v="0060698-25.2026.8.24.0710"/>
    <x v="1"/>
    <s v="em contratação"/>
    <s v="Aquisição de equipamentos para manutenção de condicionadores de ar instalados nos prédios do Poder Judiciário de Santa Catarina, a serem utilizados pelos servidores e colaboradores terceirizados._x000a_"/>
    <s v="4 manifold com mangueira. 4 termometro digital"/>
    <n v="1210"/>
    <s v="Baixo"/>
    <s v="Dispensa de Licitação em razão do valor"/>
    <s v=""/>
  </r>
  <r>
    <x v="925"/>
    <s v="Diretoria de Engenharia e Arquitetura"/>
    <x v="3"/>
    <s v="Aquisição de licença vitalícia - aplicativo fire alert"/>
    <s v="0025101-92.2026.8.24.0710"/>
    <x v="1"/>
    <s v="em contratação"/>
    <s v="Recentemente, foi instalado o sistema de alarme e detecção de incêndio nas dependências da sede do TJSC. Atualmente, a manutenção do sistema conta com uma central de alarme e três computadores, responsáveis por auxiliar na identificação e no monitoramento de todos os dispositivos integrados. A presente licença do sistema tem como objetivo aprimorar a supervisão do sistema, facilitando a manutenção periódica e permitindo a visualização contínua dos dispositivos vinculados ao alarme. Além disso, a licença possibilitará o recebimento de alertas sobre falhas, acionamentos do sistema, comandos de reinicialização e outras notificações relevantes._x000a_"/>
    <n v="1"/>
    <n v="8000"/>
    <s v="Médio"/>
    <s v="Dispensa de Licitação em razão do valor"/>
    <s v=""/>
  </r>
  <r>
    <x v="926"/>
    <s v="Academia Judicial"/>
    <x v="0"/>
    <s v="Contratação de Ana Paula Mira, por meio da Empresa Mira e Munhoz Serviços Educacionais LTDA, para elaborar o conteúdo do Curso de Linguagem Simples, que ocorrerá entre os dias 12 de agosto a 15 de dezembro de 2026."/>
    <s v="0068964-98.2026.8.24.0710"/>
    <x v="1"/>
    <s v="em contratação"/>
    <s v="A justificativa pormenorizada encontra-se no Projeto Básico n. AJU 21/2026. Diante da possibilidade de duplo enquadramento, conforme Resolução GP 29/2021, encaminha-se por requisição de compra. O curso foi autorizado pela Diretora Executiva da Academia Judicial, Desembargadora Vera Lúcia Ferreira Copetti, doc.10493132 do SEI 0020759-38.2026.8.24.0710(relacionado)."/>
    <n v="1"/>
    <n v="6024"/>
    <s v="Baixo"/>
    <s v="Dispensa de Licitação em razão do valor"/>
    <s v=""/>
  </r>
  <r>
    <x v="927"/>
    <s v="Diretoria de Material e Patrimônio"/>
    <x v="6"/>
    <s v="Serviço de avaliação de imóvel"/>
    <s v="0077789-31.2026.8.24.0710"/>
    <x v="1"/>
    <s v="em contratação"/>
    <s v="Com base na necessidade de avaliar a área de 3.318,00m² da matrícula n° 3569 inscrito no Ofício de Registro de Imóveis da Comarca de Campo Belo, em conformidade com a norma ABNT NBR 14653, a realização deste serviço torna-se essencial para garantir a precisão dos valores e a transparência no processo de negociação de compra dos imóveis. A avaliação fornecerá subsídios técnicos para tomadas de decisão fundamentadas, assegurando que a transação ocorra dentro dos parâmetros adequados de mercado e normas regulamentadoras. "/>
    <n v="1"/>
    <n v="2400"/>
    <s v="Baixo"/>
    <s v="Dispensa de Licitação em razão do valor"/>
    <s v=""/>
  </r>
  <r>
    <x v="928"/>
    <s v="Diretoria de Infraestrutura"/>
    <x v="1"/>
    <s v="Serviço de  Manutenção das persianas instaladas no Gabinete da Presidência"/>
    <s v="0078881-44.2026.8.24.0710"/>
    <x v="1"/>
    <s v="em contratação"/>
    <s v="Em razão de reforma no Gabinete da Presidência, conforme projeto apresentado no SEI 0011741-90.2026.8.24.0710, é necessária a revisão e manutenção das persianas instaladas no referido recinto. Ressalta-se que, embora a Diretoria de Infraestrutura mantenha contrato com empresa especializada em serviço de fornecimento e instalação de persianas, o tipo de serviço solicitado não faz parte do rol de serviços e produtos gerenciados pela DIE. O valor do serviço é compatível com o valor praticado no mercado, conforme orçamentos anexos ao processo."/>
    <n v="1"/>
    <n v="2200"/>
    <s v="Baixo"/>
    <s v="Dispensa de Licitação em razão do valor"/>
    <s v=""/>
  </r>
  <r>
    <x v="929"/>
    <s v="Comarca de Araquari"/>
    <x v="8"/>
    <s v="Serviço de instalação, configuração e treinamento em sistema de audiovisual no salão do júri do Fórum da Comarca de Araquari"/>
    <s v="0077015-98.2026.8.24.0710"/>
    <x v="1"/>
    <s v="em contratação"/>
    <s v="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 "/>
    <n v="1"/>
    <n v="7387.2"/>
    <s v="Alto"/>
    <s v="Dispensa de Licitação em razão do valor"/>
    <s v=""/>
  </r>
  <r>
    <x v="930"/>
    <s v="Comarca de Balneário Piçarras"/>
    <x v="8"/>
    <s v="Serviço de instalação, configuração e treinamento em sistema de audiovisual no salão do júri do Fórum da Comarca de Balneário Piçarras"/>
    <s v="0077015-98.2026.8.24.0710"/>
    <x v="1"/>
    <s v="em contratação"/>
    <s v="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 "/>
    <n v="1"/>
    <n v="7430"/>
    <s v="Alto"/>
    <s v="Dispensa de Licitação em razão do valor"/>
    <s v=""/>
  </r>
  <r>
    <x v="931"/>
    <s v="Comarca de Braço do Norte"/>
    <x v="8"/>
    <s v="Serviço de instalação, configuração e treinamento em sistema de audiovisual no salão do júri do Fórum da Comarca de Braço do Norte"/>
    <s v="0077015-98.2026.8.24.0710"/>
    <x v="1"/>
    <s v="em contratação"/>
    <s v="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
    <n v="1"/>
    <n v="6920"/>
    <s v="Alto"/>
    <s v="Dispensa de Licitação em razão do valor"/>
    <s v=""/>
  </r>
  <r>
    <x v="932"/>
    <s v="Comarca de Capivari de Baixo"/>
    <x v="8"/>
    <s v="Serviço de instalação, configuração e treinamento em sistema de audiovisual no salão do júri do Fórum da Comarca de Capivari de Baixo"/>
    <s v="0077015-98.2026.8.24.0710"/>
    <x v="1"/>
    <s v="em contratação"/>
    <s v="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
    <n v="1"/>
    <n v="8337"/>
    <s v="Alto"/>
    <s v="Dispensa de Licitação em razão do valor"/>
    <s v=""/>
  </r>
  <r>
    <x v="933"/>
    <s v="Comarca de Garuva"/>
    <x v="8"/>
    <s v="Serviço de instalação, configuração e treinamento em sistema de audiovisual no salão do júri do Fórum da Comarca de Garuva"/>
    <s v="0077015-98.2026.8.24.0710"/>
    <x v="1"/>
    <s v="em contratação"/>
    <s v="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
    <n v="1"/>
    <n v="5868.6"/>
    <s v="Alto"/>
    <s v="Dispensa de Licitação em razão do valor"/>
    <s v=""/>
  </r>
  <r>
    <x v="934"/>
    <s v="Comarca de Itajaí"/>
    <x v="8"/>
    <s v="Serviço de instalação, configuração e treinamento em sistema de audiovisual no salão do júri do Fórum da Comarca de Itajaí"/>
    <s v="0077015-98.2026.8.24.0710"/>
    <x v="1"/>
    <s v="em contratação"/>
    <s v="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
    <n v="1"/>
    <n v="8410"/>
    <s v="Alto"/>
    <s v="Dispensa de Licitação em razão do valor"/>
    <s v=""/>
  </r>
  <r>
    <x v="935"/>
    <s v="Comarca de Otacílio Costa"/>
    <x v="8"/>
    <s v="Serviço de instalação, configuração e treinamento em sistema de audiovisual no salão do júri do Fórum da Comarca de Otacílio Costa"/>
    <s v="0077015-98.2026.8.24.0710"/>
    <x v="1"/>
    <s v="em contratação"/>
    <s v="Trata-se de requisição de compra, em caráter EMERGENCIAL, para a contratação de serviço de instalação de sistema audiovisual nos Salões do Júri das Comarcas de Araquari, Itajaí, Braço do Norte, Garuva, Capivari de Baixo, Otacílio Costa e Balneário Piçarras. Considerando a quantidade de unidades que demandam a modernização dos sistemas audiovisuais, optou-se pela centralização da instrução da presente requisição, estratégia que viabiliza a contratação em maior escala e, consequentemente, a redução de custos para o Poder Judiciário, em razão da otimização do deslocamento necessários à execução dos serviços. Solicita-se a máxima brevidade na tramitação desta requisição, tendo em vista a iminente inauguração da Comarca de Araquari, prevista para início do mês de junho de 2026. Ressalta-se que o valor orçado está compatível com o praticado no mercado, conforme demonstrado por meio de pesquisas e orçamentos obtidos junto a empresas especializadas. Por fim, segue a relação dos processos de modernização do sistema audiovisual: Araquari (SEI n. 0027979-87.2026.8.24.0710), Itajaí (SEI n. 0039308-33.2025.8.24.0710), Braço do Norte (SEI n. 0008654-29.2026.8.24.0710), Garuva (SEI n. 0071537- 80.2024.8.24.0710), Capivari de Baixo (SEI n. 0044136-72.2025.8.24.0710), Otacílio Costa (SEI n. 0036441-38.2023.8.24.0710) e Balneário Piçarras (SEI n. 0024520- 48.2024.8.24.0710)."/>
    <n v="1"/>
    <n v="8597"/>
    <s v="Alto"/>
    <s v="Dispensa de Licitação em razão do valor"/>
    <s v=""/>
  </r>
  <r>
    <x v="936"/>
    <s v="Comarca de Videira"/>
    <x v="1"/>
    <s v="Aquisição de filtro de água para purificador "/>
    <s v="0076639-15.2026.8.24.0710"/>
    <x v="1"/>
    <s v="em contratação"/>
    <s v="De acordo com as orientações do fabricante, faz-se necessária a troca dos filtros dos purificadores de patrimônio n. 142192, 142193 e 10014599 para garantir a pureza da água. Os purificadores são muito utilizados na Comarca, sendo que o baixo custo de manutenção anual possibilita a economia na compra de água mineral, considerando a capacidade da filtragem e resfriamento dos purificadores ante os preços das bombonas de água mineral. Periodicidade da troca: anual. Previsão de aquisição: junho de 2026"/>
    <n v="3"/>
    <n v="495"/>
    <s v="Baixo"/>
    <s v="Dispensa de Licitação em razão do valor"/>
    <s v=""/>
  </r>
  <r>
    <x v="937"/>
    <s v="Comarca de Itajaí"/>
    <x v="1"/>
    <s v="Aquisição de kit base com três furos e três mastros para bandeira"/>
    <s v="0076280-65.2026.8.24.0710"/>
    <x v="1"/>
    <s v="em contratação"/>
    <s v="Essa requisição de compras se justifica pela necessidade de um kit base com 3 furos e 3 mastros para bandeiras a ser utilizada no salão do júri. Informo ainda que o valor apresentado já inclui frete conforme informado no orçamento."/>
    <n v="1"/>
    <n v="840"/>
    <s v="Baixo"/>
    <s v="Dispensa de Licitação em razão do valor"/>
    <s v=""/>
  </r>
  <r>
    <x v="938"/>
    <s v="Diretoria de Infraestrutura"/>
    <x v="1"/>
    <s v="Aquisição de Display de aço inox escovado, formato &quot;V&quot; - pintura baixo relevo cor preto, arte na frente e no verso, cantos arredondados, tamanho dobrado 30x7,5 cm - tamanho aberto 30x15 cm"/>
    <s v="0075061-17.2026.8.24.0710"/>
    <x v="1"/>
    <s v="em contratação"/>
    <s v="Justifica-se a presente aquisição pela necessidade de substituição dos materiais atualmente utilizados, confeccionados em madeira, os quais vêm apresentando desgaste precoce, baixa resistência às condições de uso contínuo e recorrentes necessidades de manutenção e reparo. A contratação busca garantir a aquisição de materiais de maior durabilidade, resistência e qualidade, adequados à demanda operacional e às condições de utilização do ambiente, proporcionando maior segurança, melhor acabamento estético e redução de custos futuros com reposições frequentes. Ressalta-se que os materiais atualmente instalados apresentam problemas como deterioração acelerada, danos estruturais, empenamentos e perda das características funcionais e visuais, comprometendo a adequada utilização e a conservação do espaço. Dessa forma, faz-se necessária a aquisição de produtos mais robustos e_x000a_resistentes, capazes de assegurar maior vida útil e melhor desempenho ao longo do tempo. Além disso, a presente contratação demanda atendimento em caráter urgente e com prazo exíguo de fornecimento, especialmente em situações relacionadas à posse de novos Desembargadores ou Juízes de Segundo Grau, ocasiões em que a adequação dos ambientes deve ocorrer em prazo reduzido, muitas vezes com necessidade de entrega e instalação em até 5 (cinco) dias úteis. Nesse contexto, a contratação de empresa local mostra-se essencial para garantir maior agilidade logística, rapidez no atendimento e capacidade de resposta imediata às demandas institucionais, considerando que a proximidade geográfica possibilita entregas e execuções em prazo significativamente menor, fator indispensável para o cumprimento dos cronogramas relacionados às posses e início das atividades dos magistrados. "/>
    <n v="160"/>
    <n v="41600"/>
    <s v="Médio"/>
    <s v="Dispensa de Licitação em razão do valor"/>
    <s v=""/>
  </r>
  <r>
    <x v="939"/>
    <s v="Diretoria de Infraestrutura"/>
    <x v="1"/>
    <s v="Aquisição de aspirador de pó"/>
    <s v="0074818-73.2026.8.24.0710"/>
    <x v="1"/>
    <s v="em contratação"/>
    <s v="A presente requisição visa a aquisição de um aspirador de pó e líquidos Kärcher NT 90/2 para a limpeza do prédio sede do Tribunal de Justiça, em especial os carpetes do Auditório Teori Zavascki. A escolha do modelo justifica-se pela alta capacidade de sucção aliada ao baixo nível ruído (76 dB). Tal especificação técnica visa garantir o cumprimento das normas de ergonomia para os operadores, além de promover um ambiente mais inclusivo e confortável para os usuários do espaço, minimizando a poluição sonora - eis que no referido andar estão localizadas também as Salas de Sessões e Reuniões. "/>
    <n v="1"/>
    <n v="4569"/>
    <s v="Baixo"/>
    <s v="Dispensa de Licitação em razão do valor"/>
    <s v=""/>
  </r>
  <r>
    <x v="940"/>
    <s v="Comarca de Itajaí"/>
    <x v="1"/>
    <s v="Aquisição de 2 Peças Suporte Persiana Vertical 13x8 Zincado Com Presilha"/>
    <s v="0076340-38.2026.8.24.0710"/>
    <x v="1"/>
    <s v="em contratação"/>
    <s v="Para substituição dos que temos, que estão bem gastos._x000a_"/>
    <n v="13"/>
    <n v="355.42"/>
    <s v="Baixo"/>
    <s v="Dispensa de Licitação em razão do valor"/>
    <s v=""/>
  </r>
  <r>
    <x v="941"/>
    <s v="Comarca de Pinhalzinho"/>
    <x v="1"/>
    <s v="Fornecimento de hospedagem em hotel com café da manhã"/>
    <s v="0083146-89.2026.8.24.0710"/>
    <x v="1"/>
    <s v="em contratação"/>
    <s v="Hospedagem para sete jurados e um oficial de justiça da sessão do Tribunal de Júri. Autos n. 5003830-87.2023.8.24.0049, Data da sessão: 10/06/2026, com início às 8h30min. Processo com dois réus e 13 testemunhas arroladas pela acusação e 7 testemunhas pelo MP. Juíza presidente do júri comunicou à Secretaria do Foro em 27/5/2026 a necessidade de se providenciar hospedagem, por isso requisição de compra enviado a destempo. Apesar do número considerável de testemunhas, acreditavase que não se fossem ouvir todas em plénário, mas no dia 27/5/2026, a defesa confirmou a oitiva de todas à Juíza. Convite enviado a Hotel Pressi, o qual manifestou a indisponibilidade do serviço para a data solicitada. Juntado aos autos orçamento de hotel da região, considerando que os demais hotéis de Pinhalzinho são muito antigos_x000a_e apresentam condições de higiene precárias. A RC está de acordo com a Resolução GP n. 20/2025. "/>
    <n v="8"/>
    <n v="1344"/>
    <s v="Alto"/>
    <s v="Dispensa de Licitação em razão do valor"/>
    <s v=""/>
  </r>
  <r>
    <x v="942"/>
    <s v="Academia Judicial"/>
    <x v="0"/>
    <s v="Contratação da formadora Lúcia Helena Galvão, por meio da empresa KALIOPE COMUNICAÇÃO CORPORATIVA, para ministrar a palestra &quot;&quot;Equilíbrio Emocional e Filosofia&quot;&quot;, ofertada no Seminário Regional da Magistratura Catarinense: a perspectiva jurisdicional do Direito, a ser realizado nos dias 18 e 19 de junho de 2026."/>
    <s v="0079192-35.2026.8.24.0710"/>
    <x v="1"/>
    <s v="em contratação"/>
    <s v="A justificativa pormenorizada encontra-se no Projeto Básico n. AJU 27/2026. Diante da possibilidade de duplo enquadramento, conforme Resolução GP 29/2021, encaminha-se por requisição de compra. O curso foi autorizado pela Diretora Executiva da Academia Judicial, Desembargadora Vera Lúcia Ferreira Copetti, doc. 10516577 do SEI 0017444-02.2026.8.24.0710 (relacionado)._x0009_"/>
    <n v="1"/>
    <n v="6200"/>
    <s v="Médio"/>
    <s v="Dispensa de Licitação em razão do valor"/>
    <s v=""/>
  </r>
  <r>
    <x v="943"/>
    <s v="Comarca de Joaçaba"/>
    <x v="8"/>
    <s v="Aquisição de fita para etiquetadora"/>
    <s v="0025746-20.2026.8.24.0710"/>
    <x v="1"/>
    <s v="em contratação"/>
    <s v="Informo que a ETIQUETA NYLON (B-499)3/4 – M210/BMP21 é utilizada para a etiquetagem de bens patrimoniais, sendo empregado tanto pela TSI da comarca quanto pela Secretaria. Considerando que a unidade dispõe da etiquetadora compatível, porém o almoxarifado encontra-se sem o referido cartucho, a ausência do insumo tem impossibilitado a continuidade da identificação e controle patrimonial. Diante disso, solicita-se a reposição/aquisição do cartucho, a fim de garantir a regularidade dos procedimentos de identificação dos bens. _x000a_"/>
    <n v="3"/>
    <n v="1167"/>
    <s v="Baixo"/>
    <s v="Dispensa de Licitação em razão do valor"/>
    <s v=""/>
  </r>
  <r>
    <x v="944"/>
    <s v="Comarca de Araquari"/>
    <x v="1"/>
    <s v="Aquisição de mesa; e cadeira"/>
    <s v="0062371-53.2026.8.24.0710"/>
    <x v="1"/>
    <s v="em contratação"/>
    <s v="A presente solicitação tem por objeto a aquisição de mesinhas com cadeiras infantis para a brinquedoteca do Fórum da Comarca de Araquari. O mobiliário visa estruturar o espaço infantil do Setor de Serviço Social Forense, garantindo ambiente organizado, seguro e adequado às crianças que acompanham seus responsáveis durante o atendimento social, contribuindo para a melhoria da infraestrutura, acessibilidade e qualidade dos serviços prestados. "/>
    <s v="2 mesa; 8 cadeira"/>
    <n v="1989"/>
    <s v="Baixo"/>
    <s v="Dispensa de Licitação em razão do valor"/>
    <s v=""/>
  </r>
  <r>
    <x v="945"/>
    <s v="Diretoria de Engenharia e Arquitetura"/>
    <x v="7"/>
    <s v="Aquisição de bota de borracha PVC; bota de borracha PVC"/>
    <s v="0032826-35.2026.8.24.0710"/>
    <x v="1"/>
    <s v="em contratação"/>
    <s v="Aquisição de botas para utilização em obras que envolvem serviços de escavação e execução de fundações, uma vez que movimenta grandes volumes de terra, dificultando a mobilidade dos servidores se estiverem utilizando calçados comuns."/>
    <n v="2"/>
    <n v="147.9"/>
    <s v="Baixo"/>
    <s v="Dispensa de Licitação em razão do valor"/>
    <s v=""/>
  </r>
  <r>
    <x v="946"/>
    <s v="Comarca de Balneário Camboriú"/>
    <x v="1"/>
    <s v="Aquisição de aspirador"/>
    <s v="0062488-44.2026.8.24.0710"/>
    <x v="1"/>
    <s v="em contratação"/>
    <s v="Devido à extensão da área externa do prédio principal do Fórum e do prédio das Varas da Família, incluindo jardim, calçadas e estacionamento, a varredura das folhas é inviável, principalmente nos meses de outono/inverno. Além disso, a equipe designada para o serviço é de apenas dois funcionários, um para cada prédio."/>
    <n v="1"/>
    <n v="279"/>
    <s v="Baixo"/>
    <s v="Dispensa de Licitação em razão do valor"/>
    <s v=""/>
  </r>
  <r>
    <x v="947"/>
    <s v="Diretoria de Infraestrutura"/>
    <x v="1"/>
    <s v="Aquisição de persianas"/>
    <s v="0060952-95.2026.8.24.0710"/>
    <x v="1"/>
    <s v="em contratação"/>
    <s v="Trata-se de aquisição e instalação de persianas horizontais na sala n. 1124,torre I, do Núcleo de Apoio ao Primeiro Grau, da Corregedoria de Justiça deste Tribunal. Em razão do layout da sala, há necessidade de instalação de persianas na divisória do espaço designado para reuniões. Ressalta-se que, embora a Diretoria de Infraestrutura mantenha contrato com empresa especializada em serviço de fornecimento e instalação de persianas, os tipos de materiais solicitados não fazem parte do rol dos produtos gerenciados pela DIE. O valor do serviço é compatível com o valor praticado no mercado, conforme orçamentos anexos ao processo. "/>
    <n v="5"/>
    <n v="1747.98"/>
    <s v="Baixo"/>
    <s v="Dispensa de Licitação em razão do valor"/>
    <s v=""/>
  </r>
  <r>
    <x v="948"/>
    <s v="Comarca de Joaçaba"/>
    <x v="1"/>
    <s v="Aquisição de rodo; vassoura; escova de limpeza"/>
    <s v="0057857-57.2026.8.24.0710"/>
    <x v="1"/>
    <s v="em contratação"/>
    <s v="Material necessário para a limpeza e manutenção das dependências do prédio do Fórum e não fornecidos pelo almoxarifado . Material imprescindível à execução dos trabalhos pelos colaboradores dos serviços gerais – JUSTIFICATIVA INDIVIDUALIZADA POR PRODUTO:_x000a_ITEM 01: RODO ESPUMA C/ CABO, utilizado para lavação dos vidros localizados no térreo. ITEM 02: VASSOURA DE PALHA, varrer teias de aranha da garagem (cantos), ITEM 03: ESCOVA DE LIMPEZA, utilizada para esfregar as escadas internas. Todo material para consumo no 2º e 3º quadrimestre do ano de 2026. "/>
    <s v="5 rodo; 3 vassoura; 10 escova de limpeza"/>
    <n v="217.45"/>
    <s v="Baixo"/>
    <s v="Dispensa de Licitação em razão do valor"/>
    <s v=""/>
  </r>
  <r>
    <x v="949"/>
    <s v="Comarca de São Lourenço do Oeste"/>
    <x v="1"/>
    <s v="Fornecimento de hospedagem em hotel com café da manhã"/>
    <s v="0077234-14.2026.8.24.0710"/>
    <x v="1"/>
    <s v="em contratação"/>
    <s v="Trata-se de contratação de hospedagem para participantes de Sessão do Tribunal do Júri com início em 23 de julho de 2026, às 9h, com previsão de duração de três dias, referente ao processo judicial n. 5001010-10.2024.8.24.0066. As acomodações individuais serão destinadas a sete jurados e dois oficiais de justiça. A ação penal possui quatro acusados pela prática, em tese, do crime previsto no artigo 121, § 2º, incisos I, IV e VIII, c/c artigo 29, ambos do Código Penal, circunstância que demanda especial cautela quanto à segurança e à logística dos participantes da sessão plenária. _x000a_"/>
    <n v="18"/>
    <n v="5328"/>
    <s v="Alto"/>
    <s v="Dispensa de Licitação em razão do valor"/>
    <s v=""/>
  </r>
  <r>
    <x v="950"/>
    <s v="Comarca de Itapoá"/>
    <x v="1"/>
    <s v="Fornecimento de hospedagem em hotel com café da manhã"/>
    <s v="0077094-77.2026.8.24.0710"/>
    <x v="1"/>
    <s v="em contratação"/>
    <s v="Justifica-se a necessidade de aquisição de hospedagem para os jurados e para o Oficial de Justiça responsável por acompanhá-los durante a sessão do Tribunal do Júri referente ao processo nº 5002655-84.2024.8.24.0126, designada para o dia 17/6/2026, com início às 9h e previsão de duração de três dias, a ser realizada nas dependências da Câmara de Vereadores de Itapoá. O valor apresentado encontra-se compatível com a média praticada pelo mercado local, e a Requisição de Compras (RC) está em conformidade com a Resolução nº 20/2025. Ressalta-se, ainda, que não foi possível a contratação do fornecedor que apresentou o menor valor, em razão de sua irregularidade fiscal, motivo pelo qual se procedeu à análise do segundo menor orçamento. Após tratativas visando à redução do valor inicialmente proposto, de R$ 269,00, obteve-se a adequação para R$ 226,00 por pernoite. "/>
    <n v="16"/>
    <n v="3616"/>
    <s v="Alto"/>
    <s v="Dispensa de Licitação em razão do valor"/>
    <s v=""/>
  </r>
  <r>
    <x v="951"/>
    <s v="Diretoria de Engenharia e Arquitetura"/>
    <x v="3"/>
    <s v="Aquisição de parafuso (500 un); parafuso (200 un); rebite (200 un); rebite (200 un) e bucha (200 un)"/>
    <s v="0077252-35.2026.8.24.0710"/>
    <x v="1"/>
    <s v="em contratação"/>
    <s v="Aquisição de materiais destinados ao atendimento dos chamados de manutenção predial recebidos por meio do Portal de Serviços do TJSC. Trata-se de materiais necessários à execução de serviços de manutenção predial preventiva e corretiva, voltados a reparos e tratamento de infiltrações, atividades estas realizadas pela equipe técnica da DMTJ/DEA/PJSC. A aquisição é indispensável para garantir a plena execução dos chamados de manutenção predial, assegurando a preservação das condições técnicas, de segurança e do adequado funcionamento do edifício sede do TJSC. Não há mais material suficiente para atendimento dos chamados. "/>
    <s v="1 pcte parafuso 500 und, 1 pcte parafuso 200 und; 2 pcte arrebite 200 und; 1 pcte de bucha 200 und."/>
    <n v="246.7"/>
    <s v="Baixo"/>
    <s v="Dispensa de Licitação em razão do valor"/>
    <s v=""/>
  </r>
  <r>
    <x v="952"/>
    <s v="Comarca de Itapiranga"/>
    <x v="1"/>
    <s v="Aquisição de vassoura de palha; serrote; mangueira em metro e cabo para rodo/vassoura"/>
    <s v="0078474-38.2026.8.24.0710"/>
    <x v="1"/>
    <s v="em contratação"/>
    <s v="Aquisição de materiais para manutenção do predio e pátios do Fórum, cujos quais não são fornecidos pelo Diretoria de Material e Patromônio._x000a_"/>
    <s v="3 vassoura de palha; 1 serrote; 15 mtr de mangueira; 1 cabo para rodo/vassoura"/>
    <n v="588.95000000000005"/>
    <s v="Baixo"/>
    <s v="Dispensa de Licitação em razão do valor"/>
    <s v=""/>
  </r>
  <r>
    <x v="953"/>
    <s v="Comarca de Joinville"/>
    <x v="1"/>
    <s v="Fornecimento de hospedagem em hotel"/>
    <s v="0080049-81.2026.8.24.0710"/>
    <x v="1"/>
    <s v="em contratação"/>
    <s v="Essa requisição de compras se justifica pelas especificidades da sessão do júri (5004473-84.2022.8.24.0015), que ocorrerá em 29/06/2026 com previsão de término em 01/07/2026. Desta forma, faz-se necessária a incomunicabilidade, sendo dessa forma necessária a pernoite em hotel dos jurados (7) , das testemunhas (2) e dos oficiais de justiça (2) que os acompanham. Complemento que a RC está de acordo com a Resolução GP n. 20/2025."/>
    <n v="22"/>
    <n v="5438.4"/>
    <s v="Alto"/>
    <s v="Dispensa de Licitação em razão do valor"/>
    <s v=""/>
  </r>
  <r>
    <x v="954"/>
    <s v="Comarca de Caçador"/>
    <x v="1"/>
    <s v="Serviço de transporte de júri"/>
    <s v="0074167-41.2026.8.24.0710"/>
    <x v="1"/>
    <s v="em contratação"/>
    <s v="O transporte destina-se ao deslocamento de ida e de volta do fórum de Caçador ao restaurante Check-in,no dia do júri, para almoço dos jurados e oficiais. A sessão iniciará às 09:00 horas da manhã. Dia:31/07/2026 AUTOS N°:5002818-18.2024.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Entrei em contato com os fornecedores e eles irão manter o valor do orçamento orçado ."/>
    <n v="1"/>
    <n v="200"/>
    <s v="Alto"/>
    <s v="Dispensa de Licitação em razão do valor"/>
    <s v=""/>
  </r>
  <r>
    <x v="955"/>
    <s v="Diretoria de Infraestrutura"/>
    <x v="1"/>
    <s v="Aquisição de carregador de bateria; aspirador pó bateria; bateria"/>
    <s v="0078360-02.2026.8.24.0710"/>
    <x v="1"/>
    <s v="em contratação"/>
    <s v="A presente requisição visa à aquisição de aspirador de pó e líquidos a bateria Bosch GAS 18V-10L, destinado ao atendimento de ambientes e gabinetes do prédio-sede do Tribunal de Justiça. O equipamento será utilizado para sucção de água e pó, possibilitando rápida atuação em ocorrências, especialmente em situações similares às ocorridas recentemente, como alagamentos, garantindo a conservação dos ambientes e a continuidade das atividades mesmo sem energia elétrica. Destaca-se que o valor está compatível com os praticados no mercado, conforme pesquisa de preços realizada. "/>
    <s v="2 carregador de bateria; 2 aspirador de pó a bateria; 4 baterias."/>
    <n v="8740.66"/>
    <s v="Baixo"/>
    <s v="Dispensa de Licitação em razão do valor"/>
    <s v=""/>
  </r>
  <r>
    <x v="956"/>
    <s v="Comarca de Laguna"/>
    <x v="1"/>
    <s v="Serviço de limpeza de área externa próxima ao muro do fórum com área aproximada de 330m²"/>
    <s v="0077504-38.2026.8.24.0710"/>
    <x v="1"/>
    <s v="em contratação"/>
    <s v="Trata-se de RC para limpeza de terreno no contorno do fórum conforme solicitado no SEI 0087623-92.2025.8.24.0710._x000a_"/>
    <n v="1"/>
    <n v="800"/>
    <s v="Baixo"/>
    <s v="Dispensa de Licitação em razão do valor"/>
    <s v=""/>
  </r>
  <r>
    <x v="957"/>
    <s v="Diretoria de Infraestrutura"/>
    <x v="1"/>
    <s v="Aquisição de Adesivos vinil tamanho 10x3cm (Produtos de limpeza); Blocos de impressão em preto e branco 75g com 50 folhas."/>
    <s v="0077564-11.2026.8.24.0710"/>
    <x v="1"/>
    <s v="em contratação"/>
    <s v="A presente requisição de compra visa a aquisição de materiais impressos: adesivos vinílicos, para a identificação dos produtos de limpeza, e blocos de entrega de água, utilizados nas atividades da Seção. Com relação aos adesivos, conforme orientação da vigilância sanitária, todos os produtos que forem utilizados em embalagens diferentes das originais têm a necessidade de ter a identificação do produto contido na embalagem. Os itens não constam no catálogo do almoxarifado e os preços orçados pela pretensa contratada estão de acordo com o valor de mercado praticado, conforme pesquisa anexada ao processo. "/>
    <s v="2900 adesivo vinil; 60 blocos de impressão"/>
    <n v="1755"/>
    <s v="Baixo"/>
    <s v="Dispensa de Licitação em razão do valor"/>
    <s v=""/>
  </r>
  <r>
    <x v="958"/>
    <s v="Diretoria de Engenharia e Arquitetura"/>
    <x v="3"/>
    <s v="Aquisição de câmera endoscópica industrial; ferramenta de monitoramento e diagnóstico"/>
    <s v="0060696-55.2026.8.24.0710"/>
    <x v="1"/>
    <s v="em contratação"/>
    <s v="Aquisição de equipamentos para manutenção de condicionadores de ar split e VRF instalados nos prédios do Poder Judiciário de Santa Catarina, a serem utilizados pelos_x000a_servidores e colaboradores terceirizados. Não foi encontrado o código &quot;comprasnet&quot; para o Item n. 2._x000a_"/>
    <s v="4 camera endoscópica industrial; 2 ferrementa diagnostico."/>
    <n v="2637.52"/>
    <s v="Médio"/>
    <s v="Dispensa de Licitação em razão do valor"/>
    <s v=""/>
  </r>
  <r>
    <x v="959"/>
    <s v="Diretoria de Infraestrutura"/>
    <x v="1"/>
    <s v="Aquisição de mangueira de alta pressão"/>
    <s v="0078371-31.2026.8.24.0710"/>
    <x v="1"/>
    <s v="em contratação"/>
    <s v="Trata-se da aquisição de mangueira de aço para utilização nos lava-jatos usados nas atividades das áreas externas. O item é necessário para o bom funcionamento dos equipamentos, garantindo a execução dos serviços. Atualmente, a mangueira está danificada, e sua falta está impedindo a rotina de limpeza da área externa"/>
    <n v="2"/>
    <n v="528"/>
    <s v="Baixo"/>
    <s v="Dispensa de Licitação em razão do valor"/>
    <s v=""/>
  </r>
  <r>
    <x v="960"/>
    <s v="Comarca de Curitibanos"/>
    <x v="1"/>
    <s v="Serviço de locação de veículo, sem motorista e com quilometragem livre, seguro total do veículo e contra  terceiros, para o transporte de pessoas por diária de 24 horas."/>
    <s v="0068782-15.2026.8.24.0710"/>
    <x v="1"/>
    <s v="em contratação"/>
    <s v="Como a Comarca não possuí veículo oficial, a locação será utilizada por ocasião das correições nos cartórios extrajuciais da Comarca; transporte de jurados; transporte de bens apreendidos e processos judiciais, uma vez que estão depositados em local distante do prédio do fórum, em salas cedidas pela prefeitura municipal; ainda, o veículo será utilizado para uso pela Assistente Social em deslocamentos para fins de estudo social; por fim, demais usos comuns à administração do fórum. O preço da pretensa contratada reflete preços de mercado, já que equivalente ao preço referencial constante do Termo de Consolidação de Pesquisa de Preços disponível no Sei n. 0077579 48.2024.8.24.0710. A RC está de acordo com a Resolução GP n. 20/2025. Quantitativo considerou o uso durante o ano de 2026. "/>
    <n v="70"/>
    <n v="30180.5"/>
    <s v="Alto"/>
    <s v="Dispensa de Licitação em razão do valor"/>
    <s v=""/>
  </r>
  <r>
    <x v="961"/>
    <s v="Comarca de Jaraguá do Sul"/>
    <x v="1"/>
    <s v="Aquisição de Purificador Compact DUO Teremos"/>
    <s v="0076363-81.2026.8.24.0710"/>
    <x v="1"/>
    <s v="em contratação"/>
    <s v="A presente contratação visa à aquisição de purificadores de água em substituição ao atual modelo de fornecimento por galões. A medida mostra-se economicamente vantajosa, uma vez que elimina custos contínuos com a compra recorrente de galões, reduzindo despesas ao longo do tempo, limitadas, essencialmente, à manutenção dos equipamentos. Além disso, a solução contribui para a redução de retrabalho administrativo e operacional, ao dispensar atividades como requisições frequentes, recebimento, controle e distribuição de galões, promovendo maior eficiência e racionalização dos processos internos."/>
    <n v="3"/>
    <n v="5370"/>
    <s v="Baixo"/>
    <s v="Dispensa de Licitação em razão do valor"/>
    <s v=""/>
  </r>
  <r>
    <x v="962"/>
    <s v="Diretoria de Documentação e Informações"/>
    <x v="5"/>
    <s v="Serviço de restauro de cadeira antiga"/>
    <s v="0080331-22.2026.8.24.0710"/>
    <x v="1"/>
    <s v="em contratação"/>
    <s v="Contratação de serviço especializado de restauro de cadeira antiga pertencente ao patrimônio do Tribunal de Justiça de Santa Catarina (TJSC), com vistas à sua recuperação estrutural, estética e funcional, preservando suas características originais. A natureza do objeto demanda execução por profissional ou empresa com conhecimento técnico especializado, nos termos do art. 6º, inciso XVIII, da Lei 14133/2021, em razão da especificidade dos serviços de restauro de bem com potencial valor histórico e cultural"/>
    <n v="1"/>
    <n v="350"/>
    <s v="Baixo"/>
    <s v="Dispensa de Licitação em razão do valor"/>
    <s v=""/>
  </r>
  <r>
    <x v="963"/>
    <s v="Comarca de Criciúma"/>
    <x v="1"/>
    <s v="Fornecimento de hospedagem em hotel "/>
    <s v="0080048-96.2026.8.24.0710"/>
    <x v="1"/>
    <s v="em contratação"/>
    <s v="Hospedagem para participantes de Sessão do Tribunal do Júri. Data da sessão:13,14 e 15.07.26. Número do processo judicial: 0000773-78.2019.8.24.0020/SC. Horário de início da sessão: 09 horas. Categoria de participantes: serão 25 acomodações individuais destinadas: 07 Jurados, 08 Testemunhas, 04 Oficiais de Justiça, 01 Magistrado, 02 Policiais Militares e 03 Agentes do NIS. A RC está de acordo com a Resolução GP n. 20/2025. "/>
    <n v="50"/>
    <n v="10950"/>
    <s v="Alto"/>
    <s v="Dispensa de Licitação em razão do valor"/>
    <s v=""/>
  </r>
  <r>
    <x v="964"/>
    <s v="Comarca de Joinville"/>
    <x v="1"/>
    <s v="Fornecimento de hospedagem em hotel "/>
    <s v="0079562-14.2026.8.24.0710"/>
    <x v="1"/>
    <s v="em contratação"/>
    <s v="Essa requisição de compras se justifica pelas especificidades da sessão do júri (5010628-63.2024.8.24.0038), que ocorrerá em 23/06/2026, com previsão de término para o dia 24/06/026. Desta forma, faz-se necessária a incomunicabilidade, sendo preciso o pernoite em hotel dos jurados (7) e oficiais de justiça (2) que os acompanham. Complemento que a RC está de acordo com a Resolução GP n. 20/2025, contudo, justifico que a requisição de compra não foi encaminhada com antecedência mínima de 30 dias, pois estávamos aguardando a confirmação da Vara do Tribunal do Júri sobre a quantidade de diárias que seriam necessárias. "/>
    <n v="9"/>
    <n v="2224.8000000000002"/>
    <s v="Alto"/>
    <s v="Dispensa de Licitação em razão do valor"/>
    <s v=""/>
  </r>
  <r>
    <x v="965"/>
    <s v="Diretoria de Tecnologia da Informação"/>
    <x v="8"/>
    <s v="Aquisição de filmadora"/>
    <s v="0078323-72.2026.8.24.0710"/>
    <x v="1"/>
    <s v="em contratação"/>
    <s v="Justifica-se a presente RC para fins de aquisição de Filmadoras 4K para fins de utilização eventos, reuniões, solenidades e agendamentos diversos nas dependências do Tribunal de Justiça. O item restou fracassado no Pregão Eletrônico nº 90050/2025 e o equipamento é essencial e amplamente utilizado e sua falta acarreta prejuízos técnicos para atendimento de grande parte das demandas. O valor orçado encontra-se condizente com o valor de mercado, consoante pesquisas realizadas através de orçamentos junto a empresas do ramo e Banco de Preços. "/>
    <n v="3"/>
    <n v="41700"/>
    <s v="Médio"/>
    <s v="Dispensa de Licitação em razão do valor"/>
    <s v=""/>
  </r>
  <r>
    <x v="966"/>
    <s v="Diretoria de Tecnologia da Informação"/>
    <x v="8"/>
    <s v="Aquisição de  Tela interativa modelo WeJoin 86 polegadas, M5APRO, Serviços de instalação, configuração, treinamento, operação assistida e manutenção on-site 8x5 (Horário comercial), dentro do prazo de garantia de 1 ano."/>
    <s v="0079585-57.2026.8.24.0710"/>
    <x v="1"/>
    <s v="em contratação"/>
    <s v="A aquisição da lousa digital interativa atende à necessidade de modernização dos recursos tecnológicos utilizados em reuniões, projetos e eventos institucionais, promovendo maior eficiência e integração. O equipamento permite interação direta com o conteúdo, com anotações e marcações em tempo real, reduzindo retrabalho e favorecendo a colaboração simultânea entre equipes.  Sua compatibilidade com softwares corporativos, como Microsoft Teams e sistemas internos, além da possibilidade de espelhamento de tela e videoconferência integrada, fortalece a transformação digital e amplia a capacidade de uso em diferentes contextos. A adoção da solução contribui para a racionalização de recursos e redução de custos indiretos, eliminando o consumo de papel, impressões e materiais físicos, consolidando múltiplos equipamentos em um único ativo. Trata-se de medida alinhada às práticas sustentáveis e aos princípios da economicidade e eficiência previstos na Lei nº 14.133/2021.Destaca-se ainda a flexibilidade de uso, aplicável em diretorias, reuniões de projetos, capacitações e eventos institucionais, garantindo maior aproveitamento do investimento e benefícios transversais à organização."/>
    <n v="2"/>
    <n v="43202.66"/>
    <s v="Médio"/>
    <s v="Dispensa de Licitação em razão do valor"/>
    <s v=""/>
  </r>
  <r>
    <x v="967"/>
    <s v="Comarca de Biguaçu"/>
    <x v="1"/>
    <s v="Aquisição de bandeira municipal"/>
    <s v="0079823-76.2026.8.24.0710"/>
    <x v="1"/>
    <s v="em contratação"/>
    <s v="Aquisição de bandeiras para uso externo no Fórum da Comarca de Biguaçu. Inicialmente, foi realizada consulta junto à Prefeitura para verificar a possibilidade de fornecimento das bandeiras. Contudo, foi informado que não há disponibilidade em estoque, bem como a existência de dificuldades na condução do processo licitatório para esse item. "/>
    <n v="5"/>
    <n v="595"/>
    <s v="Médio"/>
    <s v="Dispensa de Licitação em razão do valor"/>
    <s v=""/>
  </r>
  <r>
    <x v="968"/>
    <s v="Diretoria de Tecnologia da Informação"/>
    <x v="8"/>
    <s v="Aquisição de controladora para câmera"/>
    <s v="0077555-49.2026.8.24.0710"/>
    <x v="1"/>
    <s v="em contratação"/>
    <s v="Justifica-se a presente aquisição de Controladora para cãmera PTZ para fins de utilização eventos, reuniões, solenidades e agendamentos diversos nas dependências do Tribunal de Justiça. O item restou fracassado no Pregão Eletrônico nº 90050/2025 e o equipamento é essencial e amplamente utilizado e sua falta acarreta prejuízos no atendimento de grande parte das demandas. O valor orçado encontra-se condizente com o valor de mercado, consoante pesquisas realizadas junto a empresas do ramo e Banco de preços._x000a_"/>
    <n v="1"/>
    <n v="37200"/>
    <s v="Médio"/>
    <s v="Dispensa de Licitação em razão do valor"/>
    <s v=""/>
  </r>
  <r>
    <x v="969"/>
    <s v="Comarca de Blumenau"/>
    <x v="1"/>
    <s v="Serviço de confecção de placa de acrílico"/>
    <s v="0071856-77.2026.8.24.0710"/>
    <x v="1"/>
    <s v="em contratação"/>
    <s v="Solicitação do Chefe de Cartório do Juizado Especial e Maria da Penha, tendo em vista o atendimento presencial de pessoas que muitas vezes ficam em cima do balcão, trazendo risco a saúde dos servidores. Solicitação também da casa Militar – SEI n. 0075170-65.2025.8.24.0710."/>
    <n v="1"/>
    <n v="2100"/>
    <s v="Baixo"/>
    <s v="Dispensa de Licitação em razão do valor"/>
    <s v=""/>
  </r>
  <r>
    <x v="970"/>
    <s v="Presidência"/>
    <x v="6"/>
    <s v="Aquisição de Papel A4 - 180g/m² "/>
    <s v="0080297-47.2026.8.24.0710"/>
    <x v="1"/>
    <s v="em contratação"/>
    <s v="Trata-se de requisição de compras de 50 pacotes de 50 folhas de Papel Sulfite A4, na cor branca de 180g/m². A demanda é para atender o Gabinete da Presidência e Assessoria de Cerimonial. O material servirá para impressão de atas, termos e outros documentos pertinentes ao Gabinete da Presidência e da Assessoria de Cerimonial. "/>
    <n v="50"/>
    <n v="572.5"/>
    <s v="Baixo"/>
    <s v="Dispensa de Licitação em razão do valor"/>
    <s v=""/>
  </r>
  <r>
    <x v="971"/>
    <s v="Comarca de Rio do Sul"/>
    <x v="3"/>
    <s v="Aquisição de controle remoto para portão"/>
    <s v="0074645-49.2026.8.24.0710"/>
    <x v="1"/>
    <s v="em contratação"/>
    <s v="Esta requisição de compra justifica-se pela necessidade de aquisição de novos controles remotos, com no mínimo três botões, destinados à abertura individualizada dos portões eletrônicos localizados nas áreas de entrada e saída do estacionamento do Fórum da Comarca de Rio do Sul. Atualmente, dois portões eletrônicos já se encontram instalados, sendo que o terceiro, a ser implantado em área de recuo na entrada do estacionamento, será instalado em breve. Ressalta-se que os controles atualmente em uso possuem apenas dois botões de acionamento, o que inviabiliza o comando individual de todos os portões. Além disso, os controles remotos atualmente utilizados possuem mais de cinco anos de uso, apresentando acentuado grau de desgaste, sendo que muitos deles já demonstram falhas operacionais nos botões de acionamento. Por fim, o quantitativo de 120 controles previstos nesta requisição mostra-se necessário para atender os servidores e juízes da Comarca de Rio do Sul. "/>
    <n v="120"/>
    <n v="32"/>
    <s v="Baixo"/>
    <s v="Dispensa de Licitação em razão do valor"/>
    <s v=""/>
  </r>
  <r>
    <x v="972"/>
    <s v="Comarca de Caçador"/>
    <x v="1"/>
    <s v="Serviço de transporte de júri"/>
    <s v="0074190-84.2026.8.24.0710"/>
    <x v="1"/>
    <s v="em contratação"/>
    <s v="O transporte destina-se ao deslocamento de ida e de volta do fórum de Caçador ao restaurante Check-in,no dia do júri, para almoço dos jurados e oficiais. A sessão iniciará às 09:00 horas da manhã. Dia:21/08/2026 AUTOS N°:0002154-19.2017.8.24.0012 O transporte é necessário para possibilitar a ida dos participantes ao restaurante que fornecerá o almoço e depois trazê-los novamente ao fórum , garantindo -se permanencia dos sete jurados com os oficiais de justiça , assegurando-se dessa forma a necessidade de incomunicabilidade dos jurados durante a suspensão de sessão .  “A RC está de acordo com a Resolução GP n. 20/2025.” e segue em anexo o alvará da empresa para o transporte. Entrei em contato com os três fornecedores eles irão manter o preço do orçamento orçado. "/>
    <n v="1"/>
    <n v="200"/>
    <s v="Alto"/>
    <s v="Dispensa de Licitação em razão do valor"/>
    <s v=""/>
  </r>
  <r>
    <x v="973"/>
    <s v="Comarca de Itajaí"/>
    <x v="3"/>
    <s v="Aquisição de adaptador tubo de ligação; válvula lavatório; sifão; fita isolante; fita veda rosca; engate flexível; grelha inox"/>
    <s v="0081864-16.2026.8.24.0710"/>
    <x v="1"/>
    <s v="em contratação"/>
    <s v="Estamos solicitando os itens que com frequência são necessárias trocas. Itens essenciais para o bom funcionamento do Fórum. Como não são itens disponíveis no nosso almoxarifado, estamos pedindo para nossa zeladoria."/>
    <s v="10 tubo de ligação; 10 válvula lavatório; 10 sifão; 2 fita isolante; 2 fita veda rosca; 20 engate flexivel; 20 grelha inox."/>
    <n v="1659.6"/>
    <s v="Baixo"/>
    <s v="Dispensa de Licitação em razão do valor"/>
    <s v=""/>
  </r>
  <r>
    <x v="974"/>
    <s v="Diretoria de Infraestrutura"/>
    <x v="1"/>
    <s v="Aquisição de chaleira elétrica"/>
    <s v="0082525-92.2026.8.24.0710"/>
    <x v="1"/>
    <s v="em contratação"/>
    <s v="Trata-se da aquisição de chaleiras elétricas destinadas às copas deste Tribunal, com o objetivo de otimizar e facilitar as atividades desenvolvidas nesses ambientes. Os valores apresentados encontram-se compatíveis com os praticados no mercado, conforme demonstrado pelos orçamentos anexos._x000a_"/>
    <n v="10"/>
    <n v="669"/>
    <s v="Baixo"/>
    <s v="Dispensa de Licitação em razão do valor"/>
    <s v=""/>
  </r>
  <r>
    <x v="975"/>
    <s v="Diretoria de Infraestrutura"/>
    <x v="1"/>
    <s v="0083033-38.2026.8.24.0710"/>
    <s v="Aquisição de Escadas de Alumínio 5 degraus - MOR"/>
    <x v="1"/>
    <s v="em contratação"/>
    <s v="Necessidade de aquisição de Escadas de Alumínio de 5 degraus, fornecidos para utilização em copas, zeladoria, limpeza, arquivos, entre outras utilizações nas instalações do Poder Judiciário Catarinense, buscando manter a higiene e limpeza e organização dos ambientes. A distribuição destina-se ao Tribunal de Justiça (prédio sede), unidades administrativas e Comarcas deste PJSC. Trata-se de manutenção do estoque regular. Em razão do estoque baixo, e da previsão de novos pedidos em razão de inauguração de novo prédio de Araquari, requer-se o afastamento da cotação eletrônica, que em razão do prazo de tramitação poderá ensejar a falta do produto em estoque e a descontinuidade na distribuição. "/>
    <n v="15"/>
    <n v="2115"/>
    <s v="Baixo"/>
    <s v="Dispensa de Licitação em razão do valor"/>
    <s v=""/>
  </r>
  <r>
    <x v="976"/>
    <s v="Comarca de São Domingos"/>
    <x v="1"/>
    <s v="Aquisição de limpador de piso"/>
    <s v="0077716-59.2026.8.24.0710"/>
    <x v="1"/>
    <s v="em contratação"/>
    <s v="O material solicitado tem a necessidade de ser adquirido para facilitar a limpeza do ambiente interno do Fórum, (piso antiderrapante e de cor clara, necessitando de produtos mais potentes para efetivar a limpeza adequada) ITEM 1 - Como o piso é claro e antiderrapante, esse produto se faz necessário para facilitar a limpeza e eliminar com maior efetividade o acúmulo de sujeira do fórum. "/>
    <n v="25"/>
    <n v="274.5"/>
    <s v="Baixo"/>
    <s v="Dispensa de Licitação em razão do valor"/>
    <s v=""/>
  </r>
  <r>
    <x v="977"/>
    <s v="Diretoria de Engenharia e Arquitetura"/>
    <x v="3"/>
    <s v="Serviço de Engenharia com fornecimento de material de instalação de divisórias duplas de vidro temperado com persiana de giro embutida."/>
    <s v="0079264-22.2026.8.24.0710"/>
    <x v="1"/>
    <s v="em contratação"/>
    <s v="Serviços de fornecimento de divisórias com vidro duplo e persianas embutidas, conforme detalhado no projeto aprovado SEI 0125008-11.2024.8.24.0710, de acordo com as orientações da projetista e de acordo com a aprovação da Administração, parecer DGA - Doc. 10678980."/>
    <n v="1"/>
    <n v="106429.05"/>
    <s v="Alto"/>
    <s v="Dispensa de Licitação em razão do valor"/>
    <s v=""/>
  </r>
  <r>
    <x v="978"/>
    <s v="Diretoria de Infraestrutura"/>
    <x v="1"/>
    <s v="Aquisição de copos de cerâmica"/>
    <s v="0082053-91.2026.8.24.0710"/>
    <x v="1"/>
    <s v="em contratação"/>
    <s v="Trata-se da aquisição de copos de cerâmica destinados à composição dos kits de café utilizados nos eventos institucionais deste Tribunal. Os valores apresentados encontram-se compatíveis com os praticados no mercado, conforme demonstrado pelos orçamentos anexos._x000a_"/>
    <n v="60"/>
    <n v="1488"/>
    <s v="Baixo"/>
    <s v="Dispensa de Licitação em razão do valor"/>
    <s v=""/>
  </r>
  <r>
    <x v="979"/>
    <s v="Comarca de Araquari"/>
    <x v="1"/>
    <s v="Aquisição de rodo"/>
    <s v="0078320-20.2026.8.24.0710"/>
    <x v="1"/>
    <s v="em contratação"/>
    <s v="Devido à grande extensão das áreas internas e externas, aliada à amplitude dos ambientes do novo prédio, os equipamentos convencionais têm se mostrado insuficientes, gerando maior desgaste e aumento no tempo de execução das atividades de limpeza. Nesse contexto, os rodos de tamanho industrial oferecem maior rendimento por área, garantindo eficiência, padronização e redução significativa do tempo de trabalho, além de serem mais leves e ergonômicos, contribuindo para a saúde do colaborador."/>
    <n v="10"/>
    <n v="802.2"/>
    <s v="Baixo"/>
    <s v="Dispensa de Licitação em razão do valor"/>
    <s v=""/>
  </r>
  <r>
    <x v="980"/>
    <s v="Diretoria de Infraestrutura"/>
    <x v="1"/>
    <s v="Aquisição de banco grid"/>
    <s v="0078695-21.2026.8.24.0710"/>
    <x v="1"/>
    <s v="em contratação"/>
    <s v="Trata-se de aquisição de quatro bancos que serão utilizados nos vestiários da Unidade Padre Roma e também nos banheiros localizados na Divisão de Transportes na sede do Tribunal de Justiça de Santa Catarina para melhor adequação dos espaços utilizados pelos colaboradores. O item não está disponível no catálogo de móveis ou materiais e os valores orçados da pretensa contratada estão de acordo com a média de preços de mercado. "/>
    <n v="4"/>
    <n v="8770.7999999999993"/>
    <s v="Baixo"/>
    <s v="Dispensa de Licitação em razão do valor"/>
    <s v=""/>
  </r>
  <r>
    <x v="981"/>
    <s v="Diretoria de Infraestrutura"/>
    <x v="1"/>
    <s v="Aquisição de cordão absorvente e travesseiro absorvente"/>
    <s v="0087253-79.2026.8.24.0710"/>
    <x v="1"/>
    <s v="em contratação"/>
    <s v="A presente requisição de compras tem por objetivo a aquisição de Cordões Absorventes Cinza e Travesseiros Absorventes Cinza, a fim de atender às demandas decorrentes de episódios de_x000a_alagamento nas dependências do prédio-sede do Tribunal de Justiça, evitando danos ao patrimônio público. Considerando a ocorrência recorrente de vazamentos, acúmulo de água ou falhas no sistema de ar-condicionado, verifica-se a necessidade de adoção de medidas preventivas e mais céleres na absorção de líquidos. O cordão absorvente possibilita a contenção e o direcionamento do fluxo de água, atuando como barreira. Já o travesseiro absorvente possui alta capacidade de retenção, sendo adequado para a absorção de maiores volumes de líquido._x000a_Os itens não constam no catálogo do almoxarifado, e os valores apresentados são compatíveis com os praticados no mercado, conforme pesquisa de preços anexada ao processo. "/>
    <s v="25 cordão absorvente; 12 travesseiro absorvente"/>
    <n v="1096"/>
    <s v="Baixo"/>
    <s v="Dispensa de Licitação em razão do valor"/>
    <s v=""/>
  </r>
  <r>
    <x v="982"/>
    <s v="Comarca de Lauro Müller"/>
    <x v="1"/>
    <s v="Aquisição de  Saco de 50kg de adubo; terra; herbicida"/>
    <s v="0077320-82.2026.8.24.0710"/>
    <x v="1"/>
    <s v="em contratação"/>
    <s v="Necessidade de manutenção do Jardim do Fórum,informo que o produto Gramix Herbicida Seletivo 100 ml para Gramados foi localizado em apenas dois estabelecimentos comerciais nesta cidade. Ademais, em consulta realizada aos sites de venda on-line, verificou-se que o preço praticado para o referido produto encontra-se dentro da média de mercado, não havendo discrepância relevante em relação aos valores usualmente praticados."/>
    <s v="1 saco de 50kg adubo; 4 saco de terra; 5 frasco herbicida."/>
    <n v="815.5"/>
    <s v="Baixo"/>
    <s v="Dispensa de Licitação em razão do valor"/>
    <s v=""/>
  </r>
  <r>
    <x v="983"/>
    <s v="Comarca de Araquari"/>
    <x v="1"/>
    <s v="Aquisição de espelhos convexo 60cm diametro"/>
    <s v="0078317-65.2026.8.24.0710"/>
    <x v="1"/>
    <s v="em contratação"/>
    <s v="A aquisição de espelho convexo faz-se necessária para ampliar o campo de visão em pontos estratégicos, reduzindo áreas de risco e contribuindo para a prevenção de acidentes e colisões. Sua utilização proporciona maior segurança na circulação de pessoas, veículos e equipamentos, além de auxiliar na organização e no monitoramento dos ambientes. Dois serão instalados no portão de acesso da Polícia Penal e o outro no portão principal. "/>
    <n v="3"/>
    <n v="2100"/>
    <s v="Baixo"/>
    <s v="Dispensa de Licitação em razão do valor"/>
    <s v=""/>
  </r>
  <r>
    <x v="984"/>
    <s v="Comarca da Capital"/>
    <x v="1"/>
    <s v="Aquisição de Aquecedor Individual 3 Temperaturas "/>
    <s v="0075091-52.2026.8.24.0710"/>
    <x v="1"/>
    <s v="em contratação"/>
    <s v="Durante o período de inverno, o serviço de lavagem de louças tem se mostrado insalubre devido às temperaturas extremamente baixas. Para amenizar a situação, os colaboradores estão utilizando chaleiras para aquecer a água manualmente. Com o objetivo de solucionar o problema, a comarca pretende adquirir aquecedores de ponto por meio de RC. Informa que houve a avaliação da ficha técnica do produto e a execução da infraestrutura necessária para instalação, conforme previsto no processo SEI Nº 0075306-62.2025.8.24.0710, no qual houve a indicação de aquisição por RC dos aquecedores acima descritos. "/>
    <n v="3"/>
    <n v="3480"/>
    <s v="Baixo"/>
    <s v="Dispensa de Licitação em razão do valor"/>
    <s v=""/>
  </r>
  <r>
    <x v="985"/>
    <s v="Comarca da Capital"/>
    <x v="3"/>
    <s v="Aquisição de interfone"/>
    <s v="0077672-40.2026.8.24.0710"/>
    <x v="1"/>
    <s v="em contratação"/>
    <s v="O interfone é para o portão de acesso a carros de manutenção do prédio. Salienta-se, que atualmente em razão da falta deste, os Policiais Militares precisam sair do posto de trabalho para abrir o portão manualmente, o carro precisa ficar esperando, tendo que ligar para o ramal dos policiais para se comunicar. Em dias de chuva o policial tem que ir lá na chuva várias vezes, tendo em vista Fórum Des. Rid Silva se trata de um prédio grande, tem bastante obra e, consequentemente, bastante demanda de carros entrando e saindo do referido portão. "/>
    <n v="1"/>
    <n v="878.96"/>
    <s v="Baixo"/>
    <s v="Dispensa de Licitação em razão do valor"/>
    <s v=""/>
  </r>
  <r>
    <x v="986"/>
    <s v="Diretoria de Infraestrutura"/>
    <x v="1"/>
    <s v="Aquisição de Refil Mop Úmido"/>
    <s v="0083102-70.2026.8.24.0710"/>
    <x v="1"/>
    <s v="em contratação"/>
    <s v="Necessidade de aquisição de refis para equipamento Mop Úmido, utilizado nos procedimentos de limpeza de todas as instalações do Poder Judiciário Catarinense. A distribuição destina-se ao Tribunal de Justiça (prédio sede), unidades administrativas e Comarcas deste PJSC. A última aquisição dos itens foi realizada no ano de 2023. Contudo, em razão do aumento de pedidos de comarcas para distribuição dos itens, o item está em vias de zerar o estoque no mês corrente, por conta dos pedidos do material para novos fóruns e inauguração de novas varas. Considerando o estoque baixo e a fim de evitar descontinuidade no fornecimento requisitamos o afastamento da cotação eletrônica, dada a urgência na aquisição. "/>
    <n v="200"/>
    <n v="3060"/>
    <s v="Baixo"/>
    <s v="Dispensa de Licitação em razão do valor"/>
    <s v=""/>
  </r>
  <r>
    <x v="987"/>
    <s v="Diretoria de Documentação e Informações"/>
    <x v="5"/>
    <s v="Aquisição de assinatura da versão digital do Jornal Valor Econômico, com vigência de 12 (doze) meses"/>
    <s v="0087283-17.2026.8.24.0710"/>
    <x v="1"/>
    <s v="em contratação"/>
    <s v="A contratação da assinatura da plataforma mencionada tem como finalidade atender aos interesses institucionais, por se tratar de fonte relevante de atualização sobre notícias e informações essenciais às atividades desenvolvidas pela Presidência, unidade destinatária do serviço. Nos termos da Resolução GP n. 36, de 24 de novembro de 2020, a aquisição de assinaturas de jornais para essa unidade está dispensada de submissão ao Conselho Editorial da Academia Judicial._x000a_"/>
    <n v="1"/>
    <n v="586.79999999999995"/>
    <s v="Médio"/>
    <s v="Dispensa de Licitação em razão do valor"/>
    <s v=""/>
  </r>
  <r>
    <x v="988"/>
    <s v="Diretoria de Saúde e Qualidade de Vida"/>
    <x v="7"/>
    <s v="Aquisição de parafuso original (cavalete/marca Mercury)"/>
    <s v="0082045-17.2026.8.24.0710"/>
    <x v="1"/>
    <s v="em contratação"/>
    <s v="Considerando a necessidade de aquisição do componente original denominado Par de Parafusos Cavalete Mercury, destinado à fixação do motor de popa ao espelho de popa da embarcação, A ausência do par de parafusos cavalete inviabiliza a adequada fixação do motor de popa à embarcação, comprometendo a segurança da operação, a integridade dos equipamentos e a utilização da embarcação THEMIS em missões institucionais; Adicionalmente, registra-se que foram realizadas tentativas de obtenção de orçamentos junto a fornecedores do ramo náutico, cujas tratativas encontram-se juntadas ao Processo. Contudo, não foi possível obter o quantitativo mínimo de três propostas comerciais usualmente recomendado para instrução dos processos de contratação, em razão da forma de pagamento que os fornecedores trabalham (pagamento adiantado). Registra-se ainda que foi aberto o Chamado nº 1202247, visando verificar a possibilidade de atendimento por meio do contrato de manutenção vigente. Entretanto, foi obtida a seguinte resposta:  Não há oficina náutica credenciada na região. A empresa tentou credenciamento e não conseguiu e o contrato não prevê esta manutenção em específico. Então, devolvemos para a unidade para RC._x000a_"/>
    <n v="2"/>
    <n v="1605.72"/>
    <s v="Médio"/>
    <s v="Dispensa de Licitação em razão do valor"/>
    <s v=""/>
  </r>
  <r>
    <x v="989"/>
    <s v="Comarca de Itaiópolis"/>
    <x v="3"/>
    <s v="Aquisição de Lubrificante WD-40 Multiuso 300 ML/200G; fita isolante; sifão; fita dupla; acabamento Válvula Descarga Docol Clássica; Selante Pu 40 400 G para aplicador; Silicone incolor para aplicador 270 g; Rodo de espuma; Jogo de brocas para concreto, com 6 (seis) unidades; Tapete antiderrapante"/>
    <s v="0082790-94.2026.8.24.0710"/>
    <x v="1"/>
    <s v="em contratação"/>
    <s v="Aquisição de bens necessários para uso nas necessidades de manutenção predial da unidade, considerando que tais objetos de contratação não são fornecidos por contratações amplas do PJSC. A contratação é necessária para atendimento de demandas da equipe de limpeza e da zeladoria. Ressalta-se que foram buscados orçamentos com 3 (três) fornecedores locais. No entanto, o de menor preço global, não dispunha de todos os itens necessários, passando-se, então, para a seleção do segundo classificado segundo o preço. Os orçamentos seguem anexos, para instrução. "/>
    <s v="4 wd-40 lubrificante; 2 fita isolante; 1 sifão; 2 fita dupla face; 2 acabamento de valvula descarga; 1 selante PU; 1 silicone incolor 270gr; 2 rodo espuma; 1 jogo de broca; 2 tapete antiderrapante."/>
    <n v="700"/>
    <s v="Baixo"/>
    <s v="Dispensa de Licitação em razão do valor"/>
    <s v=""/>
  </r>
  <r>
    <x v="990"/>
    <s v="Divisão de Patrimônio"/>
    <x v="1"/>
    <s v="Aquisição de mangueira; engate rápido; bico torneira; esguicho; carrinho enrolador"/>
    <s v="0075972-29.2026.8.24.0710"/>
    <x v="1"/>
    <s v="em contratação"/>
    <s v="Aquisição de mangueira para jardim e respectivos acessórios, destinados à manutenção das atividades no complexo do Almoxarifado/Patrimõnio Central do Tribunal de Justiça de Santa Catarina (TJSC)."/>
    <s v="80 mts de mangueira; 2 engate rapido; 1 bico de torneira; 1 esguicho; 1 carrinho enrolador mangueira"/>
    <n v="1084.0999999999999"/>
    <s v="Baixo"/>
    <s v="Dispensa de Licitação em razão do valor"/>
    <s v=""/>
  </r>
  <r>
    <x v="991"/>
    <s v="Comarca de Capivari de Baixo"/>
    <x v="3"/>
    <s v="Aquisição de Desengripante; Adesivo instantâneo; Cola massa adesiva; Massa tapa tudo"/>
    <s v="0082091-06.2026.8.24.0710"/>
    <x v="1"/>
    <s v="em contratação"/>
    <s v="A presente Requisição de Compra, refere-se a compra de itens para manutenção predial, que serão utilizados pelo zelador, destaco que desengripante também será utilizado para limpeza do elevador, produto adequado para limpeza para o tipo de material. _x000a_"/>
    <s v="15 desingripante; 3 adesivo instantaneo; 3 cola massa adesiva; 2 massa tapa tudo"/>
    <n v="387.7"/>
    <s v="Baixo"/>
    <s v="Dispensa de Licitação em razão do valor"/>
    <s v=""/>
  </r>
  <r>
    <x v="992"/>
    <s v="Diretoria de Infraestrutura"/>
    <x v="1"/>
    <s v="Serviço gráfico de confecção e instalação de plotagem para a sala de reuniões da Diretoria-Geral Administrativa"/>
    <s v="0087694-60.2026.8.24.0710"/>
    <x v="1"/>
    <s v="em contratação"/>
    <s v="A presente contratação tem por objeto a prestação de serviço gráfico para confecção e instalação de adesivo personalizado em parede localizada nas dependência da Diretori-Geral Administrativa."/>
    <n v="1"/>
    <n v="1998"/>
    <s v="Baixo"/>
    <s v="Dispensa de Licitação em razão do valor"/>
    <s v=""/>
  </r>
  <r>
    <x v="993"/>
    <s v="Comarca de Xaxim"/>
    <x v="1"/>
    <s v="Aquisição de capacho"/>
    <s v="0088412-57.2026.8.24.0710"/>
    <x v="1"/>
    <s v="em contratação"/>
    <s v="Justifica-se esta requisicao de compras devido a necessidade de substituir tapetes capacho nas entradas do predio da Comarca, propiciando uma entrada anti-derrapante, e maior limpeza do local. A forma de contratação por RC foi a mais adequada e a escolha do fornecedor deu-se pelo menor preco e por ser empresa local. Tentou-se negociar o preço, mas as empresas contatadas disseram que o orcamento esta adequado. Por fim, esta RC está de acordo com a Resolução GP n. 29/2021, e refere-se ao segundo quadrimestre de 2026. Justifica-se que_x000a_o fornecedor não vende por peça, e sim por metro corrido. "/>
    <n v="1"/>
    <n v="1107"/>
    <s v="Baixo"/>
    <s v="Dispensa de Licitação em razão do valor"/>
    <s v=""/>
  </r>
  <r>
    <x v="994"/>
    <s v="Divisão de Almoxarifado"/>
    <x v="1"/>
    <s v="Aquisição de Fita durex pequena transparente; Prancheta em duratex; plástico para proteção de folhas."/>
    <s v="0087907-66.2026.8.24.0710"/>
    <x v="1"/>
    <s v="em contratação"/>
    <s v="Itens necessários para atividades diárias de expediente nas Unidades Judiciárias do PJSC, de modo que o item 1 (fita durex) é utilizado para organização de documentos. Em relação ao item 3 (prancheta) é necessário para permitir que atividades de anotação fora das estações de trabalho sejam possíveis. Referente ao item 4 (plástico para proteção de folhas) são utilizados para ampliar a capacidade de pastas catálogo no que tange à capacidade de documentos. "/>
    <s v="1000 fitas durex pequena; 300 300 pranchetas em duratex; 300 plasticos p/ proteção de folhas"/>
    <n v="4990"/>
    <s v="Médio"/>
    <s v="Dispensa de Licitação em razão do valor"/>
    <s v=""/>
  </r>
  <r>
    <x v="995"/>
    <s v="Diretoria de Infraestrutura"/>
    <x v="1"/>
    <s v="Aquisição de banquetas; puff e sofá bi partido"/>
    <s v="0088202-06.2026.8.24.0710"/>
    <x v="1"/>
    <s v="em contratação"/>
    <s v="A presente contratação refere-se à aquisição de mobiliário destinado à implantação do espaço denominado &quot;Observatório TJSC&quot;, conforme previsto no projeto constante do processo SEI nº 0125008-11.2024.8.24.0710, cuja finalidade é proporcionar ambiente adequado para o desenvolvimento de atividades colaborativas, multidisciplinares e voltadas à inovação institucional._x000a_Importa destacar que a demanda possui caráter excepcional e superveniente, razão pela qual não foi contemplada no Plano de Contratações Anual (PAC). O projeto que deu origem à necessidade de aquisição foi elaborado apenas em abril do corrente exercício, sendo que as determinações administrativas para sua implementação foram formalizadas posteriormente, durante o mês de maio, circunstâncias que impossibilitaram sua inclusão no planejamento anual das contratações."/>
    <s v="6 banquetas; 7 puff; 1 sofá"/>
    <n v="39506"/>
    <s v="Baixo"/>
    <s v="Dispensa de Licitação em razão do valor"/>
    <s v=""/>
  </r>
  <r>
    <x v="996"/>
    <s v="Diretoria de Saúde e Qualidade de Vida"/>
    <x v="7"/>
    <s v="Aquisição de secador de instrumentos"/>
    <s v="0079514-55.2026.8.24.0710"/>
    <x v="1"/>
    <s v="em contratação"/>
    <s v="A aquisição do secador de ar comprimido justifica-se pela necessidade de manutenção e adequado funcionamento da central de ar medicional - equipamento odontológico deste Tribunal. Conforme laudo técnico apresentado, o secador de ar por adsorção atualmente em uso não possui mais suporte do fabricante, tampouco disponibilidade de peças de reposição no mercado nacional, sendo os componentes específicos fabricados no exterior, com elevado custo de aquisição, prazo de fornecimento superior a 120 dias e ausência de garantia quanto à continuidade da manutenção. Nesse contexto, a utilização de insumos adequados revela-se imprescindível para assegurar a eficiência operacional do sistema existente, mitigando riscos de falhas no funcionamento dos equipamentos e garantindo a continuidade e a segurança dos atendimentos realizados. Destaca-se que não houve previsão no PCA/2026 tendo em vista que a demanda surgiu posteriormente, em vistoria técnica realizada pela empresa responsável pela manutenção dos equipamentos odontológicos. por fim, requer-se, ainda, o afastamento da dispensa eletrônica, haja vista que, diante dos valores já cotados e da seleção dos fornecedores com melhor preço unitário, a adoção do referido procedimento poderá se mostrar prejudicial ao Poder Judiciário, notadamente sob o aspecto da economicidade."/>
    <n v="1"/>
    <n v="31995.599999999999"/>
    <s v="Médio"/>
    <s v="Dispensa de Licitação em razão do valor"/>
    <s v=""/>
  </r>
  <r>
    <x v="997"/>
    <s v="Divisão de Almoxarifado"/>
    <x v="6"/>
    <s v="Aquisição de  régua de 30cm em poliestileno"/>
    <s v="0089020-55.2026.8.24.0710"/>
    <x v="1"/>
    <s v="em contratação"/>
    <s v="Itens necessários para atividades diárias de expediente nas Unidades Judiciárias do PJSC, de modo que o item 1 (cola em bastão) é utilizado para organização de documentos. Já o item 2 (clips) possui a finalidade de junção de documentos. Em relação ao item 3 (porta lápis) é necessário para permitir a organização da estação de trabalho para lápis, caneta e marca texto. Referente ao item 4 (régua) são utilizados para realizar a medição em situações diversas."/>
    <n v="120"/>
    <n v="1720"/>
    <s v="Médio"/>
    <s v="Dispensa de Licitação em razão do valor"/>
    <s v=""/>
  </r>
  <r>
    <x v="998"/>
    <s v="Comarca de Concórdia"/>
    <x v="1"/>
    <s v="Aquisição de estrutura de mesa em L e tampo de mesa em L"/>
    <s v="0078250-03.2026.8.24.0710"/>
    <x v="1"/>
    <s v="em contratação"/>
    <s v="O presente pedido de compra atende a necessidade de adaptação do posto de trabalho da magistrada Aline Mendes de Godoy, reconhecida como pessoa com deficiência como se vê nos autos do SEI 0088995-76.2025.8.24.0710. Naquele procedimento a Junta Médica Oficial reconheceu a necessidade de substituir a mesa atual e padronizada, por uma mesa com regulagem de altura, que permita adaptação ao corpo da usuária e alternância de posições ao longo do dia.  "/>
    <n v="2"/>
    <n v="7669.6"/>
    <s v="Baixo"/>
    <s v="Dispensa de Licitação em razão do valor"/>
    <s v=""/>
  </r>
  <r>
    <x v="999"/>
    <s v="Comarca de Imbituba"/>
    <x v="1"/>
    <s v="Serviço de inspeção técnica/avaliação, desmontagem, troca de partes/peças, montagem; resistência 1300W/220V Máquina de Café Marchesoni"/>
    <s v="0089678-79.2026.8.24.0710"/>
    <x v="1"/>
    <s v="em contratação"/>
    <s v="Trata-se de Requisição de Compra,destinada ao conserto e à manutenção de cafeteira danificada em razão do uso contínuo, com a finalidade de assegurar o pleno funcionamento dos equipamentos nas dependências do prédio-sede da Comarca de Imbituba. A presente requisição encontra-se instruída com apenas 01 (um) orçamento, de empresas local tendo em vista que não foram localizadas outras empresas para a execução do serviço."/>
    <n v="2"/>
    <n v="250"/>
    <s v="Médio"/>
    <s v="Dispensa de Licitação em razão do valor"/>
    <s v=""/>
  </r>
  <r>
    <x v="1000"/>
    <s v="Diretoria de Documentação e Informações"/>
    <x v="5"/>
    <s v="Aquisição de  Redoma / Cúpula"/>
    <s v="0089700-40.2026.8.24.0710"/>
    <x v="1"/>
    <s v="em contratação"/>
    <s v="Os itens desta contratação têm por finalidade substituir as vitrines de parte dos expositores do Museu Desembargador Tycho Brahe Fernandes Neto, atualmente confeccionadas em vidro. A escolha do acrílico cristal, em substituição ao vidro tradicional, fundamenta-se em vantagens técnicas relevantes para a a segurança e a preservação do acervo museológico. Em primeiro lugar, destaca-se a superior capacidade de proteção contra radiação ultravioleta, com filtragem de até 98% dos raios UV, o que reduz significativamente os processos de fotodegradação, tais como desbotamento, amarelecimento e fragilização de materiais sensíveis, notadamente documentos históricos, papéis e obras gráficas. O vidro comum, por sua vez, apresenta menor eficiência nesse tipo de filtragem, demandando tratamentos adicionais para atingir desempenho similar."/>
    <n v="7"/>
    <n v="8341.08"/>
    <s v="Baixo"/>
    <s v="Dispensa de Licitação em razão do valor"/>
    <s v=""/>
  </r>
  <r>
    <x v="1001"/>
    <s v="Comarca de Garuva"/>
    <x v="1"/>
    <s v="Serviço de locação de veículo"/>
    <s v="0090094-47.2026.8.24.0710"/>
    <x v="1"/>
    <s v="em contratação"/>
    <s v="Sessão do Tribunal do júri, autos 0000090-45.2013.8.24.0119, marcada para o dia 07/07/2026, às 09:00h com possibilidade de prorrogação_x000a_para o dia 08/07/2026. Faz-se necessário o uso do transporte para levar os jurados (7) e oficiais de justiça (2) que os acompanham até o_x000a_Hotel na cidade de Joinville, devido a incomunicabilidade e as especificidades da sessão do Júri. Itinerário: Fórum de Garuva (Rua Erich_x000a_Schmidt, 175) - Hotel no centro de Joinville. Ida - horário a definir, dia 07/07/2026, período noturno e retorno dia 08/07/2026, às 8:00 horas. A_x000a_RC está de acordo com a Resolução GP n.20/2025. Envio da RC fora do prazo da Resolução GP n. 20/2025 em razão do atraso, pelo_x000a_cartório em informar o agendamento da sessão e a necessidade de hospedagem, bem como a dificuldade em conseguir os orçamentos com_x000a_as empresas da região._x000a_"/>
    <n v="1"/>
    <n v="1100"/>
    <s v="Alto"/>
    <s v="Dispensa de Licitação em razão do valor"/>
    <s v=""/>
  </r>
  <r>
    <x v="1002"/>
    <s v="Comarca de Joinville"/>
    <x v="1"/>
    <s v="Fornecimento de lanche com bebida sem álcool"/>
    <s v="0103103-76.2026.8.24.0710"/>
    <x v="1"/>
    <s v="em contratação"/>
    <s v="A contratação se faz necessária tendo em vista a realização da Cerimônia de entrega de homenagem aos participantes do Programa Novos Caminhos, que ocorrerá no dia_x000a_09/09/2026, no Auditório SENAC - R. Visc. de Taunay, 730 - Atiradores, Joinville/SC, conforme mensagem eletrônica e Despacho anexos. Acrescentamos que o preço da_x000a_pretensa contratada reflete preços de mercado, já que inferior ao preço referencial constante do Termo de Consolidação de Pesquisa de Preços - TCPP, disponível no SEI n._x000a_0025631-38.2022.8.24.071."/>
    <n v="200"/>
    <n v="4200"/>
    <s v="Alto"/>
    <s v="Dispensa de Licitação em razão do valor"/>
    <s v=""/>
  </r>
  <r>
    <x v="1003"/>
    <s v="Diretoria de Infraestrutura"/>
    <x v="1"/>
    <s v="Aquisição de arruela de silicone"/>
    <s v="0089723-83.2026.8.24.0710"/>
    <x v="1"/>
    <s v="em contratação"/>
    <s v="Trata-se de requisição de compras com o objetivo de adquirir arruelas de silicone para torneira universal, item que não consta no catálogo do Almoxarifado e que será utilizado para o reparo interno de cafeteiras utilizadas no prédio-sede do Tribunal de Justiça. Conforme pesquisa de preços, o valor da pretensa contratada está de acordo com o praticado no mercado."/>
    <n v="50"/>
    <n v="147.5"/>
    <s v="Baixo"/>
    <s v="Dispensa de Licitação em razão do valor"/>
    <s v=""/>
  </r>
  <r>
    <x v="1004"/>
    <s v="Comarca de Santa Cecília"/>
    <x v="1"/>
    <s v="Aquisição de moldura"/>
    <s v="0106000-77.2026.8.24.0710"/>
    <x v="1"/>
    <s v="em contratação"/>
    <s v="Considerando a orientação proferida nos autos SEI 0102326-91.2026.8.24.0710, faz-se necessária a aquisição de moldura em acrílico para_x000a_exposição da Moção de aplausos recebida pela Comarca de Santa Cecília pelos seus 60 anos de instalação, conforme determinado pela_x000a_Direção do Foro. A Secretaria do Foro buscou fornecedores locais para aquisição do material e serviço porém não obteve retorno. Assim_x000a_complementa-se a pesquisa de preço com orçamentos da internet. "/>
    <n v="1"/>
    <n v="150"/>
    <s v="Baixo"/>
    <s v="Dispensa de Licitação em razão do valor"/>
    <s v=""/>
  </r>
  <r>
    <x v="1005"/>
    <s v="Comarca de Brusque"/>
    <x v="1"/>
    <s v="Aquisição de chave interna"/>
    <s v="0090237-36.2026.8.24.0710"/>
    <x v="1"/>
    <s v="em contratação"/>
    <s v="A confecção de chaves para as portas internas do novo Fórum, localizado na BKR - Avenida Lauro Muller, nº 23, Centro II, 5º andar, Brusque/SC CEP 88353-040, faz-se necessária em razão da recente mudança, faz-se necessária em razão da recente mudança para imóvel alugado."/>
    <n v="100"/>
    <n v="1000"/>
    <s v="Baixo"/>
    <s v="Dispensa de Licitação em razão do valor"/>
    <s v=""/>
  </r>
  <r>
    <x v="1006"/>
    <s v="Comarca de São Lourenço do Oeste"/>
    <x v="1"/>
    <s v="Aquisição de saco de 20kg de substrato para grama"/>
    <s v="0091347-70.2026.8.24.0710"/>
    <x v="1"/>
    <s v="em contratação"/>
    <s v="Aquisição de substratato para tratamento de grama e demais plantas no fórum de São Lourenço do Oeste, inclusive boldo que compõe o telhado verde. Com a chegada do inverno e a incidência de geadas na região, o gramado e o jardim no telhado começaram a apresentar coloração amarelada. Salientase que, desde a entrega da construção do fórum em julho de 2025, há enormes dificuldades para manutenção dos jardins devido ao solo ser pobre em nutrientes e em declive."/>
    <n v="60"/>
    <n v="1680"/>
    <s v="Baixo"/>
    <s v="Dispensa de Licitação em razão do valor"/>
    <s v=""/>
  </r>
  <r>
    <x v="1007"/>
    <s v="Diretoria de Engenharia e Arquitetura"/>
    <x v="3"/>
    <s v="Aquisição de trilho elétrico Preto 2 m; Emenda &quot;L&quot; 90° para Trilho Preto; Emenda &quot;I&quot; 180° para Trilho Preto; spot para Trilho Classic Redondo MR16 GU10 Preto e Lâmpada LED MR16 TDL 50, 7 W, 40°, 6500 K25"/>
    <s v="0100770-54.2026.8.24.0710"/>
    <x v="1"/>
    <s v="em contratação"/>
    <s v="Conforme o processo SEI nº 0100408-86.2025.8.24.0710, os projetos nº 10819961 e nº 10820211, bem como o Comunicado nº 10820901, foi solicitada a instalação de um sistema de iluminação artificial específico para a sala de multiuso. Considerando que os componentes necessários para essa instalação não estão contemplados no contrato de manutenção e que a demanda decorre do referido processo, faz-se necessária a aquisição dos materiais necessários para viabilizar a montagem e a instalação do sistema de iluminação da sala"/>
    <s v="10 trilho elétrico Preto 2 m; 8 Emenda &quot;L&quot; 90° para Trilho Preto; 5 Emenda &quot;I&quot; 180° para Trilho Preto; 25 spot para Trilho Classic Redondo MR16 GU10 Preto e 25 Lâmpada LED MR16 TDL 50, 7 W, 40°, 6500 K25_x0009_"/>
    <n v="1881.51"/>
    <s v="Baixo"/>
    <s v="Dispensa de Licitação em razão do valor"/>
    <s v=""/>
  </r>
  <r>
    <x v="1008"/>
    <s v="Comarca de Correia Pinto"/>
    <x v="1"/>
    <s v="Serviço de transporte de júri"/>
    <s v="0105059-30.2026.8.24.0710"/>
    <x v="1"/>
    <s v="em contratação"/>
    <s v="Júri no dia 20/08/2026, processo número 5001580-42.2024.8.24.0083, início da sessão às 09:00 horas Serão transportados jurados, oficiais_x000a_de justiça e testemunhas (se necessário), em outros júris foi necessário realizar mais de uma viajem por isso estamos solicitando duas. O_x000a_transporte se refere ao percurso: fórum/restaurante/fórum. A RC está de acordo com a Resolução GP n. 20/2025. Conforme informado no_x000a_documento contendo as informações da empresa Joy Tur, não demonstrou interesse em_x000a_apresentar orçamento com data atualizada. E não há outra empresa de transporte disponível na região para a prestação do serviço. Diante do_x000a_exposto, solicito autorização para validação do orçamento apresentado, nos mesmos moldes do que foi decidido na Decisão nº 10172903, no_x000a_SEI nº 0100914-62.2025.8.24.0710. Outrossim, justifico o envio da RC fora do prazo, haja vista o júri ter sido marcado durante as férias desta_x000a_servidora, tendo retornado das férias nesta data."/>
    <n v="2"/>
    <n v="240"/>
    <s v="Alto"/>
    <s v="Dispensa de Licitação em razão do valor"/>
    <s v=""/>
  </r>
  <r>
    <x v="1009"/>
    <s v="Diretoria de Gestão de Pessoas"/>
    <x v="12"/>
    <s v="Aquisição de polo masculina"/>
    <s v="0086413-69.2026.8.24.0710"/>
    <x v="1"/>
    <s v="em contratação"/>
    <s v="Camisetas para uso no &quot;Programa DGP com você&quot; conforme autorização do doc. 10748645 no SEI n. 0030186-59.2026.8.24.0710._x000a_"/>
    <n v="30"/>
    <n v="2668"/>
    <s v="Baixo"/>
    <s v="Dispensa de Licitação em razão do valor"/>
    <s v=""/>
  </r>
  <r>
    <x v="1010"/>
    <s v="Diretoria de Saúde e Qualidade de Vida"/>
    <x v="7"/>
    <s v="Aquisição de fita de glicemia; lanceta automática e alcool swabs"/>
    <s v="0101419-19.2026.8.24.0710"/>
    <x v="1"/>
    <s v="em contratação"/>
    <s v="A aquisição de tiras de teste de glicemia G-Tech, lancetas automáticas e álcool swabs para assepsia destina-se ao monitoramento regular e seguro dos níveis de glicose no sangue de servidores e magistrados. A medida visa promover a saúde, prevenir complicações decorrentes do diabetes e garantir condições adequadas de trabalho no Poder Judiciário de Santa Catarina. A escolha dos itens baseia-se em critérios técnicos de compatibilidade com os aparelhos disponíveis, na garantia de condições higiênico-sanitárias adequadas para a realização dos testes e em sua ampla utilização no mercado, assegurando precisão, segurança e eficiência no controle da glicemia capilar. Por fim, registra-se que a aquisição encontra-se prevista no Plano de Contratações Anual, conforme item de ordem nº 625, referente à Dispensa de Pequeno Valor do exercício de 2026."/>
    <s v="12 fita de glicemia; 6 lanceta automática e 7 alcool swabs_x0009_"/>
    <n v="961.4"/>
    <s v="Baixo"/>
    <s v="Dispensa de Licitação em razão do valor"/>
    <s v=""/>
  </r>
  <r>
    <x v="1011"/>
    <s v="Academia Judicial"/>
    <x v="0"/>
    <s v="&quot;Aquisição de 7 (sete) inscrições para participação de servidores(as) no CONARH - _x000a_Congresso Nacional de Gestão de Pessoas&quot;&quot;, a ser realizado no período de 18 a 20 de _x000a_agosto de 2026, na cidade de São Paulo/SP, conforme processos ns. 0105139_x000a_91.2026.8.24.0710 e 0105124-25.2026.8.24.0710, relacionados.&quot;"/>
    <s v="0105625-76.2026.8.24.0710"/>
    <x v="1"/>
    <s v="em contratação"/>
    <s v="O evento é reconhecido como o maior e mais influente encontro de Gestão de Pessoas da América Latina e um dos maiores do mundo,_x000a_reunindo especialistas, executivos, pesquisadores e profissionais de Recursos Humanos para debater tendências, desafios e soluções_x000a_inovadoras para a gestão de pessoas. A edição de 2026 tem como tema “Brasil Global: O Futuro da Gestão é Humano”, abordando_x000a_assuntos estratégicos para as organizações contemporâneas, como liderança, desenvolvimento humano, inteligência artificial aplicada à_x000a_gestão de pessoas, transformação digital, cultura organizacional, bem-estar, diversidade, aprendizagem contínua e futuro do trabalho._x000a_O evento contará com mais de 120 palestrantes, diversos espaços temáticos e ambientes de aprendizagem prática, proporcionando uma visão_x000a_abrangente das melhores práticas adotadas por organizações públicas e privadas de referência nacional e internacional. Diante da possibilidade_x000a_de duplo enquadramento, conforme Resolução GP 29/2021, encaminha-se por requisição de compra. A participação dos (as) servidores (as) no_x000a_evento foi autorizada pela Diretora Executiva da Academia Judicial, Desembargadora Vera Lúcia Ferreira Copetti, doc. n. 10969070 - 0105139-_x000a_91.2026.8.24.0710 e doc. n. 10969372 - 0105124-25.2026.8.24.0710 (processos relacionados)."/>
    <n v="7"/>
    <n v="51450"/>
    <s v="Baixo"/>
    <s v="Dispensa de Licitação em razão do valor"/>
    <s v=""/>
  </r>
  <r>
    <x v="1012"/>
    <s v="Diretoria de Engenharia e Arquitetura"/>
    <x v="3"/>
    <s v="Aquisição de forro Acústico Modular de MDF"/>
    <s v="0106111-61.2026.8.24.0710"/>
    <x v="1"/>
    <s v="em contratação"/>
    <s v="Forro ignífugo Modular com revestimento amadeirado modelo Nexalux , conforme especificado no projeto de implantação do Observatório, em_x000a_execução no 8º andar da Torre I do complexo do Tribunal de Justiça. Especificação e detalhamento conforme SEI 0125008-_x000a_11.2024.8.24.0710, Doc. 10887911. _x000a_"/>
    <n v="1"/>
    <n v="45173.33"/>
    <s v="Baixo"/>
    <s v="Dispensa de Licitação em razão do valor"/>
    <s v=""/>
  </r>
  <r>
    <x v="1013"/>
    <s v="Comarca de Joinville"/>
    <x v="1"/>
    <s v="Fornecimento de hospedagem em hotel"/>
    <s v="0091740-92.2026.8.24.0710"/>
    <x v="1"/>
    <s v="em contratação"/>
    <s v="A presente requisição de compras fundamenta-se nas especificidades da sessão do Tribunal do Júri referente ao processo n. 5025110-45.2026.8.24.0038, com início às 09 horas, designada para ocorrer no período de 27/07/2026 a 29/07/2026. Considerando a necessidade de observância do instituto da incomunicabilidade, faz-se indispensável a hospedagem dos participantes, compreendendo 7 jurados, 4 testemunhas e 2 oficiais de justiça responsáveis pelo acompanhamento, em regime de pernoite durante todo o período da sessão. Registra-se que a presente requisição está em conformidade com a Resolução GP n. 20/2025. Ressalta-se, ainda, que os valores apresentados encontram-se elevados em razão da realização do Festival de Dança de Joinville, previsto para o período de 20/07/2026 a 01/08/2026, o que impacta diretamente na disponibilidade e nos custos de hospedagem na região. Diante desse cenário, destaca-se a urgência na tramitação desta requisição, tendo em vista que a confirmação da reserva pelo estabelecimento hoteleiro está condicionada à emissão da respectiva nota de empenho, especialmente em função da alta demanda no período. "/>
    <n v="26"/>
    <n v="14300"/>
    <s v="Alto"/>
    <s v="Dispensa de Licitação em razão do valor"/>
    <s v=""/>
  </r>
  <r>
    <x v="1014"/>
    <s v="Diretoria de Engenharia e Arquitetura"/>
    <x v="3"/>
    <s v="Aquisição de boroscópio"/>
    <s v="0060696-55.2026.8.24.0710"/>
    <x v="1"/>
    <s v="em contratação"/>
    <s v="Aquisição de equipamentos para manutenção de condicionadores de ar split e VRF instalados nos prédios do Poder Judiciário de Santa_x000a_Catarina, a serem utilizados pelos servidores e colaboradores terceirizados. "/>
    <n v="4"/>
    <n v="1820"/>
    <s v="Baixo"/>
    <s v="Dispensa de Licitação em razão do valor"/>
    <s v=""/>
  </r>
  <r>
    <x v="1015"/>
    <s v="Diretoria de Engenharia e Arquitetura"/>
    <x v="3"/>
    <s v="Aquisição de kit alteração FAS PD p/ RCU2A; kit alteração FAS PD p/ RCU2A; kit alteração FAS PD p/ RCU2A; kit alteração FAS PD p/ RCU2A; kit alteração FAS PD p/ RCU2A;  Serviço de manutenção corretiva"/>
    <s v="0102475-87.2026.8.24.0710"/>
    <x v="1"/>
    <s v="em contratação"/>
    <s v="Justifica-se a realização do serviço de Alteração FAS/IAS PD para RCU2A no chiller Hitachi modelos RCU15IASA7P, RCU15FASA7P –_x000a_RCU1604 036181, RCU15FASA7P – RCU1604 036184, RCU15FASA7P – RCU1604 036182 e RCU15FASA7P - RCU1702 006256 tendo_x000a_em vista a necessidade de atualização da lógica de controle e dos parâmetros operacionais do equipamento, visando garantir seu correto_x000a_funcionamento, confiabilidade e compatibilidade com os sistemas de automação e supervisão existentes._x000a_A execução deste serviço permite adequar o software de controle às versões mais recentes disponibilizadas pelo fabricante, corrigindo_x000a_possíveis falhas de operação, melhorando o desempenho do equipamento e assegurando maior estabilidade na comunicação entre os_x000a_componentes eletrônicos do sistema. Além disso, a atualização contribui para a manutenção da eficiência energética do chiller, reduzindo o_x000a_risco de paradas não programadas e aumentando a disponibilidade do sistema de climatização._x000a_Dessa forma, a intervenção é necessária para preservar as condições adequadas de operação do equipamento, garantir a continuidade da_x000a_prestação dos serviços de climatização e atender às recomendações técnicas do fabricante._x000a_"/>
    <s v="1 FAS PD p/ RCU2A; kit alteração FAS PD p/ RCU2A 1 kit alteração FAS PD p/ RCU2A 1kit alteração FAS PD p/ RCU2A 1 kit alteração FAS PD p/ RCU2A 1 Serviço de manutenção corretiva_x0009_"/>
    <n v="32316.38"/>
    <s v="Médio"/>
    <s v="Dispensa de Licitação em razão do valor"/>
    <s v=""/>
  </r>
  <r>
    <x v="1016"/>
    <s v="Diretoria de Engenharia e Arquitetura"/>
    <x v="3"/>
    <s v="Serviço de supressão de Árvores e Recomposição Paisagística Corte rente ao solo de 02 árvores de grande porte (Ficus); Supressão de Pinus Corte dos Pinus em área aproximada de 1.785 m², conforme pedido de supressão;"/>
    <s v="0098188-81.2026.8.24.0710"/>
    <x v="1"/>
    <s v="em contratação"/>
    <s v="Supressão de vegetação de grande porte e descarte com destinação adequada dos resíduos e recomposição do solo com terraplanagem e_x000a_planto=io de grama, conforme determinação de órgão competente / DEFESA CIVIL - Município de São José."/>
    <n v="1"/>
    <n v="108060"/>
    <s v="Médio"/>
    <s v="Dispensa de Licitação em razão do valor"/>
    <s v=""/>
  </r>
  <r>
    <x v="1017"/>
    <s v="Diretoria de Engenharia e Arquitetura"/>
    <x v="3"/>
    <s v="Aquisição de termômetro digital laser"/>
    <s v="0102471-50.2026.8.24.0710"/>
    <x v="1"/>
    <s v="em contratação"/>
    <s v="A presente contratação tem por finalidade a aquisição de termômetros digitais para atender às demandas da Divisão de Manutenção do_x000a_Tribunal de Justiça de Santa Catarina._x000a_Os equipamentos serão utilizados na medição de temperatura durante as inspeções, manutenções preventivas e corretivas dos sistemas de_x000a_climatização, permitindo a realização de testes e diagnósticos com maior precisão, contribuindo para a verificação do desempenho dos_x000a_equipamentos e da qualidade dos serviços executados._x000a_Dessa forma, a aquisição mostra-se necessária para fornecer às equipes os instrumentos adequados à execução das atividades de_x000a_manutenção, garantindo maior confiabilidade nas medições e eficiência nos serviços realizados._x000a_"/>
    <n v="3"/>
    <n v="915"/>
    <s v="Baixo"/>
    <s v="Dispensa de Licitação em razão do valor"/>
    <s v=""/>
  </r>
  <r>
    <x v="1018"/>
    <s v="Diretoria de Infraestrutura"/>
    <x v="1"/>
    <s v="Aquisição de caixas de taças de cristal para espumante; caixas de taças de cristal para vinho"/>
    <s v="0105385-87.2026.8.24.0710"/>
    <x v="1"/>
    <s v="em contratação"/>
    <s v="A presente RC tem por objetivo a aquisição de taças destinadas ao consumo de vinhos e espumantes. Justifica-se pela necessidade de_x000a_atender aos eventos oficiais, reuniões institucionais, solenidades, capacitações, recepções e demais atividades promovidas pela_x000a_Administração, nas quais é disponibilizado serviço de alimentação e bebidas aos participantes. Considerando que os eventos institucionais_x000a_ocorrem de forma recorrente ao longo do exercício, faz-se necessária a manutenção de estoque suficiente para atender às demandas,_x000a_prevenindo desabastecimentos que possam comprometer a realização das atividades oficiais. Dessa forma, a contratação visa garantir o_x000a_regular funcionamento das ações institucionais, proporcionando os meios necessários para a adequada recepção de autoridades,_x000a_magistrados, servidores, colaboradores e demais participantes dos eventos promovidos pela Administração. Importa mencionar que a despesa_x000a_não foi prevista no Plano de Contratações Anuais porque a demanda surgiu posteriormente._x000a_"/>
    <s v="50 cx de taças para espumante; 50 cx de taças para vinho"/>
    <n v="10124"/>
    <s v="Baixo"/>
    <s v="Dispensa de Licitação em razão do valor"/>
    <s v=""/>
  </r>
  <r>
    <x v="1019"/>
    <s v="Comarca de Ituporanga"/>
    <x v="1"/>
    <s v="Aquisição de lixeira de ferro grande"/>
    <s v="0101690-28.2026.8.24.0710"/>
    <x v="1"/>
    <s v="em contratação"/>
    <s v="Aquisição de duas Lixeiras de ferro com pedestal para instalação na entrada do Fórum, tendo em vista a retirada das lixeiras atuais por parte_x000a_da Prefeitura Municipal."/>
    <n v="2"/>
    <n v="1400"/>
    <s v="Baixo"/>
    <s v="Dispensa de Licitação em razão do valor"/>
    <s v=""/>
  </r>
  <r>
    <x v="1020"/>
    <s v="Comarca de Trombudo Central"/>
    <x v="1"/>
    <s v="Aquisição de tapete de vinil"/>
    <s v="0103834-72.2026.8.24.0710"/>
    <x v="1"/>
    <s v="em contratação"/>
    <s v="A aquisição de novos capachos justifica-se pela necessidade de substituir os atualmente existentes, que se encontram desgastados pelo tempo de uso, com perda de eficiência e aspecto visual comprometido. Assim, a substituição é necessária para melhorar a retenção de sujeiras e umidade, contribuindo para a conservação, limpeza e segurança das dependências, bem como para a preservação do patrimônio público"/>
    <n v="2"/>
    <n v="1043.6400000000001"/>
    <s v="Baixo"/>
    <s v="Dispensa de Licitação em razão do valor"/>
    <s v=""/>
  </r>
  <r>
    <x v="1021"/>
    <s v="Comarca de Garuva"/>
    <x v="1"/>
    <s v="Fornecimento de hospedagem em hotel "/>
    <s v="0090556-04.2026.8.24.0710"/>
    <x v="1"/>
    <s v="em contratação"/>
    <s v="Sessão do Tribunal do júri, autos 0000090-45.2013.8.24.0119, marcada para o dia 07/07/2026, às 09:00h com possibilidade de prorrogação para o dia 08/07/2026. Faz-se necessária a incomunicabilidade e devido as especificidades da sessão do júri, será necessário pernoite em hotel dos jurados (7) e oficiais de justiça (2) que os acompanham, em quartos single. A reserva será para 1 pernoite, totalizando 09 diárias. A contratação será na cidade de Joinville, porque os hotéis em Garuva não tem disponibilidade do número de quartos ou não possuem as_x000a_necessária certidões negativas. A RC está de acordo com a Resolução GP n. 20/2025. Envio da RC fora do prazo da Resolução GP n. 20/2025 em razão do atraso, pelo cartório em informar o agendamento da sessão e a necessidade de hospedagem, bem como a dificuldade em conseguir os orçamentos com os hotéis da região. "/>
    <n v="9"/>
    <n v="3429"/>
    <s v="Alto"/>
    <s v="Dispensa de Licitação em razão do valor"/>
    <s v=""/>
  </r>
  <r>
    <x v="1022"/>
    <s v="Diretoria de Infraestrutura"/>
    <x v="1"/>
    <s v="Aquisição de saco para aspirador de pó "/>
    <s v="0105879-49.2026.8.24.0710"/>
    <x v="1"/>
    <s v="em contratação"/>
    <s v="Necessidade de aquisição de sacos para aspirador de pó descartáveis, para substituições quando necessário, utilizado nos procedimentos de limpeza de todas as_x000a_instalações do Poder Judiciário Catarinense. A distribuição destina-se ao Tribunal de justiça (prédio sede, unidades administrativas e Comarcas deste PJSC. A_x000a_última aquisição dos itens foi realizada no ano de 2023. Contudo, em razão do aumento de pedidos de comarcas para distribuição dos itens, o item está em vias_x000a_de zerar o estoque no mês corrente, por conta dos pedidos do material para novos fóruns e inaugurações de novas varas. Considerando o estoque baixo e a fim_x000a_de evitar descontinuidade no fornecimento, requisitamos o afastamento da cotação eletrônica, dada a urgência na aquisição._x000a_"/>
    <n v="60"/>
    <n v="2514"/>
    <s v="Baixo"/>
    <s v="Dispensa de Licitação em razão do valor"/>
    <s v=""/>
  </r>
  <r>
    <x v="1023"/>
    <s v="Divisão de Almoxarifado"/>
    <x v="6"/>
    <s v="Aquisição de caderno de protocolo; porta fita adesiva"/>
    <s v="0103886-68.2026.8.24.0710"/>
    <x v="1"/>
    <s v="em contratação"/>
    <s v="Itens necessários para atividades diárias de expediente nas Unidades Judiciárias do PJSC, de modo que o item 1 (caderno de procotolo) é utilizado para_x000a_registro de informações. Já o item 2 (cola líquida) é destinado para organização de documentos. Em relação ao item 3 (pasta cristal em L) é uitilizado na_x000a_organização e proteção de documentos, enquanto o item 4 (porta fita adesiva) é necessário para utilização de durex em atividades diversas."/>
    <s v="40 caderno de protocolo; 50 porta fita adesiva"/>
    <n v="1497.5"/>
    <s v="Médio"/>
    <s v="Dispensa de Licitação em razão do valor"/>
    <s v=""/>
  </r>
  <r>
    <x v="1024"/>
    <s v="Comarca de Balneário Piçarras"/>
    <x v="1"/>
    <s v="Aquisição de galões de 05 litros de hipoclorito de sódio"/>
    <s v="0102016-85.2026.8.24.0710"/>
    <x v="1"/>
    <s v="em contratação"/>
    <s v="Material não fornecido pelo almoxarifado e é necessário para lavação de calçadas, cercas e paredes externas, com o objetivo de manter a limpeza, boa_x000a_aparência e conservação do patrimônio público, evitando a deterioração precoce dos materiais atingidos pela sujeira e maresia, evitando a necessidade de_x000a_reformas e pinturas mais frequêntes com custos mais elevados. A quantidade é suficiente para atender as necessidades por um ano. Foi efetuada_x000a_negociação de preço com a empresa pretensa contratada que ofertou o menor preço entre as empresas pesquisadas_x000a_"/>
    <n v="20"/>
    <n v="630"/>
    <s v="Baixo"/>
    <s v="Dispensa de Licitação em razão do valor"/>
    <s v=""/>
  </r>
  <r>
    <x v="1025"/>
    <s v="Comarca de Joinville - Fórum Fazendario"/>
    <x v="1"/>
    <s v="Aquisição de árvore quaresmeira; árvore ipê-amarelo"/>
    <s v="0091608-35.2026.8.24.0710"/>
    <x v="1"/>
    <s v="em contratação"/>
    <s v="A presente requisição tem por objeto a aquisição de 04 (quatro) mudas de quaresmeira e 04 (quatro) mudas de ipê-amarelo, destinadas ao plantio no estacionamento deste Fórum, com o objetivo de promover arborização adequada do espaço, proporcionando sombreamento aos veículos e contribuindo para melhores condições de conforto térmico e ambientação do local._x000a_Ressalta-se que a presente medida está em consonância com manifestação do Diretor do Foro constante no processo SEI 0004872-14.2026.8.24.0710, na qual foi solicitada a reconsideração do plantio de árvores no referido espaço, em razão da necessidade de arborização da área, atualmente desprovida de vegetação. Destaca-se, ainda, que a escolha das espécies quaresmeira e ipê-amarelo foi realizada considerando suas características compatíveis com o local de plantio, especialmente visando evitar novos danos à tubulação existente, diferentemente das árvores anteriormente retiradas, conforme registrado no processo SEI 0009888-46.2026.8.24.0710."/>
    <s v="4 arvore quaresmeira; 4 ipê-amarelo"/>
    <n v="1720"/>
    <s v="Baixo"/>
    <s v="Dispensa de Licitação em razão do valor"/>
    <s v=""/>
  </r>
  <r>
    <x v="1026"/>
    <s v="Comarca de Concórdia"/>
    <x v="1"/>
    <s v="Aquisição de chicote de fiação; borneira e Serviço de mão de obra (conserto de fogão)"/>
    <s v="0104416-72.2026.8.24.0710"/>
    <x v="1"/>
    <s v="em contratação"/>
    <s v="o fogão elétrico cooktop alocado na copa do andar térreo do prédio do fórum (tomb. n. 478878) apresentou problemas de funcionamento e_x000a_necessita reparos"/>
    <s v="1 chicote de fiação; 1 borneira e Serviço de mão de obra_x0009_"/>
    <n v="220"/>
    <s v="Baixo"/>
    <s v="Dispensa de Licitação em razão do valor"/>
    <s v=""/>
  </r>
  <r>
    <x v="1027"/>
    <s v="Comarca de Araranguá"/>
    <x v="1"/>
    <s v="Fornecimento de hospedagem em hotel com café da manhã"/>
    <s v="0096973-70.2026.8.24.0710"/>
    <x v="1"/>
    <s v="em contratação"/>
    <s v="Essa requisição de compras se justifica pelas especificidades da sessão do júri (5012914-19.2024.8.24.0004/SC), que ocorrerá em 08/07/2026, com_x000a_possibilidade de término para o dia 09/07/026, conforme ofício anexo, no qual a M.M. Juíza determinou a contratação do hotel Premier, dada a_x000a_proximadade com o Fórum. Desta forma, para garantia da incomunicabilidade dos jurados faz-se necessária a reserva do hotel, sendo preciso a_x000a_pernoite dos jurados (7), oficiais de justiça (2) e policiais (2). Complemento que a RC está de acordo com a Resolução GP n. 20/2025, contudo,_x000a_justifico que a requisição de compra não foi encaminhada com antecedência mínima de 30 dias, pois estávamos aguardando a confirmação da Vara_x000a_do Tribunal do Júri quanto a efetiva necessidade de hospedagem, informação que só foi encaminhada à Secretaria do Foro em 30/06/2026. Conforme_x000a_política do estabelecimento, caso a reserva seja cancelada após às 15h do dia 08/07/2026, será cobrado o valor correspondente a 50% do total_x000a_orçado, ou seja R$907,50._x000a_"/>
    <n v="11"/>
    <n v="1815"/>
    <s v="Alto"/>
    <s v="Dispensa de Licitação em razão do valor"/>
    <s v=""/>
  </r>
  <r>
    <x v="1028"/>
    <s v="Diretoria de Documentação e Informações"/>
    <x v="1"/>
    <s v="Aquisição de escada"/>
    <s v="0102589-26.2026.8.24.0710"/>
    <x v="1"/>
    <s v="em contratação"/>
    <s v="A Unidade Aririú possui estantes de até 3 m com caixas de ~10 kg; a compra de escadas-plataforma com rodízio garante acesso seguro e_x000a_estável, reduz risco de quedas e lesões, aumenta a eficiência na movimentação de caixas e facilita deslocamento entre corredores._x000a_"/>
    <n v="2"/>
    <n v="5712.86"/>
    <s v="Baixo"/>
    <s v="Dispensa de Licitação em razão do valor"/>
    <s v=""/>
  </r>
  <r>
    <x v="1029"/>
    <s v="Comarca de Mafra"/>
    <x v="1"/>
    <s v="Serviço de limpeza de bebedouros"/>
    <s v="0089679-64.2026.8.24.0710"/>
    <x v="1"/>
    <s v="em contratação"/>
    <s v="Necessária limpeza profunda dos bebedouros torre, com desmontagem parcial e utilização de produtos e equipamentos específicos, uma vez que mesmo com a limpeza cotidiana dos mesmos na comarca, há sujidades que se acumulam em locais de difícil acesso com o tempo, devendo também ser realizada análise especializada da condição de uso e necessidade de manutenção corretiva dos aparelhos. Na busca de orçamentos Privilegiamos empresas locais e de pequeno porte. Encontradas apenas duas empresas que realizam o serviço na forma pretendida, seguindo junto ao processo levantamento de preço do painel para complementar terceiro orçamento bem como negativa de empresas da região."/>
    <n v="10"/>
    <n v="900"/>
    <s v="Médio"/>
    <s v="Dispensa de Licitação em razão do valor"/>
    <s v=""/>
  </r>
  <r>
    <x v="1030"/>
    <s v="Diretoria de Documentação e Informações"/>
    <x v="1"/>
    <s v="Aquisição de cones de sinalização flexíveis/rígidos e correntes de sinalização"/>
    <s v="0104546-62.2026.8.24.0710"/>
    <x v="1"/>
    <s v="em contratação"/>
    <s v="Aquisição de cones de sinalização e correntes plásticas para demarcação das áreas internas e externas do Arquivo, evitando o_x000a_estacionamento de veículos não autorizados e orientando a circulação de pessoas e automóveis. Itens de fácil instalação e baixo custo que_x000a_aumentam a segurança do acervo, facilitam operações de carga/descarga e reduzem riscos de obstrução."/>
    <s v="40 cones; 80 mts correntes sinalização"/>
    <n v="4038.4"/>
    <s v="Baixo"/>
    <s v="Dispensa de Licitação em razão do valor"/>
    <s v=""/>
  </r>
  <r>
    <x v="1031"/>
    <s v="Comarca de Chapecó"/>
    <x v="8"/>
    <s v="Serviço de retirar e instalar projetor HDMI"/>
    <s v="0096277-34.2026.8.24.0710"/>
    <x v="1"/>
    <s v="em contratação"/>
    <s v="Trata-se de serviços para retirar e instalar o projetor no Salão do Júri, visto que o atual apresentou problemas, e a DTI enviou um novo para a Comarca. Patrimônio do projetor atual: 10007075 - Patrimônio do novo projetor: 100036490 - Importante destacar a urgência para a execução dos trabalhos, visto que têm Sessões do Tribunal do Júri agendadas e a falta do projetor dificulta os trabalhos, e em alguns casos, poderá inviabilizar as Sessões._x000a_"/>
    <n v="1"/>
    <n v="830"/>
    <s v="Baixo"/>
    <s v="Dispensa de Licitação em razão do valor"/>
    <s v=""/>
  </r>
  <r>
    <x v="1032"/>
    <s v="Comarca de Santa Cecília"/>
    <x v="3"/>
    <s v="Aquisição de Refletor Led 200w Lumanti RGB Autovolt c/ Função Memória"/>
    <s v="0096377-86.2026.8.24.0710"/>
    <x v="1"/>
    <s v="em contratação"/>
    <s v="Refletores de placa de LED, potência de 200W, à prova d´aqua e poeira (IP66), para instalação no pátio do fórum da Comarca de Santa Cecília e iluminação do prédio, com tecnologia RGB, que possibilita a alternância controlada de uma ampla gama de cores e a participação e incentivo em campanhas de saúde. Conforme decisão do Diretor-Geral Administrativo, Alexandro Postali, está autorizada a implementação do calendário anual de adesão e iluminação dos prédios do Poder Judiciário de Santa Catarina nas cores alusivas às campanhas temáticas de saúde de 2026 (Processo SEI n. 0005762-50.2026.8.24.0710; Decisão doc. 10238346; calendário constante do doc. 10229901). A instalação dos equipamentos será realizada por ontrato e manutenção terceirizado."/>
    <n v="4"/>
    <n v="1119.5999999999999"/>
    <s v="Baixo"/>
    <s v="Dispensa de Licitação em razão do valor"/>
    <s v=""/>
  </r>
  <r>
    <x v="1033"/>
    <s v="Diretoria de Saúde e Qualidade de Vida"/>
    <x v="7"/>
    <s v="Aquisição de espelho zoom"/>
    <s v="0102709-69.2026.8.24.0710"/>
    <x v="1"/>
    <s v="em contratação"/>
    <s v="A aquisição dos espelhos com Suporte Dupla Face Zoom 3x - Paramount justifica-se pela necessidade de instrumentalizar os consultórios odontológicos_x000a_deste Tribunal.O item é indispensável para a finalização de procedimentos clínicos e estéticos, pois permite que o paciente visualize e valide os resultados_x000a_diretamente na cadeira odontológica, garantindo transparência e humanização no atendimento. Adicionalmente, a face com aumento de 3x e o suporte de_x000a_apoio otimizam a ergonomia tanto para o profissional na demonstração de técnicas de higiene bucal quanto para o paciente, assegurando a qualidade e a_x000a_eficiência dos serviços prestados pela clínica. Por fim, registra-se que não houve previsão no PCA/2026. Todavia, requer-se o afastamento da dispensa_x000a_eletrônica, haja vista que, diante dos valores já cotados e da seleção dos fornecedores com melhor preço unitário, a adoção do referido procedimento poderá_x000a_se mostrar prejudicial ao Poder Judiciário, notadamente sob o aspecto da economicidade."/>
    <n v="4"/>
    <n v="310"/>
    <s v="Médio"/>
    <s v="Dispensa de Licitação em razão do valor"/>
    <s v=""/>
  </r>
  <r>
    <x v="1034"/>
    <s v="Diretoria de Documentação e Informações"/>
    <x v="5"/>
    <s v="Aquisição de Empilhadeira elétrica patolada, com capacidade mínima de carga de 1.500 kg"/>
    <s v="0091730-48.2026.8.24.0710"/>
    <x v="1"/>
    <s v="em contratação"/>
    <s v=" aquisição de uma nova empilhadeira é essencial para a continuidade eficiente das atividades do Arquivo Central. A empilhadeira atualmente em operação possui mais de 20 anos de uso, encontrando-se tecnologicamente obsoleta e apresentando recorrentes necessidades de manutenção, o que eleva os custos operacionais, aumenta o risco de interrupção dos serviços e compromete a confiabilidade do equipamento. Trata-se de um equipamento indispensável às atividades logísticas do Arquivo Central, sendo utilizado diariamente na movimentação de caixas-arquivo, paletes e demais materiais, garantindo a segurança, a agilidade e a eficiência das operações de armazenagem, transporte interno e organização do acervo._x000a_Observação: GARANTIA DE 12 MESSES DA MÁQUINA GARANTIA DE 3 ANOS DA BATERIA_x000a_"/>
    <n v="1"/>
    <n v="61890"/>
    <s v="Alto"/>
    <s v="Dispensa de Licitação em razão do valor"/>
    <s v=""/>
  </r>
  <r>
    <x v="1035"/>
    <s v="Comarca de Jaraguá do Sul"/>
    <x v="1"/>
    <s v="Aquisição de carrinho auxiliar com 3 planos"/>
    <s v="0089648-44.2026.8.24.0710"/>
    <x v="1"/>
    <s v="em contratação"/>
    <s v="Justifica-se esta requisição de compra pois, o Poder Judiciário de Santa Catarina não dispõe de carrinho multiúso para fornecimento às comarcas. Ademais, justifica-se apenas um orçamento pois esta empresa foi a única que atendeu os critérios necessários para suprir as necessidades desta comarca, quais sejam: Que o carrinho seja silencioso, com três andares para melhor locomoção dos objetos pelo Fórum e gradil para evitar problemas como quedas dos itens transportados. Ressalte-se que não foram encontrados modelos similares que atendam a essas específicas necessidades da comarca, seja em lojas físicas ou em lojas online. "/>
    <n v="2"/>
    <n v="4400"/>
    <s v="Baixo"/>
    <s v="Dispensa de Licitação em razão do valor"/>
    <s v=""/>
  </r>
  <r>
    <x v="1036"/>
    <s v="Comarca de Urubici"/>
    <x v="3"/>
    <s v="Serviço de manutenção corretiva piso taco no Salão do Júri"/>
    <s v="0087144-65.2026.8.24.0710"/>
    <x v="1"/>
    <s v="em contratação"/>
    <s v="Manutenção corretiva no piso tipo 'taco' por meio de recuperação pontual do piso de taco existente, incluindo: recolagem das peças soltas; lixamento superficial e acabamento básico, de forma a eliminar riscos potencial de acidentes e restabelecer condições adequadas de uso."/>
    <n v="1"/>
    <n v="8587.2000000000007"/>
    <s v="Médio"/>
    <s v="Dispensa de Licitação em razão do valor"/>
    <s v=""/>
  </r>
  <r>
    <x v="1037"/>
    <s v="Diretoria de Saúde e Qualidade de Vida"/>
    <x v="7"/>
    <s v="Aquisição de Liquido/Fluido para Maquina de fumaça"/>
    <s v="0091075-76.2026.8.24.0710"/>
    <x v="1"/>
    <s v="em contratação"/>
    <s v="A presente contratação tem por objetivo a aquisição de líquido/fluido para máquina de fumaça, insumo indispensável à realização de simulados de evacuação, treinamentos de Brigada de Abandono de Edificação (TBAE) promovidas pelo Poder Judiciário de Santa Catarina. O referido material é utilizado para a simulação controlada de ambientes com presença de fumaça, permitindo a reprodução de cenários mais próximos das situações reais de emergência, contribuindo para o aperfeiçoamento dos procedimentos de evacuação, orientação de ocupantes e atuação das equipes de resposta. Sua utilização proporciona maior realismo aos treinamentos, favorecendo a assimilação dos protocolos de segurança e a avaliação da eficiência dos planos de emergência. A contratação mostra-se necessária para garantir a continuidade das ações de prevenção e preparação para emergências realizadas nas comarcas do PJSC, atendendo às normas de segurança e às boas práticas de treinamento voltadas à proteção da vida e do patrimônio. Dessa forma, a aquisição do fluido para máquina de fumaça atende ao interesse público e às necessidades institucionais relacionadas à segurança contra incêndio e pânico. "/>
    <n v="2"/>
    <n v="137.22"/>
    <s v="Baixo"/>
    <s v="Dispensa de Licitação em razão do valor"/>
    <s v=""/>
  </r>
  <r>
    <x v="1038"/>
    <s v="Comarca de Araquari"/>
    <x v="1"/>
    <s v="Aquisição de carrinho para transporte de materiais"/>
    <s v="0098994-19.2026.8.24.0710"/>
    <x v="1"/>
    <s v="em contratação"/>
    <s v="A aquisição de carrinho auxiliar para copa justifica-se pela necessidade de proporcionar melhor organização, praticidade e agilidade no transporte de utensílios, materiais e os utilizados no setor, contribuindo para a otimização das atividades desempenhadas. Considerando que o prédio tem 5 (cinco) pavimentos, a compra do referido bem torna-se extremamente necessário para utilização da copeira."/>
    <n v="1"/>
    <n v="2060.2399999999998"/>
    <s v="Baixo"/>
    <s v="Dispensa de Licitação em razão do valor"/>
    <s v=""/>
  </r>
  <r>
    <x v="1039"/>
    <s v="Comarca de Trombudo Central"/>
    <x v="3"/>
    <s v="Aquisição de torneira eletrônica"/>
    <s v="0098592-35.2026.8.24.0710"/>
    <x v="1"/>
    <s v="em contratação"/>
    <s v="Não possuímos torneira elétrica instalada na copa do Fórum da Comarca de Trombudo Central. Considerando as baixas temperaturas características da região, a disponibilização de água aquecida mostra-se necessária para proporcionar melhores condições de trabalho aos colaboradores, além de favorecer a adequada higienização de utensílios utilizados diariamente, como garrafas térmicas, xícaras e demais louças. Considerando que não há previsão de fornecimento desse item por meio do contrato de manutenção vigente, pela Diretoria de Engenharia e_x000a_Infraestrutura (DIE) ou pelo Almoxarifado Central, torna-se necessária sua aquisição por meio da presente Requisição de Compra. Por fim, os orçamentos apresentados demonstram compatibilidade com os valores praticados no mercado, evidenciando a razoabilidade e economicidade da contratação pretendida "/>
    <n v="1"/>
    <n v="215.68"/>
    <s v="Baixo"/>
    <s v="Dispensa de Licitação em razão do valor"/>
    <s v=""/>
  </r>
  <r>
    <x v="1040"/>
    <s v="Academia Judicial"/>
    <x v="0"/>
    <s v="Contratação dos conteudistas NURIA LOPEZ CABALEIRO SUAREZ e ANDRE  GUALTIERI DE OLIVEIRA, por meio da sua empresa, para elaborar conteúdo para o Curso LGPD: aspectos teóricos e práticos, que ocorrerá no período de 03 de agosto a 13 de setembro de 2026."/>
    <s v="0099661-05.2026.8.24.0710"/>
    <x v="1"/>
    <s v="em contratação"/>
    <s v="A justificativa pormenorizada encontra-se no Projeto Básico de Contratação n. 36/2026. Diante da possibilidade de duplo enquadramento, conforme Resolução GP 29/2021, encaminha-se por requisição de compra. O evento foi autorizado pela Diretora Executiva da Academia Judicial, Desembargadora Vera Lúcia Ferreira Copetti, doc. 10663599 do SEI 0030103-43.2026.8.24.0710._x000a_"/>
    <n v="1"/>
    <n v="2700"/>
    <s v="Médio"/>
    <s v="Dispensa de Licitação em razão do valor"/>
    <s v=""/>
  </r>
  <r>
    <x v="1041"/>
    <s v="Comarca de Pinhalzinho"/>
    <x v="3"/>
    <s v="Aquisição de fechadura controlador de acesso"/>
    <s v="0091720-04.2026.8.24.0710"/>
    <x v="1"/>
    <s v="em contratação"/>
    <s v="FECHADURA PARA NOVA PORTA DO ACESSO PRIVATIVO PARA MAGISTRADOS E PROMOTORES DO FÓRUM DE PINHALZINHO PROCESSO SEI 0054109-85.2024.8.24.0710. MODELO DE FECHADURA INDICADO PELA DEA/TJSC. CONVITE ENVIADO PARA FORNECEDOR PROJEPOWER E TUDO FORTE LOJA ON LINE (este último fornecedor não tinha todos os itens do orçamento)."/>
    <n v="1"/>
    <n v="1715.38"/>
    <s v="Alto"/>
    <s v="Dispensa de Licitação em razão do valor"/>
    <s v=""/>
  </r>
  <r>
    <x v="1042"/>
    <s v="Diretoria de Tecnologia da Informação"/>
    <x v="8"/>
    <s v="Aquisição de Grandstream GXW4232 Gateway Analógico SIP com 32 Portas FXS; Grandstream HT818 Gateway Analógico 8 Portas FXS e Grandstream HT812 Ata 2 FXS Gigabit"/>
    <s v="0089928-15.2026.8.24.0710"/>
    <x v="1"/>
    <s v="em contratação"/>
    <s v="A aquisição se faz necessária para suprir demandas de novas instalações telefônicas, bem como para substituição imediata de Adaptadores_x000a_de Telefonia Analógicos com defeito na Secretaria do TJSC e das 112 Comarcas. Ressalta-se que a demanda superou o quantitativo em_x000a_reserva técnica e não há previsão de licitação, tampouco Ata de Registro de Preço disponível. É comum que no parque telefônico ocorra a_x000a_substituição pelo constante uso nas rotinas de trabalho, bem como por alterações de leiaute ou devido à inutilização por razões de natureza_x000a_elétrica. Por consequência, não se pode prescindir de um número mínimo para prontas substituições, ou seja, reforça-se a necessidade do_x000a_quantitativo sobressalente. De outra parte, há necessidade de dispensa de cotação eletrônica em virtude da urgência na aquisição dos_x000a_equipamentos, tendo em vista a instalação da nova unidade administrativa situada na Rua Padre Roma, onde a infraestrutura da rede de_x000a_telefonia foi instalada de forma que os equipamentos em estoque (de outro modelo) não atendem a demanda, sendo necessária a aquisição_x000a_de um número superior de adaptadores de duas portas e também do modelo de 8 portas.Hoje temos um parque de aproximadamente 400_x000a_ATAs, boa parte já com mais de 10 anos de utilização._x000a_Inclusive, considerando-se a urgência, para fins de reposição do estoque, requer-se o AFASTAMENTO da dispensa na forma eletrônica."/>
    <s v="10 Grandstream GXW4232; 10 Grandstream HT818; 30 Grandstream HT812."/>
    <n v="56859.5"/>
    <s v="Médio"/>
    <s v="Dispensa de Licitação em razão do valor"/>
    <s v=""/>
  </r>
  <r>
    <x v="1043"/>
    <s v="Comarca de Caçador"/>
    <x v="1"/>
    <s v="Aquisição de mangueira - em metro"/>
    <s v="0097976-60.2026.8.24.0710"/>
    <x v="1"/>
    <s v="em contratação"/>
    <s v="Essa mangueira para Zelador conseguir lavar as calçadas internas e externa na Comarca e na Vara da Familia e para molhar as plantas_x000a_quando necessário."/>
    <n v="40"/>
    <n v="160"/>
    <s v="Baixo"/>
    <s v="Dispensa de Licitação em razão do valor"/>
    <s v=""/>
  </r>
  <r>
    <x v="1044"/>
    <s v="Comarca de São José"/>
    <x v="1"/>
    <s v="Aquisição de cloro hipoclorito; Fibra de limpeza Bettaço e removedor de Cera 5 litros"/>
    <s v="0098154-09.2026.8.24.0710"/>
    <x v="1"/>
    <s v="em contratação"/>
    <s v="Os produtos são necessários para a limpeza e conservação do Fórum, referentes ao 2º semestre de 2026. Frise-se que o Almoxarifado do_x000a_Poder Judiciário de Santa Catarina não dispõe de produtos com as especificações técnicas necessárias para suprir as respectivas demandas._x000a_Rua Domingos André Zanini, 380 - bairro Barreiros, São José - SC (CEP: 88117-905). A FIBRA para limpeza ultra-pesada é necessária para_x000a_fazer a limpeza fina das unidades que estão sendo reformadas no prédio da Comarca de São José, visto que as fibras fornecidas pelo_x000a_Almoxariado (branca e verde) são para limpeza leve e não comportam a necessidade relatada pela equipe de limpeza desse Fórum. O_x000a_REMOVEDOR será utilizado para a limpeza e o aumento de aderência e resistência do piso das salas e dos corredores do prédio, áreas de_x000a_grande circulação de pessoas, os quais não têm o revestimento esmaltado. O CLORO é necessário para lavar as calçadas, visto que tem mais_x000a_poder de concentração do que a água sanitária. Esclarecemos que o removedor de cera ofertado pelo fornecedor Atacado Express é de 1 litro,_x000a_sendo o único de que dispõe a empresa, o que o torna mais caro do que o ofertado pela presenta contratada, cujo valor do litro é R$10,56._x000a_"/>
    <s v="2 cloro; 40 fibra de limpeza; 4 removedor de cera 5 litros"/>
    <n v="356.8"/>
    <s v="Baixo"/>
    <s v="Dispensa de Licitação em razão do valor"/>
    <s v=""/>
  </r>
  <r>
    <x v="1045"/>
    <s v="Academia Judicial"/>
    <x v="0"/>
    <s v="Contratação do formador RENAN BELTRAME SILVEIRA para ministrar palestra &quot;O  Poder Judiciário e o Paradoxo da Invisibilidade LGBTQIA+: do apagamento burocrático à proteção pelo sigilo&quot; no evento Proteção Jurídica da População  LGBTQIA+ no Brasil, a ser realizado no dia 17 de julho de 2026, no Auditório Jurista  Paulo Henrique Blasi (anexo à UFSC) e canal do TJSC no Youtube."/>
    <s v="0098021-64.2026.8.24.0710"/>
    <x v="1"/>
    <s v="em contratação"/>
    <s v="A justificativa pormenorizada encontra-se no Projeto Básico AJU 35-2026. Diante da possibilidade de duplo enquadramento, conforme Resolução_x000a_GP 29/2021, encaminha-se por requisição de compra. O evento foi autorizado pela Diretora-Executiva da Academia Judicial Desembargadora_x000a_Vera Lúcia Ferreira Copetti (doc. 10818491), do SEI 0075327-04.2026.8.24.0710."/>
    <n v="1"/>
    <n v="400"/>
    <s v="Baixo"/>
    <s v="Dispensa de Licitação em razão do valor"/>
    <s v=""/>
  </r>
  <r>
    <x v="1046"/>
    <s v="Comarca de Blumenau"/>
    <x v="3"/>
    <s v="Aquisição de Video Porteiro; canaleta; fio de energia; Pino macho 10A L; Serviços técnicos de instalação e programação com deslocamento"/>
    <s v="0098624-40.2026.8.24.0710"/>
    <x v="1"/>
    <s v="em contratação"/>
    <s v="Necessidade de instalação de porteiro com imagem no Fórum da Comarca de Blumenau/SC para controle de acesso à Vara Regional de_x000a_Garantias, que fica no andar térreo, por solicitação do magistrado. Foram encaminhados e-mails para sete outras lojas (Munitel, Vigimaster,_x000a_Seel Distribuidora, SSSistemas, Clapper FJ, Instaladora Detalhe e Protec), sem resposta."/>
    <s v="1 video porteiro; 3 canaletas; 8 fios de energia; 1 pino macho 10A; 1 serviço tecnico"/>
    <n v="1174.1600000000001"/>
    <s v="Médio"/>
    <s v="Dispensa de Licitação em razão do valor"/>
    <s v=""/>
  </r>
  <r>
    <x v="1047"/>
    <s v="Diretoria de Tecnologia da Informação"/>
    <x v="8"/>
    <s v="Aquisição de puff Alelo"/>
    <s v="0097928-04.2026.8.24.0710"/>
    <x v="1"/>
    <s v="em contratação"/>
    <s v="A presente aquisição tem por objetivo a compra de puffs para utilização no andar da Diretoria de Tecnologia da Informação (DTI), na Unidade Presidente Coutinho (UPR), destinados à _x000a_composição de espaço para reuniões rápidas, encontros informais e atividades laborativas entre equipes. A opção pelo modelo de puff especificado justifica-se por apresentar caraterísticas_x000a_superiores de durabilidade, resistência e conforto, adequadas à intensidade de uso prevista para o ambiente orporativo. Além disso, o mobiliário possui versatilidade e praticidade, permitindo rápida reorganização dos espaços conforme a necessidade das reuniões e interações de trabalho, favorecendo a dinâmica das atividades desenvolvidas pela DTI. A disponibilização de mobiliário confortável e funcional ontribui para a melhoria do ambiente de trabalho, estimulando a colaboração, a troca de conheimento e a realização de reuniões breves e informais, sem a necessidade de utilização de salas de reunião formais, otimizando o uso dos espaços físicos da unidade. Dessa forma, a aquisição mostra-se necessária para atender às demandas operacionais da DTI, proporcionando maior conforto aos usuários, flexibilidade na utilização dos ambientes e melhor aproveitamento dos espaços disponíveis na Unidade Presidente Coutinho."/>
    <n v="8"/>
    <n v="2960"/>
    <s v="Baixo"/>
    <s v="Dispensa de Licitação em razão do valor"/>
    <s v=""/>
  </r>
  <r>
    <x v="1048"/>
    <s v="Comarca de São Lourenço do Oeste"/>
    <x v="1"/>
    <s v="Aquisição de carrinho de inox"/>
    <s v="0102678-49.2026.8.24.0710"/>
    <x v="1"/>
    <s v="em contratação"/>
    <s v="Aquisição de carrinho de transporte de garrafas térmicas e outros utensílios de copa. Com a mudança para o novo fórum, a copeira necessita transportar_x000a_garrafas térmicas e outras bebidas quentes pelos 4 andares do prédio. A aquisição do bem proporcionará maior segurança, agilidade e praticidade para a_x000a_colaboradora na distribuição dos itens de copa pelo fórum."/>
    <n v="1"/>
    <n v="1171"/>
    <s v="Baixo"/>
    <s v="Dispensa de Licitação em razão do valor"/>
    <s v=""/>
  </r>
  <r>
    <x v="1049"/>
    <s v="Diretoria de Infraestrutura"/>
    <x v="1"/>
    <s v="Aquisição de vassoura mágica mor (feiticeira)"/>
    <s v="0098486-73.2026.8.24.0710"/>
    <x v="1"/>
    <s v="em contratação"/>
    <s v="A presente Requisição de Compras tem por objetivo a reposição de vassouras mágicas, visto que as antigas estão desgastadas devido ao uso diário. Tais vassouras são utilizadas para limpeza de_x000a_tapetes disponíveis no prédio-sede do Tribunal de Justiça e não estão no catálogo do Almoxarifado._x000a_Os preços orçados pela pretensa contratada estão de acordo com o valor de mercado praticado, conforme pesquisa anexada ao processo._x000a_"/>
    <n v="6"/>
    <n v="630"/>
    <s v="Baixo"/>
    <s v="Dispensa de Licitação em razão do valor"/>
    <s v=""/>
  </r>
  <r>
    <x v="1050"/>
    <s v="Comarca de Trombudo Central"/>
    <x v="3"/>
    <s v="Aquisição de Refletor LED Play"/>
    <s v="0102327-76.2026.8.24.0710"/>
    <x v="1"/>
    <s v="em contratação"/>
    <s v="Os 4 refletores coloridos, são para iluminar a parte externa do fórum de Trombudo Central e para que possamos participar das campanhas mensais_x000a_que recebem cores diferentes, como por exemplo: AGOSTO LILÁS, entre outras campanhas que ocorrem ao longo de todos os meses do ano. A_x000a_quantidade de 4 refletores foi definida pelo tamanho do prédio desta comarca, visando que a iluminação fique adequada e uniforme em todo o prédio._x000a_Os refletores são adequados para uso na área externa, suportando água e poeira; são coloridos permitindo que possamos utilizar em todas as_x000a_campanhas do ano._x000a_"/>
    <n v="4"/>
    <n v="1556"/>
    <s v="Baixo"/>
    <s v="Dispensa de Licitação em razão do valor"/>
    <s v=""/>
  </r>
  <r>
    <x v="1051"/>
    <s v="Comarca de Criciúma"/>
    <x v="1"/>
    <s v="Serviço de Coffee break "/>
    <s v="0099561-50.2026.8.24.0710"/>
    <x v="1"/>
    <s v="em contratação"/>
    <s v="Trata-se de Requisição de Compra na modalidade empenho para aquisição de &quot;coffe break&quot; em virtude da cerimônia de entrega de_x000a_homenagem aos participantes do Programa Novos Caminhos - ano 2026 - Região Sul, promovida pela Coordenadoria Estadual da Infância e_x000a_Juventude. O evento será realizado no dia 20/10/2026, terça-feira, às 17 horas , no SENAC de Criciúma - Rua Henrique Lage, n. 560, Centro,_x000a_Criciúma/SC. O preço apresentado pela pretensa contratada reflete preços de mercado, já que inferior ao preço referencial constante no_x000a_Termo de Consolidação de Pesquisa de Preços - SEI 0025631-38.2022.8.24.0710, que foi tomado como base para pesquisa e aquisição_x000a_Diante da demanda, solicita-se o deferimento para fornecimento de coffe break para 200 pessoas._x000a_"/>
    <n v="200"/>
    <n v="5800"/>
    <s v="Alto"/>
    <s v="Dispensa de Licitação em razão do valor"/>
    <s v=""/>
  </r>
  <r>
    <x v="1052"/>
    <s v="Comarca da Capital - Fórum do Norte da Ilha (UFSC)"/>
    <x v="1"/>
    <s v="Desratização (interna e externa) em m²"/>
    <s v="0100558-33.2026.8.24.0710"/>
    <x v="1"/>
    <s v="em contratação"/>
    <s v="O último serviço de desratização das áreas internas da unidade foi executado em 20/05/2024 (autos SEI n. 0027181-97.2024.8.24.0710). Dado que no entorno_x000a_do fórum localizado no campus da UFSC há várias áreas verdes, bem como há um córrego que passa nos fundos do estacionamento da unidade, bem como_x000a_pelo tempo decorrido após a última desratização interna, solicitamos a realização de nova desratização de forma preventiva. O preço da pretensa contratada_x000a_reflete preços de mercado, já que inferior ao preço referencial constante do Termo de Consolidação de Pesquisa de Preços, disponível no Doc. 9813126 do SEI_x000a_n. 0038949-88.2022.8.24.0710, vigente até o dia 05/10/2026._x000a_"/>
    <n v="19982.34"/>
    <n v="1466.93"/>
    <s v="Alto"/>
    <s v="Dispensa de Licitação em razão do valor"/>
    <s v=""/>
  </r>
  <r>
    <x v="1053"/>
    <s v="Academia Judicial"/>
    <x v="0"/>
    <s v="Contratação da formadora CARLA PIRES GIUGNO para participação do painel _x000a_&quot;&quot;Projeto Pós-Adoção – “Laços Encontrados” como Estratégia de Fortalecimento de _x000a_Vínculos Familiares e Acompanhamento das Famílias&quot;&quot; no II Encontro de Juízes da _x000a_Infância e Juventude do Poder Judiciário de Santa Catarina - 2º Fórum Estadual de _x000a_Juízes da Infância e Juventude - FOEJIJ, que ocorrerá no dia 07 de agosto de 2026, _x000a_em Florianópolis."/>
    <s v="0103880-61.2026.8.24.0710"/>
    <x v="1"/>
    <s v="em contratação"/>
    <s v="A justificativa pormenorizada encontra-se no Projeto Básico de Contratação n. 42/2026. Diante da possibilidade de duplo enquadramento,_x000a_conforme Resolução GP 29/2021, encaminha-se por requisição de compra. O evento foi autorizado pela Diretora Executiva da Academia_x000a_Judicial, Desembargadora Vera Lúcia Ferreira Copetti, doc. 10905029 do SEI 0068958-91.2026.8.24.0710._x000a_"/>
    <n v="1"/>
    <n v="288.75"/>
    <s v="Baixo"/>
    <s v="Dispensa de Licitação em razão do valor"/>
    <s v=""/>
  </r>
  <r>
    <x v="1054"/>
    <s v="Academia Judicial"/>
    <x v="0"/>
    <s v="&quot;Contratação da formadora Patrícia Peck Garrido Pinheiro,  por meio da sua empresa _x000a_INTELLIGENCE CONSULTORIA LTDA, para realização da palestra &quot;&quot;ECA Digital e _x000a_seus Impactos na Atuação Jurisdicional na Área da Infância e Juventude&quot;&quot; no II _x000a_Encontro de Juízes da Infância e Juventude do Poder Judiciário de Santa Catarina - _x000a_2º Fórum Estadual de Juízes da Infância e Juventude - FOEJIJ, que ocorrerá no dia _x000a_07 de agosto de 2026."/>
    <s v="0103049-13.2026.8.24.0710"/>
    <x v="1"/>
    <s v="em contratação"/>
    <s v="A justificativa pormenorizada encontra-se no Projeto Básico de Contratação n. 41/2026. Diante da possibilidade de duplo enquadramento, conforme_x000a_Resolução GP 29/2021, encaminha-se por requisição de compra. O evento foi autorizado pela Diretora Executiva da Academia Judicial,_x000a_Desembargadora Vera Lúcia Ferreira Copetti, doc. 10905029 do SEI 0068958-91.2026.8.24.0710._x000a_"/>
    <n v="1"/>
    <n v="787.5"/>
    <s v="Baixo"/>
    <s v="Dispensa de Licitação em razão do valor"/>
    <s v=""/>
  </r>
  <r>
    <x v="1055"/>
    <s v="Diretoria de Tecnologia da Informação"/>
    <x v="8"/>
    <s v="Aquisição de Capa e Teclado compatível com Tablet Samsung Tab S10+SM-X820"/>
    <s v="0098421-78.2026.8.24.0710"/>
    <x v="1"/>
    <s v="em contratação"/>
    <s v="A presente aquisição tem por objetivo substituir a Capa com teclado do tablet Samsung Tab S10+ SM-X820 patrimônio 10070915 em uso pela DPF, que apresentou defeito e encontra-se fora de garantia. Foram enviados inumeros pedidos de cotação, dos quais dois enviaram propostas e dois informaram que não fornecem o produto."/>
    <n v="1"/>
    <n v="285"/>
    <s v="Baixo"/>
    <s v="Dispensa de Licitação em razão do valor"/>
    <s v=""/>
  </r>
  <r>
    <x v="1056"/>
    <s v="Comarca de Araquari"/>
    <x v="3"/>
    <s v="Aquisição de porteiro eletrônico"/>
    <s v="0098389-73.2026.8.24.0710"/>
    <x v="1"/>
    <s v="em contratação"/>
    <s v="A aquisição de interfone para o novo Fórum justifica-se pela necessidade de aprimorar a comunicação interna e o controle de acesso às_x000a_dependências da unidade, proporcionando maior segurança, organização do fluxo de pessoas e eficiência no atendimento, contribuindo para_x000a_o adequado funcionamento das atividades institucionais._x000a_"/>
    <n v="1"/>
    <n v="269.89999999999998"/>
    <s v="Médio"/>
    <s v="Dispensa de Licitação em razão do valor"/>
    <s v=""/>
  </r>
  <r>
    <x v="1057"/>
    <s v="Diretoria de Saúde e Qualidade de Vida"/>
    <x v="7"/>
    <s v="Aquisição de sacola kraft 3kg; sacola kraft 5kg e sacola kraft 23kg"/>
    <s v="0096445-36.2026.8.24.0710"/>
    <x v="1"/>
    <s v="em contratação"/>
    <s v="A aquisição de sacolas para a farmácia institucional justifica-se pela necessidade de reposição do estoque e de garantir a adequada continuidade_x000a_dos serviços de dispensação de medicamentos e produtos farmacêuticos aos servidores e magistrados deste Tribunal._x000a_Tais itens configuram material de consumo, sendo utilizados de forma rotineira na entrega presencial dos produtos, destinando-se ao seu transporte_x000a_e armazenamento, de modo a assegurar a integridade, a organização e a adequada acomodação dos itens fornecidos aos usuários._x000a_Ressalta-se que as sacolas são indispensáveis para a operacionalização do serviço farmacêutico, contribuindo para a eficiência do atendimento, a_x000a_padronização da entrega e a preservação das condições dos produtos dispensados, os quais, em muitos casos, exigem cuidado específico quanto_x000a_ao manuseio e acondicionamento._x000a_Destaca-se, ainda, que o material escolhido — papel kraft — apresenta vantagem ambiental, por ser reciclável e biodegradável, em consonância_x000a_com os princípios da sustentabilidade e com as diretrizes institucionais voltadas à redução de impactos ambientais nas contratações públicas._x000a_Por fim, registra-se que não houve previsão no PCA/2026. Todavia, requer-se o afastamento da dispensa eletrônica, haja vista que, diante dos_x000a_valores já cotados e da seleção dos fornecedores com melhor preço unitário, a adoção do referido procedimento poderá se mostrar prejudicial ao_x000a_Poder Judiciário, notadamente sob o aspecto da economicidade."/>
    <s v="2 pactoes c/50und. sacola kraft 3kg.; 2 pactoes c/50und. sacola kraft 5kg. ;2 pactoes c/50und. sacola kraft 23kg. "/>
    <n v="287.3"/>
    <s v="Baixo"/>
    <s v="Dispensa de Licitação em razão do valor"/>
    <s v=""/>
  </r>
  <r>
    <x v="1058"/>
    <s v="Comarca de Presidente Getúlio"/>
    <x v="1"/>
    <s v="Serviço de conserto maquina de lavar que não evacua água"/>
    <s v="0077845-64.2026.8.24.0710"/>
    <x v="1"/>
    <s v="em contratação"/>
    <s v="Com fundamento no art. 72, inciso I, da Lei n. 14.133/2021, bem como no art. 4º, incisos I e III, da Resolução GP n. 29/2021, justifica-se a contratação de empresa especializada para realização do conserto da máquina de lavar pertencente à unidade, considerando que o equipamento apresenta defeito no sistema de escoamento de água, impossibilitando seu funcionamento regular e adequado. O equipamento é utilizado de forma contínua para atendimento das demandas da unidade, sendo necessário para a adequada higienização de materiais utilizados nas atividades diárias. A ausência de funcionamento compromete a rotina administrativa e operacional do setor. Ademais, considerando a possibilidade de reparo do equipamento, verifica-se que o conserto apresenta melhor custo-benefício à Administração, mostrando-se medida mais econômica e eficiente em comparação à aquisição de um novo equipamento._x000a_"/>
    <n v="1"/>
    <n v="185"/>
    <s v="Baixo"/>
    <s v="Dispensa de Licitação em razão do valor"/>
    <s v=""/>
  </r>
  <r>
    <x v="1059"/>
    <s v="Academia Judicial"/>
    <x v="0"/>
    <s v="Contratação do formador DAVID TIAGO CARDOSO para ministrar o Curso Prático _x000a_para Facilitadores(as) de Grupos Reflexivos para Homens Autores de Violência contra _x000a_Mulheres - Turma: 02/2026, no período de 28 de julho de 2026 a 30 de julho de 2026."/>
    <s v="0100725-50.2026.8.24.0710"/>
    <x v="1"/>
    <s v="em contratação"/>
    <s v="A justificativa pormenorizada encontra-se no Projeto Básico de Contratação n. 38/2026. Diante da possibilidade de duplo enquadramento,_x000a_conforme Resolução GP 29/2021, encaminha-se por requisição de compra. O evento foi autorizado pela Diretora Executiva da Academia_x000a_Judicial, Desembargadora Vera Lúcia Ferreira Copetti, doc. 10833031 do SEI 0075636-25.2026.8.24.0710._x000a_"/>
    <n v="1"/>
    <n v="8550"/>
    <s v="Médio"/>
    <s v="Dispensa de Licitação em razão do valor"/>
    <s v=""/>
  </r>
  <r>
    <x v="1060"/>
    <s v="Diretoria de Material e Patrimônio"/>
    <x v="6"/>
    <s v="Serviço de  avaliação do imóvel em São Bento do Sul, com área total de 3.850,00m²"/>
    <s v="0099621-23.2026.8.24.0710"/>
    <x v="1"/>
    <s v="em contratação"/>
    <s v="Com base na necessidade de avaliar o imóvel em São Bento do Sul, com área total de 3.850,00m², referente a matrícula 37.632 em_x000a_conformidade as normas da ABNT NBR 14653, a realização deste serviço torna-se essencial para garantir a precisão dos valores e a_x000a_transparência no processo de negociação de compra dos imóveis. A avaliação fornecerá subsídios técnicos para tomadas de decisão_x000a_fundamentadas, assegurando que a transação ocorra dentro dos parâmetros adequados de mercado e normas regulamentadoras."/>
    <n v="1"/>
    <n v="2400"/>
    <s v="Médio"/>
    <s v="Dispensa de Licitação em razão do valor"/>
    <s v=""/>
  </r>
  <r>
    <x v="1061"/>
    <s v="Comarca de Joinville"/>
    <x v="1"/>
    <s v="Aquisição de capacho"/>
    <s v="0099628-15.2026.8.24.0710"/>
    <x v="1"/>
    <s v="em contratação"/>
    <s v="Haja vista que atualmente o PJSC não dispõe de contrato para aquisição de tapetes e que os atuais estão muito desgastados, confecciona-se esta RC para_x000a_compra de capachos, sem personalização, liso, na cor grafite, com as medidas a seguir, para o Fórum Central da Comarca de Joinville: 1,60x1,20m (para_x000a_entrada principal); 0,58x0,8m (para entrada lateral) e 0,58x0,87m (para a porta dos fundos e a entrada dos juízes)._x000a_"/>
    <n v="3"/>
    <n v="602.26"/>
    <s v="Baixo"/>
    <s v="Dispensa de Licitação em razão do valor"/>
    <s v=""/>
  </r>
  <r>
    <x v="1062"/>
    <s v="Corregedoria-Geral da Justiça"/>
    <x v="13"/>
    <s v="Aquisição de álbum para fotos"/>
    <s v="0091818-86.2026.8.24.0710"/>
    <x v="1"/>
    <s v="em contratação"/>
    <s v="A presente solicitação tem por objeto a contratação de serviço gráfico para a confecção de material referente ao acompanhamento de adoção internacional conduzido pela_x000a_Corregedoria-Geral da Justiça. A adoção internacional envolve uma complexa transição para a criança ou adolescente, que passa por rupturas afetivas e mudanças sociais e culturais profundas, ao ser inserida(o) em um novo país, com outra língua, com outros costumes e referências identitárias. Do ponto de vista psicológico, é fundamental que esse processo seja_x000a_permeado por estratégias que promovam a segurança emocional, o fortalecimento do vínculo com a família adotiva e a preservação da identidade da criança ou adolescente._x000a_Tendo em vista essa complexidade, uma das estratégias a serem utilizadas no acompanhamento da adoção internacional, aprovada pelo Corregedor-Geral da Justiça, é a_x000a_confecção de um material gráfico que registre de forma simbólica e visual as etapas da vida da criança e do processo de adoção, documentando a construção do vínculo com_x000a_os adotantes durante a aproximação e o estágio de convivência. A entrega do álbum ao final do estágio de convivência marca simbolicamente o fechamento de uma etapa_x000a_importante, reforçando a continuidade do cuidado, do afeto e da proteção que a nova família oferecerá.O material possui caráter institucional e afetivo, contribuindo para a preservação da memória da trajetória da criança e do processo de adoção, sem conter documentos oficiais ou dados sigilosos. O álbum será destinado às partes envolvidas, à comarca na qual tramitou o processo de adoção e à Comissão Estadual Judiciária de Adoção – CEJA, para fins de arquivo, proporcionando um registro organizado, acessível e significativo dos momentos vivenciados durante o processo."/>
    <n v="3"/>
    <n v="607.5"/>
    <s v="Baixo"/>
    <s v="Dispensa de Licitação em razão do valor"/>
    <s v=""/>
  </r>
  <r>
    <x v="1063"/>
    <s v="Diretoria de Infraestrutura"/>
    <x v="1"/>
    <s v="Aquisição de tapete 200X250; tapete 400X500 e tapete 190X250"/>
    <s v="0097421-43.2026.8.24.0710"/>
    <x v="1"/>
    <s v="em contratação"/>
    <s v="Em cumprimento à determinação do Gabinete da Presidência deste Tribunal de Justiça, elaborou-se a presente requisição de compras com_x000a_objetivo de adquirir tapetes para a sala da Presidência, conforme projeto apresentado no SEI n. 0011741-90.2026.8.24.0710. A aquisição_x000a_justifica-se pela natureza e finalidade do ambiente a ser equipado. Trata-se de espaço de representação institucional, destinado à recepção e_x000a_ao atendimento de autoridades do mais alto escalão de diversas instituições, exigindo, portanto, padrões elevados de qualidade, ergonomia,_x000a_durabilidade e adequação estética._x000a_Tendo em vista as especificações técnicas e físicas a serem atendidas conforme previsto no projeto mencionado, condições que precisam ser_x000a_analisadas in loco, solicita-se o afastamento da dispensa eletrônica._x000a_Ressalta-se, ainda, que foram colhidos orçamentos na internet referentes a produtos semelhantes aos especificados, observando-se as_x000a_mesmas características técnicas, dimensões e padrões de qualidade, a fim de aferir a compatibilidade dos valores praticados no mercado. Tal_x000a_providência visa demonstrar a razoabilidade dos preços e a adequação da contratação ao interesse público._x000a_"/>
    <n v="3"/>
    <n v="11350"/>
    <s v="Baixo"/>
    <s v="Dispensa de Licitação em razão do valor"/>
    <s v=""/>
  </r>
  <r>
    <x v="1064"/>
    <s v="Comarca de Anchieta"/>
    <x v="3"/>
    <s v="Aquisição de lona plástica preta"/>
    <s v="0099259-21.2026.8.24.0710"/>
    <x v="1"/>
    <s v="em contratação"/>
    <s v="A aquisição de lona plástica por meio der requisição de compras é necessária para atender às demandas de proteção e conservação do_x000a_patrimônio do Fórum de Santa Cecília, possibilitando a cobertura temporária de móveis, equipamentos, documentos e outros materiais em_x000a_situações de manutenção predial, infiltrações ou armazenamento, evitando danos e contribuindo para a adequada preservação dos bens sob_x000a_responsabilidade da unidade, em observância aos princípios da eficiência, economicidade e boa gestão dos recursos públicos."/>
    <n v="50"/>
    <n v="429"/>
    <s v="Baixo"/>
    <s v="Dispensa de Licitação em razão do valor"/>
    <s v=""/>
  </r>
  <r>
    <x v="1065"/>
    <s v="Comarca de Rio do Sul"/>
    <x v="1"/>
    <s v="Aquisição de base de madeira 01 furo; mastro de metal revestido com madeira na cor imbuia."/>
    <s v="0097025-66.2026.8.24.0710"/>
    <x v="1"/>
    <s v="em contratação"/>
    <s v="A compra justifica-se pelo atendimento ao requerimento da magistrada titular da 1º Vara Cível da Comarca de Rio do Sul, que solicitou a_x000a_instalação de mastros com bandeiras na sala de audiência da respectiva unidade, bem como pela necessidade de aquisição de mastros com_x000a_bandeiras para instalação no Salão do Júri da Comarca. Foram obtidos na internet outros orçamentos para os mesmos itens, sendo que o_x000a_fornecedor da presente requisição de compra apresentou a proposta com o preço mais vantajoso. "/>
    <n v="6"/>
    <n v="2169.96"/>
    <s v="Baixo"/>
    <s v="Dispensa de Licitação em razão do valor"/>
    <s v=""/>
  </r>
  <r>
    <x v="1066"/>
    <s v="Comarca de Capivari de Baixo"/>
    <x v="3"/>
    <s v="Aquisição de torneira elétrica"/>
    <s v="0096561-42.2026.8.24.0710"/>
    <x v="1"/>
    <s v="em contratação"/>
    <s v="A presente RC refere-se a compra de uma torneira elétrica, para melhor higienização das garrafas térmicas e louças, se faz necessário o uso_x000a_de água quente, bem como para agilidade ao ferver água para o café. Como não há previsão de tal item no contrato de manutenção, nem_x000a_possibilidade de fornecimento pela DIE ou almoxarifado central, se faz necessária a aquisição por meio da presente Requisição de Compra._x000a_O preço, conforme orçamentos apresentados, retrata o preço de mercado praticado"/>
    <n v="1"/>
    <n v="157.9"/>
    <s v="Baixo"/>
    <s v="Dispensa de Licitação em razão do valor"/>
    <s v=""/>
  </r>
  <r>
    <x v="1067"/>
    <s v="Academia Judicial"/>
    <x v="0"/>
    <s v="Contratação de inscrições para participação na Conferência Gartner Segurança &amp; Gestão de Risco 2026, a ser realizada nos dias 4 e 5 de agosto de 2026, em São Paulo - SP"/>
    <s v="0099965-04.2026.8.24.0710"/>
    <x v="1"/>
    <s v="em contratação"/>
    <s v="A conferência em questão reunirá especialistas e líderes do setor para discutir tendências e desafios atuais em cibersegurança, abrangendo_x000a_tópicos como liderança em segurança da informação, gestão de riscos e compliance, métricas de proteção e temas técnicos emergentes, a_x000a_exemplo de segurança em nuvem, proteção de dados e inteligência artificial aplicada à segurança_x000a_"/>
    <n v="2"/>
    <n v="23950"/>
    <s v="Baixo"/>
    <s v="Dispensa de Licitação em razão do valor"/>
    <s v=""/>
  </r>
  <r>
    <x v="1068"/>
    <s v="Comarca de Araranguá"/>
    <x v="1"/>
    <s v="Fornecimento de hospedagem em hotel com café da manhã"/>
    <s v="0099734-74.2026.8.24.0710"/>
    <x v="1"/>
    <s v="em contratação"/>
    <s v="Essa requisição de compras se justifica pelas especificidades da sessão do júri (5010749-96.2024.8.24.0004/SC), que ocorrerá em 20/08/2026, com_x000a_possibilidade de término para o dia 21/08/026, conforme ofício e despachos anexos, no qual a M.M. Juíza determinou a contratação do hotel Premier,_x000a_dada a proximadade com o Fórum. Desta forma, para garantia da incomunicabilidade dos jurados faz-se necessária a reserva do hotel, sendo preciso_x000a_a pernoite dos jurados (7), oficiais de justiça (2) e policiais (2). Complemento que a RC está de acordo com a Resolução GP n. 20/2025. Conforme_x000a_política do estabelecimento, caso a reserva seja cancelada após às 15h do dia 20/08/2026, será cobrado o valor correspondente a 50% do total_x000a_orçado, ou seja R$907,50."/>
    <n v="11"/>
    <n v="1815"/>
    <s v="Alto"/>
    <s v="Dispensa de Licitação em razão do valor"/>
    <s v=""/>
  </r>
  <r>
    <x v="1069"/>
    <s v="Comarca de Ascurra"/>
    <x v="3"/>
    <s v="Aquisição de torneira elétrica blindada marca Fame 220V"/>
    <s v="0097238-72.2026.8.24.0710"/>
    <x v="1"/>
    <s v="em contratação"/>
    <s v="O objetivo da presente Requisição de Compras é adquirir torneira elétrica para instalação na Copa do Fórum da Comarca de Ascurra, para_x000a_mais confortável utilização pela copeira e pelos demais colaboradores, além da mais facilitada higienização de garrafas térmicas e de louças._x000a_O preço, conforme orçamentos apresentados, retrata o preço de mercado praticado. _x000a_"/>
    <n v="1"/>
    <n v="450"/>
    <s v="Baixo"/>
    <s v="Dispensa de Licitação em razão do valor"/>
    <s v=""/>
  </r>
  <r>
    <x v="1070"/>
    <s v="Comarca de Itajaí"/>
    <x v="1"/>
    <s v="Fornecimento de hospedagem em hotel "/>
    <s v="0096956-34.2026.8.24.0710"/>
    <x v="1"/>
    <s v="em contratação"/>
    <s v="Essa requisição de compras se justifica pelas especificidades da sessão do júri (0004532-55.2012.8.24.0033), que ocorrerá em 10/08/2026, com previsão de término_x000a_para o dia 11/08/2026. Desta forma, faz-se necessária a incomunicabilidade, sendo preciso o pernoite em hotel dos membros do júri, sendo dez (10) testemunhas, sete_x000a_(7) jurados, três (3) oficiais de justiça. O pernoite ocorrerá entre 10/08 e 11/08. Complemento que a RC está de acordo com a Resolução GP n. 20/2025._x000a_"/>
    <n v="20"/>
    <n v="5283.6"/>
    <s v="Alto"/>
    <s v="Dispensa de Licitação em razão do valor"/>
    <s v=""/>
  </r>
  <r>
    <x v="1071"/>
    <s v="Comarca de Pinhalzinho"/>
    <x v="1"/>
    <s v="Serviço de locação de veículo, sem motorista e com quilometragem_x000a_Livre, para o transporte de pessoas por diária de 24 horas."/>
    <s v="0101677-29.2026.8.24.0710"/>
    <x v="1"/>
    <s v="em contratação"/>
    <s v="O veículo locado será utilizado por ocasião das correições nos cartórios extrajudiciais da Comarca e para uso pdeslocamentos para fins de estudo social. O preço da pretensa contratada reflete preços de mercado, já que inconstante do Termo de Consolidação de Pesquisa de Preços disponível no Sei n. 0077579- 48.2024.8.24.0710 Resolução GP n. 20/2025._x000a_"/>
    <n v="20"/>
    <n v="6000"/>
    <s v="Alto"/>
    <s v="Dispensa de Licitação em razão do valor"/>
    <s v=""/>
  </r>
  <r>
    <x v="1072"/>
    <s v="Comarca de Presidente Getúlio"/>
    <x v="1"/>
    <s v="Aquisição de leite UHT"/>
    <s v="0101322-19.2026.8.24.0710"/>
    <x v="1"/>
    <s v="em contratação"/>
    <s v="A presente aquisição tem por finalidade suprir a necessidade da Comarca de Presidente Getúlio com o fornecimento de leite para o preparo de_x000a_bebidas destinadas aos usuários que fazem uso desse item no ambiente de trabalho, garantindo a continuidade do abastecimento durante o_x000a_período de vigência da contratação. Como critério de sustentabilidade, busca-se, sempre que possível e observada a legislação aplicável às_x000a_contratações públicas, priorizar a aquisição junto a fornecedores do comércio local, fortalecendo a economia regional, reduzindo as distâncias_x000a_de transporte e, consequentemente, minimizando os impactos ambientais decorrentes da logística de entrega._x000a_"/>
    <n v="180"/>
    <n v="826.2"/>
    <s v="Médio"/>
    <s v="Dispensa de Licitação em razão do valor"/>
    <s v=""/>
  </r>
  <r>
    <x v="1073"/>
    <s v="Comarca de Jaguaruna"/>
    <x v="1"/>
    <s v="Aquisição de faqueiro inox; copo de vidro e prato duralex"/>
    <s v="0099084-27.2026.8.24.0710"/>
    <x v="1"/>
    <s v="em contratação"/>
    <s v="Aquisição de talheres, copos e pratos para a copa do fórum da Comarca de Jaguaruna. Tal medida se faz necessária para manter o uso_x000a_adequado das dependências da copa durante a alimentação de magistrados, servidores e estagiários durante a pausa para refeição. Há_x000a_muitos anos a Comarca utiliza utensílios doados por colaboradores, não havendo histórico de aquisições anteriores. Atualmente, os poucos_x000a_utensílios existentes estão em estado precário. A RC está de acordo com a Resolução GP n. 20/2025. Pesquisa de preços realizada conforme_x000a_IN DMP n. 01/2021, art. 5º, § 3º, II._x000a_"/>
    <s v="1 faqueiro inox; 12 copo de vidro; 12 pratos duralex"/>
    <n v="263.77999999999997"/>
    <s v="Baixo"/>
    <s v="Dispensa de Licitação em razão do valor"/>
    <s v=""/>
  </r>
  <r>
    <x v="1074"/>
    <s v="Academia Judicial"/>
    <x v="0"/>
    <s v="Inscrições para participação de um magistrado e dois servidores no 47º Congresso Brasileiro de Previdência Privada, que será realizado em São Paulo, conforme requerido e autorizado no Processo n. 0025940-20.2026.8.24.0710"/>
    <s v="0101395-88.2026.8.24.0710"/>
    <x v="1"/>
    <s v="em contratação"/>
    <s v="De acordo com o convite inaugural, trata-se do &quot;maior congresso de previdência privada da América Latina capaz de conectar grandes_x000a_lideranças, influenciadores e especialistas na linha de frente de movimentos transformadores a uma programação de alto nível com mais de 42_x000a_horas de conteúdo&quot; (doc. 10470735). Os convidados representam o TJSC na SCPREV, fazendo parte do Conselho Deliberativo, motivo pelo_x000a_qual é fundamental que estejam devidamente capacitados no âmbito da previdência complementar. A participação foi autorizada pelo Exmo._x000a_Presidente do TJSC, Des. Rubes Schulz, conforme docs. 10495026 e 10783154 do Processo n. 0025940-20.2026.8.24.0710."/>
    <n v="3"/>
    <n v="16410"/>
    <s v="Médio"/>
    <s v="Dispensa de Licitação em razão do valor"/>
    <s v=""/>
  </r>
  <r>
    <x v="1075"/>
    <s v="Comarca de Caçador"/>
    <x v="1"/>
    <s v="Serviço de transporte de pessoas - Júri"/>
    <s v="0101085-82.2026.8.24.0710"/>
    <x v="1"/>
    <s v="em contratação"/>
    <s v="O transporte destina-se ao deslocamento de ida e de volta do fórum de Caçador ao restaurante Check-in,no dia do júri, para almoço dos participantes da sessão. A sessão iniciará às 09:00 horas da manhã. Dia:28/08/2026 AUTOS N°:5004121-33.2025.8.24.0012 O transporte é necessário para possibilitar a ida dos participantes ao restaurante que fornecerá o almoço e depois trazê-los novamente ao fórum , garantindo -se permanência dos sete jurados com os oficiais de justiça, assegurando-se dessa forma a incomunicabilidade dos jurados durante a suspensão de sessão. “A RC está de acordo com a Resolução GP n. 20/2025.” e segue em anexo o alvará da empresa para o transporte. "/>
    <n v="1"/>
    <n v="200"/>
    <s v="Alto"/>
    <s v="Dispensa de Licitação em razão do valor"/>
    <s v=""/>
  </r>
  <r>
    <x v="1076"/>
    <s v="Comarca de Caçador"/>
    <x v="1"/>
    <s v="Serviço de transporte de pessoas - Júri"/>
    <s v="0101085-82.2026.8.24.0710"/>
    <x v="1"/>
    <s v="em contratação"/>
    <s v="O transporte destina-se ao deslocamento de ida e de volta do fórum de Caçador ao restaurante Check-in,no dia do júri, para almoço dos participantes da sessão. A sessão iniciará às 09:00 horas da manhã. Dia:28/08/2026 AUTOS N°:5004121-33.2025.8.24.0012 O transporte é necessário para possibilitar a ida dos participantes ao restaurante que fornecerá o almoço e depois trazê-los novamente ao fórum , garantindo -se permanência dos sete jurados com os oficiais de justiça, assegurando-se dessa forma a incomunicabilidade dos jurados durante a suspensão de sessão. “A RC está de acordo com a Resolução GP n. 20/2025.” e segue em anexo o alvará da empresa para o transporte. "/>
    <n v="1"/>
    <n v="200"/>
    <s v="Alto"/>
    <s v="Dispensa de Licitação em razão do valor"/>
    <s v=""/>
  </r>
  <r>
    <x v="1077"/>
    <s v="Comarca de Caçador"/>
    <x v="1"/>
    <s v="Serviço de transporte de pessoas - Júri"/>
    <s v="0101085-82.2026.8.24.0710"/>
    <x v="1"/>
    <s v="em contratação"/>
    <s v="O transporte destina-se ao deslocamento de ida e de volta do fórum de Caçador ao restaurante Check-in,no dia do júri, para almoço dos participantes da sessão. A sessão iniciará às 09:00 horas da manhã. Dia:28/08/2026 AUTOS N°:5004121-33.2025.8.24.0012 O transporte é necessário para possibilitar a ida dos participantes ao restaurante que fornecerá o almoço e depois trazê-los novamente ao fórum , garantindo -se permanência dos sete jurados com os oficiais de justiça, assegurando-se dessa forma a incomunicabilidade dos jurados durante a suspensão de sessão. “A RC está de acordo com a Resolução GP n. 20/2025.” e segue em anexo o alvará da empresa para o transporte. "/>
    <n v="1"/>
    <n v="200"/>
    <s v="Alto"/>
    <s v="Dispensa de Licitação em razão do valor"/>
    <s v=""/>
  </r>
  <r>
    <x v="1078"/>
    <s v="Diretoria de Documentação e Informações"/>
    <x v="5"/>
    <s v="Serviço de testes e desinstalação de 3 catracas"/>
    <s v="0101585-51.2026.8.24.0710"/>
    <x v="1"/>
    <s v="em contratação"/>
    <s v="O controle de acesso aos edifícios de 1º e 2º graus do Poder Judiciário de Santa Catarina é realizado por meio de catracas eletrônicas,_x000a_leitores biométricos faciais e software da marca Telemática, tecnologia adotada como padrão institucional conforme Extrato de Padronização_x000a_publicado no Diário da Justiça Eletrônico nº 2971, de 18 de dezembro de 2018._x000a_A presente contratação tem por objeto a transferência de três catracas atualmente instaladas na Comarca de Brusque para a Comarca de_x000a_Lages, compreendendo os serviços de desinstalação, transporte, reinstalação e testes operacionais. A medida decorre das reformas previstas_x000a_na Comarca de Brusque e da necessidade de ampliação do controle de acesso na Comarca de Lages._x000a_A solução proposta possibilita o reaproveitamento de equipamentos pertencentes ao patrimônio do Tribunal, evitando a aquisição de novos_x000a_bens e promovendo o uso racional dos recursos públicos. Em consonância com os princípios da economicidade, eficiência e interesse público_x000a_previstos na Lei nº 14.133/2021, a contratação dos serviços especializados necessários à transferência dos equipamentos apresenta-se como_x000a_a alternativa mais vantajosa para a Administração, garantindo a continuidade da utilização da solução já padronizada e preservando a_x000a_integridade dos bens públicos."/>
    <n v="1"/>
    <n v="26704.46"/>
    <s v="Médio"/>
    <s v="Dispensa de Licitação em razão do valor"/>
    <s v=""/>
  </r>
  <r>
    <x v="1079"/>
    <s v="Academia Judicial"/>
    <x v="0"/>
    <s v="Inscrições no Curso OBRAS PÚBLICAS &amp; INTELIGÊNCIA ARTIFICIAL - Análise de _x000a_Prompts, Planejamento, Contratação e Fiscalização com Segurança — da Viabilidade _x000a_aos Aditivos, a ser realizado nos dias 30 e 31 de julho de 2026, na modalidade _x000a_virtual/EAD, sendo 16 pagantes e 4 cortesias + desconto de 8%, conforme proposta."/>
    <s v="0098524-85.2026.8.24.0710"/>
    <x v="1"/>
    <s v="em contratação"/>
    <s v="Capacitar os servidores da Diretoria de Engenharia e Arquitetura para uso dos recursos de IA em todas as etapas que envolvem a elaboração_x000a_de projetos técnicos e fiscalização de obras públicas, assim como visando a melhorias nos processos vinculados ao controle,_x000a_acompanhamento e fiscalização dos serviços de engenharia prestados ao PJSC, através da utlização de prompts. A participação dos_x000a_servidores no evento foi autorizada pela Diretora Executiva da Academia Judicial, Desembargadora Vera Lúcia Ferreira Copetti, doc._x000a_10874627 do Processo n. 0098249-39.2026.8.24.0710."/>
    <n v="16"/>
    <n v="42540"/>
    <s v="Médio"/>
    <s v="Dispensa de Licitação em razão do valor"/>
    <s v=""/>
  </r>
  <r>
    <x v="1080"/>
    <s v="Diretoria de Engenharia e Arquitetura"/>
    <x v="3"/>
    <s v="Serviço de instalação de sistema fotofoltaico"/>
    <s v="0091423-94.2026.8.24.0710"/>
    <x v="1"/>
    <s v="em contratação"/>
    <s v="Um sistema de energia fotovoltaica consiste na conversão da radiação solar em energia elétrica por meio de módulos fotovoltaicos, integrados aos_x000a_equipamentos necessários para geração e fornecimento de energia ao sistema elétrico._x000a_O presente projeto contempla a implantação de um sistema fotovoltaico on-grid com potência instalada de 50 kWp, incluindo a elaboração e aprovação_x000a_do projeto técnico, bem como os procedimentos de homologação e liberação junto à concessionária de energia._x000a_A implantação da usina fotovoltaica tem como objetivo ampliar o número de unidades consumidoras atendidas e aumentar a capacidade de geração de_x000a_energia do PJSC, em conformidade com as diretrizes institucionais estabelecidas pelo CNJ, conforme disposto no processo SEI nº 0077280-_x000a_03.2026.8.24.0710."/>
    <n v="1"/>
    <n v="125000"/>
    <s v="Baixo"/>
    <s v="Dispensa de Licitação em razão do valor"/>
    <s v=""/>
  </r>
  <r>
    <x v="1081"/>
    <s v="Comarca de São Francisco do Sul"/>
    <x v="3"/>
    <s v=" Instalação de sistema de alarme de incêndio no fórum da comarca de São Francisco do Sul."/>
    <n v="0"/>
    <x v="0"/>
    <s v="Prevista"/>
    <s v=" promover a adequação e complementação do Sistema de Alarme e Detecção de Incêndio (SADI) das instalações do Fórum da Comarca de São Francisco do Sul, em atendimento às exigências estabelecidas pelo Corpo de Bombeiros Militar de Santa Catarina e demais normas técnicas aplicáveis à segurança contra incêndio e pânico. A contratação mostra-se necessária para garantir a regularização predial da unidade judiciária, assegurando condições adequadas de segurança aos magistrados, servidores, colaboradores, jurisdicionados e demais usuários que frequentam o edifício. A implementação e adequação do sistema permitirão a detecção precoce de princípios de incêndio, possibilitando respostas rápidas a situações de emergência, reduzindo riscos à integridade física das pessoas, ao patrimônio público e à continuidade dos serviços prestados pelo Poder Judiciário. Além do atendimento às exigências legais e regulamentares, a medida contribui para a obtenção e manutenção das condições de funcionamento da edificação, evitando restrições administrativas, autuações ou impedimentos decorrentes da ausência de conformidade com as normas de prevenção e combate a incêndio."/>
    <n v="1"/>
    <n v="24150"/>
    <s v="Alto"/>
    <s v="Dispensa de Licitação em razão do valor"/>
    <n v="0"/>
  </r>
  <r>
    <x v="1082"/>
    <s v="Diretoria de Engenharia e Arquitetura"/>
    <x v="3"/>
    <s v="Aquisição de decibelímetro e calibrador acústico"/>
    <s v="0100416-29.2026.8.24.0710"/>
    <x v="1"/>
    <s v="em contratação"/>
    <s v="A demanda tem por objetivo subsidiar as atividades desenvolvidas pela Seção de Regularização Predial, visando conferir maior agilidade,_x000a_eficiência administrativa e economicidade na realização de verificações técnicas relacionadas aos sistemas de alarme e sinalização sonora_x000a_das edificações sob responsabilidade do Poder Judiciário. A Seção de Regularização Predial atua de forma contínua no acompanhamento_x000a_técnico, verificação e conferência dos sistemas de prevenção e combate a incêndio das edificações sob responsabilidade do Poder Judiciário,_x000a_especialmente no que se refere aos procedimentos de regularização junto ao Corpo de Bombeiros Militar de Santa Catarina – CBMSC._x000a_Embora exista contrato vigente para a inspeção e manutenção preventiva periódica dos sistemas de prevenção contra incêndio (Contrato n._x000a_62/2024), verifica-se, no âmbito das atividades rotineiras da Seção, a necessidade de realização de verificações pontuais, preliminares e_x000a_específicas, as quais não se confundem com os serviços contratados, tampouco demandam emissão de laudos técnicos formais ou_x000a_intervenção especializada contínua. Nesse contexto, destaca-se que o acionamento do contrato para cada verificação pontual implica, via de regra, maior tempo de resposta,_x000a_necessidade de abertura de ordem de serviço, mobilização de empresa terceirizada e consequente aumento de custos indiretos, o que se_x000a_mostra desproporcional para situações simples. Os servidores técnicos da Seção de Regularização Predial possuem formação e capacitação_x000a_compatíveis para a realização dessas medições básicas, sendo que a disponibilização de decibelímetro, acompanhado de calibrador acústico,_x000a_permitirá assegurar a confiabilidade das medições, além de proporcionar maior autonomia técnica, agilidade operacional e eficiência_x000a_administrativa."/>
    <s v="1 decibelímetro ;  1 calibrador acústico_x0009_"/>
    <n v="3214.69"/>
    <s v="Baixo"/>
    <s v="Dispensa de Licitação em razão do valor"/>
    <s v=""/>
  </r>
  <r>
    <x v="1082"/>
    <s v="Diretoria de Engenharia e Arquitetura"/>
    <x v="3"/>
    <s v="Aquisição de decibelímetro e calibrador acústico"/>
    <s v="0100416-29.2026.8.24.0710"/>
    <x v="1"/>
    <s v="em contratação"/>
    <s v="A demanda tem por objetivo subsidiar as atividades desenvolvidas pela Seção de Regularização Predial, visando conferir maior agilidade,_x000a_eficiência administrativa e economicidade na realização de verificações técnicas relacionadas aos sistemas de alarme e sinalização sonora_x000a_das edificações sob responsabilidade do Poder Judiciário. A Seção de Regularização Predial atua de forma contínua no acompanhamento_x000a_técnico, verificação e conferência dos sistemas de prevenção e combate a incêndio das edificações sob responsabilidade do Poder Judiciário,_x000a_especialmente no que se refere aos procedimentos de regularização junto ao Corpo de Bombeiros Militar de Santa Catarina – CBMSC._x000a_Embora exista contrato vigente para a inspeção e manutenção preventiva periódica dos sistemas de prevenção contra incêndio (Contrato n._x000a_62/2024), verifica-se, no âmbito das atividades rotineiras da Seção, a necessidade de realização de verificações pontuais, preliminares e_x000a_específicas, as quais não se confundem com os serviços contratados, tampouco demandam emissão de laudos técnicos formais ou_x000a_intervenção especializada contínua. Nesse contexto, destaca-se que o acionamento do contrato para cada verificação pontual implica, via de regra, maior tempo de resposta,_x000a_necessidade de abertura de ordem de serviço, mobilização de empresa terceirizada e consequente aumento de custos indiretos, o que se_x000a_mostra desproporcional para situações simples. Os servidores técnicos da Seção de Regularização Predial possuem formação e capacitação_x000a_compatíveis para a realização dessas medições básicas, sendo que a disponibilização de decibelímetro, acompanhado de calibrador acústico,_x000a_permitirá assegurar a confiabilidade das medições, além de proporcionar maior autonomia técnica, agilidade operacional e eficiência_x000a_administrativa."/>
    <s v="1 decibelímetro ;  1 calibrador acústico_x0009_"/>
    <n v="3214.69"/>
    <s v="Baixo"/>
    <s v="Dispensa de Licitação em razão do valor"/>
    <s v=""/>
  </r>
  <r>
    <x v="1083"/>
    <s v="Academia Judicial"/>
    <x v="0"/>
    <s v="&quot;Aquisição de 4 (quatro) ISBN's na Câmara Brasileira do Livro para publicação dos e books Gênero, Poder e Instituições: atuação com perspectiva de gênero nas instituições do sistema de justiça e participação das mulheres nos espaços de poder e decisão, Volume 1; Enfrentamento da Violência Doméstica e Familiar contra as Mulheres, Volume 2;  Judicialização das Violências de Gênero, Violência Cibernética, Machismo e Sexismos Institucionais, Volume 3 e Trabalho com os Homens Autores de Violência Contra as Mulheres e Masculinidades, Volume 4, todos da coletânea Acesso à Justiça sob uma Perspectiva de Gênero e Masculinidades, conforme processos ns. 0083796-73.2025.8.24.0710, 0085553-05.2025.8.24.0710, 0085594_x000a_69.2025.8.24.0710 e 0085625-89.2025.8.24.0710 (relacionados).&quot;"/>
    <s v="0104480-82.2026.8.24.0710"/>
    <x v="1"/>
    <s v="em contratação"/>
    <s v="Aquisição de 4 (quatro) ISBN's para publicação dos e-book's Gênero, Poder e Instituições: atuação com perspectiva de gênero nas instituições_x000a_do sistema de justiça e participação das mulheres nos espaços de poder e decisão, Volume 1; Enfrentamento da Violência Doméstica e_x000a_Familiar contra as Mulheres, Volume 2; Judicialização das Violências de Gênero, Violência Cibernética, Machismo e Sexismos Institucionais,_x000a_Volume 3 e Trabalho com os Homens Autores de Violência Contra as Mulheres e Masculinidades, Volume 4 da coletânea Acesso à Justiça_x000a_sob uma Perspectiva de Gênero e Masculinidades, conforme processos ns. 0083796-73.2025.8.24.0710, 0085553-05.2025.8.24.0710,_x000a_0085594-69.2025.8.24.0710 e 0085625-89.2025.8.24.0710 (relacionados). O pagamento ocorrerá mediante boleto, conforme casos_x000a_anteriores."/>
    <n v="4"/>
    <n v="114.4"/>
    <s v="Baixo"/>
    <s v="Dispensa de Licitação em razão do valor"/>
    <s v=""/>
  </r>
  <r>
    <x v="1084"/>
    <s v="Comarca de Dionísio Cerqueira"/>
    <x v="1"/>
    <s v="Aquisição de copo de vidro; colher; garfo; faca; prato; jarra; faca de pão/bolo e espátula"/>
    <s v="0106582-77.2026.8.24.0710"/>
    <x v="1"/>
    <s v="em contratação"/>
    <s v="Os utensílios serão usados durante as Sessões do Tribunal do Júri para servir lanche, almoço e janta para os jurados e equipe de trabalho._x000a_"/>
    <s v="36 copo de vidro; 36 colher; 36 garfo; 36 faca; 36 prato; 2 jarra; 1 faca de pão/bolo; 1 espátula_x0009_"/>
    <n v="1115.04"/>
    <s v="Baixo"/>
    <s v="Dispensa de Licitação em razão do valor"/>
    <s v=""/>
  </r>
  <r>
    <x v="1085"/>
    <s v="Diretoria de Infraestrutura"/>
    <x v="1"/>
    <s v="Aquisição de Adesivo Vinílico fosco impresso, 150 x 196cm com instalação em MDF já existente; Adesivo Vinílico fosco impresso largura de 13,20 x 2,4 metros de altura; Adesivo vinílico fosco impresso largura de 2,01 x 2,06 metros e Adesivo vinílico fosco impresso largura de 1,46 x 1,90 metros"/>
    <s v="0106677-10.2026.8.24.0710"/>
    <x v="1"/>
    <s v="em contratação"/>
    <s v="No Processo SEI n.º 0095565-44.2026.8.24.0710 está prevista, para o dia 1º de outubro de 2026, a inauguração da exposição comemorativa_x000a_dos &quot;135 anos do Tribunal de Justiça de Santa Catarina&quot; e dos &quot;35 anos do Museu Desembargador Tycho Brahe Fernandes Neto&quot;, a ser_x000a_instalada no espaço expositivo localizado no térreo da Torre I do edifício-sede do Tribunal._x000a_Os materiais objeto da presente contratação integrarão a ambientação da exposição e passarão a compor o seu acervo permanente,_x000a_contribuindo para a preservação, valorização e difusão da memória institucional do Poder Judiciário catarinense._x000a_A utilização de recursos visuais por meio de plotagem constitui solução amplamente consolidada no âmbito museológico e expográfico, por_x000a_possibilitar a comunicação clara e atrativa dos conteúdos expositivos. A técnica permite a reprodução de textos, fotografias, ilustrações, mapas_x000a_e demais elementos gráficos com elevada qualidade de impressão, fidelidade de cores e excelente acabamento, favorecendo a compreensão_x000a_da narrativa expositiva e enriquecendo a experiência do visitante._x000a_Além de seu elevado impacto visual, a plotagem apresenta vantagens como a adaptação a diferentes superfícies e dimensões, a_x000a_padronização da identidade visual da exposição, a durabilidade dos materiais durante o período expositivo e a possibilidade de substituição,_x000a_atualização ou manutenção dos painéis com rapidez e baixo custo, sem necessidade de intervenções estruturais no ambiente._x000a_Dessa forma, a contratação mostra-se necessária para garantir a adequada apresentação do conteúdo histórico e institucional da exposição,_x000a_proporcionando uma comunicação visual de qualidade, compatível com os objetivos de preservação, educação patrimonial, acessibilidade e_x000a_valorização do acervo museológico do Tribunal de Justiça de Santa Catarina."/>
    <s v="6 Adesivo Vinílico fosco impresso, 150 x 196cm com instalação em MDF já existente; 1 Adesivo Vinílico fosco impresso largura de 13,20 x 2,4 metros de altura; 1 Adesivo vinílico fosco impresso largura de 2,01 x 2,06 metros; 1 Adesivo vinílico fosco impresso largura de 1,46 x 1,90 metros_x0009_"/>
    <n v="7885.02"/>
    <s v="Baixo"/>
    <s v="Dispensa de Licitação em razão do valor"/>
    <s v=""/>
  </r>
  <r>
    <x v="1086"/>
    <s v="Diretoria de Engenharia e Arquitetura"/>
    <x v="3"/>
    <s v="Aquisição de câmera para leitura de placas; Tubulação eletroduto com caixas e acessorios; Cabeamento, conectores e acessorios; Fonte de 12 volts; Aquisição de Suportes para antenas com pintura eletrotastica  e Serviço de instalação e configuração de equipamentos"/>
    <s v="0103821-73.2026.8.24.0710"/>
    <x v="1"/>
    <s v="em contratação"/>
    <s v="A presente contratação visa à modernização do sistema de controle de acesso de veículos da unidade, mediante a substituição do atual_x000a_sistema de abertura do portão por solução automatizada com reconhecimento de placas veiculares (LPR), por meio de câmera dedicada._x000a_A contratação é necessária para aumentar a segurança patrimonial, aprimorar o controle de acesso e proporcionar maior agilidade na entrada e_x000a_saída de veículos autorizados, reduzindo a necessidade de intervenção manual e minimizando falhas operacionais._x000a_A solução encontra-se alinhada às boas práticas adotadas em unidades dos Tribunais de Justiça e demais órgãos públicos, permitindo maior_x000a_confiabilidade, rastreabilidade dos acessos e eficiência operacional, em conformidade com os princípios da eficiência, do interesse público e da_x000a_busca da solução mais vantajosa para a Administração."/>
    <s v="1câmera para leitura de placas; 1 Tubulação eletroduto com caixas e acessorios; 1 Cabeamento, conectores e acessorios; 1 Fonte de 12 volts; 1Aquisição de Suportes para antenas com pintura eletrotastica  e 1 Serviço de instalação e configuração de equipamentos_x0009_"/>
    <n v="15670"/>
    <s v="Médio"/>
    <s v="Dispensa de Licitação em razão do valor"/>
    <s v=""/>
  </r>
  <r>
    <x v="1087"/>
    <s v="Tribunal de Justiça"/>
    <x v="3"/>
    <s v="Instalação de Usina Fotovoltaica - Fórum da Comarca de Ascurra."/>
    <m/>
    <x v="0"/>
    <s v="Prevista"/>
    <s v="Resolução n. 594/2024 do CNJ, que institui o Programa Justiça Carbono Zero, estabelecendo a meta de neutralidade de carbono até 2030 para os órgãos do Poder Judiciário."/>
    <n v="1"/>
    <n v="130000"/>
    <s v="Alto"/>
    <s v="Dispensa de Licitação em razão do valor"/>
    <n v="128116.05"/>
  </r>
  <r>
    <x v="1087"/>
    <s v="Tribunal de Justiça"/>
    <x v="3"/>
    <s v="Instalação de Usina Fotovoltaica - Fórum da Comarca de Ascurra."/>
    <s v="0069007-35.2026.8.24.0710"/>
    <x v="2"/>
    <s v="em contratação"/>
    <s v="Resolução n. 594/2024 do CNJ, que institui o Programa Justiça Carbono Zero, estabelecendo a meta de neutralidade de carbono até 2030 para os órgãos do Poder Judiciário."/>
    <n v="1"/>
    <n v="128116.05"/>
    <s v="Alto"/>
    <s v="Dispensa de Licitação em razão do valor"/>
    <s v=""/>
  </r>
  <r>
    <x v="1088"/>
    <s v="Tribunal de Justiça"/>
    <x v="3"/>
    <s v="Instalação de Usina Fotovoltaica - Fórum da Comarca de Otacílio Costa."/>
    <m/>
    <x v="0"/>
    <s v="Prevista"/>
    <s v="Resolução n. 594/2024 do CNJ, que institui o Programa Justiça Carbono Zero, estabelecendo a meta de neutralidade de carbono até 2030 para os órgãos do Poder Judiciário."/>
    <n v="1"/>
    <n v="130000"/>
    <s v="Alto"/>
    <s v="Dispensa de Licitação em razão do valor"/>
    <n v="0"/>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r>
    <x v="1089"/>
    <m/>
    <x v="14"/>
    <m/>
    <m/>
    <x v="3"/>
    <m/>
    <m/>
    <m/>
    <m/>
    <m/>
    <m/>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5A4A7DC-6548-40C2-93E3-65242358D18F}" name="Tabela dinâmica4" cacheId="504" applyNumberFormats="0" applyBorderFormats="0" applyFontFormats="0" applyPatternFormats="0" applyAlignmentFormats="0" applyWidthHeightFormats="1" dataCaption="Valores" missingCaption="-" updatedVersion="8" minRefreshableVersion="3" itemPrintTitles="1" createdVersion="8" indent="0" compact="0" compactData="0" multipleFieldFilters="0">
  <location ref="A6:I21" firstHeaderRow="1" firstDataRow="2" firstDataCol="1" rowPageCount="1" colPageCount="1"/>
  <pivotFields count="48">
    <pivotField dataField="1" compact="0" outline="0" multipleItemSelectionAllowed="1" showAll="0"/>
    <pivotField axis="axisRow" compact="0" outline="0" multipleItemSelectionAllowed="1" showAll="0">
      <items count="15">
        <item h="1" x="13"/>
        <item x="1"/>
        <item x="2"/>
        <item x="3"/>
        <item x="0"/>
        <item x="4"/>
        <item x="5"/>
        <item x="6"/>
        <item x="12"/>
        <item x="7"/>
        <item x="8"/>
        <item x="9"/>
        <item x="10"/>
        <item x="11"/>
        <item t="default"/>
      </items>
    </pivotField>
    <pivotField compact="0" outline="0" showAll="0"/>
    <pivotField compact="0" outline="0" showAll="0"/>
    <pivotField compact="0" outline="0" showAll="0"/>
    <pivotField compact="0" outline="0" showAll="0"/>
    <pivotField axis="axisCol" compact="0" outline="0" multipleItemSelectionAllowed="1" showAll="0">
      <items count="9">
        <item h="1" x="7"/>
        <item x="0"/>
        <item x="1"/>
        <item x="6"/>
        <item x="4"/>
        <item x="5"/>
        <item x="3"/>
        <item x="2"/>
        <item t="default"/>
      </items>
    </pivotField>
    <pivotField compact="0" outline="0" showAll="0"/>
    <pivotField compact="0" outline="0" showAll="0"/>
    <pivotField compact="0" outline="0" showAll="0">
      <items count="4">
        <item x="2"/>
        <item x="0"/>
        <item x="1"/>
        <item t="default"/>
      </items>
    </pivotField>
    <pivotField compact="0" outline="0" showAll="0">
      <items count="4">
        <item x="2"/>
        <item x="0"/>
        <item x="1"/>
        <item t="default"/>
      </items>
    </pivotField>
    <pivotField compact="0" outline="0" showAll="0">
      <items count="4">
        <item x="2"/>
        <item x="1"/>
        <item x="0"/>
        <item t="default"/>
      </items>
    </pivotField>
    <pivotField compact="0" outline="0" showAll="0">
      <items count="5">
        <item x="3"/>
        <item x="0"/>
        <item x="2"/>
        <item x="1"/>
        <item t="default"/>
      </items>
    </pivotField>
    <pivotField compact="0" numFmtId="14" outline="0" showAll="0"/>
    <pivotField compact="0" numFmtId="14" outline="0" showAll="0"/>
    <pivotField compact="0" numFmtId="14" outline="0" showAll="0"/>
    <pivotField compact="0" numFmtId="14" outline="0" showAll="0"/>
    <pivotField compact="0" numFmtId="14"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9">
        <item x="0"/>
        <item x="4"/>
        <item x="1"/>
        <item x="6"/>
        <item x="2"/>
        <item x="5"/>
        <item x="3"/>
        <item h="1" x="7"/>
        <item t="default"/>
      </items>
    </pivotField>
  </pivotFields>
  <rowFields count="1">
    <field x="1"/>
  </rowFields>
  <rowItems count="14">
    <i>
      <x v="1"/>
    </i>
    <i>
      <x v="2"/>
    </i>
    <i>
      <x v="3"/>
    </i>
    <i>
      <x v="4"/>
    </i>
    <i>
      <x v="5"/>
    </i>
    <i>
      <x v="6"/>
    </i>
    <i>
      <x v="7"/>
    </i>
    <i>
      <x v="8"/>
    </i>
    <i>
      <x v="9"/>
    </i>
    <i>
      <x v="10"/>
    </i>
    <i>
      <x v="11"/>
    </i>
    <i>
      <x v="12"/>
    </i>
    <i>
      <x v="13"/>
    </i>
    <i t="grand">
      <x/>
    </i>
  </rowItems>
  <colFields count="1">
    <field x="6"/>
  </colFields>
  <colItems count="8">
    <i>
      <x v="1"/>
    </i>
    <i>
      <x v="2"/>
    </i>
    <i>
      <x v="3"/>
    </i>
    <i>
      <x v="4"/>
    </i>
    <i>
      <x v="5"/>
    </i>
    <i>
      <x v="6"/>
    </i>
    <i>
      <x v="7"/>
    </i>
    <i t="grand">
      <x/>
    </i>
  </colItems>
  <pageFields count="1">
    <pageField fld="47" hier="-1"/>
  </pageFields>
  <dataFields count="1">
    <dataField name="Critério" fld="0" subtotal="count" baseField="0" baseItem="0"/>
  </dataFields>
  <formats count="44">
    <format dxfId="183">
      <pivotArea field="1" type="button" dataOnly="0" labelOnly="1" outline="0" axis="axisRow" fieldPosition="0"/>
    </format>
    <format dxfId="184">
      <pivotArea dataOnly="0" labelOnly="1" outline="0" fieldPosition="0">
        <references count="1">
          <reference field="47" count="7">
            <x v="0"/>
            <x v="1"/>
            <x v="2"/>
            <x v="3"/>
            <x v="4"/>
            <x v="5"/>
            <x v="6"/>
          </reference>
        </references>
      </pivotArea>
    </format>
    <format dxfId="185">
      <pivotArea dataOnly="0" labelOnly="1" grandCol="1" outline="0" fieldPosition="0"/>
    </format>
    <format dxfId="186">
      <pivotArea outline="0" collapsedLevelsAreSubtotals="1" fieldPosition="0"/>
    </format>
    <format dxfId="187">
      <pivotArea dataOnly="0" labelOnly="1" outline="0" fieldPosition="0">
        <references count="1">
          <reference field="1" count="0"/>
        </references>
      </pivotArea>
    </format>
    <format dxfId="188">
      <pivotArea dataOnly="0" labelOnly="1" grandRow="1" outline="0" fieldPosition="0"/>
    </format>
    <format dxfId="189">
      <pivotArea type="all" dataOnly="0" outline="0" fieldPosition="0"/>
    </format>
    <format dxfId="190">
      <pivotArea outline="0" collapsedLevelsAreSubtotals="1" fieldPosition="0"/>
    </format>
    <format dxfId="191">
      <pivotArea field="1" type="button" dataOnly="0" labelOnly="1" outline="0" axis="axisRow" fieldPosition="0"/>
    </format>
    <format dxfId="192">
      <pivotArea dataOnly="0" labelOnly="1" outline="0" fieldPosition="0">
        <references count="1">
          <reference field="1" count="0"/>
        </references>
      </pivotArea>
    </format>
    <format dxfId="193">
      <pivotArea dataOnly="0" labelOnly="1" grandRow="1" outline="0" fieldPosition="0"/>
    </format>
    <format dxfId="194">
      <pivotArea dataOnly="0" labelOnly="1" outline="0" fieldPosition="0">
        <references count="1">
          <reference field="47" count="7">
            <x v="0"/>
            <x v="1"/>
            <x v="2"/>
            <x v="3"/>
            <x v="4"/>
            <x v="5"/>
            <x v="6"/>
          </reference>
        </references>
      </pivotArea>
    </format>
    <format dxfId="195">
      <pivotArea dataOnly="0" labelOnly="1" grandCol="1" outline="0" fieldPosition="0"/>
    </format>
    <format>
      <pivotArea type="all" dataOnly="0" outline="0" fieldPosition="0"/>
    </format>
    <format dxfId="196">
      <pivotArea outline="0" collapsedLevelsAreSubtotals="1" fieldPosition="0"/>
    </format>
    <format dxfId="197">
      <pivotArea dataOnly="0" labelOnly="1" outline="0" fieldPosition="0">
        <references count="1">
          <reference field="1" count="0"/>
        </references>
      </pivotArea>
    </format>
    <format dxfId="198">
      <pivotArea dataOnly="0" labelOnly="1" grandRow="1" outline="0" fieldPosition="0"/>
    </format>
    <format dxfId="199">
      <pivotArea field="1" type="button" dataOnly="0" labelOnly="1" outline="0" axis="axisRow" fieldPosition="0"/>
    </format>
    <format dxfId="200">
      <pivotArea dataOnly="0" labelOnly="1" outline="0" fieldPosition="0">
        <references count="1">
          <reference field="47" count="7">
            <x v="0"/>
            <x v="1"/>
            <x v="2"/>
            <x v="3"/>
            <x v="4"/>
            <x v="5"/>
            <x v="6"/>
          </reference>
        </references>
      </pivotArea>
    </format>
    <format dxfId="201">
      <pivotArea dataOnly="0" labelOnly="1" grandCol="1" outline="0" fieldPosition="0"/>
    </format>
    <format dxfId="202">
      <pivotArea field="1" type="button" dataOnly="0" labelOnly="1" outline="0" axis="axisRow" fieldPosition="0"/>
    </format>
    <format dxfId="203">
      <pivotArea dataOnly="0" labelOnly="1" outline="0" fieldPosition="0">
        <references count="1">
          <reference field="47" count="7">
            <x v="0"/>
            <x v="1"/>
            <x v="2"/>
            <x v="3"/>
            <x v="4"/>
            <x v="5"/>
            <x v="6"/>
          </reference>
        </references>
      </pivotArea>
    </format>
    <format dxfId="204">
      <pivotArea dataOnly="0" labelOnly="1" grandCol="1" outline="0" fieldPosition="0"/>
    </format>
    <format dxfId="205">
      <pivotArea outline="0" fieldPosition="0">
        <references count="2">
          <reference field="1" count="0" selected="0"/>
          <reference field="47" count="1" selected="0">
            <x v="5"/>
          </reference>
        </references>
      </pivotArea>
    </format>
    <format dxfId="206">
      <pivotArea outline="0" fieldPosition="0">
        <references count="2">
          <reference field="1" count="0" selected="0"/>
          <reference field="47" count="2" selected="0">
            <x v="3"/>
            <x v="4"/>
          </reference>
        </references>
      </pivotArea>
    </format>
    <format dxfId="207">
      <pivotArea type="all" dataOnly="0" outline="0" fieldPosition="0"/>
    </format>
    <format dxfId="208">
      <pivotArea type="origin" dataOnly="0" labelOnly="1" outline="0" fieldPosition="0"/>
    </format>
    <format dxfId="209">
      <pivotArea field="47" type="button" dataOnly="0" labelOnly="1" outline="0" axis="axisPage" fieldPosition="0"/>
    </format>
    <format dxfId="210">
      <pivotArea type="topRight" dataOnly="0" labelOnly="1" outline="0" fieldPosition="0"/>
    </format>
    <format dxfId="211">
      <pivotArea dataOnly="0" labelOnly="1" outline="0" fieldPosition="0">
        <references count="1">
          <reference field="47" count="7">
            <x v="0"/>
            <x v="1"/>
            <x v="2"/>
            <x v="3"/>
            <x v="4"/>
            <x v="5"/>
            <x v="6"/>
          </reference>
        </references>
      </pivotArea>
    </format>
    <format dxfId="212">
      <pivotArea outline="0" collapsedLevelsAreSubtotals="1" fieldPosition="0"/>
    </format>
    <format dxfId="213">
      <pivotArea field="1" type="button" dataOnly="0" labelOnly="1" outline="0" axis="axisRow" fieldPosition="0"/>
    </format>
    <format dxfId="214">
      <pivotArea dataOnly="0" labelOnly="1" outline="0" fieldPosition="0">
        <references count="1">
          <reference field="1" count="0"/>
        </references>
      </pivotArea>
    </format>
    <format dxfId="215">
      <pivotArea dataOnly="0" labelOnly="1" grandRow="1" outline="0" fieldPosition="0"/>
    </format>
    <format dxfId="216">
      <pivotArea dataOnly="0" labelOnly="1" outline="0" fieldPosition="0">
        <references count="1">
          <reference field="6" count="0"/>
        </references>
      </pivotArea>
    </format>
    <format dxfId="217">
      <pivotArea dataOnly="0" labelOnly="1" grandCol="1" outline="0" fieldPosition="0"/>
    </format>
    <format dxfId="218">
      <pivotArea outline="0" collapsedLevelsAreSubtotals="1" fieldPosition="0"/>
    </format>
    <format dxfId="219">
      <pivotArea field="1" type="button" dataOnly="0" labelOnly="1" outline="0" axis="axisRow" fieldPosition="0"/>
    </format>
    <format dxfId="220">
      <pivotArea dataOnly="0" labelOnly="1" outline="0" fieldPosition="0">
        <references count="1">
          <reference field="1" count="0"/>
        </references>
      </pivotArea>
    </format>
    <format dxfId="221">
      <pivotArea dataOnly="0" labelOnly="1" grandRow="1" outline="0" fieldPosition="0"/>
    </format>
    <format dxfId="222">
      <pivotArea dataOnly="0" labelOnly="1" outline="0" fieldPosition="0">
        <references count="1">
          <reference field="6" count="0"/>
        </references>
      </pivotArea>
    </format>
    <format dxfId="223">
      <pivotArea dataOnly="0" labelOnly="1" grandCol="1" outline="0" fieldPosition="0"/>
    </format>
    <format dxfId="224">
      <pivotArea field="1" type="button" dataOnly="0" labelOnly="1" outline="0" axis="axisRow" fieldPosition="0"/>
    </format>
    <format dxfId="225">
      <pivotArea dataOnly="0" labelOnly="1" outline="0" fieldPosition="0">
        <references count="1">
          <reference field="6"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D2A6153-9619-4F2D-AFEE-DFD41A3A0C23}" name="Tabela dinâmica2" cacheId="511" applyNumberFormats="0" applyBorderFormats="0" applyFontFormats="0" applyPatternFormats="0" applyAlignmentFormats="0" applyWidthHeightFormats="1" dataCaption="Valores" showMissing="0" updatedVersion="8" minRefreshableVersion="3" itemPrintTitles="1" createdVersion="8" indent="0" compact="0" compactData="0" multipleFieldFilters="0">
  <location ref="G47:H51" firstHeaderRow="1" firstDataRow="1" firstDataCol="1"/>
  <pivotFields count="13">
    <pivotField compact="0" outline="0" showAll="0"/>
    <pivotField compact="0" outline="0" showAll="0"/>
    <pivotField compact="0" outline="0" showAll="0"/>
    <pivotField compact="0" outline="0" showAll="0"/>
    <pivotField compact="0" outline="0" showAll="0"/>
    <pivotField axis="axisRow" compact="0" outline="0" showAll="0">
      <items count="8">
        <item x="0"/>
        <item h="1" x="3"/>
        <item x="2"/>
        <item x="1"/>
        <item m="1" x="6"/>
        <item h="1" m="1" x="5"/>
        <item h="1" m="1" x="4"/>
        <item t="default"/>
      </items>
    </pivotField>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s>
  <rowFields count="1">
    <field x="5"/>
  </rowFields>
  <rowItems count="4">
    <i>
      <x/>
    </i>
    <i>
      <x v="2"/>
    </i>
    <i>
      <x v="3"/>
    </i>
    <i t="grand">
      <x/>
    </i>
  </rowItems>
  <colItems count="1">
    <i/>
  </colItems>
  <dataFields count="1">
    <dataField name="Valor estimado/Contratado" fld="9" baseField="0" baseItem="0"/>
  </dataFields>
  <formats count="6">
    <format dxfId="177">
      <pivotArea outline="0" collapsedLevelsAreSubtotals="1" fieldPosition="0"/>
    </format>
    <format dxfId="178">
      <pivotArea field="5" type="button" dataOnly="0" labelOnly="1" outline="0" axis="axisRow" fieldPosition="0"/>
    </format>
    <format dxfId="179">
      <pivotArea dataOnly="0" labelOnly="1" outline="0" axis="axisValues" fieldPosition="0"/>
    </format>
    <format dxfId="180">
      <pivotArea grandRow="1" outline="0" collapsedLevelsAreSubtotals="1" fieldPosition="0"/>
    </format>
    <format dxfId="181">
      <pivotArea dataOnly="0" labelOnly="1" grandRow="1" outline="0" fieldPosition="0"/>
    </format>
    <format dxfId="182">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A8127E4-3A73-4A50-A2A3-30633A3782D9}" name="Dispensas por valor" cacheId="511" applyNumberFormats="0" applyBorderFormats="0" applyFontFormats="0" applyPatternFormats="0" applyAlignmentFormats="0" applyWidthHeightFormats="1" dataCaption="Valores" showMissing="0" updatedVersion="8" minRefreshableVersion="3" itemPrintTitles="1" createdVersion="8" indent="0" compact="0" compactData="0" multipleFieldFilters="0">
  <location ref="A47:E63" firstHeaderRow="1" firstDataRow="2" firstDataCol="1"/>
  <pivotFields count="13">
    <pivotField dataField="1" compact="0" outline="0" showAll="0"/>
    <pivotField compact="0" outline="0" showAll="0"/>
    <pivotField axis="axisRow" compact="0" outline="0" showAll="0">
      <items count="17">
        <item x="0"/>
        <item x="2"/>
        <item x="3"/>
        <item x="4"/>
        <item x="5"/>
        <item x="1"/>
        <item x="6"/>
        <item x="7"/>
        <item x="8"/>
        <item x="9"/>
        <item x="14"/>
        <item x="10"/>
        <item x="11"/>
        <item m="1" x="15"/>
        <item x="12"/>
        <item x="13"/>
        <item t="default"/>
      </items>
    </pivotField>
    <pivotField compact="0" outline="0" showAll="0"/>
    <pivotField compact="0" outline="0" showAll="0"/>
    <pivotField axis="axisCol" compact="0" outline="0" showAll="0">
      <items count="8">
        <item x="0"/>
        <item h="1" x="3"/>
        <item x="2"/>
        <item x="1"/>
        <item m="1" x="6"/>
        <item h="1" m="1" x="5"/>
        <item h="1" m="1" x="4"/>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2"/>
  </rowFields>
  <rowItems count="15">
    <i>
      <x/>
    </i>
    <i>
      <x v="1"/>
    </i>
    <i>
      <x v="2"/>
    </i>
    <i>
      <x v="3"/>
    </i>
    <i>
      <x v="4"/>
    </i>
    <i>
      <x v="5"/>
    </i>
    <i>
      <x v="6"/>
    </i>
    <i>
      <x v="7"/>
    </i>
    <i>
      <x v="8"/>
    </i>
    <i>
      <x v="9"/>
    </i>
    <i>
      <x v="11"/>
    </i>
    <i>
      <x v="12"/>
    </i>
    <i>
      <x v="14"/>
    </i>
    <i>
      <x v="15"/>
    </i>
    <i t="grand">
      <x/>
    </i>
  </rowItems>
  <colFields count="1">
    <field x="5"/>
  </colFields>
  <colItems count="4">
    <i>
      <x/>
    </i>
    <i>
      <x v="2"/>
    </i>
    <i>
      <x v="3"/>
    </i>
    <i t="grand">
      <x/>
    </i>
  </colItems>
  <dataFields count="1">
    <dataField name="Requisições de Compra" fld="0" subtotal="count" baseField="0" baseItem="0"/>
  </dataFields>
  <formats count="11">
    <format dxfId="166">
      <pivotArea outline="0" collapsedLevelsAreSubtotals="1" fieldPosition="0"/>
    </format>
    <format dxfId="167">
      <pivotArea dataOnly="0" labelOnly="1" outline="0" fieldPosition="0">
        <references count="1">
          <reference field="5" count="0"/>
        </references>
      </pivotArea>
    </format>
    <format dxfId="168">
      <pivotArea dataOnly="0" labelOnly="1" grandCol="1" outline="0" fieldPosition="0"/>
    </format>
    <format dxfId="169">
      <pivotArea type="origin" dataOnly="0" labelOnly="1" outline="0" fieldPosition="0"/>
    </format>
    <format dxfId="170">
      <pivotArea field="5" type="button" dataOnly="0" labelOnly="1" outline="0" axis="axisCol" fieldPosition="0"/>
    </format>
    <format dxfId="171">
      <pivotArea type="topRight" dataOnly="0" labelOnly="1" outline="0" fieldPosition="0"/>
    </format>
    <format dxfId="172">
      <pivotArea field="2" type="button" dataOnly="0" labelOnly="1" outline="0" axis="axisRow" fieldPosition="0"/>
    </format>
    <format dxfId="173">
      <pivotArea dataOnly="0" labelOnly="1" outline="0" fieldPosition="0">
        <references count="1">
          <reference field="5" count="0"/>
        </references>
      </pivotArea>
    </format>
    <format dxfId="174">
      <pivotArea dataOnly="0" labelOnly="1" grandCol="1" outline="0" fieldPosition="0"/>
    </format>
    <format dxfId="175">
      <pivotArea grandRow="1" outline="0" collapsedLevelsAreSubtotals="1" fieldPosition="0"/>
    </format>
    <format dxfId="17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5B136A7-52EC-45D5-8548-E5FDF728CD25}" name="RCvalores" cacheId="511" applyNumberFormats="0" applyBorderFormats="0" applyFontFormats="0" applyPatternFormats="0" applyAlignmentFormats="0" applyWidthHeightFormats="1" dataCaption="Valores" missingCaption="" showMissing="0" updatedVersion="8" minRefreshableVersion="3" colGrandTotals="0" itemPrintTitles="1" createdVersion="8" indent="0" compact="0" compactData="0" multipleFieldFilters="0">
  <location ref="A64:D1155" firstHeaderRow="1" firstDataRow="2" firstDataCol="1"/>
  <pivotFields count="13">
    <pivotField axis="axisRow" compact="0" outline="0" showAll="0">
      <items count="1094">
        <item x="0"/>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1089"/>
        <item x="716"/>
        <item x="717"/>
        <item x="718"/>
        <item x="719"/>
        <item x="720"/>
        <item x="721"/>
        <item x="722"/>
        <item x="723"/>
        <item m="1" x="1092"/>
        <item x="725"/>
        <item x="726"/>
        <item x="727"/>
        <item x="724"/>
        <item x="728"/>
        <item x="729"/>
        <item x="739"/>
        <item x="738"/>
        <item x="737"/>
        <item x="730"/>
        <item x="731"/>
        <item x="732"/>
        <item x="733"/>
        <item x="734"/>
        <item x="735"/>
        <item x="736"/>
        <item x="740"/>
        <item x="741"/>
        <item x="742"/>
        <item x="746"/>
        <item x="745"/>
        <item x="744"/>
        <item x="743"/>
        <item x="754"/>
        <item x="753"/>
        <item x="752"/>
        <item x="751"/>
        <item x="750"/>
        <item x="749"/>
        <item x="748"/>
        <item x="747"/>
        <item x="755"/>
        <item x="756"/>
        <item x="757"/>
        <item x="758"/>
        <item x="759"/>
        <item x="760"/>
        <item x="761"/>
        <item x="762"/>
        <item m="1" x="1091"/>
        <item x="763"/>
        <item x="764"/>
        <item x="765"/>
        <item x="766"/>
        <item x="767"/>
        <item x="771"/>
        <item x="770"/>
        <item x="769"/>
        <item x="768"/>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9"/>
        <item x="878"/>
        <item x="877"/>
        <item x="876"/>
        <item x="875"/>
        <item x="881"/>
        <item x="880"/>
        <item x="882"/>
        <item x="883"/>
        <item x="884"/>
        <item x="885"/>
        <item x="886"/>
        <item x="887"/>
        <item x="888"/>
        <item x="889"/>
        <item x="890"/>
        <item x="891"/>
        <item x="892"/>
        <item x="893"/>
        <item x="894"/>
        <item x="902"/>
        <item x="901"/>
        <item x="900"/>
        <item x="899"/>
        <item x="898"/>
        <item x="897"/>
        <item x="896"/>
        <item x="895"/>
        <item x="906"/>
        <item x="905"/>
        <item x="904"/>
        <item x="903"/>
        <item x="907"/>
        <item x="908"/>
        <item x="1087"/>
        <item x="1088"/>
        <item x="909"/>
        <item x="910"/>
        <item x="911"/>
        <item x="912"/>
        <item x="913"/>
        <item x="914"/>
        <item x="915"/>
        <item x="916"/>
        <item x="921"/>
        <item x="920"/>
        <item x="919"/>
        <item x="918"/>
        <item x="917"/>
        <item m="1" x="1090"/>
        <item x="922"/>
        <item x="923"/>
        <item x="924"/>
        <item x="925"/>
        <item x="926"/>
        <item x="927"/>
        <item x="928"/>
        <item x="929"/>
        <item x="930"/>
        <item x="931"/>
        <item x="932"/>
        <item x="933"/>
        <item x="934"/>
        <item x="935"/>
        <item x="936"/>
        <item x="937"/>
        <item x="938"/>
        <item x="943"/>
        <item x="942"/>
        <item x="941"/>
        <item x="940"/>
        <item x="939"/>
        <item x="944"/>
        <item x="945"/>
        <item x="946"/>
        <item x="947"/>
        <item x="948"/>
        <item x="949"/>
        <item x="950"/>
        <item x="951"/>
        <item x="952"/>
        <item x="953"/>
        <item x="962"/>
        <item x="961"/>
        <item x="960"/>
        <item x="959"/>
        <item x="958"/>
        <item x="957"/>
        <item x="956"/>
        <item x="955"/>
        <item x="954"/>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1005"/>
        <item x="1004"/>
        <item x="1003"/>
        <item x="1002"/>
        <item x="1001"/>
        <item x="1000"/>
        <item x="999"/>
        <item x="1006"/>
        <item x="1007"/>
        <item x="1008"/>
        <item x="1009"/>
        <item x="1010"/>
        <item x="1011"/>
        <item x="1012"/>
        <item x="1013"/>
        <item x="1014"/>
        <item x="1015"/>
        <item x="1016"/>
        <item x="1017"/>
        <item x="1018"/>
        <item x="1019"/>
        <item x="1020"/>
        <item x="1021"/>
        <item x="1022"/>
        <item x="1023"/>
        <item x="1024"/>
        <item x="1025"/>
        <item x="1026"/>
        <item x="1027"/>
        <item x="1033"/>
        <item x="1032"/>
        <item x="1031"/>
        <item x="1030"/>
        <item x="1029"/>
        <item x="1028"/>
        <item x="1042"/>
        <item x="1041"/>
        <item x="1040"/>
        <item x="1039"/>
        <item x="1038"/>
        <item x="1037"/>
        <item x="1036"/>
        <item x="1035"/>
        <item x="1034"/>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
        <item x="1082"/>
        <item x="1083"/>
        <item x="1084"/>
        <item x="1085"/>
        <item x="1086"/>
        <item t="default"/>
      </items>
    </pivotField>
    <pivotField compact="0" outline="0" showAll="0"/>
    <pivotField compact="0" outline="0" showAll="0"/>
    <pivotField compact="0" outline="0" showAll="0"/>
    <pivotField compact="0" outline="0" showAll="0"/>
    <pivotField axis="axisCol" compact="0" outline="0" showAll="0">
      <items count="8">
        <item x="2"/>
        <item x="0"/>
        <item h="1" x="3"/>
        <item x="1"/>
        <item m="1" x="6"/>
        <item h="1" m="1" x="5"/>
        <item h="1" m="1" x="4"/>
        <item t="default"/>
      </items>
    </pivotField>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s>
  <rowFields count="1">
    <field x="0"/>
  </rowFields>
  <rowItems count="109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7"/>
    </i>
    <i>
      <x v="678"/>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6"/>
    </i>
    <i>
      <x v="717"/>
    </i>
    <i>
      <x v="718"/>
    </i>
    <i>
      <x v="719"/>
    </i>
    <i>
      <x v="720"/>
    </i>
    <i>
      <x v="721"/>
    </i>
    <i>
      <x v="722"/>
    </i>
    <i>
      <x v="723"/>
    </i>
    <i>
      <x v="725"/>
    </i>
    <i>
      <x v="726"/>
    </i>
    <i>
      <x v="727"/>
    </i>
    <i>
      <x v="728"/>
    </i>
    <i>
      <x v="729"/>
    </i>
    <i>
      <x v="730"/>
    </i>
    <i>
      <x v="731"/>
    </i>
    <i>
      <x v="732"/>
    </i>
    <i>
      <x v="733"/>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1"/>
    </i>
    <i>
      <x v="872"/>
    </i>
    <i>
      <x v="873"/>
    </i>
    <i>
      <x v="874"/>
    </i>
    <i>
      <x v="875"/>
    </i>
    <i>
      <x v="876"/>
    </i>
    <i>
      <x v="877"/>
    </i>
    <i>
      <x v="878"/>
    </i>
    <i>
      <x v="879"/>
    </i>
    <i>
      <x v="880"/>
    </i>
    <i>
      <x v="881"/>
    </i>
    <i>
      <x v="882"/>
    </i>
    <i>
      <x v="883"/>
    </i>
    <i>
      <x v="884"/>
    </i>
    <i>
      <x v="885"/>
    </i>
    <i>
      <x v="886"/>
    </i>
    <i>
      <x v="887"/>
    </i>
    <i>
      <x v="888"/>
    </i>
    <i>
      <x v="889"/>
    </i>
    <i>
      <x v="890"/>
    </i>
    <i>
      <x v="891"/>
    </i>
    <i>
      <x v="892"/>
    </i>
    <i>
      <x v="893"/>
    </i>
    <i>
      <x v="894"/>
    </i>
    <i>
      <x v="895"/>
    </i>
    <i>
      <x v="896"/>
    </i>
    <i>
      <x v="897"/>
    </i>
    <i>
      <x v="898"/>
    </i>
    <i>
      <x v="899"/>
    </i>
    <i>
      <x v="900"/>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x v="1045"/>
    </i>
    <i>
      <x v="1046"/>
    </i>
    <i>
      <x v="1047"/>
    </i>
    <i>
      <x v="1048"/>
    </i>
    <i>
      <x v="1049"/>
    </i>
    <i>
      <x v="1050"/>
    </i>
    <i>
      <x v="1051"/>
    </i>
    <i>
      <x v="1052"/>
    </i>
    <i>
      <x v="1053"/>
    </i>
    <i>
      <x v="1054"/>
    </i>
    <i>
      <x v="1055"/>
    </i>
    <i>
      <x v="1056"/>
    </i>
    <i>
      <x v="1057"/>
    </i>
    <i>
      <x v="1058"/>
    </i>
    <i>
      <x v="1059"/>
    </i>
    <i>
      <x v="1060"/>
    </i>
    <i>
      <x v="1061"/>
    </i>
    <i>
      <x v="1062"/>
    </i>
    <i>
      <x v="1063"/>
    </i>
    <i>
      <x v="1064"/>
    </i>
    <i>
      <x v="1065"/>
    </i>
    <i>
      <x v="1066"/>
    </i>
    <i>
      <x v="1067"/>
    </i>
    <i>
      <x v="1068"/>
    </i>
    <i>
      <x v="1069"/>
    </i>
    <i>
      <x v="1070"/>
    </i>
    <i>
      <x v="1071"/>
    </i>
    <i>
      <x v="1072"/>
    </i>
    <i>
      <x v="1073"/>
    </i>
    <i>
      <x v="1074"/>
    </i>
    <i>
      <x v="1075"/>
    </i>
    <i>
      <x v="1076"/>
    </i>
    <i>
      <x v="1077"/>
    </i>
    <i>
      <x v="1078"/>
    </i>
    <i>
      <x v="1079"/>
    </i>
    <i>
      <x v="1080"/>
    </i>
    <i>
      <x v="1081"/>
    </i>
    <i>
      <x v="1082"/>
    </i>
    <i>
      <x v="1083"/>
    </i>
    <i>
      <x v="1084"/>
    </i>
    <i>
      <x v="1085"/>
    </i>
    <i>
      <x v="1086"/>
    </i>
    <i>
      <x v="1087"/>
    </i>
    <i>
      <x v="1088"/>
    </i>
    <i>
      <x v="1089"/>
    </i>
    <i>
      <x v="1090"/>
    </i>
    <i>
      <x v="1091"/>
    </i>
    <i>
      <x v="1092"/>
    </i>
    <i t="grand">
      <x/>
    </i>
  </rowItems>
  <colFields count="1">
    <field x="5"/>
  </colFields>
  <colItems count="3">
    <i>
      <x/>
    </i>
    <i>
      <x v="1"/>
    </i>
    <i>
      <x v="3"/>
    </i>
  </colItems>
  <dataFields count="1">
    <dataField name="Valor total" fld="9" baseField="0" baseItem="0" numFmtId="164"/>
  </dataFields>
  <formats count="65">
    <format dxfId="120">
      <pivotArea outline="0" collapsedLevelsAreSubtotals="1" fieldPosition="0"/>
    </format>
    <format dxfId="121">
      <pivotArea dataOnly="0" labelOnly="1" outline="0" axis="axisValues" fieldPosition="0"/>
    </format>
    <format>
      <pivotArea type="all" dataOnly="0" outline="0" fieldPosition="0"/>
    </format>
    <format dxfId="122">
      <pivotArea field="0" type="button" dataOnly="0" labelOnly="1" outline="0" axis="axisRow" fieldPosition="0"/>
    </format>
    <format dxfId="123">
      <pivotArea dataOnly="0" labelOnly="1" outline="0" fieldPosition="0">
        <references count="1">
          <reference field="0"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124">
      <pivotArea dataOnly="0" labelOnly="1" outline="0" fieldPosition="0">
        <references count="1">
          <reference field="0" count="6">
            <x v="750"/>
            <x v="751"/>
            <x v="752"/>
            <x v="753"/>
            <x v="754"/>
            <x v="755"/>
          </reference>
        </references>
      </pivotArea>
    </format>
    <format dxfId="125">
      <pivotArea outline="0" collapsedLevelsAreSubtotals="1" fieldPosition="0"/>
    </format>
    <format dxfId="126">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27">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28">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29">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30">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31">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32">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33">
      <pivotArea dataOnly="0" labelOnly="1" outline="0"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34">
      <pivotArea dataOnly="0" labelOnly="1" outline="0"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35">
      <pivotArea dataOnly="0" labelOnly="1" outline="0"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136">
      <pivotArea dataOnly="0" labelOnly="1" outline="0"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137">
      <pivotArea dataOnly="0" labelOnly="1" outline="0"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138">
      <pivotArea dataOnly="0" labelOnly="1" outline="0"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139">
      <pivotArea dataOnly="0" labelOnly="1" outline="0"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140">
      <pivotArea dataOnly="0" labelOnly="1" outline="0" fieldPosition="0">
        <references count="1">
          <reference field="0" count="50">
            <x v="700"/>
            <x v="701"/>
            <x v="702"/>
            <x v="703"/>
            <x v="704"/>
            <x v="705"/>
            <x v="706"/>
            <x v="707"/>
            <x v="708"/>
            <x v="709"/>
            <x v="710"/>
            <x v="711"/>
            <x v="712"/>
            <x v="713"/>
            <x v="714"/>
            <x v="716"/>
            <x v="717"/>
            <x v="718"/>
            <x v="719"/>
            <x v="720"/>
            <x v="721"/>
            <x v="722"/>
            <x v="723"/>
            <x v="725"/>
            <x v="726"/>
            <x v="727"/>
            <x v="728"/>
            <x v="729"/>
            <x v="730"/>
            <x v="731"/>
            <x v="732"/>
            <x v="733"/>
            <x v="734"/>
            <x v="735"/>
            <x v="736"/>
            <x v="737"/>
            <x v="738"/>
            <x v="739"/>
            <x v="740"/>
            <x v="741"/>
            <x v="742"/>
            <x v="743"/>
            <x v="744"/>
            <x v="745"/>
            <x v="746"/>
            <x v="747"/>
            <x v="748"/>
            <x v="749"/>
            <x v="750"/>
            <x v="751"/>
          </reference>
        </references>
      </pivotArea>
    </format>
    <format dxfId="141">
      <pivotArea dataOnly="0" labelOnly="1" outline="0" fieldPosition="0">
        <references count="1">
          <reference field="0" count="47">
            <x v="752"/>
            <x v="753"/>
            <x v="754"/>
            <x v="755"/>
            <x v="756"/>
            <x v="757"/>
            <x v="758"/>
            <x v="759"/>
            <x v="760"/>
            <x v="761"/>
            <x v="762"/>
            <x v="763"/>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142">
      <pivotArea dataOnly="0" labelOnly="1" grandRow="1" outline="0" fieldPosition="0"/>
    </format>
    <format dxfId="143">
      <pivotArea outline="0" collapsedLevelsAreSubtotals="1" fieldPosition="0"/>
    </format>
    <format dxfId="144">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45">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46">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47">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48">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49">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50">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51">
      <pivotArea dataOnly="0" labelOnly="1" outline="0"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52">
      <pivotArea dataOnly="0" labelOnly="1" outline="0"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53">
      <pivotArea dataOnly="0" labelOnly="1" outline="0"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154">
      <pivotArea dataOnly="0" labelOnly="1" outline="0"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155">
      <pivotArea dataOnly="0" labelOnly="1" outline="0"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156">
      <pivotArea dataOnly="0" labelOnly="1" outline="0"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157">
      <pivotArea dataOnly="0" labelOnly="1" outline="0"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158">
      <pivotArea dataOnly="0" labelOnly="1" outline="0" fieldPosition="0">
        <references count="1">
          <reference field="0" count="50">
            <x v="700"/>
            <x v="701"/>
            <x v="702"/>
            <x v="703"/>
            <x v="704"/>
            <x v="705"/>
            <x v="706"/>
            <x v="707"/>
            <x v="708"/>
            <x v="709"/>
            <x v="710"/>
            <x v="711"/>
            <x v="712"/>
            <x v="713"/>
            <x v="714"/>
            <x v="716"/>
            <x v="717"/>
            <x v="718"/>
            <x v="719"/>
            <x v="720"/>
            <x v="721"/>
            <x v="722"/>
            <x v="723"/>
            <x v="725"/>
            <x v="726"/>
            <x v="727"/>
            <x v="728"/>
            <x v="729"/>
            <x v="730"/>
            <x v="731"/>
            <x v="732"/>
            <x v="733"/>
            <x v="734"/>
            <x v="735"/>
            <x v="736"/>
            <x v="737"/>
            <x v="738"/>
            <x v="739"/>
            <x v="740"/>
            <x v="741"/>
            <x v="742"/>
            <x v="743"/>
            <x v="744"/>
            <x v="745"/>
            <x v="746"/>
            <x v="747"/>
            <x v="748"/>
            <x v="749"/>
            <x v="750"/>
            <x v="751"/>
          </reference>
        </references>
      </pivotArea>
    </format>
    <format dxfId="159">
      <pivotArea dataOnly="0" labelOnly="1" outline="0" fieldPosition="0">
        <references count="1">
          <reference field="0" count="47">
            <x v="752"/>
            <x v="753"/>
            <x v="754"/>
            <x v="755"/>
            <x v="756"/>
            <x v="757"/>
            <x v="758"/>
            <x v="759"/>
            <x v="760"/>
            <x v="761"/>
            <x v="762"/>
            <x v="763"/>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160">
      <pivotArea dataOnly="0" labelOnly="1" grandRow="1" outline="0" fieldPosition="0"/>
    </format>
    <format>
      <pivotArea outline="0" collapsedLevelsAreSubtotals="1" fieldPosition="0"/>
    </format>
    <format>
      <pivotArea dataOnly="0" labelOnly="1" outline="0"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pivotArea dataOnly="0" labelOnly="1" outline="0"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pivotArea dataOnly="0" labelOnly="1" outline="0"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pivotArea dataOnly="0" labelOnly="1" outline="0" fieldPosition="0">
        <references count="1">
          <reference field="0"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pivotArea dataOnly="0" labelOnly="1" outline="0" fieldPosition="0">
        <references count="1">
          <reference field="0"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pivotArea dataOnly="0" labelOnly="1" outline="0" fieldPosition="0">
        <references count="1">
          <reference field="0"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pivotArea dataOnly="0" labelOnly="1" outline="0" fieldPosition="0">
        <references count="1">
          <reference field="0"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pivotArea dataOnly="0" labelOnly="1" outline="0" fieldPosition="0">
        <references count="1">
          <reference field="0"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pivotArea dataOnly="0" labelOnly="1" outline="0" fieldPosition="0">
        <references count="1">
          <reference field="0"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pivotArea dataOnly="0" labelOnly="1" outline="0" fieldPosition="0">
        <references count="1">
          <reference field="0"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pivotArea dataOnly="0" labelOnly="1" outline="0" fieldPosition="0">
        <references count="1">
          <reference field="0"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pivotArea dataOnly="0" labelOnly="1" outline="0" fieldPosition="0">
        <references count="1">
          <reference field="0"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pivotArea dataOnly="0" labelOnly="1" outline="0" fieldPosition="0">
        <references count="1">
          <reference field="0"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pivotArea dataOnly="0" labelOnly="1" outline="0" fieldPosition="0">
        <references count="1">
          <reference field="0"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pivotArea dataOnly="0" labelOnly="1" outline="0" fieldPosition="0">
        <references count="1">
          <reference field="0" count="50">
            <x v="700"/>
            <x v="701"/>
            <x v="702"/>
            <x v="703"/>
            <x v="704"/>
            <x v="705"/>
            <x v="706"/>
            <x v="707"/>
            <x v="708"/>
            <x v="709"/>
            <x v="710"/>
            <x v="711"/>
            <x v="712"/>
            <x v="713"/>
            <x v="714"/>
            <x v="716"/>
            <x v="717"/>
            <x v="718"/>
            <x v="719"/>
            <x v="720"/>
            <x v="721"/>
            <x v="722"/>
            <x v="723"/>
            <x v="725"/>
            <x v="726"/>
            <x v="727"/>
            <x v="728"/>
            <x v="729"/>
            <x v="730"/>
            <x v="731"/>
            <x v="732"/>
            <x v="733"/>
            <x v="734"/>
            <x v="735"/>
            <x v="736"/>
            <x v="737"/>
            <x v="738"/>
            <x v="739"/>
            <x v="740"/>
            <x v="741"/>
            <x v="742"/>
            <x v="743"/>
            <x v="744"/>
            <x v="745"/>
            <x v="746"/>
            <x v="747"/>
            <x v="748"/>
            <x v="749"/>
            <x v="750"/>
            <x v="751"/>
          </reference>
        </references>
      </pivotArea>
    </format>
    <format>
      <pivotArea dataOnly="0" labelOnly="1" outline="0" fieldPosition="0">
        <references count="1">
          <reference field="0" count="47">
            <x v="752"/>
            <x v="753"/>
            <x v="754"/>
            <x v="755"/>
            <x v="756"/>
            <x v="757"/>
            <x v="758"/>
            <x v="759"/>
            <x v="760"/>
            <x v="761"/>
            <x v="762"/>
            <x v="763"/>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pivotArea dataOnly="0" labelOnly="1" grandRow="1" outline="0" fieldPosition="0"/>
    </format>
    <format dxfId="161">
      <pivotArea type="origin" dataOnly="0" labelOnly="1" outline="0" fieldPosition="0"/>
    </format>
    <format dxfId="162">
      <pivotArea field="5" type="button" dataOnly="0" labelOnly="1" outline="0" axis="axisCol" fieldPosition="0"/>
    </format>
    <format dxfId="163">
      <pivotArea type="topRight" dataOnly="0" labelOnly="1" outline="0" fieldPosition="0"/>
    </format>
    <format dxfId="164">
      <pivotArea field="0" type="button" dataOnly="0" labelOnly="1" outline="0" axis="axisRow" fieldPosition="0"/>
    </format>
    <format dxfId="165">
      <pivotArea dataOnly="0" labelOnly="1" outline="0"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A9B3F57-8A97-47A5-A384-040EBCFAE4A7}" name="PCA Licit " cacheId="504" applyNumberFormats="0" applyBorderFormats="0" applyFontFormats="0" applyPatternFormats="0" applyAlignmentFormats="0" applyWidthHeightFormats="1" dataCaption="Valores" missingCaption="-" updatedVersion="8" minRefreshableVersion="3" itemPrintTitles="1" createdVersion="8" indent="0" compact="0" compactData="0" multipleFieldFilters="0">
  <location ref="A26:I41" firstHeaderRow="1" firstDataRow="2" firstDataCol="1" rowPageCount="1" colPageCount="1"/>
  <pivotFields count="48">
    <pivotField dataField="1" compact="0" outline="0" multipleItemSelectionAllowed="1" showAll="0"/>
    <pivotField axis="axisRow" compact="0" outline="0" multipleItemSelectionAllowed="1" showAll="0">
      <items count="15">
        <item h="1" x="13"/>
        <item x="1"/>
        <item x="2"/>
        <item x="3"/>
        <item x="0"/>
        <item x="4"/>
        <item x="5"/>
        <item x="6"/>
        <item x="12"/>
        <item x="7"/>
        <item x="8"/>
        <item x="9"/>
        <item x="10"/>
        <item x="11"/>
        <item t="default"/>
      </items>
    </pivotField>
    <pivotField compact="0" outline="0" showAll="0"/>
    <pivotField compact="0" outline="0" showAll="0"/>
    <pivotField compact="0" outline="0" showAll="0"/>
    <pivotField compact="0" outline="0" showAll="0"/>
    <pivotField axis="axisPage" compact="0" outline="0" multipleItemSelectionAllowed="1" showAll="0">
      <items count="9">
        <item h="1" x="7"/>
        <item x="0"/>
        <item x="1"/>
        <item x="6"/>
        <item x="4"/>
        <item x="5"/>
        <item x="3"/>
        <item x="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numFmtId="14" outline="0" showAll="0"/>
    <pivotField compact="0" numFmtId="14" outline="0" showAll="0"/>
    <pivotField compact="0" numFmtId="14" outline="0" showAll="0"/>
    <pivotField compact="0" numFmtId="14" outline="0" showAll="0"/>
    <pivotField compact="0" numFmtId="14"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9">
        <item x="0"/>
        <item x="4"/>
        <item x="1"/>
        <item x="6"/>
        <item x="2"/>
        <item x="5"/>
        <item x="3"/>
        <item x="7"/>
        <item t="default"/>
      </items>
    </pivotField>
  </pivotFields>
  <rowFields count="1">
    <field x="1"/>
  </rowFields>
  <rowItems count="14">
    <i>
      <x v="1"/>
    </i>
    <i>
      <x v="2"/>
    </i>
    <i>
      <x v="3"/>
    </i>
    <i>
      <x v="4"/>
    </i>
    <i>
      <x v="5"/>
    </i>
    <i>
      <x v="6"/>
    </i>
    <i>
      <x v="7"/>
    </i>
    <i>
      <x v="8"/>
    </i>
    <i>
      <x v="9"/>
    </i>
    <i>
      <x v="10"/>
    </i>
    <i>
      <x v="11"/>
    </i>
    <i>
      <x v="12"/>
    </i>
    <i>
      <x v="13"/>
    </i>
    <i t="grand">
      <x/>
    </i>
  </rowItems>
  <colFields count="1">
    <field x="47"/>
  </colFields>
  <colItems count="8">
    <i>
      <x/>
    </i>
    <i>
      <x v="1"/>
    </i>
    <i>
      <x v="2"/>
    </i>
    <i>
      <x v="3"/>
    </i>
    <i>
      <x v="4"/>
    </i>
    <i>
      <x v="5"/>
    </i>
    <i>
      <x v="6"/>
    </i>
    <i t="grand">
      <x/>
    </i>
  </colItems>
  <pageFields count="1">
    <pageField fld="6" hier="-1"/>
  </pageFields>
  <dataFields count="1">
    <dataField name="Critério" fld="0" subtotal="count" baseField="0" baseItem="0"/>
  </dataFields>
  <formats count="37">
    <format dxfId="87">
      <pivotArea field="1" type="button" dataOnly="0" labelOnly="1" outline="0" axis="axisRow" fieldPosition="0"/>
    </format>
    <format dxfId="88">
      <pivotArea dataOnly="0" labelOnly="1" outline="0" fieldPosition="0">
        <references count="1">
          <reference field="47" count="7">
            <x v="0"/>
            <x v="1"/>
            <x v="2"/>
            <x v="3"/>
            <x v="4"/>
            <x v="5"/>
            <x v="6"/>
          </reference>
        </references>
      </pivotArea>
    </format>
    <format dxfId="89">
      <pivotArea dataOnly="0" labelOnly="1" grandCol="1" outline="0" fieldPosition="0"/>
    </format>
    <format dxfId="90">
      <pivotArea outline="0" collapsedLevelsAreSubtotals="1" fieldPosition="0"/>
    </format>
    <format dxfId="91">
      <pivotArea dataOnly="0" labelOnly="1" outline="0" fieldPosition="0">
        <references count="1">
          <reference field="1" count="0"/>
        </references>
      </pivotArea>
    </format>
    <format dxfId="92">
      <pivotArea dataOnly="0" labelOnly="1" grandRow="1" outline="0" fieldPosition="0"/>
    </format>
    <format dxfId="93">
      <pivotArea type="all" dataOnly="0" outline="0" fieldPosition="0"/>
    </format>
    <format dxfId="94">
      <pivotArea outline="0" collapsedLevelsAreSubtotals="1" fieldPosition="0"/>
    </format>
    <format dxfId="95">
      <pivotArea type="origin" dataOnly="0" labelOnly="1" outline="0" fieldPosition="0"/>
    </format>
    <format dxfId="96">
      <pivotArea field="47" type="button" dataOnly="0" labelOnly="1" outline="0" axis="axisCol" fieldPosition="0"/>
    </format>
    <format dxfId="97">
      <pivotArea type="topRight" dataOnly="0" labelOnly="1" outline="0" fieldPosition="0"/>
    </format>
    <format dxfId="98">
      <pivotArea field="1" type="button" dataOnly="0" labelOnly="1" outline="0" axis="axisRow" fieldPosition="0"/>
    </format>
    <format dxfId="99">
      <pivotArea dataOnly="0" labelOnly="1" outline="0" fieldPosition="0">
        <references count="1">
          <reference field="1" count="0"/>
        </references>
      </pivotArea>
    </format>
    <format dxfId="100">
      <pivotArea dataOnly="0" labelOnly="1" grandRow="1" outline="0" fieldPosition="0"/>
    </format>
    <format dxfId="101">
      <pivotArea dataOnly="0" labelOnly="1" outline="0" fieldPosition="0">
        <references count="1">
          <reference field="47" count="7">
            <x v="0"/>
            <x v="1"/>
            <x v="2"/>
            <x v="3"/>
            <x v="4"/>
            <x v="5"/>
            <x v="6"/>
          </reference>
        </references>
      </pivotArea>
    </format>
    <format dxfId="102">
      <pivotArea dataOnly="0" labelOnly="1" grandCol="1" outline="0" fieldPosition="0"/>
    </format>
    <format>
      <pivotArea type="all" dataOnly="0" outline="0" fieldPosition="0"/>
    </format>
    <format>
      <pivotArea type="origin" dataOnly="0" labelOnly="1" outline="0" fieldPosition="0"/>
    </format>
    <format>
      <pivotArea field="47" type="button" dataOnly="0" labelOnly="1" outline="0" axis="axisCol" fieldPosition="0"/>
    </format>
    <format>
      <pivotArea type="topRight" dataOnly="0" labelOnly="1" outline="0" fieldPosition="0"/>
    </format>
    <format dxfId="103">
      <pivotArea outline="0" collapsedLevelsAreSubtotals="1" fieldPosition="0"/>
    </format>
    <format dxfId="104">
      <pivotArea dataOnly="0" labelOnly="1" outline="0" fieldPosition="0">
        <references count="1">
          <reference field="1" count="0"/>
        </references>
      </pivotArea>
    </format>
    <format dxfId="105">
      <pivotArea dataOnly="0" labelOnly="1" grandRow="1" outline="0" fieldPosition="0"/>
    </format>
    <format dxfId="106">
      <pivotArea field="1" type="button" dataOnly="0" labelOnly="1" outline="0" axis="axisRow" fieldPosition="0"/>
    </format>
    <format dxfId="107">
      <pivotArea dataOnly="0" labelOnly="1" outline="0" fieldPosition="0">
        <references count="1">
          <reference field="47" count="7">
            <x v="0"/>
            <x v="1"/>
            <x v="2"/>
            <x v="3"/>
            <x v="4"/>
            <x v="5"/>
            <x v="6"/>
          </reference>
        </references>
      </pivotArea>
    </format>
    <format dxfId="108">
      <pivotArea dataOnly="0" labelOnly="1" grandCol="1" outline="0" fieldPosition="0"/>
    </format>
    <format dxfId="109">
      <pivotArea field="1" type="button" dataOnly="0" labelOnly="1" outline="0" axis="axisRow" fieldPosition="0"/>
    </format>
    <format dxfId="110">
      <pivotArea dataOnly="0" labelOnly="1" outline="0" fieldPosition="0">
        <references count="1">
          <reference field="47" count="7">
            <x v="0"/>
            <x v="1"/>
            <x v="2"/>
            <x v="3"/>
            <x v="4"/>
            <x v="5"/>
            <x v="6"/>
          </reference>
        </references>
      </pivotArea>
    </format>
    <format dxfId="111">
      <pivotArea dataOnly="0" labelOnly="1" grandCol="1" outline="0" fieldPosition="0"/>
    </format>
    <format dxfId="112">
      <pivotArea outline="0" fieldPosition="0">
        <references count="2">
          <reference field="1" count="0" selected="0"/>
          <reference field="47" count="1" selected="0">
            <x v="5"/>
          </reference>
        </references>
      </pivotArea>
    </format>
    <format dxfId="113">
      <pivotArea outline="0" fieldPosition="0">
        <references count="2">
          <reference field="1" count="0" selected="0"/>
          <reference field="47" count="2" selected="0">
            <x v="3"/>
            <x v="4"/>
          </reference>
        </references>
      </pivotArea>
    </format>
    <format dxfId="114">
      <pivotArea outline="0" collapsedLevelsAreSubtotals="1" fieldPosition="0"/>
    </format>
    <format dxfId="115">
      <pivotArea field="1" type="button" dataOnly="0" labelOnly="1" outline="0" axis="axisRow" fieldPosition="0"/>
    </format>
    <format dxfId="116">
      <pivotArea dataOnly="0" labelOnly="1" outline="0" fieldPosition="0">
        <references count="1">
          <reference field="1" count="0"/>
        </references>
      </pivotArea>
    </format>
    <format dxfId="117">
      <pivotArea dataOnly="0" labelOnly="1" grandRow="1" outline="0" fieldPosition="0"/>
    </format>
    <format dxfId="118">
      <pivotArea dataOnly="0" labelOnly="1" outline="0" fieldPosition="0">
        <references count="1">
          <reference field="47" count="7">
            <x v="0"/>
            <x v="1"/>
            <x v="2"/>
            <x v="3"/>
            <x v="4"/>
            <x v="5"/>
            <x v="6"/>
          </reference>
        </references>
      </pivotArea>
    </format>
    <format dxfId="119">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Grande_risco_ou_inédita" xr10:uid="{219A48BB-7DA1-4564-9A90-43FEF87807AE}" sourceName="Grande risco ou inédita">
  <pivotTables>
    <pivotTable tabId="18" name="Tabela dinâmica4"/>
  </pivotTables>
  <data>
    <tabular pivotCacheId="1968822774">
      <items count="3">
        <i x="2" s="1"/>
        <i x="0"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Possibilidade_de_compartilhada" xr10:uid="{35905ECD-63E9-4496-9520-F0474B15C122}" sourceName="Possibilidade de compartilhada">
  <pivotTables>
    <pivotTable tabId="18" name="Tabela dinâmica4"/>
  </pivotTables>
  <data>
    <tabular pivotCacheId="1968822774">
      <items count="3">
        <i x="0" s="1"/>
        <i x="1" s="1"/>
        <i x="2"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Grau_de_Prioridade_da_Contratação" xr10:uid="{2FBC8905-A321-4263-8FCC-70080EC3096B}" sourceName="Grau de Prioridade da Contratação">
  <pivotTables>
    <pivotTable tabId="18" name="Tabela dinâmica4"/>
  </pivotTables>
  <data>
    <tabular pivotCacheId="1968822774">
      <items count="4">
        <i x="0" s="1"/>
        <i x="2" s="1"/>
        <i x="1" s="1"/>
        <i x="3"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Critérios_de_sustentabilidade" xr10:uid="{F52CC53F-6CDA-466D-895C-3040F5C6E473}" sourceName="Critérios de sustentabilidade">
  <pivotTables>
    <pivotTable tabId="18" name="Tabela dinâmica4"/>
  </pivotTables>
  <data>
    <tabular pivotCacheId="1968822774">
      <items count="3">
        <i x="2" s="1"/>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Grande risco ou inédita" xr10:uid="{F3D84B67-1ED4-4486-9940-1D7149477FB0}" cache="SegmentaçãodeDados_Grande_risco_ou_inédita" caption="Grande risco ou inédita" columnCount="2" style="SlicerStyleLight2" rowHeight="228600"/>
  <slicer name="Possibilidade de compartilhada" xr10:uid="{DDE26D7D-E3BD-4297-8E67-0BE59ED8A21F}" cache="SegmentaçãodeDados_Possibilidade_de_compartilhada" caption="Compartilhada" startItem="2" columnCount="2" style="SlicerStyleLight2" rowHeight="228600"/>
  <slicer name="Grau de Prioridade da Contratação" xr10:uid="{33AFF35C-F77B-4B3D-B380-13C903C85518}" cache="SegmentaçãodeDados_Grau_de_Prioridade_da_Contratação" caption="Prioridade" columnCount="2" style="SlicerStyleLight2" rowHeight="228600"/>
  <slicer name="Critérios de sustentabilidade" xr10:uid="{31A3DF61-5928-453D-AA93-3131970FE9F1}" cache="SegmentaçãodeDados_Critérios_de_sustentabilidade" caption="Sustentabilidade" columnCount="2" style="SlicerStyleLight2" rowHeight="2286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5FA4C3-094D-487C-A63C-C3489CC71314}" name="Plano" displayName="Plano" ref="B5:U406" totalsRowShown="0" headerRowDxfId="78" dataDxfId="77" headerRowBorderDxfId="75" tableBorderDxfId="76" totalsRowBorderDxfId="74">
  <autoFilter ref="B5:U406" xr:uid="{805FA4C3-094D-487C-A63C-C3489CC71314}"/>
  <sortState xmlns:xlrd2="http://schemas.microsoft.com/office/spreadsheetml/2017/richdata2" ref="B6:U406">
    <sortCondition ref="B5:B406"/>
  </sortState>
  <tableColumns count="20">
    <tableColumn id="1" xr3:uid="{FDAAF948-8BC7-4F9E-83D0-35BF0B1061FA}" name="ID" dataDxfId="73"/>
    <tableColumn id="2" xr3:uid="{EB1E45DC-B75C-4C3B-9F87-D74A14E7435F}" name="Unidade Requisitante" dataDxfId="72"/>
    <tableColumn id="3" xr3:uid="{C1E66FF0-77B1-4530-B4C6-47258C964492}" name="Descrição sucinta do objeto" dataDxfId="71"/>
    <tableColumn id="4" xr3:uid="{6F532E5F-7349-4019-9CE4-4ACB85DA5C9E}" name="Quantidade estimada" dataDxfId="70"/>
    <tableColumn id="5" xr3:uid="{B8CAE0F5-26D5-4523-86A3-2A5AFCF7FEF3}" name="Estimativa preliminar do valor global" dataDxfId="69" dataCellStyle="Moeda"/>
    <tableColumn id="20" xr3:uid="{C33D0D6F-78B4-4FD3-8A22-A80E4FD40CEF}" name="Estimativa preliminar do valor para o exercício 2026" dataDxfId="68" dataCellStyle="Moeda"/>
    <tableColumn id="6" xr3:uid="{0370CEE7-AD9A-440B-8025-B786A71A4588}" name="Modalidade" dataDxfId="67" dataCellStyle="Moeda"/>
    <tableColumn id="7" xr3:uid="{F21EBF4B-AC07-4BA7-90DE-0C59B6BDF477}" name="Código Compras (catmat/catser)" dataDxfId="66"/>
    <tableColumn id="8" xr3:uid="{059993CB-F4D2-4D07-8EF0-63A86CA9BD0C}" name="Justificativa da necessidade da contratação" dataDxfId="65"/>
    <tableColumn id="9" xr3:uid="{AD58D110-DD1B-42F8-A361-941AAE05D1FD}" name="Grande risco ou inédita" dataDxfId="64"/>
    <tableColumn id="10" xr3:uid="{7211FC5C-8C09-4B86-8378-B673FA3C326C}" name="Possibilidade de compartilhada" dataDxfId="63"/>
    <tableColumn id="11" xr3:uid="{53458F6D-F251-4F84-97C7-A2E6C794AC50}" name="Critérios de sustentabilidade" dataDxfId="62"/>
    <tableColumn id="12" xr3:uid="{78DB826D-6E9D-45AD-BC54-64951BF6B08B}" name="Grau de Prioridade da Contratação" dataDxfId="61"/>
    <tableColumn id="13" xr3:uid="{EEC08E0B-3A53-4386-950A-6CAF53F835D0}" name="Data de início_x000a_dos Estudos Técnicos Preliminares (ETP)" dataDxfId="60"/>
    <tableColumn id="14" xr3:uid="{987A916A-04FD-48F1-9D94-9FDED9A86BF5}" name="Data de envio_x000a_do ETP ao DGA" dataDxfId="59"/>
    <tableColumn id="15" xr3:uid="{6B3536B5-D1FE-4B0E-9FCA-30CFD484C1D7}" name="Data de início_x000a_da elaboração_x000a_do Termo de Referência (TR)/Projeto Básico (PB)" dataDxfId="58"/>
    <tableColumn id="16" xr3:uid="{DA411B7D-4A40-4872-95C6-C71D02445E37}" name="Data de envio_x000a_do TR/PB ao DGA" dataDxfId="57"/>
    <tableColumn id="17" xr3:uid="{6B64A6D8-7C20-456C-820A-EDACFE07BD14}" name="Data limite para contratação" dataDxfId="56"/>
    <tableColumn id="19" xr3:uid="{4DA03B28-4239-4C61-850D-A66F7C20C2A7}" name="Processo (se já autuado)" dataDxfId="55"/>
    <tableColumn id="18" xr3:uid="{9419D68C-82BC-4809-B771-CEC48E878EEC}" name="n. de ordem" dataDxfId="54"/>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41F810-787C-4404-989C-1A8B07618C1C}" name="Tabela2" displayName="Tabela2" ref="B17:N3192" totalsRowShown="0" headerRowDxfId="53" dataDxfId="52" tableBorderDxfId="51">
  <autoFilter ref="B17:N3192" xr:uid="{B441F810-787C-4404-989C-1A8B07618C1C}">
    <filterColumn colId="5">
      <filters>
        <filter val="superveniente"/>
      </filters>
    </filterColumn>
  </autoFilter>
  <sortState xmlns:xlrd2="http://schemas.microsoft.com/office/spreadsheetml/2017/richdata2" ref="B18:N3192">
    <sortCondition ref="B18:B3192"/>
  </sortState>
  <tableColumns count="13">
    <tableColumn id="1" xr3:uid="{1F6CA9B5-3A32-4F51-901B-B6CDEC07B8AD}" name="N. de ordem" dataDxfId="50"/>
    <tableColumn id="2" xr3:uid="{D214513F-A06B-4074-816B-EE9ED4676DAE}" name="Unidade/Nome" dataDxfId="49"/>
    <tableColumn id="3" xr3:uid="{7F51FE41-E0DA-4D78-93E7-22BE51F136E7}" name="Gestor Orçamentário" dataDxfId="48"/>
    <tableColumn id="4" xr3:uid="{09F4F481-2DBF-4AE9-A242-34FC25621282}" name="Descrição sucinta do objeto" dataDxfId="47"/>
    <tableColumn id="5" xr3:uid="{1F0CCFE6-E9FD-4639-BD57-2764373E8618}" name="Processo" dataDxfId="46"/>
    <tableColumn id="6" xr3:uid="{3E88EA2C-7F23-4B5B-A96E-F8CC01228C7C}" name="Tipo" dataDxfId="45"/>
    <tableColumn id="7" xr3:uid="{C576B576-9DC9-4435-885E-CF79D9B1EDD0}" name="Situação" dataDxfId="44"/>
    <tableColumn id="8" xr3:uid="{6D4CB0E0-154C-4AA1-9EF7-2093EE26A464}" name="Justificativa para a necessidade da contratação" dataDxfId="43"/>
    <tableColumn id="9" xr3:uid="{CA2FD9B3-02E4-4569-AB5A-A97A54A8311E}" name="Quantidade estimada" dataDxfId="42"/>
    <tableColumn id="10" xr3:uid="{162E90DC-16CC-4E9A-B0A0-83C76EED93DF}" name="Valor estimado da contratação" dataDxfId="41"/>
    <tableColumn id="11" xr3:uid="{66DBF4E4-EE91-4B7B-885E-0ED5766ABD61}" name="Grau de Prioridade da Contratação" dataDxfId="40"/>
    <tableColumn id="12" xr3:uid="{5F211A04-63AC-4DB3-A60C-93FB1D784ACD}" name="Modalidade" dataDxfId="39"/>
    <tableColumn id="13" xr3:uid="{7C915E82-0D32-40AD-ABBD-458286FCA5CE}" name="Valor já contrado (matriz)" dataDxfId="38">
      <calculatedColumnFormula>IF(Tabela2[[#This Row],[Tipo]]="matriz",VLOOKUP(Tabela2[[#This Row],[N. de ordem]],Estatísticas!$A$66:$B$1048576,2,FALSE),"")</calculatedColumnFormula>
    </tableColumn>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37095C0-91F0-4636-9453-7F5F4558CCDF}" name="Acompanhamento4" displayName="Acompanhamento4" ref="A6:AC395" totalsRowShown="0" headerRowDxfId="31" dataDxfId="30" tableBorderDxfId="29">
  <autoFilter ref="A6:AC395" xr:uid="{B37095C0-91F0-4636-9453-7F5F4558CCDF}">
    <filterColumn colId="1">
      <filters>
        <filter val="DTI272"/>
      </filters>
    </filterColumn>
    <filterColumn colId="2">
      <filters>
        <filter val="DTI"/>
      </filters>
    </filterColumn>
  </autoFilter>
  <sortState xmlns:xlrd2="http://schemas.microsoft.com/office/spreadsheetml/2017/richdata2" ref="A7:O395">
    <sortCondition ref="B6:B395"/>
  </sortState>
  <tableColumns count="29">
    <tableColumn id="1" xr3:uid="{82B349DC-E4AA-44C2-8380-CE3A868B18E9}" name="n. de ordem" dataDxfId="28"/>
    <tableColumn id="2" xr3:uid="{D9FD4515-A8AC-4B22-9DB0-5B77D1F196F8}" name="ID" dataDxfId="27"/>
    <tableColumn id="3" xr3:uid="{5A306197-2276-4710-8CDA-EB8D2A31E1F1}" name="Unidade Requisitante" dataDxfId="26">
      <calculatedColumnFormula>IF(Acompanhamento4[[#This Row],[ID]]="","",VLOOKUP(Acompanhamento4[[#This Row],[ID]],Plano[],2,FALSE))</calculatedColumnFormula>
    </tableColumn>
    <tableColumn id="23" xr3:uid="{D5B30846-9230-49D4-892B-561976CB5051}" name="Descrição sucinta do objeto" dataDxfId="25">
      <calculatedColumnFormula>IF(Acompanhamento4[[#This Row],[ID]]="","",VLOOKUP(Acompanhamento4[[#This Row],[ID]],Plano[],3,FALSE))</calculatedColumnFormula>
    </tableColumn>
    <tableColumn id="9" xr3:uid="{1685F5A4-723B-4E38-92DC-E52179721A14}" name="Modalidade" dataDxfId="24">
      <calculatedColumnFormula>IF(Acompanhamento4[[#This Row],[ID]]="","",VLOOKUP(Acompanhamento4[[#This Row],[ID]],Plano[],7,FALSE))</calculatedColumnFormula>
    </tableColumn>
    <tableColumn id="25" xr3:uid="{B9D1C2BE-5FEC-4C1E-8032-C9DC50AC5D64}" name="Agente (fase interna)" dataDxfId="23"/>
    <tableColumn id="24" xr3:uid="{CC470BDC-044E-471F-963D-B73C722A8E19}" name="Agente (fase externa)" dataDxfId="22"/>
    <tableColumn id="10" xr3:uid="{930512F7-9974-4A5D-91F7-E74194D02735}" name="Gerente de Riscos" dataDxfId="21"/>
    <tableColumn id="11" xr3:uid="{8F7B407E-FC0E-4368-93A4-2D32B3D989B3}" name="Processo" dataDxfId="20">
      <calculatedColumnFormula>IF(Acompanhamento4[[#This Row],[ID]]="","",VLOOKUP(Acompanhamento4[[#This Row],[ID]],Plano[],19,FALSE))</calculatedColumnFormula>
    </tableColumn>
    <tableColumn id="28" xr3:uid="{0E7DE7BF-99EF-40B7-A7B4-F5C1F22BB886}" name="N. da Contratação" dataDxfId="19"/>
    <tableColumn id="30" xr3:uid="{E5A302A6-3542-4C0B-AAA4-EA640BF2ACAD}" name="Situação" dataDxfId="18"/>
    <tableColumn id="22" xr3:uid="{6D8646B3-6FB6-4660-AAC9-606C636250E7}" name="Data de autorização do ETP" dataDxfId="17"/>
    <tableColumn id="14" xr3:uid="{205C2DB7-8116-4D3F-9CFD-04CCA14200BE}" name="Data da autorização do TR/PB " dataDxfId="16"/>
    <tableColumn id="15" xr3:uid="{273AAD9E-AB2F-466A-8455-5FF6D6ECEAB7}" name="Data da homologação/autorização da contratação" dataDxfId="15"/>
    <tableColumn id="18" xr3:uid="{B7A8C87A-10FA-4A26-94BE-5BAEF8B32F4F}" name="A compartilhada foi efetivada" dataDxfId="14"/>
    <tableColumn id="4" xr3:uid="{BD644D42-748A-401D-A0ED-E098064B8E56}" name="Data de início_x000a_dos ETP" dataDxfId="13">
      <calculatedColumnFormula>IF(Acompanhamento4[[#This Row],[ID]]="","",VLOOKUP(Acompanhamento4[[#This Row],[ID]],Plano[],14,FALSE))</calculatedColumnFormula>
    </tableColumn>
    <tableColumn id="5" xr3:uid="{FDB23B6E-C9D7-4F0E-90C7-5CAA2D4CF80C}" name="Data de envio_x000a_do ETP ao DGA" dataDxfId="12">
      <calculatedColumnFormula>IF(Acompanhamento4[[#This Row],[ID]]="","",VLOOKUP(Acompanhamento4[[#This Row],[ID]],Plano[],15,FALSE))</calculatedColumnFormula>
    </tableColumn>
    <tableColumn id="6" xr3:uid="{E8291099-77E8-4BD1-B80E-74F1A90BFB62}" name="Data de início_x000a_da elaboração_x000a_do Termo de Referência (TR)/Projeto Básico (PB)" dataDxfId="11">
      <calculatedColumnFormula>IF(Acompanhamento4[[#This Row],[ID]]="","",VLOOKUP(Acompanhamento4[[#This Row],[ID]],Plano[],16,FALSE))</calculatedColumnFormula>
    </tableColumn>
    <tableColumn id="7" xr3:uid="{D25C3589-7BC4-4168-8A09-8FF6D09B00C1}" name="Data de envio_x000a_do TR/PB ao DGA" dataDxfId="10">
      <calculatedColumnFormula>IF(Acompanhamento4[[#This Row],[ID]]="","",VLOOKUP(Acompanhamento4[[#This Row],[ID]],Plano[],17,FALSE))</calculatedColumnFormula>
    </tableColumn>
    <tableColumn id="8" xr3:uid="{25BEB6A1-6AF2-4FFA-8E70-4605B609BDCC}" name="Data limite para contratação" dataDxfId="9">
      <calculatedColumnFormula>IF(Acompanhamento4[[#This Row],[ID]]="","",VLOOKUP(Acompanhamento4[[#This Row],[ID]],Plano[],18,FALSE))</calculatedColumnFormula>
    </tableColumn>
    <tableColumn id="27" xr3:uid="{7593F392-897D-45E2-BDB7-05B08D69FA02}" name="ETP Nova data de envio" dataDxfId="8"/>
    <tableColumn id="12" xr3:uid="{E45BA3AC-55B2-4E3B-9A5C-5F12E9355FF7}" name="TR/PB Nova data de envio" dataDxfId="7"/>
    <tableColumn id="13" xr3:uid="{42A606E3-B7C3-44DC-8632-236FBA068010}" name="Nova data limite para contratação" dataDxfId="6"/>
    <tableColumn id="16" xr3:uid="{04B6200A-E0B4-4D29-9F58-B6530A69A0DF}" name="Envio ETP" dataDxfId="5">
      <calculatedColumnFormula>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envio]])-TODAY(),Q7-TODAY()),
"finalizada"))</calculatedColumnFormula>
    </tableColumn>
    <tableColumn id="17" xr3:uid="{3670AE57-6A0E-4DB2-B4A6-58AB57FB884F}" name="Envio TR" dataDxfId="4">
      <calculatedColumnFormula>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envio]])-TODAY(),S7-TODAY()),
"finalizada"))</calculatedColumnFormula>
    </tableColumn>
    <tableColumn id="19" xr3:uid="{2A85A7FB-32B3-4534-B6D1-2D8E04CC682E}" name="Limite para contratação" dataDxfId="3">
      <calculatedColumnFormula>IF(Acompanhamento4[[#This Row],[ID]]="","",IF(OR(Acompanhamento4[[#This Row],[Situação]]="prevista",Acompanhamento4[[#This Row],[Situação]]="em andamento"),
IF(Acompanhamento4[[#This Row],[Nova data limite para contratação]]&lt;&gt;"",VALUE(Acompanhamento4[[#This Row],[Nova data limite para contratação]])-TODAY(),T7-TODAY()),
"finalizada"))</calculatedColumnFormula>
    </tableColumn>
    <tableColumn id="20" xr3:uid="{BB747AA8-2DF0-4014-A3A0-6B75719286DA}" name="Tramitação Total" dataDxfId="2">
      <calculatedColumnFormula>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calculatedColumnFormula>
    </tableColumn>
    <tableColumn id="21" xr3:uid="{9B54F6ED-AA9E-4B82-BA4B-F91586E43197}" name="Situação Prazo" dataDxfId="1">
      <calculatedColumnFormula array="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calculatedColumnFormula>
    </tableColumn>
    <tableColumn id="26" xr3:uid="{7EBC7092-B9BE-41D5-97D1-20D245670626}" name="Observações" dataDxfId="0"/>
  </tableColumns>
  <tableStyleInfo name="TableStyleMedium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vertOverflow="clip" horzOverflow="clip" rtlCol="0" anchor="t"/>
      <a:lstStyle>
        <a:defPPr algn="l">
          <a:defRPr sz="1100">
            <a:noFill/>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19/04/relationships/namedSheetView" Target="../namedSheetViews/namedSheetView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1CFB-530E-4352-9D72-8F751DB652A1}">
  <sheetPr filterMode="1">
    <tabColor theme="9" tint="-0.249977111117893"/>
  </sheetPr>
  <dimension ref="A1:AE3011"/>
  <sheetViews>
    <sheetView showGridLines="0" topLeftCell="A6" workbookViewId="0">
      <selection activeCell="E8" sqref="E8:F8"/>
    </sheetView>
  </sheetViews>
  <sheetFormatPr defaultColWidth="9" defaultRowHeight="14.25" customHeight="1" zeroHeight="1"/>
  <cols>
    <col min="1" max="1" width="2.625" customWidth="1"/>
    <col min="2" max="2" width="12.5" style="24" customWidth="1"/>
    <col min="3" max="3" width="9.25" style="24" bestFit="1" customWidth="1"/>
    <col min="4" max="4" width="13" style="24" customWidth="1"/>
    <col min="5" max="5" width="24.75" style="24" customWidth="1"/>
    <col min="6" max="6" width="16.875" style="24" customWidth="1"/>
    <col min="7" max="9" width="10.625" style="24" customWidth="1"/>
    <col min="10" max="10" width="18.375" style="24" customWidth="1"/>
    <col min="11" max="11" width="10.625" style="24" customWidth="1"/>
    <col min="12" max="12" width="16.125" style="24" customWidth="1"/>
    <col min="13" max="13" width="10.625" style="24" customWidth="1"/>
    <col min="14" max="14" width="11" style="24" customWidth="1"/>
    <col min="15" max="16" width="10.625" style="24" customWidth="1"/>
    <col min="17" max="17" width="13.375" style="24" customWidth="1"/>
    <col min="18" max="18" width="9.625" style="24" customWidth="1"/>
    <col min="19" max="19" width="18.375" style="24" customWidth="1"/>
    <col min="20" max="20" width="13.25" style="24" customWidth="1"/>
    <col min="21" max="21" width="9" style="24"/>
    <col min="22" max="22" width="9.125" style="24" bestFit="1" customWidth="1"/>
    <col min="23" max="23" width="9.625" style="24" customWidth="1"/>
    <col min="24" max="24" width="10.25" style="24" customWidth="1"/>
    <col min="25" max="25" width="11.5" style="24" customWidth="1"/>
    <col min="26" max="26" width="12" style="24" customWidth="1"/>
    <col min="27" max="27" width="21.25" style="24" customWidth="1"/>
    <col min="28" max="28" width="9" style="24" customWidth="1"/>
    <col min="29" max="16384" width="9" style="24"/>
  </cols>
  <sheetData>
    <row r="1" spans="2:31" customFormat="1"/>
    <row r="2" spans="2:31" customFormat="1" ht="97.5" customHeight="1">
      <c r="B2" s="392" t="s">
        <v>0</v>
      </c>
      <c r="C2" s="393"/>
      <c r="D2" s="393"/>
      <c r="E2" s="393"/>
      <c r="F2" s="393"/>
      <c r="G2" s="393"/>
      <c r="H2" s="393"/>
      <c r="I2" s="393"/>
      <c r="J2" s="393"/>
      <c r="K2" s="393"/>
      <c r="L2" s="393"/>
      <c r="M2" s="393"/>
      <c r="N2" s="393"/>
      <c r="O2" s="393"/>
      <c r="P2" s="393"/>
      <c r="Q2" s="393"/>
      <c r="R2" s="393"/>
    </row>
    <row r="3" spans="2:31" customFormat="1"/>
    <row r="4" spans="2:31" customFormat="1"/>
    <row r="5" spans="2:31" customFormat="1" ht="26.25">
      <c r="B5" s="391" t="s">
        <v>1</v>
      </c>
      <c r="C5" s="391"/>
      <c r="D5" s="391"/>
      <c r="E5" s="391"/>
      <c r="F5" s="391"/>
      <c r="G5" s="391"/>
      <c r="H5" s="391"/>
      <c r="I5" s="391"/>
      <c r="J5" s="391"/>
      <c r="K5" s="391"/>
      <c r="L5" s="391"/>
      <c r="M5" s="391"/>
      <c r="N5" s="391"/>
      <c r="O5" s="391"/>
      <c r="P5" s="391"/>
      <c r="Q5" s="391"/>
      <c r="R5" s="391"/>
    </row>
    <row r="6" spans="2:31" customFormat="1" ht="28.5" customHeight="1">
      <c r="B6" s="218" t="s">
        <v>2</v>
      </c>
      <c r="C6" s="12"/>
      <c r="D6" s="12"/>
      <c r="E6" s="12"/>
      <c r="F6" s="12"/>
      <c r="G6" s="12"/>
      <c r="H6" s="12"/>
      <c r="I6" s="12"/>
      <c r="J6" s="12"/>
      <c r="K6" s="12"/>
      <c r="L6" s="12"/>
      <c r="M6" s="12"/>
      <c r="N6" s="12"/>
      <c r="O6" s="12"/>
      <c r="P6" s="12"/>
    </row>
    <row r="7" spans="2:31" customFormat="1" ht="62.25" customHeight="1">
      <c r="B7" s="292" t="s">
        <v>3</v>
      </c>
      <c r="C7" s="396" t="s">
        <v>4</v>
      </c>
      <c r="D7" s="397"/>
      <c r="E7" s="396" t="s">
        <v>5</v>
      </c>
      <c r="F7" s="397"/>
      <c r="G7" s="389" t="s">
        <v>6</v>
      </c>
      <c r="H7" s="389"/>
      <c r="I7" s="389" t="str">
        <f>IF(C8="Dispensa de Pequeno Valor","","Modalidade")</f>
        <v>Modalidade</v>
      </c>
      <c r="J7" s="389"/>
      <c r="K7" s="389" t="str">
        <f>IF(C8="Dispensa de Pequeno Valor","","Agente (fase interna)")</f>
        <v>Agente (fase interna)</v>
      </c>
      <c r="L7" s="389"/>
      <c r="M7" s="389" t="str">
        <f>IF(C8="Dispensa de Pequeno Valor","","Agente (fase externa)")</f>
        <v>Agente (fase externa)</v>
      </c>
      <c r="N7" s="389"/>
      <c r="O7" s="389" t="str">
        <f>IF(C8="Dispensa de Pequeno Valor","","Situação")</f>
        <v>Situação</v>
      </c>
      <c r="P7" s="390"/>
      <c r="Q7" s="389" t="s">
        <v>7</v>
      </c>
      <c r="R7" s="390"/>
      <c r="S7" s="24"/>
    </row>
    <row r="8" spans="2:31" customFormat="1" ht="49.5" customHeight="1">
      <c r="B8" s="293" t="s">
        <v>8</v>
      </c>
      <c r="C8" s="394"/>
      <c r="D8" s="395"/>
      <c r="E8" s="394"/>
      <c r="F8" s="395"/>
      <c r="G8" s="387"/>
      <c r="H8" s="387"/>
      <c r="I8" s="387"/>
      <c r="J8" s="387"/>
      <c r="K8" s="387"/>
      <c r="L8" s="387"/>
      <c r="M8" s="387"/>
      <c r="N8" s="387"/>
      <c r="O8" s="387"/>
      <c r="P8" s="388"/>
      <c r="Q8" s="387"/>
      <c r="R8" s="388"/>
      <c r="S8" s="24"/>
    </row>
    <row r="9" spans="2:31" customFormat="1">
      <c r="B9" s="12"/>
      <c r="C9" s="12"/>
      <c r="D9" s="12"/>
      <c r="E9" s="12"/>
      <c r="F9" s="12"/>
      <c r="G9" s="12"/>
      <c r="H9" s="12"/>
      <c r="I9" s="12"/>
      <c r="J9" s="12"/>
      <c r="K9" s="12"/>
      <c r="L9" s="12"/>
      <c r="M9" s="12"/>
      <c r="N9" s="12"/>
      <c r="O9" s="80"/>
      <c r="P9" s="80"/>
    </row>
    <row r="10" spans="2:31" customFormat="1" ht="125.25" customHeight="1">
      <c r="B10" s="291" t="str">
        <f>IF(C8=B6,"","Controle de Prazo")</f>
        <v>Controle de Prazo</v>
      </c>
      <c r="C10" s="201" t="str" cm="1">
        <f t="array" ref="C10:Z10">IF(C8=B6,_xlfn._xlws.FILTER(Tabela2[[#Headers],[N. de ordem]:[Justificativa para a necessidade da contratação]],Tabela2[[#Headers],[N. de ordem]:[Justificativa para a necessidade da contratação]]="",Tabela2[[#Headers],[N. de ordem]:[Justificativa para a necessidade da contratação]]),_xlfn._xlws.FILTER(dados!AI1:BF1,dados!AI1:BF1="",dados!AI1:BF1))</f>
        <v>ID</v>
      </c>
      <c r="D10" s="201" t="str">
        <v>Unidade Requisitante</v>
      </c>
      <c r="E10" s="201" t="str">
        <v>Descrição sucinta do objeto</v>
      </c>
      <c r="F10" s="202" t="str">
        <v>Modalidade</v>
      </c>
      <c r="G10" s="201" t="str">
        <v>Grande risco ou inédita</v>
      </c>
      <c r="H10" s="201" t="str">
        <v>Possibilidade de compartilhada</v>
      </c>
      <c r="I10" s="201" t="str">
        <v>Critérios de sustentabilidade</v>
      </c>
      <c r="J10" s="201" t="str">
        <v>Grau de Prioridade da Contratação</v>
      </c>
      <c r="K10" s="203" t="str">
        <v>Data de início
dos Estudos Técnicos Preliminares (ETP)</v>
      </c>
      <c r="L10" s="201" t="str">
        <v>Data de envio
do ETP ao DGA</v>
      </c>
      <c r="M10" s="201" t="str">
        <v>Data de início
da elaboração
do Termo de Referência (TR)/Projeto Básico (PB)</v>
      </c>
      <c r="N10" s="201" t="str">
        <v>Data de envio
do TR/PB ao DGA</v>
      </c>
      <c r="O10" s="201" t="str">
        <v>Data limite para contratação</v>
      </c>
      <c r="P10" s="201" t="str">
        <v>Agente (fase interna)</v>
      </c>
      <c r="Q10" s="201" t="str">
        <v>Agente (fase externa)</v>
      </c>
      <c r="R10" s="201" t="str">
        <v>Gerente de Riscos</v>
      </c>
      <c r="S10" s="201" t="str">
        <v>Processo</v>
      </c>
      <c r="T10" s="201" t="str">
        <v>N. da Contratação</v>
      </c>
      <c r="U10" s="201" t="str">
        <v>Situação</v>
      </c>
      <c r="V10" s="201" t="str">
        <v>Nova data prevista de envio ETP</v>
      </c>
      <c r="W10" s="201" t="str">
        <v>Nova data provável de envio TR/PB</v>
      </c>
      <c r="X10" s="201" t="str">
        <v>Nova data limite para contratação</v>
      </c>
      <c r="Y10" s="201" t="str">
        <v xml:space="preserve">Data da autorização do TR/PB </v>
      </c>
      <c r="Z10" s="201" t="str">
        <v>Data da homologação/autorização da contratação</v>
      </c>
      <c r="AA10" s="201" t="s">
        <v>9</v>
      </c>
      <c r="AB10" s="201"/>
    </row>
    <row r="11" spans="2:31" s="182" customFormat="1" ht="191.25">
      <c r="B11" s="313" t="str">
        <f ca="1">IF($C$8=$B$6,"",AA11)</f>
        <v>contratação no prazo</v>
      </c>
      <c r="C11" s="294" t="str" cm="1">
        <f t="array" aca="1" ref="C11:AA411" ca="1">IF(C8=B6,IF((E8="")*(G8="")*(O8=""),Tabela2[[N. de ordem]:[Justificativa para a necessidade da contratação]],IFERROR(_xlfn._xlws.FILTER(Tabela2[[N. de ordem]:[Justificativa para a necessidade da contratação]],((Tabela2[N. de ordem]=G8)+(G8=""))*((Tabela2[Gestor Orçamentário]=E8)+(E8=""))*((Tabela2[Situação]=O8)+(O8=""))),"sem resultado")),
IF((E8="")*(G8="")*(I8="")*(K8="")*(M8="")*(O8="")*(Q8=""),
_xlfn.CHOOSECOLS(Consolidado!A2:AV402,
1,2,3,7,10,11,12,13,14,15,16,17,18,26,27,28,29,30,31,34,41,42,43,34,48),
IFERROR(_xlfn._xlws.FILTER(
_xlfn.CHOOSECOLS(Consolidado!A2:AV402,
1,2,3,7,10,11,12,13,14,15,16,17,18,26,27,28,29,30,31,34,41,42,43,34,48),
(((Consolidado!A2:A402=G8)+(G8=""))*
((Consolidado!B2:B402=E8)+(E8=""))*
((Consolidado!G2:G402=I8)+(I8=""))*
((Consolidado!Z2:Z402=K8)+(K8=""))*
((Consolidado!AA2:AA402=M8)+(M8=""))*
((Consolidado!AE2:AE402=O8)+(O8=""))*
((Consolidado!AV2:AV402=Q8)+(Q8=""))
)),"sem resultado")))</f>
        <v>023.1.11.0</v>
      </c>
      <c r="D11" s="294" t="str">
        <f ca="1"/>
        <v>DEA</v>
      </c>
      <c r="E11" s="294" t="str">
        <f ca="1"/>
        <v>Substituição do sistema de climatização Rid Silva Capital</v>
      </c>
      <c r="F11" s="294" t="str">
        <f ca="1"/>
        <v>Concorrência</v>
      </c>
      <c r="G11" s="294" t="str">
        <f ca="1"/>
        <v>Não</v>
      </c>
      <c r="H11" s="294" t="str">
        <f ca="1"/>
        <v>Não</v>
      </c>
      <c r="I11" s="294" t="str">
        <f ca="1"/>
        <v>Sim</v>
      </c>
      <c r="J11" s="294" t="str">
        <f ca="1"/>
        <v>alto</v>
      </c>
      <c r="K11" s="295">
        <f ca="1"/>
        <v>46235</v>
      </c>
      <c r="L11" s="295">
        <f ca="1"/>
        <v>46355</v>
      </c>
      <c r="M11" s="295">
        <f ca="1"/>
        <v>46370</v>
      </c>
      <c r="N11" s="295">
        <f ca="1"/>
        <v>46375</v>
      </c>
      <c r="O11" s="295">
        <f ca="1"/>
        <v>46555</v>
      </c>
      <c r="P11" s="296" t="str">
        <f ca="1"/>
        <v>Comissão</v>
      </c>
      <c r="Q11" s="296">
        <f ca="1"/>
        <v>0</v>
      </c>
      <c r="R11" s="297" t="str">
        <f ca="1"/>
        <v>Não se aplica</v>
      </c>
      <c r="S11" s="297">
        <f ca="1"/>
        <v>0</v>
      </c>
      <c r="T11" s="297">
        <f ca="1"/>
        <v>0</v>
      </c>
      <c r="U11" s="297" t="str">
        <f ca="1"/>
        <v>PREVISTA</v>
      </c>
      <c r="V11" s="295">
        <f ca="1"/>
        <v>0</v>
      </c>
      <c r="W11" s="295">
        <f ca="1"/>
        <v>0</v>
      </c>
      <c r="X11" s="295">
        <f ca="1"/>
        <v>0</v>
      </c>
      <c r="Y11" s="295">
        <f ca="1"/>
        <v>0</v>
      </c>
      <c r="Z11" s="295">
        <f ca="1"/>
        <v>0</v>
      </c>
      <c r="AA11" s="297" t="str">
        <f ca="1"/>
        <v>contratação no prazo</v>
      </c>
      <c r="AB11" s="186"/>
      <c r="AD11"/>
      <c r="AE11"/>
    </row>
    <row r="12" spans="2:31" s="182" customFormat="1" ht="78" hidden="1" customHeight="1">
      <c r="B12" s="313" t="str">
        <f t="shared" ref="B12:B75" ca="1" si="0">IF($C$8=$B$6,"",AA12)</f>
        <v>finalizada</v>
      </c>
      <c r="C12" s="294" t="str">
        <f ca="1"/>
        <v>030.1.2.0</v>
      </c>
      <c r="D12" s="294" t="str">
        <f ca="1"/>
        <v>DEA</v>
      </c>
      <c r="E12" s="294" t="str">
        <f ca="1"/>
        <v>Reforma Global e Ampliação Fórum Criciúma</v>
      </c>
      <c r="F12" s="294" t="str">
        <f ca="1"/>
        <v>Concorrência</v>
      </c>
      <c r="G12" s="294" t="str">
        <f ca="1"/>
        <v>Não</v>
      </c>
      <c r="H12" s="294" t="str">
        <f ca="1"/>
        <v>Não</v>
      </c>
      <c r="I12" s="294" t="str">
        <f ca="1"/>
        <v>Sim</v>
      </c>
      <c r="J12" s="294" t="str">
        <f ca="1"/>
        <v>alto</v>
      </c>
      <c r="K12" s="295">
        <f ca="1"/>
        <v>45030</v>
      </c>
      <c r="L12" s="295">
        <f ca="1"/>
        <v>46327</v>
      </c>
      <c r="M12" s="295">
        <f ca="1"/>
        <v>46342</v>
      </c>
      <c r="N12" s="295">
        <f ca="1"/>
        <v>46347</v>
      </c>
      <c r="O12" s="295">
        <f ca="1"/>
        <v>46527</v>
      </c>
      <c r="P12" s="296" t="str">
        <f ca="1"/>
        <v>Comissão</v>
      </c>
      <c r="Q12" s="296">
        <f ca="1"/>
        <v>0</v>
      </c>
      <c r="R12" s="297" t="str">
        <f ca="1"/>
        <v>Não se aplica</v>
      </c>
      <c r="S12" s="297">
        <f ca="1"/>
        <v>0</v>
      </c>
      <c r="T12" s="297">
        <f ca="1"/>
        <v>0</v>
      </c>
      <c r="U12" s="297" t="str">
        <f ca="1"/>
        <v>TRANSF. PARA O PRÓX. EXERCÍCIO</v>
      </c>
      <c r="V12" s="295">
        <f ca="1"/>
        <v>0</v>
      </c>
      <c r="W12" s="295">
        <f ca="1"/>
        <v>46355</v>
      </c>
      <c r="X12" s="295">
        <f ca="1"/>
        <v>0</v>
      </c>
      <c r="Y12" s="295">
        <f ca="1"/>
        <v>46527</v>
      </c>
      <c r="Z12" s="295">
        <f ca="1"/>
        <v>0</v>
      </c>
      <c r="AA12" s="297" t="str">
        <f ca="1"/>
        <v>finalizada</v>
      </c>
      <c r="AB12" s="186"/>
      <c r="AD12"/>
      <c r="AE12"/>
    </row>
    <row r="13" spans="2:31" s="182" customFormat="1" ht="78" hidden="1" customHeight="1">
      <c r="B13" s="313" t="str">
        <f t="shared" ca="1" si="0"/>
        <v>finalizada</v>
      </c>
      <c r="C13" s="294" t="str">
        <f ca="1"/>
        <v>055.1.1.0</v>
      </c>
      <c r="D13" s="294" t="str">
        <f ca="1"/>
        <v>DEA</v>
      </c>
      <c r="E13" s="294" t="str">
        <f ca="1"/>
        <v>Reforma parcial - cobertura Jaguaruna</v>
      </c>
      <c r="F13" s="294" t="str">
        <f ca="1"/>
        <v>Concorrência</v>
      </c>
      <c r="G13" s="294" t="str">
        <f ca="1"/>
        <v>Não</v>
      </c>
      <c r="H13" s="294" t="str">
        <f ca="1"/>
        <v>Não</v>
      </c>
      <c r="I13" s="294" t="str">
        <f ca="1"/>
        <v>Sim</v>
      </c>
      <c r="J13" s="294" t="str">
        <f ca="1"/>
        <v>alto</v>
      </c>
      <c r="K13" s="295">
        <f ca="1"/>
        <v>46065</v>
      </c>
      <c r="L13" s="295">
        <f ca="1"/>
        <v>46185</v>
      </c>
      <c r="M13" s="295">
        <f ca="1"/>
        <v>46200</v>
      </c>
      <c r="N13" s="295">
        <f ca="1"/>
        <v>46205</v>
      </c>
      <c r="O13" s="295">
        <f ca="1"/>
        <v>46385</v>
      </c>
      <c r="P13" s="297" t="str">
        <f ca="1"/>
        <v>Comissão</v>
      </c>
      <c r="Q13" s="297">
        <f ca="1"/>
        <v>0</v>
      </c>
      <c r="R13" s="297" t="str">
        <f ca="1"/>
        <v>Não se aplica</v>
      </c>
      <c r="S13" s="297">
        <f ca="1"/>
        <v>0</v>
      </c>
      <c r="T13" s="297">
        <f ca="1"/>
        <v>0</v>
      </c>
      <c r="U13" s="297" t="str">
        <f ca="1"/>
        <v>CANCELADA</v>
      </c>
      <c r="V13" s="295">
        <f ca="1"/>
        <v>0</v>
      </c>
      <c r="W13" s="295">
        <f ca="1"/>
        <v>46355</v>
      </c>
      <c r="X13" s="295">
        <f ca="1"/>
        <v>0</v>
      </c>
      <c r="Y13" s="295">
        <f ca="1"/>
        <v>46555</v>
      </c>
      <c r="Z13" s="295">
        <f ca="1"/>
        <v>0</v>
      </c>
      <c r="AA13" s="297" t="str">
        <f ca="1"/>
        <v>finalizada</v>
      </c>
      <c r="AB13" s="186"/>
      <c r="AD13"/>
      <c r="AE13"/>
    </row>
    <row r="14" spans="2:31" s="182" customFormat="1" ht="78" hidden="1" customHeight="1">
      <c r="B14" s="313" t="str">
        <f t="shared" ca="1" si="0"/>
        <v>finalizada</v>
      </c>
      <c r="C14" s="294" t="str">
        <f ca="1"/>
        <v>058.1.4.0</v>
      </c>
      <c r="D14" s="294" t="str">
        <f ca="1"/>
        <v>DEA</v>
      </c>
      <c r="E14" s="294" t="str">
        <f ca="1"/>
        <v>Reforma Global e Ampliação Fórum de Joinville</v>
      </c>
      <c r="F14" s="294" t="str">
        <f ca="1"/>
        <v>Concorrência</v>
      </c>
      <c r="G14" s="294" t="str">
        <f ca="1"/>
        <v>Não</v>
      </c>
      <c r="H14" s="294" t="str">
        <f ca="1"/>
        <v>Não</v>
      </c>
      <c r="I14" s="294" t="str">
        <f ca="1"/>
        <v>Sim</v>
      </c>
      <c r="J14" s="294" t="str">
        <f ca="1"/>
        <v>alto</v>
      </c>
      <c r="K14" s="295">
        <f ca="1"/>
        <v>44427</v>
      </c>
      <c r="L14" s="295">
        <f ca="1"/>
        <v>46355</v>
      </c>
      <c r="M14" s="295">
        <f ca="1"/>
        <v>46370</v>
      </c>
      <c r="N14" s="295">
        <f ca="1"/>
        <v>46375</v>
      </c>
      <c r="O14" s="295">
        <f ca="1"/>
        <v>46555</v>
      </c>
      <c r="P14" s="297" t="str">
        <f ca="1"/>
        <v>Comissão</v>
      </c>
      <c r="Q14" s="297">
        <f ca="1"/>
        <v>0</v>
      </c>
      <c r="R14" s="297" t="str">
        <f ca="1"/>
        <v>Não se aplica</v>
      </c>
      <c r="S14" s="297">
        <f ca="1"/>
        <v>0</v>
      </c>
      <c r="T14" s="297">
        <f ca="1"/>
        <v>0</v>
      </c>
      <c r="U14" s="297" t="str">
        <f ca="1"/>
        <v>TRANSF. PARA O PRÓX. EXERCÍCIO</v>
      </c>
      <c r="V14" s="295">
        <f ca="1"/>
        <v>0</v>
      </c>
      <c r="W14" s="295">
        <f ca="1"/>
        <v>0</v>
      </c>
      <c r="X14" s="295">
        <f ca="1"/>
        <v>0</v>
      </c>
      <c r="Y14" s="295">
        <f ca="1"/>
        <v>0</v>
      </c>
      <c r="Z14" s="295">
        <f ca="1"/>
        <v>0</v>
      </c>
      <c r="AA14" s="297" t="str">
        <f ca="1"/>
        <v>finalizada</v>
      </c>
      <c r="AB14" s="186"/>
      <c r="AD14"/>
      <c r="AE14"/>
    </row>
    <row r="15" spans="2:31" s="182" customFormat="1" ht="78" hidden="1" customHeight="1">
      <c r="B15" s="313" t="str">
        <f t="shared" ca="1" si="0"/>
        <v>contratada</v>
      </c>
      <c r="C15" s="294" t="str">
        <f ca="1"/>
        <v>078.1.1.0</v>
      </c>
      <c r="D15" s="294" t="str">
        <f ca="1"/>
        <v>DEA</v>
      </c>
      <c r="E15" s="294" t="str">
        <f ca="1"/>
        <v>Reforma Global e Ampliação Fórum Porto União</v>
      </c>
      <c r="F15" s="294" t="str">
        <f ca="1"/>
        <v>Concorrência</v>
      </c>
      <c r="G15" s="294" t="str">
        <f ca="1"/>
        <v>Não</v>
      </c>
      <c r="H15" s="294" t="str">
        <f ca="1"/>
        <v>Não</v>
      </c>
      <c r="I15" s="294" t="str">
        <f ca="1"/>
        <v>Sim</v>
      </c>
      <c r="J15" s="294" t="str">
        <f ca="1"/>
        <v>alto</v>
      </c>
      <c r="K15" s="295">
        <f ca="1"/>
        <v>45866</v>
      </c>
      <c r="L15" s="295">
        <f ca="1"/>
        <v>45986</v>
      </c>
      <c r="M15" s="295">
        <f ca="1"/>
        <v>46001</v>
      </c>
      <c r="N15" s="295">
        <f ca="1"/>
        <v>46052</v>
      </c>
      <c r="O15" s="295">
        <f ca="1"/>
        <v>46186</v>
      </c>
      <c r="P15" s="297" t="str">
        <f ca="1"/>
        <v>Comissão</v>
      </c>
      <c r="Q15" s="297">
        <f ca="1"/>
        <v>0</v>
      </c>
      <c r="R15" s="297" t="str">
        <f ca="1"/>
        <v>Não se aplica</v>
      </c>
      <c r="S15" s="297" t="str">
        <f ca="1"/>
        <v>0002860-03.2021.8.24.0710</v>
      </c>
      <c r="T15" s="297" t="str">
        <f ca="1"/>
        <v>90013/2026</v>
      </c>
      <c r="U15" s="297" t="str">
        <f ca="1"/>
        <v>CONTRATADA</v>
      </c>
      <c r="V15" s="295">
        <f ca="1"/>
        <v>46246</v>
      </c>
      <c r="W15" s="295">
        <f ca="1"/>
        <v>46078</v>
      </c>
      <c r="X15" s="295">
        <f ca="1"/>
        <v>46096</v>
      </c>
      <c r="Y15" s="295">
        <f ca="1"/>
        <v>46310</v>
      </c>
      <c r="Z15" s="295">
        <f ca="1"/>
        <v>46246</v>
      </c>
      <c r="AA15" s="297" t="str">
        <f ca="1"/>
        <v>contratada</v>
      </c>
      <c r="AB15" s="186"/>
      <c r="AD15"/>
      <c r="AE15"/>
    </row>
    <row r="16" spans="2:31" s="182" customFormat="1" ht="78" hidden="1" customHeight="1">
      <c r="B16" s="313" t="str">
        <f t="shared" ca="1" si="0"/>
        <v>finalizada</v>
      </c>
      <c r="C16" s="294" t="str">
        <f ca="1"/>
        <v>092.1.1.0</v>
      </c>
      <c r="D16" s="294" t="str">
        <f ca="1"/>
        <v>DEA</v>
      </c>
      <c r="E16" s="294" t="str">
        <f ca="1"/>
        <v>Reforma Global e Ampliação Fórum São João Batista</v>
      </c>
      <c r="F16" s="294" t="str">
        <f ca="1"/>
        <v>Concorrência</v>
      </c>
      <c r="G16" s="294" t="str">
        <f ca="1"/>
        <v>Não</v>
      </c>
      <c r="H16" s="294" t="str">
        <f ca="1"/>
        <v>Não</v>
      </c>
      <c r="I16" s="294" t="str">
        <f ca="1"/>
        <v>Sim</v>
      </c>
      <c r="J16" s="294" t="str">
        <f ca="1"/>
        <v>alto</v>
      </c>
      <c r="K16" s="295">
        <f ca="1"/>
        <v>45187</v>
      </c>
      <c r="L16" s="295">
        <f ca="1"/>
        <v>46355</v>
      </c>
      <c r="M16" s="295">
        <f ca="1"/>
        <v>46370</v>
      </c>
      <c r="N16" s="295">
        <f ca="1"/>
        <v>46375</v>
      </c>
      <c r="O16" s="295">
        <f ca="1"/>
        <v>46555</v>
      </c>
      <c r="P16" s="297" t="str">
        <f ca="1"/>
        <v>Comissão</v>
      </c>
      <c r="Q16" s="297">
        <f ca="1"/>
        <v>0</v>
      </c>
      <c r="R16" s="297" t="str">
        <f ca="1"/>
        <v>Não se aplica</v>
      </c>
      <c r="S16" s="297">
        <f ca="1"/>
        <v>0</v>
      </c>
      <c r="T16" s="297">
        <f ca="1"/>
        <v>0</v>
      </c>
      <c r="U16" s="297" t="str">
        <f ca="1"/>
        <v>TRANSF. PARA O PRÓX. EXERCÍCIO</v>
      </c>
      <c r="V16" s="295">
        <f ca="1"/>
        <v>0</v>
      </c>
      <c r="W16" s="295">
        <f ca="1"/>
        <v>46355</v>
      </c>
      <c r="X16" s="295">
        <f ca="1"/>
        <v>46555</v>
      </c>
      <c r="Y16" s="295">
        <f ca="1"/>
        <v>46555</v>
      </c>
      <c r="Z16" s="295">
        <f ca="1"/>
        <v>0</v>
      </c>
      <c r="AA16" s="297" t="str">
        <f ca="1"/>
        <v>finalizada</v>
      </c>
      <c r="AB16" s="186"/>
      <c r="AD16"/>
      <c r="AE16"/>
    </row>
    <row r="17" spans="1:31" s="182" customFormat="1" ht="78" hidden="1" customHeight="1">
      <c r="B17" s="313" t="str">
        <f t="shared" ca="1" si="0"/>
        <v>contratação no prazo</v>
      </c>
      <c r="C17" s="294" t="str">
        <f ca="1"/>
        <v>094.1.2.0</v>
      </c>
      <c r="D17" s="294" t="str">
        <f ca="1"/>
        <v>DEA</v>
      </c>
      <c r="E17" s="294" t="str">
        <f ca="1"/>
        <v>Reforço estrutural das lajes do canal Fórum São José Anexo</v>
      </c>
      <c r="F17" s="294" t="str">
        <f ca="1"/>
        <v>Concorrência</v>
      </c>
      <c r="G17" s="294" t="str">
        <f ca="1"/>
        <v>Não</v>
      </c>
      <c r="H17" s="294" t="str">
        <f ca="1"/>
        <v>Não</v>
      </c>
      <c r="I17" s="294" t="str">
        <f ca="1"/>
        <v>Sim</v>
      </c>
      <c r="J17" s="294" t="str">
        <f ca="1"/>
        <v>alto</v>
      </c>
      <c r="K17" s="295">
        <f ca="1"/>
        <v>45915</v>
      </c>
      <c r="L17" s="295">
        <f ca="1"/>
        <v>46073</v>
      </c>
      <c r="M17" s="295">
        <f ca="1"/>
        <v>46088</v>
      </c>
      <c r="N17" s="295">
        <f ca="1"/>
        <v>46093</v>
      </c>
      <c r="O17" s="295">
        <f ca="1"/>
        <v>46273</v>
      </c>
      <c r="P17" s="297" t="str">
        <f ca="1"/>
        <v>Comissão</v>
      </c>
      <c r="Q17" s="297">
        <f ca="1"/>
        <v>0</v>
      </c>
      <c r="R17" s="297" t="str">
        <f ca="1"/>
        <v>Não se aplica</v>
      </c>
      <c r="S17" s="297">
        <f ca="1"/>
        <v>0</v>
      </c>
      <c r="T17" s="297">
        <f ca="1"/>
        <v>0</v>
      </c>
      <c r="U17" s="297" t="str">
        <f ca="1"/>
        <v>PREVISTA</v>
      </c>
      <c r="V17" s="295">
        <f ca="1"/>
        <v>0</v>
      </c>
      <c r="W17" s="295">
        <f ca="1"/>
        <v>46325</v>
      </c>
      <c r="X17" s="295">
        <f ca="1"/>
        <v>46325</v>
      </c>
      <c r="Y17" s="295">
        <f ca="1"/>
        <v>46568</v>
      </c>
      <c r="Z17" s="295">
        <f ca="1"/>
        <v>0</v>
      </c>
      <c r="AA17" s="297" t="str">
        <f ca="1"/>
        <v>contratação no prazo</v>
      </c>
      <c r="AB17" s="186"/>
      <c r="AD17"/>
      <c r="AE17"/>
    </row>
    <row r="18" spans="1:31" s="182" customFormat="1" ht="78" hidden="1" customHeight="1">
      <c r="A18" s="183"/>
      <c r="B18" s="313" t="str">
        <f t="shared" ca="1" si="0"/>
        <v>finalizada</v>
      </c>
      <c r="C18" s="296" t="str">
        <f ca="1"/>
        <v>094.3.1.0</v>
      </c>
      <c r="D18" s="296" t="str">
        <f ca="1"/>
        <v>DEA</v>
      </c>
      <c r="E18" s="296" t="str">
        <f ca="1"/>
        <v>Reforma global do prédio anexo ao fórum São José</v>
      </c>
      <c r="F18" s="296" t="str">
        <f ca="1"/>
        <v>Concorrência</v>
      </c>
      <c r="G18" s="296" t="str">
        <f ca="1"/>
        <v>Não</v>
      </c>
      <c r="H18" s="296" t="str">
        <f ca="1"/>
        <v>Não</v>
      </c>
      <c r="I18" s="296" t="str">
        <f ca="1"/>
        <v>Sim</v>
      </c>
      <c r="J18" s="296" t="str">
        <f ca="1"/>
        <v>alto</v>
      </c>
      <c r="K18" s="217">
        <f ca="1"/>
        <v>45546</v>
      </c>
      <c r="L18" s="217">
        <f ca="1"/>
        <v>46346</v>
      </c>
      <c r="M18" s="217">
        <f ca="1"/>
        <v>46361</v>
      </c>
      <c r="N18" s="217">
        <f ca="1"/>
        <v>46366</v>
      </c>
      <c r="O18" s="217">
        <f ca="1"/>
        <v>46546</v>
      </c>
      <c r="P18" s="298" t="str">
        <f ca="1"/>
        <v>Comissão</v>
      </c>
      <c r="Q18" s="298">
        <f ca="1"/>
        <v>0</v>
      </c>
      <c r="R18" s="297" t="str">
        <f ca="1"/>
        <v>Não se aplica</v>
      </c>
      <c r="S18" s="297">
        <f ca="1"/>
        <v>0</v>
      </c>
      <c r="T18" s="297">
        <f ca="1"/>
        <v>0</v>
      </c>
      <c r="U18" s="297" t="str">
        <f ca="1"/>
        <v>TRANSF. PARA O PRÓX. EXERCÍCIO</v>
      </c>
      <c r="V18" s="217">
        <f ca="1"/>
        <v>0</v>
      </c>
      <c r="W18" s="217">
        <f ca="1"/>
        <v>46346</v>
      </c>
      <c r="X18" s="217">
        <f ca="1"/>
        <v>0</v>
      </c>
      <c r="Y18" s="217">
        <f ca="1"/>
        <v>46546</v>
      </c>
      <c r="Z18" s="217">
        <f ca="1"/>
        <v>0</v>
      </c>
      <c r="AA18" s="297" t="str">
        <f ca="1"/>
        <v>finalizada</v>
      </c>
      <c r="AB18" s="186"/>
      <c r="AD18"/>
      <c r="AE18"/>
    </row>
    <row r="19" spans="1:31" s="182" customFormat="1" ht="78" hidden="1" customHeight="1">
      <c r="A19" s="183"/>
      <c r="B19" s="313" t="str">
        <f t="shared" ca="1" si="0"/>
        <v>finalizada</v>
      </c>
      <c r="C19" s="296" t="str">
        <f ca="1"/>
        <v>112.1.9.0</v>
      </c>
      <c r="D19" s="296" t="str">
        <f ca="1"/>
        <v>DEA</v>
      </c>
      <c r="E19" s="296" t="str">
        <f ca="1"/>
        <v>Modernização do espaço físico do hall superior TJSC</v>
      </c>
      <c r="F19" s="296" t="str">
        <f ca="1"/>
        <v>Concorrência</v>
      </c>
      <c r="G19" s="296" t="str">
        <f ca="1"/>
        <v>Não</v>
      </c>
      <c r="H19" s="296" t="str">
        <f ca="1"/>
        <v>Não</v>
      </c>
      <c r="I19" s="296" t="str">
        <f ca="1"/>
        <v>Sim</v>
      </c>
      <c r="J19" s="296" t="str">
        <f ca="1"/>
        <v>alto</v>
      </c>
      <c r="K19" s="217">
        <f ca="1"/>
        <v>45910</v>
      </c>
      <c r="L19" s="217">
        <f ca="1"/>
        <v>46346</v>
      </c>
      <c r="M19" s="217">
        <f ca="1"/>
        <v>46361</v>
      </c>
      <c r="N19" s="217">
        <f ca="1"/>
        <v>46366</v>
      </c>
      <c r="O19" s="217">
        <f ca="1"/>
        <v>46546</v>
      </c>
      <c r="P19" s="298" t="str">
        <f ca="1"/>
        <v>Comissão</v>
      </c>
      <c r="Q19" s="298">
        <f ca="1"/>
        <v>0</v>
      </c>
      <c r="R19" s="298" t="str">
        <f ca="1"/>
        <v>Não se aplica</v>
      </c>
      <c r="S19" s="297">
        <f ca="1"/>
        <v>0</v>
      </c>
      <c r="T19" s="297">
        <f ca="1"/>
        <v>0</v>
      </c>
      <c r="U19" s="297" t="str">
        <f ca="1"/>
        <v>TRANSF. PARA O PRÓX. EXERCÍCIO</v>
      </c>
      <c r="V19" s="217">
        <f ca="1"/>
        <v>0</v>
      </c>
      <c r="W19" s="217">
        <f ca="1"/>
        <v>46346</v>
      </c>
      <c r="X19" s="217">
        <f ca="1"/>
        <v>0</v>
      </c>
      <c r="Y19" s="217">
        <f ca="1"/>
        <v>46546</v>
      </c>
      <c r="Z19" s="217">
        <f ca="1"/>
        <v>0</v>
      </c>
      <c r="AA19" s="297" t="str">
        <f ca="1"/>
        <v>finalizada</v>
      </c>
      <c r="AB19" s="186"/>
      <c r="AD19"/>
      <c r="AE19"/>
    </row>
    <row r="20" spans="1:31" s="182" customFormat="1" ht="78" hidden="1" customHeight="1">
      <c r="A20" s="183"/>
      <c r="B20" s="313" t="str">
        <f t="shared" ca="1" si="0"/>
        <v>contratação no prazo</v>
      </c>
      <c r="C20" s="294" t="str">
        <f ca="1"/>
        <v>112.16.1.1</v>
      </c>
      <c r="D20" s="294" t="str">
        <f ca="1"/>
        <v>DEA</v>
      </c>
      <c r="E20" s="296" t="str">
        <f ca="1"/>
        <v>Contratação de projeto arquitetônico (concurso) para construção no terreno permutado com a DPU</v>
      </c>
      <c r="F20" s="296" t="str">
        <f ca="1"/>
        <v>Concurso</v>
      </c>
      <c r="G20" s="296" t="str">
        <f ca="1"/>
        <v>Sim</v>
      </c>
      <c r="H20" s="296" t="str">
        <f ca="1"/>
        <v>Não</v>
      </c>
      <c r="I20" s="296" t="str">
        <f ca="1"/>
        <v>Sim</v>
      </c>
      <c r="J20" s="296" t="str">
        <f ca="1"/>
        <v>alto</v>
      </c>
      <c r="K20" s="217">
        <f ca="1"/>
        <v>46226</v>
      </c>
      <c r="L20" s="217">
        <f ca="1"/>
        <v>46346</v>
      </c>
      <c r="M20" s="217">
        <f ca="1"/>
        <v>46361</v>
      </c>
      <c r="N20" s="217">
        <f ca="1"/>
        <v>46366</v>
      </c>
      <c r="O20" s="217">
        <f ca="1"/>
        <v>46486</v>
      </c>
      <c r="P20" s="298" t="str">
        <f ca="1"/>
        <v>Comissão</v>
      </c>
      <c r="Q20" s="298">
        <f ca="1"/>
        <v>0</v>
      </c>
      <c r="R20" s="298" t="str">
        <f ca="1"/>
        <v>Não se aplica</v>
      </c>
      <c r="S20" s="297">
        <f ca="1"/>
        <v>0</v>
      </c>
      <c r="T20" s="297">
        <f ca="1"/>
        <v>0</v>
      </c>
      <c r="U20" s="297" t="str">
        <f ca="1"/>
        <v>PREVISTA</v>
      </c>
      <c r="V20" s="217">
        <f ca="1"/>
        <v>0</v>
      </c>
      <c r="W20" s="217">
        <f ca="1"/>
        <v>0</v>
      </c>
      <c r="X20" s="217">
        <f ca="1"/>
        <v>0</v>
      </c>
      <c r="Y20" s="217">
        <f ca="1"/>
        <v>0</v>
      </c>
      <c r="Z20" s="217">
        <f ca="1"/>
        <v>0</v>
      </c>
      <c r="AA20" s="297" t="str">
        <f ca="1"/>
        <v>contratação no prazo</v>
      </c>
      <c r="AB20" s="186"/>
      <c r="AD20"/>
      <c r="AE20"/>
    </row>
    <row r="21" spans="1:31" s="182" customFormat="1" ht="78" hidden="1" customHeight="1">
      <c r="A21" s="183"/>
      <c r="B21" s="313" t="str">
        <f t="shared" ca="1" si="0"/>
        <v>finalizada</v>
      </c>
      <c r="C21" s="294" t="str">
        <f ca="1"/>
        <v>112.16.1.2</v>
      </c>
      <c r="D21" s="294" t="str">
        <f ca="1"/>
        <v>DEA</v>
      </c>
      <c r="E21" s="296" t="str">
        <f ca="1"/>
        <v>Demolição prédio DPU</v>
      </c>
      <c r="F21" s="296" t="str">
        <f ca="1"/>
        <v>Pregão</v>
      </c>
      <c r="G21" s="296" t="str">
        <f ca="1"/>
        <v>Não</v>
      </c>
      <c r="H21" s="296" t="str">
        <f ca="1"/>
        <v>Não</v>
      </c>
      <c r="I21" s="296" t="str">
        <f ca="1"/>
        <v>Sim</v>
      </c>
      <c r="J21" s="296" t="str">
        <f ca="1"/>
        <v>alto</v>
      </c>
      <c r="K21" s="217">
        <f ca="1"/>
        <v>45981</v>
      </c>
      <c r="L21" s="217">
        <f ca="1"/>
        <v>46101</v>
      </c>
      <c r="M21" s="217">
        <f ca="1"/>
        <v>46116</v>
      </c>
      <c r="N21" s="217">
        <f ca="1"/>
        <v>46121</v>
      </c>
      <c r="O21" s="217">
        <f ca="1"/>
        <v>46211</v>
      </c>
      <c r="P21" s="298" t="str">
        <f ca="1"/>
        <v>Luciano</v>
      </c>
      <c r="Q21" s="298">
        <f ca="1"/>
        <v>0</v>
      </c>
      <c r="R21" s="298" t="str">
        <f ca="1"/>
        <v>Não se aplica</v>
      </c>
      <c r="S21" s="297">
        <f ca="1"/>
        <v>0</v>
      </c>
      <c r="T21" s="297">
        <f ca="1"/>
        <v>0</v>
      </c>
      <c r="U21" s="297" t="str">
        <f ca="1"/>
        <v>CANCELADA</v>
      </c>
      <c r="V21" s="217">
        <f ca="1"/>
        <v>0</v>
      </c>
      <c r="W21" s="217">
        <f ca="1"/>
        <v>0</v>
      </c>
      <c r="X21" s="217">
        <f ca="1"/>
        <v>0</v>
      </c>
      <c r="Y21" s="217">
        <f ca="1"/>
        <v>0</v>
      </c>
      <c r="Z21" s="217">
        <f ca="1"/>
        <v>0</v>
      </c>
      <c r="AA21" s="297" t="str">
        <f ca="1"/>
        <v>finalizada</v>
      </c>
      <c r="AB21" s="186"/>
      <c r="AD21"/>
      <c r="AE21"/>
    </row>
    <row r="22" spans="1:31" s="182" customFormat="1" ht="78" hidden="1" customHeight="1">
      <c r="A22" s="183"/>
      <c r="B22" s="313" t="str">
        <f t="shared" ca="1" si="0"/>
        <v>finalizada</v>
      </c>
      <c r="C22" s="294" t="str">
        <f ca="1"/>
        <v>112.3.5.0</v>
      </c>
      <c r="D22" s="294" t="str">
        <f ca="1"/>
        <v>DEA</v>
      </c>
      <c r="E22" s="296" t="str">
        <f ca="1"/>
        <v>Estabilização de talude no terreno que abriga o Almoxarifado (ASTJ)</v>
      </c>
      <c r="F22" s="296" t="str">
        <f ca="1"/>
        <v>Concorrência</v>
      </c>
      <c r="G22" s="296" t="str">
        <f ca="1"/>
        <v>Não</v>
      </c>
      <c r="H22" s="296" t="str">
        <f ca="1"/>
        <v>Não</v>
      </c>
      <c r="I22" s="296" t="str">
        <f ca="1"/>
        <v>Sim</v>
      </c>
      <c r="J22" s="296" t="str">
        <f ca="1"/>
        <v>alto</v>
      </c>
      <c r="K22" s="217">
        <f ca="1"/>
        <v>46095</v>
      </c>
      <c r="L22" s="217">
        <f ca="1"/>
        <v>46215</v>
      </c>
      <c r="M22" s="217">
        <f ca="1"/>
        <v>46230</v>
      </c>
      <c r="N22" s="217">
        <f ca="1"/>
        <v>46235</v>
      </c>
      <c r="O22" s="217">
        <f ca="1"/>
        <v>46415</v>
      </c>
      <c r="P22" s="298" t="str">
        <f ca="1"/>
        <v>Comissão</v>
      </c>
      <c r="Q22" s="298">
        <f ca="1"/>
        <v>0</v>
      </c>
      <c r="R22" s="298" t="str">
        <f ca="1"/>
        <v>Não se aplica</v>
      </c>
      <c r="S22" s="297">
        <f ca="1"/>
        <v>0</v>
      </c>
      <c r="T22" s="297">
        <f ca="1"/>
        <v>0</v>
      </c>
      <c r="U22" s="297" t="str">
        <f ca="1"/>
        <v>TRANSF. PARA O PRÓX. EXERCÍCIO</v>
      </c>
      <c r="V22" s="217">
        <f ca="1"/>
        <v>0</v>
      </c>
      <c r="W22" s="217">
        <f ca="1"/>
        <v>46346</v>
      </c>
      <c r="X22" s="217">
        <f ca="1"/>
        <v>0</v>
      </c>
      <c r="Y22" s="217">
        <f ca="1"/>
        <v>46486</v>
      </c>
      <c r="Z22" s="217">
        <f ca="1"/>
        <v>0</v>
      </c>
      <c r="AA22" s="297" t="str">
        <f ca="1"/>
        <v>finalizada</v>
      </c>
      <c r="AB22" s="186"/>
      <c r="AD22"/>
      <c r="AE22"/>
    </row>
    <row r="23" spans="1:31" s="182" customFormat="1" ht="78" hidden="1" customHeight="1">
      <c r="A23" s="183"/>
      <c r="B23" s="313" t="str">
        <f t="shared" ca="1" si="0"/>
        <v>finalizada</v>
      </c>
      <c r="C23" s="294" t="str">
        <f ca="1"/>
        <v>112.4.2.0</v>
      </c>
      <c r="D23" s="294" t="str">
        <f ca="1"/>
        <v>DEA</v>
      </c>
      <c r="E23" s="296" t="str">
        <f ca="1"/>
        <v>Ampliação da rede sprinkler Arquivo Central</v>
      </c>
      <c r="F23" s="296" t="str">
        <f ca="1"/>
        <v>Concorrência</v>
      </c>
      <c r="G23" s="296" t="str">
        <f ca="1"/>
        <v>Não</v>
      </c>
      <c r="H23" s="296" t="str">
        <f ca="1"/>
        <v>Não</v>
      </c>
      <c r="I23" s="296" t="str">
        <f ca="1"/>
        <v>Sim</v>
      </c>
      <c r="J23" s="296" t="str">
        <f ca="1"/>
        <v>alto</v>
      </c>
      <c r="K23" s="217">
        <f ca="1"/>
        <v>46235</v>
      </c>
      <c r="L23" s="217">
        <f ca="1"/>
        <v>46355</v>
      </c>
      <c r="M23" s="217">
        <f ca="1"/>
        <v>46370</v>
      </c>
      <c r="N23" s="217">
        <f ca="1"/>
        <v>46375</v>
      </c>
      <c r="O23" s="217">
        <f ca="1"/>
        <v>46555</v>
      </c>
      <c r="P23" s="298" t="str">
        <f ca="1"/>
        <v>Comissão</v>
      </c>
      <c r="Q23" s="298">
        <f ca="1"/>
        <v>0</v>
      </c>
      <c r="R23" s="298" t="str">
        <f ca="1"/>
        <v>Não se aplica</v>
      </c>
      <c r="S23" s="297">
        <f ca="1"/>
        <v>0</v>
      </c>
      <c r="T23" s="297">
        <f ca="1"/>
        <v>0</v>
      </c>
      <c r="U23" s="297" t="str">
        <f ca="1"/>
        <v>TRANSF. PARA O PRÓX. EXERCÍCIO</v>
      </c>
      <c r="V23" s="217">
        <f ca="1"/>
        <v>0</v>
      </c>
      <c r="W23" s="217">
        <f ca="1"/>
        <v>0</v>
      </c>
      <c r="X23" s="217">
        <f ca="1"/>
        <v>0</v>
      </c>
      <c r="Y23" s="217">
        <f ca="1"/>
        <v>0</v>
      </c>
      <c r="Z23" s="217">
        <f ca="1"/>
        <v>0</v>
      </c>
      <c r="AA23" s="297" t="str">
        <f ca="1"/>
        <v>finalizada</v>
      </c>
      <c r="AB23" s="186"/>
      <c r="AD23"/>
      <c r="AE23"/>
    </row>
    <row r="24" spans="1:31" s="182" customFormat="1" ht="78" hidden="1" customHeight="1">
      <c r="A24" s="183"/>
      <c r="B24" s="313" t="str">
        <f t="shared" ca="1" si="0"/>
        <v>prazo vencendo em menos de 15 dias</v>
      </c>
      <c r="C24" s="294" t="str">
        <f ca="1"/>
        <v>113.2.1.0</v>
      </c>
      <c r="D24" s="294" t="str">
        <f ca="1"/>
        <v>DEA</v>
      </c>
      <c r="E24" s="296" t="str">
        <f ca="1"/>
        <v>Construção do Fórum da Comarca de Penha</v>
      </c>
      <c r="F24" s="296" t="str">
        <f ca="1"/>
        <v>Concorrência</v>
      </c>
      <c r="G24" s="296" t="str">
        <f ca="1"/>
        <v>Não</v>
      </c>
      <c r="H24" s="296" t="str">
        <f ca="1"/>
        <v>Não</v>
      </c>
      <c r="I24" s="296" t="str">
        <f ca="1"/>
        <v>Sim</v>
      </c>
      <c r="J24" s="296" t="str">
        <f ca="1"/>
        <v>alto</v>
      </c>
      <c r="K24" s="217">
        <f ca="1"/>
        <v>45718</v>
      </c>
      <c r="L24" s="217">
        <f ca="1"/>
        <v>46052</v>
      </c>
      <c r="M24" s="217">
        <f ca="1"/>
        <v>46067</v>
      </c>
      <c r="N24" s="217">
        <f ca="1"/>
        <v>46072</v>
      </c>
      <c r="O24" s="217">
        <f ca="1"/>
        <v>46252</v>
      </c>
      <c r="P24" s="298" t="str">
        <f ca="1"/>
        <v>Comissão</v>
      </c>
      <c r="Q24" s="298">
        <f ca="1"/>
        <v>0</v>
      </c>
      <c r="R24" s="298" t="str">
        <f ca="1"/>
        <v>Não se aplica</v>
      </c>
      <c r="S24" s="297" t="str">
        <f ca="1"/>
        <v>0028004-71.2024.8.24.0710</v>
      </c>
      <c r="T24" s="297" t="str">
        <f ca="1"/>
        <v>90008/2026</v>
      </c>
      <c r="U24" s="297" t="str">
        <f ca="1"/>
        <v>EM ANDAMENTO</v>
      </c>
      <c r="V24" s="217">
        <f ca="1"/>
        <v>0</v>
      </c>
      <c r="W24" s="217">
        <f ca="1"/>
        <v>0</v>
      </c>
      <c r="X24" s="217">
        <f ca="1"/>
        <v>0</v>
      </c>
      <c r="Y24" s="217">
        <f ca="1"/>
        <v>0</v>
      </c>
      <c r="Z24" s="217">
        <f ca="1"/>
        <v>0</v>
      </c>
      <c r="AA24" s="297" t="str">
        <f ca="1"/>
        <v>prazo vencendo em menos de 15 dias</v>
      </c>
      <c r="AB24" s="186"/>
      <c r="AD24"/>
      <c r="AE24"/>
    </row>
    <row r="25" spans="1:31" s="182" customFormat="1" ht="78" hidden="1" customHeight="1">
      <c r="A25" s="183"/>
      <c r="B25" s="313" t="str">
        <f t="shared" ca="1" si="0"/>
        <v>finalizada</v>
      </c>
      <c r="C25" s="294" t="str">
        <f ca="1"/>
        <v>200.3.15.6</v>
      </c>
      <c r="D25" s="294" t="str">
        <f ca="1"/>
        <v>DEA</v>
      </c>
      <c r="E25" s="296" t="str">
        <f ca="1"/>
        <v>Serviços de instalação de Sistemas de Alarme de Incêndio.</v>
      </c>
      <c r="F25" s="296" t="str">
        <f ca="1"/>
        <v>Pregão</v>
      </c>
      <c r="G25" s="296" t="str">
        <f ca="1"/>
        <v>Não</v>
      </c>
      <c r="H25" s="296" t="str">
        <f ca="1"/>
        <v>Não</v>
      </c>
      <c r="I25" s="296" t="str">
        <f ca="1"/>
        <v>Sim</v>
      </c>
      <c r="J25" s="296" t="str">
        <f ca="1"/>
        <v>alto</v>
      </c>
      <c r="K25" s="217">
        <f ca="1"/>
        <v>46007</v>
      </c>
      <c r="L25" s="217">
        <f ca="1"/>
        <v>46127</v>
      </c>
      <c r="M25" s="217">
        <f ca="1"/>
        <v>46142</v>
      </c>
      <c r="N25" s="217">
        <f ca="1"/>
        <v>46147</v>
      </c>
      <c r="O25" s="217">
        <f ca="1"/>
        <v>46237</v>
      </c>
      <c r="P25" s="298" t="str">
        <f ca="1"/>
        <v>Anna</v>
      </c>
      <c r="Q25" s="298">
        <f ca="1"/>
        <v>0</v>
      </c>
      <c r="R25" s="298" t="str">
        <f ca="1"/>
        <v>Não se aplica</v>
      </c>
      <c r="S25" s="297">
        <f ca="1"/>
        <v>0</v>
      </c>
      <c r="T25" s="297">
        <f ca="1"/>
        <v>0</v>
      </c>
      <c r="U25" s="297" t="str">
        <f ca="1"/>
        <v>CANCELADA</v>
      </c>
      <c r="V25" s="217">
        <f ca="1"/>
        <v>0</v>
      </c>
      <c r="W25" s="217">
        <f ca="1"/>
        <v>46235</v>
      </c>
      <c r="X25" s="217">
        <f ca="1"/>
        <v>46249</v>
      </c>
      <c r="Y25" s="217">
        <f ca="1"/>
        <v>46341</v>
      </c>
      <c r="Z25" s="217">
        <f ca="1"/>
        <v>0</v>
      </c>
      <c r="AA25" s="297" t="str">
        <f ca="1"/>
        <v>finalizada</v>
      </c>
      <c r="AB25" s="186"/>
      <c r="AD25"/>
      <c r="AE25"/>
    </row>
    <row r="26" spans="1:31" s="182" customFormat="1" ht="78" hidden="1" customHeight="1">
      <c r="A26" s="183"/>
      <c r="B26" s="313" t="str">
        <f t="shared" ca="1" si="0"/>
        <v>prazo vencendo em menos de 15 dias</v>
      </c>
      <c r="C26" s="294" t="str">
        <f ca="1"/>
        <v>200.3.15.7</v>
      </c>
      <c r="D26" s="294" t="str">
        <f ca="1"/>
        <v>DEA</v>
      </c>
      <c r="E26" s="296" t="str">
        <f ca="1"/>
        <v>Serviços continuado de manutenção preventiva e corretiva em bombas auxiliares de sistema preventivo de incendio nas Comarcas de Caçador, Criciuma, Blumenau.</v>
      </c>
      <c r="F26" s="296" t="str">
        <f ca="1"/>
        <v>Pregão</v>
      </c>
      <c r="G26" s="296" t="str">
        <f ca="1"/>
        <v>Não</v>
      </c>
      <c r="H26" s="296" t="str">
        <f ca="1"/>
        <v>Não</v>
      </c>
      <c r="I26" s="296" t="str">
        <f ca="1"/>
        <v>Sim</v>
      </c>
      <c r="J26" s="296" t="str">
        <f ca="1"/>
        <v>alto</v>
      </c>
      <c r="K26" s="217">
        <f ca="1"/>
        <v>46023</v>
      </c>
      <c r="L26" s="217">
        <f ca="1"/>
        <v>46143</v>
      </c>
      <c r="M26" s="217">
        <f ca="1"/>
        <v>46158</v>
      </c>
      <c r="N26" s="217">
        <f ca="1"/>
        <v>46163</v>
      </c>
      <c r="O26" s="217">
        <f ca="1"/>
        <v>46253</v>
      </c>
      <c r="P26" s="298" t="str">
        <f ca="1"/>
        <v>Luciano</v>
      </c>
      <c r="Q26" s="298">
        <f ca="1"/>
        <v>0</v>
      </c>
      <c r="R26" s="298" t="str">
        <f ca="1"/>
        <v>Não se aplica</v>
      </c>
      <c r="S26" s="297">
        <f ca="1"/>
        <v>0</v>
      </c>
      <c r="T26" s="297">
        <f ca="1"/>
        <v>0</v>
      </c>
      <c r="U26" s="297" t="str">
        <f ca="1"/>
        <v>PREVISTA</v>
      </c>
      <c r="V26" s="217">
        <f ca="1"/>
        <v>0</v>
      </c>
      <c r="W26" s="217">
        <f ca="1"/>
        <v>46265</v>
      </c>
      <c r="X26" s="217">
        <f ca="1"/>
        <v>46286</v>
      </c>
      <c r="Y26" s="217">
        <f ca="1"/>
        <v>46371</v>
      </c>
      <c r="Z26" s="217">
        <f ca="1"/>
        <v>0</v>
      </c>
      <c r="AA26" s="297" t="str">
        <f ca="1"/>
        <v>prazo vencendo em menos de 15 dias</v>
      </c>
      <c r="AB26" s="186"/>
      <c r="AD26"/>
      <c r="AE26"/>
    </row>
    <row r="27" spans="1:31" s="182" customFormat="1" ht="78" hidden="1" customHeight="1">
      <c r="A27" s="183"/>
      <c r="B27" s="313" t="str">
        <f t="shared" ca="1" si="0"/>
        <v>finalizada</v>
      </c>
      <c r="C27" s="294" t="str">
        <f ca="1"/>
        <v>200.3.27.12</v>
      </c>
      <c r="D27" s="294" t="str">
        <f ca="1"/>
        <v>DEA</v>
      </c>
      <c r="E27" s="296" t="str">
        <f ca="1"/>
        <v>Serviços continuado de manutenção preventiva e corretiva em sistema de tratamento de agua da chuva - Herval do Oeste</v>
      </c>
      <c r="F27" s="296" t="str">
        <f ca="1"/>
        <v>Pregão</v>
      </c>
      <c r="G27" s="296" t="str">
        <f ca="1"/>
        <v>Não</v>
      </c>
      <c r="H27" s="296" t="str">
        <f ca="1"/>
        <v>Não</v>
      </c>
      <c r="I27" s="296" t="str">
        <f ca="1"/>
        <v>Sim</v>
      </c>
      <c r="J27" s="296" t="str">
        <f ca="1"/>
        <v>alto</v>
      </c>
      <c r="K27" s="217">
        <f ca="1"/>
        <v>45991</v>
      </c>
      <c r="L27" s="217">
        <f ca="1"/>
        <v>46111</v>
      </c>
      <c r="M27" s="217">
        <f ca="1"/>
        <v>46126</v>
      </c>
      <c r="N27" s="217">
        <f ca="1"/>
        <v>46131</v>
      </c>
      <c r="O27" s="217">
        <f ca="1"/>
        <v>46221</v>
      </c>
      <c r="P27" s="298" t="str">
        <f ca="1"/>
        <v>Monica</v>
      </c>
      <c r="Q27" s="298">
        <f ca="1"/>
        <v>0</v>
      </c>
      <c r="R27" s="298" t="str">
        <f ca="1"/>
        <v>Não se aplica</v>
      </c>
      <c r="S27" s="297" t="str">
        <f ca="1"/>
        <v>0095271-26.2025.8.24.0710</v>
      </c>
      <c r="T27" s="297">
        <f ca="1"/>
        <v>0</v>
      </c>
      <c r="U27" s="297" t="str">
        <f ca="1"/>
        <v>CONTRATADA COMO RC</v>
      </c>
      <c r="V27" s="217">
        <f ca="1"/>
        <v>0</v>
      </c>
      <c r="W27" s="217">
        <f ca="1"/>
        <v>0</v>
      </c>
      <c r="X27" s="217">
        <f ca="1"/>
        <v>0</v>
      </c>
      <c r="Y27" s="217">
        <f ca="1"/>
        <v>0</v>
      </c>
      <c r="Z27" s="217">
        <f ca="1"/>
        <v>0</v>
      </c>
      <c r="AA27" s="297" t="str">
        <f ca="1"/>
        <v>finalizada</v>
      </c>
      <c r="AB27" s="186"/>
      <c r="AD27"/>
      <c r="AE27"/>
    </row>
    <row r="28" spans="1:31" s="182" customFormat="1" ht="78" hidden="1" customHeight="1">
      <c r="A28" s="183"/>
      <c r="B28" s="313" t="str">
        <f t="shared" ca="1" si="0"/>
        <v>sobrestada</v>
      </c>
      <c r="C28" s="294" t="str">
        <f ca="1"/>
        <v>200.3.27.13</v>
      </c>
      <c r="D28" s="294" t="str">
        <f ca="1"/>
        <v>DEA</v>
      </c>
      <c r="E28" s="296" t="str">
        <f ca="1"/>
        <v>Serviços continuado de manutenção preventiva e corretiva em sistema de tratamento de agua da chuva -  Imbituba</v>
      </c>
      <c r="F28" s="296" t="str">
        <f ca="1"/>
        <v>Pregão</v>
      </c>
      <c r="G28" s="296" t="str">
        <f ca="1"/>
        <v>Não</v>
      </c>
      <c r="H28" s="296" t="str">
        <f ca="1"/>
        <v>Não</v>
      </c>
      <c r="I28" s="296" t="str">
        <f ca="1"/>
        <v>Sim</v>
      </c>
      <c r="J28" s="296" t="str">
        <f ca="1"/>
        <v>alto</v>
      </c>
      <c r="K28" s="217">
        <f ca="1"/>
        <v>45991</v>
      </c>
      <c r="L28" s="217">
        <f ca="1"/>
        <v>46111</v>
      </c>
      <c r="M28" s="217">
        <f ca="1"/>
        <v>46126</v>
      </c>
      <c r="N28" s="217">
        <f ca="1"/>
        <v>46131</v>
      </c>
      <c r="O28" s="217">
        <f ca="1"/>
        <v>46221</v>
      </c>
      <c r="P28" s="298" t="str">
        <f ca="1"/>
        <v>Vanessa Borges</v>
      </c>
      <c r="Q28" s="298">
        <f ca="1"/>
        <v>0</v>
      </c>
      <c r="R28" s="298" t="str">
        <f ca="1"/>
        <v>Não se aplica</v>
      </c>
      <c r="S28" s="297">
        <f ca="1"/>
        <v>0</v>
      </c>
      <c r="T28" s="297">
        <f ca="1"/>
        <v>0</v>
      </c>
      <c r="U28" s="297" t="str">
        <f ca="1"/>
        <v>SOBRESTADA</v>
      </c>
      <c r="V28" s="217">
        <f ca="1"/>
        <v>0</v>
      </c>
      <c r="W28" s="217">
        <f ca="1"/>
        <v>0</v>
      </c>
      <c r="X28" s="217">
        <f ca="1"/>
        <v>0</v>
      </c>
      <c r="Y28" s="217">
        <f ca="1"/>
        <v>0</v>
      </c>
      <c r="Z28" s="217">
        <f ca="1"/>
        <v>0</v>
      </c>
      <c r="AA28" s="297" t="str">
        <f ca="1"/>
        <v>sobrestada</v>
      </c>
      <c r="AB28" s="186"/>
      <c r="AD28"/>
      <c r="AE28"/>
    </row>
    <row r="29" spans="1:31" s="182" customFormat="1" ht="78" hidden="1" customHeight="1">
      <c r="A29" s="183"/>
      <c r="B29" s="313" t="str">
        <f t="shared" ca="1" si="0"/>
        <v>finalizada</v>
      </c>
      <c r="C29" s="294" t="str">
        <f ca="1"/>
        <v>200.3.27.14</v>
      </c>
      <c r="D29" s="294" t="str">
        <f ca="1"/>
        <v>DEA</v>
      </c>
      <c r="E29" s="296" t="str">
        <f ca="1"/>
        <v>Serviços continuado de manutenção preventiva e corretiva em sistema de tratamento de agua da chuva -São Lourenço do Oeste</v>
      </c>
      <c r="F29" s="296" t="str">
        <f ca="1"/>
        <v>Pregão</v>
      </c>
      <c r="G29" s="296" t="str">
        <f ca="1"/>
        <v>Não</v>
      </c>
      <c r="H29" s="296" t="str">
        <f ca="1"/>
        <v>Não</v>
      </c>
      <c r="I29" s="296" t="str">
        <f ca="1"/>
        <v>Sim</v>
      </c>
      <c r="J29" s="296" t="str">
        <f ca="1"/>
        <v>alto</v>
      </c>
      <c r="K29" s="217">
        <f ca="1"/>
        <v>45991</v>
      </c>
      <c r="L29" s="217">
        <f ca="1"/>
        <v>46111</v>
      </c>
      <c r="M29" s="217">
        <f ca="1"/>
        <v>46126</v>
      </c>
      <c r="N29" s="217">
        <f ca="1"/>
        <v>46131</v>
      </c>
      <c r="O29" s="217">
        <f ca="1"/>
        <v>46221</v>
      </c>
      <c r="P29" s="298" t="str">
        <f ca="1"/>
        <v>Mariana Abreu</v>
      </c>
      <c r="Q29" s="298">
        <f ca="1"/>
        <v>0</v>
      </c>
      <c r="R29" s="298" t="str">
        <f ca="1"/>
        <v>Não se aplica</v>
      </c>
      <c r="S29" s="297">
        <f ca="1"/>
        <v>0</v>
      </c>
      <c r="T29" s="297">
        <f ca="1"/>
        <v>0</v>
      </c>
      <c r="U29" s="297" t="str">
        <f ca="1"/>
        <v>CANCELADA</v>
      </c>
      <c r="V29" s="217">
        <f ca="1"/>
        <v>0</v>
      </c>
      <c r="W29" s="217">
        <f ca="1"/>
        <v>0</v>
      </c>
      <c r="X29" s="217">
        <f ca="1"/>
        <v>0</v>
      </c>
      <c r="Y29" s="217">
        <f ca="1"/>
        <v>0</v>
      </c>
      <c r="Z29" s="217">
        <f ca="1"/>
        <v>0</v>
      </c>
      <c r="AA29" s="297" t="str">
        <f ca="1"/>
        <v>finalizada</v>
      </c>
      <c r="AB29" s="186"/>
      <c r="AD29"/>
      <c r="AE29"/>
    </row>
    <row r="30" spans="1:31" s="182" customFormat="1" ht="78" hidden="1" customHeight="1">
      <c r="A30" s="183"/>
      <c r="B30" s="313" t="str">
        <f t="shared" ca="1" si="0"/>
        <v>finalizada</v>
      </c>
      <c r="C30" s="294" t="str">
        <f ca="1"/>
        <v>200.3.27.15</v>
      </c>
      <c r="D30" s="294" t="str">
        <f ca="1"/>
        <v>DEA</v>
      </c>
      <c r="E30" s="296" t="str">
        <f ca="1"/>
        <v>Serviços continuado de manutenção preventiva e corretiva em sistema de tratamento de agua da chuva - Garuva</v>
      </c>
      <c r="F30" s="296" t="str">
        <f ca="1"/>
        <v>Pregão</v>
      </c>
      <c r="G30" s="296" t="str">
        <f ca="1"/>
        <v>Não</v>
      </c>
      <c r="H30" s="296" t="str">
        <f ca="1"/>
        <v>Não</v>
      </c>
      <c r="I30" s="296" t="str">
        <f ca="1"/>
        <v>Sim</v>
      </c>
      <c r="J30" s="296" t="str">
        <f ca="1"/>
        <v>alto</v>
      </c>
      <c r="K30" s="217">
        <f ca="1"/>
        <v>45991</v>
      </c>
      <c r="L30" s="217">
        <f ca="1"/>
        <v>46111</v>
      </c>
      <c r="M30" s="217">
        <f ca="1"/>
        <v>46126</v>
      </c>
      <c r="N30" s="217">
        <f ca="1"/>
        <v>46131</v>
      </c>
      <c r="O30" s="217">
        <f ca="1"/>
        <v>46221</v>
      </c>
      <c r="P30" s="298" t="str">
        <f ca="1"/>
        <v>Anna</v>
      </c>
      <c r="Q30" s="298">
        <f ca="1"/>
        <v>0</v>
      </c>
      <c r="R30" s="298" t="str">
        <f ca="1"/>
        <v>Não se aplica</v>
      </c>
      <c r="S30" s="297">
        <f ca="1"/>
        <v>0</v>
      </c>
      <c r="T30" s="297">
        <f ca="1"/>
        <v>0</v>
      </c>
      <c r="U30" s="297" t="str">
        <f ca="1"/>
        <v>CANCELADA</v>
      </c>
      <c r="V30" s="217">
        <f ca="1"/>
        <v>0</v>
      </c>
      <c r="W30" s="217">
        <f ca="1"/>
        <v>0</v>
      </c>
      <c r="X30" s="217">
        <f ca="1"/>
        <v>46188</v>
      </c>
      <c r="Y30" s="217">
        <f ca="1"/>
        <v>46280</v>
      </c>
      <c r="Z30" s="217">
        <f ca="1"/>
        <v>0</v>
      </c>
      <c r="AA30" s="297" t="str">
        <f ca="1"/>
        <v>finalizada</v>
      </c>
      <c r="AB30" s="186"/>
      <c r="AD30"/>
      <c r="AE30"/>
    </row>
    <row r="31" spans="1:31" s="182" customFormat="1" ht="78" hidden="1" customHeight="1">
      <c r="A31" s="183"/>
      <c r="B31" s="313" t="str">
        <f t="shared" ca="1" si="0"/>
        <v>prazo vencendo em menos de 15 dias</v>
      </c>
      <c r="C31" s="294" t="str">
        <f ca="1"/>
        <v>200.3.27.16</v>
      </c>
      <c r="D31" s="294" t="str">
        <f ca="1"/>
        <v>DEA</v>
      </c>
      <c r="E31" s="296" t="str">
        <f ca="1"/>
        <v>Serviços continuado de manutenção preventiva e corretiva em sistema de tratamento de agua da chuva - Araquari</v>
      </c>
      <c r="F31" s="296" t="str">
        <f ca="1"/>
        <v>Pregão</v>
      </c>
      <c r="G31" s="296" t="str">
        <f ca="1"/>
        <v>Não</v>
      </c>
      <c r="H31" s="296" t="str">
        <f ca="1"/>
        <v>Não</v>
      </c>
      <c r="I31" s="296" t="str">
        <f ca="1"/>
        <v>Sim</v>
      </c>
      <c r="J31" s="296" t="str">
        <f ca="1"/>
        <v>alto</v>
      </c>
      <c r="K31" s="217">
        <f ca="1"/>
        <v>45991</v>
      </c>
      <c r="L31" s="217">
        <f ca="1"/>
        <v>46111</v>
      </c>
      <c r="M31" s="217">
        <f ca="1"/>
        <v>46126</v>
      </c>
      <c r="N31" s="217">
        <f ca="1"/>
        <v>46131</v>
      </c>
      <c r="O31" s="217">
        <f ca="1"/>
        <v>46221</v>
      </c>
      <c r="P31" s="298" t="str">
        <f ca="1"/>
        <v>Fabiana</v>
      </c>
      <c r="Q31" s="298">
        <f ca="1"/>
        <v>0</v>
      </c>
      <c r="R31" s="298" t="str">
        <f ca="1"/>
        <v>Não se aplica</v>
      </c>
      <c r="S31" s="297">
        <f ca="1"/>
        <v>0</v>
      </c>
      <c r="T31" s="297">
        <f ca="1"/>
        <v>0</v>
      </c>
      <c r="U31" s="297" t="str">
        <f ca="1"/>
        <v>PREVISTA</v>
      </c>
      <c r="V31" s="217">
        <f ca="1"/>
        <v>0</v>
      </c>
      <c r="W31" s="217">
        <f ca="1"/>
        <v>46265</v>
      </c>
      <c r="X31" s="217">
        <f ca="1"/>
        <v>46293</v>
      </c>
      <c r="Y31" s="217">
        <f ca="1"/>
        <v>46371</v>
      </c>
      <c r="Z31" s="217">
        <f ca="1"/>
        <v>0</v>
      </c>
      <c r="AA31" s="297" t="str">
        <f ca="1"/>
        <v>prazo vencendo em menos de 15 dias</v>
      </c>
      <c r="AB31" s="186"/>
      <c r="AD31"/>
      <c r="AE31"/>
    </row>
    <row r="32" spans="1:31" s="182" customFormat="1" ht="78" hidden="1" customHeight="1">
      <c r="A32" s="183"/>
      <c r="B32" s="313" t="str">
        <f t="shared" ca="1" si="0"/>
        <v>prazo vencendo em menos de 30 dias</v>
      </c>
      <c r="C32" s="294" t="str">
        <f ca="1"/>
        <v>200.3.32.16</v>
      </c>
      <c r="D32" s="294" t="str">
        <f ca="1"/>
        <v>DEA</v>
      </c>
      <c r="E32" s="296" t="str">
        <f ca="1"/>
        <v>Aquisição de energia elétrica por meio do Ambiente de Contratação Livre (ACL)</v>
      </c>
      <c r="F32" s="296" t="str">
        <f ca="1"/>
        <v>Pregão</v>
      </c>
      <c r="G32" s="296" t="str">
        <f ca="1"/>
        <v>Sim</v>
      </c>
      <c r="H32" s="296" t="str">
        <f ca="1"/>
        <v>Não</v>
      </c>
      <c r="I32" s="296" t="str">
        <f ca="1"/>
        <v>Sim</v>
      </c>
      <c r="J32" s="296" t="str">
        <f ca="1"/>
        <v>alto</v>
      </c>
      <c r="K32" s="217">
        <f ca="1"/>
        <v>45973</v>
      </c>
      <c r="L32" s="217">
        <f ca="1"/>
        <v>46063</v>
      </c>
      <c r="M32" s="217">
        <f ca="1"/>
        <v>46078</v>
      </c>
      <c r="N32" s="217">
        <f ca="1"/>
        <v>46111</v>
      </c>
      <c r="O32" s="217">
        <f ca="1"/>
        <v>46201</v>
      </c>
      <c r="P32" s="298" t="str">
        <f ca="1"/>
        <v>Luciano</v>
      </c>
      <c r="Q32" s="298">
        <f ca="1"/>
        <v>0</v>
      </c>
      <c r="R32" s="298" t="str">
        <f ca="1"/>
        <v>Vanessa Borges</v>
      </c>
      <c r="S32" s="297" t="str">
        <f ca="1"/>
        <v>0108323-26.2024.8.24.0710</v>
      </c>
      <c r="T32" s="297">
        <f ca="1"/>
        <v>0</v>
      </c>
      <c r="U32" s="297" t="str">
        <f ca="1"/>
        <v>EM ANDAMENTO</v>
      </c>
      <c r="V32" s="217">
        <f ca="1"/>
        <v>0</v>
      </c>
      <c r="W32" s="217">
        <f ca="1"/>
        <v>0</v>
      </c>
      <c r="X32" s="217">
        <f ca="1"/>
        <v>46275</v>
      </c>
      <c r="Y32" s="217">
        <f ca="1"/>
        <v>46366</v>
      </c>
      <c r="Z32" s="217">
        <f ca="1"/>
        <v>0</v>
      </c>
      <c r="AA32" s="297" t="str">
        <f ca="1"/>
        <v>prazo vencendo em menos de 30 dias</v>
      </c>
      <c r="AB32" s="186"/>
      <c r="AD32"/>
      <c r="AE32"/>
    </row>
    <row r="33" spans="1:31" s="182" customFormat="1" ht="78" hidden="1" customHeight="1">
      <c r="A33" s="183"/>
      <c r="B33" s="313" t="str">
        <f t="shared" ca="1" si="0"/>
        <v>finalizada</v>
      </c>
      <c r="C33" s="294" t="str">
        <f ca="1"/>
        <v>200.3.32.5</v>
      </c>
      <c r="D33" s="294" t="str">
        <f ca="1"/>
        <v>DEA</v>
      </c>
      <c r="E33" s="296" t="str">
        <f ca="1"/>
        <v>Construção de nova cisterna TJSC</v>
      </c>
      <c r="F33" s="296" t="str">
        <f ca="1"/>
        <v>Concorrência</v>
      </c>
      <c r="G33" s="296" t="str">
        <f ca="1"/>
        <v>Não</v>
      </c>
      <c r="H33" s="296" t="str">
        <f ca="1"/>
        <v>Não</v>
      </c>
      <c r="I33" s="296" t="str">
        <f ca="1"/>
        <v>Sim</v>
      </c>
      <c r="J33" s="296" t="str">
        <f ca="1"/>
        <v>alto</v>
      </c>
      <c r="K33" s="217">
        <f ca="1"/>
        <v>46065</v>
      </c>
      <c r="L33" s="217">
        <f ca="1"/>
        <v>46185</v>
      </c>
      <c r="M33" s="217">
        <f ca="1"/>
        <v>46200</v>
      </c>
      <c r="N33" s="217">
        <f ca="1"/>
        <v>46205</v>
      </c>
      <c r="O33" s="217">
        <f ca="1"/>
        <v>46385</v>
      </c>
      <c r="P33" s="298" t="str">
        <f ca="1"/>
        <v>Comissão</v>
      </c>
      <c r="Q33" s="298">
        <f ca="1"/>
        <v>0</v>
      </c>
      <c r="R33" s="298" t="str">
        <f ca="1"/>
        <v>Não se aplica</v>
      </c>
      <c r="S33" s="297">
        <f ca="1"/>
        <v>0</v>
      </c>
      <c r="T33" s="297">
        <f ca="1"/>
        <v>0</v>
      </c>
      <c r="U33" s="297" t="str">
        <f ca="1"/>
        <v>TRANSF. PARA O PRÓX. EXERCÍCIO</v>
      </c>
      <c r="V33" s="217">
        <f ca="1"/>
        <v>0</v>
      </c>
      <c r="W33" s="217">
        <f ca="1"/>
        <v>0</v>
      </c>
      <c r="X33" s="217">
        <f ca="1"/>
        <v>0</v>
      </c>
      <c r="Y33" s="217">
        <f ca="1"/>
        <v>0</v>
      </c>
      <c r="Z33" s="217">
        <f ca="1"/>
        <v>0</v>
      </c>
      <c r="AA33" s="297" t="str">
        <f ca="1"/>
        <v>finalizada</v>
      </c>
      <c r="AB33" s="186"/>
      <c r="AD33"/>
      <c r="AE33"/>
    </row>
    <row r="34" spans="1:31" s="184" customFormat="1" ht="78" hidden="1" customHeight="1">
      <c r="A34" s="181"/>
      <c r="B34" s="313" t="str">
        <f t="shared" ca="1" si="0"/>
        <v>finalizada</v>
      </c>
      <c r="C34" s="294" t="str">
        <f ca="1"/>
        <v>200.3.62.31</v>
      </c>
      <c r="D34" s="294" t="str">
        <f ca="1"/>
        <v>DEA</v>
      </c>
      <c r="E34" s="296" t="str">
        <f ca="1"/>
        <v>Serviço continuado de manutenção preventiva e corretivano sistema de climatização do Fórum de Família da Comarca de Balneário Camboriú</v>
      </c>
      <c r="F34" s="294" t="str">
        <f ca="1"/>
        <v>Pregão</v>
      </c>
      <c r="G34" s="294" t="str">
        <f ca="1"/>
        <v>Não</v>
      </c>
      <c r="H34" s="294" t="str">
        <f ca="1"/>
        <v>Não</v>
      </c>
      <c r="I34" s="294" t="str">
        <f ca="1"/>
        <v>Sim</v>
      </c>
      <c r="J34" s="296" t="str">
        <f ca="1"/>
        <v>alto</v>
      </c>
      <c r="K34" s="217">
        <f ca="1"/>
        <v>45932</v>
      </c>
      <c r="L34" s="217">
        <f ca="1"/>
        <v>46052</v>
      </c>
      <c r="M34" s="217">
        <f ca="1"/>
        <v>46067</v>
      </c>
      <c r="N34" s="217">
        <f ca="1"/>
        <v>46072</v>
      </c>
      <c r="O34" s="217">
        <f ca="1"/>
        <v>46162</v>
      </c>
      <c r="P34" s="296" t="str">
        <f ca="1"/>
        <v>Luciano</v>
      </c>
      <c r="Q34" s="296">
        <f ca="1"/>
        <v>0</v>
      </c>
      <c r="R34" s="296" t="str">
        <f ca="1"/>
        <v>Não se aplica</v>
      </c>
      <c r="S34" s="294">
        <f ca="1"/>
        <v>0</v>
      </c>
      <c r="T34" s="294">
        <f ca="1"/>
        <v>0</v>
      </c>
      <c r="U34" s="294" t="str">
        <f ca="1"/>
        <v>CANCELADA</v>
      </c>
      <c r="V34" s="217">
        <f ca="1"/>
        <v>0</v>
      </c>
      <c r="W34" s="217">
        <f ca="1"/>
        <v>0</v>
      </c>
      <c r="X34" s="217">
        <f ca="1"/>
        <v>46204</v>
      </c>
      <c r="Y34" s="217">
        <f ca="1"/>
        <v>46296</v>
      </c>
      <c r="Z34" s="217">
        <f ca="1"/>
        <v>0</v>
      </c>
      <c r="AA34" s="294" t="str">
        <f ca="1"/>
        <v>finalizada</v>
      </c>
      <c r="AB34" s="144"/>
      <c r="AD34"/>
      <c r="AE34"/>
    </row>
    <row r="35" spans="1:31" s="184" customFormat="1" ht="78" hidden="1" customHeight="1">
      <c r="A35" s="181"/>
      <c r="B35" s="313" t="str">
        <f t="shared" ca="1" si="0"/>
        <v>finalizada</v>
      </c>
      <c r="C35" s="294" t="str">
        <f ca="1"/>
        <v>200.3.62.6</v>
      </c>
      <c r="D35" s="294" t="str">
        <f ca="1"/>
        <v>DEA</v>
      </c>
      <c r="E35" s="294" t="str">
        <f ca="1"/>
        <v>Serviço continuado de manutenção preventiva e corretivano sistema de climatização do Fórum da Comarca de Abelardo Luz</v>
      </c>
      <c r="F35" s="294" t="str">
        <f ca="1"/>
        <v>Pregão</v>
      </c>
      <c r="G35" s="294" t="str">
        <f ca="1"/>
        <v>Não</v>
      </c>
      <c r="H35" s="296" t="str">
        <f ca="1"/>
        <v>Não</v>
      </c>
      <c r="I35" s="296" t="str">
        <f ca="1"/>
        <v>Sim</v>
      </c>
      <c r="J35" s="296" t="str">
        <f ca="1"/>
        <v>alto</v>
      </c>
      <c r="K35" s="217">
        <f ca="1"/>
        <v>46052</v>
      </c>
      <c r="L35" s="217">
        <f ca="1"/>
        <v>46172</v>
      </c>
      <c r="M35" s="217">
        <f ca="1"/>
        <v>46187</v>
      </c>
      <c r="N35" s="217">
        <f ca="1"/>
        <v>46192</v>
      </c>
      <c r="O35" s="217">
        <f ca="1"/>
        <v>46282</v>
      </c>
      <c r="P35" s="296" t="str">
        <f ca="1"/>
        <v>Vanessa Borges</v>
      </c>
      <c r="Q35" s="296">
        <f ca="1"/>
        <v>0</v>
      </c>
      <c r="R35" s="296" t="str">
        <f ca="1"/>
        <v>Não se aplica</v>
      </c>
      <c r="S35" s="294">
        <f ca="1"/>
        <v>0</v>
      </c>
      <c r="T35" s="294">
        <f ca="1"/>
        <v>0</v>
      </c>
      <c r="U35" s="294" t="str">
        <f ca="1"/>
        <v>CANCELADA</v>
      </c>
      <c r="V35" s="217">
        <f ca="1"/>
        <v>0</v>
      </c>
      <c r="W35" s="217">
        <f ca="1"/>
        <v>0</v>
      </c>
      <c r="X35" s="217">
        <f ca="1"/>
        <v>0</v>
      </c>
      <c r="Y35" s="217">
        <f ca="1"/>
        <v>0</v>
      </c>
      <c r="Z35" s="217">
        <f ca="1"/>
        <v>0</v>
      </c>
      <c r="AA35" s="294" t="str">
        <f ca="1"/>
        <v>finalizada</v>
      </c>
      <c r="AB35" s="144"/>
      <c r="AD35"/>
      <c r="AE35"/>
    </row>
    <row r="36" spans="1:31" s="184" customFormat="1" ht="78" hidden="1" customHeight="1">
      <c r="A36" s="181"/>
      <c r="B36" s="313" t="str">
        <f t="shared" ca="1" si="0"/>
        <v>finalizada</v>
      </c>
      <c r="C36" s="294" t="str">
        <f ca="1"/>
        <v>200.3.62.7</v>
      </c>
      <c r="D36" s="294" t="str">
        <f ca="1"/>
        <v>DEA</v>
      </c>
      <c r="E36" s="294" t="str">
        <f ca="1"/>
        <v>Serviço continuado de manutenção preventiva e corretivano sistema de climatização do Fórum da Comarca de Araquari</v>
      </c>
      <c r="F36" s="294" t="str">
        <f ca="1"/>
        <v>Pregão</v>
      </c>
      <c r="G36" s="294" t="str">
        <f ca="1"/>
        <v>Não</v>
      </c>
      <c r="H36" s="296" t="str">
        <f ca="1"/>
        <v>Não</v>
      </c>
      <c r="I36" s="296" t="str">
        <f ca="1"/>
        <v>Sim</v>
      </c>
      <c r="J36" s="296" t="str">
        <f ca="1"/>
        <v>alto</v>
      </c>
      <c r="K36" s="217">
        <f ca="1"/>
        <v>45932</v>
      </c>
      <c r="L36" s="217">
        <f ca="1"/>
        <v>46052</v>
      </c>
      <c r="M36" s="217">
        <f ca="1"/>
        <v>46067</v>
      </c>
      <c r="N36" s="217">
        <f ca="1"/>
        <v>46072</v>
      </c>
      <c r="O36" s="217">
        <f ca="1"/>
        <v>46162</v>
      </c>
      <c r="P36" s="296" t="str">
        <f ca="1"/>
        <v>Fabiana</v>
      </c>
      <c r="Q36" s="296">
        <f ca="1"/>
        <v>0</v>
      </c>
      <c r="R36" s="296" t="str">
        <f ca="1"/>
        <v>Não se aplica</v>
      </c>
      <c r="S36" s="294">
        <f ca="1"/>
        <v>0</v>
      </c>
      <c r="T36" s="294">
        <f ca="1"/>
        <v>0</v>
      </c>
      <c r="U36" s="294" t="str">
        <f ca="1"/>
        <v>CANCELADA</v>
      </c>
      <c r="V36" s="217">
        <f ca="1"/>
        <v>0</v>
      </c>
      <c r="W36" s="217">
        <f ca="1"/>
        <v>0</v>
      </c>
      <c r="X36" s="217">
        <f ca="1"/>
        <v>46142</v>
      </c>
      <c r="Y36" s="217">
        <f ca="1"/>
        <v>46233</v>
      </c>
      <c r="Z36" s="217">
        <f ca="1"/>
        <v>0</v>
      </c>
      <c r="AA36" s="294" t="str">
        <f ca="1"/>
        <v>finalizada</v>
      </c>
      <c r="AB36" s="144"/>
      <c r="AD36"/>
      <c r="AE36"/>
    </row>
    <row r="37" spans="1:31" s="184" customFormat="1" ht="78" hidden="1" customHeight="1">
      <c r="A37" s="181"/>
      <c r="B37" s="313" t="str">
        <f t="shared" ca="1" si="0"/>
        <v>finalizada</v>
      </c>
      <c r="C37" s="294" t="str">
        <f ca="1"/>
        <v>200.3.62.74</v>
      </c>
      <c r="D37" s="294" t="str">
        <f ca="1"/>
        <v>DEA</v>
      </c>
      <c r="E37" s="294" t="str">
        <f ca="1"/>
        <v>Instalação de um novo sistema de ar condicionado para a torre 2 do TJSC</v>
      </c>
      <c r="F37" s="294" t="str">
        <f ca="1"/>
        <v>Concorrência</v>
      </c>
      <c r="G37" s="294" t="str">
        <f ca="1"/>
        <v>Não</v>
      </c>
      <c r="H37" s="296" t="str">
        <f ca="1"/>
        <v>Não</v>
      </c>
      <c r="I37" s="296" t="str">
        <f ca="1"/>
        <v>Sim</v>
      </c>
      <c r="J37" s="296" t="str">
        <f ca="1"/>
        <v>Alto</v>
      </c>
      <c r="K37" s="217">
        <f ca="1"/>
        <v>46037</v>
      </c>
      <c r="L37" s="217">
        <f ca="1"/>
        <v>46054</v>
      </c>
      <c r="M37" s="217">
        <f ca="1"/>
        <v>46059</v>
      </c>
      <c r="N37" s="217">
        <f ca="1"/>
        <v>46068</v>
      </c>
      <c r="O37" s="217">
        <f ca="1"/>
        <v>46249</v>
      </c>
      <c r="P37" s="296" t="str">
        <f ca="1"/>
        <v>Comissão</v>
      </c>
      <c r="Q37" s="296">
        <f ca="1"/>
        <v>0</v>
      </c>
      <c r="R37" s="296" t="str">
        <f ca="1"/>
        <v>Não se aplica</v>
      </c>
      <c r="S37" s="294">
        <f ca="1"/>
        <v>0</v>
      </c>
      <c r="T37" s="294">
        <f ca="1"/>
        <v>0</v>
      </c>
      <c r="U37" s="294" t="str">
        <f ca="1"/>
        <v>CANCELADA</v>
      </c>
      <c r="V37" s="217">
        <f ca="1"/>
        <v>0</v>
      </c>
      <c r="W37" s="217">
        <f ca="1"/>
        <v>46142</v>
      </c>
      <c r="X37" s="217">
        <f ca="1"/>
        <v>46172</v>
      </c>
      <c r="Y37" s="217">
        <f ca="1"/>
        <v>46366</v>
      </c>
      <c r="Z37" s="217">
        <f ca="1"/>
        <v>0</v>
      </c>
      <c r="AA37" s="294" t="str">
        <f ca="1"/>
        <v>finalizada</v>
      </c>
      <c r="AB37" s="144"/>
      <c r="AD37"/>
      <c r="AE37"/>
    </row>
    <row r="38" spans="1:31" s="184" customFormat="1" ht="78" hidden="1" customHeight="1">
      <c r="A38" s="181"/>
      <c r="B38" s="313" t="str">
        <f t="shared" ca="1" si="0"/>
        <v>finalizada</v>
      </c>
      <c r="C38" s="294" t="str">
        <f ca="1"/>
        <v>200.3.62.9</v>
      </c>
      <c r="D38" s="294" t="str">
        <f ca="1"/>
        <v>DEA</v>
      </c>
      <c r="E38" s="294" t="str">
        <f ca="1"/>
        <v>Serviço continuado de manutenção preventiva e corretivano sistema de climatização do Fórum da Comarca de Campo Erê</v>
      </c>
      <c r="F38" s="294" t="str">
        <f ca="1"/>
        <v>Pregão</v>
      </c>
      <c r="G38" s="294" t="str">
        <f ca="1"/>
        <v>Não</v>
      </c>
      <c r="H38" s="296" t="str">
        <f ca="1"/>
        <v>Não</v>
      </c>
      <c r="I38" s="296" t="str">
        <f ca="1"/>
        <v>Sim</v>
      </c>
      <c r="J38" s="296" t="str">
        <f ca="1"/>
        <v>alto</v>
      </c>
      <c r="K38" s="217">
        <f ca="1"/>
        <v>45953</v>
      </c>
      <c r="L38" s="217">
        <f ca="1"/>
        <v>46073</v>
      </c>
      <c r="M38" s="217">
        <f ca="1"/>
        <v>46088</v>
      </c>
      <c r="N38" s="217">
        <f ca="1"/>
        <v>46093</v>
      </c>
      <c r="O38" s="217">
        <f ca="1"/>
        <v>46183</v>
      </c>
      <c r="P38" s="296" t="str">
        <f ca="1"/>
        <v>Anna</v>
      </c>
      <c r="Q38" s="296">
        <f ca="1"/>
        <v>0</v>
      </c>
      <c r="R38" s="296" t="str">
        <f ca="1"/>
        <v>Não se aplica</v>
      </c>
      <c r="S38" s="294">
        <f ca="1"/>
        <v>0</v>
      </c>
      <c r="T38" s="294">
        <f ca="1"/>
        <v>0</v>
      </c>
      <c r="U38" s="294" t="str">
        <f ca="1"/>
        <v>CANCELADA</v>
      </c>
      <c r="V38" s="217">
        <f ca="1"/>
        <v>0</v>
      </c>
      <c r="W38" s="217">
        <f ca="1"/>
        <v>0</v>
      </c>
      <c r="X38" s="217">
        <f ca="1"/>
        <v>0</v>
      </c>
      <c r="Y38" s="217">
        <f ca="1"/>
        <v>0</v>
      </c>
      <c r="Z38" s="217">
        <f ca="1"/>
        <v>0</v>
      </c>
      <c r="AA38" s="294" t="str">
        <f ca="1"/>
        <v>finalizada</v>
      </c>
      <c r="AB38" s="144"/>
      <c r="AD38"/>
      <c r="AE38"/>
    </row>
    <row r="39" spans="1:31" s="184" customFormat="1" ht="78" hidden="1" customHeight="1">
      <c r="A39" s="181"/>
      <c r="B39" s="313" t="str">
        <f t="shared" ca="1" si="0"/>
        <v>contratação no prazo</v>
      </c>
      <c r="C39" s="294" t="str">
        <f ca="1"/>
        <v>200.3.63.54</v>
      </c>
      <c r="D39" s="294" t="str">
        <f ca="1"/>
        <v>DEA</v>
      </c>
      <c r="E39" s="294" t="str">
        <f ca="1"/>
        <v>Serviço continuado de manutenção preventiva e corretiva em Plataformas Elevatórias instaladas em edificações do Poder Judiciário do Estado de Santa Catarina</v>
      </c>
      <c r="F39" s="294" t="str">
        <f ca="1"/>
        <v>Pregão</v>
      </c>
      <c r="G39" s="294" t="str">
        <f ca="1"/>
        <v>Não</v>
      </c>
      <c r="H39" s="296" t="str">
        <f ca="1"/>
        <v>Não</v>
      </c>
      <c r="I39" s="296" t="str">
        <f ca="1"/>
        <v>Sim</v>
      </c>
      <c r="J39" s="296" t="str">
        <f ca="1"/>
        <v>alto</v>
      </c>
      <c r="K39" s="217">
        <f ca="1"/>
        <v>46083</v>
      </c>
      <c r="L39" s="217">
        <f ca="1"/>
        <v>46203</v>
      </c>
      <c r="M39" s="217">
        <f ca="1"/>
        <v>46218</v>
      </c>
      <c r="N39" s="217">
        <f ca="1"/>
        <v>46223</v>
      </c>
      <c r="O39" s="217">
        <f ca="1"/>
        <v>46313</v>
      </c>
      <c r="P39" s="296" t="str">
        <f ca="1"/>
        <v>Monica</v>
      </c>
      <c r="Q39" s="296">
        <f ca="1"/>
        <v>0</v>
      </c>
      <c r="R39" s="296" t="str">
        <f ca="1"/>
        <v>Não se aplica</v>
      </c>
      <c r="S39" s="294" t="str">
        <f ca="1"/>
        <v>0019421-29.2026.8.24.0710</v>
      </c>
      <c r="T39" s="294" t="str">
        <f ca="1"/>
        <v>90017/2026</v>
      </c>
      <c r="U39" s="294" t="str">
        <f ca="1"/>
        <v>EM ANDAMENTO</v>
      </c>
      <c r="V39" s="217">
        <f ca="1"/>
        <v>0</v>
      </c>
      <c r="W39" s="217">
        <f ca="1"/>
        <v>0</v>
      </c>
      <c r="X39" s="217">
        <f ca="1"/>
        <v>0</v>
      </c>
      <c r="Y39" s="217">
        <f ca="1"/>
        <v>0</v>
      </c>
      <c r="Z39" s="217">
        <f ca="1"/>
        <v>0</v>
      </c>
      <c r="AA39" s="294" t="str">
        <f ca="1"/>
        <v>contratação no prazo</v>
      </c>
      <c r="AB39" s="144"/>
      <c r="AD39"/>
      <c r="AE39"/>
    </row>
    <row r="40" spans="1:31" s="184" customFormat="1" ht="78" hidden="1" customHeight="1">
      <c r="A40" s="181"/>
      <c r="B40" s="313" t="str">
        <f t="shared" ca="1" si="0"/>
        <v>finalizada</v>
      </c>
      <c r="C40" s="294" t="str">
        <f ca="1"/>
        <v>200.3.63.55</v>
      </c>
      <c r="D40" s="294" t="str">
        <f ca="1"/>
        <v>DEA</v>
      </c>
      <c r="E40" s="294" t="str">
        <f ca="1"/>
        <v>Manutenção Preventiva e Corretiva nos elevadores das torres 1  e 2 e do TJSC e nos dois elevadores da unidade UPC</v>
      </c>
      <c r="F40" s="294" t="str">
        <f ca="1"/>
        <v>Pregão</v>
      </c>
      <c r="G40" s="294" t="str">
        <f ca="1"/>
        <v>Não</v>
      </c>
      <c r="H40" s="296" t="str">
        <f ca="1"/>
        <v>Não</v>
      </c>
      <c r="I40" s="296" t="str">
        <f ca="1"/>
        <v>Sim</v>
      </c>
      <c r="J40" s="296" t="str">
        <f ca="1"/>
        <v>Alto</v>
      </c>
      <c r="K40" s="217">
        <f ca="1"/>
        <v>46037</v>
      </c>
      <c r="L40" s="217">
        <f ca="1"/>
        <v>46054</v>
      </c>
      <c r="M40" s="217">
        <f ca="1"/>
        <v>46059</v>
      </c>
      <c r="N40" s="217">
        <f ca="1"/>
        <v>46068</v>
      </c>
      <c r="O40" s="217">
        <f ca="1"/>
        <v>46157</v>
      </c>
      <c r="P40" s="296" t="str">
        <f ca="1"/>
        <v>Anna</v>
      </c>
      <c r="Q40" s="296">
        <f ca="1"/>
        <v>0</v>
      </c>
      <c r="R40" s="296" t="str">
        <f ca="1"/>
        <v>Não se aplica</v>
      </c>
      <c r="S40" s="294" t="str">
        <f ca="1"/>
        <v>0088371-90.2026.8.24.0710</v>
      </c>
      <c r="T40" s="294">
        <f ca="1"/>
        <v>0</v>
      </c>
      <c r="U40" s="294" t="str">
        <f ca="1"/>
        <v>CONTRATADA COMO RC</v>
      </c>
      <c r="V40" s="217">
        <f ca="1"/>
        <v>0</v>
      </c>
      <c r="W40" s="217">
        <f ca="1"/>
        <v>46235</v>
      </c>
      <c r="X40" s="217">
        <f ca="1"/>
        <v>46249</v>
      </c>
      <c r="Y40" s="217">
        <f ca="1"/>
        <v>46341</v>
      </c>
      <c r="Z40" s="217">
        <f ca="1"/>
        <v>0</v>
      </c>
      <c r="AA40" s="294" t="str">
        <f ca="1"/>
        <v>finalizada</v>
      </c>
      <c r="AB40" s="144"/>
      <c r="AD40"/>
      <c r="AE40"/>
    </row>
    <row r="41" spans="1:31" s="184" customFormat="1" ht="78" hidden="1" customHeight="1">
      <c r="A41" s="181"/>
      <c r="B41" s="313" t="str">
        <f t="shared" ca="1" si="0"/>
        <v>contratada</v>
      </c>
      <c r="C41" s="294" t="str">
        <f ca="1"/>
        <v>AJU001</v>
      </c>
      <c r="D41" s="294" t="str">
        <f ca="1"/>
        <v>AJU</v>
      </c>
      <c r="E41" s="294" t="str">
        <f ca="1"/>
        <v>Capacitação - Direção Defensiva, Evasiva e Ofensiva - Básico, Avançado e Baixa Luminosidade</v>
      </c>
      <c r="F41" s="294" t="str">
        <f ca="1"/>
        <v>Inexigibilidade</v>
      </c>
      <c r="G41" s="294" t="str">
        <f ca="1"/>
        <v>Não</v>
      </c>
      <c r="H41" s="296" t="str">
        <f ca="1"/>
        <v>Não</v>
      </c>
      <c r="I41" s="296" t="str">
        <f ca="1"/>
        <v>Não</v>
      </c>
      <c r="J41" s="296" t="str">
        <f ca="1"/>
        <v>Alto</v>
      </c>
      <c r="K41" s="217">
        <f ca="1"/>
        <v>0</v>
      </c>
      <c r="L41" s="217">
        <f ca="1"/>
        <v>0</v>
      </c>
      <c r="M41" s="217">
        <f ca="1"/>
        <v>0</v>
      </c>
      <c r="N41" s="217">
        <f ca="1"/>
        <v>0</v>
      </c>
      <c r="O41" s="217">
        <f ca="1"/>
        <v>0</v>
      </c>
      <c r="P41" s="296" t="str">
        <f ca="1"/>
        <v>Mariana Digiácomo</v>
      </c>
      <c r="Q41" s="296">
        <f ca="1"/>
        <v>0</v>
      </c>
      <c r="R41" s="296" t="str">
        <f ca="1"/>
        <v>Não se aplica</v>
      </c>
      <c r="S41" s="294" t="str">
        <f ca="1"/>
        <v>0019296-61.2026.8.24.0710</v>
      </c>
      <c r="T41" s="294" t="str">
        <f ca="1"/>
        <v>22/2026</v>
      </c>
      <c r="U41" s="294" t="str">
        <f ca="1"/>
        <v>CONTRATADA</v>
      </c>
      <c r="V41" s="217">
        <f ca="1"/>
        <v>46182</v>
      </c>
      <c r="W41" s="217">
        <f ca="1"/>
        <v>0</v>
      </c>
      <c r="X41" s="217">
        <f ca="1"/>
        <v>46134</v>
      </c>
      <c r="Y41" s="217">
        <f ca="1"/>
        <v>0</v>
      </c>
      <c r="Z41" s="217">
        <f ca="1"/>
        <v>46182</v>
      </c>
      <c r="AA41" s="294" t="str">
        <f ca="1"/>
        <v>contratada</v>
      </c>
      <c r="AB41" s="144"/>
      <c r="AD41"/>
      <c r="AE41"/>
    </row>
    <row r="42" spans="1:31" s="184" customFormat="1" ht="78" hidden="1" customHeight="1">
      <c r="A42" s="181"/>
      <c r="B42" s="313" t="str">
        <f t="shared" ca="1" si="0"/>
        <v>contratada</v>
      </c>
      <c r="C42" s="294" t="str">
        <f ca="1"/>
        <v>AJU002</v>
      </c>
      <c r="D42" s="294" t="str">
        <f ca="1"/>
        <v>AJU</v>
      </c>
      <c r="E42" s="294" t="str">
        <f ca="1"/>
        <v>Capacitação - Conferência Gartner Data &amp; Analytics 2026</v>
      </c>
      <c r="F42" s="294" t="str">
        <f ca="1"/>
        <v>Inexigibilidade</v>
      </c>
      <c r="G42" s="294" t="str">
        <f ca="1"/>
        <v>Não</v>
      </c>
      <c r="H42" s="296" t="str">
        <f ca="1"/>
        <v>Não</v>
      </c>
      <c r="I42" s="296" t="str">
        <f ca="1"/>
        <v>Não</v>
      </c>
      <c r="J42" s="296" t="str">
        <f ca="1"/>
        <v>Alto</v>
      </c>
      <c r="K42" s="217">
        <f ca="1"/>
        <v>0</v>
      </c>
      <c r="L42" s="217">
        <f ca="1"/>
        <v>0</v>
      </c>
      <c r="M42" s="217">
        <f ca="1"/>
        <v>0</v>
      </c>
      <c r="N42" s="217">
        <f ca="1"/>
        <v>0</v>
      </c>
      <c r="O42" s="217">
        <f ca="1"/>
        <v>0</v>
      </c>
      <c r="P42" s="296" t="str">
        <f ca="1"/>
        <v>Rogério Bernardi</v>
      </c>
      <c r="Q42" s="296">
        <f ca="1"/>
        <v>0</v>
      </c>
      <c r="R42" s="296" t="str">
        <f ca="1"/>
        <v>Não se aplica</v>
      </c>
      <c r="S42" s="294" t="str">
        <f ca="1"/>
        <v>0027549-38.2026.8.24.0710</v>
      </c>
      <c r="T42" s="294" t="str">
        <f ca="1"/>
        <v>16/2026</v>
      </c>
      <c r="U42" s="294" t="str">
        <f ca="1"/>
        <v>CONTRATADA</v>
      </c>
      <c r="V42" s="217">
        <f ca="1"/>
        <v>46136</v>
      </c>
      <c r="W42" s="217">
        <f ca="1"/>
        <v>46118</v>
      </c>
      <c r="X42" s="217">
        <f ca="1"/>
        <v>0</v>
      </c>
      <c r="Y42" s="217">
        <f ca="1"/>
        <v>46136</v>
      </c>
      <c r="Z42" s="217">
        <f ca="1"/>
        <v>46136</v>
      </c>
      <c r="AA42" s="294" t="str">
        <f ca="1"/>
        <v>contratada</v>
      </c>
      <c r="AB42" s="144"/>
      <c r="AD42"/>
      <c r="AE42"/>
    </row>
    <row r="43" spans="1:31" s="184" customFormat="1" ht="78" hidden="1" customHeight="1">
      <c r="A43" s="181"/>
      <c r="B43" s="313" t="str">
        <f t="shared" ca="1" si="0"/>
        <v>prazo vencido</v>
      </c>
      <c r="C43" s="294" t="str">
        <f ca="1"/>
        <v>AJU003</v>
      </c>
      <c r="D43" s="294" t="str">
        <f ca="1"/>
        <v>AJU</v>
      </c>
      <c r="E43" s="294" t="str">
        <f ca="1"/>
        <v>Capacitação - Especialista em Proteção Pessoal</v>
      </c>
      <c r="F43" s="294" t="str">
        <f ca="1"/>
        <v>Inexigibilidade</v>
      </c>
      <c r="G43" s="294" t="str">
        <f ca="1"/>
        <v>Não</v>
      </c>
      <c r="H43" s="296" t="str">
        <f ca="1"/>
        <v>Não</v>
      </c>
      <c r="I43" s="296" t="str">
        <f ca="1"/>
        <v>Não</v>
      </c>
      <c r="J43" s="296" t="str">
        <f ca="1"/>
        <v>Alto</v>
      </c>
      <c r="K43" s="217">
        <f ca="1"/>
        <v>0</v>
      </c>
      <c r="L43" s="217">
        <f ca="1"/>
        <v>0</v>
      </c>
      <c r="M43" s="217">
        <f ca="1"/>
        <v>0</v>
      </c>
      <c r="N43" s="217">
        <f ca="1"/>
        <v>0</v>
      </c>
      <c r="O43" s="217">
        <f ca="1"/>
        <v>0</v>
      </c>
      <c r="P43" s="296" t="str">
        <f ca="1"/>
        <v>Rogério Bernardi</v>
      </c>
      <c r="Q43" s="296">
        <f ca="1"/>
        <v>0</v>
      </c>
      <c r="R43" s="296" t="str">
        <f ca="1"/>
        <v>Não se aplica</v>
      </c>
      <c r="S43" s="294">
        <f ca="1"/>
        <v>0</v>
      </c>
      <c r="T43" s="294">
        <f ca="1"/>
        <v>0</v>
      </c>
      <c r="U43" s="294" t="str">
        <f ca="1"/>
        <v>PREVISTA</v>
      </c>
      <c r="V43" s="217">
        <f ca="1"/>
        <v>0</v>
      </c>
      <c r="W43" s="217">
        <f ca="1"/>
        <v>0</v>
      </c>
      <c r="X43" s="217">
        <f ca="1"/>
        <v>0</v>
      </c>
      <c r="Y43" s="217">
        <f ca="1"/>
        <v>0</v>
      </c>
      <c r="Z43" s="217">
        <f ca="1"/>
        <v>0</v>
      </c>
      <c r="AA43" s="294" t="str">
        <f ca="1"/>
        <v>prazo vencido</v>
      </c>
      <c r="AB43" s="144"/>
      <c r="AD43"/>
      <c r="AE43"/>
    </row>
    <row r="44" spans="1:31" s="184" customFormat="1" ht="78" hidden="1" customHeight="1">
      <c r="A44" s="181"/>
      <c r="B44" s="313" t="str">
        <f t="shared" ca="1" si="0"/>
        <v>prazo vencido</v>
      </c>
      <c r="C44" s="294" t="str">
        <f ca="1"/>
        <v>ASP001</v>
      </c>
      <c r="D44" s="294" t="str">
        <f ca="1"/>
        <v>ASPLAN</v>
      </c>
      <c r="E44" s="294" t="str">
        <f ca="1"/>
        <v>Serviço de consultoria em inovação</v>
      </c>
      <c r="F44" s="294" t="str">
        <f ca="1"/>
        <v>Dispensa</v>
      </c>
      <c r="G44" s="294" t="str">
        <f ca="1"/>
        <v>Não</v>
      </c>
      <c r="H44" s="296" t="str">
        <f ca="1"/>
        <v>Não</v>
      </c>
      <c r="I44" s="296" t="str">
        <f ca="1"/>
        <v>Sim</v>
      </c>
      <c r="J44" s="296" t="str">
        <f ca="1"/>
        <v>Alto</v>
      </c>
      <c r="K44" s="217">
        <f ca="1"/>
        <v>46073</v>
      </c>
      <c r="L44" s="217">
        <f ca="1"/>
        <v>46101</v>
      </c>
      <c r="M44" s="217">
        <f ca="1"/>
        <v>46113</v>
      </c>
      <c r="N44" s="217">
        <f ca="1"/>
        <v>46172</v>
      </c>
      <c r="O44" s="217">
        <f ca="1"/>
        <v>46264</v>
      </c>
      <c r="P44" s="296" t="str">
        <f ca="1"/>
        <v>Vanessa Hasckel</v>
      </c>
      <c r="Q44" s="296">
        <f ca="1"/>
        <v>0</v>
      </c>
      <c r="R44" s="296" t="str">
        <f ca="1"/>
        <v>Não se aplica</v>
      </c>
      <c r="S44" s="294">
        <f ca="1"/>
        <v>0</v>
      </c>
      <c r="T44" s="294">
        <f ca="1"/>
        <v>0</v>
      </c>
      <c r="U44" s="294" t="str">
        <f ca="1"/>
        <v>PREVISTA</v>
      </c>
      <c r="V44" s="217">
        <f ca="1"/>
        <v>0</v>
      </c>
      <c r="W44" s="217">
        <f ca="1"/>
        <v>46329</v>
      </c>
      <c r="X44" s="217">
        <f ca="1"/>
        <v>0</v>
      </c>
      <c r="Y44" s="217">
        <f ca="1"/>
        <v>46421</v>
      </c>
      <c r="Z44" s="217">
        <f ca="1"/>
        <v>0</v>
      </c>
      <c r="AA44" s="294" t="str">
        <f ca="1"/>
        <v>prazo vencido</v>
      </c>
      <c r="AB44" s="144"/>
      <c r="AD44"/>
      <c r="AE44"/>
    </row>
    <row r="45" spans="1:31" s="184" customFormat="1" ht="78" hidden="1" customHeight="1">
      <c r="A45" s="181"/>
      <c r="B45" s="313" t="str">
        <f t="shared" ca="1" si="0"/>
        <v>prazo vencido</v>
      </c>
      <c r="C45" s="294" t="str">
        <f ca="1"/>
        <v>ASP002</v>
      </c>
      <c r="D45" s="294" t="str">
        <f ca="1"/>
        <v>ASPLAN</v>
      </c>
      <c r="E45" s="294" t="str">
        <f ca="1"/>
        <v>Serviço de consultoria em projetos de inovação</v>
      </c>
      <c r="F45" s="294" t="str">
        <f ca="1"/>
        <v>Inexigibilidade</v>
      </c>
      <c r="G45" s="294" t="str">
        <f ca="1"/>
        <v>Não</v>
      </c>
      <c r="H45" s="296" t="str">
        <f ca="1"/>
        <v>Não</v>
      </c>
      <c r="I45" s="296" t="str">
        <f ca="1"/>
        <v>Sim</v>
      </c>
      <c r="J45" s="296" t="str">
        <f ca="1"/>
        <v>Médio</v>
      </c>
      <c r="K45" s="217">
        <f ca="1"/>
        <v>46132</v>
      </c>
      <c r="L45" s="217">
        <f ca="1"/>
        <v>46162</v>
      </c>
      <c r="M45" s="217">
        <f ca="1"/>
        <v>46174</v>
      </c>
      <c r="N45" s="217">
        <f ca="1"/>
        <v>46204</v>
      </c>
      <c r="O45" s="217">
        <f ca="1"/>
        <v>46266</v>
      </c>
      <c r="P45" s="296" t="str">
        <f ca="1"/>
        <v>Vanessa Hasckel</v>
      </c>
      <c r="Q45" s="296">
        <f ca="1"/>
        <v>0</v>
      </c>
      <c r="R45" s="296" t="str">
        <f ca="1"/>
        <v>Não se aplica</v>
      </c>
      <c r="S45" s="294">
        <f ca="1"/>
        <v>0</v>
      </c>
      <c r="T45" s="294">
        <f ca="1"/>
        <v>0</v>
      </c>
      <c r="U45" s="294" t="str">
        <f ca="1"/>
        <v>PREVISTA</v>
      </c>
      <c r="V45" s="217">
        <f ca="1"/>
        <v>0</v>
      </c>
      <c r="W45" s="217">
        <f ca="1"/>
        <v>46285</v>
      </c>
      <c r="X45" s="217">
        <f ca="1"/>
        <v>0</v>
      </c>
      <c r="Y45" s="217">
        <f ca="1"/>
        <v>46346</v>
      </c>
      <c r="Z45" s="217">
        <f ca="1"/>
        <v>0</v>
      </c>
      <c r="AA45" s="294" t="str">
        <f ca="1"/>
        <v>prazo vencido</v>
      </c>
      <c r="AB45" s="144"/>
      <c r="AD45"/>
      <c r="AE45"/>
    </row>
    <row r="46" spans="1:31" s="184" customFormat="1" ht="78" hidden="1" customHeight="1">
      <c r="A46" s="181"/>
      <c r="B46" s="313" t="str">
        <f t="shared" ca="1" si="0"/>
        <v>prazo vencido</v>
      </c>
      <c r="C46" s="294" t="str">
        <f ca="1"/>
        <v>ASP003</v>
      </c>
      <c r="D46" s="294" t="str">
        <f ca="1"/>
        <v>ASPLAN</v>
      </c>
      <c r="E46" s="294" t="str">
        <f ca="1"/>
        <v>Serviço de especialistas em inovação com expertise em capacitar laboratoristas em inovação</v>
      </c>
      <c r="F46" s="294" t="str">
        <f ca="1"/>
        <v>Inexigibilidade</v>
      </c>
      <c r="G46" s="294" t="str">
        <f ca="1"/>
        <v>Não</v>
      </c>
      <c r="H46" s="294" t="str">
        <f ca="1"/>
        <v>Não</v>
      </c>
      <c r="I46" s="294" t="str">
        <f ca="1"/>
        <v>Sim</v>
      </c>
      <c r="J46" s="294" t="str">
        <f ca="1"/>
        <v>Médio</v>
      </c>
      <c r="K46" s="295">
        <f ca="1"/>
        <v>46132</v>
      </c>
      <c r="L46" s="295">
        <f ca="1"/>
        <v>46162</v>
      </c>
      <c r="M46" s="295">
        <f ca="1"/>
        <v>46174</v>
      </c>
      <c r="N46" s="295">
        <f ca="1"/>
        <v>46204</v>
      </c>
      <c r="O46" s="295">
        <f ca="1"/>
        <v>46267</v>
      </c>
      <c r="P46" s="294" t="str">
        <f ca="1"/>
        <v>Rogério Bernardi</v>
      </c>
      <c r="Q46" s="294">
        <f ca="1"/>
        <v>0</v>
      </c>
      <c r="R46" s="296" t="str">
        <f ca="1"/>
        <v>Não se aplica</v>
      </c>
      <c r="S46" s="294">
        <f ca="1"/>
        <v>0</v>
      </c>
      <c r="T46" s="294">
        <f ca="1"/>
        <v>0</v>
      </c>
      <c r="U46" s="294" t="str">
        <f ca="1"/>
        <v>PREVISTA</v>
      </c>
      <c r="V46" s="295">
        <f ca="1"/>
        <v>0</v>
      </c>
      <c r="W46" s="295">
        <f ca="1"/>
        <v>0</v>
      </c>
      <c r="X46" s="295">
        <f ca="1"/>
        <v>0</v>
      </c>
      <c r="Y46" s="295">
        <f ca="1"/>
        <v>0</v>
      </c>
      <c r="Z46" s="295">
        <f ca="1"/>
        <v>0</v>
      </c>
      <c r="AA46" s="294" t="str">
        <f ca="1"/>
        <v>prazo vencido</v>
      </c>
      <c r="AB46" s="144"/>
      <c r="AD46"/>
      <c r="AE46"/>
    </row>
    <row r="47" spans="1:31" s="184" customFormat="1" ht="78" hidden="1" customHeight="1">
      <c r="A47" s="181"/>
      <c r="B47" s="313" t="str">
        <f t="shared" ca="1" si="0"/>
        <v>prazo vencido</v>
      </c>
      <c r="C47" s="294" t="str">
        <f ca="1"/>
        <v>ASPL004</v>
      </c>
      <c r="D47" s="294" t="str">
        <f ca="1"/>
        <v>ASPLAN</v>
      </c>
      <c r="E47" s="294" t="str">
        <f ca="1"/>
        <v>Serviço de ferramentas de inovação</v>
      </c>
      <c r="F47" s="294" t="str">
        <f ca="1"/>
        <v>Duplo enquadramento</v>
      </c>
      <c r="G47" s="294" t="str">
        <f ca="1"/>
        <v>Não</v>
      </c>
      <c r="H47" s="294" t="str">
        <f ca="1"/>
        <v>Não</v>
      </c>
      <c r="I47" s="294" t="str">
        <f ca="1"/>
        <v>Sim</v>
      </c>
      <c r="J47" s="294" t="str">
        <f ca="1"/>
        <v>Médio</v>
      </c>
      <c r="K47" s="295">
        <f ca="1"/>
        <v>46084</v>
      </c>
      <c r="L47" s="295">
        <f ca="1"/>
        <v>46115</v>
      </c>
      <c r="M47" s="295">
        <f ca="1"/>
        <v>46174</v>
      </c>
      <c r="N47" s="295">
        <f ca="1"/>
        <v>46204</v>
      </c>
      <c r="O47" s="295">
        <f ca="1"/>
        <v>46268</v>
      </c>
      <c r="P47" s="294" t="str">
        <f ca="1"/>
        <v>Rogério Bernardi</v>
      </c>
      <c r="Q47" s="294">
        <f ca="1"/>
        <v>0</v>
      </c>
      <c r="R47" s="296" t="str">
        <f ca="1"/>
        <v>Não se aplica</v>
      </c>
      <c r="S47" s="294">
        <f ca="1"/>
        <v>0</v>
      </c>
      <c r="T47" s="294">
        <f ca="1"/>
        <v>0</v>
      </c>
      <c r="U47" s="294" t="str">
        <f ca="1"/>
        <v>PREVISTA</v>
      </c>
      <c r="V47" s="295">
        <f ca="1"/>
        <v>0</v>
      </c>
      <c r="W47" s="295">
        <f ca="1"/>
        <v>0</v>
      </c>
      <c r="X47" s="295">
        <f ca="1"/>
        <v>0</v>
      </c>
      <c r="Y47" s="295">
        <f ca="1"/>
        <v>0</v>
      </c>
      <c r="Z47" s="295">
        <f ca="1"/>
        <v>0</v>
      </c>
      <c r="AA47" s="294" t="str">
        <f ca="1"/>
        <v>prazo vencido</v>
      </c>
      <c r="AB47" s="144"/>
      <c r="AD47"/>
      <c r="AE47"/>
    </row>
    <row r="48" spans="1:31" s="184" customFormat="1" ht="78" hidden="1" customHeight="1">
      <c r="A48" s="181"/>
      <c r="B48" s="313" t="str">
        <f t="shared" ca="1" si="0"/>
        <v>finalizada</v>
      </c>
      <c r="C48" s="294" t="str">
        <f ca="1"/>
        <v>CM 001</v>
      </c>
      <c r="D48" s="294" t="str">
        <f ca="1"/>
        <v>CM</v>
      </c>
      <c r="E48" s="294" t="str">
        <f ca="1"/>
        <v>Aquisição de detectores de metais portáteis - CASA MILITAR</v>
      </c>
      <c r="F48" s="294" t="str">
        <f ca="1"/>
        <v>Pregão</v>
      </c>
      <c r="G48" s="294" t="str">
        <f ca="1"/>
        <v>Não</v>
      </c>
      <c r="H48" s="294" t="str">
        <f ca="1"/>
        <v>Não</v>
      </c>
      <c r="I48" s="294" t="str">
        <f ca="1"/>
        <v>Sim</v>
      </c>
      <c r="J48" s="294" t="str">
        <f ca="1"/>
        <v>Médio</v>
      </c>
      <c r="K48" s="295">
        <f ca="1"/>
        <v>46113</v>
      </c>
      <c r="L48" s="295">
        <f ca="1"/>
        <v>46143</v>
      </c>
      <c r="M48" s="295">
        <f ca="1"/>
        <v>46174</v>
      </c>
      <c r="N48" s="295">
        <f ca="1"/>
        <v>46204</v>
      </c>
      <c r="O48" s="295">
        <f ca="1"/>
        <v>46266</v>
      </c>
      <c r="P48" s="294" t="str">
        <f ca="1"/>
        <v>Anna</v>
      </c>
      <c r="Q48" s="294">
        <f ca="1"/>
        <v>0</v>
      </c>
      <c r="R48" s="296" t="str">
        <f ca="1"/>
        <v>Não se aplica</v>
      </c>
      <c r="S48" s="294">
        <f ca="1"/>
        <v>0</v>
      </c>
      <c r="T48" s="294">
        <f ca="1"/>
        <v>0</v>
      </c>
      <c r="U48" s="294" t="str">
        <f ca="1"/>
        <v>CANCELADA</v>
      </c>
      <c r="V48" s="295">
        <f ca="1"/>
        <v>0</v>
      </c>
      <c r="W48" s="295">
        <f ca="1"/>
        <v>46235</v>
      </c>
      <c r="X48" s="295">
        <f ca="1"/>
        <v>46266</v>
      </c>
      <c r="Y48" s="295">
        <f ca="1"/>
        <v>0</v>
      </c>
      <c r="Z48" s="295">
        <f ca="1"/>
        <v>0</v>
      </c>
      <c r="AA48" s="294" t="str">
        <f ca="1"/>
        <v>finalizada</v>
      </c>
      <c r="AB48" s="144"/>
      <c r="AD48"/>
      <c r="AE48"/>
    </row>
    <row r="49" spans="1:31" s="184" customFormat="1" ht="78" hidden="1" customHeight="1">
      <c r="A49" s="181"/>
      <c r="B49" s="313" t="str">
        <f t="shared" ca="1" si="0"/>
        <v>contratada</v>
      </c>
      <c r="C49" s="294" t="str">
        <f ca="1"/>
        <v>CM002</v>
      </c>
      <c r="D49" s="294" t="str">
        <f ca="1"/>
        <v>CM</v>
      </c>
      <c r="E49" s="294" t="str">
        <f ca="1"/>
        <v>Aquisição de Pórtico detector de metais portátil para a Casa Militar</v>
      </c>
      <c r="F49" s="294" t="str">
        <f ca="1"/>
        <v>Pregão</v>
      </c>
      <c r="G49" s="294" t="str">
        <f ca="1"/>
        <v>Não</v>
      </c>
      <c r="H49" s="294" t="str">
        <f ca="1"/>
        <v>Não</v>
      </c>
      <c r="I49" s="294" t="str">
        <f ca="1"/>
        <v>Sim</v>
      </c>
      <c r="J49" s="294" t="str">
        <f ca="1"/>
        <v>Alto</v>
      </c>
      <c r="K49" s="295">
        <f ca="1"/>
        <v>46054</v>
      </c>
      <c r="L49" s="295">
        <f ca="1"/>
        <v>46082</v>
      </c>
      <c r="M49" s="295">
        <f ca="1"/>
        <v>46113</v>
      </c>
      <c r="N49" s="295">
        <f ca="1"/>
        <v>46143</v>
      </c>
      <c r="O49" s="295">
        <f ca="1"/>
        <v>46174</v>
      </c>
      <c r="P49" s="294" t="str">
        <f ca="1"/>
        <v>Vanessa Hasckel</v>
      </c>
      <c r="Q49" s="294">
        <f ca="1"/>
        <v>0</v>
      </c>
      <c r="R49" s="296" t="str">
        <f ca="1"/>
        <v>Não se aplica</v>
      </c>
      <c r="S49" s="294" t="str">
        <f ca="1"/>
        <v>0009214-68.2026.8.24.0710</v>
      </c>
      <c r="T49" s="294">
        <f ca="1"/>
        <v>0</v>
      </c>
      <c r="U49" s="294" t="str">
        <f ca="1"/>
        <v>CONTRATADA</v>
      </c>
      <c r="V49" s="295">
        <f ca="1"/>
        <v>46210</v>
      </c>
      <c r="W49" s="295">
        <f ca="1"/>
        <v>46119</v>
      </c>
      <c r="X49" s="295">
        <f ca="1"/>
        <v>46157</v>
      </c>
      <c r="Y49" s="295">
        <f ca="1"/>
        <v>46193</v>
      </c>
      <c r="Z49" s="295">
        <f ca="1"/>
        <v>46210</v>
      </c>
      <c r="AA49" s="294" t="str">
        <f ca="1"/>
        <v>contratada</v>
      </c>
      <c r="AB49" s="144"/>
      <c r="AD49"/>
      <c r="AE49"/>
    </row>
    <row r="50" spans="1:31" s="184" customFormat="1" ht="78" hidden="1" customHeight="1">
      <c r="A50" s="181"/>
      <c r="B50" s="313" t="str">
        <f t="shared" ca="1" si="0"/>
        <v>contratada</v>
      </c>
      <c r="C50" s="294" t="str">
        <f ca="1"/>
        <v>DGDM 162</v>
      </c>
      <c r="D50" s="294" t="str">
        <f ca="1"/>
        <v>DGDM</v>
      </c>
      <c r="E50" s="294" t="str">
        <f ca="1"/>
        <v>Serviços continuados de treinamento de hardware e software, bem como de serviços continuados de suporte técnico de catracas de acesso e controloador biométrico facial</v>
      </c>
      <c r="F50" s="294" t="str">
        <f ca="1"/>
        <v>Inexigibilidade</v>
      </c>
      <c r="G50" s="294" t="str">
        <f ca="1"/>
        <v>Não</v>
      </c>
      <c r="H50" s="294" t="str">
        <f ca="1"/>
        <v>Não</v>
      </c>
      <c r="I50" s="294" t="str">
        <f ca="1"/>
        <v>Sim</v>
      </c>
      <c r="J50" s="294" t="str">
        <f ca="1"/>
        <v>Alto</v>
      </c>
      <c r="K50" s="295">
        <f ca="1"/>
        <v>45936</v>
      </c>
      <c r="L50" s="295">
        <f ca="1"/>
        <v>45954</v>
      </c>
      <c r="M50" s="295">
        <f ca="1"/>
        <v>45964</v>
      </c>
      <c r="N50" s="295">
        <f ca="1"/>
        <v>46137</v>
      </c>
      <c r="O50" s="295">
        <f ca="1"/>
        <v>46198</v>
      </c>
      <c r="P50" s="294" t="str">
        <f ca="1"/>
        <v>Paola</v>
      </c>
      <c r="Q50" s="294">
        <f ca="1"/>
        <v>0</v>
      </c>
      <c r="R50" s="296" t="str">
        <f ca="1"/>
        <v>Não se aplica</v>
      </c>
      <c r="S50" s="294" t="str">
        <f ca="1"/>
        <v>0087139-77.2025.8.24.0710</v>
      </c>
      <c r="T50" s="294" t="str">
        <f ca="1"/>
        <v>24/2026</v>
      </c>
      <c r="U50" s="294" t="str">
        <f ca="1"/>
        <v>CONTRATADA</v>
      </c>
      <c r="V50" s="295">
        <f ca="1"/>
        <v>46184</v>
      </c>
      <c r="W50" s="295">
        <f ca="1"/>
        <v>0</v>
      </c>
      <c r="X50" s="295">
        <f ca="1"/>
        <v>0</v>
      </c>
      <c r="Y50" s="295">
        <f ca="1"/>
        <v>0</v>
      </c>
      <c r="Z50" s="295">
        <f ca="1"/>
        <v>46184</v>
      </c>
      <c r="AA50" s="294" t="str">
        <f ca="1"/>
        <v>contratada</v>
      </c>
      <c r="AB50" s="144"/>
      <c r="AD50"/>
      <c r="AE50"/>
    </row>
    <row r="51" spans="1:31" s="184" customFormat="1" ht="78" hidden="1" customHeight="1">
      <c r="A51" s="181"/>
      <c r="B51" s="313" t="str">
        <f t="shared" ca="1" si="0"/>
        <v>sobrestada</v>
      </c>
      <c r="C51" s="294" t="str">
        <f ca="1"/>
        <v>DGDM 165</v>
      </c>
      <c r="D51" s="294" t="str">
        <f ca="1"/>
        <v>DGDM</v>
      </c>
      <c r="E51" s="294" t="str">
        <f ca="1"/>
        <v>Prestação de serviços consistentes na disponibilização de acesso à plataforma de jurisprudência, pelo prazo de 12 (doze) meses. (Jusbrasil)</v>
      </c>
      <c r="F51" s="294" t="str">
        <f ca="1"/>
        <v>Inexigibilidade</v>
      </c>
      <c r="G51" s="294" t="str">
        <f ca="1"/>
        <v>Não</v>
      </c>
      <c r="H51" s="294" t="str">
        <f ca="1"/>
        <v>Sim</v>
      </c>
      <c r="I51" s="294" t="str">
        <f ca="1"/>
        <v>Sim</v>
      </c>
      <c r="J51" s="294" t="str">
        <f ca="1"/>
        <v>Médio</v>
      </c>
      <c r="K51" s="295">
        <f ca="1"/>
        <v>46083</v>
      </c>
      <c r="L51" s="295">
        <f ca="1"/>
        <v>46115</v>
      </c>
      <c r="M51" s="295">
        <f ca="1"/>
        <v>46118</v>
      </c>
      <c r="N51" s="295">
        <f ca="1"/>
        <v>46146</v>
      </c>
      <c r="O51" s="295">
        <f ca="1"/>
        <v>46209</v>
      </c>
      <c r="P51" s="294" t="str">
        <f ca="1"/>
        <v>Vanessa Hasckel</v>
      </c>
      <c r="Q51" s="294">
        <f ca="1"/>
        <v>0</v>
      </c>
      <c r="R51" s="296" t="str">
        <f ca="1"/>
        <v>Não se aplica</v>
      </c>
      <c r="S51" s="294" t="str">
        <f ca="1"/>
        <v>0015775-45.2025.8.24.0710</v>
      </c>
      <c r="T51" s="294">
        <f ca="1"/>
        <v>0</v>
      </c>
      <c r="U51" s="294" t="str">
        <f ca="1"/>
        <v>SOBRESTADA</v>
      </c>
      <c r="V51" s="295">
        <f ca="1"/>
        <v>0</v>
      </c>
      <c r="W51" s="295">
        <f ca="1"/>
        <v>0</v>
      </c>
      <c r="X51" s="295">
        <f ca="1"/>
        <v>0</v>
      </c>
      <c r="Y51" s="295">
        <f ca="1"/>
        <v>0</v>
      </c>
      <c r="Z51" s="295">
        <f ca="1"/>
        <v>0</v>
      </c>
      <c r="AA51" s="294" t="str">
        <f ca="1"/>
        <v>sobrestada</v>
      </c>
      <c r="AB51" s="144"/>
      <c r="AD51"/>
      <c r="AE51"/>
    </row>
    <row r="52" spans="1:31" s="184" customFormat="1" ht="78" hidden="1" customHeight="1">
      <c r="A52" s="181"/>
      <c r="B52" s="313" t="str">
        <f t="shared" ca="1" si="0"/>
        <v>finalizada</v>
      </c>
      <c r="C52" s="294" t="str">
        <f ca="1"/>
        <v>DGDM 170</v>
      </c>
      <c r="D52" s="294" t="str">
        <f ca="1"/>
        <v>DGDM</v>
      </c>
      <c r="E52" s="294" t="str">
        <f ca="1"/>
        <v>Estantes para armazenamento de caixas com processos</v>
      </c>
      <c r="F52" s="294" t="str">
        <f ca="1"/>
        <v>Pregão</v>
      </c>
      <c r="G52" s="294" t="str">
        <f ca="1"/>
        <v>Não</v>
      </c>
      <c r="H52" s="294" t="str">
        <f ca="1"/>
        <v>Sim</v>
      </c>
      <c r="I52" s="294" t="str">
        <f ca="1"/>
        <v>Sim</v>
      </c>
      <c r="J52" s="294" t="str">
        <f ca="1"/>
        <v>Médio</v>
      </c>
      <c r="K52" s="295">
        <f ca="1"/>
        <v>46054</v>
      </c>
      <c r="L52" s="295">
        <f ca="1"/>
        <v>46080</v>
      </c>
      <c r="M52" s="295">
        <f ca="1"/>
        <v>46054</v>
      </c>
      <c r="N52" s="295">
        <f ca="1"/>
        <v>46111</v>
      </c>
      <c r="O52" s="295">
        <f ca="1"/>
        <v>46171</v>
      </c>
      <c r="P52" s="294" t="str">
        <f ca="1"/>
        <v>Monica</v>
      </c>
      <c r="Q52" s="294">
        <f ca="1"/>
        <v>0</v>
      </c>
      <c r="R52" s="296" t="str">
        <f ca="1"/>
        <v>Não se aplica</v>
      </c>
      <c r="S52" s="294">
        <f ca="1"/>
        <v>0</v>
      </c>
      <c r="T52" s="294">
        <f ca="1"/>
        <v>0</v>
      </c>
      <c r="U52" s="294" t="str">
        <f ca="1"/>
        <v>CONTRATADA COMO RC</v>
      </c>
      <c r="V52" s="295">
        <f ca="1"/>
        <v>0</v>
      </c>
      <c r="W52" s="295">
        <f ca="1"/>
        <v>46211</v>
      </c>
      <c r="X52" s="295">
        <f ca="1"/>
        <v>46262</v>
      </c>
      <c r="Y52" s="295">
        <f ca="1"/>
        <v>46325</v>
      </c>
      <c r="Z52" s="295">
        <f ca="1"/>
        <v>0</v>
      </c>
      <c r="AA52" s="294" t="str">
        <f ca="1"/>
        <v>finalizada</v>
      </c>
      <c r="AB52" s="144"/>
      <c r="AD52"/>
      <c r="AE52"/>
    </row>
    <row r="53" spans="1:31" s="184" customFormat="1" ht="78" hidden="1" customHeight="1">
      <c r="A53" s="181"/>
      <c r="B53" s="313" t="str">
        <f t="shared" ca="1" si="0"/>
        <v>prazo vencendo em menos de 15 dias</v>
      </c>
      <c r="C53" s="294" t="str">
        <f ca="1"/>
        <v>DGDM 171</v>
      </c>
      <c r="D53" s="294" t="str">
        <f ca="1"/>
        <v>DGDM</v>
      </c>
      <c r="E53" s="294" t="str">
        <f ca="1"/>
        <v>Aquisição de empilhadeira elétrica para a Divisão de Arquivo</v>
      </c>
      <c r="F53" s="294" t="str">
        <f ca="1"/>
        <v>Pregão</v>
      </c>
      <c r="G53" s="294" t="str">
        <f ca="1"/>
        <v>Não</v>
      </c>
      <c r="H53" s="294" t="str">
        <f ca="1"/>
        <v>Sim</v>
      </c>
      <c r="I53" s="294" t="str">
        <f ca="1"/>
        <v>Sim</v>
      </c>
      <c r="J53" s="294" t="str">
        <f ca="1"/>
        <v>Médio</v>
      </c>
      <c r="K53" s="295">
        <f ca="1"/>
        <v>46082</v>
      </c>
      <c r="L53" s="295">
        <f ca="1"/>
        <v>46112</v>
      </c>
      <c r="M53" s="295">
        <f ca="1"/>
        <v>46082</v>
      </c>
      <c r="N53" s="295">
        <f ca="1"/>
        <v>46142</v>
      </c>
      <c r="O53" s="295">
        <f ca="1"/>
        <v>46203</v>
      </c>
      <c r="P53" s="294" t="str">
        <f ca="1"/>
        <v>Monica</v>
      </c>
      <c r="Q53" s="294">
        <f ca="1"/>
        <v>0</v>
      </c>
      <c r="R53" s="296" t="str">
        <f ca="1"/>
        <v>Não se aplica</v>
      </c>
      <c r="S53" s="294">
        <f ca="1"/>
        <v>0</v>
      </c>
      <c r="T53" s="294">
        <f ca="1"/>
        <v>0</v>
      </c>
      <c r="U53" s="294" t="str">
        <f ca="1"/>
        <v>PREVISTA</v>
      </c>
      <c r="V53" s="295">
        <f ca="1"/>
        <v>0</v>
      </c>
      <c r="W53" s="295">
        <f ca="1"/>
        <v>46265</v>
      </c>
      <c r="X53" s="295">
        <f ca="1"/>
        <v>46296</v>
      </c>
      <c r="Y53" s="295">
        <f ca="1"/>
        <v>46357</v>
      </c>
      <c r="Z53" s="295">
        <f ca="1"/>
        <v>0</v>
      </c>
      <c r="AA53" s="294" t="str">
        <f ca="1"/>
        <v>prazo vencendo em menos de 15 dias</v>
      </c>
      <c r="AB53" s="144"/>
      <c r="AD53"/>
      <c r="AE53"/>
    </row>
    <row r="54" spans="1:31" s="184" customFormat="1" ht="78" hidden="1" customHeight="1">
      <c r="A54" s="181"/>
      <c r="B54" s="313" t="str">
        <f t="shared" ca="1" si="0"/>
        <v>prazo vencido</v>
      </c>
      <c r="C54" s="294" t="str">
        <f ca="1"/>
        <v>DGDM 172</v>
      </c>
      <c r="D54" s="294" t="str">
        <f ca="1"/>
        <v>DGDM</v>
      </c>
      <c r="E54" s="294" t="str">
        <f ca="1"/>
        <v>Aquisição de caixa de arquivo em papelão</v>
      </c>
      <c r="F54" s="294" t="str">
        <f ca="1"/>
        <v>Pregão</v>
      </c>
      <c r="G54" s="294" t="str">
        <f ca="1"/>
        <v>Não</v>
      </c>
      <c r="H54" s="294" t="str">
        <f ca="1"/>
        <v>Sim</v>
      </c>
      <c r="I54" s="294" t="str">
        <f ca="1"/>
        <v>Sim</v>
      </c>
      <c r="J54" s="294" t="str">
        <f ca="1"/>
        <v>Médio</v>
      </c>
      <c r="K54" s="295">
        <f ca="1"/>
        <v>46143</v>
      </c>
      <c r="L54" s="295">
        <f ca="1"/>
        <v>46173</v>
      </c>
      <c r="M54" s="295">
        <f ca="1"/>
        <v>46174</v>
      </c>
      <c r="N54" s="295">
        <f ca="1"/>
        <v>46233</v>
      </c>
      <c r="O54" s="295">
        <f ca="1"/>
        <v>46295</v>
      </c>
      <c r="P54" s="294" t="str">
        <f ca="1"/>
        <v>Vanessa Borges</v>
      </c>
      <c r="Q54" s="294">
        <f ca="1"/>
        <v>0</v>
      </c>
      <c r="R54" s="296" t="str">
        <f ca="1"/>
        <v>Não se aplica</v>
      </c>
      <c r="S54" s="294" t="str">
        <f ca="1"/>
        <v>0088052-25.2026.8.24.0710</v>
      </c>
      <c r="T54" s="294">
        <f ca="1"/>
        <v>0</v>
      </c>
      <c r="U54" s="294" t="str">
        <f ca="1"/>
        <v>PREVISTA</v>
      </c>
      <c r="V54" s="295">
        <f ca="1"/>
        <v>0</v>
      </c>
      <c r="W54" s="295">
        <f ca="1"/>
        <v>46213</v>
      </c>
      <c r="X54" s="295">
        <f ca="1"/>
        <v>46247</v>
      </c>
      <c r="Y54" s="295">
        <f ca="1"/>
        <v>46308</v>
      </c>
      <c r="Z54" s="295">
        <f ca="1"/>
        <v>0</v>
      </c>
      <c r="AA54" s="294" t="str">
        <f ca="1"/>
        <v>prazo vencido</v>
      </c>
      <c r="AB54" s="144"/>
      <c r="AD54"/>
      <c r="AE54"/>
    </row>
    <row r="55" spans="1:31" s="184" customFormat="1" ht="78" hidden="1" customHeight="1">
      <c r="A55" s="181"/>
      <c r="B55" s="313" t="str">
        <f t="shared" ca="1" si="0"/>
        <v>sobrestada</v>
      </c>
      <c r="C55" s="294" t="str">
        <f ca="1"/>
        <v>DGDM 173</v>
      </c>
      <c r="D55" s="294" t="str">
        <f ca="1"/>
        <v>DGDM</v>
      </c>
      <c r="E55" s="294" t="str">
        <f ca="1"/>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F55" s="294" t="str">
        <f ca="1"/>
        <v>Inexigibilidade</v>
      </c>
      <c r="G55" s="294" t="str">
        <f ca="1"/>
        <v>Sim</v>
      </c>
      <c r="H55" s="296" t="str">
        <f ca="1"/>
        <v>Não</v>
      </c>
      <c r="I55" s="296" t="str">
        <f ca="1"/>
        <v>Sim</v>
      </c>
      <c r="J55" s="296" t="str">
        <f ca="1"/>
        <v>Alto</v>
      </c>
      <c r="K55" s="217">
        <f ca="1"/>
        <v>46082</v>
      </c>
      <c r="L55" s="217">
        <f ca="1"/>
        <v>46143</v>
      </c>
      <c r="M55" s="217">
        <f ca="1"/>
        <v>46174</v>
      </c>
      <c r="N55" s="217">
        <f ca="1"/>
        <v>46233</v>
      </c>
      <c r="O55" s="217">
        <f ca="1"/>
        <v>46295</v>
      </c>
      <c r="P55" s="296" t="str">
        <f ca="1"/>
        <v>Vanessa Hasckel</v>
      </c>
      <c r="Q55" s="296">
        <f ca="1"/>
        <v>0</v>
      </c>
      <c r="R55" s="296" t="str">
        <f ca="1"/>
        <v>Vanessa Borges</v>
      </c>
      <c r="S55" s="294">
        <f ca="1"/>
        <v>0</v>
      </c>
      <c r="T55" s="294">
        <f ca="1"/>
        <v>0</v>
      </c>
      <c r="U55" s="294" t="str">
        <f ca="1"/>
        <v>SOBRESTADA</v>
      </c>
      <c r="V55" s="217">
        <f ca="1"/>
        <v>0</v>
      </c>
      <c r="W55" s="217">
        <f ca="1"/>
        <v>0</v>
      </c>
      <c r="X55" s="217">
        <f ca="1"/>
        <v>0</v>
      </c>
      <c r="Y55" s="217">
        <f ca="1"/>
        <v>0</v>
      </c>
      <c r="Z55" s="217">
        <f ca="1"/>
        <v>0</v>
      </c>
      <c r="AA55" s="294" t="str">
        <f ca="1"/>
        <v>sobrestada</v>
      </c>
      <c r="AB55" s="144"/>
      <c r="AD55"/>
      <c r="AE55"/>
    </row>
    <row r="56" spans="1:31" s="184" customFormat="1" ht="78" hidden="1" customHeight="1">
      <c r="A56" s="181"/>
      <c r="B56" s="313" t="str">
        <f t="shared" ca="1" si="0"/>
        <v>prazo vencido</v>
      </c>
      <c r="C56" s="294" t="str">
        <f ca="1"/>
        <v>DGDM161</v>
      </c>
      <c r="D56" s="294" t="str">
        <f ca="1"/>
        <v>DGDM</v>
      </c>
      <c r="E56" s="294" t="str">
        <f ca="1"/>
        <v>Aquisição e instalação de catracas, controladores biométrico facial e licenças de software de controle de acesso</v>
      </c>
      <c r="F56" s="294" t="str">
        <f ca="1"/>
        <v>Inexigibilidade</v>
      </c>
      <c r="G56" s="294" t="str">
        <f ca="1"/>
        <v>Não</v>
      </c>
      <c r="H56" s="296" t="str">
        <f ca="1"/>
        <v>Sim</v>
      </c>
      <c r="I56" s="296" t="str">
        <f ca="1"/>
        <v>Sim</v>
      </c>
      <c r="J56" s="296" t="str">
        <f ca="1"/>
        <v>Alto</v>
      </c>
      <c r="K56" s="217">
        <f ca="1"/>
        <v>45936</v>
      </c>
      <c r="L56" s="217">
        <f ca="1"/>
        <v>45954</v>
      </c>
      <c r="M56" s="217">
        <f ca="1"/>
        <v>45964</v>
      </c>
      <c r="N56" s="217">
        <f ca="1"/>
        <v>46052</v>
      </c>
      <c r="O56" s="217">
        <f ca="1"/>
        <v>46112</v>
      </c>
      <c r="P56" s="296" t="str">
        <f ca="1"/>
        <v>Paola</v>
      </c>
      <c r="Q56" s="296">
        <f ca="1"/>
        <v>0</v>
      </c>
      <c r="R56" s="296" t="str">
        <f ca="1"/>
        <v>Não se aplica</v>
      </c>
      <c r="S56" s="294" t="str">
        <f ca="1"/>
        <v>0086899-88.2025.8.24.0710</v>
      </c>
      <c r="T56" s="294">
        <f ca="1"/>
        <v>0</v>
      </c>
      <c r="U56" s="294" t="str">
        <f ca="1"/>
        <v>EM ANDAMENTO</v>
      </c>
      <c r="V56" s="217">
        <f ca="1"/>
        <v>0</v>
      </c>
      <c r="W56" s="217">
        <f ca="1"/>
        <v>0</v>
      </c>
      <c r="X56" s="217">
        <f ca="1"/>
        <v>0</v>
      </c>
      <c r="Y56" s="217">
        <f ca="1"/>
        <v>0</v>
      </c>
      <c r="Z56" s="217">
        <f ca="1"/>
        <v>0</v>
      </c>
      <c r="AA56" s="294" t="str">
        <f ca="1"/>
        <v>prazo vencido</v>
      </c>
      <c r="AB56" s="144"/>
      <c r="AD56"/>
      <c r="AE56"/>
    </row>
    <row r="57" spans="1:31" s="184" customFormat="1" ht="78" hidden="1" customHeight="1">
      <c r="A57" s="181"/>
      <c r="B57" s="313" t="str">
        <f t="shared" ca="1" si="0"/>
        <v>finalizada</v>
      </c>
      <c r="C57" s="294" t="str">
        <f ca="1"/>
        <v>DIE 249</v>
      </c>
      <c r="D57" s="294" t="str">
        <f ca="1"/>
        <v>DIE</v>
      </c>
      <c r="E57" s="294" t="str">
        <f ca="1"/>
        <v>Contratação de fornecimento contínuo de equipamentos e insumos de copa e limpeza</v>
      </c>
      <c r="F57" s="294" t="str">
        <f ca="1"/>
        <v>Pregão</v>
      </c>
      <c r="G57" s="294" t="str">
        <f ca="1"/>
        <v>Não</v>
      </c>
      <c r="H57" s="296" t="str">
        <f ca="1"/>
        <v>Sim</v>
      </c>
      <c r="I57" s="296" t="str">
        <f ca="1"/>
        <v>Sim</v>
      </c>
      <c r="J57" s="296" t="str">
        <f ca="1"/>
        <v>Médio</v>
      </c>
      <c r="K57" s="217">
        <f ca="1"/>
        <v>46029</v>
      </c>
      <c r="L57" s="217">
        <f ca="1"/>
        <v>46060</v>
      </c>
      <c r="M57" s="217">
        <f ca="1"/>
        <v>46060</v>
      </c>
      <c r="N57" s="217">
        <f ca="1"/>
        <v>46127</v>
      </c>
      <c r="O57" s="217">
        <f ca="1"/>
        <v>46188</v>
      </c>
      <c r="P57" s="296" t="str">
        <f ca="1"/>
        <v>Mariana Abreu</v>
      </c>
      <c r="Q57" s="296">
        <f ca="1"/>
        <v>0</v>
      </c>
      <c r="R57" s="296" t="str">
        <f ca="1"/>
        <v>Não se aplica</v>
      </c>
      <c r="S57" s="294" t="str">
        <f ca="1"/>
        <v xml:space="preserve"> 0027069-60.2026.8.24.0710</v>
      </c>
      <c r="T57" s="294">
        <f ca="1"/>
        <v>0</v>
      </c>
      <c r="U57" s="294" t="str">
        <f ca="1"/>
        <v>CANCELADA</v>
      </c>
      <c r="V57" s="217">
        <f ca="1"/>
        <v>0</v>
      </c>
      <c r="W57" s="217">
        <f ca="1"/>
        <v>0</v>
      </c>
      <c r="X57" s="217">
        <f ca="1"/>
        <v>0</v>
      </c>
      <c r="Y57" s="217">
        <f ca="1"/>
        <v>0</v>
      </c>
      <c r="Z57" s="217">
        <f ca="1"/>
        <v>0</v>
      </c>
      <c r="AA57" s="294" t="str">
        <f ca="1"/>
        <v>finalizada</v>
      </c>
      <c r="AB57" s="144"/>
      <c r="AD57"/>
      <c r="AE57"/>
    </row>
    <row r="58" spans="1:31" s="184" customFormat="1" ht="78" hidden="1" customHeight="1">
      <c r="A58" s="181"/>
      <c r="B58" s="313" t="str">
        <f t="shared" ca="1" si="0"/>
        <v>contratada</v>
      </c>
      <c r="C58" s="294" t="str">
        <f ca="1"/>
        <v>DIE 250</v>
      </c>
      <c r="D58" s="294" t="str">
        <f ca="1"/>
        <v>DIE</v>
      </c>
      <c r="E58" s="294" t="str">
        <f ca="1"/>
        <v>Contratação de fornecimento contínuo de leite UHT</v>
      </c>
      <c r="F58" s="296" t="str">
        <f ca="1"/>
        <v>Pregão</v>
      </c>
      <c r="G58" s="296" t="str">
        <f ca="1"/>
        <v>Não</v>
      </c>
      <c r="H58" s="296" t="str">
        <f ca="1"/>
        <v>Sim</v>
      </c>
      <c r="I58" s="296" t="str">
        <f ca="1"/>
        <v>Sim</v>
      </c>
      <c r="J58" s="296" t="str">
        <f ca="1"/>
        <v>Alto</v>
      </c>
      <c r="K58" s="217">
        <f ca="1"/>
        <v>45998</v>
      </c>
      <c r="L58" s="217">
        <f ca="1"/>
        <v>46029</v>
      </c>
      <c r="M58" s="217">
        <f ca="1"/>
        <v>46029</v>
      </c>
      <c r="N58" s="217">
        <f ca="1"/>
        <v>46060</v>
      </c>
      <c r="O58" s="217">
        <f ca="1"/>
        <v>46118</v>
      </c>
      <c r="P58" s="296" t="str">
        <f ca="1"/>
        <v>Luciano</v>
      </c>
      <c r="Q58" s="296" t="str">
        <f ca="1"/>
        <v>Luciano</v>
      </c>
      <c r="R58" s="296" t="str">
        <f ca="1"/>
        <v>Não se aplica</v>
      </c>
      <c r="S58" s="294" t="str">
        <f ca="1"/>
        <v>0101592-77.2025.8.24.0710</v>
      </c>
      <c r="T58" s="294" t="str">
        <f ca="1"/>
        <v>90004/2026</v>
      </c>
      <c r="U58" s="294" t="str">
        <f ca="1"/>
        <v>CONTRATADA</v>
      </c>
      <c r="V58" s="217">
        <f ca="1"/>
        <v>46100</v>
      </c>
      <c r="W58" s="217">
        <f ca="1"/>
        <v>0</v>
      </c>
      <c r="X58" s="217">
        <f ca="1"/>
        <v>0</v>
      </c>
      <c r="Y58" s="217">
        <f ca="1"/>
        <v>0</v>
      </c>
      <c r="Z58" s="217">
        <f ca="1"/>
        <v>46100</v>
      </c>
      <c r="AA58" s="294" t="str">
        <f ca="1"/>
        <v>contratada</v>
      </c>
      <c r="AB58" s="144"/>
      <c r="AD58"/>
      <c r="AE58"/>
    </row>
    <row r="59" spans="1:31" s="182" customFormat="1" ht="78" hidden="1" customHeight="1">
      <c r="A59" s="183"/>
      <c r="B59" s="313" t="str">
        <f t="shared" ca="1" si="0"/>
        <v>contratação no prazo</v>
      </c>
      <c r="C59" s="294" t="str">
        <f ca="1"/>
        <v>DIE 251</v>
      </c>
      <c r="D59" s="294" t="str">
        <f ca="1"/>
        <v>DIE</v>
      </c>
      <c r="E59" s="294" t="str">
        <f ca="1"/>
        <v xml:space="preserve">Contratação de fornecimento contínuo de água mineral </v>
      </c>
      <c r="F59" s="296" t="str">
        <f ca="1"/>
        <v>Pregão</v>
      </c>
      <c r="G59" s="296" t="str">
        <f ca="1"/>
        <v>Não</v>
      </c>
      <c r="H59" s="296" t="str">
        <f ca="1"/>
        <v>Sim</v>
      </c>
      <c r="I59" s="296" t="str">
        <f ca="1"/>
        <v>Sim</v>
      </c>
      <c r="J59" s="296" t="str">
        <f ca="1"/>
        <v>Alto</v>
      </c>
      <c r="K59" s="217">
        <f ca="1"/>
        <v>46175</v>
      </c>
      <c r="L59" s="217">
        <f ca="1"/>
        <v>46205</v>
      </c>
      <c r="M59" s="217">
        <f ca="1"/>
        <v>46205</v>
      </c>
      <c r="N59" s="217">
        <f ca="1"/>
        <v>46236</v>
      </c>
      <c r="O59" s="187">
        <f ca="1"/>
        <v>46297</v>
      </c>
      <c r="P59" s="298" t="str">
        <f ca="1"/>
        <v>Anna</v>
      </c>
      <c r="Q59" s="298" t="str">
        <f ca="1"/>
        <v>Luciano</v>
      </c>
      <c r="R59" s="298" t="str">
        <f ca="1"/>
        <v>Não se aplica</v>
      </c>
      <c r="S59" s="297" t="str">
        <f ca="1"/>
        <v>0059231-11.2026.8.24.0710</v>
      </c>
      <c r="T59" s="297">
        <f ca="1"/>
        <v>0</v>
      </c>
      <c r="U59" s="297" t="str">
        <f ca="1"/>
        <v>EM ANDAMENTO</v>
      </c>
      <c r="V59" s="187">
        <f ca="1"/>
        <v>0</v>
      </c>
      <c r="W59" s="187">
        <f ca="1"/>
        <v>0</v>
      </c>
      <c r="X59" s="187">
        <f ca="1"/>
        <v>0</v>
      </c>
      <c r="Y59" s="187">
        <f ca="1"/>
        <v>0</v>
      </c>
      <c r="Z59" s="187">
        <f ca="1"/>
        <v>0</v>
      </c>
      <c r="AA59" s="297" t="str">
        <f ca="1"/>
        <v>contratação no prazo</v>
      </c>
      <c r="AB59" s="186"/>
      <c r="AD59"/>
      <c r="AE59"/>
    </row>
    <row r="60" spans="1:31" s="182" customFormat="1" ht="78" hidden="1" customHeight="1">
      <c r="A60" s="183"/>
      <c r="B60" s="313" t="str">
        <f t="shared" ca="1" si="0"/>
        <v>contratada</v>
      </c>
      <c r="C60" s="294" t="str">
        <f ca="1"/>
        <v>DIE 252</v>
      </c>
      <c r="D60" s="294" t="str">
        <f ca="1"/>
        <v>DIE</v>
      </c>
      <c r="E60" s="294" t="str">
        <f ca="1"/>
        <v>Contratação de fornecimento contínuo de insumos de copa ( café e açucar )</v>
      </c>
      <c r="F60" s="296" t="str">
        <f ca="1"/>
        <v>Pregão</v>
      </c>
      <c r="G60" s="296" t="str">
        <f ca="1"/>
        <v>Não</v>
      </c>
      <c r="H60" s="296" t="str">
        <f ca="1"/>
        <v>Sim</v>
      </c>
      <c r="I60" s="296" t="str">
        <f ca="1"/>
        <v>Sim</v>
      </c>
      <c r="J60" s="296" t="str">
        <f ca="1"/>
        <v>Médio</v>
      </c>
      <c r="K60" s="217">
        <f ca="1"/>
        <v>46110</v>
      </c>
      <c r="L60" s="217">
        <f ca="1"/>
        <v>46141</v>
      </c>
      <c r="M60" s="217">
        <f ca="1"/>
        <v>46141</v>
      </c>
      <c r="N60" s="217">
        <f ca="1"/>
        <v>46171</v>
      </c>
      <c r="O60" s="187">
        <f ca="1"/>
        <v>46212</v>
      </c>
      <c r="P60" s="298" t="str">
        <f ca="1"/>
        <v>Mariana Abreu</v>
      </c>
      <c r="Q60" s="298" t="str">
        <f ca="1"/>
        <v>Anna</v>
      </c>
      <c r="R60" s="298" t="str">
        <f ca="1"/>
        <v>Não se aplica</v>
      </c>
      <c r="S60" s="297" t="str">
        <f ca="1"/>
        <v>0015739-66.2026.8.24.0710</v>
      </c>
      <c r="T60" s="297" t="str">
        <f ca="1"/>
        <v>90014/2026</v>
      </c>
      <c r="U60" s="297" t="str">
        <f ca="1"/>
        <v>CONTRATADA</v>
      </c>
      <c r="V60" s="187">
        <f ca="1"/>
        <v>46223</v>
      </c>
      <c r="W60" s="187">
        <f ca="1"/>
        <v>0</v>
      </c>
      <c r="X60" s="187">
        <f ca="1"/>
        <v>0</v>
      </c>
      <c r="Y60" s="187">
        <f ca="1"/>
        <v>0</v>
      </c>
      <c r="Z60" s="187">
        <f ca="1"/>
        <v>46223</v>
      </c>
      <c r="AA60" s="297" t="str">
        <f ca="1"/>
        <v>contratada</v>
      </c>
      <c r="AB60" s="186"/>
      <c r="AD60"/>
      <c r="AE60"/>
    </row>
    <row r="61" spans="1:31" s="182" customFormat="1" ht="78" hidden="1" customHeight="1">
      <c r="A61" s="183"/>
      <c r="B61" s="313" t="str">
        <f t="shared" ca="1" si="0"/>
        <v>contratada</v>
      </c>
      <c r="C61" s="294" t="str">
        <f ca="1"/>
        <v>DIE 253</v>
      </c>
      <c r="D61" s="294" t="str">
        <f ca="1"/>
        <v>DIE</v>
      </c>
      <c r="E61" s="294" t="str">
        <f ca="1"/>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F61" s="296" t="str">
        <f ca="1"/>
        <v>Pregão</v>
      </c>
      <c r="G61" s="296" t="str">
        <f ca="1"/>
        <v>Não</v>
      </c>
      <c r="H61" s="296" t="str">
        <f ca="1"/>
        <v>Não</v>
      </c>
      <c r="I61" s="296" t="str">
        <f ca="1"/>
        <v>Sim</v>
      </c>
      <c r="J61" s="296" t="str">
        <f ca="1"/>
        <v>Alto</v>
      </c>
      <c r="K61" s="217">
        <f ca="1"/>
        <v>46062</v>
      </c>
      <c r="L61" s="217">
        <f ca="1"/>
        <v>46090</v>
      </c>
      <c r="M61" s="217">
        <f ca="1"/>
        <v>46090</v>
      </c>
      <c r="N61" s="217">
        <f ca="1"/>
        <v>46121</v>
      </c>
      <c r="O61" s="187">
        <f ca="1"/>
        <v>46182</v>
      </c>
      <c r="P61" s="298" t="str">
        <f ca="1"/>
        <v>Fabiana</v>
      </c>
      <c r="Q61" s="298" t="str">
        <f ca="1"/>
        <v>Vanessa Borges</v>
      </c>
      <c r="R61" s="298" t="str">
        <f ca="1"/>
        <v>Não se aplica</v>
      </c>
      <c r="S61" s="297" t="str">
        <f ca="1"/>
        <v>0005553-81.2026.8.24.0710</v>
      </c>
      <c r="T61" s="297" t="str">
        <f ca="1"/>
        <v>90005/2026</v>
      </c>
      <c r="U61" s="297" t="str">
        <f ca="1"/>
        <v>CONTRATADA</v>
      </c>
      <c r="V61" s="187">
        <f ca="1"/>
        <v>46122</v>
      </c>
      <c r="W61" s="187">
        <f ca="1"/>
        <v>0</v>
      </c>
      <c r="X61" s="187">
        <f ca="1"/>
        <v>0</v>
      </c>
      <c r="Y61" s="187">
        <f ca="1"/>
        <v>0</v>
      </c>
      <c r="Z61" s="187">
        <f ca="1"/>
        <v>46122</v>
      </c>
      <c r="AA61" s="297" t="str">
        <f ca="1"/>
        <v>contratada</v>
      </c>
      <c r="AB61" s="186"/>
      <c r="AD61"/>
      <c r="AE61"/>
    </row>
    <row r="62" spans="1:31" s="182" customFormat="1" ht="78" hidden="1" customHeight="1">
      <c r="A62" s="183"/>
      <c r="B62" s="313" t="str">
        <f t="shared" ca="1" si="0"/>
        <v>contratada</v>
      </c>
      <c r="C62" s="294" t="str">
        <f ca="1"/>
        <v>DIE 254</v>
      </c>
      <c r="D62" s="294" t="str">
        <f ca="1"/>
        <v>DIE</v>
      </c>
      <c r="E62" s="294" t="str">
        <f ca="1"/>
        <v xml:space="preserve">Seguro da frota própria do PJSC. </v>
      </c>
      <c r="F62" s="296" t="str">
        <f ca="1"/>
        <v>Pregão</v>
      </c>
      <c r="G62" s="296" t="str">
        <f ca="1"/>
        <v>Não</v>
      </c>
      <c r="H62" s="296" t="str">
        <f ca="1"/>
        <v>Não</v>
      </c>
      <c r="I62" s="296" t="str">
        <f ca="1"/>
        <v>Sim</v>
      </c>
      <c r="J62" s="296" t="str">
        <f ca="1"/>
        <v>Alto</v>
      </c>
      <c r="K62" s="217">
        <f ca="1"/>
        <v>45945</v>
      </c>
      <c r="L62" s="217">
        <f ca="1"/>
        <v>45976</v>
      </c>
      <c r="M62" s="217">
        <f ca="1"/>
        <v>46006</v>
      </c>
      <c r="N62" s="217">
        <f ca="1"/>
        <v>46054</v>
      </c>
      <c r="O62" s="187">
        <f ca="1"/>
        <v>46143</v>
      </c>
      <c r="P62" s="298" t="str">
        <f ca="1"/>
        <v>Vanessa Hasckel</v>
      </c>
      <c r="Q62" s="298">
        <f ca="1"/>
        <v>0</v>
      </c>
      <c r="R62" s="298" t="str">
        <f ca="1"/>
        <v>Não se aplica</v>
      </c>
      <c r="S62" s="297" t="str">
        <f ca="1"/>
        <v>0104414-39.2025.8.24.0710 (pregão)
0012628-74.2026.8.24.0710 (dispensa)</v>
      </c>
      <c r="T62" s="297" t="str">
        <f ca="1"/>
        <v>14/2026</v>
      </c>
      <c r="U62" s="297" t="str">
        <f ca="1"/>
        <v>CONTRATADA</v>
      </c>
      <c r="V62" s="187">
        <f ca="1"/>
        <v>46122</v>
      </c>
      <c r="W62" s="187">
        <f ca="1"/>
        <v>0</v>
      </c>
      <c r="X62" s="187">
        <f ca="1"/>
        <v>0</v>
      </c>
      <c r="Y62" s="187">
        <f ca="1"/>
        <v>0</v>
      </c>
      <c r="Z62" s="187">
        <f ca="1"/>
        <v>46122</v>
      </c>
      <c r="AA62" s="297" t="str">
        <f ca="1"/>
        <v>contratada</v>
      </c>
      <c r="AB62" s="186"/>
      <c r="AD62"/>
      <c r="AE62"/>
    </row>
    <row r="63" spans="1:31" s="182" customFormat="1" ht="78" hidden="1" customHeight="1">
      <c r="A63" s="183"/>
      <c r="B63" s="313" t="str">
        <f t="shared" ca="1" si="0"/>
        <v>prazo vencido</v>
      </c>
      <c r="C63" s="294" t="str">
        <f ca="1"/>
        <v>DIE 255</v>
      </c>
      <c r="D63" s="294" t="str">
        <f ca="1"/>
        <v>DIE</v>
      </c>
      <c r="E63" s="294" t="str">
        <f ca="1"/>
        <v>Contratação de prestação de serviços continuados de motorista, em regime de dedicação exclusiva de mão de obra, a serem executados nas sedes administrativas do TJSC</v>
      </c>
      <c r="F63" s="296" t="str">
        <f ca="1"/>
        <v>Pregão</v>
      </c>
      <c r="G63" s="296" t="str">
        <f ca="1"/>
        <v>Sim</v>
      </c>
      <c r="H63" s="296" t="str">
        <f ca="1"/>
        <v>Não</v>
      </c>
      <c r="I63" s="296" t="str">
        <f ca="1"/>
        <v>Sim</v>
      </c>
      <c r="J63" s="296" t="str">
        <f ca="1"/>
        <v>Médio</v>
      </c>
      <c r="K63" s="217">
        <f ca="1"/>
        <v>46055</v>
      </c>
      <c r="L63" s="217">
        <f ca="1"/>
        <v>46146</v>
      </c>
      <c r="M63" s="217">
        <f ca="1"/>
        <v>46174</v>
      </c>
      <c r="N63" s="217">
        <f ca="1"/>
        <v>46204</v>
      </c>
      <c r="O63" s="187">
        <f ca="1"/>
        <v>46296</v>
      </c>
      <c r="P63" s="298" t="str">
        <f ca="1"/>
        <v>Fabiana</v>
      </c>
      <c r="Q63" s="298">
        <f ca="1"/>
        <v>0</v>
      </c>
      <c r="R63" s="298" t="str">
        <f ca="1"/>
        <v>Luciano</v>
      </c>
      <c r="S63" s="297" t="str">
        <f ca="1"/>
        <v>0061426-66.2026.8.24.0710</v>
      </c>
      <c r="T63" s="297">
        <f ca="1"/>
        <v>0</v>
      </c>
      <c r="U63" s="297" t="str">
        <f ca="1"/>
        <v>EM ANDAMENTO</v>
      </c>
      <c r="V63" s="187">
        <f ca="1"/>
        <v>0</v>
      </c>
      <c r="W63" s="187">
        <f ca="1"/>
        <v>46199</v>
      </c>
      <c r="X63" s="187">
        <f ca="1"/>
        <v>46213</v>
      </c>
      <c r="Y63" s="187">
        <f ca="1"/>
        <v>46308</v>
      </c>
      <c r="Z63" s="187">
        <f ca="1"/>
        <v>0</v>
      </c>
      <c r="AA63" s="297" t="str">
        <f ca="1"/>
        <v>prazo vencido</v>
      </c>
      <c r="AB63" s="186"/>
      <c r="AD63"/>
      <c r="AE63"/>
    </row>
    <row r="64" spans="1:31" s="182" customFormat="1" ht="78" hidden="1" customHeight="1">
      <c r="A64" s="183"/>
      <c r="B64" s="313" t="str">
        <f t="shared" ca="1" si="0"/>
        <v>contratada</v>
      </c>
      <c r="C64" s="294" t="str">
        <f ca="1"/>
        <v>DIE 257</v>
      </c>
      <c r="D64" s="294" t="str">
        <f ca="1"/>
        <v>DIE</v>
      </c>
      <c r="E64" s="294" t="str">
        <f ca="1"/>
        <v>Locação mensal de 2 veículos do tipo SUV para a Casa Militar.</v>
      </c>
      <c r="F64" s="296" t="str">
        <f ca="1"/>
        <v>Pregão</v>
      </c>
      <c r="G64" s="296" t="str">
        <f ca="1"/>
        <v>Não</v>
      </c>
      <c r="H64" s="296" t="str">
        <f ca="1"/>
        <v>Não</v>
      </c>
      <c r="I64" s="296" t="str">
        <f ca="1"/>
        <v>Sim</v>
      </c>
      <c r="J64" s="296" t="str">
        <f ca="1"/>
        <v>Médio</v>
      </c>
      <c r="K64" s="217">
        <f ca="1"/>
        <v>45981</v>
      </c>
      <c r="L64" s="217">
        <f ca="1"/>
        <v>46052</v>
      </c>
      <c r="M64" s="217">
        <f ca="1"/>
        <v>46054</v>
      </c>
      <c r="N64" s="217">
        <f ca="1"/>
        <v>46082</v>
      </c>
      <c r="O64" s="187">
        <f ca="1"/>
        <v>46174</v>
      </c>
      <c r="P64" s="298" t="str">
        <f ca="1"/>
        <v>Vanessa Borges</v>
      </c>
      <c r="Q64" s="298" t="str">
        <f ca="1"/>
        <v>Anna</v>
      </c>
      <c r="R64" s="298" t="str">
        <f ca="1"/>
        <v>Fabiana</v>
      </c>
      <c r="S64" s="297" t="str">
        <f ca="1"/>
        <v>0088550-58.2025.8.24.0710</v>
      </c>
      <c r="T64" s="297" t="str">
        <f ca="1"/>
        <v>90007/2026</v>
      </c>
      <c r="U64" s="297" t="str">
        <f ca="1"/>
        <v>CONTRATADA</v>
      </c>
      <c r="V64" s="187">
        <f ca="1"/>
        <v>46174</v>
      </c>
      <c r="W64" s="187">
        <f ca="1"/>
        <v>46104</v>
      </c>
      <c r="X64" s="187">
        <f ca="1"/>
        <v>0</v>
      </c>
      <c r="Y64" s="187">
        <f ca="1"/>
        <v>0</v>
      </c>
      <c r="Z64" s="187">
        <f ca="1"/>
        <v>46174</v>
      </c>
      <c r="AA64" s="297" t="str">
        <f ca="1"/>
        <v>contratada</v>
      </c>
      <c r="AB64" s="186"/>
      <c r="AD64"/>
      <c r="AE64"/>
    </row>
    <row r="65" spans="1:31" s="182" customFormat="1" ht="78" hidden="1" customHeight="1">
      <c r="A65" s="183"/>
      <c r="B65" s="313" t="str">
        <f t="shared" ca="1" si="0"/>
        <v>prazo vencido</v>
      </c>
      <c r="C65" s="294" t="str">
        <f ca="1"/>
        <v>DIE 258</v>
      </c>
      <c r="D65" s="294" t="str">
        <f ca="1"/>
        <v>DIE</v>
      </c>
      <c r="E65" s="294" t="str">
        <f ca="1"/>
        <v>Prestação de serviços continuados de locação de veículos, sem motorista e sem combustível, com quilometragem livre, para o Poder Judiciário do Estado de Santa Catarina – PJSC (Corolla CTI). Serviço de locação eventual de veículos.</v>
      </c>
      <c r="F65" s="296" t="str">
        <f ca="1"/>
        <v>Pregão</v>
      </c>
      <c r="G65" s="296" t="str">
        <f ca="1"/>
        <v>Não</v>
      </c>
      <c r="H65" s="296" t="str">
        <f ca="1"/>
        <v>Não</v>
      </c>
      <c r="I65" s="296" t="str">
        <f ca="1"/>
        <v>Sim</v>
      </c>
      <c r="J65" s="296" t="str">
        <f ca="1"/>
        <v>Alto</v>
      </c>
      <c r="K65" s="217">
        <f ca="1"/>
        <v>46241</v>
      </c>
      <c r="L65" s="217">
        <f ca="1"/>
        <v>46302</v>
      </c>
      <c r="M65" s="217">
        <f ca="1"/>
        <v>46333</v>
      </c>
      <c r="N65" s="217">
        <f ca="1"/>
        <v>46363</v>
      </c>
      <c r="O65" s="187">
        <f ca="1"/>
        <v>46425</v>
      </c>
      <c r="P65" s="298" t="str">
        <f ca="1"/>
        <v>Anna</v>
      </c>
      <c r="Q65" s="298" t="str">
        <f ca="1"/>
        <v>Fabiana</v>
      </c>
      <c r="R65" s="298" t="str">
        <f ca="1"/>
        <v>Não se aplica</v>
      </c>
      <c r="S65" s="297" t="str">
        <f ca="1"/>
        <v>0057220-09.2026.8.24.0710</v>
      </c>
      <c r="T65" s="297">
        <f ca="1"/>
        <v>0</v>
      </c>
      <c r="U65" s="297" t="str">
        <f ca="1"/>
        <v>EM ANDAMENTO</v>
      </c>
      <c r="V65" s="187">
        <f ca="1"/>
        <v>0</v>
      </c>
      <c r="W65" s="187">
        <f ca="1"/>
        <v>0</v>
      </c>
      <c r="X65" s="187">
        <f ca="1"/>
        <v>46219</v>
      </c>
      <c r="Y65" s="187">
        <f ca="1"/>
        <v>46248</v>
      </c>
      <c r="Z65" s="187">
        <f ca="1"/>
        <v>0</v>
      </c>
      <c r="AA65" s="297" t="str">
        <f ca="1"/>
        <v>prazo vencido</v>
      </c>
      <c r="AB65" s="186"/>
      <c r="AD65"/>
      <c r="AE65"/>
    </row>
    <row r="66" spans="1:31" s="182" customFormat="1" ht="78" hidden="1" customHeight="1">
      <c r="A66" s="183"/>
      <c r="B66" s="313" t="str">
        <f t="shared" ca="1" si="0"/>
        <v>contratação no prazo</v>
      </c>
      <c r="C66" s="294" t="str">
        <f ca="1"/>
        <v>DIE 259</v>
      </c>
      <c r="D66" s="294" t="str">
        <f ca="1"/>
        <v>DIE</v>
      </c>
      <c r="E66" s="294" t="str">
        <f ca="1"/>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F66" s="296" t="str">
        <f ca="1"/>
        <v>Pregão</v>
      </c>
      <c r="G66" s="296" t="str">
        <f ca="1"/>
        <v>Não</v>
      </c>
      <c r="H66" s="296" t="str">
        <f ca="1"/>
        <v>Não</v>
      </c>
      <c r="I66" s="296" t="str">
        <f ca="1"/>
        <v>Sim</v>
      </c>
      <c r="J66" s="296" t="str">
        <f ca="1"/>
        <v>Alto</v>
      </c>
      <c r="K66" s="217">
        <f ca="1"/>
        <v>46249</v>
      </c>
      <c r="L66" s="217">
        <f ca="1"/>
        <v>46310</v>
      </c>
      <c r="M66" s="217">
        <f ca="1"/>
        <v>46341</v>
      </c>
      <c r="N66" s="217">
        <f ca="1"/>
        <v>46371</v>
      </c>
      <c r="O66" s="187">
        <f ca="1"/>
        <v>46461</v>
      </c>
      <c r="P66" s="298" t="str">
        <f ca="1"/>
        <v>Fabiana</v>
      </c>
      <c r="Q66" s="298">
        <f ca="1"/>
        <v>0</v>
      </c>
      <c r="R66" s="298" t="str">
        <f ca="1"/>
        <v>Não se aplica</v>
      </c>
      <c r="S66" s="297" t="str">
        <f ca="1"/>
        <v>0026367-17.2026.8.24.0710</v>
      </c>
      <c r="T66" s="297">
        <f ca="1"/>
        <v>0</v>
      </c>
      <c r="U66" s="297" t="str">
        <f ca="1"/>
        <v>EM ANDAMENTO</v>
      </c>
      <c r="V66" s="187">
        <f ca="1"/>
        <v>0</v>
      </c>
      <c r="W66" s="187">
        <f ca="1"/>
        <v>0</v>
      </c>
      <c r="X66" s="187">
        <f ca="1"/>
        <v>0</v>
      </c>
      <c r="Y66" s="187">
        <f ca="1"/>
        <v>0</v>
      </c>
      <c r="Z66" s="187">
        <f ca="1"/>
        <v>0</v>
      </c>
      <c r="AA66" s="297" t="str">
        <f ca="1"/>
        <v>contratação no prazo</v>
      </c>
      <c r="AB66" s="186"/>
      <c r="AD66"/>
      <c r="AE66"/>
    </row>
    <row r="67" spans="1:31" s="182" customFormat="1" ht="78" hidden="1" customHeight="1">
      <c r="A67" s="183"/>
      <c r="B67" s="313" t="str">
        <f t="shared" ca="1" si="0"/>
        <v>contratação no prazo</v>
      </c>
      <c r="C67" s="294" t="str">
        <f ca="1"/>
        <v>DIE 260</v>
      </c>
      <c r="D67" s="294" t="str">
        <f ca="1"/>
        <v>DIE</v>
      </c>
      <c r="E67" s="294" t="str">
        <f ca="1"/>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F67" s="296" t="str">
        <f ca="1"/>
        <v>Pregão</v>
      </c>
      <c r="G67" s="296" t="str">
        <f ca="1"/>
        <v>Sim</v>
      </c>
      <c r="H67" s="296" t="str">
        <f ca="1"/>
        <v>Não</v>
      </c>
      <c r="I67" s="296" t="str">
        <f ca="1"/>
        <v>Sim</v>
      </c>
      <c r="J67" s="296" t="str">
        <f ca="1"/>
        <v>Alto</v>
      </c>
      <c r="K67" s="217">
        <f ca="1"/>
        <v>46240</v>
      </c>
      <c r="L67" s="217">
        <f ca="1"/>
        <v>46301</v>
      </c>
      <c r="M67" s="217">
        <f ca="1"/>
        <v>46332</v>
      </c>
      <c r="N67" s="217">
        <f ca="1"/>
        <v>46362</v>
      </c>
      <c r="O67" s="187">
        <f ca="1"/>
        <v>46452</v>
      </c>
      <c r="P67" s="298" t="str">
        <f ca="1"/>
        <v>Vanessa Borges</v>
      </c>
      <c r="Q67" s="298">
        <f ca="1"/>
        <v>0</v>
      </c>
      <c r="R67" s="298" t="str">
        <f ca="1"/>
        <v>Anna</v>
      </c>
      <c r="S67" s="297" t="str">
        <f ca="1"/>
        <v>0026365-47.2026.8.24.0710</v>
      </c>
      <c r="T67" s="297">
        <f ca="1"/>
        <v>0</v>
      </c>
      <c r="U67" s="297" t="str">
        <f ca="1"/>
        <v>EM ANDAMENTO</v>
      </c>
      <c r="V67" s="187">
        <f ca="1"/>
        <v>0</v>
      </c>
      <c r="W67" s="187">
        <f ca="1"/>
        <v>0</v>
      </c>
      <c r="X67" s="187">
        <f ca="1"/>
        <v>0</v>
      </c>
      <c r="Y67" s="187">
        <f ca="1"/>
        <v>0</v>
      </c>
      <c r="Z67" s="187">
        <f ca="1"/>
        <v>0</v>
      </c>
      <c r="AA67" s="297" t="str">
        <f ca="1"/>
        <v>contratação no prazo</v>
      </c>
      <c r="AB67" s="186"/>
      <c r="AD67"/>
      <c r="AE67"/>
    </row>
    <row r="68" spans="1:31" s="184" customFormat="1" ht="78" hidden="1" customHeight="1">
      <c r="A68" s="181"/>
      <c r="B68" s="313" t="str">
        <f t="shared" ca="1" si="0"/>
        <v>prazo vencendo em menos de 30 dias</v>
      </c>
      <c r="C68" s="294" t="str">
        <f ca="1"/>
        <v>DIE247</v>
      </c>
      <c r="D68" s="294" t="str">
        <f ca="1"/>
        <v>DIE</v>
      </c>
      <c r="E68" s="294" t="str">
        <f ca="1"/>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F68" s="294" t="str">
        <f ca="1"/>
        <v>Pregão</v>
      </c>
      <c r="G68" s="294" t="str">
        <f ca="1"/>
        <v>Sim</v>
      </c>
      <c r="H68" s="296" t="str">
        <f ca="1"/>
        <v>Não</v>
      </c>
      <c r="I68" s="296" t="str">
        <f ca="1"/>
        <v>Sim</v>
      </c>
      <c r="J68" s="296" t="str">
        <f ca="1"/>
        <v>Médio</v>
      </c>
      <c r="K68" s="217">
        <f ca="1"/>
        <v>46082</v>
      </c>
      <c r="L68" s="217">
        <f ca="1"/>
        <v>46174</v>
      </c>
      <c r="M68" s="217">
        <f ca="1"/>
        <v>46175</v>
      </c>
      <c r="N68" s="217">
        <f ca="1"/>
        <v>46266</v>
      </c>
      <c r="O68" s="217">
        <f ca="1"/>
        <v>46357</v>
      </c>
      <c r="P68" s="296" t="str">
        <f ca="1"/>
        <v>Mariana Abreu</v>
      </c>
      <c r="Q68" s="296">
        <f ca="1"/>
        <v>0</v>
      </c>
      <c r="R68" s="296" t="str">
        <f ca="1"/>
        <v>Vanessa Borges</v>
      </c>
      <c r="S68" s="294" t="str">
        <f ca="1"/>
        <v>0041871-97.2025.8.24.0710</v>
      </c>
      <c r="T68" s="294">
        <f ca="1"/>
        <v>0</v>
      </c>
      <c r="U68" s="294" t="str">
        <f ca="1"/>
        <v>EM ANDAMENTO</v>
      </c>
      <c r="V68" s="217">
        <f ca="1"/>
        <v>0</v>
      </c>
      <c r="W68" s="217">
        <f ca="1"/>
        <v>46266</v>
      </c>
      <c r="X68" s="217">
        <f ca="1"/>
        <v>46327</v>
      </c>
      <c r="Y68" s="217">
        <f ca="1"/>
        <v>46441</v>
      </c>
      <c r="Z68" s="217">
        <f ca="1"/>
        <v>0</v>
      </c>
      <c r="AA68" s="294" t="str">
        <f ca="1"/>
        <v>prazo vencendo em menos de 30 dias</v>
      </c>
      <c r="AB68" s="144"/>
      <c r="AD68"/>
      <c r="AE68"/>
    </row>
    <row r="69" spans="1:31" s="184" customFormat="1" ht="78" hidden="1" customHeight="1">
      <c r="A69" s="181"/>
      <c r="B69" s="313" t="str">
        <f t="shared" ca="1" si="0"/>
        <v>contratação no prazo</v>
      </c>
      <c r="C69" s="294" t="str">
        <f ca="1"/>
        <v>DIE248</v>
      </c>
      <c r="D69" s="294" t="str">
        <f ca="1"/>
        <v>DIE</v>
      </c>
      <c r="E69" s="294" t="str">
        <f ca="1"/>
        <v>Contratação de serviços continuados de desinsetização para Comarcas da Grande Florianópolis, TJSC e unidades administrativas</v>
      </c>
      <c r="F69" s="294" t="str">
        <f ca="1"/>
        <v>Pregão</v>
      </c>
      <c r="G69" s="294" t="str">
        <f ca="1"/>
        <v>Não</v>
      </c>
      <c r="H69" s="294" t="str">
        <f ca="1"/>
        <v>Não</v>
      </c>
      <c r="I69" s="294" t="str">
        <f ca="1"/>
        <v>Sim</v>
      </c>
      <c r="J69" s="294" t="str">
        <f ca="1"/>
        <v>Médio</v>
      </c>
      <c r="K69" s="295">
        <f ca="1"/>
        <v>46286</v>
      </c>
      <c r="L69" s="295">
        <f ca="1"/>
        <v>46316</v>
      </c>
      <c r="M69" s="295">
        <f ca="1"/>
        <v>46316</v>
      </c>
      <c r="N69" s="295">
        <f ca="1"/>
        <v>46375</v>
      </c>
      <c r="O69" s="295">
        <f ca="1"/>
        <v>46409</v>
      </c>
      <c r="P69" s="296" t="str">
        <f ca="1"/>
        <v>Luciano</v>
      </c>
      <c r="Q69" s="296">
        <f ca="1"/>
        <v>0</v>
      </c>
      <c r="R69" s="296" t="str">
        <f ca="1"/>
        <v>Não se aplica</v>
      </c>
      <c r="S69" s="294">
        <f ca="1"/>
        <v>0</v>
      </c>
      <c r="T69" s="294">
        <f ca="1"/>
        <v>0</v>
      </c>
      <c r="U69" s="294" t="str">
        <f ca="1"/>
        <v>PREVISTA</v>
      </c>
      <c r="V69" s="295">
        <f ca="1"/>
        <v>0</v>
      </c>
      <c r="W69" s="295">
        <f ca="1"/>
        <v>0</v>
      </c>
      <c r="X69" s="295">
        <f ca="1"/>
        <v>0</v>
      </c>
      <c r="Y69" s="295">
        <f ca="1"/>
        <v>0</v>
      </c>
      <c r="Z69" s="295">
        <f ca="1"/>
        <v>0</v>
      </c>
      <c r="AA69" s="294" t="str">
        <f ca="1"/>
        <v>contratação no prazo</v>
      </c>
      <c r="AB69" s="144"/>
      <c r="AD69"/>
      <c r="AE69"/>
    </row>
    <row r="70" spans="1:31" s="182" customFormat="1" ht="78" hidden="1" customHeight="1">
      <c r="A70" s="183"/>
      <c r="B70" s="313" t="str">
        <f t="shared" ca="1" si="0"/>
        <v>finalizada</v>
      </c>
      <c r="C70" s="294" t="str">
        <f ca="1"/>
        <v>DIE256</v>
      </c>
      <c r="D70" s="294" t="str">
        <f ca="1"/>
        <v>DIE</v>
      </c>
      <c r="E70" s="294" t="str">
        <f ca="1"/>
        <v>Contratação de serviços continuados de apoio técnico, suporte e desenvolvimento de análises de dados de caráter descritivo, diagnóstico, prescritivo e preditivo, por meio de cientistas de dados</v>
      </c>
      <c r="F70" s="296" t="str">
        <f ca="1"/>
        <v>Pregão</v>
      </c>
      <c r="G70" s="296" t="str">
        <f ca="1"/>
        <v>Não</v>
      </c>
      <c r="H70" s="296" t="str">
        <f ca="1"/>
        <v>Não</v>
      </c>
      <c r="I70" s="296" t="str">
        <f ca="1"/>
        <v>Sim</v>
      </c>
      <c r="J70" s="296" t="str">
        <f ca="1"/>
        <v>Alto</v>
      </c>
      <c r="K70" s="217">
        <f ca="1"/>
        <v>46000</v>
      </c>
      <c r="L70" s="217">
        <f ca="1"/>
        <v>46062</v>
      </c>
      <c r="M70" s="217">
        <f ca="1"/>
        <v>46090</v>
      </c>
      <c r="N70" s="217">
        <f ca="1"/>
        <v>46120</v>
      </c>
      <c r="O70" s="187">
        <f ca="1"/>
        <v>46211</v>
      </c>
      <c r="P70" s="298" t="str">
        <f ca="1"/>
        <v>Anna</v>
      </c>
      <c r="Q70" s="298">
        <f ca="1"/>
        <v>0</v>
      </c>
      <c r="R70" s="298" t="str">
        <f ca="1"/>
        <v>Não se aplica</v>
      </c>
      <c r="S70" s="297">
        <f ca="1"/>
        <v>0</v>
      </c>
      <c r="T70" s="297">
        <f ca="1"/>
        <v>0</v>
      </c>
      <c r="U70" s="297" t="str">
        <f ca="1"/>
        <v>CANCELADA</v>
      </c>
      <c r="V70" s="187">
        <f ca="1"/>
        <v>0</v>
      </c>
      <c r="W70" s="187">
        <f ca="1"/>
        <v>0</v>
      </c>
      <c r="X70" s="187">
        <f ca="1"/>
        <v>0</v>
      </c>
      <c r="Y70" s="187">
        <f ca="1"/>
        <v>0</v>
      </c>
      <c r="Z70" s="187">
        <f ca="1"/>
        <v>0</v>
      </c>
      <c r="AA70" s="297" t="str">
        <f ca="1"/>
        <v>finalizada</v>
      </c>
      <c r="AB70" s="186"/>
      <c r="AD70"/>
      <c r="AE70"/>
    </row>
    <row r="71" spans="1:31" s="182" customFormat="1" ht="78" hidden="1" customHeight="1">
      <c r="A71" s="183"/>
      <c r="B71" s="313" t="str">
        <f t="shared" ca="1" si="0"/>
        <v>contratação no prazo</v>
      </c>
      <c r="C71" s="294" t="str">
        <f ca="1"/>
        <v>DMP 001</v>
      </c>
      <c r="D71" s="294" t="str">
        <f ca="1"/>
        <v>DMP</v>
      </c>
      <c r="E71" s="294" t="str">
        <f ca="1"/>
        <v>Fornecimento continuado estimado do item papel A4</v>
      </c>
      <c r="F71" s="296" t="str">
        <f ca="1"/>
        <v>Pregão</v>
      </c>
      <c r="G71" s="296" t="str">
        <f ca="1"/>
        <v>Não</v>
      </c>
      <c r="H71" s="296" t="str">
        <f ca="1"/>
        <v>Sim</v>
      </c>
      <c r="I71" s="296" t="str">
        <f ca="1"/>
        <v>Sim</v>
      </c>
      <c r="J71" s="296" t="str">
        <f ca="1"/>
        <v>Médio</v>
      </c>
      <c r="K71" s="217">
        <f ca="1"/>
        <v>46235</v>
      </c>
      <c r="L71" s="217">
        <f ca="1"/>
        <v>46254</v>
      </c>
      <c r="M71" s="217">
        <f ca="1"/>
        <v>46266</v>
      </c>
      <c r="N71" s="217">
        <f ca="1"/>
        <v>46281</v>
      </c>
      <c r="O71" s="187">
        <f ca="1"/>
        <v>46373</v>
      </c>
      <c r="P71" s="298" t="str">
        <f ca="1"/>
        <v>Mariana Abreu</v>
      </c>
      <c r="Q71" s="298">
        <f ca="1"/>
        <v>0</v>
      </c>
      <c r="R71" s="298" t="str">
        <f ca="1"/>
        <v>Não se aplica</v>
      </c>
      <c r="S71" s="297">
        <f ca="1"/>
        <v>0</v>
      </c>
      <c r="T71" s="297">
        <f ca="1"/>
        <v>0</v>
      </c>
      <c r="U71" s="297" t="str">
        <f ca="1"/>
        <v>PREVISTA</v>
      </c>
      <c r="V71" s="187">
        <f ca="1"/>
        <v>0</v>
      </c>
      <c r="W71" s="187">
        <f ca="1"/>
        <v>46347</v>
      </c>
      <c r="X71" s="187">
        <f ca="1"/>
        <v>0</v>
      </c>
      <c r="Y71" s="187">
        <f ca="1"/>
        <v>46446</v>
      </c>
      <c r="Z71" s="187">
        <f ca="1"/>
        <v>0</v>
      </c>
      <c r="AA71" s="297" t="str">
        <f ca="1"/>
        <v>contratação no prazo</v>
      </c>
      <c r="AB71" s="186"/>
      <c r="AD71"/>
      <c r="AE71"/>
    </row>
    <row r="72" spans="1:31" s="182" customFormat="1" ht="78" hidden="1" customHeight="1">
      <c r="A72" s="183"/>
      <c r="B72" s="313" t="str">
        <f t="shared" ca="1" si="0"/>
        <v>prazo vencendo em menos de 15 dias</v>
      </c>
      <c r="C72" s="294" t="str">
        <f ca="1"/>
        <v>DMP 002</v>
      </c>
      <c r="D72" s="294" t="str">
        <f ca="1"/>
        <v>DMP</v>
      </c>
      <c r="E72" s="294" t="str">
        <f ca="1"/>
        <v>Fornecimento continuado estimado dos itens papel toalha e papel higiênico</v>
      </c>
      <c r="F72" s="296" t="str">
        <f ca="1"/>
        <v>Pregão</v>
      </c>
      <c r="G72" s="296" t="str">
        <f ca="1"/>
        <v>Não</v>
      </c>
      <c r="H72" s="296" t="str">
        <f ca="1"/>
        <v>Sim</v>
      </c>
      <c r="I72" s="296" t="str">
        <f ca="1"/>
        <v>Sim</v>
      </c>
      <c r="J72" s="296" t="str">
        <f ca="1"/>
        <v>Médio</v>
      </c>
      <c r="K72" s="217">
        <f ca="1"/>
        <v>46204</v>
      </c>
      <c r="L72" s="217">
        <f ca="1"/>
        <v>46223</v>
      </c>
      <c r="M72" s="217">
        <f ca="1"/>
        <v>46235</v>
      </c>
      <c r="N72" s="217">
        <f ca="1"/>
        <v>46250</v>
      </c>
      <c r="O72" s="187">
        <f ca="1"/>
        <v>46343</v>
      </c>
      <c r="P72" s="298" t="str">
        <f ca="1"/>
        <v>Luciano</v>
      </c>
      <c r="Q72" s="298">
        <f ca="1"/>
        <v>0</v>
      </c>
      <c r="R72" s="298" t="str">
        <f ca="1"/>
        <v>Não se aplica</v>
      </c>
      <c r="S72" s="297" t="str">
        <f ca="1"/>
        <v>0100572-17.2026.8.24.0710</v>
      </c>
      <c r="T72" s="297">
        <f ca="1"/>
        <v>0</v>
      </c>
      <c r="U72" s="297" t="str">
        <f ca="1"/>
        <v>PREVISTA</v>
      </c>
      <c r="V72" s="187">
        <f ca="1"/>
        <v>0</v>
      </c>
      <c r="W72" s="187">
        <f ca="1"/>
        <v>46254</v>
      </c>
      <c r="X72" s="187">
        <f ca="1"/>
        <v>46296</v>
      </c>
      <c r="Y72" s="187">
        <f ca="1"/>
        <v>46398</v>
      </c>
      <c r="Z72" s="187">
        <f ca="1"/>
        <v>0</v>
      </c>
      <c r="AA72" s="297" t="str">
        <f ca="1"/>
        <v>prazo vencendo em menos de 15 dias</v>
      </c>
      <c r="AB72" s="186"/>
      <c r="AD72"/>
      <c r="AE72"/>
    </row>
    <row r="73" spans="1:31" s="182" customFormat="1" ht="78" hidden="1" customHeight="1">
      <c r="A73" s="183"/>
      <c r="B73" s="313" t="str">
        <f t="shared" ca="1" si="0"/>
        <v>prazo vencido</v>
      </c>
      <c r="C73" s="294" t="str">
        <f ca="1"/>
        <v>DMP 003</v>
      </c>
      <c r="D73" s="294" t="str">
        <f ca="1"/>
        <v>DMP</v>
      </c>
      <c r="E73" s="294" t="str">
        <f ca="1"/>
        <v>Fornecimento continuado estimado de itens de limpeza</v>
      </c>
      <c r="F73" s="296" t="str">
        <f ca="1"/>
        <v>Pregão</v>
      </c>
      <c r="G73" s="296" t="str">
        <f ca="1"/>
        <v>Não</v>
      </c>
      <c r="H73" s="296" t="str">
        <f ca="1"/>
        <v>Sim</v>
      </c>
      <c r="I73" s="296" t="str">
        <f ca="1"/>
        <v>Sim</v>
      </c>
      <c r="J73" s="296" t="str">
        <f ca="1"/>
        <v>Médio</v>
      </c>
      <c r="K73" s="217">
        <f ca="1"/>
        <v>46218</v>
      </c>
      <c r="L73" s="217">
        <f ca="1"/>
        <v>46239</v>
      </c>
      <c r="M73" s="217">
        <f ca="1"/>
        <v>46249</v>
      </c>
      <c r="N73" s="217">
        <f ca="1"/>
        <v>46266</v>
      </c>
      <c r="O73" s="187">
        <f ca="1"/>
        <v>46366</v>
      </c>
      <c r="P73" s="298" t="str">
        <f ca="1"/>
        <v>Anna</v>
      </c>
      <c r="Q73" s="298">
        <f ca="1"/>
        <v>0</v>
      </c>
      <c r="R73" s="298" t="str">
        <f ca="1"/>
        <v>Não se aplica</v>
      </c>
      <c r="S73" s="297" t="str">
        <f ca="1"/>
        <v>0100554-93.2026.8.24.0710</v>
      </c>
      <c r="T73" s="297">
        <f ca="1"/>
        <v>0</v>
      </c>
      <c r="U73" s="297" t="str">
        <f ca="1"/>
        <v>EM ANDAMENTO</v>
      </c>
      <c r="V73" s="187">
        <f ca="1"/>
        <v>0</v>
      </c>
      <c r="W73" s="187">
        <f ca="1"/>
        <v>0</v>
      </c>
      <c r="X73" s="187">
        <f ca="1"/>
        <v>0</v>
      </c>
      <c r="Y73" s="187">
        <f ca="1"/>
        <v>0</v>
      </c>
      <c r="Z73" s="187">
        <f ca="1"/>
        <v>0</v>
      </c>
      <c r="AA73" s="297" t="str">
        <f ca="1"/>
        <v>prazo vencido</v>
      </c>
      <c r="AB73" s="186"/>
      <c r="AD73"/>
      <c r="AE73"/>
    </row>
    <row r="74" spans="1:31" s="182" customFormat="1" ht="78" hidden="1" customHeight="1">
      <c r="A74" s="183"/>
      <c r="B74" s="313" t="str">
        <f t="shared" ca="1" si="0"/>
        <v>sobrestada</v>
      </c>
      <c r="C74" s="294" t="str">
        <f ca="1"/>
        <v>DMP 004</v>
      </c>
      <c r="D74" s="294" t="str">
        <f ca="1"/>
        <v>DMP</v>
      </c>
      <c r="E74" s="294" t="str">
        <f ca="1"/>
        <v>Fornecimento continuado estimado de suprimentos de informática estocáveis</v>
      </c>
      <c r="F74" s="296" t="str">
        <f ca="1"/>
        <v>Pregão</v>
      </c>
      <c r="G74" s="296" t="str">
        <f ca="1"/>
        <v>Não</v>
      </c>
      <c r="H74" s="296" t="str">
        <f ca="1"/>
        <v>Sim</v>
      </c>
      <c r="I74" s="296" t="str">
        <f ca="1"/>
        <v>Sim</v>
      </c>
      <c r="J74" s="296" t="str">
        <f ca="1"/>
        <v>Médio</v>
      </c>
      <c r="K74" s="217">
        <f ca="1"/>
        <v>46054</v>
      </c>
      <c r="L74" s="217">
        <f ca="1"/>
        <v>46081</v>
      </c>
      <c r="M74" s="217">
        <f ca="1"/>
        <v>46091</v>
      </c>
      <c r="N74" s="217">
        <f ca="1"/>
        <v>46113</v>
      </c>
      <c r="O74" s="187">
        <f ca="1"/>
        <v>46213</v>
      </c>
      <c r="P74" s="298" t="str">
        <f ca="1"/>
        <v>Vanessa Borges</v>
      </c>
      <c r="Q74" s="298">
        <f ca="1"/>
        <v>0</v>
      </c>
      <c r="R74" s="298" t="str">
        <f ca="1"/>
        <v>Não se aplica</v>
      </c>
      <c r="S74" s="297">
        <f ca="1"/>
        <v>0</v>
      </c>
      <c r="T74" s="297">
        <f ca="1"/>
        <v>0</v>
      </c>
      <c r="U74" s="297" t="str">
        <f ca="1"/>
        <v>SOBRESTADA</v>
      </c>
      <c r="V74" s="187">
        <f ca="1"/>
        <v>0</v>
      </c>
      <c r="W74" s="187">
        <f ca="1"/>
        <v>46275</v>
      </c>
      <c r="X74" s="187">
        <f ca="1"/>
        <v>46315</v>
      </c>
      <c r="Y74" s="187">
        <f ca="1"/>
        <v>46412</v>
      </c>
      <c r="Z74" s="187">
        <f ca="1"/>
        <v>0</v>
      </c>
      <c r="AA74" s="297" t="str">
        <f ca="1"/>
        <v>sobrestada</v>
      </c>
      <c r="AB74" s="186"/>
      <c r="AD74"/>
      <c r="AE74"/>
    </row>
    <row r="75" spans="1:31" s="182" customFormat="1" ht="78" hidden="1" customHeight="1">
      <c r="A75" s="183"/>
      <c r="B75" s="313" t="str">
        <f t="shared" ca="1" si="0"/>
        <v>prazo vencido</v>
      </c>
      <c r="C75" s="294" t="str">
        <f ca="1"/>
        <v>DMP 005</v>
      </c>
      <c r="D75" s="294" t="str">
        <f ca="1"/>
        <v>DMP</v>
      </c>
      <c r="E75" s="294" t="str">
        <f ca="1"/>
        <v>Aquisição de empihadeira elétrica</v>
      </c>
      <c r="F75" s="296" t="str">
        <f ca="1"/>
        <v>Pregão</v>
      </c>
      <c r="G75" s="296" t="str">
        <f ca="1"/>
        <v>Não</v>
      </c>
      <c r="H75" s="296" t="str">
        <f ca="1"/>
        <v>Não</v>
      </c>
      <c r="I75" s="296" t="str">
        <f ca="1"/>
        <v>Sim</v>
      </c>
      <c r="J75" s="296" t="str">
        <f ca="1"/>
        <v>Médio</v>
      </c>
      <c r="K75" s="217">
        <f ca="1"/>
        <v>46058</v>
      </c>
      <c r="L75" s="217">
        <f ca="1"/>
        <v>46081</v>
      </c>
      <c r="M75" s="217">
        <f ca="1"/>
        <v>46091</v>
      </c>
      <c r="N75" s="217">
        <f ca="1"/>
        <v>46113</v>
      </c>
      <c r="O75" s="187">
        <f ca="1"/>
        <v>46213</v>
      </c>
      <c r="P75" s="298" t="str">
        <f ca="1"/>
        <v>Mariana Abreu</v>
      </c>
      <c r="Q75" s="298">
        <f ca="1"/>
        <v>0</v>
      </c>
      <c r="R75" s="298" t="str">
        <f ca="1"/>
        <v>Não se aplica</v>
      </c>
      <c r="S75" s="297">
        <f ca="1"/>
        <v>0</v>
      </c>
      <c r="T75" s="297">
        <f ca="1"/>
        <v>0</v>
      </c>
      <c r="U75" s="297" t="str">
        <f ca="1"/>
        <v>PREVISTA</v>
      </c>
      <c r="V75" s="187">
        <f ca="1"/>
        <v>0</v>
      </c>
      <c r="W75" s="187">
        <f ca="1"/>
        <v>46339</v>
      </c>
      <c r="X75" s="187">
        <f ca="1"/>
        <v>0</v>
      </c>
      <c r="Y75" s="187">
        <f ca="1"/>
        <v>46447</v>
      </c>
      <c r="Z75" s="187">
        <f ca="1"/>
        <v>0</v>
      </c>
      <c r="AA75" s="297" t="str">
        <f ca="1"/>
        <v>prazo vencido</v>
      </c>
      <c r="AB75" s="186"/>
      <c r="AD75"/>
      <c r="AE75"/>
    </row>
    <row r="76" spans="1:31" s="182" customFormat="1" ht="78" hidden="1" customHeight="1">
      <c r="A76" s="183"/>
      <c r="B76" s="313" t="str">
        <f t="shared" ref="B76:B139" ca="1" si="1">IF($C$8=$B$6,"",AA76)</f>
        <v>sobrestada</v>
      </c>
      <c r="C76" s="294" t="str">
        <f ca="1"/>
        <v>DMP 006</v>
      </c>
      <c r="D76" s="294" t="str">
        <f ca="1"/>
        <v>DMP</v>
      </c>
      <c r="E76" s="294" t="str">
        <f ca="1"/>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F76" s="296" t="str">
        <f ca="1"/>
        <v>Pregão</v>
      </c>
      <c r="G76" s="296" t="str">
        <f ca="1"/>
        <v>Sim</v>
      </c>
      <c r="H76" s="296" t="str">
        <f ca="1"/>
        <v>Não</v>
      </c>
      <c r="I76" s="296" t="str">
        <f ca="1"/>
        <v>Sim</v>
      </c>
      <c r="J76" s="296" t="str">
        <f ca="1"/>
        <v>Alto</v>
      </c>
      <c r="K76" s="217">
        <f ca="1"/>
        <v>45936</v>
      </c>
      <c r="L76" s="217">
        <f ca="1"/>
        <v>46045</v>
      </c>
      <c r="M76" s="217">
        <f ca="1"/>
        <v>46054</v>
      </c>
      <c r="N76" s="217">
        <f ca="1"/>
        <v>46082</v>
      </c>
      <c r="O76" s="187">
        <f ca="1"/>
        <v>46174</v>
      </c>
      <c r="P76" s="298" t="str">
        <f ca="1"/>
        <v>Monica</v>
      </c>
      <c r="Q76" s="298">
        <f ca="1"/>
        <v>0</v>
      </c>
      <c r="R76" s="298" t="str">
        <f ca="1"/>
        <v>Vanessa Borges</v>
      </c>
      <c r="S76" s="297" t="str">
        <f ca="1"/>
        <v>0082962-70.2025.8.24.0710</v>
      </c>
      <c r="T76" s="297">
        <f ca="1"/>
        <v>0</v>
      </c>
      <c r="U76" s="297" t="str">
        <f ca="1"/>
        <v>SOBRESTADA</v>
      </c>
      <c r="V76" s="187">
        <f ca="1"/>
        <v>0</v>
      </c>
      <c r="W76" s="187">
        <f ca="1"/>
        <v>0</v>
      </c>
      <c r="X76" s="187">
        <f ca="1"/>
        <v>0</v>
      </c>
      <c r="Y76" s="187">
        <f ca="1"/>
        <v>0</v>
      </c>
      <c r="Z76" s="187">
        <f ca="1"/>
        <v>0</v>
      </c>
      <c r="AA76" s="297" t="str">
        <f ca="1"/>
        <v>sobrestada</v>
      </c>
      <c r="AB76" s="186"/>
      <c r="AD76"/>
      <c r="AE76"/>
    </row>
    <row r="77" spans="1:31" s="182" customFormat="1" ht="78" hidden="1" customHeight="1">
      <c r="A77" s="183"/>
      <c r="B77" s="313" t="str">
        <f t="shared" ca="1" si="1"/>
        <v>prazo vencido</v>
      </c>
      <c r="C77" s="294" t="str">
        <f ca="1"/>
        <v>DMP 007</v>
      </c>
      <c r="D77" s="294" t="str">
        <f ca="1"/>
        <v>DMP</v>
      </c>
      <c r="E77" s="294" t="str">
        <f ca="1"/>
        <v xml:space="preserve">Fornecimento continuado estimado de Mobiliários Padronizados </v>
      </c>
      <c r="F77" s="296" t="str">
        <f ca="1"/>
        <v>Pregão</v>
      </c>
      <c r="G77" s="296" t="str">
        <f ca="1"/>
        <v>Sim</v>
      </c>
      <c r="H77" s="296" t="str">
        <f ca="1"/>
        <v>Sim</v>
      </c>
      <c r="I77" s="296" t="str">
        <f ca="1"/>
        <v>Sim</v>
      </c>
      <c r="J77" s="296" t="str">
        <f ca="1"/>
        <v>Médio</v>
      </c>
      <c r="K77" s="217">
        <f ca="1"/>
        <v>46113</v>
      </c>
      <c r="L77" s="217">
        <f ca="1"/>
        <v>46193</v>
      </c>
      <c r="M77" s="217">
        <f ca="1"/>
        <v>46204</v>
      </c>
      <c r="N77" s="217">
        <f ca="1"/>
        <v>46266</v>
      </c>
      <c r="O77" s="187">
        <f ca="1"/>
        <v>46327</v>
      </c>
      <c r="P77" s="298" t="str">
        <f ca="1"/>
        <v>Monica</v>
      </c>
      <c r="Q77" s="298">
        <f ca="1"/>
        <v>0</v>
      </c>
      <c r="R77" s="298" t="str">
        <f ca="1"/>
        <v>Anna</v>
      </c>
      <c r="S77" s="297" t="str">
        <f ca="1"/>
        <v>0005564-13.2026.8.24.0710</v>
      </c>
      <c r="T77" s="297">
        <f ca="1"/>
        <v>0</v>
      </c>
      <c r="U77" s="297" t="str">
        <f ca="1"/>
        <v>PREVISTA</v>
      </c>
      <c r="V77" s="187">
        <f ca="1"/>
        <v>0</v>
      </c>
      <c r="W77" s="187">
        <f ca="1"/>
        <v>46233</v>
      </c>
      <c r="X77" s="187">
        <f ca="1"/>
        <v>46310</v>
      </c>
      <c r="Y77" s="187">
        <f ca="1"/>
        <v>46371</v>
      </c>
      <c r="Z77" s="187">
        <f ca="1"/>
        <v>0</v>
      </c>
      <c r="AA77" s="297" t="str">
        <f ca="1"/>
        <v>prazo vencido</v>
      </c>
      <c r="AB77" s="186"/>
      <c r="AD77"/>
      <c r="AE77"/>
    </row>
    <row r="78" spans="1:31" s="182" customFormat="1" ht="78" hidden="1" customHeight="1">
      <c r="A78" s="183"/>
      <c r="B78" s="313" t="str">
        <f t="shared" ca="1" si="1"/>
        <v>prazo vencido</v>
      </c>
      <c r="C78" s="296" t="str">
        <f ca="1"/>
        <v>DMP 008</v>
      </c>
      <c r="D78" s="296" t="str">
        <f ca="1"/>
        <v>DMP</v>
      </c>
      <c r="E78" s="296" t="str">
        <f ca="1"/>
        <v>Fornecimento continuado estimado de Etiquetas e Coletora de Dados RFID</v>
      </c>
      <c r="F78" s="296" t="str">
        <f ca="1"/>
        <v>Pregão</v>
      </c>
      <c r="G78" s="296" t="str">
        <f ca="1"/>
        <v>Sim</v>
      </c>
      <c r="H78" s="296" t="str">
        <f ca="1"/>
        <v>Sim</v>
      </c>
      <c r="I78" s="296" t="str">
        <f ca="1"/>
        <v>Sim</v>
      </c>
      <c r="J78" s="296" t="str">
        <f ca="1"/>
        <v>Médio</v>
      </c>
      <c r="K78" s="217">
        <f ca="1"/>
        <v>46082</v>
      </c>
      <c r="L78" s="217">
        <f ca="1"/>
        <v>46143</v>
      </c>
      <c r="M78" s="217">
        <f ca="1"/>
        <v>46152</v>
      </c>
      <c r="N78" s="217">
        <f ca="1"/>
        <v>46204</v>
      </c>
      <c r="O78" s="187">
        <f ca="1"/>
        <v>46235</v>
      </c>
      <c r="P78" s="298" t="str">
        <f ca="1"/>
        <v>Vanessa Borges</v>
      </c>
      <c r="Q78" s="298">
        <f ca="1"/>
        <v>0</v>
      </c>
      <c r="R78" s="298" t="str">
        <f ca="1"/>
        <v>Monica</v>
      </c>
      <c r="S78" s="297" t="str">
        <f ca="1"/>
        <v>0079572-92.2025.8.24.0710</v>
      </c>
      <c r="T78" s="297">
        <f ca="1"/>
        <v>0</v>
      </c>
      <c r="U78" s="297" t="str">
        <f ca="1"/>
        <v>EM ANDAMENTO</v>
      </c>
      <c r="V78" s="187">
        <f ca="1"/>
        <v>0</v>
      </c>
      <c r="W78" s="187">
        <f ca="1"/>
        <v>46210</v>
      </c>
      <c r="X78" s="187">
        <f ca="1"/>
        <v>46264</v>
      </c>
      <c r="Y78" s="187">
        <f ca="1"/>
        <v>46356</v>
      </c>
      <c r="Z78" s="187">
        <f ca="1"/>
        <v>0</v>
      </c>
      <c r="AA78" s="297" t="str">
        <f ca="1"/>
        <v>prazo vencido</v>
      </c>
      <c r="AB78" s="186"/>
      <c r="AD78"/>
      <c r="AE78"/>
    </row>
    <row r="79" spans="1:31" s="182" customFormat="1" ht="78" hidden="1" customHeight="1">
      <c r="A79" s="183"/>
      <c r="B79" s="313" t="str">
        <f t="shared" ca="1" si="1"/>
        <v>contratada</v>
      </c>
      <c r="C79" s="296" t="str">
        <f ca="1"/>
        <v>DMP 009</v>
      </c>
      <c r="D79" s="296" t="str">
        <f ca="1"/>
        <v>DMP</v>
      </c>
      <c r="E79" s="296" t="str">
        <f ca="1"/>
        <v>Fornecimento continuado estimado de Poltronas para o Salão do Júri</v>
      </c>
      <c r="F79" s="296" t="str">
        <f ca="1"/>
        <v>Pregão</v>
      </c>
      <c r="G79" s="296" t="str">
        <f ca="1"/>
        <v>Sim</v>
      </c>
      <c r="H79" s="296" t="str">
        <f ca="1"/>
        <v>Não</v>
      </c>
      <c r="I79" s="296" t="str">
        <f ca="1"/>
        <v>Sim</v>
      </c>
      <c r="J79" s="296" t="str">
        <f ca="1"/>
        <v>Médio</v>
      </c>
      <c r="K79" s="217">
        <f ca="1"/>
        <v>45866</v>
      </c>
      <c r="L79" s="217">
        <f ca="1"/>
        <v>45916</v>
      </c>
      <c r="M79" s="217">
        <f ca="1"/>
        <v>45918</v>
      </c>
      <c r="N79" s="217">
        <f ca="1"/>
        <v>45962</v>
      </c>
      <c r="O79" s="187">
        <f ca="1"/>
        <v>46042</v>
      </c>
      <c r="P79" s="298" t="str">
        <f ca="1"/>
        <v>Vanessa Borges</v>
      </c>
      <c r="Q79" s="298">
        <f ca="1"/>
        <v>0</v>
      </c>
      <c r="R79" s="298" t="str">
        <f ca="1"/>
        <v>Anna</v>
      </c>
      <c r="S79" s="297" t="str">
        <f ca="1"/>
        <v>0066642-42.2025.8.24.0710</v>
      </c>
      <c r="T79" s="297" t="str">
        <f ca="1"/>
        <v>90003/2026</v>
      </c>
      <c r="U79" s="297" t="str">
        <f ca="1"/>
        <v>CONTRATADA</v>
      </c>
      <c r="V79" s="187">
        <f ca="1"/>
        <v>46065</v>
      </c>
      <c r="W79" s="187">
        <f ca="1"/>
        <v>0</v>
      </c>
      <c r="X79" s="187">
        <f ca="1"/>
        <v>0</v>
      </c>
      <c r="Y79" s="187">
        <f ca="1"/>
        <v>0</v>
      </c>
      <c r="Z79" s="187">
        <f ca="1"/>
        <v>46065</v>
      </c>
      <c r="AA79" s="297" t="str">
        <f ca="1"/>
        <v>contratada</v>
      </c>
      <c r="AB79" s="186"/>
      <c r="AD79"/>
      <c r="AE79"/>
    </row>
    <row r="80" spans="1:31" s="182" customFormat="1" ht="78" hidden="1" customHeight="1">
      <c r="A80" s="183"/>
      <c r="B80" s="313" t="str">
        <f t="shared" ca="1" si="1"/>
        <v>contratada</v>
      </c>
      <c r="C80" s="296" t="str">
        <f ca="1"/>
        <v>DMP 010</v>
      </c>
      <c r="D80" s="296" t="str">
        <f ca="1"/>
        <v>DMP</v>
      </c>
      <c r="E80" s="296" t="str">
        <f ca="1"/>
        <v>Locação de imóvel para abrigar o fórum da Comarca de Brusque, durante a reforma global e ampliação daquela edificação</v>
      </c>
      <c r="F80" s="296" t="str">
        <f ca="1"/>
        <v>Inexigibilidade</v>
      </c>
      <c r="G80" s="296" t="str">
        <f ca="1"/>
        <v>Não</v>
      </c>
      <c r="H80" s="296" t="str">
        <f ca="1"/>
        <v>Não</v>
      </c>
      <c r="I80" s="296" t="str">
        <f ca="1"/>
        <v>Sim</v>
      </c>
      <c r="J80" s="296" t="str">
        <f ca="1"/>
        <v>Médio</v>
      </c>
      <c r="K80" s="217">
        <f ca="1"/>
        <v>45950</v>
      </c>
      <c r="L80" s="217">
        <f ca="1"/>
        <v>45989</v>
      </c>
      <c r="M80" s="217">
        <f ca="1"/>
        <v>45996</v>
      </c>
      <c r="N80" s="217">
        <f ca="1"/>
        <v>46053</v>
      </c>
      <c r="O80" s="187">
        <f ca="1"/>
        <v>46112</v>
      </c>
      <c r="P80" s="298" t="str">
        <f ca="1"/>
        <v>Rogério Bernardi</v>
      </c>
      <c r="Q80" s="298">
        <f ca="1"/>
        <v>0</v>
      </c>
      <c r="R80" s="298" t="str">
        <f ca="1"/>
        <v>Não se aplica</v>
      </c>
      <c r="S80" s="297" t="str">
        <f ca="1"/>
        <v>0089068-48.2025.8.24.0710</v>
      </c>
      <c r="T80" s="297" t="str">
        <f ca="1"/>
        <v>70/2025</v>
      </c>
      <c r="U80" s="297" t="str">
        <f ca="1"/>
        <v>CONTRATADA</v>
      </c>
      <c r="V80" s="187">
        <f ca="1"/>
        <v>46029</v>
      </c>
      <c r="W80" s="187">
        <f ca="1"/>
        <v>0</v>
      </c>
      <c r="X80" s="187">
        <f ca="1"/>
        <v>0</v>
      </c>
      <c r="Y80" s="187">
        <f ca="1"/>
        <v>0</v>
      </c>
      <c r="Z80" s="187">
        <f ca="1"/>
        <v>46029</v>
      </c>
      <c r="AA80" s="297" t="str">
        <f ca="1"/>
        <v>contratada</v>
      </c>
      <c r="AB80" s="186"/>
      <c r="AD80"/>
      <c r="AE80"/>
    </row>
    <row r="81" spans="1:31" s="182" customFormat="1" ht="78" hidden="1" customHeight="1">
      <c r="A81" s="183"/>
      <c r="B81" s="313" t="str">
        <f t="shared" ca="1" si="1"/>
        <v>contratada</v>
      </c>
      <c r="C81" s="296" t="str">
        <f ca="1"/>
        <v>DSQV20</v>
      </c>
      <c r="D81" s="296" t="str">
        <f ca="1"/>
        <v>DSQV</v>
      </c>
      <c r="E81" s="296" t="str">
        <f ca="1"/>
        <v>Aquisição de acessórios ergonômicos - mouse pad, apoio de teclado, apoio de antebraços e apoio de pés (Demanda atualmente atendida pelas ARPPs 2025/04,  2025/042 e 2025/043)</v>
      </c>
      <c r="F81" s="296" t="str">
        <f ca="1"/>
        <v>Pregão</v>
      </c>
      <c r="G81" s="296" t="str">
        <f ca="1"/>
        <v>Não</v>
      </c>
      <c r="H81" s="296" t="str">
        <f ca="1"/>
        <v>Sim</v>
      </c>
      <c r="I81" s="296" t="str">
        <f ca="1"/>
        <v>Sim</v>
      </c>
      <c r="J81" s="296" t="str">
        <f ca="1"/>
        <v>Baixo</v>
      </c>
      <c r="K81" s="217">
        <f ca="1"/>
        <v>46055</v>
      </c>
      <c r="L81" s="217">
        <f ca="1"/>
        <v>46083</v>
      </c>
      <c r="M81" s="217">
        <f ca="1"/>
        <v>46143</v>
      </c>
      <c r="N81" s="217">
        <f ca="1"/>
        <v>46235</v>
      </c>
      <c r="O81" s="187">
        <f ca="1"/>
        <v>46296</v>
      </c>
      <c r="P81" s="298" t="str">
        <f ca="1"/>
        <v>Monica</v>
      </c>
      <c r="Q81" s="298">
        <f ca="1"/>
        <v>0</v>
      </c>
      <c r="R81" s="298" t="str">
        <f ca="1"/>
        <v>Não se aplica</v>
      </c>
      <c r="S81" s="297" t="str">
        <f ca="1"/>
        <v>0021585-64.2026.8.24.0710</v>
      </c>
      <c r="T81" s="297" t="str">
        <f ca="1"/>
        <v>90016/2026</v>
      </c>
      <c r="U81" s="297" t="str">
        <f ca="1"/>
        <v>CONTRATADA</v>
      </c>
      <c r="V81" s="187">
        <f ca="1"/>
        <v>46237</v>
      </c>
      <c r="W81" s="187">
        <f ca="1"/>
        <v>0</v>
      </c>
      <c r="X81" s="187">
        <f ca="1"/>
        <v>0</v>
      </c>
      <c r="Y81" s="187">
        <f ca="1"/>
        <v>0</v>
      </c>
      <c r="Z81" s="187">
        <f ca="1"/>
        <v>46237</v>
      </c>
      <c r="AA81" s="297" t="str">
        <f ca="1"/>
        <v>contratada</v>
      </c>
      <c r="AB81" s="186"/>
      <c r="AD81"/>
      <c r="AE81"/>
    </row>
    <row r="82" spans="1:31" s="182" customFormat="1" ht="78" hidden="1" customHeight="1">
      <c r="A82" s="183"/>
      <c r="B82" s="313" t="str">
        <f t="shared" ca="1" si="1"/>
        <v>contratação no prazo</v>
      </c>
      <c r="C82" s="296" t="str">
        <f ca="1"/>
        <v>DSQV21</v>
      </c>
      <c r="D82" s="296" t="str">
        <f ca="1"/>
        <v>DSQV</v>
      </c>
      <c r="E82" s="296" t="str">
        <f ca="1"/>
        <v>Aquisição de desfibrilador externo automático - CSI/NIS e DSQV</v>
      </c>
      <c r="F82" s="296" t="str">
        <f ca="1"/>
        <v>Pregão</v>
      </c>
      <c r="G82" s="296" t="str">
        <f ca="1"/>
        <v>Não</v>
      </c>
      <c r="H82" s="296" t="str">
        <f ca="1"/>
        <v>Sim</v>
      </c>
      <c r="I82" s="296" t="str">
        <f ca="1"/>
        <v>Sim</v>
      </c>
      <c r="J82" s="296" t="str">
        <f ca="1"/>
        <v>Médio</v>
      </c>
      <c r="K82" s="217">
        <f ca="1"/>
        <v>46146</v>
      </c>
      <c r="L82" s="217">
        <f ca="1"/>
        <v>46177</v>
      </c>
      <c r="M82" s="217">
        <f ca="1"/>
        <v>46207</v>
      </c>
      <c r="N82" s="217">
        <f ca="1"/>
        <v>46238</v>
      </c>
      <c r="O82" s="187">
        <f ca="1"/>
        <v>46330</v>
      </c>
      <c r="P82" s="298" t="str">
        <f ca="1"/>
        <v>Fabiana</v>
      </c>
      <c r="Q82" s="298">
        <f ca="1"/>
        <v>0</v>
      </c>
      <c r="R82" s="298" t="str">
        <f ca="1"/>
        <v>Não se aplica</v>
      </c>
      <c r="S82" s="297" t="str">
        <f ca="1"/>
        <v>0076243-38.2026.8.24.0710</v>
      </c>
      <c r="T82" s="297">
        <f ca="1"/>
        <v>0</v>
      </c>
      <c r="U82" s="297" t="str">
        <f ca="1"/>
        <v>PREVISTA</v>
      </c>
      <c r="V82" s="187">
        <f ca="1"/>
        <v>0</v>
      </c>
      <c r="W82" s="187">
        <f ca="1"/>
        <v>46203</v>
      </c>
      <c r="X82" s="187">
        <f ca="1"/>
        <v>46255</v>
      </c>
      <c r="Y82" s="187">
        <f ca="1"/>
        <v>46356</v>
      </c>
      <c r="Z82" s="187">
        <f ca="1"/>
        <v>0</v>
      </c>
      <c r="AA82" s="297" t="str">
        <f ca="1"/>
        <v>contratação no prazo</v>
      </c>
      <c r="AB82" s="186"/>
      <c r="AD82"/>
      <c r="AE82"/>
    </row>
    <row r="83" spans="1:31" s="182" customFormat="1" ht="78" hidden="1" customHeight="1">
      <c r="A83" s="183"/>
      <c r="B83" s="313" t="str">
        <f t="shared" ca="1" si="1"/>
        <v>sobrestada</v>
      </c>
      <c r="C83" s="296" t="str">
        <f ca="1"/>
        <v>DTI057</v>
      </c>
      <c r="D83" s="296" t="str">
        <f ca="1"/>
        <v>DTI</v>
      </c>
      <c r="E83" s="296" t="str">
        <f ca="1"/>
        <v>Contratação de empresa especializada para atender atividades operacionais dos serviços de infraestrutura de TI</v>
      </c>
      <c r="F83" s="296" t="str">
        <f ca="1"/>
        <v>Pregão</v>
      </c>
      <c r="G83" s="296" t="str">
        <f ca="1"/>
        <v>Sim</v>
      </c>
      <c r="H83" s="296" t="str">
        <f ca="1"/>
        <v>Não</v>
      </c>
      <c r="I83" s="296" t="str">
        <f ca="1"/>
        <v>Sim</v>
      </c>
      <c r="J83" s="296" t="str">
        <f ca="1"/>
        <v>Alto</v>
      </c>
      <c r="K83" s="217">
        <f ca="1"/>
        <v>44958</v>
      </c>
      <c r="L83" s="217">
        <f ca="1"/>
        <v>45369</v>
      </c>
      <c r="M83" s="217">
        <f ca="1"/>
        <v>46174</v>
      </c>
      <c r="N83" s="217">
        <f ca="1"/>
        <v>46282</v>
      </c>
      <c r="O83" s="187">
        <f ca="1"/>
        <v>46373</v>
      </c>
      <c r="P83" s="298" t="str">
        <f ca="1"/>
        <v>Monica</v>
      </c>
      <c r="Q83" s="298">
        <f ca="1"/>
        <v>0</v>
      </c>
      <c r="R83" s="298" t="str">
        <f ca="1"/>
        <v>Vanessa Borges</v>
      </c>
      <c r="S83" s="297" t="str">
        <f ca="1"/>
        <v>0013457-94.2022.8.24.0710 (antigo 10483/2018)</v>
      </c>
      <c r="T83" s="297">
        <f ca="1"/>
        <v>0</v>
      </c>
      <c r="U83" s="297" t="str">
        <f ca="1"/>
        <v>SOBRESTADA</v>
      </c>
      <c r="V83" s="187">
        <f ca="1"/>
        <v>0</v>
      </c>
      <c r="W83" s="187">
        <f ca="1"/>
        <v>0</v>
      </c>
      <c r="X83" s="187">
        <f ca="1"/>
        <v>0</v>
      </c>
      <c r="Y83" s="187">
        <f ca="1"/>
        <v>0</v>
      </c>
      <c r="Z83" s="187">
        <f ca="1"/>
        <v>0</v>
      </c>
      <c r="AA83" s="297" t="str">
        <f ca="1"/>
        <v>sobrestada</v>
      </c>
      <c r="AB83" s="186"/>
      <c r="AD83"/>
      <c r="AE83"/>
    </row>
    <row r="84" spans="1:31" s="182" customFormat="1" ht="78" hidden="1" customHeight="1">
      <c r="A84" s="183"/>
      <c r="B84" s="313" t="str">
        <f t="shared" ca="1" si="1"/>
        <v>contratada</v>
      </c>
      <c r="C84" s="296" t="str">
        <f ca="1"/>
        <v>DTI140</v>
      </c>
      <c r="D84" s="296" t="str">
        <f ca="1"/>
        <v>DTI</v>
      </c>
      <c r="E84" s="296" t="str">
        <f ca="1"/>
        <v>Contratação de serviços em nuvem na modalidade IaaS - multi cloud</v>
      </c>
      <c r="F84" s="296" t="str">
        <f ca="1"/>
        <v>Dispensa</v>
      </c>
      <c r="G84" s="296" t="str">
        <f ca="1"/>
        <v>Sim</v>
      </c>
      <c r="H84" s="296" t="str">
        <f ca="1"/>
        <v>Não</v>
      </c>
      <c r="I84" s="296" t="str">
        <f ca="1"/>
        <v>Sim</v>
      </c>
      <c r="J84" s="296" t="str">
        <f ca="1"/>
        <v>Médio</v>
      </c>
      <c r="K84" s="217">
        <f ca="1"/>
        <v>45198</v>
      </c>
      <c r="L84" s="217">
        <f ca="1"/>
        <v>45362</v>
      </c>
      <c r="M84" s="217">
        <f ca="1"/>
        <v>45365</v>
      </c>
      <c r="N84" s="217">
        <f ca="1"/>
        <v>46081</v>
      </c>
      <c r="O84" s="187">
        <f ca="1"/>
        <v>46170</v>
      </c>
      <c r="P84" s="298" t="str">
        <f ca="1"/>
        <v>Mariana Abreu</v>
      </c>
      <c r="Q84" s="298">
        <f ca="1"/>
        <v>0</v>
      </c>
      <c r="R84" s="298" t="str">
        <f ca="1"/>
        <v>Vanessa Borges</v>
      </c>
      <c r="S84" s="297" t="str">
        <f ca="1"/>
        <v>0037533-51.2023.8.24.0710</v>
      </c>
      <c r="T84" s="297" t="str">
        <f ca="1"/>
        <v>15/2026</v>
      </c>
      <c r="U84" s="297" t="str">
        <f ca="1"/>
        <v>CONTRATADA</v>
      </c>
      <c r="V84" s="187">
        <f ca="1"/>
        <v>46142</v>
      </c>
      <c r="W84" s="187">
        <f ca="1"/>
        <v>0</v>
      </c>
      <c r="X84" s="187">
        <f ca="1"/>
        <v>46112</v>
      </c>
      <c r="Y84" s="187">
        <f ca="1"/>
        <v>46174</v>
      </c>
      <c r="Z84" s="187">
        <f ca="1"/>
        <v>46142</v>
      </c>
      <c r="AA84" s="297" t="str">
        <f ca="1"/>
        <v>contratada</v>
      </c>
      <c r="AB84" s="186"/>
      <c r="AD84"/>
      <c r="AE84"/>
    </row>
    <row r="85" spans="1:31" s="182" customFormat="1" ht="78" hidden="1" customHeight="1">
      <c r="A85" s="183"/>
      <c r="B85" s="313" t="str">
        <f t="shared" ca="1" si="1"/>
        <v>prazo vencendo em menos de 30 dias</v>
      </c>
      <c r="C85" s="296" t="str">
        <f ca="1"/>
        <v>DTI173</v>
      </c>
      <c r="D85" s="296" t="str">
        <f ca="1"/>
        <v>DTI</v>
      </c>
      <c r="E85" s="296" t="str">
        <f ca="1"/>
        <v>Modernização e ampliação da infraestrutura de servidores de rede e de armazenamento, que suportam o banco de dados do eproc</v>
      </c>
      <c r="F85" s="296" t="str">
        <f ca="1"/>
        <v>Pregão</v>
      </c>
      <c r="G85" s="296" t="str">
        <f ca="1"/>
        <v>Sim</v>
      </c>
      <c r="H85" s="296" t="str">
        <f ca="1"/>
        <v>Não</v>
      </c>
      <c r="I85" s="296" t="str">
        <f ca="1"/>
        <v>Sim</v>
      </c>
      <c r="J85" s="296" t="str">
        <f ca="1"/>
        <v>Alto</v>
      </c>
      <c r="K85" s="217">
        <f ca="1"/>
        <v>45231</v>
      </c>
      <c r="L85" s="217">
        <f ca="1"/>
        <v>45322</v>
      </c>
      <c r="M85" s="217">
        <f ca="1"/>
        <v>45323</v>
      </c>
      <c r="N85" s="217">
        <f ca="1"/>
        <v>45968</v>
      </c>
      <c r="O85" s="187">
        <f ca="1"/>
        <v>46066</v>
      </c>
      <c r="P85" s="298" t="str">
        <f ca="1"/>
        <v>Monica</v>
      </c>
      <c r="Q85" s="298">
        <f ca="1"/>
        <v>0</v>
      </c>
      <c r="R85" s="298" t="str">
        <f ca="1"/>
        <v>Vanessa Borges</v>
      </c>
      <c r="S85" s="297" t="str">
        <f ca="1"/>
        <v>0012879-34.2022.8.24.0710</v>
      </c>
      <c r="T85" s="297">
        <f ca="1"/>
        <v>0</v>
      </c>
      <c r="U85" s="297" t="str">
        <f ca="1"/>
        <v>EM ANDAMENTO</v>
      </c>
      <c r="V85" s="187">
        <f ca="1"/>
        <v>0</v>
      </c>
      <c r="W85" s="187">
        <f ca="1"/>
        <v>46269</v>
      </c>
      <c r="X85" s="187">
        <f ca="1"/>
        <v>46325</v>
      </c>
      <c r="Y85" s="187">
        <f ca="1"/>
        <v>46444</v>
      </c>
      <c r="Z85" s="187">
        <f ca="1"/>
        <v>0</v>
      </c>
      <c r="AA85" s="297" t="str">
        <f ca="1"/>
        <v>prazo vencendo em menos de 30 dias</v>
      </c>
      <c r="AB85" s="186"/>
      <c r="AD85"/>
      <c r="AE85"/>
    </row>
    <row r="86" spans="1:31" s="182" customFormat="1" ht="78" hidden="1" customHeight="1">
      <c r="A86" s="183"/>
      <c r="B86" s="313" t="str">
        <f t="shared" ca="1" si="1"/>
        <v>finalizada</v>
      </c>
      <c r="C86" s="296" t="str">
        <f ca="1"/>
        <v>DTI232</v>
      </c>
      <c r="D86" s="296" t="str">
        <f ca="1"/>
        <v>DTI</v>
      </c>
      <c r="E86" s="296" t="str">
        <f ca="1"/>
        <v>Aquisição de peças e insumos para manutenção preventiva, corretiva e atualização tecnológica em equipamentos fora do prazo de garantia do parque tecnológico do Poder Judiciário de Santa Catarina.</v>
      </c>
      <c r="F86" s="296" t="str">
        <f ca="1"/>
        <v>Pregão</v>
      </c>
      <c r="G86" s="296" t="str">
        <f ca="1"/>
        <v>Não</v>
      </c>
      <c r="H86" s="296" t="str">
        <f ca="1"/>
        <v>Sim</v>
      </c>
      <c r="I86" s="296" t="str">
        <f ca="1"/>
        <v>Sim</v>
      </c>
      <c r="J86" s="296" t="str">
        <f ca="1"/>
        <v>Alto</v>
      </c>
      <c r="K86" s="217">
        <f ca="1"/>
        <v>46083</v>
      </c>
      <c r="L86" s="217">
        <f ca="1"/>
        <v>46142</v>
      </c>
      <c r="M86" s="217">
        <f ca="1"/>
        <v>46146</v>
      </c>
      <c r="N86" s="217">
        <f ca="1"/>
        <v>46203</v>
      </c>
      <c r="O86" s="187">
        <f ca="1"/>
        <v>46295</v>
      </c>
      <c r="P86" s="298" t="str">
        <f ca="1"/>
        <v>Mariana Abreu</v>
      </c>
      <c r="Q86" s="298">
        <f ca="1"/>
        <v>0</v>
      </c>
      <c r="R86" s="298" t="str">
        <f ca="1"/>
        <v>Não se aplica</v>
      </c>
      <c r="S86" s="297">
        <f ca="1"/>
        <v>0</v>
      </c>
      <c r="T86" s="297">
        <f ca="1"/>
        <v>0</v>
      </c>
      <c r="U86" s="297" t="str">
        <f ca="1"/>
        <v>CANCELADA</v>
      </c>
      <c r="V86" s="187">
        <f ca="1"/>
        <v>0</v>
      </c>
      <c r="W86" s="187">
        <f ca="1"/>
        <v>0</v>
      </c>
      <c r="X86" s="187">
        <f ca="1"/>
        <v>0</v>
      </c>
      <c r="Y86" s="187">
        <f ca="1"/>
        <v>0</v>
      </c>
      <c r="Z86" s="187">
        <f ca="1"/>
        <v>0</v>
      </c>
      <c r="AA86" s="297" t="str">
        <f ca="1"/>
        <v>finalizada</v>
      </c>
      <c r="AB86" s="186"/>
      <c r="AD86"/>
      <c r="AE86"/>
    </row>
    <row r="87" spans="1:31" s="182" customFormat="1" ht="78" hidden="1" customHeight="1">
      <c r="A87" s="183"/>
      <c r="B87" s="313" t="str">
        <f t="shared" ca="1" si="1"/>
        <v>prazo vencido</v>
      </c>
      <c r="C87" s="296" t="str">
        <f ca="1"/>
        <v>DTI239</v>
      </c>
      <c r="D87" s="296" t="str">
        <f ca="1"/>
        <v>DTI</v>
      </c>
      <c r="E87" s="296" t="str">
        <f ca="1"/>
        <v>Contratação de prestação de serviços continuados de subscrição de licenças de uso do software "Autodesk Architecture, Engineering and Construction Collection" (AEC Collection) e assinatura do Autodesk BIM 360 Docs usuário nomeado standard</v>
      </c>
      <c r="F87" s="296" t="str">
        <f ca="1"/>
        <v>Pregão</v>
      </c>
      <c r="G87" s="296" t="str">
        <f ca="1"/>
        <v>Não</v>
      </c>
      <c r="H87" s="296" t="str">
        <f ca="1"/>
        <v>Sim</v>
      </c>
      <c r="I87" s="296" t="str">
        <f ca="1"/>
        <v>Sim</v>
      </c>
      <c r="J87" s="296" t="str">
        <f ca="1"/>
        <v>Alto</v>
      </c>
      <c r="K87" s="217">
        <f ca="1"/>
        <v>46083</v>
      </c>
      <c r="L87" s="217">
        <f ca="1"/>
        <v>46142</v>
      </c>
      <c r="M87" s="217">
        <f ca="1"/>
        <v>46146</v>
      </c>
      <c r="N87" s="217">
        <f ca="1"/>
        <v>46220</v>
      </c>
      <c r="O87" s="187">
        <f ca="1"/>
        <v>46312</v>
      </c>
      <c r="P87" s="298" t="str">
        <f ca="1"/>
        <v>Luciano</v>
      </c>
      <c r="Q87" s="298">
        <f ca="1"/>
        <v>0</v>
      </c>
      <c r="R87" s="298" t="str">
        <f ca="1"/>
        <v>Não se aplica</v>
      </c>
      <c r="S87" s="297" t="str">
        <f ca="1"/>
        <v>0015332-60.2026.8.24.0710</v>
      </c>
      <c r="T87" s="297">
        <f ca="1"/>
        <v>0</v>
      </c>
      <c r="U87" s="297" t="str">
        <f ca="1"/>
        <v>EM ANDAMENTO</v>
      </c>
      <c r="V87" s="187">
        <f ca="1"/>
        <v>0</v>
      </c>
      <c r="W87" s="187">
        <f ca="1"/>
        <v>46220</v>
      </c>
      <c r="X87" s="187">
        <f ca="1"/>
        <v>46251</v>
      </c>
      <c r="Y87" s="187">
        <f ca="1"/>
        <v>0</v>
      </c>
      <c r="Z87" s="187">
        <f ca="1"/>
        <v>0</v>
      </c>
      <c r="AA87" s="297" t="str">
        <f ca="1"/>
        <v>prazo vencido</v>
      </c>
      <c r="AB87" s="186"/>
      <c r="AD87"/>
      <c r="AE87"/>
    </row>
    <row r="88" spans="1:31" s="182" customFormat="1" ht="78" hidden="1" customHeight="1">
      <c r="A88" s="183"/>
      <c r="B88" s="313" t="str">
        <f t="shared" ca="1" si="1"/>
        <v>sobrestada</v>
      </c>
      <c r="C88" s="296" t="str">
        <f ca="1"/>
        <v>DTI247</v>
      </c>
      <c r="D88" s="296" t="str">
        <f ca="1"/>
        <v>DTI</v>
      </c>
      <c r="E88" s="296" t="str">
        <f ca="1"/>
        <v>Contratação de plataforma, no modelo Software as a Service (SaaS), de conteúdos educacionais para conscientização e treinamento em segurança da informação e proteção de dados pessoais.</v>
      </c>
      <c r="F88" s="296" t="str">
        <f ca="1"/>
        <v>Pregão</v>
      </c>
      <c r="G88" s="296" t="str">
        <f ca="1"/>
        <v>Não</v>
      </c>
      <c r="H88" s="296" t="str">
        <f ca="1"/>
        <v>Não</v>
      </c>
      <c r="I88" s="296" t="str">
        <f ca="1"/>
        <v>Sim</v>
      </c>
      <c r="J88" s="296" t="str">
        <f ca="1"/>
        <v>Alto</v>
      </c>
      <c r="K88" s="217">
        <f ca="1"/>
        <v>46076</v>
      </c>
      <c r="L88" s="217">
        <f ca="1"/>
        <v>46142</v>
      </c>
      <c r="M88" s="217">
        <f ca="1"/>
        <v>46143</v>
      </c>
      <c r="N88" s="217">
        <f ca="1"/>
        <v>46203</v>
      </c>
      <c r="O88" s="187">
        <f ca="1"/>
        <v>46295</v>
      </c>
      <c r="P88" s="298" t="str">
        <f ca="1"/>
        <v>Monica</v>
      </c>
      <c r="Q88" s="298">
        <f ca="1"/>
        <v>0</v>
      </c>
      <c r="R88" s="298" t="str">
        <f ca="1"/>
        <v>Não se aplica</v>
      </c>
      <c r="S88" s="297">
        <f ca="1"/>
        <v>0</v>
      </c>
      <c r="T88" s="297">
        <f ca="1"/>
        <v>0</v>
      </c>
      <c r="U88" s="297" t="str">
        <f ca="1"/>
        <v>SOBRESTADA</v>
      </c>
      <c r="V88" s="187">
        <f ca="1"/>
        <v>0</v>
      </c>
      <c r="W88" s="187">
        <f ca="1"/>
        <v>0</v>
      </c>
      <c r="X88" s="187">
        <f ca="1"/>
        <v>0</v>
      </c>
      <c r="Y88" s="187">
        <f ca="1"/>
        <v>0</v>
      </c>
      <c r="Z88" s="187">
        <f ca="1"/>
        <v>0</v>
      </c>
      <c r="AA88" s="297" t="str">
        <f ca="1"/>
        <v>sobrestada</v>
      </c>
      <c r="AB88" s="186"/>
      <c r="AD88"/>
      <c r="AE88"/>
    </row>
    <row r="89" spans="1:31" s="182" customFormat="1" ht="78" hidden="1" customHeight="1">
      <c r="A89" s="183"/>
      <c r="B89" s="313" t="str">
        <f t="shared" ca="1" si="1"/>
        <v>prazo vencido</v>
      </c>
      <c r="C89" s="296" t="str">
        <f ca="1"/>
        <v>DTI249</v>
      </c>
      <c r="D89" s="296" t="str">
        <f ca="1"/>
        <v>DTI</v>
      </c>
      <c r="E89" s="296" t="str">
        <f ca="1"/>
        <v>Serviços de suporte e manutenção de solução computacional hiperconvergente Dell VXRAIL</v>
      </c>
      <c r="F89" s="296" t="str">
        <f ca="1"/>
        <v>Pregão</v>
      </c>
      <c r="G89" s="296" t="str">
        <f ca="1"/>
        <v>Sim</v>
      </c>
      <c r="H89" s="296" t="str">
        <f ca="1"/>
        <v>Não</v>
      </c>
      <c r="I89" s="296" t="str">
        <f ca="1"/>
        <v>Sim</v>
      </c>
      <c r="J89" s="296" t="str">
        <f ca="1"/>
        <v>Alto</v>
      </c>
      <c r="K89" s="217">
        <f ca="1"/>
        <v>45962</v>
      </c>
      <c r="L89" s="217">
        <f ca="1"/>
        <v>46112</v>
      </c>
      <c r="M89" s="217">
        <f ca="1"/>
        <v>46113</v>
      </c>
      <c r="N89" s="217">
        <f ca="1"/>
        <v>46234</v>
      </c>
      <c r="O89" s="187">
        <f ca="1"/>
        <v>46326</v>
      </c>
      <c r="P89" s="298" t="str">
        <f ca="1"/>
        <v>Anna</v>
      </c>
      <c r="Q89" s="298">
        <f ca="1"/>
        <v>0</v>
      </c>
      <c r="R89" s="298" t="str">
        <f ca="1"/>
        <v>Vanessa Borges</v>
      </c>
      <c r="S89" s="297" t="str">
        <f ca="1"/>
        <v>0093708-94.2025.8.24.0710</v>
      </c>
      <c r="T89" s="297">
        <f ca="1"/>
        <v>0</v>
      </c>
      <c r="U89" s="297" t="str">
        <f ca="1"/>
        <v>EM ANDAMENTO</v>
      </c>
      <c r="V89" s="187">
        <f ca="1"/>
        <v>0</v>
      </c>
      <c r="W89" s="187">
        <f ca="1"/>
        <v>46238</v>
      </c>
      <c r="X89" s="187">
        <f ca="1"/>
        <v>46280</v>
      </c>
      <c r="Y89" s="187">
        <f ca="1"/>
        <v>46371</v>
      </c>
      <c r="Z89" s="187">
        <f ca="1"/>
        <v>0</v>
      </c>
      <c r="AA89" s="297" t="str">
        <f ca="1"/>
        <v>prazo vencido</v>
      </c>
      <c r="AB89" s="186"/>
      <c r="AD89"/>
      <c r="AE89"/>
    </row>
    <row r="90" spans="1:31" s="182" customFormat="1" ht="78" hidden="1" customHeight="1">
      <c r="A90" s="183"/>
      <c r="B90" s="313" t="str">
        <f t="shared" ca="1" si="1"/>
        <v>sobrestada</v>
      </c>
      <c r="C90" s="296" t="str">
        <f ca="1"/>
        <v>DTI250</v>
      </c>
      <c r="D90" s="296" t="str">
        <f ca="1"/>
        <v>DTI</v>
      </c>
      <c r="E90" s="296" t="str">
        <f ca="1"/>
        <v>Serviço de DNS em nuvem com proteção anti-DDoS</v>
      </c>
      <c r="F90" s="296" t="str">
        <f ca="1"/>
        <v>Pregão</v>
      </c>
      <c r="G90" s="296" t="str">
        <f ca="1"/>
        <v>Sim</v>
      </c>
      <c r="H90" s="296" t="str">
        <f ca="1"/>
        <v>Não</v>
      </c>
      <c r="I90" s="296" t="str">
        <f ca="1"/>
        <v>Sim</v>
      </c>
      <c r="J90" s="296" t="str">
        <f ca="1"/>
        <v>Médio</v>
      </c>
      <c r="K90" s="217">
        <f ca="1"/>
        <v>46054</v>
      </c>
      <c r="L90" s="217">
        <f ca="1"/>
        <v>46173</v>
      </c>
      <c r="M90" s="217">
        <f ca="1"/>
        <v>46174</v>
      </c>
      <c r="N90" s="217">
        <f ca="1"/>
        <v>46234</v>
      </c>
      <c r="O90" s="187">
        <f ca="1"/>
        <v>46326</v>
      </c>
      <c r="P90" s="298" t="str">
        <f ca="1"/>
        <v>Mariana Abreu</v>
      </c>
      <c r="Q90" s="298">
        <f ca="1"/>
        <v>0</v>
      </c>
      <c r="R90" s="298" t="str">
        <f ca="1"/>
        <v>Vanessa Hasckel</v>
      </c>
      <c r="S90" s="297">
        <f ca="1"/>
        <v>0</v>
      </c>
      <c r="T90" s="297">
        <f ca="1"/>
        <v>0</v>
      </c>
      <c r="U90" s="297" t="str">
        <f ca="1"/>
        <v>SOBRESTADA</v>
      </c>
      <c r="V90" s="187">
        <f ca="1"/>
        <v>0</v>
      </c>
      <c r="W90" s="187">
        <f ca="1"/>
        <v>0</v>
      </c>
      <c r="X90" s="187">
        <f ca="1"/>
        <v>0</v>
      </c>
      <c r="Y90" s="187">
        <f ca="1"/>
        <v>0</v>
      </c>
      <c r="Z90" s="187">
        <f ca="1"/>
        <v>0</v>
      </c>
      <c r="AA90" s="297" t="str">
        <f ca="1"/>
        <v>sobrestada</v>
      </c>
      <c r="AB90" s="186"/>
      <c r="AD90"/>
      <c r="AE90"/>
    </row>
    <row r="91" spans="1:31" s="182" customFormat="1" ht="78" hidden="1" customHeight="1">
      <c r="A91" s="183"/>
      <c r="B91" s="313" t="str">
        <f t="shared" ca="1" si="1"/>
        <v>prazo vencido</v>
      </c>
      <c r="C91" s="296" t="str">
        <f ca="1"/>
        <v>DTI252</v>
      </c>
      <c r="D91" s="296" t="str">
        <f ca="1"/>
        <v>DTI</v>
      </c>
      <c r="E91" s="296" t="str">
        <f ca="1"/>
        <v>Contratação para ampliação da solução de visibilidade de rede</v>
      </c>
      <c r="F91" s="296" t="str">
        <f ca="1"/>
        <v>Pregão</v>
      </c>
      <c r="G91" s="296" t="str">
        <f ca="1"/>
        <v>Sim</v>
      </c>
      <c r="H91" s="296" t="str">
        <f ca="1"/>
        <v>Não</v>
      </c>
      <c r="I91" s="296" t="str">
        <f ca="1"/>
        <v>Sim</v>
      </c>
      <c r="J91" s="296" t="str">
        <f ca="1"/>
        <v>Alto</v>
      </c>
      <c r="K91" s="217">
        <f ca="1"/>
        <v>46082</v>
      </c>
      <c r="L91" s="217">
        <f ca="1"/>
        <v>46168</v>
      </c>
      <c r="M91" s="217">
        <f ca="1"/>
        <v>46169</v>
      </c>
      <c r="N91" s="217">
        <f ca="1"/>
        <v>46234</v>
      </c>
      <c r="O91" s="187">
        <f ca="1"/>
        <v>46325</v>
      </c>
      <c r="P91" s="298" t="str">
        <f ca="1"/>
        <v>Fabiana</v>
      </c>
      <c r="Q91" s="298">
        <f ca="1"/>
        <v>0</v>
      </c>
      <c r="R91" s="298" t="str">
        <f ca="1"/>
        <v>Monica</v>
      </c>
      <c r="S91" s="297" t="str">
        <f ca="1"/>
        <v>0019869-02.2026.8.24.0710</v>
      </c>
      <c r="T91" s="297">
        <f ca="1"/>
        <v>0</v>
      </c>
      <c r="U91" s="297" t="str">
        <f ca="1"/>
        <v>PREVISTA</v>
      </c>
      <c r="V91" s="187">
        <f ca="1"/>
        <v>0</v>
      </c>
      <c r="W91" s="187">
        <f ca="1"/>
        <v>46230</v>
      </c>
      <c r="X91" s="187">
        <f ca="1"/>
        <v>46269</v>
      </c>
      <c r="Y91" s="187">
        <f ca="1"/>
        <v>46367</v>
      </c>
      <c r="Z91" s="187">
        <f ca="1"/>
        <v>0</v>
      </c>
      <c r="AA91" s="297" t="str">
        <f ca="1"/>
        <v>prazo vencido</v>
      </c>
      <c r="AB91" s="186"/>
      <c r="AD91"/>
      <c r="AE91"/>
    </row>
    <row r="92" spans="1:31" s="182" customFormat="1" ht="78" hidden="1" customHeight="1">
      <c r="A92" s="183"/>
      <c r="B92" s="313" t="str">
        <f t="shared" ca="1" si="1"/>
        <v>contratada</v>
      </c>
      <c r="C92" s="296" t="str">
        <f ca="1"/>
        <v>DTI257</v>
      </c>
      <c r="D92" s="296" t="str">
        <f ca="1"/>
        <v>DTI</v>
      </c>
      <c r="E92" s="296" t="str">
        <f ca="1"/>
        <v>Aquisição de computadores portáteis - laptops/notebooks - para renovação do parque tecnológico do PJSC e atendimento de diversas áreas do TJSC</v>
      </c>
      <c r="F92" s="296" t="str">
        <f ca="1"/>
        <v>Pregão</v>
      </c>
      <c r="G92" s="296" t="str">
        <f ca="1"/>
        <v>Sim</v>
      </c>
      <c r="H92" s="296" t="str">
        <f ca="1"/>
        <v>Sim</v>
      </c>
      <c r="I92" s="296" t="str">
        <f ca="1"/>
        <v>Sim</v>
      </c>
      <c r="J92" s="296" t="str">
        <f ca="1"/>
        <v>Alto</v>
      </c>
      <c r="K92" s="217">
        <f ca="1"/>
        <v>45717</v>
      </c>
      <c r="L92" s="217">
        <f ca="1"/>
        <v>45777</v>
      </c>
      <c r="M92" s="217">
        <f ca="1"/>
        <v>45787</v>
      </c>
      <c r="N92" s="217">
        <f ca="1"/>
        <v>45943</v>
      </c>
      <c r="O92" s="187">
        <f ca="1"/>
        <v>46052</v>
      </c>
      <c r="P92" s="298" t="str">
        <f ca="1"/>
        <v>Anna</v>
      </c>
      <c r="Q92" s="298">
        <f ca="1"/>
        <v>0</v>
      </c>
      <c r="R92" s="298" t="str">
        <f ca="1"/>
        <v>Fabiana</v>
      </c>
      <c r="S92" s="297" t="str">
        <f ca="1"/>
        <v>024746-19.2025.8.24.0710</v>
      </c>
      <c r="T92" s="297">
        <f ca="1"/>
        <v>0</v>
      </c>
      <c r="U92" s="297" t="str">
        <f ca="1"/>
        <v>CONTRATADA</v>
      </c>
      <c r="V92" s="187">
        <f ca="1"/>
        <v>45986</v>
      </c>
      <c r="W92" s="187">
        <f ca="1"/>
        <v>0</v>
      </c>
      <c r="X92" s="187">
        <f ca="1"/>
        <v>0</v>
      </c>
      <c r="Y92" s="187">
        <f ca="1"/>
        <v>0</v>
      </c>
      <c r="Z92" s="187">
        <f ca="1"/>
        <v>45986</v>
      </c>
      <c r="AA92" s="297" t="str">
        <f ca="1"/>
        <v>contratada</v>
      </c>
      <c r="AB92" s="186"/>
      <c r="AD92"/>
      <c r="AE92"/>
    </row>
    <row r="93" spans="1:31" s="182" customFormat="1" ht="78" hidden="1" customHeight="1">
      <c r="A93" s="183"/>
      <c r="B93" s="313" t="str">
        <f t="shared" ca="1" si="1"/>
        <v>finalizada</v>
      </c>
      <c r="C93" s="296" t="str">
        <f ca="1"/>
        <v>DTI258</v>
      </c>
      <c r="D93" s="296" t="str">
        <f ca="1"/>
        <v>DTI</v>
      </c>
      <c r="E93" s="296" t="str">
        <f ca="1"/>
        <v>Solução para digitalização de documentos históricos  para a Diretoria de Gestão Documental e Memória do TJSC</v>
      </c>
      <c r="F93" s="296" t="str">
        <f ca="1"/>
        <v>Inexigibilidade</v>
      </c>
      <c r="G93" s="296" t="str">
        <f ca="1"/>
        <v>Não</v>
      </c>
      <c r="H93" s="296" t="str">
        <f ca="1"/>
        <v>Não</v>
      </c>
      <c r="I93" s="296" t="str">
        <f ca="1"/>
        <v>Sim</v>
      </c>
      <c r="J93" s="296" t="str">
        <f ca="1"/>
        <v>Médio</v>
      </c>
      <c r="K93" s="217">
        <f ca="1"/>
        <v>46083</v>
      </c>
      <c r="L93" s="217">
        <f ca="1"/>
        <v>46146</v>
      </c>
      <c r="M93" s="217">
        <f ca="1"/>
        <v>46147</v>
      </c>
      <c r="N93" s="217">
        <f ca="1"/>
        <v>46213</v>
      </c>
      <c r="O93" s="187">
        <f ca="1"/>
        <v>46311</v>
      </c>
      <c r="P93" s="298" t="str">
        <f ca="1"/>
        <v>Rogério Bernardi</v>
      </c>
      <c r="Q93" s="298">
        <f ca="1"/>
        <v>0</v>
      </c>
      <c r="R93" s="298" t="str">
        <f ca="1"/>
        <v>Não se aplica</v>
      </c>
      <c r="S93" s="297">
        <f ca="1"/>
        <v>0</v>
      </c>
      <c r="T93" s="297">
        <f ca="1"/>
        <v>0</v>
      </c>
      <c r="U93" s="297" t="str">
        <f ca="1"/>
        <v>CANCELADA</v>
      </c>
      <c r="V93" s="187">
        <f ca="1"/>
        <v>0</v>
      </c>
      <c r="W93" s="187">
        <f ca="1"/>
        <v>0</v>
      </c>
      <c r="X93" s="187">
        <f ca="1"/>
        <v>0</v>
      </c>
      <c r="Y93" s="187">
        <f ca="1"/>
        <v>0</v>
      </c>
      <c r="Z93" s="187">
        <f ca="1"/>
        <v>0</v>
      </c>
      <c r="AA93" s="297" t="str">
        <f ca="1"/>
        <v>finalizada</v>
      </c>
      <c r="AB93" s="186"/>
      <c r="AD93"/>
      <c r="AE93"/>
    </row>
    <row r="94" spans="1:31" s="182" customFormat="1" ht="78" hidden="1" customHeight="1">
      <c r="A94" s="183"/>
      <c r="B94" s="313" t="str">
        <f t="shared" ca="1" si="1"/>
        <v>contratada</v>
      </c>
      <c r="C94" s="296" t="str">
        <f ca="1"/>
        <v>DTI260</v>
      </c>
      <c r="D94" s="296" t="str">
        <f ca="1"/>
        <v>DTI</v>
      </c>
      <c r="E94" s="296" t="str">
        <f ca="1"/>
        <v>Serviços de atualização, manutenção e suporte do Sistema Pergamum relativo aos módulos de biblioteca, museu e arquivo.</v>
      </c>
      <c r="F94" s="296" t="str">
        <f ca="1"/>
        <v>Inexigibilidade</v>
      </c>
      <c r="G94" s="296" t="str">
        <f ca="1"/>
        <v>Não</v>
      </c>
      <c r="H94" s="296" t="str">
        <f ca="1"/>
        <v>Não</v>
      </c>
      <c r="I94" s="296" t="str">
        <f ca="1"/>
        <v>Sim</v>
      </c>
      <c r="J94" s="296" t="str">
        <f ca="1"/>
        <v>Alto</v>
      </c>
      <c r="K94" s="217">
        <f ca="1"/>
        <v>45779</v>
      </c>
      <c r="L94" s="217">
        <f ca="1"/>
        <v>45839</v>
      </c>
      <c r="M94" s="217">
        <f ca="1"/>
        <v>45840</v>
      </c>
      <c r="N94" s="217">
        <f ca="1"/>
        <v>45931</v>
      </c>
      <c r="O94" s="187">
        <f ca="1"/>
        <v>46042</v>
      </c>
      <c r="P94" s="298" t="str">
        <f ca="1"/>
        <v>Rogério Bernardi</v>
      </c>
      <c r="Q94" s="298">
        <f ca="1"/>
        <v>0</v>
      </c>
      <c r="R94" s="298" t="str">
        <f ca="1"/>
        <v>Não se aplica</v>
      </c>
      <c r="S94" s="297" t="str">
        <f ca="1"/>
        <v>0039076-21.2025.8.24.0710</v>
      </c>
      <c r="T94" s="297" t="str">
        <f ca="1"/>
        <v>32/2025</v>
      </c>
      <c r="U94" s="297" t="str">
        <f ca="1"/>
        <v>CONTRATADA</v>
      </c>
      <c r="V94" s="187">
        <f ca="1"/>
        <v>45931</v>
      </c>
      <c r="W94" s="187">
        <f ca="1"/>
        <v>0</v>
      </c>
      <c r="X94" s="187">
        <f ca="1"/>
        <v>0</v>
      </c>
      <c r="Y94" s="187">
        <f ca="1"/>
        <v>0</v>
      </c>
      <c r="Z94" s="187">
        <f ca="1"/>
        <v>45931</v>
      </c>
      <c r="AA94" s="297" t="str">
        <f ca="1"/>
        <v>contratada</v>
      </c>
      <c r="AB94" s="186"/>
      <c r="AD94"/>
      <c r="AE94"/>
    </row>
    <row r="95" spans="1:31" s="182" customFormat="1" ht="78" hidden="1" customHeight="1">
      <c r="A95" s="183"/>
      <c r="B95" s="313" t="str">
        <f t="shared" ca="1" si="1"/>
        <v>contratada</v>
      </c>
      <c r="C95" s="296" t="str">
        <f ca="1"/>
        <v>DTI261</v>
      </c>
      <c r="D95" s="296" t="str">
        <f ca="1"/>
        <v>DTI</v>
      </c>
      <c r="E95" s="296" t="str">
        <f ca="1"/>
        <v>Contratação de solução de suporte exclusivo Microsoft</v>
      </c>
      <c r="F95" s="296" t="str">
        <f ca="1"/>
        <v>Inexigibilidade</v>
      </c>
      <c r="G95" s="296" t="str">
        <f ca="1"/>
        <v>Sim</v>
      </c>
      <c r="H95" s="296" t="str">
        <f ca="1"/>
        <v>Não</v>
      </c>
      <c r="I95" s="296" t="str">
        <f ca="1"/>
        <v>Sim</v>
      </c>
      <c r="J95" s="296" t="str">
        <f ca="1"/>
        <v>Médio</v>
      </c>
      <c r="K95" s="217">
        <f ca="1"/>
        <v>46034</v>
      </c>
      <c r="L95" s="217">
        <f ca="1"/>
        <v>46080</v>
      </c>
      <c r="M95" s="217">
        <f ca="1"/>
        <v>46083</v>
      </c>
      <c r="N95" s="217">
        <f ca="1"/>
        <v>46142</v>
      </c>
      <c r="O95" s="187">
        <f ca="1"/>
        <v>46203</v>
      </c>
      <c r="P95" s="298" t="str">
        <f ca="1"/>
        <v>Rogério Bernardi</v>
      </c>
      <c r="Q95" s="298">
        <f ca="1"/>
        <v>0</v>
      </c>
      <c r="R95" s="298" t="str">
        <f ca="1"/>
        <v>Vanessa Borges</v>
      </c>
      <c r="S95" s="297" t="str">
        <f ca="1"/>
        <v>0095000-17.2025.8.24.0710</v>
      </c>
      <c r="T95" s="297" t="str">
        <f ca="1"/>
        <v>19/2026</v>
      </c>
      <c r="U95" s="297" t="str">
        <f ca="1"/>
        <v>CONTRATADA</v>
      </c>
      <c r="V95" s="187">
        <f ca="1"/>
        <v>46142</v>
      </c>
      <c r="W95" s="187">
        <f ca="1"/>
        <v>0</v>
      </c>
      <c r="X95" s="187">
        <f ca="1"/>
        <v>0</v>
      </c>
      <c r="Y95" s="187">
        <f ca="1"/>
        <v>0</v>
      </c>
      <c r="Z95" s="187">
        <f ca="1"/>
        <v>46142</v>
      </c>
      <c r="AA95" s="297" t="str">
        <f ca="1"/>
        <v>contratada</v>
      </c>
      <c r="AB95" s="186"/>
      <c r="AD95"/>
      <c r="AE95"/>
    </row>
    <row r="96" spans="1:31" s="182" customFormat="1" ht="78" hidden="1" customHeight="1">
      <c r="A96" s="183"/>
      <c r="B96" s="313" t="str">
        <f t="shared" ca="1" si="1"/>
        <v>contratada</v>
      </c>
      <c r="C96" s="296" t="str">
        <f ca="1"/>
        <v>DTI263</v>
      </c>
      <c r="D96" s="296" t="str">
        <f ca="1"/>
        <v>DTI</v>
      </c>
      <c r="E96" s="296" t="str">
        <f ca="1"/>
        <v>Aquisição de licenças do software Adobe Creative Cloud, Adobe Acrobat, Adobe Stock e Articulate 360</v>
      </c>
      <c r="F96" s="296" t="str">
        <f ca="1"/>
        <v>Pregão</v>
      </c>
      <c r="G96" s="296" t="str">
        <f ca="1"/>
        <v>Não</v>
      </c>
      <c r="H96" s="296" t="str">
        <f ca="1"/>
        <v>Sim</v>
      </c>
      <c r="I96" s="296" t="str">
        <f ca="1"/>
        <v>Sim</v>
      </c>
      <c r="J96" s="296" t="str">
        <f ca="1"/>
        <v>Alto</v>
      </c>
      <c r="K96" s="217">
        <f ca="1"/>
        <v>46029</v>
      </c>
      <c r="L96" s="217">
        <f ca="1"/>
        <v>46062</v>
      </c>
      <c r="M96" s="217">
        <f ca="1"/>
        <v>46063</v>
      </c>
      <c r="N96" s="217">
        <f ca="1"/>
        <v>46080</v>
      </c>
      <c r="O96" s="187">
        <f ca="1"/>
        <v>46172</v>
      </c>
      <c r="P96" s="298" t="str">
        <f ca="1"/>
        <v>Anna</v>
      </c>
      <c r="Q96" s="298">
        <f ca="1"/>
        <v>0</v>
      </c>
      <c r="R96" s="298" t="str">
        <f ca="1"/>
        <v>Não se aplica</v>
      </c>
      <c r="S96" s="297" t="str">
        <f ca="1"/>
        <v>0105810-51.2025.8.24.0710</v>
      </c>
      <c r="T96" s="297" t="str">
        <f ca="1"/>
        <v>90006/2026</v>
      </c>
      <c r="U96" s="297" t="str">
        <f ca="1"/>
        <v>CONTRATADA</v>
      </c>
      <c r="V96" s="187">
        <f ca="1"/>
        <v>46091</v>
      </c>
      <c r="W96" s="187">
        <f ca="1"/>
        <v>46066</v>
      </c>
      <c r="X96" s="187">
        <f ca="1"/>
        <v>0</v>
      </c>
      <c r="Y96" s="187">
        <f ca="1"/>
        <v>0</v>
      </c>
      <c r="Z96" s="187">
        <f ca="1"/>
        <v>46091</v>
      </c>
      <c r="AA96" s="297" t="str">
        <f ca="1"/>
        <v>contratada</v>
      </c>
      <c r="AB96" s="186"/>
      <c r="AD96"/>
      <c r="AE96"/>
    </row>
    <row r="97" spans="1:31" s="182" customFormat="1" ht="78" hidden="1" customHeight="1">
      <c r="A97" s="183"/>
      <c r="B97" s="313" t="str">
        <f t="shared" ca="1" si="1"/>
        <v>prazo vencido</v>
      </c>
      <c r="C97" s="296" t="str">
        <f ca="1"/>
        <v>DTI266</v>
      </c>
      <c r="D97" s="296" t="str">
        <f ca="1"/>
        <v>DTI</v>
      </c>
      <c r="E97" s="296" t="str">
        <f ca="1"/>
        <v>Contratação de solução PAM - Privileged Access Management para melhoria na gestão de credenciais de acesso (acesso privilegiado)</v>
      </c>
      <c r="F97" s="296" t="str">
        <f ca="1"/>
        <v>Pregão</v>
      </c>
      <c r="G97" s="296" t="str">
        <f ca="1"/>
        <v>Sim</v>
      </c>
      <c r="H97" s="296" t="str">
        <f ca="1"/>
        <v>Não</v>
      </c>
      <c r="I97" s="296" t="str">
        <f ca="1"/>
        <v>Sim</v>
      </c>
      <c r="J97" s="296" t="str">
        <f ca="1"/>
        <v>Médio</v>
      </c>
      <c r="K97" s="217">
        <f ca="1"/>
        <v>46174</v>
      </c>
      <c r="L97" s="217">
        <f ca="1"/>
        <v>46204</v>
      </c>
      <c r="M97" s="217">
        <f ca="1"/>
        <v>46205</v>
      </c>
      <c r="N97" s="217">
        <f ca="1"/>
        <v>46283</v>
      </c>
      <c r="O97" s="187">
        <f ca="1"/>
        <v>46375</v>
      </c>
      <c r="P97" s="298" t="str">
        <f ca="1"/>
        <v>Fabiana</v>
      </c>
      <c r="Q97" s="298">
        <f ca="1"/>
        <v>0</v>
      </c>
      <c r="R97" s="298" t="str">
        <f ca="1"/>
        <v>Monica</v>
      </c>
      <c r="S97" s="297" t="str">
        <f ca="1"/>
        <v>0075974-96.2026.8.24.0710</v>
      </c>
      <c r="T97" s="297">
        <f ca="1"/>
        <v>0</v>
      </c>
      <c r="U97" s="297" t="str">
        <f ca="1"/>
        <v>EM ANDAMENTO</v>
      </c>
      <c r="V97" s="187">
        <f ca="1"/>
        <v>0</v>
      </c>
      <c r="W97" s="187">
        <f ca="1"/>
        <v>46218</v>
      </c>
      <c r="X97" s="187">
        <f ca="1"/>
        <v>0</v>
      </c>
      <c r="Y97" s="187">
        <f ca="1"/>
        <v>0</v>
      </c>
      <c r="Z97" s="187">
        <f ca="1"/>
        <v>0</v>
      </c>
      <c r="AA97" s="297" t="str">
        <f ca="1"/>
        <v>prazo vencido</v>
      </c>
      <c r="AB97" s="186"/>
      <c r="AD97"/>
      <c r="AE97"/>
    </row>
    <row r="98" spans="1:31" s="182" customFormat="1" ht="78" hidden="1" customHeight="1">
      <c r="A98" s="183"/>
      <c r="B98" s="313" t="str">
        <f t="shared" ca="1" si="1"/>
        <v>contratação no prazo</v>
      </c>
      <c r="C98" s="296" t="str">
        <f ca="1"/>
        <v>DTI267</v>
      </c>
      <c r="D98" s="296" t="str">
        <f ca="1"/>
        <v>DTI</v>
      </c>
      <c r="E98" s="296" t="str">
        <f ca="1"/>
        <v>Contratação de serviço de gerência da infraestrutura de rede (NOC) que compõe a rede SD-WAN do PJSC, com atividades de monitoramento, configuração e suporte ao atendimento de incidentes dos usuários e de serviços/aplicações suportados pela infraestrutura SD-WAN</v>
      </c>
      <c r="F98" s="296" t="str">
        <f ca="1"/>
        <v>Pregão</v>
      </c>
      <c r="G98" s="296" t="str">
        <f ca="1"/>
        <v>Sim</v>
      </c>
      <c r="H98" s="296" t="str">
        <f ca="1"/>
        <v>Não</v>
      </c>
      <c r="I98" s="296" t="str">
        <f ca="1"/>
        <v>Sim</v>
      </c>
      <c r="J98" s="296" t="str">
        <f ca="1"/>
        <v>Alto</v>
      </c>
      <c r="K98" s="217">
        <f ca="1"/>
        <v>46082</v>
      </c>
      <c r="L98" s="217">
        <f ca="1"/>
        <v>46168</v>
      </c>
      <c r="M98" s="217">
        <f ca="1"/>
        <v>46169</v>
      </c>
      <c r="N98" s="217">
        <f ca="1"/>
        <v>46234</v>
      </c>
      <c r="O98" s="187">
        <f ca="1"/>
        <v>46325</v>
      </c>
      <c r="P98" s="298" t="str">
        <f ca="1"/>
        <v>Luciano</v>
      </c>
      <c r="Q98" s="298">
        <f ca="1"/>
        <v>0</v>
      </c>
      <c r="R98" s="298" t="str">
        <f ca="1"/>
        <v>Mariana Abreu</v>
      </c>
      <c r="S98" s="297" t="str">
        <f ca="1"/>
        <v>0007456-54.2026.8.24.0710</v>
      </c>
      <c r="T98" s="297">
        <f ca="1"/>
        <v>0</v>
      </c>
      <c r="U98" s="297" t="str">
        <f ca="1"/>
        <v>PREVISTA</v>
      </c>
      <c r="V98" s="187">
        <f ca="1"/>
        <v>0</v>
      </c>
      <c r="W98" s="187">
        <f ca="1"/>
        <v>0</v>
      </c>
      <c r="X98" s="187">
        <f ca="1"/>
        <v>0</v>
      </c>
      <c r="Y98" s="187">
        <f ca="1"/>
        <v>0</v>
      </c>
      <c r="Z98" s="187">
        <f ca="1"/>
        <v>0</v>
      </c>
      <c r="AA98" s="297" t="str">
        <f ca="1"/>
        <v>contratação no prazo</v>
      </c>
      <c r="AB98" s="186"/>
      <c r="AD98"/>
      <c r="AE98"/>
    </row>
    <row r="99" spans="1:31" s="182" customFormat="1" ht="78" hidden="1" customHeight="1">
      <c r="A99" s="183"/>
      <c r="B99" s="313" t="str">
        <f t="shared" ca="1" si="1"/>
        <v>prazo vencendo em menos de 30 dias</v>
      </c>
      <c r="C99" s="296" t="str">
        <f ca="1"/>
        <v>DTI268</v>
      </c>
      <c r="D99" s="296" t="str">
        <f ca="1"/>
        <v>DTI</v>
      </c>
      <c r="E99" s="296" t="str">
        <f ca="1"/>
        <v>Contratação de equipamentos roteadores ASN e concentrador MPLS com serviço de instalação e configuração</v>
      </c>
      <c r="F99" s="296" t="str">
        <f ca="1"/>
        <v>Pregão</v>
      </c>
      <c r="G99" s="296" t="str">
        <f ca="1"/>
        <v>Sim</v>
      </c>
      <c r="H99" s="296" t="str">
        <f ca="1"/>
        <v>Não</v>
      </c>
      <c r="I99" s="296" t="str">
        <f ca="1"/>
        <v>Sim</v>
      </c>
      <c r="J99" s="296" t="str">
        <f ca="1"/>
        <v>Alto</v>
      </c>
      <c r="K99" s="217">
        <f ca="1"/>
        <v>46143</v>
      </c>
      <c r="L99" s="217">
        <f ca="1"/>
        <v>46229</v>
      </c>
      <c r="M99" s="217">
        <f ca="1"/>
        <v>46230</v>
      </c>
      <c r="N99" s="217">
        <f ca="1"/>
        <v>46295</v>
      </c>
      <c r="O99" s="187">
        <f ca="1"/>
        <v>46419</v>
      </c>
      <c r="P99" s="298" t="str">
        <f ca="1"/>
        <v>Mariana Abreu</v>
      </c>
      <c r="Q99" s="298">
        <f ca="1"/>
        <v>0</v>
      </c>
      <c r="R99" s="298" t="str">
        <f ca="1"/>
        <v>Anna</v>
      </c>
      <c r="S99" s="297" t="str">
        <f ca="1"/>
        <v>0026199-15.2026.8.24.0710</v>
      </c>
      <c r="T99" s="297">
        <f ca="1"/>
        <v>0</v>
      </c>
      <c r="U99" s="297" t="str">
        <f ca="1"/>
        <v>EM ANDAMENTO</v>
      </c>
      <c r="V99" s="187">
        <f ca="1"/>
        <v>0</v>
      </c>
      <c r="W99" s="187">
        <f ca="1"/>
        <v>46280</v>
      </c>
      <c r="X99" s="187">
        <f ca="1"/>
        <v>46325</v>
      </c>
      <c r="Y99" s="187">
        <f ca="1"/>
        <v>0</v>
      </c>
      <c r="Z99" s="187">
        <f ca="1"/>
        <v>0</v>
      </c>
      <c r="AA99" s="297" t="str">
        <f ca="1"/>
        <v>prazo vencendo em menos de 30 dias</v>
      </c>
      <c r="AB99" s="186"/>
      <c r="AD99"/>
      <c r="AE99"/>
    </row>
    <row r="100" spans="1:31" s="182" customFormat="1" ht="78" hidden="1" customHeight="1">
      <c r="A100" s="183"/>
      <c r="B100" s="313" t="str">
        <f t="shared" ca="1" si="1"/>
        <v>finalizada</v>
      </c>
      <c r="C100" s="296" t="str">
        <f ca="1"/>
        <v>DTI269</v>
      </c>
      <c r="D100" s="296" t="str">
        <f ca="1"/>
        <v>DTI</v>
      </c>
      <c r="E100" s="296" t="str">
        <f ca="1"/>
        <v>Contratação da nova solução de DATACENTER (substituição dos NEXUS)</v>
      </c>
      <c r="F100" s="296" t="str">
        <f ca="1"/>
        <v>Pregão</v>
      </c>
      <c r="G100" s="296" t="str">
        <f ca="1"/>
        <v>Sim</v>
      </c>
      <c r="H100" s="296" t="str">
        <f ca="1"/>
        <v>Não</v>
      </c>
      <c r="I100" s="296" t="str">
        <f ca="1"/>
        <v>Sim</v>
      </c>
      <c r="J100" s="296" t="str">
        <f ca="1"/>
        <v>Alto</v>
      </c>
      <c r="K100" s="217">
        <f ca="1"/>
        <v>46054</v>
      </c>
      <c r="L100" s="217">
        <f ca="1"/>
        <v>46203</v>
      </c>
      <c r="M100" s="217">
        <f ca="1"/>
        <v>46204</v>
      </c>
      <c r="N100" s="217">
        <f ca="1"/>
        <v>46283</v>
      </c>
      <c r="O100" s="187">
        <f ca="1"/>
        <v>46375</v>
      </c>
      <c r="P100" s="298" t="str">
        <f ca="1"/>
        <v>Vanessa Borges</v>
      </c>
      <c r="Q100" s="298">
        <f ca="1"/>
        <v>0</v>
      </c>
      <c r="R100" s="298">
        <f ca="1"/>
        <v>0</v>
      </c>
      <c r="S100" s="297">
        <f ca="1"/>
        <v>0</v>
      </c>
      <c r="T100" s="297">
        <f ca="1"/>
        <v>0</v>
      </c>
      <c r="U100" s="297" t="str">
        <f ca="1"/>
        <v>CANCELADA</v>
      </c>
      <c r="V100" s="187">
        <f ca="1"/>
        <v>0</v>
      </c>
      <c r="W100" s="187">
        <f ca="1"/>
        <v>0</v>
      </c>
      <c r="X100" s="187">
        <f ca="1"/>
        <v>0</v>
      </c>
      <c r="Y100" s="187">
        <f ca="1"/>
        <v>0</v>
      </c>
      <c r="Z100" s="187">
        <f ca="1"/>
        <v>0</v>
      </c>
      <c r="AA100" s="297" t="str">
        <f ca="1"/>
        <v>finalizada</v>
      </c>
      <c r="AB100" s="186"/>
      <c r="AD100"/>
      <c r="AE100"/>
    </row>
    <row r="101" spans="1:31" s="182" customFormat="1" ht="78" hidden="1" customHeight="1">
      <c r="A101" s="183"/>
      <c r="B101" s="313" t="str">
        <f t="shared" ca="1" si="1"/>
        <v>sobrestada</v>
      </c>
      <c r="C101" s="296" t="str">
        <f ca="1"/>
        <v>DTI270</v>
      </c>
      <c r="D101" s="296" t="str">
        <f ca="1"/>
        <v>DTI</v>
      </c>
      <c r="E101" s="296" t="str">
        <f ca="1"/>
        <v>Contratação de telefone Voip para rede Wi-Fi</v>
      </c>
      <c r="F101" s="296" t="str">
        <f ca="1"/>
        <v>Pregão</v>
      </c>
      <c r="G101" s="296" t="str">
        <f ca="1"/>
        <v>Não</v>
      </c>
      <c r="H101" s="296" t="str">
        <f ca="1"/>
        <v>Não</v>
      </c>
      <c r="I101" s="296" t="str">
        <f ca="1"/>
        <v>Sim</v>
      </c>
      <c r="J101" s="296" t="str">
        <f ca="1"/>
        <v>Alto</v>
      </c>
      <c r="K101" s="217">
        <f ca="1"/>
        <v>46237</v>
      </c>
      <c r="L101" s="217">
        <f ca="1"/>
        <v>46294</v>
      </c>
      <c r="M101" s="217">
        <f ca="1"/>
        <v>46295</v>
      </c>
      <c r="N101" s="217">
        <f ca="1"/>
        <v>46325</v>
      </c>
      <c r="O101" s="187">
        <f ca="1"/>
        <v>46445</v>
      </c>
      <c r="P101" s="298" t="str">
        <f ca="1"/>
        <v>Monica</v>
      </c>
      <c r="Q101" s="298">
        <f ca="1"/>
        <v>0</v>
      </c>
      <c r="R101" s="298" t="str">
        <f ca="1"/>
        <v>Não se aplica</v>
      </c>
      <c r="S101" s="297">
        <f ca="1"/>
        <v>0</v>
      </c>
      <c r="T101" s="297">
        <f ca="1"/>
        <v>0</v>
      </c>
      <c r="U101" s="297" t="str">
        <f ca="1"/>
        <v>SOBRESTADA</v>
      </c>
      <c r="V101" s="187">
        <f ca="1"/>
        <v>0</v>
      </c>
      <c r="W101" s="187">
        <f ca="1"/>
        <v>0</v>
      </c>
      <c r="X101" s="187">
        <f ca="1"/>
        <v>0</v>
      </c>
      <c r="Y101" s="187">
        <f ca="1"/>
        <v>0</v>
      </c>
      <c r="Z101" s="187">
        <f ca="1"/>
        <v>0</v>
      </c>
      <c r="AA101" s="297" t="str">
        <f ca="1"/>
        <v>sobrestada</v>
      </c>
      <c r="AB101" s="186"/>
      <c r="AD101"/>
      <c r="AE101"/>
    </row>
    <row r="102" spans="1:31" s="182" customFormat="1" ht="78" hidden="1" customHeight="1">
      <c r="A102" s="183"/>
      <c r="B102" s="313" t="str">
        <f t="shared" ca="1" si="1"/>
        <v>finalizada</v>
      </c>
      <c r="C102" s="296" t="str">
        <f ca="1"/>
        <v>DTI271</v>
      </c>
      <c r="D102" s="296" t="str">
        <f ca="1"/>
        <v>DTI</v>
      </c>
      <c r="E102" s="296" t="str">
        <f ca="1"/>
        <v>Contratação de serviços de telefonia móvel pessoal (Serviço Móvel Pessoal – SMP) - Comarcas</v>
      </c>
      <c r="F102" s="296" t="str">
        <f ca="1"/>
        <v>Pregão</v>
      </c>
      <c r="G102" s="296" t="str">
        <f ca="1"/>
        <v>Sim</v>
      </c>
      <c r="H102" s="296" t="str">
        <f ca="1"/>
        <v>Não</v>
      </c>
      <c r="I102" s="296" t="str">
        <f ca="1"/>
        <v>Sim</v>
      </c>
      <c r="J102" s="296" t="str">
        <f ca="1"/>
        <v>Alto</v>
      </c>
      <c r="K102" s="217">
        <f ca="1"/>
        <v>46029</v>
      </c>
      <c r="L102" s="217">
        <f ca="1"/>
        <v>46163</v>
      </c>
      <c r="M102" s="217">
        <f ca="1"/>
        <v>46164</v>
      </c>
      <c r="N102" s="217">
        <f ca="1"/>
        <v>46223</v>
      </c>
      <c r="O102" s="187">
        <f ca="1"/>
        <v>46314</v>
      </c>
      <c r="P102" s="298" t="str">
        <f ca="1"/>
        <v>Mariana Abreu</v>
      </c>
      <c r="Q102" s="298">
        <f ca="1"/>
        <v>0</v>
      </c>
      <c r="R102" s="298" t="str">
        <f ca="1"/>
        <v>Luciano</v>
      </c>
      <c r="S102" s="297">
        <f ca="1"/>
        <v>0</v>
      </c>
      <c r="T102" s="297">
        <f ca="1"/>
        <v>0</v>
      </c>
      <c r="U102" s="297" t="str">
        <f ca="1"/>
        <v>AGRUPADA COM OUTRA DEMANDA</v>
      </c>
      <c r="V102" s="187">
        <f ca="1"/>
        <v>0</v>
      </c>
      <c r="W102" s="187">
        <f ca="1"/>
        <v>0</v>
      </c>
      <c r="X102" s="187">
        <f ca="1"/>
        <v>0</v>
      </c>
      <c r="Y102" s="187">
        <f ca="1"/>
        <v>0</v>
      </c>
      <c r="Z102" s="187">
        <f ca="1"/>
        <v>0</v>
      </c>
      <c r="AA102" s="297" t="str">
        <f ca="1"/>
        <v>finalizada</v>
      </c>
      <c r="AB102" s="186"/>
      <c r="AD102"/>
      <c r="AE102"/>
    </row>
    <row r="103" spans="1:31" s="182" customFormat="1" ht="78" hidden="1" customHeight="1">
      <c r="A103" s="183"/>
      <c r="B103" s="313" t="str">
        <f t="shared" ca="1" si="1"/>
        <v>contratação no prazo</v>
      </c>
      <c r="C103" s="296" t="str">
        <f ca="1"/>
        <v>DTI272</v>
      </c>
      <c r="D103" s="296" t="str">
        <f ca="1"/>
        <v>DTI</v>
      </c>
      <c r="E103" s="296" t="str">
        <f ca="1"/>
        <v>Contratação de serviços de telefonia móvel pessoal (Serviço Móvel Pessoal – SMP) - NIS e Desembargadores</v>
      </c>
      <c r="F103" s="296" t="str">
        <f ca="1"/>
        <v>Pregão</v>
      </c>
      <c r="G103" s="296" t="str">
        <f ca="1"/>
        <v>Não</v>
      </c>
      <c r="H103" s="296" t="str">
        <f ca="1"/>
        <v>Não</v>
      </c>
      <c r="I103" s="296" t="str">
        <f ca="1"/>
        <v>Sim</v>
      </c>
      <c r="J103" s="296" t="str">
        <f ca="1"/>
        <v>Alto</v>
      </c>
      <c r="K103" s="217">
        <f ca="1"/>
        <v>46235</v>
      </c>
      <c r="L103" s="217">
        <f ca="1"/>
        <v>46296</v>
      </c>
      <c r="M103" s="217">
        <f ca="1"/>
        <v>46297</v>
      </c>
      <c r="N103" s="217">
        <f ca="1"/>
        <v>46419</v>
      </c>
      <c r="O103" s="187">
        <f ca="1"/>
        <v>46600</v>
      </c>
      <c r="P103" s="298" t="str">
        <f ca="1"/>
        <v>Monica</v>
      </c>
      <c r="Q103" s="298">
        <f ca="1"/>
        <v>0</v>
      </c>
      <c r="R103" s="298" t="str">
        <f ca="1"/>
        <v>Não se aplica</v>
      </c>
      <c r="S103" s="297" t="str">
        <f ca="1"/>
        <v>0081977-04.2025.8.24.0710</v>
      </c>
      <c r="T103" s="297">
        <f ca="1"/>
        <v>0</v>
      </c>
      <c r="U103" s="297" t="str">
        <f ca="1"/>
        <v>PREVISTA</v>
      </c>
      <c r="V103" s="187">
        <f ca="1"/>
        <v>0</v>
      </c>
      <c r="W103" s="187">
        <f ca="1"/>
        <v>0</v>
      </c>
      <c r="X103" s="187">
        <f ca="1"/>
        <v>0</v>
      </c>
      <c r="Y103" s="187">
        <f ca="1"/>
        <v>0</v>
      </c>
      <c r="Z103" s="187">
        <f ca="1"/>
        <v>0</v>
      </c>
      <c r="AA103" s="297" t="str">
        <f ca="1"/>
        <v>contratação no prazo</v>
      </c>
      <c r="AB103" s="186"/>
      <c r="AD103"/>
      <c r="AE103"/>
    </row>
    <row r="104" spans="1:31" s="182" customFormat="1" ht="78" hidden="1" customHeight="1">
      <c r="A104" s="183"/>
      <c r="B104" s="313" t="str">
        <f t="shared" ca="1" si="1"/>
        <v>contratação no prazo</v>
      </c>
      <c r="C104" s="296" t="str">
        <f ca="1"/>
        <v>DTI273</v>
      </c>
      <c r="D104" s="296" t="str">
        <f ca="1"/>
        <v>DTI</v>
      </c>
      <c r="E104" s="296" t="str">
        <f ca="1"/>
        <v>Contratação de Serviço de Centro de Operações de Segurança (SOC), para gestão de alertas de incidentes</v>
      </c>
      <c r="F104" s="296" t="str">
        <f ca="1"/>
        <v>Pregão</v>
      </c>
      <c r="G104" s="296" t="str">
        <f ca="1"/>
        <v>Sim</v>
      </c>
      <c r="H104" s="296" t="str">
        <f ca="1"/>
        <v>Não</v>
      </c>
      <c r="I104" s="296" t="str">
        <f ca="1"/>
        <v>Sim</v>
      </c>
      <c r="J104" s="296" t="str">
        <f ca="1"/>
        <v>Médio</v>
      </c>
      <c r="K104" s="217">
        <f ca="1"/>
        <v>46174</v>
      </c>
      <c r="L104" s="217">
        <f ca="1"/>
        <v>46204</v>
      </c>
      <c r="M104" s="217">
        <f ca="1"/>
        <v>46205</v>
      </c>
      <c r="N104" s="217">
        <f ca="1"/>
        <v>46283</v>
      </c>
      <c r="O104" s="187">
        <f ca="1"/>
        <v>46375</v>
      </c>
      <c r="P104" s="298" t="str">
        <f ca="1"/>
        <v>Luciano</v>
      </c>
      <c r="Q104" s="298">
        <f ca="1"/>
        <v>0</v>
      </c>
      <c r="R104" s="298" t="str">
        <f ca="1"/>
        <v>Mariana Abreu</v>
      </c>
      <c r="S104" s="297" t="str">
        <f ca="1"/>
        <v>0086421-46.2026.8.24.0710</v>
      </c>
      <c r="T104" s="297">
        <f ca="1"/>
        <v>0</v>
      </c>
      <c r="U104" s="297" t="str">
        <f ca="1"/>
        <v>EM ANDAMENTO</v>
      </c>
      <c r="V104" s="187">
        <f ca="1"/>
        <v>0</v>
      </c>
      <c r="W104" s="187">
        <f ca="1"/>
        <v>46367</v>
      </c>
      <c r="X104" s="187">
        <f ca="1"/>
        <v>46467</v>
      </c>
      <c r="Y104" s="187">
        <f ca="1"/>
        <v>46559</v>
      </c>
      <c r="Z104" s="187">
        <f ca="1"/>
        <v>0</v>
      </c>
      <c r="AA104" s="297" t="str">
        <f ca="1"/>
        <v>contratação no prazo</v>
      </c>
      <c r="AB104" s="186"/>
      <c r="AD104"/>
      <c r="AE104"/>
    </row>
    <row r="105" spans="1:31" s="182" customFormat="1" ht="78" hidden="1" customHeight="1">
      <c r="A105" s="183"/>
      <c r="B105" s="313" t="str">
        <f t="shared" ca="1" si="1"/>
        <v>prazo vencido</v>
      </c>
      <c r="C105" s="296" t="str">
        <f ca="1"/>
        <v>DTI274</v>
      </c>
      <c r="D105" s="296" t="str">
        <f ca="1"/>
        <v>DTI</v>
      </c>
      <c r="E105" s="296" t="str">
        <f ca="1"/>
        <v>Aquisição de microcomputadores de alta perfomance e de uso comum para renovação do parque tecnológico do PJSC.</v>
      </c>
      <c r="F105" s="296" t="str">
        <f ca="1"/>
        <v>Pregão</v>
      </c>
      <c r="G105" s="296" t="str">
        <f ca="1"/>
        <v>Sim</v>
      </c>
      <c r="H105" s="296" t="str">
        <f ca="1"/>
        <v>Sim</v>
      </c>
      <c r="I105" s="296" t="str">
        <f ca="1"/>
        <v>Sim</v>
      </c>
      <c r="J105" s="296" t="str">
        <f ca="1"/>
        <v>Alto</v>
      </c>
      <c r="K105" s="217">
        <f ca="1"/>
        <v>46174</v>
      </c>
      <c r="L105" s="217">
        <f ca="1"/>
        <v>46227</v>
      </c>
      <c r="M105" s="217">
        <f ca="1"/>
        <v>46230</v>
      </c>
      <c r="N105" s="217">
        <f ca="1"/>
        <v>46269</v>
      </c>
      <c r="O105" s="187">
        <f ca="1"/>
        <v>46360</v>
      </c>
      <c r="P105" s="298" t="str">
        <f ca="1"/>
        <v>Fabiana</v>
      </c>
      <c r="Q105" s="298">
        <f ca="1"/>
        <v>0</v>
      </c>
      <c r="R105" s="298" t="str">
        <f ca="1"/>
        <v>Monica</v>
      </c>
      <c r="S105" s="297" t="str">
        <f ca="1"/>
        <v>0071594-30.2026.8.24.0710</v>
      </c>
      <c r="T105" s="297">
        <f ca="1"/>
        <v>0</v>
      </c>
      <c r="U105" s="297" t="str">
        <f ca="1"/>
        <v>EM ANDAMENTO</v>
      </c>
      <c r="V105" s="187">
        <f ca="1"/>
        <v>0</v>
      </c>
      <c r="W105" s="187">
        <f ca="1"/>
        <v>0</v>
      </c>
      <c r="X105" s="187">
        <f ca="1"/>
        <v>0</v>
      </c>
      <c r="Y105" s="187">
        <f ca="1"/>
        <v>0</v>
      </c>
      <c r="Z105" s="187">
        <f ca="1"/>
        <v>0</v>
      </c>
      <c r="AA105" s="297" t="str">
        <f ca="1"/>
        <v>prazo vencido</v>
      </c>
      <c r="AB105" s="186"/>
      <c r="AD105"/>
      <c r="AE105"/>
    </row>
    <row r="106" spans="1:31" s="182" customFormat="1" ht="78" hidden="1" customHeight="1">
      <c r="A106" s="183"/>
      <c r="B106" s="313" t="str">
        <f t="shared" ca="1" si="1"/>
        <v>prazo vencendo em menos de 30 dias</v>
      </c>
      <c r="C106" s="296" t="str">
        <f ca="1"/>
        <v>DTI275</v>
      </c>
      <c r="D106" s="296" t="str">
        <f ca="1"/>
        <v>DTI</v>
      </c>
      <c r="E106" s="296" t="str">
        <f ca="1"/>
        <v>Aquisição de STI para captação de áudio e vídeo nas salas de Depoimento Especial</v>
      </c>
      <c r="F106" s="296" t="str">
        <f ca="1"/>
        <v>Pregão</v>
      </c>
      <c r="G106" s="296" t="str">
        <f ca="1"/>
        <v>Não</v>
      </c>
      <c r="H106" s="296" t="str">
        <f ca="1"/>
        <v>Sim</v>
      </c>
      <c r="I106" s="296" t="str">
        <f ca="1"/>
        <v>Sim</v>
      </c>
      <c r="J106" s="296" t="str">
        <f ca="1"/>
        <v>Alto</v>
      </c>
      <c r="K106" s="217">
        <f ca="1"/>
        <v>46062</v>
      </c>
      <c r="L106" s="217">
        <f ca="1"/>
        <v>46101</v>
      </c>
      <c r="M106" s="217">
        <f ca="1"/>
        <v>46105</v>
      </c>
      <c r="N106" s="217">
        <f ca="1"/>
        <v>46142</v>
      </c>
      <c r="O106" s="187">
        <f ca="1"/>
        <v>46234</v>
      </c>
      <c r="P106" s="298" t="str">
        <f ca="1"/>
        <v>Luciano</v>
      </c>
      <c r="Q106" s="298">
        <f ca="1"/>
        <v>0</v>
      </c>
      <c r="R106" s="298" t="str">
        <f ca="1"/>
        <v>Não se aplica</v>
      </c>
      <c r="S106" s="297" t="str">
        <f ca="1"/>
        <v>0095590-91.2025.8.24.0710</v>
      </c>
      <c r="T106" s="297">
        <f ca="1"/>
        <v>0</v>
      </c>
      <c r="U106" s="297" t="str">
        <f ca="1"/>
        <v>EM ANDAMENTO</v>
      </c>
      <c r="V106" s="187">
        <f ca="1"/>
        <v>0</v>
      </c>
      <c r="W106" s="187">
        <f ca="1"/>
        <v>46136</v>
      </c>
      <c r="X106" s="187">
        <f ca="1"/>
        <v>46280</v>
      </c>
      <c r="Y106" s="187">
        <f ca="1"/>
        <v>46373</v>
      </c>
      <c r="Z106" s="187">
        <f ca="1"/>
        <v>0</v>
      </c>
      <c r="AA106" s="297" t="str">
        <f ca="1"/>
        <v>prazo vencendo em menos de 30 dias</v>
      </c>
      <c r="AB106" s="186"/>
      <c r="AD106"/>
      <c r="AE106"/>
    </row>
    <row r="107" spans="1:31" s="182" customFormat="1" ht="78" hidden="1" customHeight="1">
      <c r="A107" s="183"/>
      <c r="B107" s="313" t="str">
        <f t="shared" ca="1" si="1"/>
        <v>prazo vencendo em menos de 15 dias</v>
      </c>
      <c r="C107" s="296" t="str">
        <f ca="1"/>
        <v>DTI276</v>
      </c>
      <c r="D107" s="296" t="str">
        <f ca="1"/>
        <v>DTI</v>
      </c>
      <c r="E107" s="296" t="str">
        <f ca="1"/>
        <v>Aquisição de STI para videoconferência com apenados do sistema prisional e realização de audiências de custódia</v>
      </c>
      <c r="F107" s="296" t="str">
        <f ca="1"/>
        <v>Pregão</v>
      </c>
      <c r="G107" s="296" t="str">
        <f ca="1"/>
        <v>Não</v>
      </c>
      <c r="H107" s="296" t="str">
        <f ca="1"/>
        <v>Sim</v>
      </c>
      <c r="I107" s="296" t="str">
        <f ca="1"/>
        <v>Sim</v>
      </c>
      <c r="J107" s="296" t="str">
        <f ca="1"/>
        <v>Alto</v>
      </c>
      <c r="K107" s="217">
        <f ca="1"/>
        <v>46174</v>
      </c>
      <c r="L107" s="217">
        <f ca="1"/>
        <v>46227</v>
      </c>
      <c r="M107" s="217">
        <f ca="1"/>
        <v>46230</v>
      </c>
      <c r="N107" s="217">
        <f ca="1"/>
        <v>46269</v>
      </c>
      <c r="O107" s="187">
        <f ca="1"/>
        <v>46360</v>
      </c>
      <c r="P107" s="298" t="str">
        <f ca="1"/>
        <v>Luciano</v>
      </c>
      <c r="Q107" s="298">
        <f ca="1"/>
        <v>0</v>
      </c>
      <c r="R107" s="298" t="str">
        <f ca="1"/>
        <v>Não se aplica</v>
      </c>
      <c r="S107" s="297">
        <f ca="1"/>
        <v>0</v>
      </c>
      <c r="T107" s="297">
        <f ca="1"/>
        <v>0</v>
      </c>
      <c r="U107" s="297" t="str">
        <f ca="1"/>
        <v>PREVISTA</v>
      </c>
      <c r="V107" s="187">
        <f ca="1"/>
        <v>0</v>
      </c>
      <c r="W107" s="187">
        <f ca="1"/>
        <v>46262</v>
      </c>
      <c r="X107" s="187">
        <f ca="1"/>
        <v>46282</v>
      </c>
      <c r="Y107" s="187">
        <f ca="1"/>
        <v>46373</v>
      </c>
      <c r="Z107" s="187">
        <f ca="1"/>
        <v>0</v>
      </c>
      <c r="AA107" s="297" t="str">
        <f ca="1"/>
        <v>prazo vencendo em menos de 15 dias</v>
      </c>
      <c r="AB107" s="186"/>
      <c r="AD107"/>
      <c r="AE107"/>
    </row>
    <row r="108" spans="1:31" s="182" customFormat="1" ht="78" hidden="1" customHeight="1">
      <c r="A108" s="183"/>
      <c r="B108" s="313" t="str">
        <f t="shared" ca="1" si="1"/>
        <v>sobrestada</v>
      </c>
      <c r="C108" s="296" t="str">
        <f ca="1"/>
        <v>DTI277</v>
      </c>
      <c r="D108" s="296" t="str">
        <f ca="1"/>
        <v>DTI</v>
      </c>
      <c r="E108" s="296" t="str">
        <f ca="1"/>
        <v>Aquisição de computadores portáteis (tanto de uso comum quanto de alta performance), para renovação do parque tecnológico do PJSC e atendimento de áreas específicas do TJSC</v>
      </c>
      <c r="F108" s="296" t="str">
        <f ca="1"/>
        <v>Pregão</v>
      </c>
      <c r="G108" s="296" t="str">
        <f ca="1"/>
        <v>Sim</v>
      </c>
      <c r="H108" s="296" t="str">
        <f ca="1"/>
        <v>Sim</v>
      </c>
      <c r="I108" s="296" t="str">
        <f ca="1"/>
        <v>Sim</v>
      </c>
      <c r="J108" s="296" t="str">
        <f ca="1"/>
        <v>Alto</v>
      </c>
      <c r="K108" s="217">
        <f ca="1"/>
        <v>46062</v>
      </c>
      <c r="L108" s="217">
        <f ca="1"/>
        <v>46101</v>
      </c>
      <c r="M108" s="217">
        <f ca="1"/>
        <v>46105</v>
      </c>
      <c r="N108" s="217">
        <f ca="1"/>
        <v>46142</v>
      </c>
      <c r="O108" s="187">
        <f ca="1"/>
        <v>46234</v>
      </c>
      <c r="P108" s="298" t="str">
        <f ca="1"/>
        <v>Mariana Abreu</v>
      </c>
      <c r="Q108" s="298">
        <f ca="1"/>
        <v>0</v>
      </c>
      <c r="R108" s="298" t="str">
        <f ca="1"/>
        <v>Fabiana</v>
      </c>
      <c r="S108" s="297">
        <f ca="1"/>
        <v>0</v>
      </c>
      <c r="T108" s="297">
        <f ca="1"/>
        <v>0</v>
      </c>
      <c r="U108" s="297" t="str">
        <f ca="1"/>
        <v>SOBRESTADA</v>
      </c>
      <c r="V108" s="187">
        <f ca="1"/>
        <v>0</v>
      </c>
      <c r="W108" s="187">
        <f ca="1"/>
        <v>0</v>
      </c>
      <c r="X108" s="187">
        <f ca="1"/>
        <v>0</v>
      </c>
      <c r="Y108" s="187">
        <f ca="1"/>
        <v>0</v>
      </c>
      <c r="Z108" s="187">
        <f ca="1"/>
        <v>0</v>
      </c>
      <c r="AA108" s="297" t="str">
        <f ca="1"/>
        <v>sobrestada</v>
      </c>
      <c r="AB108" s="186"/>
      <c r="AD108"/>
      <c r="AE108"/>
    </row>
    <row r="109" spans="1:31" s="182" customFormat="1" ht="78" hidden="1" customHeight="1">
      <c r="A109" s="183"/>
      <c r="B109" s="313" t="str">
        <f t="shared" ca="1" si="1"/>
        <v>contratação no prazo</v>
      </c>
      <c r="C109" s="296" t="str">
        <f ca="1"/>
        <v>DTI278</v>
      </c>
      <c r="D109" s="296" t="str">
        <f ca="1"/>
        <v>DTI</v>
      </c>
      <c r="E109" s="296" t="str">
        <f ca="1"/>
        <v>Renovação das licenças do software OMNISSA Horizon Standard</v>
      </c>
      <c r="F109" s="296" t="str">
        <f ca="1"/>
        <v>Pregão</v>
      </c>
      <c r="G109" s="296" t="str">
        <f ca="1"/>
        <v>Não</v>
      </c>
      <c r="H109" s="296" t="str">
        <f ca="1"/>
        <v>Não</v>
      </c>
      <c r="I109" s="296" t="str">
        <f ca="1"/>
        <v>Sim</v>
      </c>
      <c r="J109" s="296" t="str">
        <f ca="1"/>
        <v>Médio</v>
      </c>
      <c r="K109" s="217">
        <f ca="1"/>
        <v>46310</v>
      </c>
      <c r="L109" s="217">
        <f ca="1"/>
        <v>46375</v>
      </c>
      <c r="M109" s="217">
        <f ca="1"/>
        <v>46394</v>
      </c>
      <c r="N109" s="217">
        <f ca="1"/>
        <v>46522</v>
      </c>
      <c r="O109" s="187">
        <f ca="1"/>
        <v>46614</v>
      </c>
      <c r="P109" s="298" t="str">
        <f ca="1"/>
        <v>Vanessa Borges</v>
      </c>
      <c r="Q109" s="298">
        <f ca="1"/>
        <v>0</v>
      </c>
      <c r="R109" s="298" t="str">
        <f ca="1"/>
        <v>Não se aplica</v>
      </c>
      <c r="S109" s="297">
        <f ca="1"/>
        <v>0</v>
      </c>
      <c r="T109" s="297">
        <f ca="1"/>
        <v>0</v>
      </c>
      <c r="U109" s="297" t="str">
        <f ca="1"/>
        <v>PREVISTA</v>
      </c>
      <c r="V109" s="187">
        <f ca="1"/>
        <v>0</v>
      </c>
      <c r="W109" s="187">
        <f ca="1"/>
        <v>0</v>
      </c>
      <c r="X109" s="187">
        <f ca="1"/>
        <v>0</v>
      </c>
      <c r="Y109" s="187">
        <f ca="1"/>
        <v>0</v>
      </c>
      <c r="Z109" s="187">
        <f ca="1"/>
        <v>0</v>
      </c>
      <c r="AA109" s="297" t="str">
        <f ca="1"/>
        <v>contratação no prazo</v>
      </c>
      <c r="AB109" s="186"/>
      <c r="AD109"/>
      <c r="AE109"/>
    </row>
    <row r="110" spans="1:31" s="182" customFormat="1" ht="78" hidden="1" customHeight="1">
      <c r="A110" s="183"/>
      <c r="B110" s="313" t="str">
        <f t="shared" ca="1" si="1"/>
        <v>prazo vencendo em menos de 30 dias</v>
      </c>
      <c r="C110" s="296" t="str">
        <f ca="1"/>
        <v>DTI279</v>
      </c>
      <c r="D110" s="296" t="str">
        <f ca="1"/>
        <v>DTI</v>
      </c>
      <c r="E110" s="296" t="str">
        <f ca="1"/>
        <v>Aquisição de infraestrutura para armazenamento seguro de documentos - eproc</v>
      </c>
      <c r="F110" s="296" t="str">
        <f ca="1"/>
        <v>Pregão</v>
      </c>
      <c r="G110" s="296" t="str">
        <f ca="1"/>
        <v>Não</v>
      </c>
      <c r="H110" s="296" t="str">
        <f ca="1"/>
        <v>Não</v>
      </c>
      <c r="I110" s="296" t="str">
        <f ca="1"/>
        <v>Sim</v>
      </c>
      <c r="J110" s="296" t="str">
        <f ca="1"/>
        <v>Alto</v>
      </c>
      <c r="K110" s="217">
        <f ca="1"/>
        <v>46029</v>
      </c>
      <c r="L110" s="217">
        <f ca="1"/>
        <v>46111</v>
      </c>
      <c r="M110" s="217">
        <f ca="1"/>
        <v>46113</v>
      </c>
      <c r="N110" s="217">
        <f ca="1"/>
        <v>46172</v>
      </c>
      <c r="O110" s="187">
        <f ca="1"/>
        <v>46264</v>
      </c>
      <c r="P110" s="298" t="str">
        <f ca="1"/>
        <v>Monica</v>
      </c>
      <c r="Q110" s="298">
        <f ca="1"/>
        <v>0</v>
      </c>
      <c r="R110" s="298" t="str">
        <f ca="1"/>
        <v>Não se aplica</v>
      </c>
      <c r="S110" s="297" t="str">
        <f ca="1"/>
        <v>0089502-03.2026.8.24.0710</v>
      </c>
      <c r="T110" s="297">
        <f ca="1"/>
        <v>0</v>
      </c>
      <c r="U110" s="297" t="str">
        <f ca="1"/>
        <v>EM ANDAMENTO</v>
      </c>
      <c r="V110" s="187">
        <f ca="1"/>
        <v>0</v>
      </c>
      <c r="W110" s="187">
        <f ca="1"/>
        <v>46269</v>
      </c>
      <c r="X110" s="187">
        <f ca="1"/>
        <v>46325</v>
      </c>
      <c r="Y110" s="187">
        <f ca="1"/>
        <v>46444</v>
      </c>
      <c r="Z110" s="187">
        <f ca="1"/>
        <v>0</v>
      </c>
      <c r="AA110" s="297" t="str">
        <f ca="1"/>
        <v>prazo vencendo em menos de 30 dias</v>
      </c>
      <c r="AB110" s="186"/>
      <c r="AD110"/>
      <c r="AE110"/>
    </row>
    <row r="111" spans="1:31" s="182" customFormat="1" ht="78" hidden="1" customHeight="1">
      <c r="A111" s="183"/>
      <c r="B111" s="313" t="str">
        <f t="shared" ca="1" si="1"/>
        <v>prazo vencido</v>
      </c>
      <c r="C111" s="296" t="str">
        <f ca="1"/>
        <v>DTI280</v>
      </c>
      <c r="D111" s="296" t="str">
        <f ca="1"/>
        <v>DTI</v>
      </c>
      <c r="E111" s="296" t="str">
        <f ca="1"/>
        <v>Contratação de ferramenta de inteligência para varredura de fontes abertas e redes sociais - SNAP Crimewall</v>
      </c>
      <c r="F111" s="296" t="str">
        <f ca="1"/>
        <v>Inexigibilidade</v>
      </c>
      <c r="G111" s="296" t="str">
        <f ca="1"/>
        <v>Sim</v>
      </c>
      <c r="H111" s="296" t="str">
        <f ca="1"/>
        <v>Não</v>
      </c>
      <c r="I111" s="296" t="str">
        <f ca="1"/>
        <v>Não</v>
      </c>
      <c r="J111" s="296" t="str">
        <f ca="1"/>
        <v>Alto</v>
      </c>
      <c r="K111" s="217">
        <f ca="1"/>
        <v>46029</v>
      </c>
      <c r="L111" s="217">
        <f ca="1"/>
        <v>46101</v>
      </c>
      <c r="M111" s="217">
        <f ca="1"/>
        <v>46104</v>
      </c>
      <c r="N111" s="217">
        <f ca="1"/>
        <v>46125</v>
      </c>
      <c r="O111" s="187">
        <f ca="1"/>
        <v>46188</v>
      </c>
      <c r="P111" s="298" t="str">
        <f ca="1"/>
        <v>Vanessa Hasckel</v>
      </c>
      <c r="Q111" s="298">
        <f ca="1"/>
        <v>0</v>
      </c>
      <c r="R111" s="298" t="str">
        <f ca="1"/>
        <v>Anna</v>
      </c>
      <c r="S111" s="297">
        <f ca="1"/>
        <v>0</v>
      </c>
      <c r="T111" s="297">
        <f ca="1"/>
        <v>0</v>
      </c>
      <c r="U111" s="297" t="str">
        <f ca="1"/>
        <v>PREVISTA</v>
      </c>
      <c r="V111" s="187">
        <f ca="1"/>
        <v>0</v>
      </c>
      <c r="W111" s="187">
        <f ca="1"/>
        <v>46132</v>
      </c>
      <c r="X111" s="187">
        <f ca="1"/>
        <v>46155</v>
      </c>
      <c r="Y111" s="187">
        <f ca="1"/>
        <v>46218</v>
      </c>
      <c r="Z111" s="187">
        <f ca="1"/>
        <v>0</v>
      </c>
      <c r="AA111" s="297" t="str">
        <f ca="1"/>
        <v>prazo vencido</v>
      </c>
      <c r="AB111" s="186"/>
      <c r="AD111"/>
      <c r="AE111"/>
    </row>
    <row r="112" spans="1:31" s="182" customFormat="1" ht="78" hidden="1" customHeight="1">
      <c r="A112" s="183"/>
      <c r="B112" s="313" t="str">
        <f t="shared" ca="1" si="1"/>
        <v>contratação no prazo</v>
      </c>
      <c r="C112" s="296" t="str">
        <f ca="1"/>
        <v>DTI281</v>
      </c>
      <c r="D112" s="296" t="str">
        <f ca="1"/>
        <v>DTI</v>
      </c>
      <c r="E112" s="296" t="str">
        <f ca="1"/>
        <v>Contratação de serviços de internet móvel para veículos oficiais</v>
      </c>
      <c r="F112" s="296" t="str">
        <f ca="1"/>
        <v>Pregão</v>
      </c>
      <c r="G112" s="296" t="str">
        <f ca="1"/>
        <v>Sim</v>
      </c>
      <c r="H112" s="296" t="str">
        <f ca="1"/>
        <v>Não</v>
      </c>
      <c r="I112" s="296" t="str">
        <f ca="1"/>
        <v>Sim</v>
      </c>
      <c r="J112" s="296" t="str">
        <f ca="1"/>
        <v>Alto</v>
      </c>
      <c r="K112" s="217">
        <f ca="1"/>
        <v>46146</v>
      </c>
      <c r="L112" s="217">
        <f ca="1"/>
        <v>46203</v>
      </c>
      <c r="M112" s="217">
        <f ca="1"/>
        <v>46204</v>
      </c>
      <c r="N112" s="217">
        <f ca="1"/>
        <v>46283</v>
      </c>
      <c r="O112" s="187">
        <f ca="1"/>
        <v>46375</v>
      </c>
      <c r="P112" s="298" t="str">
        <f ca="1"/>
        <v>Anna</v>
      </c>
      <c r="Q112" s="298">
        <f ca="1"/>
        <v>0</v>
      </c>
      <c r="R112" s="298" t="str">
        <f ca="1"/>
        <v>Vanessa Borges</v>
      </c>
      <c r="S112" s="297" t="str">
        <f ca="1"/>
        <v>0063630-20.2025.8.24.0710</v>
      </c>
      <c r="T112" s="297">
        <f ca="1"/>
        <v>0</v>
      </c>
      <c r="U112" s="297" t="str">
        <f ca="1"/>
        <v>EM ANDAMENTO</v>
      </c>
      <c r="V112" s="187">
        <f ca="1"/>
        <v>0</v>
      </c>
      <c r="W112" s="187">
        <f ca="1"/>
        <v>46283</v>
      </c>
      <c r="X112" s="187">
        <f ca="1"/>
        <v>46349</v>
      </c>
      <c r="Y112" s="187">
        <f ca="1"/>
        <v>46465</v>
      </c>
      <c r="Z112" s="187">
        <f ca="1"/>
        <v>0</v>
      </c>
      <c r="AA112" s="297" t="str">
        <f ca="1"/>
        <v>contratação no prazo</v>
      </c>
      <c r="AB112" s="186"/>
      <c r="AD112"/>
      <c r="AE112"/>
    </row>
    <row r="113" spans="1:31" s="182" customFormat="1" ht="78" hidden="1" customHeight="1">
      <c r="A113" s="183"/>
      <c r="B113" s="313" t="str">
        <f t="shared" ca="1" si="1"/>
        <v>contratação no prazo</v>
      </c>
      <c r="C113" s="296" t="str">
        <f ca="1"/>
        <v>DTI282</v>
      </c>
      <c r="D113" s="296" t="str">
        <f ca="1"/>
        <v>DTI</v>
      </c>
      <c r="E113" s="296" t="str">
        <f ca="1"/>
        <v xml:space="preserve">Aquisição de tonners e cartuchos para impressoras diversas do PJSC
</v>
      </c>
      <c r="F113" s="296" t="str">
        <f ca="1"/>
        <v>Pregão</v>
      </c>
      <c r="G113" s="296" t="str">
        <f ca="1"/>
        <v>Não</v>
      </c>
      <c r="H113" s="296" t="str">
        <f ca="1"/>
        <v>Sim</v>
      </c>
      <c r="I113" s="296" t="str">
        <f ca="1"/>
        <v>Sim</v>
      </c>
      <c r="J113" s="296" t="str">
        <f ca="1"/>
        <v>Alto</v>
      </c>
      <c r="K113" s="217">
        <f ca="1"/>
        <v>46266</v>
      </c>
      <c r="L113" s="217">
        <f ca="1"/>
        <v>46335</v>
      </c>
      <c r="M113" s="217">
        <f ca="1"/>
        <v>46336</v>
      </c>
      <c r="N113" s="217">
        <f ca="1"/>
        <v>46447</v>
      </c>
      <c r="O113" s="187">
        <f ca="1"/>
        <v>46568</v>
      </c>
      <c r="P113" s="298" t="str">
        <f ca="1"/>
        <v>Mariana Abreu</v>
      </c>
      <c r="Q113" s="298">
        <f ca="1"/>
        <v>0</v>
      </c>
      <c r="R113" s="298" t="str">
        <f ca="1"/>
        <v>Não se aplica</v>
      </c>
      <c r="S113" s="297">
        <f ca="1"/>
        <v>0</v>
      </c>
      <c r="T113" s="297">
        <f ca="1"/>
        <v>0</v>
      </c>
      <c r="U113" s="297" t="str">
        <f ca="1"/>
        <v>PREVISTA</v>
      </c>
      <c r="V113" s="187">
        <f ca="1"/>
        <v>0</v>
      </c>
      <c r="W113" s="187">
        <f ca="1"/>
        <v>0</v>
      </c>
      <c r="X113" s="187">
        <f ca="1"/>
        <v>0</v>
      </c>
      <c r="Y113" s="187">
        <f ca="1"/>
        <v>0</v>
      </c>
      <c r="Z113" s="187">
        <f ca="1"/>
        <v>0</v>
      </c>
      <c r="AA113" s="297" t="str">
        <f ca="1"/>
        <v>contratação no prazo</v>
      </c>
      <c r="AB113" s="186"/>
      <c r="AD113"/>
      <c r="AE113"/>
    </row>
    <row r="114" spans="1:31" s="182" customFormat="1" ht="78" hidden="1" customHeight="1">
      <c r="A114" s="183"/>
      <c r="B114" s="313" t="str">
        <f t="shared" ca="1" si="1"/>
        <v>prazo vencido</v>
      </c>
      <c r="C114" s="296" t="str">
        <f ca="1"/>
        <v>NCI001</v>
      </c>
      <c r="D114" s="296" t="str">
        <f ca="1"/>
        <v>NCI</v>
      </c>
      <c r="E114" s="296" t="str">
        <f ca="1"/>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F114" s="296" t="str">
        <f ca="1"/>
        <v>Pregão</v>
      </c>
      <c r="G114" s="296" t="str">
        <f ca="1"/>
        <v>Sim</v>
      </c>
      <c r="H114" s="296" t="str">
        <f ca="1"/>
        <v>Não</v>
      </c>
      <c r="I114" s="296" t="str">
        <f ca="1"/>
        <v>Sim</v>
      </c>
      <c r="J114" s="296" t="str">
        <f ca="1"/>
        <v>ALTO</v>
      </c>
      <c r="K114" s="217">
        <f ca="1"/>
        <v>46029</v>
      </c>
      <c r="L114" s="217">
        <f ca="1"/>
        <v>46090</v>
      </c>
      <c r="M114" s="217">
        <f ca="1"/>
        <v>46091</v>
      </c>
      <c r="N114" s="217">
        <f ca="1"/>
        <v>46153</v>
      </c>
      <c r="O114" s="187">
        <f ca="1"/>
        <v>46244</v>
      </c>
      <c r="P114" s="298" t="str">
        <f ca="1"/>
        <v>Fabiana</v>
      </c>
      <c r="Q114" s="298">
        <f ca="1"/>
        <v>0</v>
      </c>
      <c r="R114" s="298" t="str">
        <f ca="1"/>
        <v>Monica</v>
      </c>
      <c r="S114" s="297">
        <f ca="1"/>
        <v>0</v>
      </c>
      <c r="T114" s="297">
        <f ca="1"/>
        <v>0</v>
      </c>
      <c r="U114" s="297" t="str">
        <f ca="1"/>
        <v>PREVISTA</v>
      </c>
      <c r="V114" s="187">
        <f ca="1"/>
        <v>0</v>
      </c>
      <c r="W114" s="187">
        <f ca="1"/>
        <v>0</v>
      </c>
      <c r="X114" s="187">
        <f ca="1"/>
        <v>0</v>
      </c>
      <c r="Y114" s="187">
        <f ca="1"/>
        <v>0</v>
      </c>
      <c r="Z114" s="187">
        <f ca="1"/>
        <v>0</v>
      </c>
      <c r="AA114" s="297" t="str">
        <f ca="1"/>
        <v>prazo vencido</v>
      </c>
      <c r="AB114" s="186"/>
      <c r="AD114"/>
      <c r="AE114"/>
    </row>
    <row r="115" spans="1:31" s="182" customFormat="1" ht="78" hidden="1" customHeight="1">
      <c r="A115" s="183"/>
      <c r="B115" s="313" t="str">
        <f t="shared" ca="1" si="1"/>
        <v>finalizada</v>
      </c>
      <c r="C115" s="296" t="str">
        <f ca="1"/>
        <v>NIS001</v>
      </c>
      <c r="D115" s="296" t="str">
        <f ca="1"/>
        <v>NIS</v>
      </c>
      <c r="E115" s="296" t="str">
        <f ca="1"/>
        <v>Aquisição de rádios comunicadores digitais - NIS</v>
      </c>
      <c r="F115" s="296" t="str">
        <f ca="1"/>
        <v>Pregão</v>
      </c>
      <c r="G115" s="296" t="str">
        <f ca="1"/>
        <v>Não</v>
      </c>
      <c r="H115" s="296" t="str">
        <f ca="1"/>
        <v>Não</v>
      </c>
      <c r="I115" s="296" t="str">
        <f ca="1"/>
        <v>Sim</v>
      </c>
      <c r="J115" s="296" t="str">
        <f ca="1"/>
        <v>Médio</v>
      </c>
      <c r="K115" s="217">
        <f ca="1"/>
        <v>46174</v>
      </c>
      <c r="L115" s="217">
        <f ca="1"/>
        <v>46204</v>
      </c>
      <c r="M115" s="217">
        <f ca="1"/>
        <v>46235</v>
      </c>
      <c r="N115" s="217">
        <f ca="1"/>
        <v>46266</v>
      </c>
      <c r="O115" s="187">
        <f ca="1"/>
        <v>46297</v>
      </c>
      <c r="P115" s="298" t="str">
        <f ca="1"/>
        <v>Luciano</v>
      </c>
      <c r="Q115" s="298">
        <f ca="1"/>
        <v>0</v>
      </c>
      <c r="R115" s="298" t="str">
        <f ca="1"/>
        <v>Não se aplica</v>
      </c>
      <c r="S115" s="297">
        <f ca="1"/>
        <v>0</v>
      </c>
      <c r="T115" s="297" t="str">
        <f ca="1"/>
        <v>0</v>
      </c>
      <c r="U115" s="297" t="str">
        <f ca="1"/>
        <v>CANCELADA</v>
      </c>
      <c r="V115" s="187">
        <f ca="1"/>
        <v>0</v>
      </c>
      <c r="W115" s="187">
        <f ca="1"/>
        <v>46230</v>
      </c>
      <c r="X115" s="187">
        <f ca="1"/>
        <v>46269</v>
      </c>
      <c r="Y115" s="187">
        <f ca="1"/>
        <v>46367</v>
      </c>
      <c r="Z115" s="187">
        <f ca="1"/>
        <v>0</v>
      </c>
      <c r="AA115" s="297" t="str">
        <f ca="1"/>
        <v>finalizada</v>
      </c>
      <c r="AB115" s="186"/>
      <c r="AD115"/>
      <c r="AE115"/>
    </row>
    <row r="116" spans="1:31" s="182" customFormat="1" ht="78" hidden="1" customHeight="1">
      <c r="A116" s="183"/>
      <c r="B116" s="313" t="str">
        <f t="shared" ca="1" si="1"/>
        <v>finalizada</v>
      </c>
      <c r="C116" s="296" t="str">
        <f ca="1"/>
        <v>NIS002</v>
      </c>
      <c r="D116" s="296" t="str">
        <f ca="1"/>
        <v>NIS</v>
      </c>
      <c r="E116" s="296" t="str">
        <f ca="1"/>
        <v>Aquisição de scanners raio x de bagagem para instalação em unidades ainda não atendidas com o equipamento</v>
      </c>
      <c r="F116" s="296" t="str">
        <f ca="1"/>
        <v>Inexigibilidade</v>
      </c>
      <c r="G116" s="296" t="str">
        <f ca="1"/>
        <v>Não</v>
      </c>
      <c r="H116" s="296" t="str">
        <f ca="1"/>
        <v>Não</v>
      </c>
      <c r="I116" s="296" t="str">
        <f ca="1"/>
        <v>Sim</v>
      </c>
      <c r="J116" s="296" t="str">
        <f ca="1"/>
        <v>Alto</v>
      </c>
      <c r="K116" s="217">
        <f ca="1"/>
        <v>46054</v>
      </c>
      <c r="L116" s="217">
        <f ca="1"/>
        <v>46082</v>
      </c>
      <c r="M116" s="217">
        <f ca="1"/>
        <v>46113</v>
      </c>
      <c r="N116" s="217">
        <f ca="1"/>
        <v>46143</v>
      </c>
      <c r="O116" s="187">
        <f ca="1"/>
        <v>46204</v>
      </c>
      <c r="P116" s="298" t="str">
        <f ca="1"/>
        <v>Vanessa Hasckel</v>
      </c>
      <c r="Q116" s="298">
        <f ca="1"/>
        <v>0</v>
      </c>
      <c r="R116" s="298" t="str">
        <f ca="1"/>
        <v>Não se aplica</v>
      </c>
      <c r="S116" s="297">
        <f ca="1"/>
        <v>0</v>
      </c>
      <c r="T116" s="297">
        <f ca="1"/>
        <v>0</v>
      </c>
      <c r="U116" s="297">
        <f ca="1"/>
        <v>0</v>
      </c>
      <c r="V116" s="187">
        <f ca="1"/>
        <v>0</v>
      </c>
      <c r="W116" s="187">
        <f ca="1"/>
        <v>0</v>
      </c>
      <c r="X116" s="187">
        <f ca="1"/>
        <v>0</v>
      </c>
      <c r="Y116" s="187">
        <f ca="1"/>
        <v>0</v>
      </c>
      <c r="Z116" s="187">
        <f ca="1"/>
        <v>0</v>
      </c>
      <c r="AA116" s="297" t="str">
        <f ca="1"/>
        <v>finalizada</v>
      </c>
      <c r="AB116" s="186"/>
      <c r="AD116"/>
      <c r="AE116"/>
    </row>
    <row r="117" spans="1:31" s="182" customFormat="1" ht="78" hidden="1" customHeight="1">
      <c r="A117" s="183"/>
      <c r="B117" s="313" t="str">
        <f t="shared" ca="1" si="1"/>
        <v>sobrestada</v>
      </c>
      <c r="C117" s="296" t="str">
        <f ca="1"/>
        <v>NIS003</v>
      </c>
      <c r="D117" s="296" t="str">
        <f ca="1"/>
        <v>NIS</v>
      </c>
      <c r="E117" s="296" t="str">
        <f ca="1"/>
        <v>Aquisição de MacBook M4 Pro Max para estração de dados e programação do SSI</v>
      </c>
      <c r="F117" s="296" t="str">
        <f ca="1"/>
        <v>Pregão</v>
      </c>
      <c r="G117" s="296" t="str">
        <f ca="1"/>
        <v>Não</v>
      </c>
      <c r="H117" s="296" t="str">
        <f ca="1"/>
        <v>Não</v>
      </c>
      <c r="I117" s="296" t="str">
        <f ca="1"/>
        <v>Sim</v>
      </c>
      <c r="J117" s="296" t="str">
        <f ca="1"/>
        <v>Alto</v>
      </c>
      <c r="K117" s="217">
        <f ca="1"/>
        <v>46082</v>
      </c>
      <c r="L117" s="217">
        <f ca="1"/>
        <v>46113</v>
      </c>
      <c r="M117" s="217">
        <f ca="1"/>
        <v>46143</v>
      </c>
      <c r="N117" s="217">
        <f ca="1"/>
        <v>46174</v>
      </c>
      <c r="O117" s="187">
        <f ca="1"/>
        <v>46235</v>
      </c>
      <c r="P117" s="298" t="str">
        <f ca="1"/>
        <v>Vanessa Borges</v>
      </c>
      <c r="Q117" s="298">
        <f ca="1"/>
        <v>0</v>
      </c>
      <c r="R117" s="298" t="str">
        <f ca="1"/>
        <v>Não se aplica</v>
      </c>
      <c r="S117" s="297">
        <f ca="1"/>
        <v>0</v>
      </c>
      <c r="T117" s="297">
        <f ca="1"/>
        <v>0</v>
      </c>
      <c r="U117" s="297" t="str">
        <f ca="1"/>
        <v>SOBRESTADA</v>
      </c>
      <c r="V117" s="187">
        <f ca="1"/>
        <v>0</v>
      </c>
      <c r="W117" s="187">
        <f ca="1"/>
        <v>46174</v>
      </c>
      <c r="X117" s="187">
        <f ca="1"/>
        <v>46213</v>
      </c>
      <c r="Y117" s="187">
        <f ca="1"/>
        <v>46275</v>
      </c>
      <c r="Z117" s="187">
        <f ca="1"/>
        <v>0</v>
      </c>
      <c r="AA117" s="297" t="str">
        <f ca="1"/>
        <v>sobrestada</v>
      </c>
      <c r="AB117" s="186"/>
      <c r="AD117"/>
      <c r="AE117"/>
    </row>
    <row r="118" spans="1:31" s="182" customFormat="1" ht="78" hidden="1" customHeight="1">
      <c r="A118" s="183"/>
      <c r="B118" s="313" t="str">
        <f t="shared" ca="1" si="1"/>
        <v>prazo vencido</v>
      </c>
      <c r="C118" s="296" t="str">
        <f ca="1"/>
        <v>NIS004</v>
      </c>
      <c r="D118" s="296" t="str">
        <f ca="1"/>
        <v>NIS</v>
      </c>
      <c r="E118" s="296" t="str">
        <f ca="1"/>
        <v>Aquisição de monitor curvos
para o CISM</v>
      </c>
      <c r="F118" s="296" t="str">
        <f ca="1"/>
        <v>Pregão</v>
      </c>
      <c r="G118" s="296" t="str">
        <f ca="1"/>
        <v>Não</v>
      </c>
      <c r="H118" s="296" t="str">
        <f ca="1"/>
        <v>Não</v>
      </c>
      <c r="I118" s="296" t="str">
        <f ca="1"/>
        <v>Sim</v>
      </c>
      <c r="J118" s="296" t="str">
        <f ca="1"/>
        <v>Alto</v>
      </c>
      <c r="K118" s="217">
        <f ca="1"/>
        <v>46082</v>
      </c>
      <c r="L118" s="217">
        <f ca="1"/>
        <v>46113</v>
      </c>
      <c r="M118" s="217">
        <f ca="1"/>
        <v>46143</v>
      </c>
      <c r="N118" s="217">
        <f ca="1"/>
        <v>46174</v>
      </c>
      <c r="O118" s="187">
        <f ca="1"/>
        <v>46235</v>
      </c>
      <c r="P118" s="298" t="str">
        <f ca="1"/>
        <v>Monica</v>
      </c>
      <c r="Q118" s="298">
        <f ca="1"/>
        <v>0</v>
      </c>
      <c r="R118" s="298" t="str">
        <f ca="1"/>
        <v>Não se aplica</v>
      </c>
      <c r="S118" s="297">
        <f ca="1"/>
        <v>0</v>
      </c>
      <c r="T118" s="297">
        <f ca="1"/>
        <v>0</v>
      </c>
      <c r="U118" s="297" t="str">
        <f ca="1"/>
        <v>PREVISTA</v>
      </c>
      <c r="V118" s="187">
        <f ca="1"/>
        <v>0</v>
      </c>
      <c r="W118" s="187">
        <f ca="1"/>
        <v>46235</v>
      </c>
      <c r="X118" s="187">
        <f ca="1"/>
        <v>46266</v>
      </c>
      <c r="Y118" s="187">
        <f ca="1"/>
        <v>46357</v>
      </c>
      <c r="Z118" s="187">
        <f ca="1"/>
        <v>0</v>
      </c>
      <c r="AA118" s="297" t="str">
        <f ca="1"/>
        <v>prazo vencido</v>
      </c>
      <c r="AB118" s="186"/>
      <c r="AD118"/>
      <c r="AE118"/>
    </row>
    <row r="119" spans="1:31" s="182" customFormat="1" ht="78" hidden="1" customHeight="1">
      <c r="A119" s="183"/>
      <c r="B119" s="313" t="str">
        <f t="shared" ca="1" si="1"/>
        <v>prazo vencido</v>
      </c>
      <c r="C119" s="296" t="str">
        <f ca="1"/>
        <v>NIS005</v>
      </c>
      <c r="D119" s="296" t="str">
        <f ca="1"/>
        <v>NIS</v>
      </c>
      <c r="E119" s="296" t="str">
        <f ca="1"/>
        <v>Aquisição de mobiliario para o Centro Integrado de Segurança e Monitoramento (CISM)</v>
      </c>
      <c r="F119" s="296" t="str">
        <f ca="1"/>
        <v>Pregão</v>
      </c>
      <c r="G119" s="296" t="str">
        <f ca="1"/>
        <v>Não</v>
      </c>
      <c r="H119" s="296" t="str">
        <f ca="1"/>
        <v>Não</v>
      </c>
      <c r="I119" s="296" t="str">
        <f ca="1"/>
        <v>Sim</v>
      </c>
      <c r="J119" s="296" t="str">
        <f ca="1"/>
        <v>Alto</v>
      </c>
      <c r="K119" s="217">
        <f ca="1"/>
        <v>46082</v>
      </c>
      <c r="L119" s="217">
        <f ca="1"/>
        <v>46113</v>
      </c>
      <c r="M119" s="217">
        <f ca="1"/>
        <v>46143</v>
      </c>
      <c r="N119" s="217">
        <f ca="1"/>
        <v>46174</v>
      </c>
      <c r="O119" s="187">
        <f ca="1"/>
        <v>46235</v>
      </c>
      <c r="P119" s="298" t="str">
        <f ca="1"/>
        <v>Fabiana</v>
      </c>
      <c r="Q119" s="298">
        <f ca="1"/>
        <v>0</v>
      </c>
      <c r="R119" s="298" t="str">
        <f ca="1"/>
        <v>Não se aplica</v>
      </c>
      <c r="S119" s="297">
        <f ca="1"/>
        <v>0</v>
      </c>
      <c r="T119" s="297">
        <f ca="1"/>
        <v>0</v>
      </c>
      <c r="U119" s="297" t="str">
        <f ca="1"/>
        <v>PREVISTA</v>
      </c>
      <c r="V119" s="187">
        <f ca="1"/>
        <v>0</v>
      </c>
      <c r="W119" s="187">
        <f ca="1"/>
        <v>0</v>
      </c>
      <c r="X119" s="187">
        <f ca="1"/>
        <v>46285</v>
      </c>
      <c r="Y119" s="187">
        <f ca="1"/>
        <v>46346</v>
      </c>
      <c r="Z119" s="187">
        <f ca="1"/>
        <v>0</v>
      </c>
      <c r="AA119" s="297" t="str">
        <f ca="1"/>
        <v>prazo vencido</v>
      </c>
      <c r="AB119" s="186"/>
      <c r="AD119"/>
      <c r="AE119"/>
    </row>
    <row r="120" spans="1:31" customFormat="1" ht="76.5" hidden="1">
      <c r="A120" s="24"/>
      <c r="B120" s="313" t="str">
        <f t="shared" ca="1" si="1"/>
        <v>contratada</v>
      </c>
      <c r="C120" s="294" t="str">
        <f ca="1"/>
        <v>VP001</v>
      </c>
      <c r="D120" s="294" t="str">
        <f ca="1"/>
        <v>VP</v>
      </c>
      <c r="E120" s="294" t="str">
        <f ca="1"/>
        <v>Abertura de novo concurso público para provimento de cargos do quadro de pessoal do Poder Judiciário de Santa Catarina (PJSC)</v>
      </c>
      <c r="F120" s="294" t="str">
        <f ca="1"/>
        <v>Dispensa</v>
      </c>
      <c r="G120" s="294" t="str">
        <f ca="1"/>
        <v>Não</v>
      </c>
      <c r="H120" s="294" t="str">
        <f ca="1"/>
        <v>Não</v>
      </c>
      <c r="I120" s="294" t="str">
        <f ca="1"/>
        <v>Sim</v>
      </c>
      <c r="J120" s="294" t="str">
        <f ca="1"/>
        <v>Alto</v>
      </c>
      <c r="K120" s="217">
        <f ca="1"/>
        <v>45980</v>
      </c>
      <c r="L120" s="217">
        <f ca="1"/>
        <v>46031</v>
      </c>
      <c r="M120" s="217">
        <f ca="1"/>
        <v>46036</v>
      </c>
      <c r="N120" s="217">
        <f ca="1"/>
        <v>46036</v>
      </c>
      <c r="O120" s="187">
        <f ca="1"/>
        <v>46126</v>
      </c>
      <c r="P120" s="298" t="str">
        <f ca="1"/>
        <v>Jéssica</v>
      </c>
      <c r="Q120" s="298">
        <f ca="1"/>
        <v>0</v>
      </c>
      <c r="R120" s="298" t="str">
        <f ca="1"/>
        <v>Não se aplica</v>
      </c>
      <c r="S120" s="297" t="str">
        <f ca="1"/>
        <v>0094492-71.2025.8.24.0710</v>
      </c>
      <c r="T120" s="297" t="str">
        <f ca="1"/>
        <v>03/2026</v>
      </c>
      <c r="U120" s="297" t="str">
        <f ca="1"/>
        <v>CONTRATADA</v>
      </c>
      <c r="V120" s="187">
        <f ca="1"/>
        <v>46042</v>
      </c>
      <c r="W120" s="187">
        <f ca="1"/>
        <v>0</v>
      </c>
      <c r="X120" s="187">
        <f ca="1"/>
        <v>0</v>
      </c>
      <c r="Y120" s="187">
        <f ca="1"/>
        <v>0</v>
      </c>
      <c r="Z120" s="187">
        <f ca="1"/>
        <v>46042</v>
      </c>
      <c r="AA120" s="297" t="str">
        <f ca="1"/>
        <v>contratada</v>
      </c>
      <c r="AB120" s="186"/>
    </row>
    <row r="121" spans="1:31" customFormat="1" ht="76.5" hidden="1">
      <c r="A121" s="24"/>
      <c r="B121" s="313" t="str">
        <f t="shared" ca="1" si="1"/>
        <v>contratada</v>
      </c>
      <c r="C121" s="294" t="str">
        <f ca="1"/>
        <v>DGDM175</v>
      </c>
      <c r="D121" s="294" t="str">
        <f ca="1"/>
        <v>DGDM</v>
      </c>
      <c r="E121" s="294" t="str">
        <f ca="1"/>
        <v>Contratação de serviço da plataforma digital Minha Biblioteca Jurídica.</v>
      </c>
      <c r="F121" s="294" t="str">
        <f ca="1"/>
        <v>Inexigibilidade</v>
      </c>
      <c r="G121" s="294">
        <f ca="1"/>
        <v>0</v>
      </c>
      <c r="H121" s="294" t="str">
        <f ca="1"/>
        <v>Sim</v>
      </c>
      <c r="I121" s="294" t="str">
        <f ca="1"/>
        <v>Sim</v>
      </c>
      <c r="J121" s="294" t="str">
        <f ca="1"/>
        <v>Alto</v>
      </c>
      <c r="K121" s="217">
        <f ca="1"/>
        <v>46063</v>
      </c>
      <c r="L121" s="217">
        <f ca="1"/>
        <v>46104</v>
      </c>
      <c r="M121" s="217">
        <f ca="1"/>
        <v>46118</v>
      </c>
      <c r="N121" s="217">
        <f ca="1"/>
        <v>46175</v>
      </c>
      <c r="O121" s="187">
        <f ca="1"/>
        <v>46243</v>
      </c>
      <c r="P121" s="298" t="str">
        <f ca="1"/>
        <v>Vanessa Hasckel</v>
      </c>
      <c r="Q121" s="298">
        <f ca="1"/>
        <v>0</v>
      </c>
      <c r="R121" s="298" t="str">
        <f ca="1"/>
        <v>Não se aplica</v>
      </c>
      <c r="S121" s="297" t="str">
        <f ca="1"/>
        <v>0011853-59.2026.8.24.0710</v>
      </c>
      <c r="T121" s="297" t="str">
        <f ca="1"/>
        <v>29/2026</v>
      </c>
      <c r="U121" s="297" t="str">
        <f ca="1"/>
        <v>CONTRATADA</v>
      </c>
      <c r="V121" s="187">
        <f ca="1"/>
        <v>0</v>
      </c>
      <c r="W121" s="187">
        <f ca="1"/>
        <v>0</v>
      </c>
      <c r="X121" s="187">
        <f ca="1"/>
        <v>0</v>
      </c>
      <c r="Y121" s="187">
        <f ca="1"/>
        <v>0</v>
      </c>
      <c r="Z121" s="187">
        <f ca="1"/>
        <v>0</v>
      </c>
      <c r="AA121" s="297" t="str">
        <f ca="1"/>
        <v>contratada</v>
      </c>
      <c r="AB121" s="186"/>
    </row>
    <row r="122" spans="1:31" customFormat="1" ht="89.25" hidden="1">
      <c r="A122" s="24"/>
      <c r="B122" s="313" t="str">
        <f t="shared" ca="1" si="1"/>
        <v>finalizada</v>
      </c>
      <c r="C122" s="294" t="str">
        <f ca="1"/>
        <v>DTI283</v>
      </c>
      <c r="D122" s="294" t="str">
        <f ca="1"/>
        <v>DTI</v>
      </c>
      <c r="E122" s="294" t="str">
        <f ca="1"/>
        <v>Contratação de STI para digitalização do acervo de processos do PJSC</v>
      </c>
      <c r="F122" s="294" t="str">
        <f ca="1"/>
        <v>Pregão</v>
      </c>
      <c r="G122" s="294" t="str">
        <f ca="1"/>
        <v>Não</v>
      </c>
      <c r="H122" s="294" t="str">
        <f ca="1"/>
        <v>Sim</v>
      </c>
      <c r="I122" s="294" t="str">
        <f ca="1"/>
        <v>Sim</v>
      </c>
      <c r="J122" s="294" t="str">
        <f ca="1"/>
        <v>Médio</v>
      </c>
      <c r="K122" s="217">
        <f ca="1"/>
        <v>46146</v>
      </c>
      <c r="L122" s="217">
        <f ca="1"/>
        <v>46209</v>
      </c>
      <c r="M122" s="217">
        <f ca="1"/>
        <v>46210</v>
      </c>
      <c r="N122" s="217">
        <f ca="1"/>
        <v>46279</v>
      </c>
      <c r="O122" s="187">
        <f ca="1"/>
        <v>46370</v>
      </c>
      <c r="P122" s="298">
        <f ca="1"/>
        <v>0</v>
      </c>
      <c r="Q122" s="298">
        <f ca="1"/>
        <v>0</v>
      </c>
      <c r="R122" s="298">
        <f ca="1"/>
        <v>0</v>
      </c>
      <c r="S122" s="297">
        <f ca="1"/>
        <v>0</v>
      </c>
      <c r="T122" s="297">
        <f ca="1"/>
        <v>0</v>
      </c>
      <c r="U122" s="297" t="str">
        <f ca="1"/>
        <v>CANCELADA</v>
      </c>
      <c r="V122" s="187">
        <f ca="1"/>
        <v>0</v>
      </c>
      <c r="W122" s="187">
        <f ca="1"/>
        <v>0</v>
      </c>
      <c r="X122" s="187">
        <f ca="1"/>
        <v>0</v>
      </c>
      <c r="Y122" s="187">
        <f ca="1"/>
        <v>0</v>
      </c>
      <c r="Z122" s="187">
        <f ca="1"/>
        <v>0</v>
      </c>
      <c r="AA122" s="297" t="str">
        <f ca="1"/>
        <v>finalizada</v>
      </c>
      <c r="AB122" s="186"/>
    </row>
    <row r="123" spans="1:31" customFormat="1" ht="89.25" hidden="1">
      <c r="A123" s="24"/>
      <c r="B123" s="313" t="str">
        <f t="shared" ca="1" si="1"/>
        <v>contratada</v>
      </c>
      <c r="C123" s="294" t="str">
        <f ca="1"/>
        <v>DGDM174</v>
      </c>
      <c r="D123" s="294" t="str">
        <f ca="1"/>
        <v>DGDM</v>
      </c>
      <c r="E123" s="294" t="str">
        <f ca="1"/>
        <v xml:space="preserve"> Contratação de serviço de veiculação de publicações de atos administrativos do Poder Judiciário do Estado de Santa Catarina em portal de publicidade legal.</v>
      </c>
      <c r="F123" s="294" t="str">
        <f ca="1"/>
        <v>Pregão</v>
      </c>
      <c r="G123" s="294" t="str">
        <f ca="1"/>
        <v>Não</v>
      </c>
      <c r="H123" s="294" t="str">
        <f ca="1"/>
        <v>Sim</v>
      </c>
      <c r="I123" s="294" t="str">
        <f ca="1"/>
        <v>Sim</v>
      </c>
      <c r="J123" s="294" t="str">
        <f ca="1"/>
        <v>Alto</v>
      </c>
      <c r="K123" s="217">
        <f ca="1"/>
        <v>46029</v>
      </c>
      <c r="L123" s="217">
        <f ca="1"/>
        <v>46049</v>
      </c>
      <c r="M123" s="217">
        <f ca="1"/>
        <v>46052</v>
      </c>
      <c r="N123" s="217">
        <f ca="1"/>
        <v>46080</v>
      </c>
      <c r="O123" s="187">
        <f ca="1"/>
        <v>46142</v>
      </c>
      <c r="P123" s="298" t="str">
        <f ca="1"/>
        <v>Luciano</v>
      </c>
      <c r="Q123" s="298" t="str">
        <f ca="1"/>
        <v>Monica</v>
      </c>
      <c r="R123" s="298" t="str">
        <f ca="1"/>
        <v>Não se aplica</v>
      </c>
      <c r="S123" s="297" t="str">
        <f ca="1"/>
        <v>0004489-36.2026.8.24.0710</v>
      </c>
      <c r="T123" s="297" t="str">
        <f ca="1"/>
        <v>90012/2026</v>
      </c>
      <c r="U123" s="297" t="str">
        <f ca="1"/>
        <v>CONTRATADA</v>
      </c>
      <c r="V123" s="187">
        <f ca="1"/>
        <v>46162</v>
      </c>
      <c r="W123" s="187">
        <f ca="1"/>
        <v>46078</v>
      </c>
      <c r="X123" s="187">
        <f ca="1"/>
        <v>46094</v>
      </c>
      <c r="Y123" s="187">
        <f ca="1"/>
        <v>46155</v>
      </c>
      <c r="Z123" s="187">
        <f ca="1"/>
        <v>46162</v>
      </c>
      <c r="AA123" s="297" t="str">
        <f ca="1"/>
        <v>contratada</v>
      </c>
      <c r="AB123" s="186"/>
    </row>
    <row r="124" spans="1:31" customFormat="1" ht="76.5" hidden="1">
      <c r="A124" s="24"/>
      <c r="B124" s="313" t="str">
        <f t="shared" ca="1" si="1"/>
        <v>prazo vencido</v>
      </c>
      <c r="C124" s="294" t="str">
        <f ca="1"/>
        <v>DTI284</v>
      </c>
      <c r="D124" s="294" t="str">
        <f ca="1"/>
        <v>DTI</v>
      </c>
      <c r="E124" s="294" t="str">
        <f ca="1"/>
        <v xml:space="preserve"> Aquisição de licenças do software Articulate 360 e Adobe Stock</v>
      </c>
      <c r="F124" s="294" t="str">
        <f ca="1"/>
        <v>Pregão</v>
      </c>
      <c r="G124" s="294" t="str">
        <f ca="1"/>
        <v>Não</v>
      </c>
      <c r="H124" s="294" t="str">
        <f ca="1"/>
        <v>Sim</v>
      </c>
      <c r="I124" s="294" t="str">
        <f ca="1"/>
        <v>Não</v>
      </c>
      <c r="J124" s="294" t="str">
        <f ca="1"/>
        <v>Alto</v>
      </c>
      <c r="K124" s="217">
        <f ca="1"/>
        <v>46076</v>
      </c>
      <c r="L124" s="217">
        <f ca="1"/>
        <v>46122</v>
      </c>
      <c r="M124" s="217">
        <f ca="1"/>
        <v>46125</v>
      </c>
      <c r="N124" s="217">
        <f ca="1"/>
        <v>46171</v>
      </c>
      <c r="O124" s="187">
        <f ca="1"/>
        <v>46265</v>
      </c>
      <c r="P124" s="298">
        <f ca="1"/>
        <v>0</v>
      </c>
      <c r="Q124" s="298">
        <f ca="1"/>
        <v>0</v>
      </c>
      <c r="R124" s="298">
        <f ca="1"/>
        <v>0</v>
      </c>
      <c r="S124" s="297">
        <f ca="1"/>
        <v>0</v>
      </c>
      <c r="T124" s="297">
        <f ca="1"/>
        <v>0</v>
      </c>
      <c r="U124" s="297" t="str">
        <f ca="1"/>
        <v>PREVISTA</v>
      </c>
      <c r="V124" s="187">
        <f ca="1"/>
        <v>0</v>
      </c>
      <c r="W124" s="187">
        <f ca="1"/>
        <v>0</v>
      </c>
      <c r="X124" s="187">
        <f ca="1"/>
        <v>0</v>
      </c>
      <c r="Y124" s="187">
        <f ca="1"/>
        <v>0</v>
      </c>
      <c r="Z124" s="187">
        <f ca="1"/>
        <v>0</v>
      </c>
      <c r="AA124" s="297" t="str">
        <f ca="1"/>
        <v>prazo vencido</v>
      </c>
      <c r="AB124" s="186"/>
    </row>
    <row r="125" spans="1:31" customFormat="1" ht="76.5" hidden="1">
      <c r="A125" s="24"/>
      <c r="B125" s="313" t="str">
        <f t="shared" ca="1" si="1"/>
        <v>contratada</v>
      </c>
      <c r="C125" s="294" t="str">
        <f ca="1"/>
        <v>DTI285</v>
      </c>
      <c r="D125" s="294" t="str">
        <f ca="1"/>
        <v>DTI</v>
      </c>
      <c r="E125" s="294" t="str">
        <f ca="1"/>
        <v>Aquisição de equipamentos de áudio e vídeo e ampliação do sistema audiovisual do auditório/sala de sessões do Tribunal Pleno do Tribunal de Justiça de Santa Catarina</v>
      </c>
      <c r="F125" s="294" t="str">
        <f ca="1"/>
        <v>Pregão</v>
      </c>
      <c r="G125" s="294" t="str">
        <f ca="1"/>
        <v>Não</v>
      </c>
      <c r="H125" s="294" t="str">
        <f ca="1"/>
        <v>Sim</v>
      </c>
      <c r="I125" s="294" t="str">
        <f ca="1"/>
        <v>Sim</v>
      </c>
      <c r="J125" s="294" t="str">
        <f ca="1"/>
        <v>Alto</v>
      </c>
      <c r="K125" s="217">
        <f ca="1"/>
        <v>46029</v>
      </c>
      <c r="L125" s="217">
        <f ca="1"/>
        <v>46055</v>
      </c>
      <c r="M125" s="217">
        <f ca="1"/>
        <v>46062</v>
      </c>
      <c r="N125" s="217">
        <f ca="1"/>
        <v>46090</v>
      </c>
      <c r="O125" s="187">
        <f ca="1"/>
        <v>46181</v>
      </c>
      <c r="P125" s="298" t="str">
        <f ca="1"/>
        <v>Mariana Abreu</v>
      </c>
      <c r="Q125" s="298">
        <f ca="1"/>
        <v>0</v>
      </c>
      <c r="R125" s="298" t="str">
        <f ca="1"/>
        <v>Não se aplica</v>
      </c>
      <c r="S125" s="297" t="str">
        <f ca="1"/>
        <v>0104774-71.2025.8.24.0710</v>
      </c>
      <c r="T125" s="297" t="str">
        <f ca="1"/>
        <v>11/2026</v>
      </c>
      <c r="U125" s="297" t="str">
        <f ca="1"/>
        <v>CONTRATADA</v>
      </c>
      <c r="V125" s="187">
        <f ca="1"/>
        <v>46101</v>
      </c>
      <c r="W125" s="187">
        <f ca="1"/>
        <v>0</v>
      </c>
      <c r="X125" s="187">
        <f ca="1"/>
        <v>0</v>
      </c>
      <c r="Y125" s="187">
        <f ca="1"/>
        <v>0</v>
      </c>
      <c r="Z125" s="187">
        <f ca="1"/>
        <v>46101</v>
      </c>
      <c r="AA125" s="297" t="str">
        <f ca="1"/>
        <v>contratada</v>
      </c>
      <c r="AB125" s="186"/>
    </row>
    <row r="126" spans="1:31" customFormat="1" ht="63.75" hidden="1">
      <c r="A126" s="24"/>
      <c r="B126" s="313" t="str">
        <f t="shared" ca="1" si="1"/>
        <v>prazo vencido</v>
      </c>
      <c r="C126" s="294" t="str">
        <f ca="1"/>
        <v>DTI286</v>
      </c>
      <c r="D126" s="294" t="str">
        <f ca="1"/>
        <v>DTI</v>
      </c>
      <c r="E126" s="294" t="str">
        <f ca="1"/>
        <v>Adquirir e implantar solução integrada de gestão institucional, envolvendo gestão de projetos (abordagem tradicional e ágil) e portfólio, gestão estratégica, gestão de operações/serviços, gestão de produtos e gestão de riscos</v>
      </c>
      <c r="F126" s="294" t="str">
        <f ca="1"/>
        <v>Pregão</v>
      </c>
      <c r="G126" s="294" t="str">
        <f ca="1"/>
        <v>Não</v>
      </c>
      <c r="H126" s="294" t="str">
        <f ca="1"/>
        <v>Não</v>
      </c>
      <c r="I126" s="294" t="str">
        <f ca="1"/>
        <v>Não</v>
      </c>
      <c r="J126" s="294" t="str">
        <f ca="1"/>
        <v>Alto</v>
      </c>
      <c r="K126" s="217">
        <f ca="1"/>
        <v>46055</v>
      </c>
      <c r="L126" s="217">
        <f ca="1"/>
        <v>46141</v>
      </c>
      <c r="M126" s="217">
        <f ca="1"/>
        <v>46142</v>
      </c>
      <c r="N126" s="217">
        <f ca="1"/>
        <v>46203</v>
      </c>
      <c r="O126" s="187">
        <f ca="1"/>
        <v>46295</v>
      </c>
      <c r="P126" s="298" t="str">
        <f ca="1"/>
        <v>Anna</v>
      </c>
      <c r="Q126" s="298">
        <f ca="1"/>
        <v>0</v>
      </c>
      <c r="R126" s="298" t="str">
        <f ca="1"/>
        <v>Mariana Abreu</v>
      </c>
      <c r="S126" s="297" t="str">
        <f ca="1"/>
        <v>0062120-35.2026.8.24.0710</v>
      </c>
      <c r="T126" s="297">
        <f ca="1"/>
        <v>0</v>
      </c>
      <c r="U126" s="297" t="str">
        <f ca="1"/>
        <v>EM ANDAMENTO</v>
      </c>
      <c r="V126" s="187">
        <f ca="1"/>
        <v>0</v>
      </c>
      <c r="W126" s="187">
        <f ca="1"/>
        <v>46244</v>
      </c>
      <c r="X126" s="187">
        <f ca="1"/>
        <v>46282</v>
      </c>
      <c r="Y126" s="187">
        <f ca="1"/>
        <v>46373</v>
      </c>
      <c r="Z126" s="187">
        <f ca="1"/>
        <v>0</v>
      </c>
      <c r="AA126" s="297" t="str">
        <f ca="1"/>
        <v>prazo vencido</v>
      </c>
      <c r="AB126" s="186"/>
    </row>
    <row r="127" spans="1:31" customFormat="1" ht="63.75" hidden="1">
      <c r="A127" s="24"/>
      <c r="B127" s="313" t="str">
        <f t="shared" ca="1" si="1"/>
        <v>contratada</v>
      </c>
      <c r="C127" s="294" t="str">
        <f ca="1"/>
        <v>DMP 011</v>
      </c>
      <c r="D127" s="294" t="str">
        <f ca="1"/>
        <v>DMP</v>
      </c>
      <c r="E127" s="294" t="str">
        <f ca="1"/>
        <v>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v>
      </c>
      <c r="F127" s="294" t="str">
        <f ca="1"/>
        <v>Credenciamento</v>
      </c>
      <c r="G127" s="294" t="str">
        <f ca="1"/>
        <v>Não</v>
      </c>
      <c r="H127" s="294" t="str">
        <f ca="1"/>
        <v>Não</v>
      </c>
      <c r="I127" s="294" t="str">
        <f ca="1"/>
        <v>Não</v>
      </c>
      <c r="J127" s="294" t="str">
        <f ca="1"/>
        <v>Alto</v>
      </c>
      <c r="K127" s="217">
        <f ca="1"/>
        <v>46035</v>
      </c>
      <c r="L127" s="217">
        <f ca="1"/>
        <v>46045</v>
      </c>
      <c r="M127" s="217">
        <f ca="1"/>
        <v>46048</v>
      </c>
      <c r="N127" s="217">
        <f ca="1"/>
        <v>46062</v>
      </c>
      <c r="O127" s="187">
        <f ca="1"/>
        <v>46077</v>
      </c>
      <c r="P127" s="298" t="str">
        <f ca="1"/>
        <v>Comissão</v>
      </c>
      <c r="Q127" s="298">
        <f ca="1"/>
        <v>0</v>
      </c>
      <c r="R127" s="298" t="str">
        <f ca="1"/>
        <v>Não se aplica</v>
      </c>
      <c r="S127" s="297" t="str">
        <f ca="1"/>
        <v>0006291-69.2026.8.24.0710</v>
      </c>
      <c r="T127" s="297" t="str">
        <f ca="1"/>
        <v>2/2026</v>
      </c>
      <c r="U127" s="297" t="str">
        <f ca="1"/>
        <v>CONTRATADA</v>
      </c>
      <c r="V127" s="187">
        <f ca="1"/>
        <v>46080</v>
      </c>
      <c r="W127" s="187">
        <f ca="1"/>
        <v>0</v>
      </c>
      <c r="X127" s="187">
        <f ca="1"/>
        <v>0</v>
      </c>
      <c r="Y127" s="187">
        <f ca="1"/>
        <v>0</v>
      </c>
      <c r="Z127" s="187">
        <f ca="1"/>
        <v>46080</v>
      </c>
      <c r="AA127" s="297" t="str">
        <f ca="1"/>
        <v>contratada</v>
      </c>
      <c r="AB127" s="186"/>
    </row>
    <row r="128" spans="1:31" customFormat="1" ht="63.75" hidden="1">
      <c r="A128" s="24"/>
      <c r="B128" s="313" t="str">
        <f t="shared" ca="1" si="1"/>
        <v>prazo vencido</v>
      </c>
      <c r="C128" s="296" t="str">
        <f ca="1"/>
        <v>DSQV22</v>
      </c>
      <c r="D128" s="296" t="str">
        <f ca="1"/>
        <v>DSQV</v>
      </c>
      <c r="E128" s="296" t="str">
        <f ca="1"/>
        <v xml:space="preserve"> Contratação de instituição especializada para execução do Programa Saúde Presente, em continuidade e expansão do Programa Saúde Itinerante.</v>
      </c>
      <c r="F128" s="296" t="str">
        <f ca="1"/>
        <v>Pregão</v>
      </c>
      <c r="G128" s="296" t="str">
        <f ca="1"/>
        <v>Sim</v>
      </c>
      <c r="H128" s="296" t="str">
        <f ca="1"/>
        <v>Não</v>
      </c>
      <c r="I128" s="296">
        <f ca="1"/>
        <v>0</v>
      </c>
      <c r="J128" s="296" t="str">
        <f ca="1"/>
        <v>Alto</v>
      </c>
      <c r="K128" s="217">
        <f ca="1"/>
        <v>46082</v>
      </c>
      <c r="L128" s="217">
        <f ca="1"/>
        <v>46113</v>
      </c>
      <c r="M128" s="217">
        <f ca="1"/>
        <v>46113</v>
      </c>
      <c r="N128" s="217">
        <f ca="1"/>
        <v>46174</v>
      </c>
      <c r="O128" s="187">
        <f ca="1"/>
        <v>46204</v>
      </c>
      <c r="P128" s="298" t="str">
        <f ca="1"/>
        <v>Monica</v>
      </c>
      <c r="Q128" s="298">
        <f ca="1"/>
        <v>0</v>
      </c>
      <c r="R128" s="298" t="str">
        <f ca="1"/>
        <v>Luciano</v>
      </c>
      <c r="S128" s="297" t="str">
        <f ca="1"/>
        <v>0017575-74.2026.8.24.0710</v>
      </c>
      <c r="T128" s="297">
        <f ca="1"/>
        <v>0</v>
      </c>
      <c r="U128" s="297" t="str">
        <f ca="1"/>
        <v>EM ANDAMENTO</v>
      </c>
      <c r="V128" s="187">
        <f ca="1"/>
        <v>0</v>
      </c>
      <c r="W128" s="187">
        <f ca="1"/>
        <v>46204</v>
      </c>
      <c r="X128" s="187">
        <f ca="1"/>
        <v>46251</v>
      </c>
      <c r="Y128" s="187">
        <f ca="1"/>
        <v>46296</v>
      </c>
      <c r="Z128" s="187">
        <f ca="1"/>
        <v>0</v>
      </c>
      <c r="AA128" s="297" t="str">
        <f ca="1"/>
        <v>prazo vencido</v>
      </c>
      <c r="AB128" s="186"/>
    </row>
    <row r="129" spans="1:28" customFormat="1" ht="89.25" hidden="1">
      <c r="A129" s="24"/>
      <c r="B129" s="313" t="str">
        <f t="shared" ca="1" si="1"/>
        <v>contratação no prazo</v>
      </c>
      <c r="C129" s="296" t="str">
        <f ca="1"/>
        <v>044.1.2.0</v>
      </c>
      <c r="D129" s="296" t="str">
        <f ca="1"/>
        <v>DEA</v>
      </c>
      <c r="E129" s="296" t="str">
        <f ca="1"/>
        <v>Reforma parcial do fórum da comarca de Imaruí</v>
      </c>
      <c r="F129" s="296" t="str">
        <f ca="1"/>
        <v>Concorrência</v>
      </c>
      <c r="G129" s="296" t="str">
        <f ca="1"/>
        <v>Não</v>
      </c>
      <c r="H129" s="296" t="str">
        <f ca="1"/>
        <v>Não</v>
      </c>
      <c r="I129" s="296" t="str">
        <f ca="1"/>
        <v>Sim</v>
      </c>
      <c r="J129" s="296" t="str">
        <f ca="1"/>
        <v>Alto</v>
      </c>
      <c r="K129" s="217">
        <f ca="1"/>
        <v>46152</v>
      </c>
      <c r="L129" s="217">
        <f ca="1"/>
        <v>46157</v>
      </c>
      <c r="M129" s="217">
        <f ca="1"/>
        <v>46101</v>
      </c>
      <c r="N129" s="217">
        <f ca="1"/>
        <v>46172</v>
      </c>
      <c r="O129" s="187">
        <f ca="1"/>
        <v>46371</v>
      </c>
      <c r="P129" s="298" t="str">
        <f ca="1"/>
        <v>Comissão</v>
      </c>
      <c r="Q129" s="298">
        <f ca="1"/>
        <v>0</v>
      </c>
      <c r="R129" s="298">
        <f ca="1"/>
        <v>0</v>
      </c>
      <c r="S129" s="297" t="str">
        <f ca="1"/>
        <v>0021482-57.2026.8.24.0710</v>
      </c>
      <c r="T129" s="297">
        <f ca="1"/>
        <v>0</v>
      </c>
      <c r="U129" s="297" t="str">
        <f ca="1"/>
        <v>EM ANDAMENTO</v>
      </c>
      <c r="V129" s="187">
        <f ca="1"/>
        <v>0</v>
      </c>
      <c r="W129" s="187">
        <f ca="1"/>
        <v>0</v>
      </c>
      <c r="X129" s="187">
        <f ca="1"/>
        <v>0</v>
      </c>
      <c r="Y129" s="187">
        <f ca="1"/>
        <v>0</v>
      </c>
      <c r="Z129" s="187">
        <f ca="1"/>
        <v>0</v>
      </c>
      <c r="AA129" s="297" t="str">
        <f ca="1"/>
        <v>contratação no prazo</v>
      </c>
      <c r="AB129" s="186"/>
    </row>
    <row r="130" spans="1:28" customFormat="1" ht="51" hidden="1">
      <c r="A130" s="24"/>
      <c r="B130" s="313" t="str">
        <f t="shared" ca="1" si="1"/>
        <v>contratada</v>
      </c>
      <c r="C130" s="294" t="str">
        <f ca="1"/>
        <v>AJU019</v>
      </c>
      <c r="D130" s="294" t="str">
        <f ca="1"/>
        <v>AJU</v>
      </c>
      <c r="E130" s="296" t="str">
        <f ca="1"/>
        <v>Contratação de prestação de serviços continuados de disponibilização de serviços de hospedagem e alimentação para cursos e eventos promovidos pela Academia Judicial na região da Grande Florianópolis, para execução no regime de empreitada por preço unitário.</v>
      </c>
      <c r="F130" s="296" t="str">
        <f ca="1"/>
        <v>Pregão</v>
      </c>
      <c r="G130" s="296" t="str">
        <f ca="1"/>
        <v>Não</v>
      </c>
      <c r="H130" s="296" t="str">
        <f ca="1"/>
        <v>Não</v>
      </c>
      <c r="I130" s="296" t="str">
        <f ca="1"/>
        <v>Sim</v>
      </c>
      <c r="J130" s="296" t="str">
        <f ca="1"/>
        <v>Alto</v>
      </c>
      <c r="K130" s="217">
        <f ca="1"/>
        <v>46113</v>
      </c>
      <c r="L130" s="217">
        <f ca="1"/>
        <v>46132</v>
      </c>
      <c r="M130" s="217">
        <f ca="1"/>
        <v>46139</v>
      </c>
      <c r="N130" s="217">
        <f ca="1"/>
        <v>46162</v>
      </c>
      <c r="O130" s="187">
        <f ca="1"/>
        <v>46206</v>
      </c>
      <c r="P130" s="298" t="str">
        <f ca="1"/>
        <v>Vanessa Borges</v>
      </c>
      <c r="Q130" s="298">
        <f ca="1"/>
        <v>0</v>
      </c>
      <c r="R130" s="298">
        <f ca="1"/>
        <v>0</v>
      </c>
      <c r="S130" s="297" t="str">
        <f ca="1"/>
        <v>0025894-31.2026.8.24.0710</v>
      </c>
      <c r="T130" s="297" t="str">
        <f ca="1"/>
        <v>90015/2026</v>
      </c>
      <c r="U130" s="297" t="str">
        <f ca="1"/>
        <v>CONTRATADA</v>
      </c>
      <c r="V130" s="187">
        <f ca="1"/>
        <v>46203</v>
      </c>
      <c r="W130" s="187">
        <f ca="1"/>
        <v>46140</v>
      </c>
      <c r="X130" s="187">
        <f ca="1"/>
        <v>46154</v>
      </c>
      <c r="Y130" s="187">
        <f ca="1"/>
        <v>46206</v>
      </c>
      <c r="Z130" s="187">
        <f ca="1"/>
        <v>46203</v>
      </c>
      <c r="AA130" s="297" t="str">
        <f ca="1"/>
        <v>contratada</v>
      </c>
      <c r="AB130" s="186"/>
    </row>
    <row r="131" spans="1:28" customFormat="1" ht="51" hidden="1">
      <c r="A131" s="24"/>
      <c r="B131" s="313" t="str">
        <f t="shared" ca="1" si="1"/>
        <v>contratada</v>
      </c>
      <c r="C131" s="294" t="str">
        <f ca="1"/>
        <v>200.3.62.73</v>
      </c>
      <c r="D131" s="294" t="str">
        <f ca="1"/>
        <v>DEA</v>
      </c>
      <c r="E131" s="296" t="str">
        <f ca="1"/>
        <v>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v>
      </c>
      <c r="F131" s="296" t="str">
        <f ca="1"/>
        <v>Pregão</v>
      </c>
      <c r="G131" s="296" t="str">
        <f ca="1"/>
        <v>Não</v>
      </c>
      <c r="H131" s="296" t="str">
        <f ca="1"/>
        <v>Não</v>
      </c>
      <c r="I131" s="296" t="str">
        <f ca="1"/>
        <v>Sim</v>
      </c>
      <c r="J131" s="296" t="str">
        <f ca="1"/>
        <v>Alto</v>
      </c>
      <c r="K131" s="217">
        <f ca="1"/>
        <v>45839</v>
      </c>
      <c r="L131" s="217">
        <f ca="1"/>
        <v>45904</v>
      </c>
      <c r="M131" s="217">
        <f ca="1"/>
        <v>45904</v>
      </c>
      <c r="N131" s="217">
        <f ca="1"/>
        <v>46091</v>
      </c>
      <c r="O131" s="187">
        <f ca="1"/>
        <v>46111</v>
      </c>
      <c r="P131" s="298" t="str">
        <f ca="1"/>
        <v>Vanessa Borges</v>
      </c>
      <c r="Q131" s="298">
        <f ca="1"/>
        <v>0</v>
      </c>
      <c r="R131" s="298">
        <f ca="1"/>
        <v>0</v>
      </c>
      <c r="S131" s="297" t="str">
        <f ca="1"/>
        <v>0074670-96.2025.8.24.0710</v>
      </c>
      <c r="T131" s="297" t="str">
        <f ca="1"/>
        <v>90011/2026</v>
      </c>
      <c r="U131" s="297" t="str">
        <f ca="1"/>
        <v>CONTRATADA</v>
      </c>
      <c r="V131" s="187">
        <f ca="1"/>
        <v>46178</v>
      </c>
      <c r="W131" s="187">
        <f ca="1"/>
        <v>0</v>
      </c>
      <c r="X131" s="187">
        <f ca="1"/>
        <v>0</v>
      </c>
      <c r="Y131" s="187">
        <f ca="1"/>
        <v>0</v>
      </c>
      <c r="Z131" s="187">
        <f ca="1"/>
        <v>46178</v>
      </c>
      <c r="AA131" s="297" t="str">
        <f ca="1"/>
        <v>contratada</v>
      </c>
      <c r="AB131" s="186"/>
    </row>
    <row r="132" spans="1:28" customFormat="1" ht="38.25" hidden="1">
      <c r="A132" s="24"/>
      <c r="B132" s="313" t="str">
        <f t="shared" ca="1" si="1"/>
        <v>prazo vencendo em menos de 15 dias</v>
      </c>
      <c r="C132" s="294" t="str">
        <f ca="1"/>
        <v>DSQV23</v>
      </c>
      <c r="D132" s="294" t="str">
        <f ca="1"/>
        <v>DSQV</v>
      </c>
      <c r="E132" s="296" t="str">
        <f ca="1"/>
        <v>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v>
      </c>
      <c r="F132" s="296" t="str">
        <f ca="1"/>
        <v>Pregão</v>
      </c>
      <c r="G132" s="296" t="str">
        <f ca="1"/>
        <v>Não</v>
      </c>
      <c r="H132" s="296" t="str">
        <f ca="1"/>
        <v>Não</v>
      </c>
      <c r="I132" s="296" t="str">
        <f ca="1"/>
        <v>Sim</v>
      </c>
      <c r="J132" s="296" t="str">
        <f ca="1"/>
        <v>Alto</v>
      </c>
      <c r="K132" s="217">
        <f ca="1"/>
        <v>46142</v>
      </c>
      <c r="L132" s="217">
        <f ca="1"/>
        <v>46203</v>
      </c>
      <c r="M132" s="217">
        <f ca="1"/>
        <v>46204</v>
      </c>
      <c r="N132" s="217">
        <f ca="1"/>
        <v>46295</v>
      </c>
      <c r="O132" s="187">
        <f ca="1"/>
        <v>46356</v>
      </c>
      <c r="P132" s="298" t="str">
        <f ca="1"/>
        <v>Luciano</v>
      </c>
      <c r="Q132" s="298">
        <f ca="1"/>
        <v>0</v>
      </c>
      <c r="R132" s="298">
        <f ca="1"/>
        <v>0</v>
      </c>
      <c r="S132" s="297" t="str">
        <f ca="1"/>
        <v>0071440-12.2026.8.24.0710</v>
      </c>
      <c r="T132" s="297">
        <f ca="1"/>
        <v>0</v>
      </c>
      <c r="U132" s="297" t="str">
        <f ca="1"/>
        <v>PREVISTA</v>
      </c>
      <c r="V132" s="187">
        <f ca="1"/>
        <v>0</v>
      </c>
      <c r="W132" s="187">
        <f ca="1"/>
        <v>46264</v>
      </c>
      <c r="X132" s="187">
        <f ca="1"/>
        <v>46356</v>
      </c>
      <c r="Y132" s="187">
        <f ca="1"/>
        <v>46375</v>
      </c>
      <c r="Z132" s="187">
        <f ca="1"/>
        <v>0</v>
      </c>
      <c r="AA132" s="297" t="str">
        <f ca="1"/>
        <v>prazo vencendo em menos de 15 dias</v>
      </c>
      <c r="AB132" s="186"/>
    </row>
    <row r="133" spans="1:28" customFormat="1" ht="89.25" hidden="1">
      <c r="A133" s="24"/>
      <c r="B133" s="313" t="str">
        <f t="shared" ca="1" si="1"/>
        <v>prazo vencido</v>
      </c>
      <c r="C133" s="294" t="str">
        <f ca="1"/>
        <v>DTI287</v>
      </c>
      <c r="D133" s="294" t="str">
        <f ca="1"/>
        <v>DTI</v>
      </c>
      <c r="E133" s="296" t="str">
        <f ca="1"/>
        <v>Adquirir certificados digitais A3 (cadeia AC-Jus), com vigência de 36 meses, em nuvem e em token.</v>
      </c>
      <c r="F133" s="296" t="str">
        <f ca="1"/>
        <v>Pregão</v>
      </c>
      <c r="G133" s="296" t="str">
        <f ca="1"/>
        <v>Não</v>
      </c>
      <c r="H133" s="296" t="str">
        <f ca="1"/>
        <v>Sim</v>
      </c>
      <c r="I133" s="296" t="str">
        <f ca="1"/>
        <v>Sim</v>
      </c>
      <c r="J133" s="296" t="str">
        <f ca="1"/>
        <v>Alto</v>
      </c>
      <c r="K133" s="217">
        <f ca="1"/>
        <v>46160</v>
      </c>
      <c r="L133" s="217">
        <f ca="1"/>
        <v>46206</v>
      </c>
      <c r="M133" s="217">
        <f ca="1"/>
        <v>46209</v>
      </c>
      <c r="N133" s="217">
        <f ca="1"/>
        <v>46241</v>
      </c>
      <c r="O133" s="187">
        <f ca="1"/>
        <v>46332</v>
      </c>
      <c r="P133" s="298" t="str">
        <f ca="1"/>
        <v>Fabiana</v>
      </c>
      <c r="Q133" s="298">
        <f ca="1"/>
        <v>0</v>
      </c>
      <c r="R133" s="298" t="str">
        <f ca="1"/>
        <v>Vanessa Borges</v>
      </c>
      <c r="S133" s="297" t="str">
        <f ca="1"/>
        <v>0059914-48.2026.8.24.0710</v>
      </c>
      <c r="T133" s="297">
        <f ca="1"/>
        <v>0</v>
      </c>
      <c r="U133" s="297" t="str">
        <f ca="1"/>
        <v>EM ANDAMENTO</v>
      </c>
      <c r="V133" s="187">
        <f ca="1"/>
        <v>0</v>
      </c>
      <c r="W133" s="187">
        <f ca="1"/>
        <v>0</v>
      </c>
      <c r="X133" s="187">
        <f ca="1"/>
        <v>0</v>
      </c>
      <c r="Y133" s="187">
        <f ca="1"/>
        <v>0</v>
      </c>
      <c r="Z133" s="187">
        <f ca="1"/>
        <v>0</v>
      </c>
      <c r="AA133" s="297" t="str">
        <f ca="1"/>
        <v>prazo vencido</v>
      </c>
      <c r="AB133" s="186"/>
    </row>
    <row r="134" spans="1:28" customFormat="1" ht="89.25" hidden="1">
      <c r="A134" s="24"/>
      <c r="B134" s="313" t="str">
        <f t="shared" ca="1" si="1"/>
        <v>contratação no prazo</v>
      </c>
      <c r="C134" s="294" t="str">
        <f ca="1"/>
        <v>071.1.1.0</v>
      </c>
      <c r="D134" s="294" t="str">
        <f ca="1"/>
        <v>DEA</v>
      </c>
      <c r="E134" s="296" t="str">
        <f ca="1"/>
        <v>Reforma parcial do fórum da comarca de Palhoça</v>
      </c>
      <c r="F134" s="296" t="str">
        <f ca="1"/>
        <v>Concorrência</v>
      </c>
      <c r="G134" s="296" t="str">
        <f ca="1"/>
        <v>Não</v>
      </c>
      <c r="H134" s="296" t="str">
        <f ca="1"/>
        <v>Não</v>
      </c>
      <c r="I134" s="296" t="str">
        <f ca="1"/>
        <v>Sim</v>
      </c>
      <c r="J134" s="296" t="str">
        <f ca="1"/>
        <v>Alto</v>
      </c>
      <c r="K134" s="217">
        <f ca="1"/>
        <v>46096</v>
      </c>
      <c r="L134" s="217">
        <f ca="1"/>
        <v>46315</v>
      </c>
      <c r="M134" s="217">
        <f ca="1"/>
        <v>46096</v>
      </c>
      <c r="N134" s="217">
        <f ca="1"/>
        <v>46327</v>
      </c>
      <c r="O134" s="187">
        <f ca="1"/>
        <v>46568</v>
      </c>
      <c r="P134" s="298" t="str">
        <f ca="1"/>
        <v>Comissão</v>
      </c>
      <c r="Q134" s="298">
        <f ca="1"/>
        <v>0</v>
      </c>
      <c r="R134" s="298">
        <f ca="1"/>
        <v>0</v>
      </c>
      <c r="S134" s="297" t="str">
        <f ca="1"/>
        <v>0075311-50.2026.8.24.0710</v>
      </c>
      <c r="T134" s="297">
        <f ca="1"/>
        <v>0</v>
      </c>
      <c r="U134" s="297" t="str">
        <f ca="1"/>
        <v>EM ANDAMENTO</v>
      </c>
      <c r="V134" s="187">
        <f ca="1"/>
        <v>0</v>
      </c>
      <c r="W134" s="187">
        <f ca="1"/>
        <v>46327</v>
      </c>
      <c r="X134" s="187">
        <f ca="1"/>
        <v>46360</v>
      </c>
      <c r="Y134" s="187">
        <f ca="1"/>
        <v>0</v>
      </c>
      <c r="Z134" s="187">
        <f ca="1"/>
        <v>0</v>
      </c>
      <c r="AA134" s="297" t="str">
        <f ca="1"/>
        <v>contratação no prazo</v>
      </c>
      <c r="AB134" s="186"/>
    </row>
    <row r="135" spans="1:28" customFormat="1" ht="51" hidden="1">
      <c r="A135" s="24"/>
      <c r="B135" s="313" t="str">
        <f t="shared" ca="1" si="1"/>
        <v>contratada</v>
      </c>
      <c r="C135" s="294" t="str">
        <f ca="1"/>
        <v>AJU025</v>
      </c>
      <c r="D135" s="294" t="str">
        <f ca="1"/>
        <v>AJU</v>
      </c>
      <c r="E135" s="296" t="str">
        <f ca="1"/>
        <v xml:space="preserve">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v>
      </c>
      <c r="F135" s="296" t="str">
        <f ca="1"/>
        <v>Inexigibilidade</v>
      </c>
      <c r="G135" s="296" t="str">
        <f ca="1"/>
        <v>Não</v>
      </c>
      <c r="H135" s="296" t="str">
        <f ca="1"/>
        <v>Não</v>
      </c>
      <c r="I135" s="296" t="str">
        <f ca="1"/>
        <v>Não</v>
      </c>
      <c r="J135" s="296" t="str">
        <f ca="1"/>
        <v>Alto</v>
      </c>
      <c r="K135" s="217">
        <f ca="1"/>
        <v>46153</v>
      </c>
      <c r="L135" s="217">
        <f ca="1"/>
        <v>46162</v>
      </c>
      <c r="M135" s="217">
        <f ca="1"/>
        <v>46167</v>
      </c>
      <c r="N135" s="217">
        <f ca="1"/>
        <v>46178</v>
      </c>
      <c r="O135" s="187">
        <f ca="1"/>
        <v>46192</v>
      </c>
      <c r="P135" s="298" t="str">
        <f ca="1"/>
        <v>Mariana Digiácomo</v>
      </c>
      <c r="Q135" s="298">
        <f ca="1"/>
        <v>0</v>
      </c>
      <c r="R135" s="298" t="str">
        <f ca="1"/>
        <v>Não se aplica</v>
      </c>
      <c r="S135" s="297" t="str">
        <f ca="1"/>
        <v>0074337-13.2026.8.24.0710</v>
      </c>
      <c r="T135" s="297" t="str">
        <f ca="1"/>
        <v>23/2026</v>
      </c>
      <c r="U135" s="297" t="str">
        <f ca="1"/>
        <v>CONTRATADA</v>
      </c>
      <c r="V135" s="187">
        <f ca="1"/>
        <v>46176</v>
      </c>
      <c r="W135" s="187">
        <f ca="1"/>
        <v>0</v>
      </c>
      <c r="X135" s="187">
        <f ca="1"/>
        <v>0</v>
      </c>
      <c r="Y135" s="187">
        <f ca="1"/>
        <v>0</v>
      </c>
      <c r="Z135" s="187">
        <f ca="1"/>
        <v>46176</v>
      </c>
      <c r="AA135" s="297" t="str">
        <f ca="1"/>
        <v>contratada</v>
      </c>
      <c r="AB135" s="186"/>
    </row>
    <row r="136" spans="1:28" customFormat="1" ht="63.75" hidden="1">
      <c r="A136" s="24"/>
      <c r="B136" s="313" t="str">
        <f t="shared" ca="1" si="1"/>
        <v>contratada</v>
      </c>
      <c r="C136" s="294" t="str">
        <f ca="1"/>
        <v>DIE 262</v>
      </c>
      <c r="D136" s="294" t="str">
        <f ca="1"/>
        <v>DIE</v>
      </c>
      <c r="E136" s="296" t="str">
        <f ca="1"/>
        <v>Serviço continuado de fornecimento de refeições(almoço e jantar) e lanches, para participantes das sessões do Tribunal do Júri da Comarca de São Francisco do Sul.</v>
      </c>
      <c r="F136" s="296" t="str">
        <f ca="1"/>
        <v>Pregão</v>
      </c>
      <c r="G136" s="296" t="str">
        <f ca="1"/>
        <v>Não</v>
      </c>
      <c r="H136" s="296" t="str">
        <f ca="1"/>
        <v>Não</v>
      </c>
      <c r="I136" s="296" t="str">
        <f ca="1"/>
        <v>Sim</v>
      </c>
      <c r="J136" s="296" t="str">
        <f ca="1"/>
        <v>Alto</v>
      </c>
      <c r="K136" s="217">
        <f ca="1"/>
        <v>46168</v>
      </c>
      <c r="L136" s="217">
        <f ca="1"/>
        <v>46189</v>
      </c>
      <c r="M136" s="217">
        <f ca="1"/>
        <v>46189</v>
      </c>
      <c r="N136" s="217">
        <f ca="1"/>
        <v>46209</v>
      </c>
      <c r="O136" s="187">
        <f ca="1"/>
        <v>46260</v>
      </c>
      <c r="P136" s="298" t="str">
        <f ca="1"/>
        <v>Mariana Abreu</v>
      </c>
      <c r="Q136" s="298" t="str">
        <f ca="1"/>
        <v>Luciano</v>
      </c>
      <c r="R136" s="298">
        <f ca="1"/>
        <v>0</v>
      </c>
      <c r="S136" s="297" t="str">
        <f ca="1"/>
        <v>0079414-03.2026.8.24.0710</v>
      </c>
      <c r="T136" s="297" t="str">
        <f ca="1"/>
        <v>6/2026</v>
      </c>
      <c r="U136" s="297" t="str">
        <f ca="1"/>
        <v>CONTRATADA</v>
      </c>
      <c r="V136" s="187">
        <f ca="1"/>
        <v>46237</v>
      </c>
      <c r="W136" s="187">
        <f ca="1"/>
        <v>0</v>
      </c>
      <c r="X136" s="187">
        <f ca="1"/>
        <v>0</v>
      </c>
      <c r="Y136" s="187">
        <f ca="1"/>
        <v>0</v>
      </c>
      <c r="Z136" s="187">
        <f ca="1"/>
        <v>46237</v>
      </c>
      <c r="AA136" s="297" t="str">
        <f ca="1"/>
        <v>contratada</v>
      </c>
      <c r="AB136" s="186"/>
    </row>
    <row r="137" spans="1:28" customFormat="1" ht="63.75" hidden="1">
      <c r="A137" s="24"/>
      <c r="B137" s="313" t="str">
        <f t="shared" ca="1" si="1"/>
        <v>contratação no prazo</v>
      </c>
      <c r="C137" s="294" t="str">
        <f ca="1"/>
        <v>112.2.1.0</v>
      </c>
      <c r="D137" s="294" t="str">
        <f ca="1"/>
        <v>DEA</v>
      </c>
      <c r="E137" s="296" t="str">
        <f ca="1"/>
        <v>Substituição do sistema de climatização da torre II do TJSC</v>
      </c>
      <c r="F137" s="296" t="str">
        <f ca="1"/>
        <v>Concorrência</v>
      </c>
      <c r="G137" s="296" t="str">
        <f ca="1"/>
        <v>Não</v>
      </c>
      <c r="H137" s="296" t="str">
        <f ca="1"/>
        <v>Não</v>
      </c>
      <c r="I137" s="296" t="str">
        <f ca="1"/>
        <v>Sim</v>
      </c>
      <c r="J137" s="296" t="str">
        <f ca="1"/>
        <v>Alto</v>
      </c>
      <c r="K137" s="217">
        <f ca="1"/>
        <v>46181</v>
      </c>
      <c r="L137" s="217">
        <f ca="1"/>
        <v>46341</v>
      </c>
      <c r="M137" s="217">
        <f ca="1"/>
        <v>46348</v>
      </c>
      <c r="N137" s="217">
        <f ca="1"/>
        <v>46357</v>
      </c>
      <c r="O137" s="187">
        <f ca="1"/>
        <v>46203</v>
      </c>
      <c r="P137" s="298" t="str">
        <f ca="1"/>
        <v>Comissão</v>
      </c>
      <c r="Q137" s="298" t="str">
        <f ca="1"/>
        <v>Comissão</v>
      </c>
      <c r="R137" s="298">
        <f ca="1"/>
        <v>0</v>
      </c>
      <c r="S137" s="297" t="str">
        <f ca="1"/>
        <v>0075271-68.2026.8.24.0710</v>
      </c>
      <c r="T137" s="297">
        <f ca="1"/>
        <v>0</v>
      </c>
      <c r="U137" s="297" t="str">
        <f ca="1"/>
        <v>EM ANDAMENTO</v>
      </c>
      <c r="V137" s="187">
        <f ca="1"/>
        <v>0</v>
      </c>
      <c r="W137" s="187">
        <f ca="1"/>
        <v>0</v>
      </c>
      <c r="X137" s="187">
        <f ca="1"/>
        <v>0</v>
      </c>
      <c r="Y137" s="187">
        <f ca="1"/>
        <v>46568</v>
      </c>
      <c r="Z137" s="187">
        <f ca="1"/>
        <v>0</v>
      </c>
      <c r="AA137" s="297" t="str">
        <f ca="1"/>
        <v>contratação no prazo</v>
      </c>
      <c r="AB137" s="186"/>
    </row>
    <row r="138" spans="1:28" customFormat="1" ht="51" hidden="1">
      <c r="A138" s="24"/>
      <c r="B138" s="313" t="str">
        <f t="shared" ca="1" si="1"/>
        <v>prazo vencendo em menos de 30 dias</v>
      </c>
      <c r="C138" s="294" t="str">
        <f ca="1"/>
        <v>01/2026</v>
      </c>
      <c r="D138" s="294" t="str">
        <f ca="1"/>
        <v>DOF</v>
      </c>
      <c r="E138" s="296" t="str">
        <f ca="1"/>
        <v>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v>
      </c>
      <c r="F138" s="296" t="str">
        <f ca="1"/>
        <v>Inexigibilidade</v>
      </c>
      <c r="G138" s="296" t="str">
        <f ca="1"/>
        <v>Não</v>
      </c>
      <c r="H138" s="296" t="str">
        <f ca="1"/>
        <v>Não</v>
      </c>
      <c r="I138" s="296" t="str">
        <f ca="1"/>
        <v>Não</v>
      </c>
      <c r="J138" s="296" t="str">
        <f ca="1"/>
        <v>Alto</v>
      </c>
      <c r="K138" s="217">
        <f ca="1"/>
        <v>46189</v>
      </c>
      <c r="L138" s="217">
        <f ca="1"/>
        <v>46203</v>
      </c>
      <c r="M138" s="217">
        <f ca="1"/>
        <v>46203</v>
      </c>
      <c r="N138" s="217">
        <f ca="1"/>
        <v>46216</v>
      </c>
      <c r="O138" s="187">
        <f ca="1"/>
        <v>46276</v>
      </c>
      <c r="P138" s="298" t="str">
        <f ca="1"/>
        <v>Vanessa Hasckel</v>
      </c>
      <c r="Q138" s="298">
        <f ca="1"/>
        <v>0</v>
      </c>
      <c r="R138" s="298" t="str">
        <f ca="1"/>
        <v>Não se aplica</v>
      </c>
      <c r="S138" s="297" t="str">
        <f ca="1"/>
        <v>0090106-61.2026.8.24.0710</v>
      </c>
      <c r="T138" s="297" t="str">
        <f ca="1"/>
        <v>90026</v>
      </c>
      <c r="U138" s="297" t="str">
        <f ca="1"/>
        <v>EM ANDAMENTO</v>
      </c>
      <c r="V138" s="187">
        <f ca="1"/>
        <v>0</v>
      </c>
      <c r="W138" s="187">
        <f ca="1"/>
        <v>0</v>
      </c>
      <c r="X138" s="187">
        <f ca="1"/>
        <v>0</v>
      </c>
      <c r="Y138" s="187">
        <f ca="1"/>
        <v>0</v>
      </c>
      <c r="Z138" s="187">
        <f ca="1"/>
        <v>0</v>
      </c>
      <c r="AA138" s="297" t="str">
        <f ca="1"/>
        <v>prazo vencendo em menos de 30 dias</v>
      </c>
      <c r="AB138" s="186"/>
    </row>
    <row r="139" spans="1:28" customFormat="1" ht="51" hidden="1">
      <c r="A139" s="24"/>
      <c r="B139" s="313" t="str">
        <f t="shared" ca="1" si="1"/>
        <v>prazo vencendo em menos de 15 dias</v>
      </c>
      <c r="C139" s="294" t="str">
        <f ca="1"/>
        <v>DTI 288</v>
      </c>
      <c r="D139" s="294" t="str">
        <f ca="1"/>
        <v>DTI</v>
      </c>
      <c r="E139" s="296" t="str">
        <f ca="1"/>
        <v>Aquisição de solução audiovisual para o Observatório do TJSC e salas de reunião da Torre I do Tribunal de Justiça de Santa Catarina.</v>
      </c>
      <c r="F139" s="296" t="str">
        <f ca="1"/>
        <v>Pregão</v>
      </c>
      <c r="G139" s="296" t="str">
        <f ca="1"/>
        <v>Não</v>
      </c>
      <c r="H139" s="296" t="str">
        <f ca="1"/>
        <v>Não</v>
      </c>
      <c r="I139" s="296" t="str">
        <f ca="1"/>
        <v>Sim</v>
      </c>
      <c r="J139" s="296" t="str">
        <f ca="1"/>
        <v>Alto</v>
      </c>
      <c r="K139" s="217">
        <f ca="1"/>
        <v>46188</v>
      </c>
      <c r="L139" s="217">
        <f ca="1"/>
        <v>46220</v>
      </c>
      <c r="M139" s="217">
        <f ca="1"/>
        <v>46223</v>
      </c>
      <c r="N139" s="217">
        <f ca="1"/>
        <v>46255</v>
      </c>
      <c r="O139" s="187">
        <f ca="1"/>
        <v>46295</v>
      </c>
      <c r="P139" s="298" t="str">
        <f ca="1"/>
        <v>Vanessa Borges</v>
      </c>
      <c r="Q139" s="298">
        <f ca="1"/>
        <v>0</v>
      </c>
      <c r="R139" s="298">
        <f ca="1"/>
        <v>0</v>
      </c>
      <c r="S139" s="297" t="str">
        <f ca="1"/>
        <v>0088386-59.2026.8.24.0710</v>
      </c>
      <c r="T139" s="297">
        <f ca="1"/>
        <v>0</v>
      </c>
      <c r="U139" s="297" t="str">
        <f ca="1"/>
        <v>EM ANDAMENTO</v>
      </c>
      <c r="V139" s="187">
        <f ca="1"/>
        <v>0</v>
      </c>
      <c r="W139" s="187">
        <f ca="1"/>
        <v>46251</v>
      </c>
      <c r="X139" s="187">
        <f ca="1"/>
        <v>46283</v>
      </c>
      <c r="Y139" s="187">
        <f ca="1"/>
        <v>46374</v>
      </c>
      <c r="Z139" s="187">
        <f ca="1"/>
        <v>0</v>
      </c>
      <c r="AA139" s="297" t="str">
        <f ca="1"/>
        <v>prazo vencendo em menos de 15 dias</v>
      </c>
      <c r="AB139" s="186"/>
    </row>
    <row r="140" spans="1:28" customFormat="1" ht="51" hidden="1">
      <c r="A140" s="24"/>
      <c r="B140" s="313" t="str">
        <f t="shared" ref="B140:B203" ca="1" si="2">IF($C$8=$B$6,"",AA140)</f>
        <v>contratação no prazo</v>
      </c>
      <c r="C140" s="294" t="str">
        <f ca="1"/>
        <v>AJU028</v>
      </c>
      <c r="D140" s="294" t="str">
        <f ca="1"/>
        <v>AJU</v>
      </c>
      <c r="E140" s="296" t="str">
        <f ca="1"/>
        <v>Contratação de prestação de serviços continuados de infraestrutura e logística necessários à realização de cursos e eventos promovidos pela Academia Judicial, para execução no regime de empreitada por preço unitário.</v>
      </c>
      <c r="F140" s="296" t="str">
        <f ca="1"/>
        <v>Pregão</v>
      </c>
      <c r="G140" s="296" t="str">
        <f ca="1"/>
        <v>Sim</v>
      </c>
      <c r="H140" s="296" t="str">
        <f ca="1"/>
        <v>Não</v>
      </c>
      <c r="I140" s="296" t="str">
        <f ca="1"/>
        <v>Sim</v>
      </c>
      <c r="J140" s="296" t="str">
        <f ca="1"/>
        <v>Alto</v>
      </c>
      <c r="K140" s="217">
        <f ca="1"/>
        <v>46189</v>
      </c>
      <c r="L140" s="217">
        <f ca="1"/>
        <v>46199</v>
      </c>
      <c r="M140" s="217">
        <f ca="1"/>
        <v>46202</v>
      </c>
      <c r="N140" s="217">
        <f ca="1"/>
        <v>46218</v>
      </c>
      <c r="O140" s="187">
        <f ca="1"/>
        <v>46294</v>
      </c>
      <c r="P140" s="298" t="str">
        <f ca="1"/>
        <v>Anna</v>
      </c>
      <c r="Q140" s="298">
        <f ca="1"/>
        <v>0</v>
      </c>
      <c r="R140" s="298" t="str">
        <f ca="1"/>
        <v>Fabiana</v>
      </c>
      <c r="S140" s="297" t="str">
        <f ca="1"/>
        <v>0076874-79.2026.8.24.0710</v>
      </c>
      <c r="T140" s="297">
        <f ca="1"/>
        <v>0</v>
      </c>
      <c r="U140" s="297" t="str">
        <f ca="1"/>
        <v>EM ANDAMENTO</v>
      </c>
      <c r="V140" s="187">
        <f ca="1"/>
        <v>0</v>
      </c>
      <c r="W140" s="187">
        <f ca="1"/>
        <v>46227</v>
      </c>
      <c r="X140" s="187">
        <f ca="1"/>
        <v>46247</v>
      </c>
      <c r="Y140" s="187">
        <f ca="1"/>
        <v>46294</v>
      </c>
      <c r="Z140" s="187">
        <f ca="1"/>
        <v>0</v>
      </c>
      <c r="AA140" s="297" t="str">
        <f ca="1"/>
        <v>contratação no prazo</v>
      </c>
      <c r="AB140" s="186"/>
    </row>
    <row r="141" spans="1:28" customFormat="1" ht="76.5" hidden="1">
      <c r="A141" s="24"/>
      <c r="B141" s="313" t="str">
        <f t="shared" ca="1" si="2"/>
        <v>prazo vencido</v>
      </c>
      <c r="C141" s="294" t="str">
        <f ca="1"/>
        <v>AJU029</v>
      </c>
      <c r="D141" s="294" t="str">
        <f ca="1"/>
        <v>AJU</v>
      </c>
      <c r="E141" s="296" t="str">
        <f ca="1"/>
        <v>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v>
      </c>
      <c r="F141" s="296" t="str">
        <f ca="1"/>
        <v>Inexigibilidade</v>
      </c>
      <c r="G141" s="296" t="str">
        <f ca="1"/>
        <v>Não</v>
      </c>
      <c r="H141" s="296" t="str">
        <f ca="1"/>
        <v>Não</v>
      </c>
      <c r="I141" s="296" t="str">
        <f ca="1"/>
        <v>Não</v>
      </c>
      <c r="J141" s="296" t="str">
        <f ca="1"/>
        <v>Alto</v>
      </c>
      <c r="K141" s="217">
        <f ca="1"/>
        <v>46217</v>
      </c>
      <c r="L141" s="217">
        <f ca="1"/>
        <v>46223</v>
      </c>
      <c r="M141" s="217">
        <f ca="1"/>
        <v>46230</v>
      </c>
      <c r="N141" s="217">
        <f ca="1"/>
        <v>46244</v>
      </c>
      <c r="O141" s="187">
        <f ca="1"/>
        <v>46260</v>
      </c>
      <c r="P141" s="298">
        <f ca="1"/>
        <v>0</v>
      </c>
      <c r="Q141" s="298">
        <f ca="1"/>
        <v>0</v>
      </c>
      <c r="R141" s="298">
        <f ca="1"/>
        <v>0</v>
      </c>
      <c r="S141" s="297" t="str">
        <f ca="1"/>
        <v>0098076-15.2026.8.24.0710</v>
      </c>
      <c r="T141" s="297">
        <f ca="1"/>
        <v>0</v>
      </c>
      <c r="U141" s="297" t="str">
        <f ca="1"/>
        <v>EM ANDAMENTO</v>
      </c>
      <c r="V141" s="187">
        <f ca="1"/>
        <v>0</v>
      </c>
      <c r="W141" s="187">
        <f ca="1"/>
        <v>0</v>
      </c>
      <c r="X141" s="187">
        <f ca="1"/>
        <v>0</v>
      </c>
      <c r="Y141" s="187">
        <f ca="1"/>
        <v>0</v>
      </c>
      <c r="Z141" s="187">
        <f ca="1"/>
        <v>0</v>
      </c>
      <c r="AA141" s="297" t="str">
        <f ca="1"/>
        <v>prazo vencido</v>
      </c>
      <c r="AB141" s="186"/>
    </row>
    <row r="142" spans="1:28" customFormat="1" ht="76.5" hidden="1">
      <c r="A142" s="24"/>
      <c r="B142" s="313" t="str">
        <f t="shared" ca="1" si="2"/>
        <v>prazo vencido</v>
      </c>
      <c r="C142" s="294" t="str">
        <f ca="1"/>
        <v>DTI289</v>
      </c>
      <c r="D142" s="294" t="str">
        <f ca="1"/>
        <v>DTI</v>
      </c>
      <c r="E142" s="296" t="str">
        <f ca="1"/>
        <v>Licenciamento anual da Plataforma J.Ex (Plano Excellence), com serviços de mentoria estratégica e capacitação em inovação e inteligência artificial.</v>
      </c>
      <c r="F142" s="296" t="str">
        <f ca="1"/>
        <v>Inexigibilidade</v>
      </c>
      <c r="G142" s="296" t="str">
        <f ca="1"/>
        <v>Não</v>
      </c>
      <c r="H142" s="296" t="str">
        <f ca="1"/>
        <v>Não</v>
      </c>
      <c r="I142" s="296" t="str">
        <f ca="1"/>
        <v>Sim</v>
      </c>
      <c r="J142" s="296" t="str">
        <f ca="1"/>
        <v>Alto</v>
      </c>
      <c r="K142" s="217">
        <f ca="1"/>
        <v>46216</v>
      </c>
      <c r="L142" s="217">
        <f ca="1"/>
        <v>46233</v>
      </c>
      <c r="M142" s="217">
        <f ca="1"/>
        <v>46235</v>
      </c>
      <c r="N142" s="217">
        <f ca="1"/>
        <v>46264</v>
      </c>
      <c r="O142" s="187">
        <f ca="1"/>
        <v>46295</v>
      </c>
      <c r="P142" s="298" t="str">
        <f ca="1"/>
        <v>Vanessa Hasckel</v>
      </c>
      <c r="Q142" s="298">
        <f ca="1"/>
        <v>0</v>
      </c>
      <c r="R142" s="298">
        <f ca="1"/>
        <v>0</v>
      </c>
      <c r="S142" s="297" t="str">
        <f ca="1"/>
        <v>0098590-65.2026.8.24.0710</v>
      </c>
      <c r="T142" s="297">
        <f ca="1"/>
        <v>0</v>
      </c>
      <c r="U142" s="297" t="str">
        <f ca="1"/>
        <v>EM ANDAMENTO</v>
      </c>
      <c r="V142" s="187">
        <f ca="1"/>
        <v>0</v>
      </c>
      <c r="W142" s="187">
        <f ca="1"/>
        <v>0</v>
      </c>
      <c r="X142" s="187">
        <f ca="1"/>
        <v>0</v>
      </c>
      <c r="Y142" s="187">
        <f ca="1"/>
        <v>0</v>
      </c>
      <c r="Z142" s="187">
        <f ca="1"/>
        <v>0</v>
      </c>
      <c r="AA142" s="297" t="str">
        <f ca="1"/>
        <v>prazo vencido</v>
      </c>
      <c r="AB142" s="186"/>
    </row>
    <row r="143" spans="1:28" customFormat="1" ht="38.25" hidden="1">
      <c r="A143" s="24"/>
      <c r="B143" s="313" t="str">
        <f t="shared" ca="1" si="2"/>
        <v>prazo vencendo em menos de 15 dias</v>
      </c>
      <c r="C143" s="294" t="str">
        <f ca="1"/>
        <v>094.1.8.0</v>
      </c>
      <c r="D143" s="294" t="str">
        <f ca="1"/>
        <v>DEA</v>
      </c>
      <c r="E143" s="296" t="str">
        <f ca="1"/>
        <v>Modernização dos elevadores do Fórum da Comarca de São José.</v>
      </c>
      <c r="F143" s="296" t="str">
        <f ca="1"/>
        <v>Pregão</v>
      </c>
      <c r="G143" s="296" t="str">
        <f ca="1"/>
        <v>Não</v>
      </c>
      <c r="H143" s="296" t="str">
        <f ca="1"/>
        <v>Não</v>
      </c>
      <c r="I143" s="296" t="str">
        <f ca="1"/>
        <v>Sim</v>
      </c>
      <c r="J143" s="296" t="str">
        <f ca="1"/>
        <v>Alto</v>
      </c>
      <c r="K143" s="217">
        <f ca="1"/>
        <v>46223</v>
      </c>
      <c r="L143" s="217">
        <f ca="1"/>
        <v>46254</v>
      </c>
      <c r="M143" s="217">
        <f ca="1"/>
        <v>46266</v>
      </c>
      <c r="N143" s="217">
        <f ca="1"/>
        <v>46295</v>
      </c>
      <c r="O143" s="187">
        <f ca="1"/>
        <v>46356</v>
      </c>
      <c r="P143" s="298" t="str">
        <f ca="1"/>
        <v>Monica</v>
      </c>
      <c r="Q143" s="298">
        <f ca="1"/>
        <v>0</v>
      </c>
      <c r="R143" s="298">
        <f ca="1"/>
        <v>0</v>
      </c>
      <c r="S143" s="297" t="str">
        <f ca="1"/>
        <v>0099024-54.2026.8.24.0710</v>
      </c>
      <c r="T143" s="297">
        <f ca="1"/>
        <v>0</v>
      </c>
      <c r="U143" s="297" t="str">
        <f ca="1"/>
        <v>PREVISTA</v>
      </c>
      <c r="V143" s="187">
        <f ca="1"/>
        <v>0</v>
      </c>
      <c r="W143" s="187">
        <f ca="1"/>
        <v>0</v>
      </c>
      <c r="X143" s="187">
        <f ca="1"/>
        <v>0</v>
      </c>
      <c r="Y143" s="187">
        <f ca="1"/>
        <v>0</v>
      </c>
      <c r="Z143" s="187">
        <f ca="1"/>
        <v>0</v>
      </c>
      <c r="AA143" s="297" t="str">
        <f ca="1"/>
        <v>prazo vencendo em menos de 15 dias</v>
      </c>
      <c r="AB143" s="186"/>
    </row>
    <row r="144" spans="1:28" customFormat="1" ht="38.25" hidden="1">
      <c r="A144" s="24"/>
      <c r="B144" s="313" t="str">
        <f t="shared" ca="1" si="2"/>
        <v>prazo vencido</v>
      </c>
      <c r="C144" s="294" t="str">
        <f ca="1"/>
        <v xml:space="preserve">1VP0026-1
</v>
      </c>
      <c r="D144" s="294" t="str">
        <f ca="1"/>
        <v>VP</v>
      </c>
      <c r="E144" s="296" t="str">
        <f ca="1"/>
        <v xml:space="preserve"> Deflagração de novo Concurso Público para a Carreira da Magistratura</v>
      </c>
      <c r="F144" s="294" t="str">
        <f ca="1"/>
        <v>Dispensa</v>
      </c>
      <c r="G144" s="294" t="str">
        <f ca="1"/>
        <v>Não</v>
      </c>
      <c r="H144" s="294" t="str">
        <f ca="1"/>
        <v>Não</v>
      </c>
      <c r="I144" s="294" t="str">
        <f ca="1"/>
        <v>Sim</v>
      </c>
      <c r="J144" s="296" t="str">
        <f ca="1"/>
        <v>Alto</v>
      </c>
      <c r="K144" s="217">
        <f ca="1"/>
        <v>46246</v>
      </c>
      <c r="L144" s="217">
        <f ca="1"/>
        <v>46248</v>
      </c>
      <c r="M144" s="217">
        <f ca="1"/>
        <v>46252</v>
      </c>
      <c r="N144" s="217">
        <f ca="1"/>
        <v>46252</v>
      </c>
      <c r="O144" s="187">
        <f ca="1"/>
        <v>46295</v>
      </c>
      <c r="P144" s="298" t="str">
        <f ca="1"/>
        <v>Mariana Digiácomo</v>
      </c>
      <c r="Q144" s="298">
        <f ca="1"/>
        <v>0</v>
      </c>
      <c r="R144" s="298" t="str">
        <f ca="1"/>
        <v>Não se aplica</v>
      </c>
      <c r="S144" s="297" t="str">
        <f ca="1"/>
        <v>0091714-31.2025.8.24.0710</v>
      </c>
      <c r="T144" s="297">
        <f ca="1"/>
        <v>0</v>
      </c>
      <c r="U144" s="297" t="str">
        <f ca="1"/>
        <v>EM ANDAMENTO</v>
      </c>
      <c r="V144" s="187">
        <f ca="1"/>
        <v>0</v>
      </c>
      <c r="W144" s="187">
        <f ca="1"/>
        <v>0</v>
      </c>
      <c r="X144" s="187">
        <f ca="1"/>
        <v>0</v>
      </c>
      <c r="Y144" s="187">
        <f ca="1"/>
        <v>0</v>
      </c>
      <c r="Z144" s="187">
        <f ca="1"/>
        <v>0</v>
      </c>
      <c r="AA144" s="297" t="str">
        <f ca="1"/>
        <v>prazo vencido</v>
      </c>
      <c r="AB144" s="186"/>
    </row>
    <row r="145" spans="1:28" customFormat="1" ht="38.25" hidden="1">
      <c r="A145" s="24"/>
      <c r="B145" s="313" t="str">
        <f t="shared" ca="1" si="2"/>
        <v>finalizada</v>
      </c>
      <c r="C145" s="294" t="str">
        <f ca="1"/>
        <v>SAI001</v>
      </c>
      <c r="D145" s="294">
        <f ca="1"/>
        <v>0</v>
      </c>
      <c r="E145" s="294" t="str">
        <f ca="1"/>
        <v>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v>
      </c>
      <c r="F145" s="294" t="str">
        <f ca="1"/>
        <v>Inexigibilidade</v>
      </c>
      <c r="G145" s="294" t="str">
        <f ca="1"/>
        <v>Não</v>
      </c>
      <c r="H145" s="296" t="str">
        <f ca="1"/>
        <v>Não</v>
      </c>
      <c r="I145" s="296" t="str">
        <f ca="1"/>
        <v>Sim</v>
      </c>
      <c r="J145" s="296" t="str">
        <f ca="1"/>
        <v>Alto</v>
      </c>
      <c r="K145" s="217">
        <f ca="1"/>
        <v>46213</v>
      </c>
      <c r="L145" s="217">
        <f ca="1"/>
        <v>46220</v>
      </c>
      <c r="M145" s="217">
        <f ca="1"/>
        <v>46218</v>
      </c>
      <c r="N145" s="217">
        <f ca="1"/>
        <v>46220</v>
      </c>
      <c r="O145" s="187">
        <f ca="1"/>
        <v>46266</v>
      </c>
      <c r="P145" s="298">
        <f ca="1"/>
        <v>0</v>
      </c>
      <c r="Q145" s="298">
        <f ca="1"/>
        <v>0</v>
      </c>
      <c r="R145" s="298">
        <f ca="1"/>
        <v>0</v>
      </c>
      <c r="S145" s="297">
        <f ca="1"/>
        <v>0</v>
      </c>
      <c r="T145" s="297">
        <f ca="1"/>
        <v>0</v>
      </c>
      <c r="U145" s="297">
        <f ca="1"/>
        <v>0</v>
      </c>
      <c r="V145" s="187">
        <f ca="1"/>
        <v>0</v>
      </c>
      <c r="W145" s="187">
        <f ca="1"/>
        <v>0</v>
      </c>
      <c r="X145" s="187">
        <f ca="1"/>
        <v>0</v>
      </c>
      <c r="Y145" s="187">
        <f ca="1"/>
        <v>0</v>
      </c>
      <c r="Z145" s="187">
        <f ca="1"/>
        <v>0</v>
      </c>
      <c r="AA145" s="297" t="str">
        <f ca="1"/>
        <v>finalizada</v>
      </c>
      <c r="AB145" s="186"/>
    </row>
    <row r="146" spans="1:28" customFormat="1" ht="63.75" hidden="1">
      <c r="A146" s="24"/>
      <c r="B146" s="313" t="str">
        <f t="shared" ca="1" si="2"/>
        <v>prazo vencendo em menos de 15 dias</v>
      </c>
      <c r="C146" s="294" t="str">
        <f ca="1"/>
        <v>DIE 261</v>
      </c>
      <c r="D146" s="294" t="str">
        <f ca="1"/>
        <v>DIE</v>
      </c>
      <c r="E146" s="294" t="str">
        <f ca="1"/>
        <v>Contratação de serviços continuados de jardinagem, por demanda, compreendendo a coordenação, supervisão e organização da execução dos serviços, com disponibilidade da mão de obra, dos materiais e dos equipamentos adequados e necessários.</v>
      </c>
      <c r="F146" s="294" t="str">
        <f ca="1"/>
        <v>Pregão</v>
      </c>
      <c r="G146" s="294" t="str">
        <f ca="1"/>
        <v>Não</v>
      </c>
      <c r="H146" s="296" t="str">
        <f ca="1"/>
        <v>Não</v>
      </c>
      <c r="I146" s="296" t="str">
        <f ca="1"/>
        <v>Sim</v>
      </c>
      <c r="J146" s="296" t="str">
        <f ca="1"/>
        <v>Médio</v>
      </c>
      <c r="K146" s="217">
        <f ca="1"/>
        <v>46121</v>
      </c>
      <c r="L146" s="217">
        <f ca="1"/>
        <v>46260</v>
      </c>
      <c r="M146" s="217">
        <f ca="1"/>
        <v>46155</v>
      </c>
      <c r="N146" s="217">
        <f ca="1"/>
        <v>46293</v>
      </c>
      <c r="O146" s="187">
        <f ca="1"/>
        <v>46394</v>
      </c>
      <c r="P146" s="298" t="str">
        <f ca="1"/>
        <v>Anna</v>
      </c>
      <c r="Q146" s="298">
        <f ca="1"/>
        <v>0</v>
      </c>
      <c r="R146" s="298">
        <f ca="1"/>
        <v>0</v>
      </c>
      <c r="S146" s="297" t="str">
        <f ca="1"/>
        <v>0100285-54.2026.8.24.0710</v>
      </c>
      <c r="T146" s="297">
        <f ca="1"/>
        <v>0</v>
      </c>
      <c r="U146" s="297" t="str">
        <f ca="1"/>
        <v>EM ANDAMENTO</v>
      </c>
      <c r="V146" s="187">
        <f ca="1"/>
        <v>0</v>
      </c>
      <c r="W146" s="187">
        <f ca="1"/>
        <v>0</v>
      </c>
      <c r="X146" s="187">
        <f ca="1"/>
        <v>0</v>
      </c>
      <c r="Y146" s="187">
        <f ca="1"/>
        <v>0</v>
      </c>
      <c r="Z146" s="187">
        <f ca="1"/>
        <v>0</v>
      </c>
      <c r="AA146" s="297" t="str">
        <f ca="1"/>
        <v>prazo vencendo em menos de 15 dias</v>
      </c>
      <c r="AB146" s="186"/>
    </row>
    <row r="147" spans="1:28" customFormat="1" ht="63.75" hidden="1">
      <c r="A147" s="24"/>
      <c r="B147" s="313" t="str">
        <f t="shared" ca="1" si="2"/>
        <v>prazo vencendo em menos de 15 dias</v>
      </c>
      <c r="C147" s="294" t="str">
        <f ca="1"/>
        <v>001.2.2.0</v>
      </c>
      <c r="D147" s="294" t="str">
        <f ca="1"/>
        <v>DEA</v>
      </c>
      <c r="E147" s="294" t="str">
        <f ca="1"/>
        <v>Construção do fórum da comarca de Abelardo Luz.</v>
      </c>
      <c r="F147" s="294" t="str">
        <f ca="1"/>
        <v>Concorrência</v>
      </c>
      <c r="G147" s="294" t="str">
        <f ca="1"/>
        <v>Não</v>
      </c>
      <c r="H147" s="296" t="str">
        <f ca="1"/>
        <v>Não</v>
      </c>
      <c r="I147" s="296" t="str">
        <f ca="1"/>
        <v>Sim</v>
      </c>
      <c r="J147" s="296" t="str">
        <f ca="1"/>
        <v>Alto</v>
      </c>
      <c r="K147" s="217">
        <f ca="1"/>
        <v>46157</v>
      </c>
      <c r="L147" s="217">
        <f ca="1"/>
        <v>46244</v>
      </c>
      <c r="M147" s="217">
        <f ca="1"/>
        <v>46254</v>
      </c>
      <c r="N147" s="217">
        <f ca="1"/>
        <v>46264</v>
      </c>
      <c r="O147" s="187">
        <f ca="1"/>
        <v>46537</v>
      </c>
      <c r="P147" s="298" t="str">
        <f ca="1"/>
        <v>Comissão</v>
      </c>
      <c r="Q147" s="298" t="str">
        <f ca="1"/>
        <v>Comissão</v>
      </c>
      <c r="R147" s="298">
        <f ca="1"/>
        <v>0</v>
      </c>
      <c r="S147" s="297" t="str">
        <f ca="1"/>
        <v>0102934-89.2026.8.24.0710</v>
      </c>
      <c r="T147" s="297">
        <f ca="1"/>
        <v>0</v>
      </c>
      <c r="U147" s="297" t="str">
        <f ca="1"/>
        <v>PREVISTA</v>
      </c>
      <c r="V147" s="187">
        <f ca="1"/>
        <v>0</v>
      </c>
      <c r="W147" s="187">
        <f ca="1"/>
        <v>0</v>
      </c>
      <c r="X147" s="187">
        <f ca="1"/>
        <v>0</v>
      </c>
      <c r="Y147" s="187">
        <f ca="1"/>
        <v>0</v>
      </c>
      <c r="Z147" s="187">
        <f ca="1"/>
        <v>0</v>
      </c>
      <c r="AA147" s="297" t="str">
        <f ca="1"/>
        <v>prazo vencendo em menos de 15 dias</v>
      </c>
      <c r="AB147" s="186"/>
    </row>
    <row r="148" spans="1:28" customFormat="1" ht="63.75" hidden="1">
      <c r="A148" s="24"/>
      <c r="B148" s="313">
        <f t="shared" ca="1" si="2"/>
        <v>0</v>
      </c>
      <c r="C148" s="294">
        <f ca="1"/>
        <v>0</v>
      </c>
      <c r="D148" s="294">
        <f ca="1"/>
        <v>0</v>
      </c>
      <c r="E148" s="294">
        <f ca="1"/>
        <v>0</v>
      </c>
      <c r="F148" s="294">
        <f ca="1"/>
        <v>0</v>
      </c>
      <c r="G148" s="294">
        <f ca="1"/>
        <v>0</v>
      </c>
      <c r="H148" s="296">
        <f ca="1"/>
        <v>0</v>
      </c>
      <c r="I148" s="296">
        <f ca="1"/>
        <v>0</v>
      </c>
      <c r="J148" s="296">
        <f ca="1"/>
        <v>0</v>
      </c>
      <c r="K148" s="217">
        <f ca="1"/>
        <v>0</v>
      </c>
      <c r="L148" s="217">
        <f ca="1"/>
        <v>0</v>
      </c>
      <c r="M148" s="217">
        <f ca="1"/>
        <v>0</v>
      </c>
      <c r="N148" s="217">
        <f ca="1"/>
        <v>0</v>
      </c>
      <c r="O148" s="187">
        <f ca="1"/>
        <v>0</v>
      </c>
      <c r="P148" s="298">
        <f ca="1"/>
        <v>0</v>
      </c>
      <c r="Q148" s="298">
        <f ca="1"/>
        <v>0</v>
      </c>
      <c r="R148" s="298">
        <f ca="1"/>
        <v>0</v>
      </c>
      <c r="S148" s="297">
        <f ca="1"/>
        <v>0</v>
      </c>
      <c r="T148" s="297">
        <f ca="1"/>
        <v>0</v>
      </c>
      <c r="U148" s="297">
        <f ca="1"/>
        <v>0</v>
      </c>
      <c r="V148" s="187">
        <f ca="1"/>
        <v>0</v>
      </c>
      <c r="W148" s="187">
        <f ca="1"/>
        <v>0</v>
      </c>
      <c r="X148" s="187">
        <f ca="1"/>
        <v>0</v>
      </c>
      <c r="Y148" s="187">
        <f ca="1"/>
        <v>0</v>
      </c>
      <c r="Z148" s="187">
        <f ca="1"/>
        <v>0</v>
      </c>
      <c r="AA148" s="297">
        <f ca="1"/>
        <v>0</v>
      </c>
      <c r="AB148" s="186"/>
    </row>
    <row r="149" spans="1:28" customFormat="1" ht="38.25" hidden="1">
      <c r="A149" s="24"/>
      <c r="B149" s="313">
        <f t="shared" ca="1" si="2"/>
        <v>0</v>
      </c>
      <c r="C149" s="294">
        <f ca="1"/>
        <v>0</v>
      </c>
      <c r="D149" s="294">
        <f ca="1"/>
        <v>0</v>
      </c>
      <c r="E149" s="294">
        <f ca="1"/>
        <v>0</v>
      </c>
      <c r="F149" s="294">
        <f ca="1"/>
        <v>0</v>
      </c>
      <c r="G149" s="294">
        <f ca="1"/>
        <v>0</v>
      </c>
      <c r="H149" s="296">
        <f ca="1"/>
        <v>0</v>
      </c>
      <c r="I149" s="296">
        <f ca="1"/>
        <v>0</v>
      </c>
      <c r="J149" s="296">
        <f ca="1"/>
        <v>0</v>
      </c>
      <c r="K149" s="217">
        <f ca="1"/>
        <v>0</v>
      </c>
      <c r="L149" s="217">
        <f ca="1"/>
        <v>0</v>
      </c>
      <c r="M149" s="217">
        <f ca="1"/>
        <v>0</v>
      </c>
      <c r="N149" s="217">
        <f ca="1"/>
        <v>0</v>
      </c>
      <c r="O149" s="187">
        <f ca="1"/>
        <v>0</v>
      </c>
      <c r="P149" s="298">
        <f ca="1"/>
        <v>0</v>
      </c>
      <c r="Q149" s="298">
        <f ca="1"/>
        <v>0</v>
      </c>
      <c r="R149" s="298">
        <f ca="1"/>
        <v>0</v>
      </c>
      <c r="S149" s="297">
        <f ca="1"/>
        <v>0</v>
      </c>
      <c r="T149" s="297">
        <f ca="1"/>
        <v>0</v>
      </c>
      <c r="U149" s="297">
        <f ca="1"/>
        <v>0</v>
      </c>
      <c r="V149" s="187">
        <f ca="1"/>
        <v>0</v>
      </c>
      <c r="W149" s="187">
        <f ca="1"/>
        <v>0</v>
      </c>
      <c r="X149" s="187">
        <f ca="1"/>
        <v>0</v>
      </c>
      <c r="Y149" s="187">
        <f ca="1"/>
        <v>0</v>
      </c>
      <c r="Z149" s="187">
        <f ca="1"/>
        <v>0</v>
      </c>
      <c r="AA149" s="297">
        <f ca="1"/>
        <v>0</v>
      </c>
      <c r="AB149" s="186"/>
    </row>
    <row r="150" spans="1:28" customFormat="1" ht="38.25" hidden="1">
      <c r="A150" s="24"/>
      <c r="B150" s="313">
        <f t="shared" ca="1" si="2"/>
        <v>0</v>
      </c>
      <c r="C150" s="294">
        <f ca="1"/>
        <v>0</v>
      </c>
      <c r="D150" s="294">
        <f ca="1"/>
        <v>0</v>
      </c>
      <c r="E150" s="294">
        <f ca="1"/>
        <v>0</v>
      </c>
      <c r="F150" s="294">
        <f ca="1"/>
        <v>0</v>
      </c>
      <c r="G150" s="294">
        <f ca="1"/>
        <v>0</v>
      </c>
      <c r="H150" s="296">
        <f ca="1"/>
        <v>0</v>
      </c>
      <c r="I150" s="296">
        <f ca="1"/>
        <v>0</v>
      </c>
      <c r="J150" s="296">
        <f ca="1"/>
        <v>0</v>
      </c>
      <c r="K150" s="217">
        <f ca="1"/>
        <v>0</v>
      </c>
      <c r="L150" s="217">
        <f ca="1"/>
        <v>0</v>
      </c>
      <c r="M150" s="217">
        <f ca="1"/>
        <v>0</v>
      </c>
      <c r="N150" s="217">
        <f ca="1"/>
        <v>0</v>
      </c>
      <c r="O150" s="187">
        <f ca="1"/>
        <v>0</v>
      </c>
      <c r="P150" s="298">
        <f ca="1"/>
        <v>0</v>
      </c>
      <c r="Q150" s="298">
        <f ca="1"/>
        <v>0</v>
      </c>
      <c r="R150" s="298">
        <f ca="1"/>
        <v>0</v>
      </c>
      <c r="S150" s="297">
        <f ca="1"/>
        <v>0</v>
      </c>
      <c r="T150" s="297">
        <f ca="1"/>
        <v>0</v>
      </c>
      <c r="U150" s="297">
        <f ca="1"/>
        <v>0</v>
      </c>
      <c r="V150" s="187">
        <f ca="1"/>
        <v>0</v>
      </c>
      <c r="W150" s="187">
        <f ca="1"/>
        <v>0</v>
      </c>
      <c r="X150" s="187">
        <f ca="1"/>
        <v>0</v>
      </c>
      <c r="Y150" s="187">
        <f ca="1"/>
        <v>0</v>
      </c>
      <c r="Z150" s="187">
        <f ca="1"/>
        <v>0</v>
      </c>
      <c r="AA150" s="297">
        <f ca="1"/>
        <v>0</v>
      </c>
      <c r="AB150" s="186"/>
    </row>
    <row r="151" spans="1:28" customFormat="1" ht="38.25" hidden="1">
      <c r="A151" s="24"/>
      <c r="B151" s="313">
        <f t="shared" ca="1" si="2"/>
        <v>0</v>
      </c>
      <c r="C151" s="294">
        <f ca="1"/>
        <v>0</v>
      </c>
      <c r="D151" s="294">
        <f ca="1"/>
        <v>0</v>
      </c>
      <c r="E151" s="294">
        <f ca="1"/>
        <v>0</v>
      </c>
      <c r="F151" s="294">
        <f ca="1"/>
        <v>0</v>
      </c>
      <c r="G151" s="294">
        <f ca="1"/>
        <v>0</v>
      </c>
      <c r="H151" s="296">
        <f ca="1"/>
        <v>0</v>
      </c>
      <c r="I151" s="296">
        <f ca="1"/>
        <v>0</v>
      </c>
      <c r="J151" s="296">
        <f ca="1"/>
        <v>0</v>
      </c>
      <c r="K151" s="217">
        <f ca="1"/>
        <v>0</v>
      </c>
      <c r="L151" s="217">
        <f ca="1"/>
        <v>0</v>
      </c>
      <c r="M151" s="217">
        <f ca="1"/>
        <v>0</v>
      </c>
      <c r="N151" s="217">
        <f ca="1"/>
        <v>0</v>
      </c>
      <c r="O151" s="187">
        <f ca="1"/>
        <v>0</v>
      </c>
      <c r="P151" s="298">
        <f ca="1"/>
        <v>0</v>
      </c>
      <c r="Q151" s="298">
        <f ca="1"/>
        <v>0</v>
      </c>
      <c r="R151" s="298">
        <f ca="1"/>
        <v>0</v>
      </c>
      <c r="S151" s="297">
        <f ca="1"/>
        <v>0</v>
      </c>
      <c r="T151" s="297">
        <f ca="1"/>
        <v>0</v>
      </c>
      <c r="U151" s="297">
        <f ca="1"/>
        <v>0</v>
      </c>
      <c r="V151" s="187">
        <f ca="1"/>
        <v>0</v>
      </c>
      <c r="W151" s="187">
        <f ca="1"/>
        <v>0</v>
      </c>
      <c r="X151" s="187">
        <f ca="1"/>
        <v>0</v>
      </c>
      <c r="Y151" s="187">
        <f ca="1"/>
        <v>0</v>
      </c>
      <c r="Z151" s="187">
        <f ca="1"/>
        <v>0</v>
      </c>
      <c r="AA151" s="297">
        <f ca="1"/>
        <v>0</v>
      </c>
      <c r="AB151" s="186"/>
    </row>
    <row r="152" spans="1:28" customFormat="1" ht="38.25" hidden="1">
      <c r="A152" s="24"/>
      <c r="B152" s="313">
        <f t="shared" ca="1" si="2"/>
        <v>0</v>
      </c>
      <c r="C152" s="294">
        <f ca="1"/>
        <v>0</v>
      </c>
      <c r="D152" s="294">
        <f ca="1"/>
        <v>0</v>
      </c>
      <c r="E152" s="294">
        <f ca="1"/>
        <v>0</v>
      </c>
      <c r="F152" s="294">
        <f ca="1"/>
        <v>0</v>
      </c>
      <c r="G152" s="294">
        <f ca="1"/>
        <v>0</v>
      </c>
      <c r="H152" s="296">
        <f ca="1"/>
        <v>0</v>
      </c>
      <c r="I152" s="296">
        <f ca="1"/>
        <v>0</v>
      </c>
      <c r="J152" s="296">
        <f ca="1"/>
        <v>0</v>
      </c>
      <c r="K152" s="217">
        <f ca="1"/>
        <v>0</v>
      </c>
      <c r="L152" s="217">
        <f ca="1"/>
        <v>0</v>
      </c>
      <c r="M152" s="217">
        <f ca="1"/>
        <v>0</v>
      </c>
      <c r="N152" s="217">
        <f ca="1"/>
        <v>0</v>
      </c>
      <c r="O152" s="187">
        <f ca="1"/>
        <v>0</v>
      </c>
      <c r="P152" s="298">
        <f ca="1"/>
        <v>0</v>
      </c>
      <c r="Q152" s="298">
        <f ca="1"/>
        <v>0</v>
      </c>
      <c r="R152" s="298">
        <f ca="1"/>
        <v>0</v>
      </c>
      <c r="S152" s="297">
        <f ca="1"/>
        <v>0</v>
      </c>
      <c r="T152" s="297">
        <f ca="1"/>
        <v>0</v>
      </c>
      <c r="U152" s="297">
        <f ca="1"/>
        <v>0</v>
      </c>
      <c r="V152" s="187">
        <f ca="1"/>
        <v>0</v>
      </c>
      <c r="W152" s="187">
        <f ca="1"/>
        <v>0</v>
      </c>
      <c r="X152" s="187">
        <f ca="1"/>
        <v>0</v>
      </c>
      <c r="Y152" s="187">
        <f ca="1"/>
        <v>0</v>
      </c>
      <c r="Z152" s="187">
        <f ca="1"/>
        <v>0</v>
      </c>
      <c r="AA152" s="297">
        <f ca="1"/>
        <v>0</v>
      </c>
      <c r="AB152" s="186"/>
    </row>
    <row r="153" spans="1:28" customFormat="1" ht="38.25" hidden="1">
      <c r="A153" s="24"/>
      <c r="B153" s="313">
        <f t="shared" ca="1" si="2"/>
        <v>0</v>
      </c>
      <c r="C153" s="294">
        <f ca="1"/>
        <v>0</v>
      </c>
      <c r="D153" s="294">
        <f ca="1"/>
        <v>0</v>
      </c>
      <c r="E153" s="294">
        <f ca="1"/>
        <v>0</v>
      </c>
      <c r="F153" s="294">
        <f ca="1"/>
        <v>0</v>
      </c>
      <c r="G153" s="294">
        <f ca="1"/>
        <v>0</v>
      </c>
      <c r="H153" s="296">
        <f ca="1"/>
        <v>0</v>
      </c>
      <c r="I153" s="296">
        <f ca="1"/>
        <v>0</v>
      </c>
      <c r="J153" s="296">
        <f ca="1"/>
        <v>0</v>
      </c>
      <c r="K153" s="217">
        <f ca="1"/>
        <v>0</v>
      </c>
      <c r="L153" s="217">
        <f ca="1"/>
        <v>0</v>
      </c>
      <c r="M153" s="217">
        <f ca="1"/>
        <v>0</v>
      </c>
      <c r="N153" s="217">
        <f ca="1"/>
        <v>0</v>
      </c>
      <c r="O153" s="187">
        <f ca="1"/>
        <v>0</v>
      </c>
      <c r="P153" s="298">
        <f ca="1"/>
        <v>0</v>
      </c>
      <c r="Q153" s="298">
        <f ca="1"/>
        <v>0</v>
      </c>
      <c r="R153" s="298">
        <f ca="1"/>
        <v>0</v>
      </c>
      <c r="S153" s="297">
        <f ca="1"/>
        <v>0</v>
      </c>
      <c r="T153" s="297">
        <f ca="1"/>
        <v>0</v>
      </c>
      <c r="U153" s="297">
        <f ca="1"/>
        <v>0</v>
      </c>
      <c r="V153" s="187">
        <f ca="1"/>
        <v>0</v>
      </c>
      <c r="W153" s="187">
        <f ca="1"/>
        <v>0</v>
      </c>
      <c r="X153" s="187">
        <f ca="1"/>
        <v>0</v>
      </c>
      <c r="Y153" s="187">
        <f ca="1"/>
        <v>0</v>
      </c>
      <c r="Z153" s="187">
        <f ca="1"/>
        <v>0</v>
      </c>
      <c r="AA153" s="297">
        <f ca="1"/>
        <v>0</v>
      </c>
      <c r="AB153" s="186"/>
    </row>
    <row r="154" spans="1:28" customFormat="1" ht="38.25" hidden="1">
      <c r="A154" s="24"/>
      <c r="B154" s="313">
        <f t="shared" ca="1" si="2"/>
        <v>0</v>
      </c>
      <c r="C154" s="294">
        <f ca="1"/>
        <v>0</v>
      </c>
      <c r="D154" s="294">
        <f ca="1"/>
        <v>0</v>
      </c>
      <c r="E154" s="294">
        <f ca="1"/>
        <v>0</v>
      </c>
      <c r="F154" s="294">
        <f ca="1"/>
        <v>0</v>
      </c>
      <c r="G154" s="294">
        <f ca="1"/>
        <v>0</v>
      </c>
      <c r="H154" s="296">
        <f ca="1"/>
        <v>0</v>
      </c>
      <c r="I154" s="296">
        <f ca="1"/>
        <v>0</v>
      </c>
      <c r="J154" s="296">
        <f ca="1"/>
        <v>0</v>
      </c>
      <c r="K154" s="217">
        <f ca="1"/>
        <v>0</v>
      </c>
      <c r="L154" s="217">
        <f ca="1"/>
        <v>0</v>
      </c>
      <c r="M154" s="217">
        <f ca="1"/>
        <v>0</v>
      </c>
      <c r="N154" s="217">
        <f ca="1"/>
        <v>0</v>
      </c>
      <c r="O154" s="187">
        <f ca="1"/>
        <v>0</v>
      </c>
      <c r="P154" s="298">
        <f ca="1"/>
        <v>0</v>
      </c>
      <c r="Q154" s="298">
        <f ca="1"/>
        <v>0</v>
      </c>
      <c r="R154" s="298">
        <f ca="1"/>
        <v>0</v>
      </c>
      <c r="S154" s="297">
        <f ca="1"/>
        <v>0</v>
      </c>
      <c r="T154" s="297">
        <f ca="1"/>
        <v>0</v>
      </c>
      <c r="U154" s="297">
        <f ca="1"/>
        <v>0</v>
      </c>
      <c r="V154" s="187">
        <f ca="1"/>
        <v>0</v>
      </c>
      <c r="W154" s="187">
        <f ca="1"/>
        <v>0</v>
      </c>
      <c r="X154" s="187">
        <f ca="1"/>
        <v>0</v>
      </c>
      <c r="Y154" s="187">
        <f ca="1"/>
        <v>0</v>
      </c>
      <c r="Z154" s="187">
        <f ca="1"/>
        <v>0</v>
      </c>
      <c r="AA154" s="297">
        <f ca="1"/>
        <v>0</v>
      </c>
      <c r="AB154" s="186"/>
    </row>
    <row r="155" spans="1:28" customFormat="1" ht="38.25" hidden="1">
      <c r="A155" s="24"/>
      <c r="B155" s="313">
        <f t="shared" ca="1" si="2"/>
        <v>0</v>
      </c>
      <c r="C155" s="294">
        <f ca="1"/>
        <v>0</v>
      </c>
      <c r="D155" s="294">
        <f ca="1"/>
        <v>0</v>
      </c>
      <c r="E155" s="294">
        <f ca="1"/>
        <v>0</v>
      </c>
      <c r="F155" s="294">
        <f ca="1"/>
        <v>0</v>
      </c>
      <c r="G155" s="294">
        <f ca="1"/>
        <v>0</v>
      </c>
      <c r="H155" s="296">
        <f ca="1"/>
        <v>0</v>
      </c>
      <c r="I155" s="296">
        <f ca="1"/>
        <v>0</v>
      </c>
      <c r="J155" s="296">
        <f ca="1"/>
        <v>0</v>
      </c>
      <c r="K155" s="217">
        <f ca="1"/>
        <v>0</v>
      </c>
      <c r="L155" s="217">
        <f ca="1"/>
        <v>0</v>
      </c>
      <c r="M155" s="217">
        <f ca="1"/>
        <v>0</v>
      </c>
      <c r="N155" s="217">
        <f ca="1"/>
        <v>0</v>
      </c>
      <c r="O155" s="187">
        <f ca="1"/>
        <v>0</v>
      </c>
      <c r="P155" s="298">
        <f ca="1"/>
        <v>0</v>
      </c>
      <c r="Q155" s="298">
        <f ca="1"/>
        <v>0</v>
      </c>
      <c r="R155" s="298">
        <f ca="1"/>
        <v>0</v>
      </c>
      <c r="S155" s="297">
        <f ca="1"/>
        <v>0</v>
      </c>
      <c r="T155" s="297">
        <f ca="1"/>
        <v>0</v>
      </c>
      <c r="U155" s="297">
        <f ca="1"/>
        <v>0</v>
      </c>
      <c r="V155" s="187">
        <f ca="1"/>
        <v>0</v>
      </c>
      <c r="W155" s="187">
        <f ca="1"/>
        <v>0</v>
      </c>
      <c r="X155" s="187">
        <f ca="1"/>
        <v>0</v>
      </c>
      <c r="Y155" s="187">
        <f ca="1"/>
        <v>0</v>
      </c>
      <c r="Z155" s="187">
        <f ca="1"/>
        <v>0</v>
      </c>
      <c r="AA155" s="297">
        <f ca="1"/>
        <v>0</v>
      </c>
      <c r="AB155" s="186"/>
    </row>
    <row r="156" spans="1:28" customFormat="1" ht="38.25" hidden="1">
      <c r="A156" s="24"/>
      <c r="B156" s="313">
        <f t="shared" ca="1" si="2"/>
        <v>0</v>
      </c>
      <c r="C156" s="294">
        <f ca="1"/>
        <v>0</v>
      </c>
      <c r="D156" s="294">
        <f ca="1"/>
        <v>0</v>
      </c>
      <c r="E156" s="294">
        <f ca="1"/>
        <v>0</v>
      </c>
      <c r="F156" s="294">
        <f ca="1"/>
        <v>0</v>
      </c>
      <c r="G156" s="294">
        <f ca="1"/>
        <v>0</v>
      </c>
      <c r="H156" s="294">
        <f ca="1"/>
        <v>0</v>
      </c>
      <c r="I156" s="294">
        <f ca="1"/>
        <v>0</v>
      </c>
      <c r="J156" s="294">
        <f ca="1"/>
        <v>0</v>
      </c>
      <c r="K156" s="217">
        <f ca="1"/>
        <v>0</v>
      </c>
      <c r="L156" s="217">
        <f ca="1"/>
        <v>0</v>
      </c>
      <c r="M156" s="217">
        <f ca="1"/>
        <v>0</v>
      </c>
      <c r="N156" s="217">
        <f ca="1"/>
        <v>0</v>
      </c>
      <c r="O156" s="187">
        <f ca="1"/>
        <v>0</v>
      </c>
      <c r="P156" s="298">
        <f ca="1"/>
        <v>0</v>
      </c>
      <c r="Q156" s="298">
        <f ca="1"/>
        <v>0</v>
      </c>
      <c r="R156" s="298">
        <f ca="1"/>
        <v>0</v>
      </c>
      <c r="S156" s="297">
        <f ca="1"/>
        <v>0</v>
      </c>
      <c r="T156" s="297">
        <f ca="1"/>
        <v>0</v>
      </c>
      <c r="U156" s="297">
        <f ca="1"/>
        <v>0</v>
      </c>
      <c r="V156" s="187">
        <f ca="1"/>
        <v>0</v>
      </c>
      <c r="W156" s="187">
        <f ca="1"/>
        <v>0</v>
      </c>
      <c r="X156" s="187">
        <f ca="1"/>
        <v>0</v>
      </c>
      <c r="Y156" s="187">
        <f ca="1"/>
        <v>0</v>
      </c>
      <c r="Z156" s="187">
        <f ca="1"/>
        <v>0</v>
      </c>
      <c r="AA156" s="297">
        <f ca="1"/>
        <v>0</v>
      </c>
      <c r="AB156" s="186"/>
    </row>
    <row r="157" spans="1:28" customFormat="1" ht="38.25" hidden="1">
      <c r="A157" s="24"/>
      <c r="B157" s="313">
        <f t="shared" ca="1" si="2"/>
        <v>0</v>
      </c>
      <c r="C157" s="294">
        <f ca="1"/>
        <v>0</v>
      </c>
      <c r="D157" s="294">
        <f ca="1"/>
        <v>0</v>
      </c>
      <c r="E157" s="294">
        <f ca="1"/>
        <v>0</v>
      </c>
      <c r="F157" s="294">
        <f ca="1"/>
        <v>0</v>
      </c>
      <c r="G157" s="294">
        <f ca="1"/>
        <v>0</v>
      </c>
      <c r="H157" s="294">
        <f ca="1"/>
        <v>0</v>
      </c>
      <c r="I157" s="294">
        <f ca="1"/>
        <v>0</v>
      </c>
      <c r="J157" s="294">
        <f ca="1"/>
        <v>0</v>
      </c>
      <c r="K157" s="217">
        <f ca="1"/>
        <v>0</v>
      </c>
      <c r="L157" s="217">
        <f ca="1"/>
        <v>0</v>
      </c>
      <c r="M157" s="217">
        <f ca="1"/>
        <v>0</v>
      </c>
      <c r="N157" s="217">
        <f ca="1"/>
        <v>0</v>
      </c>
      <c r="O157" s="187">
        <f ca="1"/>
        <v>0</v>
      </c>
      <c r="P157" s="298">
        <f ca="1"/>
        <v>0</v>
      </c>
      <c r="Q157" s="298">
        <f ca="1"/>
        <v>0</v>
      </c>
      <c r="R157" s="298">
        <f ca="1"/>
        <v>0</v>
      </c>
      <c r="S157" s="297">
        <f ca="1"/>
        <v>0</v>
      </c>
      <c r="T157" s="297">
        <f ca="1"/>
        <v>0</v>
      </c>
      <c r="U157" s="297">
        <f ca="1"/>
        <v>0</v>
      </c>
      <c r="V157" s="187">
        <f ca="1"/>
        <v>0</v>
      </c>
      <c r="W157" s="187">
        <f ca="1"/>
        <v>0</v>
      </c>
      <c r="X157" s="187">
        <f ca="1"/>
        <v>0</v>
      </c>
      <c r="Y157" s="187">
        <f ca="1"/>
        <v>0</v>
      </c>
      <c r="Z157" s="187">
        <f ca="1"/>
        <v>0</v>
      </c>
      <c r="AA157" s="297">
        <f ca="1"/>
        <v>0</v>
      </c>
      <c r="AB157" s="186"/>
    </row>
    <row r="158" spans="1:28" customFormat="1" ht="89.25" hidden="1">
      <c r="A158" s="24"/>
      <c r="B158" s="313">
        <f t="shared" ca="1" si="2"/>
        <v>0</v>
      </c>
      <c r="C158" s="294">
        <f ca="1"/>
        <v>0</v>
      </c>
      <c r="D158" s="294">
        <f ca="1"/>
        <v>0</v>
      </c>
      <c r="E158" s="294">
        <f ca="1"/>
        <v>0</v>
      </c>
      <c r="F158" s="294">
        <f ca="1"/>
        <v>0</v>
      </c>
      <c r="G158" s="294">
        <f ca="1"/>
        <v>0</v>
      </c>
      <c r="H158" s="294">
        <f ca="1"/>
        <v>0</v>
      </c>
      <c r="I158" s="294">
        <f ca="1"/>
        <v>0</v>
      </c>
      <c r="J158" s="294">
        <f ca="1"/>
        <v>0</v>
      </c>
      <c r="K158" s="217">
        <f ca="1"/>
        <v>0</v>
      </c>
      <c r="L158" s="217">
        <f ca="1"/>
        <v>0</v>
      </c>
      <c r="M158" s="217">
        <f ca="1"/>
        <v>0</v>
      </c>
      <c r="N158" s="217">
        <f ca="1"/>
        <v>0</v>
      </c>
      <c r="O158" s="187">
        <f ca="1"/>
        <v>0</v>
      </c>
      <c r="P158" s="298">
        <f ca="1"/>
        <v>0</v>
      </c>
      <c r="Q158" s="298">
        <f ca="1"/>
        <v>0</v>
      </c>
      <c r="R158" s="298">
        <f ca="1"/>
        <v>0</v>
      </c>
      <c r="S158" s="297">
        <f ca="1"/>
        <v>0</v>
      </c>
      <c r="T158" s="297">
        <f ca="1"/>
        <v>0</v>
      </c>
      <c r="U158" s="297">
        <f ca="1"/>
        <v>0</v>
      </c>
      <c r="V158" s="187">
        <f ca="1"/>
        <v>0</v>
      </c>
      <c r="W158" s="187">
        <f ca="1"/>
        <v>0</v>
      </c>
      <c r="X158" s="187">
        <f ca="1"/>
        <v>0</v>
      </c>
      <c r="Y158" s="187">
        <f ca="1"/>
        <v>0</v>
      </c>
      <c r="Z158" s="187">
        <f ca="1"/>
        <v>0</v>
      </c>
      <c r="AA158" s="297">
        <f ca="1"/>
        <v>0</v>
      </c>
      <c r="AB158" s="186"/>
    </row>
    <row r="159" spans="1:28" customFormat="1" ht="89.25" hidden="1">
      <c r="A159" s="24"/>
      <c r="B159" s="313">
        <f t="shared" ca="1" si="2"/>
        <v>0</v>
      </c>
      <c r="C159" s="294">
        <f ca="1"/>
        <v>0</v>
      </c>
      <c r="D159" s="294">
        <f ca="1"/>
        <v>0</v>
      </c>
      <c r="E159" s="294">
        <f ca="1"/>
        <v>0</v>
      </c>
      <c r="F159" s="294">
        <f ca="1"/>
        <v>0</v>
      </c>
      <c r="G159" s="294">
        <f ca="1"/>
        <v>0</v>
      </c>
      <c r="H159" s="294">
        <f ca="1"/>
        <v>0</v>
      </c>
      <c r="I159" s="294">
        <f ca="1"/>
        <v>0</v>
      </c>
      <c r="J159" s="294">
        <f ca="1"/>
        <v>0</v>
      </c>
      <c r="K159" s="217">
        <f ca="1"/>
        <v>0</v>
      </c>
      <c r="L159" s="217">
        <f ca="1"/>
        <v>0</v>
      </c>
      <c r="M159" s="217">
        <f ca="1"/>
        <v>0</v>
      </c>
      <c r="N159" s="217">
        <f ca="1"/>
        <v>0</v>
      </c>
      <c r="O159" s="187">
        <f ca="1"/>
        <v>0</v>
      </c>
      <c r="P159" s="298">
        <f ca="1"/>
        <v>0</v>
      </c>
      <c r="Q159" s="298">
        <f ca="1"/>
        <v>0</v>
      </c>
      <c r="R159" s="298">
        <f ca="1"/>
        <v>0</v>
      </c>
      <c r="S159" s="297">
        <f ca="1"/>
        <v>0</v>
      </c>
      <c r="T159" s="297">
        <f ca="1"/>
        <v>0</v>
      </c>
      <c r="U159" s="297">
        <f ca="1"/>
        <v>0</v>
      </c>
      <c r="V159" s="187">
        <f ca="1"/>
        <v>0</v>
      </c>
      <c r="W159" s="187">
        <f ca="1"/>
        <v>0</v>
      </c>
      <c r="X159" s="187">
        <f ca="1"/>
        <v>0</v>
      </c>
      <c r="Y159" s="187">
        <f ca="1"/>
        <v>0</v>
      </c>
      <c r="Z159" s="187">
        <f ca="1"/>
        <v>0</v>
      </c>
      <c r="AA159" s="297">
        <f ca="1"/>
        <v>0</v>
      </c>
      <c r="AB159" s="186"/>
    </row>
    <row r="160" spans="1:28" customFormat="1" ht="89.25" hidden="1">
      <c r="A160" s="24"/>
      <c r="B160" s="313">
        <f t="shared" ca="1" si="2"/>
        <v>0</v>
      </c>
      <c r="C160" s="294">
        <f ca="1"/>
        <v>0</v>
      </c>
      <c r="D160" s="294">
        <f ca="1"/>
        <v>0</v>
      </c>
      <c r="E160" s="294">
        <f ca="1"/>
        <v>0</v>
      </c>
      <c r="F160" s="294">
        <f ca="1"/>
        <v>0</v>
      </c>
      <c r="G160" s="294">
        <f ca="1"/>
        <v>0</v>
      </c>
      <c r="H160" s="294">
        <f ca="1"/>
        <v>0</v>
      </c>
      <c r="I160" s="294">
        <f ca="1"/>
        <v>0</v>
      </c>
      <c r="J160" s="294">
        <f ca="1"/>
        <v>0</v>
      </c>
      <c r="K160" s="217">
        <f ca="1"/>
        <v>0</v>
      </c>
      <c r="L160" s="217">
        <f ca="1"/>
        <v>0</v>
      </c>
      <c r="M160" s="217">
        <f ca="1"/>
        <v>0</v>
      </c>
      <c r="N160" s="217">
        <f ca="1"/>
        <v>0</v>
      </c>
      <c r="O160" s="187">
        <f ca="1"/>
        <v>0</v>
      </c>
      <c r="P160" s="298">
        <f ca="1"/>
        <v>0</v>
      </c>
      <c r="Q160" s="298">
        <f ca="1"/>
        <v>0</v>
      </c>
      <c r="R160" s="298">
        <f ca="1"/>
        <v>0</v>
      </c>
      <c r="S160" s="297">
        <f ca="1"/>
        <v>0</v>
      </c>
      <c r="T160" s="297">
        <f ca="1"/>
        <v>0</v>
      </c>
      <c r="U160" s="297">
        <f ca="1"/>
        <v>0</v>
      </c>
      <c r="V160" s="187">
        <f ca="1"/>
        <v>0</v>
      </c>
      <c r="W160" s="187">
        <f ca="1"/>
        <v>0</v>
      </c>
      <c r="X160" s="187">
        <f ca="1"/>
        <v>0</v>
      </c>
      <c r="Y160" s="187">
        <f ca="1"/>
        <v>0</v>
      </c>
      <c r="Z160" s="187">
        <f ca="1"/>
        <v>0</v>
      </c>
      <c r="AA160" s="297">
        <f ca="1"/>
        <v>0</v>
      </c>
      <c r="AB160" s="186"/>
    </row>
    <row r="161" spans="1:28" customFormat="1" ht="76.5" hidden="1">
      <c r="A161" s="24"/>
      <c r="B161" s="313">
        <f t="shared" ca="1" si="2"/>
        <v>0</v>
      </c>
      <c r="C161" s="294">
        <f ca="1"/>
        <v>0</v>
      </c>
      <c r="D161" s="294">
        <f ca="1"/>
        <v>0</v>
      </c>
      <c r="E161" s="294">
        <f ca="1"/>
        <v>0</v>
      </c>
      <c r="F161" s="294">
        <f ca="1"/>
        <v>0</v>
      </c>
      <c r="G161" s="294">
        <f ca="1"/>
        <v>0</v>
      </c>
      <c r="H161" s="294">
        <f ca="1"/>
        <v>0</v>
      </c>
      <c r="I161" s="294">
        <f ca="1"/>
        <v>0</v>
      </c>
      <c r="J161" s="294">
        <f ca="1"/>
        <v>0</v>
      </c>
      <c r="K161" s="217">
        <f ca="1"/>
        <v>0</v>
      </c>
      <c r="L161" s="217">
        <f ca="1"/>
        <v>0</v>
      </c>
      <c r="M161" s="217">
        <f ca="1"/>
        <v>0</v>
      </c>
      <c r="N161" s="217">
        <f ca="1"/>
        <v>0</v>
      </c>
      <c r="O161" s="187">
        <f ca="1"/>
        <v>0</v>
      </c>
      <c r="P161" s="298">
        <f ca="1"/>
        <v>0</v>
      </c>
      <c r="Q161" s="298">
        <f ca="1"/>
        <v>0</v>
      </c>
      <c r="R161" s="298">
        <f ca="1"/>
        <v>0</v>
      </c>
      <c r="S161" s="297">
        <f ca="1"/>
        <v>0</v>
      </c>
      <c r="T161" s="297">
        <f ca="1"/>
        <v>0</v>
      </c>
      <c r="U161" s="297">
        <f ca="1"/>
        <v>0</v>
      </c>
      <c r="V161" s="187">
        <f ca="1"/>
        <v>0</v>
      </c>
      <c r="W161" s="187">
        <f ca="1"/>
        <v>0</v>
      </c>
      <c r="X161" s="187">
        <f ca="1"/>
        <v>0</v>
      </c>
      <c r="Y161" s="187">
        <f ca="1"/>
        <v>0</v>
      </c>
      <c r="Z161" s="187">
        <f ca="1"/>
        <v>0</v>
      </c>
      <c r="AA161" s="297">
        <f ca="1"/>
        <v>0</v>
      </c>
      <c r="AB161" s="186"/>
    </row>
    <row r="162" spans="1:28" customFormat="1" ht="63.75" hidden="1">
      <c r="A162" s="24"/>
      <c r="B162" s="313">
        <f t="shared" ca="1" si="2"/>
        <v>0</v>
      </c>
      <c r="C162" s="294">
        <f ca="1"/>
        <v>0</v>
      </c>
      <c r="D162" s="294">
        <f ca="1"/>
        <v>0</v>
      </c>
      <c r="E162" s="294">
        <f ca="1"/>
        <v>0</v>
      </c>
      <c r="F162" s="294">
        <f ca="1"/>
        <v>0</v>
      </c>
      <c r="G162" s="294">
        <f ca="1"/>
        <v>0</v>
      </c>
      <c r="H162" s="294">
        <f ca="1"/>
        <v>0</v>
      </c>
      <c r="I162" s="294">
        <f ca="1"/>
        <v>0</v>
      </c>
      <c r="J162" s="294">
        <f ca="1"/>
        <v>0</v>
      </c>
      <c r="K162" s="217">
        <f ca="1"/>
        <v>0</v>
      </c>
      <c r="L162" s="217">
        <f ca="1"/>
        <v>0</v>
      </c>
      <c r="M162" s="217">
        <f ca="1"/>
        <v>0</v>
      </c>
      <c r="N162" s="217">
        <f ca="1"/>
        <v>0</v>
      </c>
      <c r="O162" s="187">
        <f ca="1"/>
        <v>0</v>
      </c>
      <c r="P162" s="298">
        <f ca="1"/>
        <v>0</v>
      </c>
      <c r="Q162" s="298">
        <f ca="1"/>
        <v>0</v>
      </c>
      <c r="R162" s="298">
        <f ca="1"/>
        <v>0</v>
      </c>
      <c r="S162" s="297">
        <f ca="1"/>
        <v>0</v>
      </c>
      <c r="T162" s="297">
        <f ca="1"/>
        <v>0</v>
      </c>
      <c r="U162" s="297">
        <f ca="1"/>
        <v>0</v>
      </c>
      <c r="V162" s="187">
        <f ca="1"/>
        <v>0</v>
      </c>
      <c r="W162" s="187">
        <f ca="1"/>
        <v>0</v>
      </c>
      <c r="X162" s="187">
        <f ca="1"/>
        <v>0</v>
      </c>
      <c r="Y162" s="187">
        <f ca="1"/>
        <v>0</v>
      </c>
      <c r="Z162" s="187">
        <f ca="1"/>
        <v>0</v>
      </c>
      <c r="AA162" s="297">
        <f ca="1"/>
        <v>0</v>
      </c>
      <c r="AB162" s="186"/>
    </row>
    <row r="163" spans="1:28" customFormat="1" ht="76.5" hidden="1">
      <c r="A163" s="24"/>
      <c r="B163" s="313">
        <f t="shared" ca="1" si="2"/>
        <v>0</v>
      </c>
      <c r="C163" s="294">
        <f ca="1"/>
        <v>0</v>
      </c>
      <c r="D163" s="294">
        <f ca="1"/>
        <v>0</v>
      </c>
      <c r="E163" s="294">
        <f ca="1"/>
        <v>0</v>
      </c>
      <c r="F163" s="294">
        <f ca="1"/>
        <v>0</v>
      </c>
      <c r="G163" s="294">
        <f ca="1"/>
        <v>0</v>
      </c>
      <c r="H163" s="294">
        <f ca="1"/>
        <v>0</v>
      </c>
      <c r="I163" s="294">
        <f ca="1"/>
        <v>0</v>
      </c>
      <c r="J163" s="294">
        <f ca="1"/>
        <v>0</v>
      </c>
      <c r="K163" s="217">
        <f ca="1"/>
        <v>0</v>
      </c>
      <c r="L163" s="217">
        <f ca="1"/>
        <v>0</v>
      </c>
      <c r="M163" s="217">
        <f ca="1"/>
        <v>0</v>
      </c>
      <c r="N163" s="217">
        <f ca="1"/>
        <v>0</v>
      </c>
      <c r="O163" s="187">
        <f ca="1"/>
        <v>0</v>
      </c>
      <c r="P163" s="298">
        <f ca="1"/>
        <v>0</v>
      </c>
      <c r="Q163" s="298">
        <f ca="1"/>
        <v>0</v>
      </c>
      <c r="R163" s="298">
        <f ca="1"/>
        <v>0</v>
      </c>
      <c r="S163" s="297">
        <f ca="1"/>
        <v>0</v>
      </c>
      <c r="T163" s="297">
        <f ca="1"/>
        <v>0</v>
      </c>
      <c r="U163" s="297">
        <f ca="1"/>
        <v>0</v>
      </c>
      <c r="V163" s="187">
        <f ca="1"/>
        <v>0</v>
      </c>
      <c r="W163" s="187">
        <f ca="1"/>
        <v>0</v>
      </c>
      <c r="X163" s="187">
        <f ca="1"/>
        <v>0</v>
      </c>
      <c r="Y163" s="187">
        <f ca="1"/>
        <v>0</v>
      </c>
      <c r="Z163" s="187">
        <f ca="1"/>
        <v>0</v>
      </c>
      <c r="AA163" s="297">
        <f ca="1"/>
        <v>0</v>
      </c>
      <c r="AB163" s="186"/>
    </row>
    <row r="164" spans="1:28" customFormat="1" ht="76.5" hidden="1">
      <c r="A164" s="24"/>
      <c r="B164" s="313">
        <f t="shared" ca="1" si="2"/>
        <v>0</v>
      </c>
      <c r="C164" s="294">
        <f ca="1"/>
        <v>0</v>
      </c>
      <c r="D164" s="294">
        <f ca="1"/>
        <v>0</v>
      </c>
      <c r="E164" s="294">
        <f ca="1"/>
        <v>0</v>
      </c>
      <c r="F164" s="294">
        <f ca="1"/>
        <v>0</v>
      </c>
      <c r="G164" s="294">
        <f ca="1"/>
        <v>0</v>
      </c>
      <c r="H164" s="294">
        <f ca="1"/>
        <v>0</v>
      </c>
      <c r="I164" s="294">
        <f ca="1"/>
        <v>0</v>
      </c>
      <c r="J164" s="294">
        <f ca="1"/>
        <v>0</v>
      </c>
      <c r="K164" s="217">
        <f ca="1"/>
        <v>0</v>
      </c>
      <c r="L164" s="217">
        <f ca="1"/>
        <v>0</v>
      </c>
      <c r="M164" s="217">
        <f ca="1"/>
        <v>0</v>
      </c>
      <c r="N164" s="217">
        <f ca="1"/>
        <v>0</v>
      </c>
      <c r="O164" s="187">
        <f ca="1"/>
        <v>0</v>
      </c>
      <c r="P164" s="298">
        <f ca="1"/>
        <v>0</v>
      </c>
      <c r="Q164" s="298">
        <f ca="1"/>
        <v>0</v>
      </c>
      <c r="R164" s="298">
        <f ca="1"/>
        <v>0</v>
      </c>
      <c r="S164" s="297">
        <f ca="1"/>
        <v>0</v>
      </c>
      <c r="T164" s="297">
        <f ca="1"/>
        <v>0</v>
      </c>
      <c r="U164" s="297">
        <f ca="1"/>
        <v>0</v>
      </c>
      <c r="V164" s="187">
        <f ca="1"/>
        <v>0</v>
      </c>
      <c r="W164" s="187">
        <f ca="1"/>
        <v>0</v>
      </c>
      <c r="X164" s="187">
        <f ca="1"/>
        <v>0</v>
      </c>
      <c r="Y164" s="187">
        <f ca="1"/>
        <v>0</v>
      </c>
      <c r="Z164" s="187">
        <f ca="1"/>
        <v>0</v>
      </c>
      <c r="AA164" s="297">
        <f ca="1"/>
        <v>0</v>
      </c>
      <c r="AB164" s="186"/>
    </row>
    <row r="165" spans="1:28" customFormat="1" ht="76.5" hidden="1">
      <c r="A165" s="24"/>
      <c r="B165" s="313">
        <f t="shared" ca="1" si="2"/>
        <v>0</v>
      </c>
      <c r="C165" s="294">
        <f ca="1"/>
        <v>0</v>
      </c>
      <c r="D165" s="294">
        <f ca="1"/>
        <v>0</v>
      </c>
      <c r="E165" s="294">
        <f ca="1"/>
        <v>0</v>
      </c>
      <c r="F165" s="294">
        <f ca="1"/>
        <v>0</v>
      </c>
      <c r="G165" s="294">
        <f ca="1"/>
        <v>0</v>
      </c>
      <c r="H165" s="296">
        <f ca="1"/>
        <v>0</v>
      </c>
      <c r="I165" s="296">
        <f ca="1"/>
        <v>0</v>
      </c>
      <c r="J165" s="296">
        <f ca="1"/>
        <v>0</v>
      </c>
      <c r="K165" s="217">
        <f ca="1"/>
        <v>0</v>
      </c>
      <c r="L165" s="217">
        <f ca="1"/>
        <v>0</v>
      </c>
      <c r="M165" s="217">
        <f ca="1"/>
        <v>0</v>
      </c>
      <c r="N165" s="217">
        <f ca="1"/>
        <v>0</v>
      </c>
      <c r="O165" s="187">
        <f ca="1"/>
        <v>0</v>
      </c>
      <c r="P165" s="298">
        <f ca="1"/>
        <v>0</v>
      </c>
      <c r="Q165" s="298">
        <f ca="1"/>
        <v>0</v>
      </c>
      <c r="R165" s="298">
        <f ca="1"/>
        <v>0</v>
      </c>
      <c r="S165" s="297">
        <f ca="1"/>
        <v>0</v>
      </c>
      <c r="T165" s="297">
        <f ca="1"/>
        <v>0</v>
      </c>
      <c r="U165" s="297">
        <f ca="1"/>
        <v>0</v>
      </c>
      <c r="V165" s="187">
        <f ca="1"/>
        <v>0</v>
      </c>
      <c r="W165" s="187">
        <f ca="1"/>
        <v>0</v>
      </c>
      <c r="X165" s="187">
        <f ca="1"/>
        <v>0</v>
      </c>
      <c r="Y165" s="187">
        <f ca="1"/>
        <v>0</v>
      </c>
      <c r="Z165" s="187">
        <f ca="1"/>
        <v>0</v>
      </c>
      <c r="AA165" s="297">
        <f ca="1"/>
        <v>0</v>
      </c>
      <c r="AB165" s="186"/>
    </row>
    <row r="166" spans="1:28" customFormat="1" ht="76.5" hidden="1">
      <c r="A166" s="24"/>
      <c r="B166" s="313">
        <f t="shared" ca="1" si="2"/>
        <v>0</v>
      </c>
      <c r="C166" s="294">
        <f ca="1"/>
        <v>0</v>
      </c>
      <c r="D166" s="294">
        <f ca="1"/>
        <v>0</v>
      </c>
      <c r="E166" s="294">
        <f ca="1"/>
        <v>0</v>
      </c>
      <c r="F166" s="294">
        <f ca="1"/>
        <v>0</v>
      </c>
      <c r="G166" s="294">
        <f ca="1"/>
        <v>0</v>
      </c>
      <c r="H166" s="296">
        <f ca="1"/>
        <v>0</v>
      </c>
      <c r="I166" s="296">
        <f ca="1"/>
        <v>0</v>
      </c>
      <c r="J166" s="296">
        <f ca="1"/>
        <v>0</v>
      </c>
      <c r="K166" s="217">
        <f ca="1"/>
        <v>0</v>
      </c>
      <c r="L166" s="217">
        <f ca="1"/>
        <v>0</v>
      </c>
      <c r="M166" s="217">
        <f ca="1"/>
        <v>0</v>
      </c>
      <c r="N166" s="217">
        <f ca="1"/>
        <v>0</v>
      </c>
      <c r="O166" s="187">
        <f ca="1"/>
        <v>0</v>
      </c>
      <c r="P166" s="298">
        <f ca="1"/>
        <v>0</v>
      </c>
      <c r="Q166" s="298">
        <f ca="1"/>
        <v>0</v>
      </c>
      <c r="R166" s="298">
        <f ca="1"/>
        <v>0</v>
      </c>
      <c r="S166" s="297">
        <f ca="1"/>
        <v>0</v>
      </c>
      <c r="T166" s="297">
        <f ca="1"/>
        <v>0</v>
      </c>
      <c r="U166" s="297">
        <f ca="1"/>
        <v>0</v>
      </c>
      <c r="V166" s="187">
        <f ca="1"/>
        <v>0</v>
      </c>
      <c r="W166" s="187">
        <f ca="1"/>
        <v>0</v>
      </c>
      <c r="X166" s="187">
        <f ca="1"/>
        <v>0</v>
      </c>
      <c r="Y166" s="187">
        <f ca="1"/>
        <v>0</v>
      </c>
      <c r="Z166" s="187">
        <f ca="1"/>
        <v>0</v>
      </c>
      <c r="AA166" s="297">
        <f ca="1"/>
        <v>0</v>
      </c>
      <c r="AB166" s="186"/>
    </row>
    <row r="167" spans="1:28" customFormat="1" ht="76.5" hidden="1">
      <c r="A167" s="24"/>
      <c r="B167" s="313">
        <f t="shared" ca="1" si="2"/>
        <v>0</v>
      </c>
      <c r="C167" s="294">
        <f ca="1"/>
        <v>0</v>
      </c>
      <c r="D167" s="294">
        <f ca="1"/>
        <v>0</v>
      </c>
      <c r="E167" s="294">
        <f ca="1"/>
        <v>0</v>
      </c>
      <c r="F167" s="294">
        <f ca="1"/>
        <v>0</v>
      </c>
      <c r="G167" s="294">
        <f ca="1"/>
        <v>0</v>
      </c>
      <c r="H167" s="296">
        <f ca="1"/>
        <v>0</v>
      </c>
      <c r="I167" s="296">
        <f ca="1"/>
        <v>0</v>
      </c>
      <c r="J167" s="296">
        <f ca="1"/>
        <v>0</v>
      </c>
      <c r="K167" s="217">
        <f ca="1"/>
        <v>0</v>
      </c>
      <c r="L167" s="217">
        <f ca="1"/>
        <v>0</v>
      </c>
      <c r="M167" s="217">
        <f ca="1"/>
        <v>0</v>
      </c>
      <c r="N167" s="217">
        <f ca="1"/>
        <v>0</v>
      </c>
      <c r="O167" s="187">
        <f ca="1"/>
        <v>0</v>
      </c>
      <c r="P167" s="298">
        <f ca="1"/>
        <v>0</v>
      </c>
      <c r="Q167" s="298">
        <f ca="1"/>
        <v>0</v>
      </c>
      <c r="R167" s="298">
        <f ca="1"/>
        <v>0</v>
      </c>
      <c r="S167" s="297">
        <f ca="1"/>
        <v>0</v>
      </c>
      <c r="T167" s="297">
        <f ca="1"/>
        <v>0</v>
      </c>
      <c r="U167" s="297">
        <f ca="1"/>
        <v>0</v>
      </c>
      <c r="V167" s="187">
        <f ca="1"/>
        <v>0</v>
      </c>
      <c r="W167" s="187">
        <f ca="1"/>
        <v>0</v>
      </c>
      <c r="X167" s="187">
        <f ca="1"/>
        <v>0</v>
      </c>
      <c r="Y167" s="187">
        <f ca="1"/>
        <v>0</v>
      </c>
      <c r="Z167" s="187">
        <f ca="1"/>
        <v>0</v>
      </c>
      <c r="AA167" s="297">
        <f ca="1"/>
        <v>0</v>
      </c>
      <c r="AB167" s="186"/>
    </row>
    <row r="168" spans="1:28" customFormat="1" ht="76.5" hidden="1">
      <c r="A168" s="24"/>
      <c r="B168" s="313">
        <f t="shared" ca="1" si="2"/>
        <v>0</v>
      </c>
      <c r="C168" s="294">
        <f ca="1"/>
        <v>0</v>
      </c>
      <c r="D168" s="294">
        <f ca="1"/>
        <v>0</v>
      </c>
      <c r="E168" s="294">
        <f ca="1"/>
        <v>0</v>
      </c>
      <c r="F168" s="296">
        <f ca="1"/>
        <v>0</v>
      </c>
      <c r="G168" s="296">
        <f ca="1"/>
        <v>0</v>
      </c>
      <c r="H168" s="296">
        <f ca="1"/>
        <v>0</v>
      </c>
      <c r="I168" s="296">
        <f ca="1"/>
        <v>0</v>
      </c>
      <c r="J168" s="296">
        <f ca="1"/>
        <v>0</v>
      </c>
      <c r="K168" s="217">
        <f ca="1"/>
        <v>0</v>
      </c>
      <c r="L168" s="217">
        <f ca="1"/>
        <v>0</v>
      </c>
      <c r="M168" s="217">
        <f ca="1"/>
        <v>0</v>
      </c>
      <c r="N168" s="217">
        <f ca="1"/>
        <v>0</v>
      </c>
      <c r="O168" s="187">
        <f ca="1"/>
        <v>0</v>
      </c>
      <c r="P168" s="298">
        <f ca="1"/>
        <v>0</v>
      </c>
      <c r="Q168" s="298">
        <f ca="1"/>
        <v>0</v>
      </c>
      <c r="R168" s="298">
        <f ca="1"/>
        <v>0</v>
      </c>
      <c r="S168" s="297">
        <f ca="1"/>
        <v>0</v>
      </c>
      <c r="T168" s="297">
        <f ca="1"/>
        <v>0</v>
      </c>
      <c r="U168" s="297">
        <f ca="1"/>
        <v>0</v>
      </c>
      <c r="V168" s="187">
        <f ca="1"/>
        <v>0</v>
      </c>
      <c r="W168" s="187">
        <f ca="1"/>
        <v>0</v>
      </c>
      <c r="X168" s="187">
        <f ca="1"/>
        <v>0</v>
      </c>
      <c r="Y168" s="187">
        <f ca="1"/>
        <v>0</v>
      </c>
      <c r="Z168" s="187">
        <f ca="1"/>
        <v>0</v>
      </c>
      <c r="AA168" s="297">
        <f ca="1"/>
        <v>0</v>
      </c>
      <c r="AB168" s="186"/>
    </row>
    <row r="169" spans="1:28" customFormat="1" ht="76.5" hidden="1">
      <c r="A169" s="24"/>
      <c r="B169" s="313">
        <f t="shared" ca="1" si="2"/>
        <v>0</v>
      </c>
      <c r="C169" s="294">
        <f ca="1"/>
        <v>0</v>
      </c>
      <c r="D169" s="294">
        <f ca="1"/>
        <v>0</v>
      </c>
      <c r="E169" s="294">
        <f ca="1"/>
        <v>0</v>
      </c>
      <c r="F169" s="296">
        <f ca="1"/>
        <v>0</v>
      </c>
      <c r="G169" s="296">
        <f ca="1"/>
        <v>0</v>
      </c>
      <c r="H169" s="296">
        <f ca="1"/>
        <v>0</v>
      </c>
      <c r="I169" s="296">
        <f ca="1"/>
        <v>0</v>
      </c>
      <c r="J169" s="296">
        <f ca="1"/>
        <v>0</v>
      </c>
      <c r="K169" s="217">
        <f ca="1"/>
        <v>0</v>
      </c>
      <c r="L169" s="217">
        <f ca="1"/>
        <v>0</v>
      </c>
      <c r="M169" s="217">
        <f ca="1"/>
        <v>0</v>
      </c>
      <c r="N169" s="217">
        <f ca="1"/>
        <v>0</v>
      </c>
      <c r="O169" s="187">
        <f ca="1"/>
        <v>0</v>
      </c>
      <c r="P169" s="298">
        <f ca="1"/>
        <v>0</v>
      </c>
      <c r="Q169" s="298">
        <f ca="1"/>
        <v>0</v>
      </c>
      <c r="R169" s="298">
        <f ca="1"/>
        <v>0</v>
      </c>
      <c r="S169" s="297">
        <f ca="1"/>
        <v>0</v>
      </c>
      <c r="T169" s="297">
        <f ca="1"/>
        <v>0</v>
      </c>
      <c r="U169" s="297">
        <f ca="1"/>
        <v>0</v>
      </c>
      <c r="V169" s="187">
        <f ca="1"/>
        <v>0</v>
      </c>
      <c r="W169" s="187">
        <f ca="1"/>
        <v>0</v>
      </c>
      <c r="X169" s="187">
        <f ca="1"/>
        <v>0</v>
      </c>
      <c r="Y169" s="187">
        <f ca="1"/>
        <v>0</v>
      </c>
      <c r="Z169" s="187">
        <f ca="1"/>
        <v>0</v>
      </c>
      <c r="AA169" s="297">
        <f ca="1"/>
        <v>0</v>
      </c>
      <c r="AB169" s="186"/>
    </row>
    <row r="170" spans="1:28" customFormat="1" ht="76.5" hidden="1">
      <c r="A170" s="24"/>
      <c r="B170" s="313">
        <f t="shared" ca="1" si="2"/>
        <v>0</v>
      </c>
      <c r="C170" s="294">
        <f ca="1"/>
        <v>0</v>
      </c>
      <c r="D170" s="294">
        <f ca="1"/>
        <v>0</v>
      </c>
      <c r="E170" s="294">
        <f ca="1"/>
        <v>0</v>
      </c>
      <c r="F170" s="296">
        <f ca="1"/>
        <v>0</v>
      </c>
      <c r="G170" s="296">
        <f ca="1"/>
        <v>0</v>
      </c>
      <c r="H170" s="296">
        <f ca="1"/>
        <v>0</v>
      </c>
      <c r="I170" s="296">
        <f ca="1"/>
        <v>0</v>
      </c>
      <c r="J170" s="296">
        <f ca="1"/>
        <v>0</v>
      </c>
      <c r="K170" s="217">
        <f ca="1"/>
        <v>0</v>
      </c>
      <c r="L170" s="217">
        <f ca="1"/>
        <v>0</v>
      </c>
      <c r="M170" s="217">
        <f ca="1"/>
        <v>0</v>
      </c>
      <c r="N170" s="217">
        <f ca="1"/>
        <v>0</v>
      </c>
      <c r="O170" s="187">
        <f ca="1"/>
        <v>0</v>
      </c>
      <c r="P170" s="298">
        <f ca="1"/>
        <v>0</v>
      </c>
      <c r="Q170" s="298">
        <f ca="1"/>
        <v>0</v>
      </c>
      <c r="R170" s="298">
        <f ca="1"/>
        <v>0</v>
      </c>
      <c r="S170" s="297">
        <f ca="1"/>
        <v>0</v>
      </c>
      <c r="T170" s="297">
        <f ca="1"/>
        <v>0</v>
      </c>
      <c r="U170" s="297">
        <f ca="1"/>
        <v>0</v>
      </c>
      <c r="V170" s="187">
        <f ca="1"/>
        <v>0</v>
      </c>
      <c r="W170" s="187">
        <f ca="1"/>
        <v>0</v>
      </c>
      <c r="X170" s="187">
        <f ca="1"/>
        <v>0</v>
      </c>
      <c r="Y170" s="187">
        <f ca="1"/>
        <v>0</v>
      </c>
      <c r="Z170" s="187">
        <f ca="1"/>
        <v>0</v>
      </c>
      <c r="AA170" s="297">
        <f ca="1"/>
        <v>0</v>
      </c>
      <c r="AB170" s="186"/>
    </row>
    <row r="171" spans="1:28" customFormat="1" ht="76.5" hidden="1">
      <c r="A171" s="24"/>
      <c r="B171" s="313">
        <f t="shared" ca="1" si="2"/>
        <v>0</v>
      </c>
      <c r="C171" s="294">
        <f ca="1"/>
        <v>0</v>
      </c>
      <c r="D171" s="294">
        <f ca="1"/>
        <v>0</v>
      </c>
      <c r="E171" s="294">
        <f ca="1"/>
        <v>0</v>
      </c>
      <c r="F171" s="296">
        <f ca="1"/>
        <v>0</v>
      </c>
      <c r="G171" s="296">
        <f ca="1"/>
        <v>0</v>
      </c>
      <c r="H171" s="296">
        <f ca="1"/>
        <v>0</v>
      </c>
      <c r="I171" s="296">
        <f ca="1"/>
        <v>0</v>
      </c>
      <c r="J171" s="296">
        <f ca="1"/>
        <v>0</v>
      </c>
      <c r="K171" s="217">
        <f ca="1"/>
        <v>0</v>
      </c>
      <c r="L171" s="217">
        <f ca="1"/>
        <v>0</v>
      </c>
      <c r="M171" s="217">
        <f ca="1"/>
        <v>0</v>
      </c>
      <c r="N171" s="217">
        <f ca="1"/>
        <v>0</v>
      </c>
      <c r="O171" s="187">
        <f ca="1"/>
        <v>0</v>
      </c>
      <c r="P171" s="298">
        <f ca="1"/>
        <v>0</v>
      </c>
      <c r="Q171" s="298">
        <f ca="1"/>
        <v>0</v>
      </c>
      <c r="R171" s="298">
        <f ca="1"/>
        <v>0</v>
      </c>
      <c r="S171" s="297">
        <f ca="1"/>
        <v>0</v>
      </c>
      <c r="T171" s="297">
        <f ca="1"/>
        <v>0</v>
      </c>
      <c r="U171" s="297">
        <f ca="1"/>
        <v>0</v>
      </c>
      <c r="V171" s="187">
        <f ca="1"/>
        <v>0</v>
      </c>
      <c r="W171" s="187">
        <f ca="1"/>
        <v>0</v>
      </c>
      <c r="X171" s="187">
        <f ca="1"/>
        <v>0</v>
      </c>
      <c r="Y171" s="187">
        <f ca="1"/>
        <v>0</v>
      </c>
      <c r="Z171" s="187">
        <f ca="1"/>
        <v>0</v>
      </c>
      <c r="AA171" s="297">
        <f ca="1"/>
        <v>0</v>
      </c>
      <c r="AB171" s="186"/>
    </row>
    <row r="172" spans="1:28" customFormat="1" ht="76.5" hidden="1">
      <c r="A172" s="24"/>
      <c r="B172" s="313">
        <f t="shared" ca="1" si="2"/>
        <v>0</v>
      </c>
      <c r="C172" s="294">
        <f ca="1"/>
        <v>0</v>
      </c>
      <c r="D172" s="294">
        <f ca="1"/>
        <v>0</v>
      </c>
      <c r="E172" s="294">
        <f ca="1"/>
        <v>0</v>
      </c>
      <c r="F172" s="296">
        <f ca="1"/>
        <v>0</v>
      </c>
      <c r="G172" s="296">
        <f ca="1"/>
        <v>0</v>
      </c>
      <c r="H172" s="296">
        <f ca="1"/>
        <v>0</v>
      </c>
      <c r="I172" s="296">
        <f ca="1"/>
        <v>0</v>
      </c>
      <c r="J172" s="296">
        <f ca="1"/>
        <v>0</v>
      </c>
      <c r="K172" s="217">
        <f ca="1"/>
        <v>0</v>
      </c>
      <c r="L172" s="217">
        <f ca="1"/>
        <v>0</v>
      </c>
      <c r="M172" s="217">
        <f ca="1"/>
        <v>0</v>
      </c>
      <c r="N172" s="217">
        <f ca="1"/>
        <v>0</v>
      </c>
      <c r="O172" s="187">
        <f ca="1"/>
        <v>0</v>
      </c>
      <c r="P172" s="298">
        <f ca="1"/>
        <v>0</v>
      </c>
      <c r="Q172" s="298">
        <f ca="1"/>
        <v>0</v>
      </c>
      <c r="R172" s="298">
        <f ca="1"/>
        <v>0</v>
      </c>
      <c r="S172" s="297">
        <f ca="1"/>
        <v>0</v>
      </c>
      <c r="T172" s="297">
        <f ca="1"/>
        <v>0</v>
      </c>
      <c r="U172" s="297">
        <f ca="1"/>
        <v>0</v>
      </c>
      <c r="V172" s="187">
        <f ca="1"/>
        <v>0</v>
      </c>
      <c r="W172" s="187">
        <f ca="1"/>
        <v>0</v>
      </c>
      <c r="X172" s="187">
        <f ca="1"/>
        <v>0</v>
      </c>
      <c r="Y172" s="187">
        <f ca="1"/>
        <v>0</v>
      </c>
      <c r="Z172" s="187">
        <f ca="1"/>
        <v>0</v>
      </c>
      <c r="AA172" s="297">
        <f ca="1"/>
        <v>0</v>
      </c>
      <c r="AB172" s="186"/>
    </row>
    <row r="173" spans="1:28" customFormat="1" ht="76.5" hidden="1">
      <c r="A173" s="24"/>
      <c r="B173" s="313">
        <f t="shared" ca="1" si="2"/>
        <v>0</v>
      </c>
      <c r="C173" s="294">
        <f ca="1"/>
        <v>0</v>
      </c>
      <c r="D173" s="294">
        <f ca="1"/>
        <v>0</v>
      </c>
      <c r="E173" s="294">
        <f ca="1"/>
        <v>0</v>
      </c>
      <c r="F173" s="296">
        <f ca="1"/>
        <v>0</v>
      </c>
      <c r="G173" s="296">
        <f ca="1"/>
        <v>0</v>
      </c>
      <c r="H173" s="296">
        <f ca="1"/>
        <v>0</v>
      </c>
      <c r="I173" s="296">
        <f ca="1"/>
        <v>0</v>
      </c>
      <c r="J173" s="296">
        <f ca="1"/>
        <v>0</v>
      </c>
      <c r="K173" s="217">
        <f ca="1"/>
        <v>0</v>
      </c>
      <c r="L173" s="217">
        <f ca="1"/>
        <v>0</v>
      </c>
      <c r="M173" s="217">
        <f ca="1"/>
        <v>0</v>
      </c>
      <c r="N173" s="217">
        <f ca="1"/>
        <v>0</v>
      </c>
      <c r="O173" s="187">
        <f ca="1"/>
        <v>0</v>
      </c>
      <c r="P173" s="298">
        <f ca="1"/>
        <v>0</v>
      </c>
      <c r="Q173" s="298">
        <f ca="1"/>
        <v>0</v>
      </c>
      <c r="R173" s="298">
        <f ca="1"/>
        <v>0</v>
      </c>
      <c r="S173" s="297">
        <f ca="1"/>
        <v>0</v>
      </c>
      <c r="T173" s="297">
        <f ca="1"/>
        <v>0</v>
      </c>
      <c r="U173" s="297">
        <f ca="1"/>
        <v>0</v>
      </c>
      <c r="V173" s="187">
        <f ca="1"/>
        <v>0</v>
      </c>
      <c r="W173" s="187">
        <f ca="1"/>
        <v>0</v>
      </c>
      <c r="X173" s="187">
        <f ca="1"/>
        <v>0</v>
      </c>
      <c r="Y173" s="187">
        <f ca="1"/>
        <v>0</v>
      </c>
      <c r="Z173" s="187">
        <f ca="1"/>
        <v>0</v>
      </c>
      <c r="AA173" s="297">
        <f ca="1"/>
        <v>0</v>
      </c>
      <c r="AB173" s="186"/>
    </row>
    <row r="174" spans="1:28" customFormat="1" ht="76.5" hidden="1">
      <c r="A174" s="24"/>
      <c r="B174" s="313">
        <f t="shared" ca="1" si="2"/>
        <v>0</v>
      </c>
      <c r="C174" s="294">
        <f ca="1"/>
        <v>0</v>
      </c>
      <c r="D174" s="294">
        <f ca="1"/>
        <v>0</v>
      </c>
      <c r="E174" s="294">
        <f ca="1"/>
        <v>0</v>
      </c>
      <c r="F174" s="296">
        <f ca="1"/>
        <v>0</v>
      </c>
      <c r="G174" s="296">
        <f ca="1"/>
        <v>0</v>
      </c>
      <c r="H174" s="296">
        <f ca="1"/>
        <v>0</v>
      </c>
      <c r="I174" s="296">
        <f ca="1"/>
        <v>0</v>
      </c>
      <c r="J174" s="296">
        <f ca="1"/>
        <v>0</v>
      </c>
      <c r="K174" s="217">
        <f ca="1"/>
        <v>0</v>
      </c>
      <c r="L174" s="217">
        <f ca="1"/>
        <v>0</v>
      </c>
      <c r="M174" s="217">
        <f ca="1"/>
        <v>0</v>
      </c>
      <c r="N174" s="217">
        <f ca="1"/>
        <v>0</v>
      </c>
      <c r="O174" s="187">
        <f ca="1"/>
        <v>0</v>
      </c>
      <c r="P174" s="298">
        <f ca="1"/>
        <v>0</v>
      </c>
      <c r="Q174" s="298">
        <f ca="1"/>
        <v>0</v>
      </c>
      <c r="R174" s="298">
        <f ca="1"/>
        <v>0</v>
      </c>
      <c r="S174" s="297">
        <f ca="1"/>
        <v>0</v>
      </c>
      <c r="T174" s="297">
        <f ca="1"/>
        <v>0</v>
      </c>
      <c r="U174" s="297">
        <f ca="1"/>
        <v>0</v>
      </c>
      <c r="V174" s="187">
        <f ca="1"/>
        <v>0</v>
      </c>
      <c r="W174" s="187">
        <f ca="1"/>
        <v>0</v>
      </c>
      <c r="X174" s="187">
        <f ca="1"/>
        <v>0</v>
      </c>
      <c r="Y174" s="187">
        <f ca="1"/>
        <v>0</v>
      </c>
      <c r="Z174" s="187">
        <f ca="1"/>
        <v>0</v>
      </c>
      <c r="AA174" s="297">
        <f ca="1"/>
        <v>0</v>
      </c>
      <c r="AB174" s="186"/>
    </row>
    <row r="175" spans="1:28" customFormat="1" ht="76.5" hidden="1">
      <c r="A175" s="24"/>
      <c r="B175" s="313">
        <f t="shared" ca="1" si="2"/>
        <v>0</v>
      </c>
      <c r="C175" s="294">
        <f ca="1"/>
        <v>0</v>
      </c>
      <c r="D175" s="294">
        <f ca="1"/>
        <v>0</v>
      </c>
      <c r="E175" s="294">
        <f ca="1"/>
        <v>0</v>
      </c>
      <c r="F175" s="296">
        <f ca="1"/>
        <v>0</v>
      </c>
      <c r="G175" s="296">
        <f ca="1"/>
        <v>0</v>
      </c>
      <c r="H175" s="296">
        <f ca="1"/>
        <v>0</v>
      </c>
      <c r="I175" s="296">
        <f ca="1"/>
        <v>0</v>
      </c>
      <c r="J175" s="296">
        <f ca="1"/>
        <v>0</v>
      </c>
      <c r="K175" s="217">
        <f ca="1"/>
        <v>0</v>
      </c>
      <c r="L175" s="217">
        <f ca="1"/>
        <v>0</v>
      </c>
      <c r="M175" s="217">
        <f ca="1"/>
        <v>0</v>
      </c>
      <c r="N175" s="217">
        <f ca="1"/>
        <v>0</v>
      </c>
      <c r="O175" s="187">
        <f ca="1"/>
        <v>0</v>
      </c>
      <c r="P175" s="298">
        <f ca="1"/>
        <v>0</v>
      </c>
      <c r="Q175" s="298">
        <f ca="1"/>
        <v>0</v>
      </c>
      <c r="R175" s="298">
        <f ca="1"/>
        <v>0</v>
      </c>
      <c r="S175" s="297">
        <f ca="1"/>
        <v>0</v>
      </c>
      <c r="T175" s="297">
        <f ca="1"/>
        <v>0</v>
      </c>
      <c r="U175" s="297">
        <f ca="1"/>
        <v>0</v>
      </c>
      <c r="V175" s="187">
        <f ca="1"/>
        <v>0</v>
      </c>
      <c r="W175" s="187">
        <f ca="1"/>
        <v>0</v>
      </c>
      <c r="X175" s="187">
        <f ca="1"/>
        <v>0</v>
      </c>
      <c r="Y175" s="187">
        <f ca="1"/>
        <v>0</v>
      </c>
      <c r="Z175" s="187">
        <f ca="1"/>
        <v>0</v>
      </c>
      <c r="AA175" s="297">
        <f ca="1"/>
        <v>0</v>
      </c>
      <c r="AB175" s="186"/>
    </row>
    <row r="176" spans="1:28" customFormat="1" ht="76.5" hidden="1">
      <c r="A176" s="24"/>
      <c r="B176" s="313">
        <f t="shared" ca="1" si="2"/>
        <v>0</v>
      </c>
      <c r="C176" s="294">
        <f ca="1"/>
        <v>0</v>
      </c>
      <c r="D176" s="294">
        <f ca="1"/>
        <v>0</v>
      </c>
      <c r="E176" s="294">
        <f ca="1"/>
        <v>0</v>
      </c>
      <c r="F176" s="296">
        <f ca="1"/>
        <v>0</v>
      </c>
      <c r="G176" s="296">
        <f ca="1"/>
        <v>0</v>
      </c>
      <c r="H176" s="296">
        <f ca="1"/>
        <v>0</v>
      </c>
      <c r="I176" s="296">
        <f ca="1"/>
        <v>0</v>
      </c>
      <c r="J176" s="296">
        <f ca="1"/>
        <v>0</v>
      </c>
      <c r="K176" s="217">
        <f ca="1"/>
        <v>0</v>
      </c>
      <c r="L176" s="217">
        <f ca="1"/>
        <v>0</v>
      </c>
      <c r="M176" s="217">
        <f ca="1"/>
        <v>0</v>
      </c>
      <c r="N176" s="217">
        <f ca="1"/>
        <v>0</v>
      </c>
      <c r="O176" s="187">
        <f ca="1"/>
        <v>0</v>
      </c>
      <c r="P176" s="298">
        <f ca="1"/>
        <v>0</v>
      </c>
      <c r="Q176" s="298">
        <f ca="1"/>
        <v>0</v>
      </c>
      <c r="R176" s="298">
        <f ca="1"/>
        <v>0</v>
      </c>
      <c r="S176" s="297">
        <f ca="1"/>
        <v>0</v>
      </c>
      <c r="T176" s="297">
        <f ca="1"/>
        <v>0</v>
      </c>
      <c r="U176" s="297">
        <f ca="1"/>
        <v>0</v>
      </c>
      <c r="V176" s="187">
        <f ca="1"/>
        <v>0</v>
      </c>
      <c r="W176" s="187">
        <f ca="1"/>
        <v>0</v>
      </c>
      <c r="X176" s="187">
        <f ca="1"/>
        <v>0</v>
      </c>
      <c r="Y176" s="187">
        <f ca="1"/>
        <v>0</v>
      </c>
      <c r="Z176" s="187">
        <f ca="1"/>
        <v>0</v>
      </c>
      <c r="AA176" s="297">
        <f ca="1"/>
        <v>0</v>
      </c>
      <c r="AB176" s="186"/>
    </row>
    <row r="177" spans="1:31" customFormat="1" ht="76.5" hidden="1">
      <c r="A177" s="24"/>
      <c r="B177" s="313">
        <f t="shared" ca="1" si="2"/>
        <v>0</v>
      </c>
      <c r="C177" s="294">
        <f ca="1"/>
        <v>0</v>
      </c>
      <c r="D177" s="294">
        <f ca="1"/>
        <v>0</v>
      </c>
      <c r="E177" s="294">
        <f ca="1"/>
        <v>0</v>
      </c>
      <c r="F177" s="296">
        <f ca="1"/>
        <v>0</v>
      </c>
      <c r="G177" s="296">
        <f ca="1"/>
        <v>0</v>
      </c>
      <c r="H177" s="296">
        <f ca="1"/>
        <v>0</v>
      </c>
      <c r="I177" s="296">
        <f ca="1"/>
        <v>0</v>
      </c>
      <c r="J177" s="296">
        <f ca="1"/>
        <v>0</v>
      </c>
      <c r="K177" s="217">
        <f ca="1"/>
        <v>0</v>
      </c>
      <c r="L177" s="217">
        <f ca="1"/>
        <v>0</v>
      </c>
      <c r="M177" s="217">
        <f ca="1"/>
        <v>0</v>
      </c>
      <c r="N177" s="217">
        <f ca="1"/>
        <v>0</v>
      </c>
      <c r="O177" s="187">
        <f ca="1"/>
        <v>0</v>
      </c>
      <c r="P177" s="298">
        <f ca="1"/>
        <v>0</v>
      </c>
      <c r="Q177" s="298">
        <f ca="1"/>
        <v>0</v>
      </c>
      <c r="R177" s="298">
        <f ca="1"/>
        <v>0</v>
      </c>
      <c r="S177" s="297">
        <f ca="1"/>
        <v>0</v>
      </c>
      <c r="T177" s="297">
        <f ca="1"/>
        <v>0</v>
      </c>
      <c r="U177" s="297">
        <f ca="1"/>
        <v>0</v>
      </c>
      <c r="V177" s="187">
        <f ca="1"/>
        <v>0</v>
      </c>
      <c r="W177" s="187">
        <f ca="1"/>
        <v>0</v>
      </c>
      <c r="X177" s="187">
        <f ca="1"/>
        <v>0</v>
      </c>
      <c r="Y177" s="187">
        <f ca="1"/>
        <v>0</v>
      </c>
      <c r="Z177" s="187">
        <f ca="1"/>
        <v>0</v>
      </c>
      <c r="AA177" s="297">
        <f ca="1"/>
        <v>0</v>
      </c>
      <c r="AB177" s="186"/>
    </row>
    <row r="178" spans="1:31" customFormat="1" ht="76.5" hidden="1">
      <c r="A178" s="24"/>
      <c r="B178" s="313">
        <f t="shared" ca="1" si="2"/>
        <v>0</v>
      </c>
      <c r="C178" s="294">
        <f ca="1"/>
        <v>0</v>
      </c>
      <c r="D178" s="294">
        <f ca="1"/>
        <v>0</v>
      </c>
      <c r="E178" s="294">
        <f ca="1"/>
        <v>0</v>
      </c>
      <c r="F178" s="294">
        <f ca="1"/>
        <v>0</v>
      </c>
      <c r="G178" s="294">
        <f ca="1"/>
        <v>0</v>
      </c>
      <c r="H178" s="296">
        <f ca="1"/>
        <v>0</v>
      </c>
      <c r="I178" s="296">
        <f ca="1"/>
        <v>0</v>
      </c>
      <c r="J178" s="296">
        <f ca="1"/>
        <v>0</v>
      </c>
      <c r="K178" s="217">
        <f ca="1"/>
        <v>0</v>
      </c>
      <c r="L178" s="217">
        <f ca="1"/>
        <v>0</v>
      </c>
      <c r="M178" s="217">
        <f ca="1"/>
        <v>0</v>
      </c>
      <c r="N178" s="217">
        <f ca="1"/>
        <v>0</v>
      </c>
      <c r="O178" s="187">
        <f ca="1"/>
        <v>0</v>
      </c>
      <c r="P178" s="298">
        <f ca="1"/>
        <v>0</v>
      </c>
      <c r="Q178" s="298">
        <f ca="1"/>
        <v>0</v>
      </c>
      <c r="R178" s="298">
        <f ca="1"/>
        <v>0</v>
      </c>
      <c r="S178" s="297">
        <f ca="1"/>
        <v>0</v>
      </c>
      <c r="T178" s="297">
        <f ca="1"/>
        <v>0</v>
      </c>
      <c r="U178" s="297">
        <f ca="1"/>
        <v>0</v>
      </c>
      <c r="V178" s="187">
        <f ca="1"/>
        <v>0</v>
      </c>
      <c r="W178" s="187">
        <f ca="1"/>
        <v>0</v>
      </c>
      <c r="X178" s="187">
        <f ca="1"/>
        <v>0</v>
      </c>
      <c r="Y178" s="187">
        <f ca="1"/>
        <v>0</v>
      </c>
      <c r="Z178" s="187">
        <f ca="1"/>
        <v>0</v>
      </c>
      <c r="AA178" s="297">
        <f ca="1"/>
        <v>0</v>
      </c>
      <c r="AB178" s="186"/>
    </row>
    <row r="179" spans="1:31" customFormat="1" ht="76.5" hidden="1">
      <c r="A179" s="24"/>
      <c r="B179" s="313">
        <f t="shared" ca="1" si="2"/>
        <v>0</v>
      </c>
      <c r="C179" s="294">
        <f ca="1"/>
        <v>0</v>
      </c>
      <c r="D179" s="294">
        <f ca="1"/>
        <v>0</v>
      </c>
      <c r="E179" s="294">
        <f ca="1"/>
        <v>0</v>
      </c>
      <c r="F179" s="294">
        <f ca="1"/>
        <v>0</v>
      </c>
      <c r="G179" s="294">
        <f ca="1"/>
        <v>0</v>
      </c>
      <c r="H179" s="294">
        <f ca="1"/>
        <v>0</v>
      </c>
      <c r="I179" s="294">
        <f ca="1"/>
        <v>0</v>
      </c>
      <c r="J179" s="294">
        <f ca="1"/>
        <v>0</v>
      </c>
      <c r="K179" s="217">
        <f ca="1"/>
        <v>0</v>
      </c>
      <c r="L179" s="217">
        <f ca="1"/>
        <v>0</v>
      </c>
      <c r="M179" s="217">
        <f ca="1"/>
        <v>0</v>
      </c>
      <c r="N179" s="217">
        <f ca="1"/>
        <v>0</v>
      </c>
      <c r="O179" s="187">
        <f ca="1"/>
        <v>0</v>
      </c>
      <c r="P179" s="298">
        <f ca="1"/>
        <v>0</v>
      </c>
      <c r="Q179" s="298">
        <f ca="1"/>
        <v>0</v>
      </c>
      <c r="R179" s="298">
        <f ca="1"/>
        <v>0</v>
      </c>
      <c r="S179" s="297">
        <f ca="1"/>
        <v>0</v>
      </c>
      <c r="T179" s="297">
        <f ca="1"/>
        <v>0</v>
      </c>
      <c r="U179" s="297">
        <f ca="1"/>
        <v>0</v>
      </c>
      <c r="V179" s="187">
        <f ca="1"/>
        <v>0</v>
      </c>
      <c r="W179" s="187">
        <f ca="1"/>
        <v>0</v>
      </c>
      <c r="X179" s="187">
        <f ca="1"/>
        <v>0</v>
      </c>
      <c r="Y179" s="187">
        <f ca="1"/>
        <v>0</v>
      </c>
      <c r="Z179" s="187">
        <f ca="1"/>
        <v>0</v>
      </c>
      <c r="AA179" s="297">
        <f ca="1"/>
        <v>0</v>
      </c>
      <c r="AB179" s="186"/>
    </row>
    <row r="180" spans="1:31" customFormat="1" ht="89.25" hidden="1">
      <c r="A180" s="24"/>
      <c r="B180" s="313">
        <f t="shared" ca="1" si="2"/>
        <v>0</v>
      </c>
      <c r="C180" s="294">
        <f ca="1"/>
        <v>0</v>
      </c>
      <c r="D180" s="294">
        <f ca="1"/>
        <v>0</v>
      </c>
      <c r="E180" s="294">
        <f ca="1"/>
        <v>0</v>
      </c>
      <c r="F180" s="296">
        <f ca="1"/>
        <v>0</v>
      </c>
      <c r="G180" s="296">
        <f ca="1"/>
        <v>0</v>
      </c>
      <c r="H180" s="296">
        <f ca="1"/>
        <v>0</v>
      </c>
      <c r="I180" s="296">
        <f ca="1"/>
        <v>0</v>
      </c>
      <c r="J180" s="296">
        <f ca="1"/>
        <v>0</v>
      </c>
      <c r="K180" s="217">
        <f ca="1"/>
        <v>0</v>
      </c>
      <c r="L180" s="217">
        <f ca="1"/>
        <v>0</v>
      </c>
      <c r="M180" s="217">
        <f ca="1"/>
        <v>0</v>
      </c>
      <c r="N180" s="217">
        <f ca="1"/>
        <v>0</v>
      </c>
      <c r="O180" s="187">
        <f ca="1"/>
        <v>0</v>
      </c>
      <c r="P180" s="298">
        <f ca="1"/>
        <v>0</v>
      </c>
      <c r="Q180" s="298">
        <f ca="1"/>
        <v>0</v>
      </c>
      <c r="R180" s="298">
        <f ca="1"/>
        <v>0</v>
      </c>
      <c r="S180" s="297">
        <f ca="1"/>
        <v>0</v>
      </c>
      <c r="T180" s="297">
        <f ca="1"/>
        <v>0</v>
      </c>
      <c r="U180" s="297">
        <f ca="1"/>
        <v>0</v>
      </c>
      <c r="V180" s="187">
        <f ca="1"/>
        <v>0</v>
      </c>
      <c r="W180" s="187">
        <f ca="1"/>
        <v>0</v>
      </c>
      <c r="X180" s="187">
        <f ca="1"/>
        <v>0</v>
      </c>
      <c r="Y180" s="187">
        <f ca="1"/>
        <v>0</v>
      </c>
      <c r="Z180" s="187">
        <f ca="1"/>
        <v>0</v>
      </c>
      <c r="AA180" s="297">
        <f ca="1"/>
        <v>0</v>
      </c>
      <c r="AB180" s="186"/>
    </row>
    <row r="181" spans="1:31" customFormat="1" ht="89.25" hidden="1">
      <c r="A181" s="24"/>
      <c r="B181" s="313">
        <f t="shared" ca="1" si="2"/>
        <v>0</v>
      </c>
      <c r="C181" s="294">
        <f ca="1"/>
        <v>0</v>
      </c>
      <c r="D181" s="294">
        <f ca="1"/>
        <v>0</v>
      </c>
      <c r="E181" s="294">
        <f ca="1"/>
        <v>0</v>
      </c>
      <c r="F181" s="296">
        <f ca="1"/>
        <v>0</v>
      </c>
      <c r="G181" s="296">
        <f ca="1"/>
        <v>0</v>
      </c>
      <c r="H181" s="296">
        <f ca="1"/>
        <v>0</v>
      </c>
      <c r="I181" s="296">
        <f ca="1"/>
        <v>0</v>
      </c>
      <c r="J181" s="296">
        <f ca="1"/>
        <v>0</v>
      </c>
      <c r="K181" s="217">
        <f ca="1"/>
        <v>0</v>
      </c>
      <c r="L181" s="217">
        <f ca="1"/>
        <v>0</v>
      </c>
      <c r="M181" s="217">
        <f ca="1"/>
        <v>0</v>
      </c>
      <c r="N181" s="217">
        <f ca="1"/>
        <v>0</v>
      </c>
      <c r="O181" s="187">
        <f ca="1"/>
        <v>0</v>
      </c>
      <c r="P181" s="298">
        <f ca="1"/>
        <v>0</v>
      </c>
      <c r="Q181" s="298">
        <f ca="1"/>
        <v>0</v>
      </c>
      <c r="R181" s="298">
        <f ca="1"/>
        <v>0</v>
      </c>
      <c r="S181" s="297">
        <f ca="1"/>
        <v>0</v>
      </c>
      <c r="T181" s="297">
        <f ca="1"/>
        <v>0</v>
      </c>
      <c r="U181" s="297">
        <f ca="1"/>
        <v>0</v>
      </c>
      <c r="V181" s="187">
        <f ca="1"/>
        <v>0</v>
      </c>
      <c r="W181" s="187">
        <f ca="1"/>
        <v>0</v>
      </c>
      <c r="X181" s="187">
        <f ca="1"/>
        <v>0</v>
      </c>
      <c r="Y181" s="187">
        <f ca="1"/>
        <v>0</v>
      </c>
      <c r="Z181" s="187">
        <f ca="1"/>
        <v>0</v>
      </c>
      <c r="AA181" s="297">
        <f ca="1"/>
        <v>0</v>
      </c>
      <c r="AB181" s="186"/>
    </row>
    <row r="182" spans="1:31" customFormat="1" ht="89.25" hidden="1">
      <c r="A182" s="24"/>
      <c r="B182" s="313">
        <f t="shared" ca="1" si="2"/>
        <v>0</v>
      </c>
      <c r="C182" s="294">
        <f ca="1"/>
        <v>0</v>
      </c>
      <c r="D182" s="294">
        <f ca="1"/>
        <v>0</v>
      </c>
      <c r="E182" s="294">
        <f ca="1"/>
        <v>0</v>
      </c>
      <c r="F182" s="296">
        <f ca="1"/>
        <v>0</v>
      </c>
      <c r="G182" s="296">
        <f ca="1"/>
        <v>0</v>
      </c>
      <c r="H182" s="296">
        <f ca="1"/>
        <v>0</v>
      </c>
      <c r="I182" s="296">
        <f ca="1"/>
        <v>0</v>
      </c>
      <c r="J182" s="296">
        <f ca="1"/>
        <v>0</v>
      </c>
      <c r="K182" s="217">
        <f ca="1"/>
        <v>0</v>
      </c>
      <c r="L182" s="217">
        <f ca="1"/>
        <v>0</v>
      </c>
      <c r="M182" s="217">
        <f ca="1"/>
        <v>0</v>
      </c>
      <c r="N182" s="217">
        <f ca="1"/>
        <v>0</v>
      </c>
      <c r="O182" s="187">
        <f ca="1"/>
        <v>0</v>
      </c>
      <c r="P182" s="298">
        <f ca="1"/>
        <v>0</v>
      </c>
      <c r="Q182" s="298">
        <f ca="1"/>
        <v>0</v>
      </c>
      <c r="R182" s="298">
        <f ca="1"/>
        <v>0</v>
      </c>
      <c r="S182" s="297">
        <f ca="1"/>
        <v>0</v>
      </c>
      <c r="T182" s="297">
        <f ca="1"/>
        <v>0</v>
      </c>
      <c r="U182" s="297">
        <f ca="1"/>
        <v>0</v>
      </c>
      <c r="V182" s="187">
        <f ca="1"/>
        <v>0</v>
      </c>
      <c r="W182" s="187">
        <f ca="1"/>
        <v>0</v>
      </c>
      <c r="X182" s="187">
        <f ca="1"/>
        <v>0</v>
      </c>
      <c r="Y182" s="187">
        <f ca="1"/>
        <v>0</v>
      </c>
      <c r="Z182" s="187">
        <f ca="1"/>
        <v>0</v>
      </c>
      <c r="AA182" s="297">
        <f ca="1"/>
        <v>0</v>
      </c>
      <c r="AB182" s="186"/>
    </row>
    <row r="183" spans="1:31" customFormat="1" ht="76.5" hidden="1">
      <c r="A183" s="24"/>
      <c r="B183" s="313">
        <f t="shared" ca="1" si="2"/>
        <v>0</v>
      </c>
      <c r="C183" s="294">
        <f ca="1"/>
        <v>0</v>
      </c>
      <c r="D183" s="294">
        <f ca="1"/>
        <v>0</v>
      </c>
      <c r="E183" s="294">
        <f ca="1"/>
        <v>0</v>
      </c>
      <c r="F183" s="296">
        <f ca="1"/>
        <v>0</v>
      </c>
      <c r="G183" s="296">
        <f ca="1"/>
        <v>0</v>
      </c>
      <c r="H183" s="296">
        <f ca="1"/>
        <v>0</v>
      </c>
      <c r="I183" s="296">
        <f ca="1"/>
        <v>0</v>
      </c>
      <c r="J183" s="296">
        <f ca="1"/>
        <v>0</v>
      </c>
      <c r="K183" s="217">
        <f ca="1"/>
        <v>0</v>
      </c>
      <c r="L183" s="217">
        <f ca="1"/>
        <v>0</v>
      </c>
      <c r="M183" s="217">
        <f ca="1"/>
        <v>0</v>
      </c>
      <c r="N183" s="217">
        <f ca="1"/>
        <v>0</v>
      </c>
      <c r="O183" s="187">
        <f ca="1"/>
        <v>0</v>
      </c>
      <c r="P183" s="298">
        <f ca="1"/>
        <v>0</v>
      </c>
      <c r="Q183" s="298">
        <f ca="1"/>
        <v>0</v>
      </c>
      <c r="R183" s="298">
        <f ca="1"/>
        <v>0</v>
      </c>
      <c r="S183" s="297">
        <f ca="1"/>
        <v>0</v>
      </c>
      <c r="T183" s="297">
        <f ca="1"/>
        <v>0</v>
      </c>
      <c r="U183" s="297">
        <f ca="1"/>
        <v>0</v>
      </c>
      <c r="V183" s="187">
        <f ca="1"/>
        <v>0</v>
      </c>
      <c r="W183" s="187">
        <f ca="1"/>
        <v>0</v>
      </c>
      <c r="X183" s="187">
        <f ca="1"/>
        <v>0</v>
      </c>
      <c r="Y183" s="187">
        <f ca="1"/>
        <v>0</v>
      </c>
      <c r="Z183" s="187">
        <f ca="1"/>
        <v>0</v>
      </c>
      <c r="AA183" s="297">
        <f ca="1"/>
        <v>0</v>
      </c>
      <c r="AB183" s="186"/>
    </row>
    <row r="184" spans="1:31" customFormat="1" ht="63.75" hidden="1">
      <c r="A184" s="24"/>
      <c r="B184" s="313">
        <f t="shared" ca="1" si="2"/>
        <v>0</v>
      </c>
      <c r="C184" s="294">
        <f ca="1"/>
        <v>0</v>
      </c>
      <c r="D184" s="294">
        <f ca="1"/>
        <v>0</v>
      </c>
      <c r="E184" s="294">
        <f ca="1"/>
        <v>0</v>
      </c>
      <c r="F184" s="296">
        <f ca="1"/>
        <v>0</v>
      </c>
      <c r="G184" s="296">
        <f ca="1"/>
        <v>0</v>
      </c>
      <c r="H184" s="296">
        <f ca="1"/>
        <v>0</v>
      </c>
      <c r="I184" s="296">
        <f ca="1"/>
        <v>0</v>
      </c>
      <c r="J184" s="296">
        <f ca="1"/>
        <v>0</v>
      </c>
      <c r="K184" s="295">
        <f ca="1"/>
        <v>0</v>
      </c>
      <c r="L184" s="295">
        <f ca="1"/>
        <v>0</v>
      </c>
      <c r="M184" s="295">
        <f ca="1"/>
        <v>0</v>
      </c>
      <c r="N184" s="295">
        <f ca="1"/>
        <v>0</v>
      </c>
      <c r="O184" s="299">
        <f ca="1"/>
        <v>0</v>
      </c>
      <c r="P184" s="298">
        <f ca="1"/>
        <v>0</v>
      </c>
      <c r="Q184" s="298">
        <f ca="1"/>
        <v>0</v>
      </c>
      <c r="R184" s="298">
        <f ca="1"/>
        <v>0</v>
      </c>
      <c r="S184" s="297">
        <f ca="1"/>
        <v>0</v>
      </c>
      <c r="T184" s="297">
        <f ca="1"/>
        <v>0</v>
      </c>
      <c r="U184" s="297">
        <f ca="1"/>
        <v>0</v>
      </c>
      <c r="V184" s="299">
        <f ca="1"/>
        <v>0</v>
      </c>
      <c r="W184" s="299">
        <f ca="1"/>
        <v>0</v>
      </c>
      <c r="X184" s="299">
        <f ca="1"/>
        <v>0</v>
      </c>
      <c r="Y184" s="299">
        <f ca="1"/>
        <v>0</v>
      </c>
      <c r="Z184" s="299">
        <f ca="1"/>
        <v>0</v>
      </c>
      <c r="AA184" s="297">
        <f ca="1"/>
        <v>0</v>
      </c>
      <c r="AB184" s="186"/>
    </row>
    <row r="185" spans="1:31" customFormat="1" ht="51" hidden="1">
      <c r="A185" s="24"/>
      <c r="B185" s="313">
        <f t="shared" ca="1" si="2"/>
        <v>0</v>
      </c>
      <c r="C185" s="294">
        <f ca="1"/>
        <v>0</v>
      </c>
      <c r="D185" s="294">
        <f ca="1"/>
        <v>0</v>
      </c>
      <c r="E185" s="294">
        <f ca="1"/>
        <v>0</v>
      </c>
      <c r="F185" s="296">
        <f ca="1"/>
        <v>0</v>
      </c>
      <c r="G185" s="296">
        <f ca="1"/>
        <v>0</v>
      </c>
      <c r="H185" s="296">
        <f ca="1"/>
        <v>0</v>
      </c>
      <c r="I185" s="296">
        <f ca="1"/>
        <v>0</v>
      </c>
      <c r="J185" s="296">
        <f ca="1"/>
        <v>0</v>
      </c>
      <c r="K185" s="295">
        <f ca="1"/>
        <v>0</v>
      </c>
      <c r="L185" s="295">
        <f ca="1"/>
        <v>0</v>
      </c>
      <c r="M185" s="295">
        <f ca="1"/>
        <v>0</v>
      </c>
      <c r="N185" s="295">
        <f ca="1"/>
        <v>0</v>
      </c>
      <c r="O185" s="299">
        <f ca="1"/>
        <v>0</v>
      </c>
      <c r="P185" s="298">
        <f ca="1"/>
        <v>0</v>
      </c>
      <c r="Q185" s="296">
        <f ca="1"/>
        <v>0</v>
      </c>
      <c r="R185" s="298">
        <f ca="1"/>
        <v>0</v>
      </c>
      <c r="S185" s="297">
        <f ca="1"/>
        <v>0</v>
      </c>
      <c r="T185" s="297">
        <f ca="1"/>
        <v>0</v>
      </c>
      <c r="U185" s="297">
        <f ca="1"/>
        <v>0</v>
      </c>
      <c r="V185" s="299">
        <f ca="1"/>
        <v>0</v>
      </c>
      <c r="W185" s="299">
        <f ca="1"/>
        <v>0</v>
      </c>
      <c r="X185" s="299">
        <f ca="1"/>
        <v>0</v>
      </c>
      <c r="Y185" s="299">
        <f ca="1"/>
        <v>0</v>
      </c>
      <c r="Z185" s="299">
        <f ca="1"/>
        <v>0</v>
      </c>
      <c r="AA185" s="297">
        <f ca="1"/>
        <v>0</v>
      </c>
      <c r="AB185" s="186"/>
    </row>
    <row r="186" spans="1:31" ht="51" hidden="1">
      <c r="A186" s="24"/>
      <c r="B186" s="313">
        <f t="shared" ca="1" si="2"/>
        <v>0</v>
      </c>
      <c r="C186" s="294">
        <f ca="1"/>
        <v>0</v>
      </c>
      <c r="D186" s="294">
        <f ca="1"/>
        <v>0</v>
      </c>
      <c r="E186" s="294">
        <f ca="1"/>
        <v>0</v>
      </c>
      <c r="F186" s="296">
        <f ca="1"/>
        <v>0</v>
      </c>
      <c r="G186" s="296">
        <f ca="1"/>
        <v>0</v>
      </c>
      <c r="H186" s="296">
        <f ca="1"/>
        <v>0</v>
      </c>
      <c r="I186" s="296">
        <f ca="1"/>
        <v>0</v>
      </c>
      <c r="J186" s="296">
        <f ca="1"/>
        <v>0</v>
      </c>
      <c r="K186" s="295">
        <f ca="1"/>
        <v>0</v>
      </c>
      <c r="L186" s="295">
        <f ca="1"/>
        <v>0</v>
      </c>
      <c r="M186" s="295">
        <f ca="1"/>
        <v>0</v>
      </c>
      <c r="N186" s="295">
        <f ca="1"/>
        <v>0</v>
      </c>
      <c r="O186" s="299">
        <f ca="1"/>
        <v>0</v>
      </c>
      <c r="P186" s="298">
        <f ca="1"/>
        <v>0</v>
      </c>
      <c r="Q186" s="298">
        <f ca="1"/>
        <v>0</v>
      </c>
      <c r="R186" s="298">
        <f ca="1"/>
        <v>0</v>
      </c>
      <c r="S186" s="298">
        <f ca="1"/>
        <v>0</v>
      </c>
      <c r="T186" s="298">
        <f ca="1"/>
        <v>0</v>
      </c>
      <c r="U186" s="298">
        <f ca="1"/>
        <v>0</v>
      </c>
      <c r="V186" s="299">
        <f ca="1"/>
        <v>0</v>
      </c>
      <c r="W186" s="299">
        <f ca="1"/>
        <v>0</v>
      </c>
      <c r="X186" s="299">
        <f ca="1"/>
        <v>0</v>
      </c>
      <c r="Y186" s="299">
        <f ca="1"/>
        <v>0</v>
      </c>
      <c r="Z186" s="299">
        <f ca="1"/>
        <v>0</v>
      </c>
      <c r="AA186" s="298">
        <f ca="1"/>
        <v>0</v>
      </c>
      <c r="AB186" s="185"/>
      <c r="AD186"/>
      <c r="AE186"/>
    </row>
    <row r="187" spans="1:31" ht="51" hidden="1">
      <c r="A187" s="24"/>
      <c r="B187" s="313">
        <f t="shared" ca="1" si="2"/>
        <v>0</v>
      </c>
      <c r="C187" s="294">
        <f ca="1"/>
        <v>0</v>
      </c>
      <c r="D187" s="294">
        <f ca="1"/>
        <v>0</v>
      </c>
      <c r="E187" s="294">
        <f ca="1"/>
        <v>0</v>
      </c>
      <c r="F187" s="296">
        <f ca="1"/>
        <v>0</v>
      </c>
      <c r="G187" s="296">
        <f ca="1"/>
        <v>0</v>
      </c>
      <c r="H187" s="296">
        <f ca="1"/>
        <v>0</v>
      </c>
      <c r="I187" s="296">
        <f ca="1"/>
        <v>0</v>
      </c>
      <c r="J187" s="296">
        <f ca="1"/>
        <v>0</v>
      </c>
      <c r="K187" s="295">
        <f ca="1"/>
        <v>0</v>
      </c>
      <c r="L187" s="295">
        <f ca="1"/>
        <v>0</v>
      </c>
      <c r="M187" s="295">
        <f ca="1"/>
        <v>0</v>
      </c>
      <c r="N187" s="295">
        <f ca="1"/>
        <v>0</v>
      </c>
      <c r="O187" s="299">
        <f ca="1"/>
        <v>0</v>
      </c>
      <c r="P187" s="298">
        <f ca="1"/>
        <v>0</v>
      </c>
      <c r="Q187" s="298">
        <f ca="1"/>
        <v>0</v>
      </c>
      <c r="R187" s="298">
        <f ca="1"/>
        <v>0</v>
      </c>
      <c r="S187" s="298">
        <f ca="1"/>
        <v>0</v>
      </c>
      <c r="T187" s="298">
        <f ca="1"/>
        <v>0</v>
      </c>
      <c r="U187" s="298">
        <f ca="1"/>
        <v>0</v>
      </c>
      <c r="V187" s="299">
        <f ca="1"/>
        <v>0</v>
      </c>
      <c r="W187" s="299">
        <f ca="1"/>
        <v>0</v>
      </c>
      <c r="X187" s="299">
        <f ca="1"/>
        <v>0</v>
      </c>
      <c r="Y187" s="299">
        <f ca="1"/>
        <v>0</v>
      </c>
      <c r="Z187" s="299">
        <f ca="1"/>
        <v>0</v>
      </c>
      <c r="AA187" s="298">
        <f ca="1"/>
        <v>0</v>
      </c>
      <c r="AB187" s="185"/>
      <c r="AD187"/>
      <c r="AE187"/>
    </row>
    <row r="188" spans="1:31" ht="63.75" hidden="1">
      <c r="A188" s="24"/>
      <c r="B188" s="313">
        <f t="shared" ca="1" si="2"/>
        <v>0</v>
      </c>
      <c r="C188" s="296">
        <f ca="1"/>
        <v>0</v>
      </c>
      <c r="D188" s="296">
        <f ca="1"/>
        <v>0</v>
      </c>
      <c r="E188" s="296">
        <f ca="1"/>
        <v>0</v>
      </c>
      <c r="F188" s="296">
        <f ca="1"/>
        <v>0</v>
      </c>
      <c r="G188" s="296">
        <f ca="1"/>
        <v>0</v>
      </c>
      <c r="H188" s="296">
        <f ca="1"/>
        <v>0</v>
      </c>
      <c r="I188" s="296">
        <f ca="1"/>
        <v>0</v>
      </c>
      <c r="J188" s="296">
        <f ca="1"/>
        <v>0</v>
      </c>
      <c r="K188" s="295">
        <f ca="1"/>
        <v>0</v>
      </c>
      <c r="L188" s="295">
        <f ca="1"/>
        <v>0</v>
      </c>
      <c r="M188" s="295">
        <f ca="1"/>
        <v>0</v>
      </c>
      <c r="N188" s="295">
        <f ca="1"/>
        <v>0</v>
      </c>
      <c r="O188" s="299">
        <f ca="1"/>
        <v>0</v>
      </c>
      <c r="P188" s="298">
        <f ca="1"/>
        <v>0</v>
      </c>
      <c r="Q188" s="298">
        <f ca="1"/>
        <v>0</v>
      </c>
      <c r="R188" s="298">
        <f ca="1"/>
        <v>0</v>
      </c>
      <c r="S188" s="298">
        <f ca="1"/>
        <v>0</v>
      </c>
      <c r="T188" s="298">
        <f ca="1"/>
        <v>0</v>
      </c>
      <c r="U188" s="298">
        <f ca="1"/>
        <v>0</v>
      </c>
      <c r="V188" s="299">
        <f ca="1"/>
        <v>0</v>
      </c>
      <c r="W188" s="299">
        <f ca="1"/>
        <v>0</v>
      </c>
      <c r="X188" s="299">
        <f ca="1"/>
        <v>0</v>
      </c>
      <c r="Y188" s="299">
        <f ca="1"/>
        <v>0</v>
      </c>
      <c r="Z188" s="299">
        <f ca="1"/>
        <v>0</v>
      </c>
      <c r="AA188" s="298">
        <f ca="1"/>
        <v>0</v>
      </c>
      <c r="AB188" s="185"/>
      <c r="AD188"/>
      <c r="AE188"/>
    </row>
    <row r="189" spans="1:31" ht="63.75" hidden="1">
      <c r="A189" s="24"/>
      <c r="B189" s="313">
        <f t="shared" ca="1" si="2"/>
        <v>0</v>
      </c>
      <c r="C189" s="296">
        <f ca="1"/>
        <v>0</v>
      </c>
      <c r="D189" s="296">
        <f ca="1"/>
        <v>0</v>
      </c>
      <c r="E189" s="296">
        <f ca="1"/>
        <v>0</v>
      </c>
      <c r="F189" s="296">
        <f ca="1"/>
        <v>0</v>
      </c>
      <c r="G189" s="296">
        <f ca="1"/>
        <v>0</v>
      </c>
      <c r="H189" s="296">
        <f ca="1"/>
        <v>0</v>
      </c>
      <c r="I189" s="296">
        <f ca="1"/>
        <v>0</v>
      </c>
      <c r="J189" s="296">
        <f ca="1"/>
        <v>0</v>
      </c>
      <c r="K189" s="295">
        <f ca="1"/>
        <v>0</v>
      </c>
      <c r="L189" s="295">
        <f ca="1"/>
        <v>0</v>
      </c>
      <c r="M189" s="295">
        <f ca="1"/>
        <v>0</v>
      </c>
      <c r="N189" s="295">
        <f ca="1"/>
        <v>0</v>
      </c>
      <c r="O189" s="299">
        <f ca="1"/>
        <v>0</v>
      </c>
      <c r="P189" s="298">
        <f ca="1"/>
        <v>0</v>
      </c>
      <c r="Q189" s="298">
        <f ca="1"/>
        <v>0</v>
      </c>
      <c r="R189" s="298">
        <f ca="1"/>
        <v>0</v>
      </c>
      <c r="S189" s="298">
        <f ca="1"/>
        <v>0</v>
      </c>
      <c r="T189" s="298">
        <f ca="1"/>
        <v>0</v>
      </c>
      <c r="U189" s="298">
        <f ca="1"/>
        <v>0</v>
      </c>
      <c r="V189" s="299">
        <f ca="1"/>
        <v>0</v>
      </c>
      <c r="W189" s="299">
        <f ca="1"/>
        <v>0</v>
      </c>
      <c r="X189" s="299">
        <f ca="1"/>
        <v>0</v>
      </c>
      <c r="Y189" s="299">
        <f ca="1"/>
        <v>0</v>
      </c>
      <c r="Z189" s="299">
        <f ca="1"/>
        <v>0</v>
      </c>
      <c r="AA189" s="298">
        <f ca="1"/>
        <v>0</v>
      </c>
      <c r="AB189" s="185"/>
      <c r="AD189"/>
      <c r="AE189"/>
    </row>
    <row r="190" spans="1:31" ht="63.75" hidden="1">
      <c r="A190" s="24"/>
      <c r="B190" s="313">
        <f t="shared" ca="1" si="2"/>
        <v>0</v>
      </c>
      <c r="C190" s="296">
        <f ca="1"/>
        <v>0</v>
      </c>
      <c r="D190" s="296">
        <f ca="1"/>
        <v>0</v>
      </c>
      <c r="E190" s="296">
        <f ca="1"/>
        <v>0</v>
      </c>
      <c r="F190" s="296">
        <f ca="1"/>
        <v>0</v>
      </c>
      <c r="G190" s="296">
        <f ca="1"/>
        <v>0</v>
      </c>
      <c r="H190" s="296">
        <f ca="1"/>
        <v>0</v>
      </c>
      <c r="I190" s="296">
        <f ca="1"/>
        <v>0</v>
      </c>
      <c r="J190" s="296">
        <f ca="1"/>
        <v>0</v>
      </c>
      <c r="K190" s="295">
        <f ca="1"/>
        <v>0</v>
      </c>
      <c r="L190" s="295">
        <f ca="1"/>
        <v>0</v>
      </c>
      <c r="M190" s="295">
        <f ca="1"/>
        <v>0</v>
      </c>
      <c r="N190" s="295">
        <f ca="1"/>
        <v>0</v>
      </c>
      <c r="O190" s="299">
        <f ca="1"/>
        <v>0</v>
      </c>
      <c r="P190" s="298">
        <f ca="1"/>
        <v>0</v>
      </c>
      <c r="Q190" s="298">
        <f ca="1"/>
        <v>0</v>
      </c>
      <c r="R190" s="298">
        <f ca="1"/>
        <v>0</v>
      </c>
      <c r="S190" s="298">
        <f ca="1"/>
        <v>0</v>
      </c>
      <c r="T190" s="298">
        <f ca="1"/>
        <v>0</v>
      </c>
      <c r="U190" s="298">
        <f ca="1"/>
        <v>0</v>
      </c>
      <c r="V190" s="299">
        <f ca="1"/>
        <v>0</v>
      </c>
      <c r="W190" s="299">
        <f ca="1"/>
        <v>0</v>
      </c>
      <c r="X190" s="299">
        <f ca="1"/>
        <v>0</v>
      </c>
      <c r="Y190" s="299">
        <f ca="1"/>
        <v>0</v>
      </c>
      <c r="Z190" s="299">
        <f ca="1"/>
        <v>0</v>
      </c>
      <c r="AA190" s="298">
        <f ca="1"/>
        <v>0</v>
      </c>
      <c r="AB190" s="185"/>
      <c r="AD190"/>
      <c r="AE190"/>
    </row>
    <row r="191" spans="1:31" ht="51" hidden="1">
      <c r="A191" s="24"/>
      <c r="B191" s="313">
        <f t="shared" ca="1" si="2"/>
        <v>0</v>
      </c>
      <c r="C191" s="296">
        <f ca="1"/>
        <v>0</v>
      </c>
      <c r="D191" s="296">
        <f ca="1"/>
        <v>0</v>
      </c>
      <c r="E191" s="296">
        <f ca="1"/>
        <v>0</v>
      </c>
      <c r="F191" s="296">
        <f ca="1"/>
        <v>0</v>
      </c>
      <c r="G191" s="296">
        <f ca="1"/>
        <v>0</v>
      </c>
      <c r="H191" s="296">
        <f ca="1"/>
        <v>0</v>
      </c>
      <c r="I191" s="296">
        <f ca="1"/>
        <v>0</v>
      </c>
      <c r="J191" s="296">
        <f ca="1"/>
        <v>0</v>
      </c>
      <c r="K191" s="217">
        <f ca="1"/>
        <v>0</v>
      </c>
      <c r="L191" s="217">
        <f ca="1"/>
        <v>0</v>
      </c>
      <c r="M191" s="217">
        <f ca="1"/>
        <v>0</v>
      </c>
      <c r="N191" s="217">
        <f ca="1"/>
        <v>0</v>
      </c>
      <c r="O191" s="299">
        <f ca="1"/>
        <v>0</v>
      </c>
      <c r="P191" s="298">
        <f ca="1"/>
        <v>0</v>
      </c>
      <c r="Q191" s="298">
        <f ca="1"/>
        <v>0</v>
      </c>
      <c r="R191" s="298">
        <f ca="1"/>
        <v>0</v>
      </c>
      <c r="S191" s="298">
        <f ca="1"/>
        <v>0</v>
      </c>
      <c r="T191" s="298">
        <f ca="1"/>
        <v>0</v>
      </c>
      <c r="U191" s="298">
        <f ca="1"/>
        <v>0</v>
      </c>
      <c r="V191" s="299">
        <f ca="1"/>
        <v>0</v>
      </c>
      <c r="W191" s="299">
        <f ca="1"/>
        <v>0</v>
      </c>
      <c r="X191" s="299">
        <f ca="1"/>
        <v>0</v>
      </c>
      <c r="Y191" s="299">
        <f ca="1"/>
        <v>0</v>
      </c>
      <c r="Z191" s="299">
        <f ca="1"/>
        <v>0</v>
      </c>
      <c r="AA191" s="298">
        <f ca="1"/>
        <v>0</v>
      </c>
      <c r="AB191" s="185"/>
      <c r="AD191"/>
      <c r="AE191"/>
    </row>
    <row r="192" spans="1:31" ht="51" hidden="1">
      <c r="B192" s="313">
        <f t="shared" ca="1" si="2"/>
        <v>0</v>
      </c>
      <c r="C192" s="296">
        <f ca="1"/>
        <v>0</v>
      </c>
      <c r="D192" s="296">
        <f ca="1"/>
        <v>0</v>
      </c>
      <c r="E192" s="296">
        <f ca="1"/>
        <v>0</v>
      </c>
      <c r="F192" s="296">
        <f ca="1"/>
        <v>0</v>
      </c>
      <c r="G192" s="296">
        <f ca="1"/>
        <v>0</v>
      </c>
      <c r="H192" s="296">
        <f ca="1"/>
        <v>0</v>
      </c>
      <c r="I192" s="296">
        <f ca="1"/>
        <v>0</v>
      </c>
      <c r="J192" s="296">
        <f ca="1"/>
        <v>0</v>
      </c>
      <c r="K192" s="217">
        <f ca="1"/>
        <v>0</v>
      </c>
      <c r="L192" s="217">
        <f ca="1"/>
        <v>0</v>
      </c>
      <c r="M192" s="217">
        <f ca="1"/>
        <v>0</v>
      </c>
      <c r="N192" s="217">
        <f ca="1"/>
        <v>0</v>
      </c>
      <c r="O192" s="299">
        <f ca="1"/>
        <v>0</v>
      </c>
      <c r="P192" s="298">
        <f ca="1"/>
        <v>0</v>
      </c>
      <c r="Q192" s="298">
        <f ca="1"/>
        <v>0</v>
      </c>
      <c r="R192" s="298">
        <f ca="1"/>
        <v>0</v>
      </c>
      <c r="S192" s="298">
        <f ca="1"/>
        <v>0</v>
      </c>
      <c r="T192" s="298">
        <f ca="1"/>
        <v>0</v>
      </c>
      <c r="U192" s="298">
        <f ca="1"/>
        <v>0</v>
      </c>
      <c r="V192" s="299">
        <f ca="1"/>
        <v>0</v>
      </c>
      <c r="W192" s="299">
        <f ca="1"/>
        <v>0</v>
      </c>
      <c r="X192" s="299">
        <f ca="1"/>
        <v>0</v>
      </c>
      <c r="Y192" s="299">
        <f ca="1"/>
        <v>0</v>
      </c>
      <c r="Z192" s="299">
        <f ca="1"/>
        <v>0</v>
      </c>
      <c r="AA192" s="298">
        <f ca="1"/>
        <v>0</v>
      </c>
      <c r="AB192" s="185"/>
      <c r="AD192"/>
      <c r="AE192"/>
    </row>
    <row r="193" spans="2:31" ht="51" hidden="1">
      <c r="B193" s="313">
        <f t="shared" ca="1" si="2"/>
        <v>0</v>
      </c>
      <c r="C193" s="296">
        <f ca="1"/>
        <v>0</v>
      </c>
      <c r="D193" s="296">
        <f ca="1"/>
        <v>0</v>
      </c>
      <c r="E193" s="296">
        <f ca="1"/>
        <v>0</v>
      </c>
      <c r="F193" s="296">
        <f ca="1"/>
        <v>0</v>
      </c>
      <c r="G193" s="296">
        <f ca="1"/>
        <v>0</v>
      </c>
      <c r="H193" s="296">
        <f ca="1"/>
        <v>0</v>
      </c>
      <c r="I193" s="296">
        <f ca="1"/>
        <v>0</v>
      </c>
      <c r="J193" s="296">
        <f ca="1"/>
        <v>0</v>
      </c>
      <c r="K193" s="217">
        <f ca="1"/>
        <v>0</v>
      </c>
      <c r="L193" s="217">
        <f ca="1"/>
        <v>0</v>
      </c>
      <c r="M193" s="217">
        <f ca="1"/>
        <v>0</v>
      </c>
      <c r="N193" s="217">
        <f ca="1"/>
        <v>0</v>
      </c>
      <c r="O193" s="299">
        <f ca="1"/>
        <v>0</v>
      </c>
      <c r="P193" s="298">
        <f ca="1"/>
        <v>0</v>
      </c>
      <c r="Q193" s="298">
        <f ca="1"/>
        <v>0</v>
      </c>
      <c r="R193" s="298">
        <f ca="1"/>
        <v>0</v>
      </c>
      <c r="S193" s="298">
        <f ca="1"/>
        <v>0</v>
      </c>
      <c r="T193" s="298">
        <f ca="1"/>
        <v>0</v>
      </c>
      <c r="U193" s="298">
        <f ca="1"/>
        <v>0</v>
      </c>
      <c r="V193" s="299">
        <f ca="1"/>
        <v>0</v>
      </c>
      <c r="W193" s="299">
        <f ca="1"/>
        <v>0</v>
      </c>
      <c r="X193" s="299">
        <f ca="1"/>
        <v>0</v>
      </c>
      <c r="Y193" s="299">
        <f ca="1"/>
        <v>0</v>
      </c>
      <c r="Z193" s="299">
        <f ca="1"/>
        <v>0</v>
      </c>
      <c r="AA193" s="298">
        <f ca="1"/>
        <v>0</v>
      </c>
      <c r="AB193" s="185"/>
      <c r="AD193"/>
      <c r="AE193"/>
    </row>
    <row r="194" spans="2:31" ht="51" hidden="1">
      <c r="B194" s="313">
        <f t="shared" ca="1" si="2"/>
        <v>0</v>
      </c>
      <c r="C194" s="296">
        <f ca="1"/>
        <v>0</v>
      </c>
      <c r="D194" s="296">
        <f ca="1"/>
        <v>0</v>
      </c>
      <c r="E194" s="296">
        <f ca="1"/>
        <v>0</v>
      </c>
      <c r="F194" s="296">
        <f ca="1"/>
        <v>0</v>
      </c>
      <c r="G194" s="296">
        <f ca="1"/>
        <v>0</v>
      </c>
      <c r="H194" s="296">
        <f ca="1"/>
        <v>0</v>
      </c>
      <c r="I194" s="296">
        <f ca="1"/>
        <v>0</v>
      </c>
      <c r="J194" s="296">
        <f ca="1"/>
        <v>0</v>
      </c>
      <c r="K194" s="217">
        <f ca="1"/>
        <v>0</v>
      </c>
      <c r="L194" s="217">
        <f ca="1"/>
        <v>0</v>
      </c>
      <c r="M194" s="217">
        <f ca="1"/>
        <v>0</v>
      </c>
      <c r="N194" s="217">
        <f ca="1"/>
        <v>0</v>
      </c>
      <c r="O194" s="299">
        <f ca="1"/>
        <v>0</v>
      </c>
      <c r="P194" s="298">
        <f ca="1"/>
        <v>0</v>
      </c>
      <c r="Q194" s="298">
        <f ca="1"/>
        <v>0</v>
      </c>
      <c r="R194" s="298">
        <f ca="1"/>
        <v>0</v>
      </c>
      <c r="S194" s="298">
        <f ca="1"/>
        <v>0</v>
      </c>
      <c r="T194" s="298">
        <f ca="1"/>
        <v>0</v>
      </c>
      <c r="U194" s="298">
        <f ca="1"/>
        <v>0</v>
      </c>
      <c r="V194" s="299">
        <f ca="1"/>
        <v>0</v>
      </c>
      <c r="W194" s="299">
        <f ca="1"/>
        <v>0</v>
      </c>
      <c r="X194" s="299">
        <f ca="1"/>
        <v>0</v>
      </c>
      <c r="Y194" s="299">
        <f ca="1"/>
        <v>0</v>
      </c>
      <c r="Z194" s="299">
        <f ca="1"/>
        <v>0</v>
      </c>
      <c r="AA194" s="298">
        <f ca="1"/>
        <v>0</v>
      </c>
      <c r="AB194" s="185"/>
      <c r="AD194"/>
      <c r="AE194"/>
    </row>
    <row r="195" spans="2:31" ht="51" hidden="1">
      <c r="B195" s="313">
        <f t="shared" ca="1" si="2"/>
        <v>0</v>
      </c>
      <c r="C195" s="296">
        <f ca="1"/>
        <v>0</v>
      </c>
      <c r="D195" s="296">
        <f ca="1"/>
        <v>0</v>
      </c>
      <c r="E195" s="296">
        <f ca="1"/>
        <v>0</v>
      </c>
      <c r="F195" s="296">
        <f ca="1"/>
        <v>0</v>
      </c>
      <c r="G195" s="296">
        <f ca="1"/>
        <v>0</v>
      </c>
      <c r="H195" s="296">
        <f ca="1"/>
        <v>0</v>
      </c>
      <c r="I195" s="296">
        <f ca="1"/>
        <v>0</v>
      </c>
      <c r="J195" s="296">
        <f ca="1"/>
        <v>0</v>
      </c>
      <c r="K195" s="217">
        <f ca="1"/>
        <v>0</v>
      </c>
      <c r="L195" s="217">
        <f ca="1"/>
        <v>0</v>
      </c>
      <c r="M195" s="217">
        <f ca="1"/>
        <v>0</v>
      </c>
      <c r="N195" s="217">
        <f ca="1"/>
        <v>0</v>
      </c>
      <c r="O195" s="299">
        <f ca="1"/>
        <v>0</v>
      </c>
      <c r="P195" s="298">
        <f ca="1"/>
        <v>0</v>
      </c>
      <c r="Q195" s="298">
        <f ca="1"/>
        <v>0</v>
      </c>
      <c r="R195" s="298">
        <f ca="1"/>
        <v>0</v>
      </c>
      <c r="S195" s="298">
        <f ca="1"/>
        <v>0</v>
      </c>
      <c r="T195" s="298">
        <f ca="1"/>
        <v>0</v>
      </c>
      <c r="U195" s="298">
        <f ca="1"/>
        <v>0</v>
      </c>
      <c r="V195" s="299">
        <f ca="1"/>
        <v>0</v>
      </c>
      <c r="W195" s="299">
        <f ca="1"/>
        <v>0</v>
      </c>
      <c r="X195" s="299">
        <f ca="1"/>
        <v>0</v>
      </c>
      <c r="Y195" s="299">
        <f ca="1"/>
        <v>0</v>
      </c>
      <c r="Z195" s="299">
        <f ca="1"/>
        <v>0</v>
      </c>
      <c r="AA195" s="298">
        <f ca="1"/>
        <v>0</v>
      </c>
      <c r="AB195" s="185"/>
      <c r="AD195"/>
      <c r="AE195"/>
    </row>
    <row r="196" spans="2:31" ht="51" hidden="1">
      <c r="B196" s="313">
        <f t="shared" ca="1" si="2"/>
        <v>0</v>
      </c>
      <c r="C196" s="296">
        <f ca="1"/>
        <v>0</v>
      </c>
      <c r="D196" s="296">
        <f ca="1"/>
        <v>0</v>
      </c>
      <c r="E196" s="296">
        <f ca="1"/>
        <v>0</v>
      </c>
      <c r="F196" s="296">
        <f ca="1"/>
        <v>0</v>
      </c>
      <c r="G196" s="296">
        <f ca="1"/>
        <v>0</v>
      </c>
      <c r="H196" s="296">
        <f ca="1"/>
        <v>0</v>
      </c>
      <c r="I196" s="296">
        <f ca="1"/>
        <v>0</v>
      </c>
      <c r="J196" s="296">
        <f ca="1"/>
        <v>0</v>
      </c>
      <c r="K196" s="217">
        <f ca="1"/>
        <v>0</v>
      </c>
      <c r="L196" s="217">
        <f ca="1"/>
        <v>0</v>
      </c>
      <c r="M196" s="217">
        <f ca="1"/>
        <v>0</v>
      </c>
      <c r="N196" s="217">
        <f ca="1"/>
        <v>0</v>
      </c>
      <c r="O196" s="299">
        <f ca="1"/>
        <v>0</v>
      </c>
      <c r="P196" s="298">
        <f ca="1"/>
        <v>0</v>
      </c>
      <c r="Q196" s="298">
        <f ca="1"/>
        <v>0</v>
      </c>
      <c r="R196" s="298">
        <f ca="1"/>
        <v>0</v>
      </c>
      <c r="S196" s="298">
        <f ca="1"/>
        <v>0</v>
      </c>
      <c r="T196" s="298">
        <f ca="1"/>
        <v>0</v>
      </c>
      <c r="U196" s="298">
        <f ca="1"/>
        <v>0</v>
      </c>
      <c r="V196" s="299">
        <f ca="1"/>
        <v>0</v>
      </c>
      <c r="W196" s="299">
        <f ca="1"/>
        <v>0</v>
      </c>
      <c r="X196" s="299">
        <f ca="1"/>
        <v>0</v>
      </c>
      <c r="Y196" s="299">
        <f ca="1"/>
        <v>0</v>
      </c>
      <c r="Z196" s="299">
        <f ca="1"/>
        <v>0</v>
      </c>
      <c r="AA196" s="298">
        <f ca="1"/>
        <v>0</v>
      </c>
      <c r="AB196" s="185"/>
      <c r="AD196"/>
      <c r="AE196"/>
    </row>
    <row r="197" spans="2:31" ht="51" hidden="1">
      <c r="B197" s="313">
        <f t="shared" ca="1" si="2"/>
        <v>0</v>
      </c>
      <c r="C197" s="296">
        <f ca="1"/>
        <v>0</v>
      </c>
      <c r="D197" s="296">
        <f ca="1"/>
        <v>0</v>
      </c>
      <c r="E197" s="296">
        <f ca="1"/>
        <v>0</v>
      </c>
      <c r="F197" s="296">
        <f ca="1"/>
        <v>0</v>
      </c>
      <c r="G197" s="296">
        <f ca="1"/>
        <v>0</v>
      </c>
      <c r="H197" s="296">
        <f ca="1"/>
        <v>0</v>
      </c>
      <c r="I197" s="296">
        <f ca="1"/>
        <v>0</v>
      </c>
      <c r="J197" s="296">
        <f ca="1"/>
        <v>0</v>
      </c>
      <c r="K197" s="217">
        <f ca="1"/>
        <v>0</v>
      </c>
      <c r="L197" s="217">
        <f ca="1"/>
        <v>0</v>
      </c>
      <c r="M197" s="217">
        <f ca="1"/>
        <v>0</v>
      </c>
      <c r="N197" s="217">
        <f ca="1"/>
        <v>0</v>
      </c>
      <c r="O197" s="299">
        <f ca="1"/>
        <v>0</v>
      </c>
      <c r="P197" s="298">
        <f ca="1"/>
        <v>0</v>
      </c>
      <c r="Q197" s="298">
        <f ca="1"/>
        <v>0</v>
      </c>
      <c r="R197" s="298">
        <f ca="1"/>
        <v>0</v>
      </c>
      <c r="S197" s="298">
        <f ca="1"/>
        <v>0</v>
      </c>
      <c r="T197" s="298">
        <f ca="1"/>
        <v>0</v>
      </c>
      <c r="U197" s="298">
        <f ca="1"/>
        <v>0</v>
      </c>
      <c r="V197" s="299">
        <f ca="1"/>
        <v>0</v>
      </c>
      <c r="W197" s="299">
        <f ca="1"/>
        <v>0</v>
      </c>
      <c r="X197" s="299">
        <f ca="1"/>
        <v>0</v>
      </c>
      <c r="Y197" s="299">
        <f ca="1"/>
        <v>0</v>
      </c>
      <c r="Z197" s="299">
        <f ca="1"/>
        <v>0</v>
      </c>
      <c r="AA197" s="298">
        <f ca="1"/>
        <v>0</v>
      </c>
      <c r="AB197" s="185"/>
      <c r="AD197"/>
      <c r="AE197"/>
    </row>
    <row r="198" spans="2:31" ht="51" hidden="1">
      <c r="B198" s="313">
        <f t="shared" ca="1" si="2"/>
        <v>0</v>
      </c>
      <c r="C198" s="296">
        <f ca="1"/>
        <v>0</v>
      </c>
      <c r="D198" s="296">
        <f ca="1"/>
        <v>0</v>
      </c>
      <c r="E198" s="296">
        <f ca="1"/>
        <v>0</v>
      </c>
      <c r="F198" s="296">
        <f ca="1"/>
        <v>0</v>
      </c>
      <c r="G198" s="296">
        <f ca="1"/>
        <v>0</v>
      </c>
      <c r="H198" s="296">
        <f ca="1"/>
        <v>0</v>
      </c>
      <c r="I198" s="296">
        <f ca="1"/>
        <v>0</v>
      </c>
      <c r="J198" s="296">
        <f ca="1"/>
        <v>0</v>
      </c>
      <c r="K198" s="217">
        <f ca="1"/>
        <v>0</v>
      </c>
      <c r="L198" s="217">
        <f ca="1"/>
        <v>0</v>
      </c>
      <c r="M198" s="217">
        <f ca="1"/>
        <v>0</v>
      </c>
      <c r="N198" s="217">
        <f ca="1"/>
        <v>0</v>
      </c>
      <c r="O198" s="299">
        <f ca="1"/>
        <v>0</v>
      </c>
      <c r="P198" s="298">
        <f ca="1"/>
        <v>0</v>
      </c>
      <c r="Q198" s="298">
        <f ca="1"/>
        <v>0</v>
      </c>
      <c r="R198" s="298">
        <f ca="1"/>
        <v>0</v>
      </c>
      <c r="S198" s="298">
        <f ca="1"/>
        <v>0</v>
      </c>
      <c r="T198" s="298">
        <f ca="1"/>
        <v>0</v>
      </c>
      <c r="U198" s="298">
        <f ca="1"/>
        <v>0</v>
      </c>
      <c r="V198" s="299">
        <f ca="1"/>
        <v>0</v>
      </c>
      <c r="W198" s="299">
        <f ca="1"/>
        <v>0</v>
      </c>
      <c r="X198" s="299">
        <f ca="1"/>
        <v>0</v>
      </c>
      <c r="Y198" s="299">
        <f ca="1"/>
        <v>0</v>
      </c>
      <c r="Z198" s="299">
        <f ca="1"/>
        <v>0</v>
      </c>
      <c r="AA198" s="298">
        <f ca="1"/>
        <v>0</v>
      </c>
      <c r="AB198" s="185"/>
      <c r="AD198"/>
      <c r="AE198"/>
    </row>
    <row r="199" spans="2:31" ht="51" hidden="1">
      <c r="B199" s="313">
        <f t="shared" ca="1" si="2"/>
        <v>0</v>
      </c>
      <c r="C199" s="296">
        <f ca="1"/>
        <v>0</v>
      </c>
      <c r="D199" s="296">
        <f ca="1"/>
        <v>0</v>
      </c>
      <c r="E199" s="296">
        <f ca="1"/>
        <v>0</v>
      </c>
      <c r="F199" s="296">
        <f ca="1"/>
        <v>0</v>
      </c>
      <c r="G199" s="296">
        <f ca="1"/>
        <v>0</v>
      </c>
      <c r="H199" s="296">
        <f ca="1"/>
        <v>0</v>
      </c>
      <c r="I199" s="296">
        <f ca="1"/>
        <v>0</v>
      </c>
      <c r="J199" s="296">
        <f ca="1"/>
        <v>0</v>
      </c>
      <c r="K199" s="217">
        <f ca="1"/>
        <v>0</v>
      </c>
      <c r="L199" s="217">
        <f ca="1"/>
        <v>0</v>
      </c>
      <c r="M199" s="217">
        <f ca="1"/>
        <v>0</v>
      </c>
      <c r="N199" s="217">
        <f ca="1"/>
        <v>0</v>
      </c>
      <c r="O199" s="299">
        <f ca="1"/>
        <v>0</v>
      </c>
      <c r="P199" s="298">
        <f ca="1"/>
        <v>0</v>
      </c>
      <c r="Q199" s="298">
        <f ca="1"/>
        <v>0</v>
      </c>
      <c r="R199" s="298">
        <f ca="1"/>
        <v>0</v>
      </c>
      <c r="S199" s="298">
        <f ca="1"/>
        <v>0</v>
      </c>
      <c r="T199" s="298">
        <f ca="1"/>
        <v>0</v>
      </c>
      <c r="U199" s="298">
        <f ca="1"/>
        <v>0</v>
      </c>
      <c r="V199" s="299">
        <f ca="1"/>
        <v>0</v>
      </c>
      <c r="W199" s="299">
        <f ca="1"/>
        <v>0</v>
      </c>
      <c r="X199" s="299">
        <f ca="1"/>
        <v>0</v>
      </c>
      <c r="Y199" s="299">
        <f ca="1"/>
        <v>0</v>
      </c>
      <c r="Z199" s="299">
        <f ca="1"/>
        <v>0</v>
      </c>
      <c r="AA199" s="298">
        <f ca="1"/>
        <v>0</v>
      </c>
      <c r="AB199" s="185"/>
      <c r="AD199"/>
      <c r="AE199"/>
    </row>
    <row r="200" spans="2:31" ht="51" hidden="1">
      <c r="B200" s="313">
        <f t="shared" ca="1" si="2"/>
        <v>0</v>
      </c>
      <c r="C200" s="296">
        <f ca="1"/>
        <v>0</v>
      </c>
      <c r="D200" s="296">
        <f ca="1"/>
        <v>0</v>
      </c>
      <c r="E200" s="296">
        <f ca="1"/>
        <v>0</v>
      </c>
      <c r="F200" s="296">
        <f ca="1"/>
        <v>0</v>
      </c>
      <c r="G200" s="296">
        <f ca="1"/>
        <v>0</v>
      </c>
      <c r="H200" s="296">
        <f ca="1"/>
        <v>0</v>
      </c>
      <c r="I200" s="296">
        <f ca="1"/>
        <v>0</v>
      </c>
      <c r="J200" s="296">
        <f ca="1"/>
        <v>0</v>
      </c>
      <c r="K200" s="217">
        <f ca="1"/>
        <v>0</v>
      </c>
      <c r="L200" s="217">
        <f ca="1"/>
        <v>0</v>
      </c>
      <c r="M200" s="217">
        <f ca="1"/>
        <v>0</v>
      </c>
      <c r="N200" s="217">
        <f ca="1"/>
        <v>0</v>
      </c>
      <c r="O200" s="299">
        <f ca="1"/>
        <v>0</v>
      </c>
      <c r="P200" s="298">
        <f ca="1"/>
        <v>0</v>
      </c>
      <c r="Q200" s="298">
        <f ca="1"/>
        <v>0</v>
      </c>
      <c r="R200" s="298">
        <f ca="1"/>
        <v>0</v>
      </c>
      <c r="S200" s="298">
        <f ca="1"/>
        <v>0</v>
      </c>
      <c r="T200" s="298">
        <f ca="1"/>
        <v>0</v>
      </c>
      <c r="U200" s="298">
        <f ca="1"/>
        <v>0</v>
      </c>
      <c r="V200" s="299">
        <f ca="1"/>
        <v>0</v>
      </c>
      <c r="W200" s="299">
        <f ca="1"/>
        <v>0</v>
      </c>
      <c r="X200" s="299">
        <f ca="1"/>
        <v>0</v>
      </c>
      <c r="Y200" s="299">
        <f ca="1"/>
        <v>0</v>
      </c>
      <c r="Z200" s="299">
        <f ca="1"/>
        <v>0</v>
      </c>
      <c r="AA200" s="298">
        <f ca="1"/>
        <v>0</v>
      </c>
      <c r="AB200" s="185"/>
      <c r="AD200"/>
      <c r="AE200"/>
    </row>
    <row r="201" spans="2:31" ht="51" hidden="1">
      <c r="B201" s="313">
        <f t="shared" ca="1" si="2"/>
        <v>0</v>
      </c>
      <c r="C201" s="296">
        <f ca="1"/>
        <v>0</v>
      </c>
      <c r="D201" s="296">
        <f ca="1"/>
        <v>0</v>
      </c>
      <c r="E201" s="296">
        <f ca="1"/>
        <v>0</v>
      </c>
      <c r="F201" s="296">
        <f ca="1"/>
        <v>0</v>
      </c>
      <c r="G201" s="296">
        <f ca="1"/>
        <v>0</v>
      </c>
      <c r="H201" s="296">
        <f ca="1"/>
        <v>0</v>
      </c>
      <c r="I201" s="296">
        <f ca="1"/>
        <v>0</v>
      </c>
      <c r="J201" s="296">
        <f ca="1"/>
        <v>0</v>
      </c>
      <c r="K201" s="217">
        <f ca="1"/>
        <v>0</v>
      </c>
      <c r="L201" s="217">
        <f ca="1"/>
        <v>0</v>
      </c>
      <c r="M201" s="217">
        <f ca="1"/>
        <v>0</v>
      </c>
      <c r="N201" s="217">
        <f ca="1"/>
        <v>0</v>
      </c>
      <c r="O201" s="299">
        <f ca="1"/>
        <v>0</v>
      </c>
      <c r="P201" s="298">
        <f ca="1"/>
        <v>0</v>
      </c>
      <c r="Q201" s="298">
        <f ca="1"/>
        <v>0</v>
      </c>
      <c r="R201" s="298">
        <f ca="1"/>
        <v>0</v>
      </c>
      <c r="S201" s="298">
        <f ca="1"/>
        <v>0</v>
      </c>
      <c r="T201" s="298">
        <f ca="1"/>
        <v>0</v>
      </c>
      <c r="U201" s="298">
        <f ca="1"/>
        <v>0</v>
      </c>
      <c r="V201" s="299">
        <f ca="1"/>
        <v>0</v>
      </c>
      <c r="W201" s="299">
        <f ca="1"/>
        <v>0</v>
      </c>
      <c r="X201" s="299">
        <f ca="1"/>
        <v>0</v>
      </c>
      <c r="Y201" s="299">
        <f ca="1"/>
        <v>0</v>
      </c>
      <c r="Z201" s="299">
        <f ca="1"/>
        <v>0</v>
      </c>
      <c r="AA201" s="298">
        <f ca="1"/>
        <v>0</v>
      </c>
      <c r="AB201" s="185"/>
      <c r="AD201"/>
      <c r="AE201"/>
    </row>
    <row r="202" spans="2:31" ht="51" hidden="1">
      <c r="B202" s="313">
        <f t="shared" ca="1" si="2"/>
        <v>0</v>
      </c>
      <c r="C202" s="296">
        <f ca="1"/>
        <v>0</v>
      </c>
      <c r="D202" s="296">
        <f ca="1"/>
        <v>0</v>
      </c>
      <c r="E202" s="296">
        <f ca="1"/>
        <v>0</v>
      </c>
      <c r="F202" s="296">
        <f ca="1"/>
        <v>0</v>
      </c>
      <c r="G202" s="296">
        <f ca="1"/>
        <v>0</v>
      </c>
      <c r="H202" s="296">
        <f ca="1"/>
        <v>0</v>
      </c>
      <c r="I202" s="296">
        <f ca="1"/>
        <v>0</v>
      </c>
      <c r="J202" s="296">
        <f ca="1"/>
        <v>0</v>
      </c>
      <c r="K202" s="217">
        <f ca="1"/>
        <v>0</v>
      </c>
      <c r="L202" s="217">
        <f ca="1"/>
        <v>0</v>
      </c>
      <c r="M202" s="217">
        <f ca="1"/>
        <v>0</v>
      </c>
      <c r="N202" s="217">
        <f ca="1"/>
        <v>0</v>
      </c>
      <c r="O202" s="299">
        <f ca="1"/>
        <v>0</v>
      </c>
      <c r="P202" s="298">
        <f ca="1"/>
        <v>0</v>
      </c>
      <c r="Q202" s="298">
        <f ca="1"/>
        <v>0</v>
      </c>
      <c r="R202" s="298">
        <f ca="1"/>
        <v>0</v>
      </c>
      <c r="S202" s="298">
        <f ca="1"/>
        <v>0</v>
      </c>
      <c r="T202" s="298">
        <f ca="1"/>
        <v>0</v>
      </c>
      <c r="U202" s="298">
        <f ca="1"/>
        <v>0</v>
      </c>
      <c r="V202" s="299">
        <f ca="1"/>
        <v>0</v>
      </c>
      <c r="W202" s="299">
        <f ca="1"/>
        <v>0</v>
      </c>
      <c r="X202" s="299">
        <f ca="1"/>
        <v>0</v>
      </c>
      <c r="Y202" s="299">
        <f ca="1"/>
        <v>0</v>
      </c>
      <c r="Z202" s="299">
        <f ca="1"/>
        <v>0</v>
      </c>
      <c r="AA202" s="298">
        <f ca="1"/>
        <v>0</v>
      </c>
      <c r="AB202" s="185"/>
      <c r="AD202"/>
      <c r="AE202"/>
    </row>
    <row r="203" spans="2:31" ht="51" hidden="1">
      <c r="B203" s="313">
        <f t="shared" ca="1" si="2"/>
        <v>0</v>
      </c>
      <c r="C203" s="296">
        <f ca="1"/>
        <v>0</v>
      </c>
      <c r="D203" s="296">
        <f ca="1"/>
        <v>0</v>
      </c>
      <c r="E203" s="296">
        <f ca="1"/>
        <v>0</v>
      </c>
      <c r="F203" s="296">
        <f ca="1"/>
        <v>0</v>
      </c>
      <c r="G203" s="296">
        <f ca="1"/>
        <v>0</v>
      </c>
      <c r="H203" s="296">
        <f ca="1"/>
        <v>0</v>
      </c>
      <c r="I203" s="296">
        <f ca="1"/>
        <v>0</v>
      </c>
      <c r="J203" s="296">
        <f ca="1"/>
        <v>0</v>
      </c>
      <c r="K203" s="217">
        <f ca="1"/>
        <v>0</v>
      </c>
      <c r="L203" s="217">
        <f ca="1"/>
        <v>0</v>
      </c>
      <c r="M203" s="217">
        <f ca="1"/>
        <v>0</v>
      </c>
      <c r="N203" s="217">
        <f ca="1"/>
        <v>0</v>
      </c>
      <c r="O203" s="299">
        <f ca="1"/>
        <v>0</v>
      </c>
      <c r="P203" s="298">
        <f ca="1"/>
        <v>0</v>
      </c>
      <c r="Q203" s="298">
        <f ca="1"/>
        <v>0</v>
      </c>
      <c r="R203" s="298">
        <f ca="1"/>
        <v>0</v>
      </c>
      <c r="S203" s="298">
        <f ca="1"/>
        <v>0</v>
      </c>
      <c r="T203" s="298">
        <f ca="1"/>
        <v>0</v>
      </c>
      <c r="U203" s="298">
        <f ca="1"/>
        <v>0</v>
      </c>
      <c r="V203" s="299">
        <f ca="1"/>
        <v>0</v>
      </c>
      <c r="W203" s="299">
        <f ca="1"/>
        <v>0</v>
      </c>
      <c r="X203" s="299">
        <f ca="1"/>
        <v>0</v>
      </c>
      <c r="Y203" s="299">
        <f ca="1"/>
        <v>0</v>
      </c>
      <c r="Z203" s="299">
        <f ca="1"/>
        <v>0</v>
      </c>
      <c r="AA203" s="298">
        <f ca="1"/>
        <v>0</v>
      </c>
      <c r="AB203" s="185"/>
      <c r="AD203"/>
      <c r="AE203"/>
    </row>
    <row r="204" spans="2:31" ht="51" hidden="1">
      <c r="B204" s="313">
        <f t="shared" ref="B204:B267" ca="1" si="3">IF($C$8=$B$6,"",AA204)</f>
        <v>0</v>
      </c>
      <c r="C204" s="296">
        <f ca="1"/>
        <v>0</v>
      </c>
      <c r="D204" s="296">
        <f ca="1"/>
        <v>0</v>
      </c>
      <c r="E204" s="296">
        <f ca="1"/>
        <v>0</v>
      </c>
      <c r="F204" s="296">
        <f ca="1"/>
        <v>0</v>
      </c>
      <c r="G204" s="296">
        <f ca="1"/>
        <v>0</v>
      </c>
      <c r="H204" s="296">
        <f ca="1"/>
        <v>0</v>
      </c>
      <c r="I204" s="296">
        <f ca="1"/>
        <v>0</v>
      </c>
      <c r="J204" s="296">
        <f ca="1"/>
        <v>0</v>
      </c>
      <c r="K204" s="217">
        <f ca="1"/>
        <v>0</v>
      </c>
      <c r="L204" s="217">
        <f ca="1"/>
        <v>0</v>
      </c>
      <c r="M204" s="217">
        <f ca="1"/>
        <v>0</v>
      </c>
      <c r="N204" s="217">
        <f ca="1"/>
        <v>0</v>
      </c>
      <c r="O204" s="299">
        <f ca="1"/>
        <v>0</v>
      </c>
      <c r="P204" s="298">
        <f ca="1"/>
        <v>0</v>
      </c>
      <c r="Q204" s="298">
        <f ca="1"/>
        <v>0</v>
      </c>
      <c r="R204" s="298">
        <f ca="1"/>
        <v>0</v>
      </c>
      <c r="S204" s="298">
        <f ca="1"/>
        <v>0</v>
      </c>
      <c r="T204" s="298">
        <f ca="1"/>
        <v>0</v>
      </c>
      <c r="U204" s="298">
        <f ca="1"/>
        <v>0</v>
      </c>
      <c r="V204" s="299">
        <f ca="1"/>
        <v>0</v>
      </c>
      <c r="W204" s="299">
        <f ca="1"/>
        <v>0</v>
      </c>
      <c r="X204" s="299">
        <f ca="1"/>
        <v>0</v>
      </c>
      <c r="Y204" s="299">
        <f ca="1"/>
        <v>0</v>
      </c>
      <c r="Z204" s="299">
        <f ca="1"/>
        <v>0</v>
      </c>
      <c r="AA204" s="298">
        <f ca="1"/>
        <v>0</v>
      </c>
      <c r="AB204" s="185"/>
      <c r="AD204"/>
      <c r="AE204"/>
    </row>
    <row r="205" spans="2:31" ht="51" hidden="1">
      <c r="B205" s="313">
        <f t="shared" ca="1" si="3"/>
        <v>0</v>
      </c>
      <c r="C205" s="296">
        <f ca="1"/>
        <v>0</v>
      </c>
      <c r="D205" s="296">
        <f ca="1"/>
        <v>0</v>
      </c>
      <c r="E205" s="296">
        <f ca="1"/>
        <v>0</v>
      </c>
      <c r="F205" s="296">
        <f ca="1"/>
        <v>0</v>
      </c>
      <c r="G205" s="296">
        <f ca="1"/>
        <v>0</v>
      </c>
      <c r="H205" s="296">
        <f ca="1"/>
        <v>0</v>
      </c>
      <c r="I205" s="296">
        <f ca="1"/>
        <v>0</v>
      </c>
      <c r="J205" s="296">
        <f ca="1"/>
        <v>0</v>
      </c>
      <c r="K205" s="217">
        <f ca="1"/>
        <v>0</v>
      </c>
      <c r="L205" s="217">
        <f ca="1"/>
        <v>0</v>
      </c>
      <c r="M205" s="217">
        <f ca="1"/>
        <v>0</v>
      </c>
      <c r="N205" s="217">
        <f ca="1"/>
        <v>0</v>
      </c>
      <c r="O205" s="299">
        <f ca="1"/>
        <v>0</v>
      </c>
      <c r="P205" s="298">
        <f ca="1"/>
        <v>0</v>
      </c>
      <c r="Q205" s="298">
        <f ca="1"/>
        <v>0</v>
      </c>
      <c r="R205" s="298">
        <f ca="1"/>
        <v>0</v>
      </c>
      <c r="S205" s="298">
        <f ca="1"/>
        <v>0</v>
      </c>
      <c r="T205" s="298">
        <f ca="1"/>
        <v>0</v>
      </c>
      <c r="U205" s="298">
        <f ca="1"/>
        <v>0</v>
      </c>
      <c r="V205" s="299">
        <f ca="1"/>
        <v>0</v>
      </c>
      <c r="W205" s="299">
        <f ca="1"/>
        <v>0</v>
      </c>
      <c r="X205" s="299">
        <f ca="1"/>
        <v>0</v>
      </c>
      <c r="Y205" s="299">
        <f ca="1"/>
        <v>0</v>
      </c>
      <c r="Z205" s="299">
        <f ca="1"/>
        <v>0</v>
      </c>
      <c r="AA205" s="298">
        <f ca="1"/>
        <v>0</v>
      </c>
      <c r="AB205" s="185"/>
      <c r="AD205"/>
      <c r="AE205"/>
    </row>
    <row r="206" spans="2:31" ht="51" hidden="1">
      <c r="B206" s="313">
        <f t="shared" ca="1" si="3"/>
        <v>0</v>
      </c>
      <c r="C206" s="296">
        <f ca="1"/>
        <v>0</v>
      </c>
      <c r="D206" s="296">
        <f ca="1"/>
        <v>0</v>
      </c>
      <c r="E206" s="296">
        <f ca="1"/>
        <v>0</v>
      </c>
      <c r="F206" s="296">
        <f ca="1"/>
        <v>0</v>
      </c>
      <c r="G206" s="296">
        <f ca="1"/>
        <v>0</v>
      </c>
      <c r="H206" s="296">
        <f ca="1"/>
        <v>0</v>
      </c>
      <c r="I206" s="296">
        <f ca="1"/>
        <v>0</v>
      </c>
      <c r="J206" s="296">
        <f ca="1"/>
        <v>0</v>
      </c>
      <c r="K206" s="217">
        <f ca="1"/>
        <v>0</v>
      </c>
      <c r="L206" s="217">
        <f ca="1"/>
        <v>0</v>
      </c>
      <c r="M206" s="217">
        <f ca="1"/>
        <v>0</v>
      </c>
      <c r="N206" s="217">
        <f ca="1"/>
        <v>0</v>
      </c>
      <c r="O206" s="299">
        <f ca="1"/>
        <v>0</v>
      </c>
      <c r="P206" s="298">
        <f ca="1"/>
        <v>0</v>
      </c>
      <c r="Q206" s="298">
        <f ca="1"/>
        <v>0</v>
      </c>
      <c r="R206" s="298">
        <f ca="1"/>
        <v>0</v>
      </c>
      <c r="S206" s="298">
        <f ca="1"/>
        <v>0</v>
      </c>
      <c r="T206" s="298">
        <f ca="1"/>
        <v>0</v>
      </c>
      <c r="U206" s="298">
        <f ca="1"/>
        <v>0</v>
      </c>
      <c r="V206" s="299">
        <f ca="1"/>
        <v>0</v>
      </c>
      <c r="W206" s="299">
        <f ca="1"/>
        <v>0</v>
      </c>
      <c r="X206" s="299">
        <f ca="1"/>
        <v>0</v>
      </c>
      <c r="Y206" s="299">
        <f ca="1"/>
        <v>0</v>
      </c>
      <c r="Z206" s="299">
        <f ca="1"/>
        <v>0</v>
      </c>
      <c r="AA206" s="298">
        <f ca="1"/>
        <v>0</v>
      </c>
      <c r="AB206" s="185"/>
      <c r="AD206"/>
      <c r="AE206"/>
    </row>
    <row r="207" spans="2:31" ht="51" hidden="1">
      <c r="B207" s="313">
        <f t="shared" ca="1" si="3"/>
        <v>0</v>
      </c>
      <c r="C207" s="296">
        <f ca="1"/>
        <v>0</v>
      </c>
      <c r="D207" s="296">
        <f ca="1"/>
        <v>0</v>
      </c>
      <c r="E207" s="296">
        <f ca="1"/>
        <v>0</v>
      </c>
      <c r="F207" s="296">
        <f ca="1"/>
        <v>0</v>
      </c>
      <c r="G207" s="296">
        <f ca="1"/>
        <v>0</v>
      </c>
      <c r="H207" s="296">
        <f ca="1"/>
        <v>0</v>
      </c>
      <c r="I207" s="296">
        <f ca="1"/>
        <v>0</v>
      </c>
      <c r="J207" s="296">
        <f ca="1"/>
        <v>0</v>
      </c>
      <c r="K207" s="217">
        <f ca="1"/>
        <v>0</v>
      </c>
      <c r="L207" s="217">
        <f ca="1"/>
        <v>0</v>
      </c>
      <c r="M207" s="217">
        <f ca="1"/>
        <v>0</v>
      </c>
      <c r="N207" s="217">
        <f ca="1"/>
        <v>0</v>
      </c>
      <c r="O207" s="299">
        <f ca="1"/>
        <v>0</v>
      </c>
      <c r="P207" s="298">
        <f ca="1"/>
        <v>0</v>
      </c>
      <c r="Q207" s="298">
        <f ca="1"/>
        <v>0</v>
      </c>
      <c r="R207" s="298">
        <f ca="1"/>
        <v>0</v>
      </c>
      <c r="S207" s="298">
        <f ca="1"/>
        <v>0</v>
      </c>
      <c r="T207" s="298">
        <f ca="1"/>
        <v>0</v>
      </c>
      <c r="U207" s="298">
        <f ca="1"/>
        <v>0</v>
      </c>
      <c r="V207" s="299">
        <f ca="1"/>
        <v>0</v>
      </c>
      <c r="W207" s="299">
        <f ca="1"/>
        <v>0</v>
      </c>
      <c r="X207" s="299">
        <f ca="1"/>
        <v>0</v>
      </c>
      <c r="Y207" s="299">
        <f ca="1"/>
        <v>0</v>
      </c>
      <c r="Z207" s="299">
        <f ca="1"/>
        <v>0</v>
      </c>
      <c r="AA207" s="298">
        <f ca="1"/>
        <v>0</v>
      </c>
      <c r="AB207" s="185"/>
      <c r="AD207"/>
      <c r="AE207"/>
    </row>
    <row r="208" spans="2:31" ht="51" hidden="1">
      <c r="B208" s="313">
        <f t="shared" ca="1" si="3"/>
        <v>0</v>
      </c>
      <c r="C208" s="296">
        <f ca="1"/>
        <v>0</v>
      </c>
      <c r="D208" s="296">
        <f ca="1"/>
        <v>0</v>
      </c>
      <c r="E208" s="296">
        <f ca="1"/>
        <v>0</v>
      </c>
      <c r="F208" s="296">
        <f ca="1"/>
        <v>0</v>
      </c>
      <c r="G208" s="296">
        <f ca="1"/>
        <v>0</v>
      </c>
      <c r="H208" s="296">
        <f ca="1"/>
        <v>0</v>
      </c>
      <c r="I208" s="296">
        <f ca="1"/>
        <v>0</v>
      </c>
      <c r="J208" s="296">
        <f ca="1"/>
        <v>0</v>
      </c>
      <c r="K208" s="217">
        <f ca="1"/>
        <v>0</v>
      </c>
      <c r="L208" s="217">
        <f ca="1"/>
        <v>0</v>
      </c>
      <c r="M208" s="217">
        <f ca="1"/>
        <v>0</v>
      </c>
      <c r="N208" s="217">
        <f ca="1"/>
        <v>0</v>
      </c>
      <c r="O208" s="299">
        <f ca="1"/>
        <v>0</v>
      </c>
      <c r="P208" s="298">
        <f ca="1"/>
        <v>0</v>
      </c>
      <c r="Q208" s="298">
        <f ca="1"/>
        <v>0</v>
      </c>
      <c r="R208" s="298">
        <f ca="1"/>
        <v>0</v>
      </c>
      <c r="S208" s="298">
        <f ca="1"/>
        <v>0</v>
      </c>
      <c r="T208" s="298">
        <f ca="1"/>
        <v>0</v>
      </c>
      <c r="U208" s="298">
        <f ca="1"/>
        <v>0</v>
      </c>
      <c r="V208" s="299">
        <f ca="1"/>
        <v>0</v>
      </c>
      <c r="W208" s="299">
        <f ca="1"/>
        <v>0</v>
      </c>
      <c r="X208" s="299">
        <f ca="1"/>
        <v>0</v>
      </c>
      <c r="Y208" s="299">
        <f ca="1"/>
        <v>0</v>
      </c>
      <c r="Z208" s="299">
        <f ca="1"/>
        <v>0</v>
      </c>
      <c r="AA208" s="298">
        <f ca="1"/>
        <v>0</v>
      </c>
      <c r="AB208" s="185"/>
      <c r="AD208"/>
      <c r="AE208"/>
    </row>
    <row r="209" spans="2:31" ht="51" hidden="1">
      <c r="B209" s="313">
        <f t="shared" ca="1" si="3"/>
        <v>0</v>
      </c>
      <c r="C209" s="296">
        <f ca="1"/>
        <v>0</v>
      </c>
      <c r="D209" s="296">
        <f ca="1"/>
        <v>0</v>
      </c>
      <c r="E209" s="296">
        <f ca="1"/>
        <v>0</v>
      </c>
      <c r="F209" s="296">
        <f ca="1"/>
        <v>0</v>
      </c>
      <c r="G209" s="296">
        <f ca="1"/>
        <v>0</v>
      </c>
      <c r="H209" s="296">
        <f ca="1"/>
        <v>0</v>
      </c>
      <c r="I209" s="296">
        <f ca="1"/>
        <v>0</v>
      </c>
      <c r="J209" s="296">
        <f ca="1"/>
        <v>0</v>
      </c>
      <c r="K209" s="217">
        <f ca="1"/>
        <v>0</v>
      </c>
      <c r="L209" s="217">
        <f ca="1"/>
        <v>0</v>
      </c>
      <c r="M209" s="217">
        <f ca="1"/>
        <v>0</v>
      </c>
      <c r="N209" s="217">
        <f ca="1"/>
        <v>0</v>
      </c>
      <c r="O209" s="299">
        <f ca="1"/>
        <v>0</v>
      </c>
      <c r="P209" s="298">
        <f ca="1"/>
        <v>0</v>
      </c>
      <c r="Q209" s="298">
        <f ca="1"/>
        <v>0</v>
      </c>
      <c r="R209" s="298">
        <f ca="1"/>
        <v>0</v>
      </c>
      <c r="S209" s="298">
        <f ca="1"/>
        <v>0</v>
      </c>
      <c r="T209" s="298">
        <f ca="1"/>
        <v>0</v>
      </c>
      <c r="U209" s="298">
        <f ca="1"/>
        <v>0</v>
      </c>
      <c r="V209" s="299">
        <f ca="1"/>
        <v>0</v>
      </c>
      <c r="W209" s="299">
        <f ca="1"/>
        <v>0</v>
      </c>
      <c r="X209" s="299">
        <f ca="1"/>
        <v>0</v>
      </c>
      <c r="Y209" s="299">
        <f ca="1"/>
        <v>0</v>
      </c>
      <c r="Z209" s="299">
        <f ca="1"/>
        <v>0</v>
      </c>
      <c r="AA209" s="298">
        <f ca="1"/>
        <v>0</v>
      </c>
      <c r="AB209" s="185"/>
      <c r="AD209"/>
      <c r="AE209"/>
    </row>
    <row r="210" spans="2:31" ht="51" hidden="1">
      <c r="B210" s="313">
        <f t="shared" ca="1" si="3"/>
        <v>0</v>
      </c>
      <c r="C210" s="296">
        <f ca="1"/>
        <v>0</v>
      </c>
      <c r="D210" s="296">
        <f ca="1"/>
        <v>0</v>
      </c>
      <c r="E210" s="296">
        <f ca="1"/>
        <v>0</v>
      </c>
      <c r="F210" s="296">
        <f ca="1"/>
        <v>0</v>
      </c>
      <c r="G210" s="296">
        <f ca="1"/>
        <v>0</v>
      </c>
      <c r="H210" s="296">
        <f ca="1"/>
        <v>0</v>
      </c>
      <c r="I210" s="296">
        <f ca="1"/>
        <v>0</v>
      </c>
      <c r="J210" s="296">
        <f ca="1"/>
        <v>0</v>
      </c>
      <c r="K210" s="217">
        <f ca="1"/>
        <v>0</v>
      </c>
      <c r="L210" s="217">
        <f ca="1"/>
        <v>0</v>
      </c>
      <c r="M210" s="217">
        <f ca="1"/>
        <v>0</v>
      </c>
      <c r="N210" s="217">
        <f ca="1"/>
        <v>0</v>
      </c>
      <c r="O210" s="299">
        <f ca="1"/>
        <v>0</v>
      </c>
      <c r="P210" s="298">
        <f ca="1"/>
        <v>0</v>
      </c>
      <c r="Q210" s="298">
        <f ca="1"/>
        <v>0</v>
      </c>
      <c r="R210" s="298">
        <f ca="1"/>
        <v>0</v>
      </c>
      <c r="S210" s="298">
        <f ca="1"/>
        <v>0</v>
      </c>
      <c r="T210" s="298">
        <f ca="1"/>
        <v>0</v>
      </c>
      <c r="U210" s="298">
        <f ca="1"/>
        <v>0</v>
      </c>
      <c r="V210" s="299">
        <f ca="1"/>
        <v>0</v>
      </c>
      <c r="W210" s="299">
        <f ca="1"/>
        <v>0</v>
      </c>
      <c r="X210" s="299">
        <f ca="1"/>
        <v>0</v>
      </c>
      <c r="Y210" s="299">
        <f ca="1"/>
        <v>0</v>
      </c>
      <c r="Z210" s="299">
        <f ca="1"/>
        <v>0</v>
      </c>
      <c r="AA210" s="298">
        <f ca="1"/>
        <v>0</v>
      </c>
      <c r="AB210" s="185"/>
      <c r="AD210"/>
      <c r="AE210"/>
    </row>
    <row r="211" spans="2:31" ht="51" hidden="1">
      <c r="B211" s="313">
        <f t="shared" ca="1" si="3"/>
        <v>0</v>
      </c>
      <c r="C211" s="296">
        <f ca="1"/>
        <v>0</v>
      </c>
      <c r="D211" s="296">
        <f ca="1"/>
        <v>0</v>
      </c>
      <c r="E211" s="296">
        <f ca="1"/>
        <v>0</v>
      </c>
      <c r="F211" s="296">
        <f ca="1"/>
        <v>0</v>
      </c>
      <c r="G211" s="296">
        <f ca="1"/>
        <v>0</v>
      </c>
      <c r="H211" s="296">
        <f ca="1"/>
        <v>0</v>
      </c>
      <c r="I211" s="296">
        <f ca="1"/>
        <v>0</v>
      </c>
      <c r="J211" s="296">
        <f ca="1"/>
        <v>0</v>
      </c>
      <c r="K211" s="217">
        <f ca="1"/>
        <v>0</v>
      </c>
      <c r="L211" s="217">
        <f ca="1"/>
        <v>0</v>
      </c>
      <c r="M211" s="217">
        <f ca="1"/>
        <v>0</v>
      </c>
      <c r="N211" s="217">
        <f ca="1"/>
        <v>0</v>
      </c>
      <c r="O211" s="299">
        <f ca="1"/>
        <v>0</v>
      </c>
      <c r="P211" s="298">
        <f ca="1"/>
        <v>0</v>
      </c>
      <c r="Q211" s="298">
        <f ca="1"/>
        <v>0</v>
      </c>
      <c r="R211" s="298">
        <f ca="1"/>
        <v>0</v>
      </c>
      <c r="S211" s="298">
        <f ca="1"/>
        <v>0</v>
      </c>
      <c r="T211" s="298">
        <f ca="1"/>
        <v>0</v>
      </c>
      <c r="U211" s="298">
        <f ca="1"/>
        <v>0</v>
      </c>
      <c r="V211" s="299">
        <f ca="1"/>
        <v>0</v>
      </c>
      <c r="W211" s="299">
        <f ca="1"/>
        <v>0</v>
      </c>
      <c r="X211" s="299">
        <f ca="1"/>
        <v>0</v>
      </c>
      <c r="Y211" s="299">
        <f ca="1"/>
        <v>0</v>
      </c>
      <c r="Z211" s="299">
        <f ca="1"/>
        <v>0</v>
      </c>
      <c r="AA211" s="298">
        <f ca="1"/>
        <v>0</v>
      </c>
      <c r="AB211" s="185"/>
      <c r="AD211"/>
      <c r="AE211"/>
    </row>
    <row r="212" spans="2:31" ht="51" hidden="1">
      <c r="B212" s="313">
        <f t="shared" ca="1" si="3"/>
        <v>0</v>
      </c>
      <c r="C212" s="296">
        <f ca="1"/>
        <v>0</v>
      </c>
      <c r="D212" s="296">
        <f ca="1"/>
        <v>0</v>
      </c>
      <c r="E212" s="296">
        <f ca="1"/>
        <v>0</v>
      </c>
      <c r="F212" s="296">
        <f ca="1"/>
        <v>0</v>
      </c>
      <c r="G212" s="296">
        <f ca="1"/>
        <v>0</v>
      </c>
      <c r="H212" s="296">
        <f ca="1"/>
        <v>0</v>
      </c>
      <c r="I212" s="296">
        <f ca="1"/>
        <v>0</v>
      </c>
      <c r="J212" s="296">
        <f ca="1"/>
        <v>0</v>
      </c>
      <c r="K212" s="217">
        <f ca="1"/>
        <v>0</v>
      </c>
      <c r="L212" s="217">
        <f ca="1"/>
        <v>0</v>
      </c>
      <c r="M212" s="217">
        <f ca="1"/>
        <v>0</v>
      </c>
      <c r="N212" s="217">
        <f ca="1"/>
        <v>0</v>
      </c>
      <c r="O212" s="299">
        <f ca="1"/>
        <v>0</v>
      </c>
      <c r="P212" s="298">
        <f ca="1"/>
        <v>0</v>
      </c>
      <c r="Q212" s="298">
        <f ca="1"/>
        <v>0</v>
      </c>
      <c r="R212" s="298">
        <f ca="1"/>
        <v>0</v>
      </c>
      <c r="S212" s="298">
        <f ca="1"/>
        <v>0</v>
      </c>
      <c r="T212" s="298">
        <f ca="1"/>
        <v>0</v>
      </c>
      <c r="U212" s="298">
        <f ca="1"/>
        <v>0</v>
      </c>
      <c r="V212" s="299">
        <f ca="1"/>
        <v>0</v>
      </c>
      <c r="W212" s="299">
        <f ca="1"/>
        <v>0</v>
      </c>
      <c r="X212" s="299">
        <f ca="1"/>
        <v>0</v>
      </c>
      <c r="Y212" s="299">
        <f ca="1"/>
        <v>0</v>
      </c>
      <c r="Z212" s="299">
        <f ca="1"/>
        <v>0</v>
      </c>
      <c r="AA212" s="298">
        <f ca="1"/>
        <v>0</v>
      </c>
      <c r="AB212" s="185"/>
      <c r="AD212"/>
      <c r="AE212"/>
    </row>
    <row r="213" spans="2:31" ht="51" hidden="1">
      <c r="B213" s="313">
        <f t="shared" ca="1" si="3"/>
        <v>0</v>
      </c>
      <c r="C213" s="296">
        <f ca="1"/>
        <v>0</v>
      </c>
      <c r="D213" s="296">
        <f ca="1"/>
        <v>0</v>
      </c>
      <c r="E213" s="296">
        <f ca="1"/>
        <v>0</v>
      </c>
      <c r="F213" s="296">
        <f ca="1"/>
        <v>0</v>
      </c>
      <c r="G213" s="296">
        <f ca="1"/>
        <v>0</v>
      </c>
      <c r="H213" s="296">
        <f ca="1"/>
        <v>0</v>
      </c>
      <c r="I213" s="296">
        <f ca="1"/>
        <v>0</v>
      </c>
      <c r="J213" s="296">
        <f ca="1"/>
        <v>0</v>
      </c>
      <c r="K213" s="217">
        <f ca="1"/>
        <v>0</v>
      </c>
      <c r="L213" s="217">
        <f ca="1"/>
        <v>0</v>
      </c>
      <c r="M213" s="217">
        <f ca="1"/>
        <v>0</v>
      </c>
      <c r="N213" s="217">
        <f ca="1"/>
        <v>0</v>
      </c>
      <c r="O213" s="299">
        <f ca="1"/>
        <v>0</v>
      </c>
      <c r="P213" s="298">
        <f ca="1"/>
        <v>0</v>
      </c>
      <c r="Q213" s="298">
        <f ca="1"/>
        <v>0</v>
      </c>
      <c r="R213" s="298">
        <f ca="1"/>
        <v>0</v>
      </c>
      <c r="S213" s="298">
        <f ca="1"/>
        <v>0</v>
      </c>
      <c r="T213" s="298">
        <f ca="1"/>
        <v>0</v>
      </c>
      <c r="U213" s="298">
        <f ca="1"/>
        <v>0</v>
      </c>
      <c r="V213" s="299">
        <f ca="1"/>
        <v>0</v>
      </c>
      <c r="W213" s="299">
        <f ca="1"/>
        <v>0</v>
      </c>
      <c r="X213" s="299">
        <f ca="1"/>
        <v>0</v>
      </c>
      <c r="Y213" s="299">
        <f ca="1"/>
        <v>0</v>
      </c>
      <c r="Z213" s="299">
        <f ca="1"/>
        <v>0</v>
      </c>
      <c r="AA213" s="298">
        <f ca="1"/>
        <v>0</v>
      </c>
      <c r="AB213" s="185"/>
      <c r="AD213"/>
      <c r="AE213"/>
    </row>
    <row r="214" spans="2:31" ht="51" hidden="1">
      <c r="B214" s="313">
        <f t="shared" ca="1" si="3"/>
        <v>0</v>
      </c>
      <c r="C214" s="296">
        <f ca="1"/>
        <v>0</v>
      </c>
      <c r="D214" s="296">
        <f ca="1"/>
        <v>0</v>
      </c>
      <c r="E214" s="296">
        <f ca="1"/>
        <v>0</v>
      </c>
      <c r="F214" s="296">
        <f ca="1"/>
        <v>0</v>
      </c>
      <c r="G214" s="296">
        <f ca="1"/>
        <v>0</v>
      </c>
      <c r="H214" s="296">
        <f ca="1"/>
        <v>0</v>
      </c>
      <c r="I214" s="296">
        <f ca="1"/>
        <v>0</v>
      </c>
      <c r="J214" s="296">
        <f ca="1"/>
        <v>0</v>
      </c>
      <c r="K214" s="217">
        <f ca="1"/>
        <v>0</v>
      </c>
      <c r="L214" s="217">
        <f ca="1"/>
        <v>0</v>
      </c>
      <c r="M214" s="217">
        <f ca="1"/>
        <v>0</v>
      </c>
      <c r="N214" s="217">
        <f ca="1"/>
        <v>0</v>
      </c>
      <c r="O214" s="299">
        <f ca="1"/>
        <v>0</v>
      </c>
      <c r="P214" s="298">
        <f ca="1"/>
        <v>0</v>
      </c>
      <c r="Q214" s="298">
        <f ca="1"/>
        <v>0</v>
      </c>
      <c r="R214" s="298">
        <f ca="1"/>
        <v>0</v>
      </c>
      <c r="S214" s="298">
        <f ca="1"/>
        <v>0</v>
      </c>
      <c r="T214" s="298">
        <f ca="1"/>
        <v>0</v>
      </c>
      <c r="U214" s="298">
        <f ca="1"/>
        <v>0</v>
      </c>
      <c r="V214" s="299">
        <f ca="1"/>
        <v>0</v>
      </c>
      <c r="W214" s="299">
        <f ca="1"/>
        <v>0</v>
      </c>
      <c r="X214" s="299">
        <f ca="1"/>
        <v>0</v>
      </c>
      <c r="Y214" s="299">
        <f ca="1"/>
        <v>0</v>
      </c>
      <c r="Z214" s="299">
        <f ca="1"/>
        <v>0</v>
      </c>
      <c r="AA214" s="298">
        <f ca="1"/>
        <v>0</v>
      </c>
      <c r="AB214" s="185"/>
      <c r="AD214"/>
      <c r="AE214"/>
    </row>
    <row r="215" spans="2:31" ht="51" hidden="1">
      <c r="B215" s="313">
        <f t="shared" ca="1" si="3"/>
        <v>0</v>
      </c>
      <c r="C215" s="296">
        <f ca="1"/>
        <v>0</v>
      </c>
      <c r="D215" s="296">
        <f ca="1"/>
        <v>0</v>
      </c>
      <c r="E215" s="296">
        <f ca="1"/>
        <v>0</v>
      </c>
      <c r="F215" s="296">
        <f ca="1"/>
        <v>0</v>
      </c>
      <c r="G215" s="296">
        <f ca="1"/>
        <v>0</v>
      </c>
      <c r="H215" s="296">
        <f ca="1"/>
        <v>0</v>
      </c>
      <c r="I215" s="296">
        <f ca="1"/>
        <v>0</v>
      </c>
      <c r="J215" s="296">
        <f ca="1"/>
        <v>0</v>
      </c>
      <c r="K215" s="217">
        <f ca="1"/>
        <v>0</v>
      </c>
      <c r="L215" s="217">
        <f ca="1"/>
        <v>0</v>
      </c>
      <c r="M215" s="217">
        <f ca="1"/>
        <v>0</v>
      </c>
      <c r="N215" s="217">
        <f ca="1"/>
        <v>0</v>
      </c>
      <c r="O215" s="299">
        <f ca="1"/>
        <v>0</v>
      </c>
      <c r="P215" s="298">
        <f ca="1"/>
        <v>0</v>
      </c>
      <c r="Q215" s="298">
        <f ca="1"/>
        <v>0</v>
      </c>
      <c r="R215" s="298">
        <f ca="1"/>
        <v>0</v>
      </c>
      <c r="S215" s="298">
        <f ca="1"/>
        <v>0</v>
      </c>
      <c r="T215" s="298">
        <f ca="1"/>
        <v>0</v>
      </c>
      <c r="U215" s="298">
        <f ca="1"/>
        <v>0</v>
      </c>
      <c r="V215" s="299">
        <f ca="1"/>
        <v>0</v>
      </c>
      <c r="W215" s="299">
        <f ca="1"/>
        <v>0</v>
      </c>
      <c r="X215" s="299">
        <f ca="1"/>
        <v>0</v>
      </c>
      <c r="Y215" s="299">
        <f ca="1"/>
        <v>0</v>
      </c>
      <c r="Z215" s="299">
        <f ca="1"/>
        <v>0</v>
      </c>
      <c r="AA215" s="298">
        <f ca="1"/>
        <v>0</v>
      </c>
      <c r="AB215" s="185"/>
      <c r="AD215"/>
      <c r="AE215"/>
    </row>
    <row r="216" spans="2:31" ht="51" hidden="1">
      <c r="B216" s="313">
        <f t="shared" ca="1" si="3"/>
        <v>0</v>
      </c>
      <c r="C216" s="296">
        <f ca="1"/>
        <v>0</v>
      </c>
      <c r="D216" s="296">
        <f ca="1"/>
        <v>0</v>
      </c>
      <c r="E216" s="296">
        <f ca="1"/>
        <v>0</v>
      </c>
      <c r="F216" s="296">
        <f ca="1"/>
        <v>0</v>
      </c>
      <c r="G216" s="296">
        <f ca="1"/>
        <v>0</v>
      </c>
      <c r="H216" s="296">
        <f ca="1"/>
        <v>0</v>
      </c>
      <c r="I216" s="296">
        <f ca="1"/>
        <v>0</v>
      </c>
      <c r="J216" s="296">
        <f ca="1"/>
        <v>0</v>
      </c>
      <c r="K216" s="217">
        <f ca="1"/>
        <v>0</v>
      </c>
      <c r="L216" s="217">
        <f ca="1"/>
        <v>0</v>
      </c>
      <c r="M216" s="217">
        <f ca="1"/>
        <v>0</v>
      </c>
      <c r="N216" s="217">
        <f ca="1"/>
        <v>0</v>
      </c>
      <c r="O216" s="299">
        <f ca="1"/>
        <v>0</v>
      </c>
      <c r="P216" s="298">
        <f ca="1"/>
        <v>0</v>
      </c>
      <c r="Q216" s="298">
        <f ca="1"/>
        <v>0</v>
      </c>
      <c r="R216" s="298">
        <f ca="1"/>
        <v>0</v>
      </c>
      <c r="S216" s="298">
        <f ca="1"/>
        <v>0</v>
      </c>
      <c r="T216" s="298">
        <f ca="1"/>
        <v>0</v>
      </c>
      <c r="U216" s="298">
        <f ca="1"/>
        <v>0</v>
      </c>
      <c r="V216" s="299">
        <f ca="1"/>
        <v>0</v>
      </c>
      <c r="W216" s="299">
        <f ca="1"/>
        <v>0</v>
      </c>
      <c r="X216" s="299">
        <f ca="1"/>
        <v>0</v>
      </c>
      <c r="Y216" s="299">
        <f ca="1"/>
        <v>0</v>
      </c>
      <c r="Z216" s="299">
        <f ca="1"/>
        <v>0</v>
      </c>
      <c r="AA216" s="298">
        <f ca="1"/>
        <v>0</v>
      </c>
      <c r="AB216" s="185"/>
      <c r="AD216"/>
      <c r="AE216"/>
    </row>
    <row r="217" spans="2:31" ht="51" hidden="1">
      <c r="B217" s="313">
        <f t="shared" ca="1" si="3"/>
        <v>0</v>
      </c>
      <c r="C217" s="296">
        <f ca="1"/>
        <v>0</v>
      </c>
      <c r="D217" s="296">
        <f ca="1"/>
        <v>0</v>
      </c>
      <c r="E217" s="296">
        <f ca="1"/>
        <v>0</v>
      </c>
      <c r="F217" s="296">
        <f ca="1"/>
        <v>0</v>
      </c>
      <c r="G217" s="296">
        <f ca="1"/>
        <v>0</v>
      </c>
      <c r="H217" s="296">
        <f ca="1"/>
        <v>0</v>
      </c>
      <c r="I217" s="296">
        <f ca="1"/>
        <v>0</v>
      </c>
      <c r="J217" s="296">
        <f ca="1"/>
        <v>0</v>
      </c>
      <c r="K217" s="217">
        <f ca="1"/>
        <v>0</v>
      </c>
      <c r="L217" s="217">
        <f ca="1"/>
        <v>0</v>
      </c>
      <c r="M217" s="217">
        <f ca="1"/>
        <v>0</v>
      </c>
      <c r="N217" s="217">
        <f ca="1"/>
        <v>0</v>
      </c>
      <c r="O217" s="299">
        <f ca="1"/>
        <v>0</v>
      </c>
      <c r="P217" s="298">
        <f ca="1"/>
        <v>0</v>
      </c>
      <c r="Q217" s="298">
        <f ca="1"/>
        <v>0</v>
      </c>
      <c r="R217" s="298">
        <f ca="1"/>
        <v>0</v>
      </c>
      <c r="S217" s="298">
        <f ca="1"/>
        <v>0</v>
      </c>
      <c r="T217" s="298">
        <f ca="1"/>
        <v>0</v>
      </c>
      <c r="U217" s="298">
        <f ca="1"/>
        <v>0</v>
      </c>
      <c r="V217" s="299">
        <f ca="1"/>
        <v>0</v>
      </c>
      <c r="W217" s="299">
        <f ca="1"/>
        <v>0</v>
      </c>
      <c r="X217" s="299">
        <f ca="1"/>
        <v>0</v>
      </c>
      <c r="Y217" s="299">
        <f ca="1"/>
        <v>0</v>
      </c>
      <c r="Z217" s="299">
        <f ca="1"/>
        <v>0</v>
      </c>
      <c r="AA217" s="298">
        <f ca="1"/>
        <v>0</v>
      </c>
      <c r="AB217" s="185"/>
      <c r="AD217"/>
      <c r="AE217"/>
    </row>
    <row r="218" spans="2:31" ht="51" hidden="1">
      <c r="B218" s="313">
        <f t="shared" ca="1" si="3"/>
        <v>0</v>
      </c>
      <c r="C218" s="296">
        <f ca="1"/>
        <v>0</v>
      </c>
      <c r="D218" s="296">
        <f ca="1"/>
        <v>0</v>
      </c>
      <c r="E218" s="296">
        <f ca="1"/>
        <v>0</v>
      </c>
      <c r="F218" s="296">
        <f ca="1"/>
        <v>0</v>
      </c>
      <c r="G218" s="296">
        <f ca="1"/>
        <v>0</v>
      </c>
      <c r="H218" s="296">
        <f ca="1"/>
        <v>0</v>
      </c>
      <c r="I218" s="296">
        <f ca="1"/>
        <v>0</v>
      </c>
      <c r="J218" s="296">
        <f ca="1"/>
        <v>0</v>
      </c>
      <c r="K218" s="217">
        <f ca="1"/>
        <v>0</v>
      </c>
      <c r="L218" s="217">
        <f ca="1"/>
        <v>0</v>
      </c>
      <c r="M218" s="217">
        <f ca="1"/>
        <v>0</v>
      </c>
      <c r="N218" s="217">
        <f ca="1"/>
        <v>0</v>
      </c>
      <c r="O218" s="299">
        <f ca="1"/>
        <v>0</v>
      </c>
      <c r="P218" s="298">
        <f ca="1"/>
        <v>0</v>
      </c>
      <c r="Q218" s="298">
        <f ca="1"/>
        <v>0</v>
      </c>
      <c r="R218" s="298">
        <f ca="1"/>
        <v>0</v>
      </c>
      <c r="S218" s="298">
        <f ca="1"/>
        <v>0</v>
      </c>
      <c r="T218" s="298">
        <f ca="1"/>
        <v>0</v>
      </c>
      <c r="U218" s="298">
        <f ca="1"/>
        <v>0</v>
      </c>
      <c r="V218" s="299">
        <f ca="1"/>
        <v>0</v>
      </c>
      <c r="W218" s="299">
        <f ca="1"/>
        <v>0</v>
      </c>
      <c r="X218" s="299">
        <f ca="1"/>
        <v>0</v>
      </c>
      <c r="Y218" s="299">
        <f ca="1"/>
        <v>0</v>
      </c>
      <c r="Z218" s="299">
        <f ca="1"/>
        <v>0</v>
      </c>
      <c r="AA218" s="298">
        <f ca="1"/>
        <v>0</v>
      </c>
      <c r="AB218" s="185"/>
      <c r="AD218"/>
      <c r="AE218"/>
    </row>
    <row r="219" spans="2:31" ht="51" hidden="1">
      <c r="B219" s="313">
        <f t="shared" ca="1" si="3"/>
        <v>0</v>
      </c>
      <c r="C219" s="296">
        <f ca="1"/>
        <v>0</v>
      </c>
      <c r="D219" s="296">
        <f ca="1"/>
        <v>0</v>
      </c>
      <c r="E219" s="296">
        <f ca="1"/>
        <v>0</v>
      </c>
      <c r="F219" s="296">
        <f ca="1"/>
        <v>0</v>
      </c>
      <c r="G219" s="296">
        <f ca="1"/>
        <v>0</v>
      </c>
      <c r="H219" s="296">
        <f ca="1"/>
        <v>0</v>
      </c>
      <c r="I219" s="296">
        <f ca="1"/>
        <v>0</v>
      </c>
      <c r="J219" s="296">
        <f ca="1"/>
        <v>0</v>
      </c>
      <c r="K219" s="295">
        <f ca="1"/>
        <v>0</v>
      </c>
      <c r="L219" s="295">
        <f ca="1"/>
        <v>0</v>
      </c>
      <c r="M219" s="295">
        <f ca="1"/>
        <v>0</v>
      </c>
      <c r="N219" s="295">
        <f ca="1"/>
        <v>0</v>
      </c>
      <c r="O219" s="299">
        <f ca="1"/>
        <v>0</v>
      </c>
      <c r="P219" s="298">
        <f ca="1"/>
        <v>0</v>
      </c>
      <c r="Q219" s="298">
        <f ca="1"/>
        <v>0</v>
      </c>
      <c r="R219" s="298">
        <f ca="1"/>
        <v>0</v>
      </c>
      <c r="S219" s="298">
        <f ca="1"/>
        <v>0</v>
      </c>
      <c r="T219" s="298">
        <f ca="1"/>
        <v>0</v>
      </c>
      <c r="U219" s="298">
        <f ca="1"/>
        <v>0</v>
      </c>
      <c r="V219" s="299">
        <f ca="1"/>
        <v>0</v>
      </c>
      <c r="W219" s="299">
        <f ca="1"/>
        <v>0</v>
      </c>
      <c r="X219" s="299">
        <f ca="1"/>
        <v>0</v>
      </c>
      <c r="Y219" s="299">
        <f ca="1"/>
        <v>0</v>
      </c>
      <c r="Z219" s="299">
        <f ca="1"/>
        <v>0</v>
      </c>
      <c r="AA219" s="298">
        <f ca="1"/>
        <v>0</v>
      </c>
      <c r="AB219" s="185"/>
      <c r="AD219"/>
      <c r="AE219"/>
    </row>
    <row r="220" spans="2:31" ht="51" hidden="1">
      <c r="B220" s="313">
        <f t="shared" ca="1" si="3"/>
        <v>0</v>
      </c>
      <c r="C220" s="296">
        <f ca="1"/>
        <v>0</v>
      </c>
      <c r="D220" s="296">
        <f ca="1"/>
        <v>0</v>
      </c>
      <c r="E220" s="296">
        <f ca="1"/>
        <v>0</v>
      </c>
      <c r="F220" s="296">
        <f ca="1"/>
        <v>0</v>
      </c>
      <c r="G220" s="296">
        <f ca="1"/>
        <v>0</v>
      </c>
      <c r="H220" s="296">
        <f ca="1"/>
        <v>0</v>
      </c>
      <c r="I220" s="296">
        <f ca="1"/>
        <v>0</v>
      </c>
      <c r="J220" s="296">
        <f ca="1"/>
        <v>0</v>
      </c>
      <c r="K220" s="295">
        <f ca="1"/>
        <v>0</v>
      </c>
      <c r="L220" s="295">
        <f ca="1"/>
        <v>0</v>
      </c>
      <c r="M220" s="295">
        <f ca="1"/>
        <v>0</v>
      </c>
      <c r="N220" s="295">
        <f ca="1"/>
        <v>0</v>
      </c>
      <c r="O220" s="299">
        <f ca="1"/>
        <v>0</v>
      </c>
      <c r="P220" s="298">
        <f ca="1"/>
        <v>0</v>
      </c>
      <c r="Q220" s="298">
        <f ca="1"/>
        <v>0</v>
      </c>
      <c r="R220" s="298">
        <f ca="1"/>
        <v>0</v>
      </c>
      <c r="S220" s="298">
        <f ca="1"/>
        <v>0</v>
      </c>
      <c r="T220" s="298">
        <f ca="1"/>
        <v>0</v>
      </c>
      <c r="U220" s="298">
        <f ca="1"/>
        <v>0</v>
      </c>
      <c r="V220" s="299">
        <f ca="1"/>
        <v>0</v>
      </c>
      <c r="W220" s="299">
        <f ca="1"/>
        <v>0</v>
      </c>
      <c r="X220" s="299">
        <f ca="1"/>
        <v>0</v>
      </c>
      <c r="Y220" s="299">
        <f ca="1"/>
        <v>0</v>
      </c>
      <c r="Z220" s="299">
        <f ca="1"/>
        <v>0</v>
      </c>
      <c r="AA220" s="298">
        <f ca="1"/>
        <v>0</v>
      </c>
      <c r="AB220" s="185"/>
      <c r="AD220"/>
      <c r="AE220"/>
    </row>
    <row r="221" spans="2:31" ht="51" hidden="1">
      <c r="B221" s="313">
        <f t="shared" ca="1" si="3"/>
        <v>0</v>
      </c>
      <c r="C221" s="296">
        <f ca="1"/>
        <v>0</v>
      </c>
      <c r="D221" s="296">
        <f ca="1"/>
        <v>0</v>
      </c>
      <c r="E221" s="296">
        <f ca="1"/>
        <v>0</v>
      </c>
      <c r="F221" s="296">
        <f ca="1"/>
        <v>0</v>
      </c>
      <c r="G221" s="296">
        <f ca="1"/>
        <v>0</v>
      </c>
      <c r="H221" s="296">
        <f ca="1"/>
        <v>0</v>
      </c>
      <c r="I221" s="296">
        <f ca="1"/>
        <v>0</v>
      </c>
      <c r="J221" s="296">
        <f ca="1"/>
        <v>0</v>
      </c>
      <c r="K221" s="295">
        <f ca="1"/>
        <v>0</v>
      </c>
      <c r="L221" s="295">
        <f ca="1"/>
        <v>0</v>
      </c>
      <c r="M221" s="295">
        <f ca="1"/>
        <v>0</v>
      </c>
      <c r="N221" s="295">
        <f ca="1"/>
        <v>0</v>
      </c>
      <c r="O221" s="299">
        <f ca="1"/>
        <v>0</v>
      </c>
      <c r="P221" s="298">
        <f ca="1"/>
        <v>0</v>
      </c>
      <c r="Q221" s="298">
        <f ca="1"/>
        <v>0</v>
      </c>
      <c r="R221" s="298">
        <f ca="1"/>
        <v>0</v>
      </c>
      <c r="S221" s="298">
        <f ca="1"/>
        <v>0</v>
      </c>
      <c r="T221" s="298">
        <f ca="1"/>
        <v>0</v>
      </c>
      <c r="U221" s="298">
        <f ca="1"/>
        <v>0</v>
      </c>
      <c r="V221" s="299">
        <f ca="1"/>
        <v>0</v>
      </c>
      <c r="W221" s="299">
        <f ca="1"/>
        <v>0</v>
      </c>
      <c r="X221" s="299">
        <f ca="1"/>
        <v>0</v>
      </c>
      <c r="Y221" s="299">
        <f ca="1"/>
        <v>0</v>
      </c>
      <c r="Z221" s="299">
        <f ca="1"/>
        <v>0</v>
      </c>
      <c r="AA221" s="298">
        <f ca="1"/>
        <v>0</v>
      </c>
      <c r="AB221" s="185"/>
      <c r="AD221"/>
      <c r="AE221"/>
    </row>
    <row r="222" spans="2:31" ht="51" hidden="1">
      <c r="B222" s="313">
        <f t="shared" ca="1" si="3"/>
        <v>0</v>
      </c>
      <c r="C222" s="296">
        <f ca="1"/>
        <v>0</v>
      </c>
      <c r="D222" s="296">
        <f ca="1"/>
        <v>0</v>
      </c>
      <c r="E222" s="296">
        <f ca="1"/>
        <v>0</v>
      </c>
      <c r="F222" s="296">
        <f ca="1"/>
        <v>0</v>
      </c>
      <c r="G222" s="296">
        <f ca="1"/>
        <v>0</v>
      </c>
      <c r="H222" s="296">
        <f ca="1"/>
        <v>0</v>
      </c>
      <c r="I222" s="296">
        <f ca="1"/>
        <v>0</v>
      </c>
      <c r="J222" s="296">
        <f ca="1"/>
        <v>0</v>
      </c>
      <c r="K222" s="295">
        <f ca="1"/>
        <v>0</v>
      </c>
      <c r="L222" s="295">
        <f ca="1"/>
        <v>0</v>
      </c>
      <c r="M222" s="295">
        <f ca="1"/>
        <v>0</v>
      </c>
      <c r="N222" s="295">
        <f ca="1"/>
        <v>0</v>
      </c>
      <c r="O222" s="299">
        <f ca="1"/>
        <v>0</v>
      </c>
      <c r="P222" s="298">
        <f ca="1"/>
        <v>0</v>
      </c>
      <c r="Q222" s="298">
        <f ca="1"/>
        <v>0</v>
      </c>
      <c r="R222" s="298">
        <f ca="1"/>
        <v>0</v>
      </c>
      <c r="S222" s="298">
        <f ca="1"/>
        <v>0</v>
      </c>
      <c r="T222" s="298">
        <f ca="1"/>
        <v>0</v>
      </c>
      <c r="U222" s="298">
        <f ca="1"/>
        <v>0</v>
      </c>
      <c r="V222" s="299">
        <f ca="1"/>
        <v>0</v>
      </c>
      <c r="W222" s="299">
        <f ca="1"/>
        <v>0</v>
      </c>
      <c r="X222" s="299">
        <f ca="1"/>
        <v>0</v>
      </c>
      <c r="Y222" s="299">
        <f ca="1"/>
        <v>0</v>
      </c>
      <c r="Z222" s="299">
        <f ca="1"/>
        <v>0</v>
      </c>
      <c r="AA222" s="298">
        <f ca="1"/>
        <v>0</v>
      </c>
      <c r="AB222" s="185"/>
      <c r="AD222"/>
      <c r="AE222"/>
    </row>
    <row r="223" spans="2:31" ht="51" hidden="1">
      <c r="B223" s="313">
        <f t="shared" ca="1" si="3"/>
        <v>0</v>
      </c>
      <c r="C223" s="296">
        <f ca="1"/>
        <v>0</v>
      </c>
      <c r="D223" s="296">
        <f ca="1"/>
        <v>0</v>
      </c>
      <c r="E223" s="296">
        <f ca="1"/>
        <v>0</v>
      </c>
      <c r="F223" s="296">
        <f ca="1"/>
        <v>0</v>
      </c>
      <c r="G223" s="296">
        <f ca="1"/>
        <v>0</v>
      </c>
      <c r="H223" s="296">
        <f ca="1"/>
        <v>0</v>
      </c>
      <c r="I223" s="296">
        <f ca="1"/>
        <v>0</v>
      </c>
      <c r="J223" s="296">
        <f ca="1"/>
        <v>0</v>
      </c>
      <c r="K223" s="295">
        <f ca="1"/>
        <v>0</v>
      </c>
      <c r="L223" s="295">
        <f ca="1"/>
        <v>0</v>
      </c>
      <c r="M223" s="295">
        <f ca="1"/>
        <v>0</v>
      </c>
      <c r="N223" s="295">
        <f ca="1"/>
        <v>0</v>
      </c>
      <c r="O223" s="299">
        <f ca="1"/>
        <v>0</v>
      </c>
      <c r="P223" s="298">
        <f ca="1"/>
        <v>0</v>
      </c>
      <c r="Q223" s="298">
        <f ca="1"/>
        <v>0</v>
      </c>
      <c r="R223" s="298">
        <f ca="1"/>
        <v>0</v>
      </c>
      <c r="S223" s="298">
        <f ca="1"/>
        <v>0</v>
      </c>
      <c r="T223" s="298">
        <f ca="1"/>
        <v>0</v>
      </c>
      <c r="U223" s="298">
        <f ca="1"/>
        <v>0</v>
      </c>
      <c r="V223" s="299">
        <f ca="1"/>
        <v>0</v>
      </c>
      <c r="W223" s="299">
        <f ca="1"/>
        <v>0</v>
      </c>
      <c r="X223" s="299">
        <f ca="1"/>
        <v>0</v>
      </c>
      <c r="Y223" s="299">
        <f ca="1"/>
        <v>0</v>
      </c>
      <c r="Z223" s="299">
        <f ca="1"/>
        <v>0</v>
      </c>
      <c r="AA223" s="298">
        <f ca="1"/>
        <v>0</v>
      </c>
      <c r="AB223" s="185"/>
      <c r="AD223"/>
      <c r="AE223"/>
    </row>
    <row r="224" spans="2:31" ht="51" hidden="1">
      <c r="B224" s="313">
        <f t="shared" ca="1" si="3"/>
        <v>0</v>
      </c>
      <c r="C224" s="296">
        <f ca="1"/>
        <v>0</v>
      </c>
      <c r="D224" s="296">
        <f ca="1"/>
        <v>0</v>
      </c>
      <c r="E224" s="296">
        <f ca="1"/>
        <v>0</v>
      </c>
      <c r="F224" s="296">
        <f ca="1"/>
        <v>0</v>
      </c>
      <c r="G224" s="296">
        <f ca="1"/>
        <v>0</v>
      </c>
      <c r="H224" s="296">
        <f ca="1"/>
        <v>0</v>
      </c>
      <c r="I224" s="296">
        <f ca="1"/>
        <v>0</v>
      </c>
      <c r="J224" s="296">
        <f ca="1"/>
        <v>0</v>
      </c>
      <c r="K224" s="295">
        <f ca="1"/>
        <v>0</v>
      </c>
      <c r="L224" s="295">
        <f ca="1"/>
        <v>0</v>
      </c>
      <c r="M224" s="295">
        <f ca="1"/>
        <v>0</v>
      </c>
      <c r="N224" s="295">
        <f ca="1"/>
        <v>0</v>
      </c>
      <c r="O224" s="299">
        <f ca="1"/>
        <v>0</v>
      </c>
      <c r="P224" s="298">
        <f ca="1"/>
        <v>0</v>
      </c>
      <c r="Q224" s="298">
        <f ca="1"/>
        <v>0</v>
      </c>
      <c r="R224" s="298">
        <f ca="1"/>
        <v>0</v>
      </c>
      <c r="S224" s="298">
        <f ca="1"/>
        <v>0</v>
      </c>
      <c r="T224" s="298">
        <f ca="1"/>
        <v>0</v>
      </c>
      <c r="U224" s="298">
        <f ca="1"/>
        <v>0</v>
      </c>
      <c r="V224" s="299">
        <f ca="1"/>
        <v>0</v>
      </c>
      <c r="W224" s="299">
        <f ca="1"/>
        <v>0</v>
      </c>
      <c r="X224" s="299">
        <f ca="1"/>
        <v>0</v>
      </c>
      <c r="Y224" s="299">
        <f ca="1"/>
        <v>0</v>
      </c>
      <c r="Z224" s="299">
        <f ca="1"/>
        <v>0</v>
      </c>
      <c r="AA224" s="298">
        <f ca="1"/>
        <v>0</v>
      </c>
      <c r="AB224" s="185"/>
      <c r="AD224"/>
      <c r="AE224"/>
    </row>
    <row r="225" spans="2:31" ht="51" hidden="1">
      <c r="B225" s="313">
        <f t="shared" ca="1" si="3"/>
        <v>0</v>
      </c>
      <c r="C225" s="296">
        <f ca="1"/>
        <v>0</v>
      </c>
      <c r="D225" s="296">
        <f ca="1"/>
        <v>0</v>
      </c>
      <c r="E225" s="296">
        <f ca="1"/>
        <v>0</v>
      </c>
      <c r="F225" s="296">
        <f ca="1"/>
        <v>0</v>
      </c>
      <c r="G225" s="296">
        <f ca="1"/>
        <v>0</v>
      </c>
      <c r="H225" s="296">
        <f ca="1"/>
        <v>0</v>
      </c>
      <c r="I225" s="296">
        <f ca="1"/>
        <v>0</v>
      </c>
      <c r="J225" s="296">
        <f ca="1"/>
        <v>0</v>
      </c>
      <c r="K225" s="295">
        <f ca="1"/>
        <v>0</v>
      </c>
      <c r="L225" s="295">
        <f ca="1"/>
        <v>0</v>
      </c>
      <c r="M225" s="295">
        <f ca="1"/>
        <v>0</v>
      </c>
      <c r="N225" s="295">
        <f ca="1"/>
        <v>0</v>
      </c>
      <c r="O225" s="299">
        <f ca="1"/>
        <v>0</v>
      </c>
      <c r="P225" s="298">
        <f ca="1"/>
        <v>0</v>
      </c>
      <c r="Q225" s="298">
        <f ca="1"/>
        <v>0</v>
      </c>
      <c r="R225" s="298">
        <f ca="1"/>
        <v>0</v>
      </c>
      <c r="S225" s="298">
        <f ca="1"/>
        <v>0</v>
      </c>
      <c r="T225" s="298">
        <f ca="1"/>
        <v>0</v>
      </c>
      <c r="U225" s="298">
        <f ca="1"/>
        <v>0</v>
      </c>
      <c r="V225" s="299">
        <f ca="1"/>
        <v>0</v>
      </c>
      <c r="W225" s="299">
        <f ca="1"/>
        <v>0</v>
      </c>
      <c r="X225" s="299">
        <f ca="1"/>
        <v>0</v>
      </c>
      <c r="Y225" s="299">
        <f ca="1"/>
        <v>0</v>
      </c>
      <c r="Z225" s="299">
        <f ca="1"/>
        <v>0</v>
      </c>
      <c r="AA225" s="298">
        <f ca="1"/>
        <v>0</v>
      </c>
      <c r="AB225" s="185"/>
      <c r="AD225"/>
      <c r="AE225"/>
    </row>
    <row r="226" spans="2:31" ht="51" hidden="1">
      <c r="B226" s="313">
        <f t="shared" ca="1" si="3"/>
        <v>0</v>
      </c>
      <c r="C226" s="296">
        <f ca="1"/>
        <v>0</v>
      </c>
      <c r="D226" s="296">
        <f ca="1"/>
        <v>0</v>
      </c>
      <c r="E226" s="296">
        <f ca="1"/>
        <v>0</v>
      </c>
      <c r="F226" s="296">
        <f ca="1"/>
        <v>0</v>
      </c>
      <c r="G226" s="296">
        <f ca="1"/>
        <v>0</v>
      </c>
      <c r="H226" s="296">
        <f ca="1"/>
        <v>0</v>
      </c>
      <c r="I226" s="296">
        <f ca="1"/>
        <v>0</v>
      </c>
      <c r="J226" s="296">
        <f ca="1"/>
        <v>0</v>
      </c>
      <c r="K226" s="295">
        <f ca="1"/>
        <v>0</v>
      </c>
      <c r="L226" s="295">
        <f ca="1"/>
        <v>0</v>
      </c>
      <c r="M226" s="295">
        <f ca="1"/>
        <v>0</v>
      </c>
      <c r="N226" s="295">
        <f ca="1"/>
        <v>0</v>
      </c>
      <c r="O226" s="299">
        <f ca="1"/>
        <v>0</v>
      </c>
      <c r="P226" s="298">
        <f ca="1"/>
        <v>0</v>
      </c>
      <c r="Q226" s="298">
        <f ca="1"/>
        <v>0</v>
      </c>
      <c r="R226" s="298">
        <f ca="1"/>
        <v>0</v>
      </c>
      <c r="S226" s="298">
        <f ca="1"/>
        <v>0</v>
      </c>
      <c r="T226" s="298">
        <f ca="1"/>
        <v>0</v>
      </c>
      <c r="U226" s="298">
        <f ca="1"/>
        <v>0</v>
      </c>
      <c r="V226" s="299">
        <f ca="1"/>
        <v>0</v>
      </c>
      <c r="W226" s="299">
        <f ca="1"/>
        <v>0</v>
      </c>
      <c r="X226" s="299">
        <f ca="1"/>
        <v>0</v>
      </c>
      <c r="Y226" s="299">
        <f ca="1"/>
        <v>0</v>
      </c>
      <c r="Z226" s="299">
        <f ca="1"/>
        <v>0</v>
      </c>
      <c r="AA226" s="298">
        <f ca="1"/>
        <v>0</v>
      </c>
      <c r="AB226" s="185"/>
      <c r="AD226"/>
      <c r="AE226"/>
    </row>
    <row r="227" spans="2:31" ht="51" hidden="1">
      <c r="B227" s="313">
        <f t="shared" ca="1" si="3"/>
        <v>0</v>
      </c>
      <c r="C227" s="296">
        <f ca="1"/>
        <v>0</v>
      </c>
      <c r="D227" s="296">
        <f ca="1"/>
        <v>0</v>
      </c>
      <c r="E227" s="296">
        <f ca="1"/>
        <v>0</v>
      </c>
      <c r="F227" s="296">
        <f ca="1"/>
        <v>0</v>
      </c>
      <c r="G227" s="296">
        <f ca="1"/>
        <v>0</v>
      </c>
      <c r="H227" s="296">
        <f ca="1"/>
        <v>0</v>
      </c>
      <c r="I227" s="296">
        <f ca="1"/>
        <v>0</v>
      </c>
      <c r="J227" s="296">
        <f ca="1"/>
        <v>0</v>
      </c>
      <c r="K227" s="295">
        <f ca="1"/>
        <v>0</v>
      </c>
      <c r="L227" s="295">
        <f ca="1"/>
        <v>0</v>
      </c>
      <c r="M227" s="295">
        <f ca="1"/>
        <v>0</v>
      </c>
      <c r="N227" s="295">
        <f ca="1"/>
        <v>0</v>
      </c>
      <c r="O227" s="299">
        <f ca="1"/>
        <v>0</v>
      </c>
      <c r="P227" s="298">
        <f ca="1"/>
        <v>0</v>
      </c>
      <c r="Q227" s="298">
        <f ca="1"/>
        <v>0</v>
      </c>
      <c r="R227" s="298">
        <f ca="1"/>
        <v>0</v>
      </c>
      <c r="S227" s="298">
        <f ca="1"/>
        <v>0</v>
      </c>
      <c r="T227" s="298">
        <f ca="1"/>
        <v>0</v>
      </c>
      <c r="U227" s="298">
        <f ca="1"/>
        <v>0</v>
      </c>
      <c r="V227" s="299">
        <f ca="1"/>
        <v>0</v>
      </c>
      <c r="W227" s="299">
        <f ca="1"/>
        <v>0</v>
      </c>
      <c r="X227" s="299">
        <f ca="1"/>
        <v>0</v>
      </c>
      <c r="Y227" s="299">
        <f ca="1"/>
        <v>0</v>
      </c>
      <c r="Z227" s="299">
        <f ca="1"/>
        <v>0</v>
      </c>
      <c r="AA227" s="298">
        <f ca="1"/>
        <v>0</v>
      </c>
      <c r="AB227" s="185"/>
      <c r="AD227"/>
      <c r="AE227"/>
    </row>
    <row r="228" spans="2:31" ht="51" hidden="1">
      <c r="B228" s="313">
        <f t="shared" ca="1" si="3"/>
        <v>0</v>
      </c>
      <c r="C228" s="296">
        <f ca="1"/>
        <v>0</v>
      </c>
      <c r="D228" s="296">
        <f ca="1"/>
        <v>0</v>
      </c>
      <c r="E228" s="296">
        <f ca="1"/>
        <v>0</v>
      </c>
      <c r="F228" s="296">
        <f ca="1"/>
        <v>0</v>
      </c>
      <c r="G228" s="296">
        <f ca="1"/>
        <v>0</v>
      </c>
      <c r="H228" s="296">
        <f ca="1"/>
        <v>0</v>
      </c>
      <c r="I228" s="296">
        <f ca="1"/>
        <v>0</v>
      </c>
      <c r="J228" s="296">
        <f ca="1"/>
        <v>0</v>
      </c>
      <c r="K228" s="217">
        <f ca="1"/>
        <v>0</v>
      </c>
      <c r="L228" s="217">
        <f ca="1"/>
        <v>0</v>
      </c>
      <c r="M228" s="217">
        <f ca="1"/>
        <v>0</v>
      </c>
      <c r="N228" s="217">
        <f ca="1"/>
        <v>0</v>
      </c>
      <c r="O228" s="299">
        <f ca="1"/>
        <v>0</v>
      </c>
      <c r="P228" s="298">
        <f ca="1"/>
        <v>0</v>
      </c>
      <c r="Q228" s="298">
        <f ca="1"/>
        <v>0</v>
      </c>
      <c r="R228" s="298">
        <f ca="1"/>
        <v>0</v>
      </c>
      <c r="S228" s="298">
        <f ca="1"/>
        <v>0</v>
      </c>
      <c r="T228" s="298">
        <f ca="1"/>
        <v>0</v>
      </c>
      <c r="U228" s="298">
        <f ca="1"/>
        <v>0</v>
      </c>
      <c r="V228" s="299">
        <f ca="1"/>
        <v>0</v>
      </c>
      <c r="W228" s="299">
        <f ca="1"/>
        <v>0</v>
      </c>
      <c r="X228" s="299">
        <f ca="1"/>
        <v>0</v>
      </c>
      <c r="Y228" s="299">
        <f ca="1"/>
        <v>0</v>
      </c>
      <c r="Z228" s="299">
        <f ca="1"/>
        <v>0</v>
      </c>
      <c r="AA228" s="298">
        <f ca="1"/>
        <v>0</v>
      </c>
      <c r="AB228" s="185"/>
      <c r="AD228"/>
      <c r="AE228"/>
    </row>
    <row r="229" spans="2:31" ht="51" hidden="1">
      <c r="B229" s="313">
        <f t="shared" ca="1" si="3"/>
        <v>0</v>
      </c>
      <c r="C229" s="296">
        <f ca="1"/>
        <v>0</v>
      </c>
      <c r="D229" s="296">
        <f ca="1"/>
        <v>0</v>
      </c>
      <c r="E229" s="296">
        <f ca="1"/>
        <v>0</v>
      </c>
      <c r="F229" s="296">
        <f ca="1"/>
        <v>0</v>
      </c>
      <c r="G229" s="296">
        <f ca="1"/>
        <v>0</v>
      </c>
      <c r="H229" s="296">
        <f ca="1"/>
        <v>0</v>
      </c>
      <c r="I229" s="296">
        <f ca="1"/>
        <v>0</v>
      </c>
      <c r="J229" s="296">
        <f ca="1"/>
        <v>0</v>
      </c>
      <c r="K229" s="217">
        <f ca="1"/>
        <v>0</v>
      </c>
      <c r="L229" s="217">
        <f ca="1"/>
        <v>0</v>
      </c>
      <c r="M229" s="217">
        <f ca="1"/>
        <v>0</v>
      </c>
      <c r="N229" s="217">
        <f ca="1"/>
        <v>0</v>
      </c>
      <c r="O229" s="299">
        <f ca="1"/>
        <v>0</v>
      </c>
      <c r="P229" s="298">
        <f ca="1"/>
        <v>0</v>
      </c>
      <c r="Q229" s="298">
        <f ca="1"/>
        <v>0</v>
      </c>
      <c r="R229" s="298">
        <f ca="1"/>
        <v>0</v>
      </c>
      <c r="S229" s="298">
        <f ca="1"/>
        <v>0</v>
      </c>
      <c r="T229" s="298">
        <f ca="1"/>
        <v>0</v>
      </c>
      <c r="U229" s="298">
        <f ca="1"/>
        <v>0</v>
      </c>
      <c r="V229" s="299">
        <f ca="1"/>
        <v>0</v>
      </c>
      <c r="W229" s="299">
        <f ca="1"/>
        <v>0</v>
      </c>
      <c r="X229" s="299">
        <f ca="1"/>
        <v>0</v>
      </c>
      <c r="Y229" s="299">
        <f ca="1"/>
        <v>0</v>
      </c>
      <c r="Z229" s="299">
        <f ca="1"/>
        <v>0</v>
      </c>
      <c r="AA229" s="298">
        <f ca="1"/>
        <v>0</v>
      </c>
      <c r="AB229" s="185"/>
      <c r="AD229"/>
      <c r="AE229"/>
    </row>
    <row r="230" spans="2:31" ht="51" hidden="1">
      <c r="B230" s="313">
        <f t="shared" ca="1" si="3"/>
        <v>0</v>
      </c>
      <c r="C230" s="294">
        <f ca="1"/>
        <v>0</v>
      </c>
      <c r="D230" s="294">
        <f ca="1"/>
        <v>0</v>
      </c>
      <c r="E230" s="294">
        <f ca="1"/>
        <v>0</v>
      </c>
      <c r="F230" s="294">
        <f ca="1"/>
        <v>0</v>
      </c>
      <c r="G230" s="294">
        <f ca="1"/>
        <v>0</v>
      </c>
      <c r="H230" s="294">
        <f ca="1"/>
        <v>0</v>
      </c>
      <c r="I230" s="294">
        <f ca="1"/>
        <v>0</v>
      </c>
      <c r="J230" s="294">
        <f ca="1"/>
        <v>0</v>
      </c>
      <c r="K230" s="217">
        <f ca="1"/>
        <v>0</v>
      </c>
      <c r="L230" s="217">
        <f ca="1"/>
        <v>0</v>
      </c>
      <c r="M230" s="217">
        <f ca="1"/>
        <v>0</v>
      </c>
      <c r="N230" s="217">
        <f ca="1"/>
        <v>0</v>
      </c>
      <c r="O230" s="299">
        <f ca="1"/>
        <v>0</v>
      </c>
      <c r="P230" s="298">
        <f ca="1"/>
        <v>0</v>
      </c>
      <c r="Q230" s="298">
        <f ca="1"/>
        <v>0</v>
      </c>
      <c r="R230" s="298">
        <f ca="1"/>
        <v>0</v>
      </c>
      <c r="S230" s="298">
        <f ca="1"/>
        <v>0</v>
      </c>
      <c r="T230" s="298">
        <f ca="1"/>
        <v>0</v>
      </c>
      <c r="U230" s="298">
        <f ca="1"/>
        <v>0</v>
      </c>
      <c r="V230" s="299">
        <f ca="1"/>
        <v>0</v>
      </c>
      <c r="W230" s="299">
        <f ca="1"/>
        <v>0</v>
      </c>
      <c r="X230" s="299">
        <f ca="1"/>
        <v>0</v>
      </c>
      <c r="Y230" s="299">
        <f ca="1"/>
        <v>0</v>
      </c>
      <c r="Z230" s="299">
        <f ca="1"/>
        <v>0</v>
      </c>
      <c r="AA230" s="298">
        <f ca="1"/>
        <v>0</v>
      </c>
      <c r="AB230" s="185"/>
      <c r="AD230"/>
      <c r="AE230"/>
    </row>
    <row r="231" spans="2:31" ht="51" hidden="1">
      <c r="B231" s="313">
        <f t="shared" ca="1" si="3"/>
        <v>0</v>
      </c>
      <c r="C231" s="294">
        <f ca="1"/>
        <v>0</v>
      </c>
      <c r="D231" s="294">
        <f ca="1"/>
        <v>0</v>
      </c>
      <c r="E231" s="294">
        <f ca="1"/>
        <v>0</v>
      </c>
      <c r="F231" s="294">
        <f ca="1"/>
        <v>0</v>
      </c>
      <c r="G231" s="294">
        <f ca="1"/>
        <v>0</v>
      </c>
      <c r="H231" s="294">
        <f ca="1"/>
        <v>0</v>
      </c>
      <c r="I231" s="294">
        <f ca="1"/>
        <v>0</v>
      </c>
      <c r="J231" s="294">
        <f ca="1"/>
        <v>0</v>
      </c>
      <c r="K231" s="217">
        <f ca="1"/>
        <v>0</v>
      </c>
      <c r="L231" s="217">
        <f ca="1"/>
        <v>0</v>
      </c>
      <c r="M231" s="217">
        <f ca="1"/>
        <v>0</v>
      </c>
      <c r="N231" s="217">
        <f ca="1"/>
        <v>0</v>
      </c>
      <c r="O231" s="299">
        <f ca="1"/>
        <v>0</v>
      </c>
      <c r="P231" s="298">
        <f ca="1"/>
        <v>0</v>
      </c>
      <c r="Q231" s="298">
        <f ca="1"/>
        <v>0</v>
      </c>
      <c r="R231" s="298">
        <f ca="1"/>
        <v>0</v>
      </c>
      <c r="S231" s="298">
        <f ca="1"/>
        <v>0</v>
      </c>
      <c r="T231" s="298">
        <f ca="1"/>
        <v>0</v>
      </c>
      <c r="U231" s="298">
        <f ca="1"/>
        <v>0</v>
      </c>
      <c r="V231" s="299">
        <f ca="1"/>
        <v>0</v>
      </c>
      <c r="W231" s="299">
        <f ca="1"/>
        <v>0</v>
      </c>
      <c r="X231" s="299">
        <f ca="1"/>
        <v>0</v>
      </c>
      <c r="Y231" s="299">
        <f ca="1"/>
        <v>0</v>
      </c>
      <c r="Z231" s="299">
        <f ca="1"/>
        <v>0</v>
      </c>
      <c r="AA231" s="298">
        <f ca="1"/>
        <v>0</v>
      </c>
      <c r="AB231" s="185"/>
      <c r="AD231"/>
      <c r="AE231"/>
    </row>
    <row r="232" spans="2:31" ht="51" hidden="1">
      <c r="B232" s="313">
        <f t="shared" ca="1" si="3"/>
        <v>0</v>
      </c>
      <c r="C232" s="294">
        <f ca="1"/>
        <v>0</v>
      </c>
      <c r="D232" s="294">
        <f ca="1"/>
        <v>0</v>
      </c>
      <c r="E232" s="294">
        <f ca="1"/>
        <v>0</v>
      </c>
      <c r="F232" s="294">
        <f ca="1"/>
        <v>0</v>
      </c>
      <c r="G232" s="294">
        <f ca="1"/>
        <v>0</v>
      </c>
      <c r="H232" s="294">
        <f ca="1"/>
        <v>0</v>
      </c>
      <c r="I232" s="294">
        <f ca="1"/>
        <v>0</v>
      </c>
      <c r="J232" s="294">
        <f ca="1"/>
        <v>0</v>
      </c>
      <c r="K232" s="217">
        <f ca="1"/>
        <v>0</v>
      </c>
      <c r="L232" s="217">
        <f ca="1"/>
        <v>0</v>
      </c>
      <c r="M232" s="217">
        <f ca="1"/>
        <v>0</v>
      </c>
      <c r="N232" s="217">
        <f ca="1"/>
        <v>0</v>
      </c>
      <c r="O232" s="299">
        <f ca="1"/>
        <v>0</v>
      </c>
      <c r="P232" s="298">
        <f ca="1"/>
        <v>0</v>
      </c>
      <c r="Q232" s="298">
        <f ca="1"/>
        <v>0</v>
      </c>
      <c r="R232" s="298">
        <f ca="1"/>
        <v>0</v>
      </c>
      <c r="S232" s="298">
        <f ca="1"/>
        <v>0</v>
      </c>
      <c r="T232" s="298">
        <f ca="1"/>
        <v>0</v>
      </c>
      <c r="U232" s="298">
        <f ca="1"/>
        <v>0</v>
      </c>
      <c r="V232" s="299">
        <f ca="1"/>
        <v>0</v>
      </c>
      <c r="W232" s="299">
        <f ca="1"/>
        <v>0</v>
      </c>
      <c r="X232" s="299">
        <f ca="1"/>
        <v>0</v>
      </c>
      <c r="Y232" s="299">
        <f ca="1"/>
        <v>0</v>
      </c>
      <c r="Z232" s="299">
        <f ca="1"/>
        <v>0</v>
      </c>
      <c r="AA232" s="298">
        <f ca="1"/>
        <v>0</v>
      </c>
      <c r="AB232" s="185"/>
      <c r="AD232"/>
      <c r="AE232"/>
    </row>
    <row r="233" spans="2:31" ht="51" hidden="1">
      <c r="B233" s="313">
        <f t="shared" ca="1" si="3"/>
        <v>0</v>
      </c>
      <c r="C233" s="294">
        <f ca="1"/>
        <v>0</v>
      </c>
      <c r="D233" s="294">
        <f ca="1"/>
        <v>0</v>
      </c>
      <c r="E233" s="294">
        <f ca="1"/>
        <v>0</v>
      </c>
      <c r="F233" s="294">
        <f ca="1"/>
        <v>0</v>
      </c>
      <c r="G233" s="294">
        <f ca="1"/>
        <v>0</v>
      </c>
      <c r="H233" s="294">
        <f ca="1"/>
        <v>0</v>
      </c>
      <c r="I233" s="294">
        <f ca="1"/>
        <v>0</v>
      </c>
      <c r="J233" s="294">
        <f ca="1"/>
        <v>0</v>
      </c>
      <c r="K233" s="217">
        <f ca="1"/>
        <v>0</v>
      </c>
      <c r="L233" s="217">
        <f ca="1"/>
        <v>0</v>
      </c>
      <c r="M233" s="217">
        <f ca="1"/>
        <v>0</v>
      </c>
      <c r="N233" s="217">
        <f ca="1"/>
        <v>0</v>
      </c>
      <c r="O233" s="299">
        <f ca="1"/>
        <v>0</v>
      </c>
      <c r="P233" s="298">
        <f ca="1"/>
        <v>0</v>
      </c>
      <c r="Q233" s="298">
        <f ca="1"/>
        <v>0</v>
      </c>
      <c r="R233" s="298">
        <f ca="1"/>
        <v>0</v>
      </c>
      <c r="S233" s="298">
        <f ca="1"/>
        <v>0</v>
      </c>
      <c r="T233" s="298">
        <f ca="1"/>
        <v>0</v>
      </c>
      <c r="U233" s="298">
        <f ca="1"/>
        <v>0</v>
      </c>
      <c r="V233" s="299">
        <f ca="1"/>
        <v>0</v>
      </c>
      <c r="W233" s="299">
        <f ca="1"/>
        <v>0</v>
      </c>
      <c r="X233" s="299">
        <f ca="1"/>
        <v>0</v>
      </c>
      <c r="Y233" s="299">
        <f ca="1"/>
        <v>0</v>
      </c>
      <c r="Z233" s="299">
        <f ca="1"/>
        <v>0</v>
      </c>
      <c r="AA233" s="298">
        <f ca="1"/>
        <v>0</v>
      </c>
      <c r="AB233" s="185"/>
      <c r="AD233"/>
      <c r="AE233"/>
    </row>
    <row r="234" spans="2:31" ht="51" hidden="1">
      <c r="B234" s="313">
        <f t="shared" ca="1" si="3"/>
        <v>0</v>
      </c>
      <c r="C234" s="294">
        <f ca="1"/>
        <v>0</v>
      </c>
      <c r="D234" s="294">
        <f ca="1"/>
        <v>0</v>
      </c>
      <c r="E234" s="294">
        <f ca="1"/>
        <v>0</v>
      </c>
      <c r="F234" s="294">
        <f ca="1"/>
        <v>0</v>
      </c>
      <c r="G234" s="294">
        <f ca="1"/>
        <v>0</v>
      </c>
      <c r="H234" s="294">
        <f ca="1"/>
        <v>0</v>
      </c>
      <c r="I234" s="294">
        <f ca="1"/>
        <v>0</v>
      </c>
      <c r="J234" s="294">
        <f ca="1"/>
        <v>0</v>
      </c>
      <c r="K234" s="217">
        <f ca="1"/>
        <v>0</v>
      </c>
      <c r="L234" s="217">
        <f ca="1"/>
        <v>0</v>
      </c>
      <c r="M234" s="217">
        <f ca="1"/>
        <v>0</v>
      </c>
      <c r="N234" s="217">
        <f ca="1"/>
        <v>0</v>
      </c>
      <c r="O234" s="299">
        <f ca="1"/>
        <v>0</v>
      </c>
      <c r="P234" s="298">
        <f ca="1"/>
        <v>0</v>
      </c>
      <c r="Q234" s="298">
        <f ca="1"/>
        <v>0</v>
      </c>
      <c r="R234" s="298">
        <f ca="1"/>
        <v>0</v>
      </c>
      <c r="S234" s="298">
        <f ca="1"/>
        <v>0</v>
      </c>
      <c r="T234" s="298">
        <f ca="1"/>
        <v>0</v>
      </c>
      <c r="U234" s="298">
        <f ca="1"/>
        <v>0</v>
      </c>
      <c r="V234" s="299">
        <f ca="1"/>
        <v>0</v>
      </c>
      <c r="W234" s="299">
        <f ca="1"/>
        <v>0</v>
      </c>
      <c r="X234" s="299">
        <f ca="1"/>
        <v>0</v>
      </c>
      <c r="Y234" s="299">
        <f ca="1"/>
        <v>0</v>
      </c>
      <c r="Z234" s="299">
        <f ca="1"/>
        <v>0</v>
      </c>
      <c r="AA234" s="298">
        <f ca="1"/>
        <v>0</v>
      </c>
      <c r="AB234" s="185"/>
      <c r="AD234"/>
      <c r="AE234"/>
    </row>
    <row r="235" spans="2:31" ht="51" hidden="1">
      <c r="B235" s="313">
        <f t="shared" ca="1" si="3"/>
        <v>0</v>
      </c>
      <c r="C235" s="294">
        <f ca="1"/>
        <v>0</v>
      </c>
      <c r="D235" s="294">
        <f ca="1"/>
        <v>0</v>
      </c>
      <c r="E235" s="294">
        <f ca="1"/>
        <v>0</v>
      </c>
      <c r="F235" s="294">
        <f ca="1"/>
        <v>0</v>
      </c>
      <c r="G235" s="294">
        <f ca="1"/>
        <v>0</v>
      </c>
      <c r="H235" s="294">
        <f ca="1"/>
        <v>0</v>
      </c>
      <c r="I235" s="294">
        <f ca="1"/>
        <v>0</v>
      </c>
      <c r="J235" s="294">
        <f ca="1"/>
        <v>0</v>
      </c>
      <c r="K235" s="217">
        <f ca="1"/>
        <v>0</v>
      </c>
      <c r="L235" s="217">
        <f ca="1"/>
        <v>0</v>
      </c>
      <c r="M235" s="217">
        <f ca="1"/>
        <v>0</v>
      </c>
      <c r="N235" s="217">
        <f ca="1"/>
        <v>0</v>
      </c>
      <c r="O235" s="299">
        <f ca="1"/>
        <v>0</v>
      </c>
      <c r="P235" s="298">
        <f ca="1"/>
        <v>0</v>
      </c>
      <c r="Q235" s="298">
        <f ca="1"/>
        <v>0</v>
      </c>
      <c r="R235" s="298">
        <f ca="1"/>
        <v>0</v>
      </c>
      <c r="S235" s="298">
        <f ca="1"/>
        <v>0</v>
      </c>
      <c r="T235" s="298">
        <f ca="1"/>
        <v>0</v>
      </c>
      <c r="U235" s="298">
        <f ca="1"/>
        <v>0</v>
      </c>
      <c r="V235" s="299">
        <f ca="1"/>
        <v>0</v>
      </c>
      <c r="W235" s="299">
        <f ca="1"/>
        <v>0</v>
      </c>
      <c r="X235" s="299">
        <f ca="1"/>
        <v>0</v>
      </c>
      <c r="Y235" s="299">
        <f ca="1"/>
        <v>0</v>
      </c>
      <c r="Z235" s="299">
        <f ca="1"/>
        <v>0</v>
      </c>
      <c r="AA235" s="298">
        <f ca="1"/>
        <v>0</v>
      </c>
      <c r="AB235" s="185"/>
      <c r="AD235"/>
      <c r="AE235"/>
    </row>
    <row r="236" spans="2:31" ht="51" hidden="1">
      <c r="B236" s="313">
        <f t="shared" ca="1" si="3"/>
        <v>0</v>
      </c>
      <c r="C236" s="294">
        <f ca="1"/>
        <v>0</v>
      </c>
      <c r="D236" s="294">
        <f ca="1"/>
        <v>0</v>
      </c>
      <c r="E236" s="294">
        <f ca="1"/>
        <v>0</v>
      </c>
      <c r="F236" s="294">
        <f ca="1"/>
        <v>0</v>
      </c>
      <c r="G236" s="294">
        <f ca="1"/>
        <v>0</v>
      </c>
      <c r="H236" s="294">
        <f ca="1"/>
        <v>0</v>
      </c>
      <c r="I236" s="294">
        <f ca="1"/>
        <v>0</v>
      </c>
      <c r="J236" s="294">
        <f ca="1"/>
        <v>0</v>
      </c>
      <c r="K236" s="217">
        <f ca="1"/>
        <v>0</v>
      </c>
      <c r="L236" s="217">
        <f ca="1"/>
        <v>0</v>
      </c>
      <c r="M236" s="217">
        <f ca="1"/>
        <v>0</v>
      </c>
      <c r="N236" s="217">
        <f ca="1"/>
        <v>0</v>
      </c>
      <c r="O236" s="299">
        <f ca="1"/>
        <v>0</v>
      </c>
      <c r="P236" s="298">
        <f ca="1"/>
        <v>0</v>
      </c>
      <c r="Q236" s="298">
        <f ca="1"/>
        <v>0</v>
      </c>
      <c r="R236" s="298">
        <f ca="1"/>
        <v>0</v>
      </c>
      <c r="S236" s="298">
        <f ca="1"/>
        <v>0</v>
      </c>
      <c r="T236" s="298">
        <f ca="1"/>
        <v>0</v>
      </c>
      <c r="U236" s="298">
        <f ca="1"/>
        <v>0</v>
      </c>
      <c r="V236" s="299">
        <f ca="1"/>
        <v>0</v>
      </c>
      <c r="W236" s="299">
        <f ca="1"/>
        <v>0</v>
      </c>
      <c r="X236" s="299">
        <f ca="1"/>
        <v>0</v>
      </c>
      <c r="Y236" s="299">
        <f ca="1"/>
        <v>0</v>
      </c>
      <c r="Z236" s="299">
        <f ca="1"/>
        <v>0</v>
      </c>
      <c r="AA236" s="298">
        <f ca="1"/>
        <v>0</v>
      </c>
      <c r="AB236" s="185"/>
      <c r="AD236"/>
      <c r="AE236"/>
    </row>
    <row r="237" spans="2:31" ht="51" hidden="1">
      <c r="B237" s="313">
        <f t="shared" ca="1" si="3"/>
        <v>0</v>
      </c>
      <c r="C237" s="294">
        <f ca="1"/>
        <v>0</v>
      </c>
      <c r="D237" s="294">
        <f ca="1"/>
        <v>0</v>
      </c>
      <c r="E237" s="294">
        <f ca="1"/>
        <v>0</v>
      </c>
      <c r="F237" s="294">
        <f ca="1"/>
        <v>0</v>
      </c>
      <c r="G237" s="294">
        <f ca="1"/>
        <v>0</v>
      </c>
      <c r="H237" s="294">
        <f ca="1"/>
        <v>0</v>
      </c>
      <c r="I237" s="294">
        <f ca="1"/>
        <v>0</v>
      </c>
      <c r="J237" s="294">
        <f ca="1"/>
        <v>0</v>
      </c>
      <c r="K237" s="217">
        <f ca="1"/>
        <v>0</v>
      </c>
      <c r="L237" s="217">
        <f ca="1"/>
        <v>0</v>
      </c>
      <c r="M237" s="217">
        <f ca="1"/>
        <v>0</v>
      </c>
      <c r="N237" s="217">
        <f ca="1"/>
        <v>0</v>
      </c>
      <c r="O237" s="299">
        <f ca="1"/>
        <v>0</v>
      </c>
      <c r="P237" s="298">
        <f ca="1"/>
        <v>0</v>
      </c>
      <c r="Q237" s="298">
        <f ca="1"/>
        <v>0</v>
      </c>
      <c r="R237" s="298">
        <f ca="1"/>
        <v>0</v>
      </c>
      <c r="S237" s="298">
        <f ca="1"/>
        <v>0</v>
      </c>
      <c r="T237" s="298">
        <f ca="1"/>
        <v>0</v>
      </c>
      <c r="U237" s="298">
        <f ca="1"/>
        <v>0</v>
      </c>
      <c r="V237" s="299">
        <f ca="1"/>
        <v>0</v>
      </c>
      <c r="W237" s="299">
        <f ca="1"/>
        <v>0</v>
      </c>
      <c r="X237" s="299">
        <f ca="1"/>
        <v>0</v>
      </c>
      <c r="Y237" s="299">
        <f ca="1"/>
        <v>0</v>
      </c>
      <c r="Z237" s="299">
        <f ca="1"/>
        <v>0</v>
      </c>
      <c r="AA237" s="298">
        <f ca="1"/>
        <v>0</v>
      </c>
      <c r="AB237" s="185"/>
      <c r="AD237"/>
      <c r="AE237"/>
    </row>
    <row r="238" spans="2:31" ht="51" hidden="1">
      <c r="B238" s="313">
        <f t="shared" ca="1" si="3"/>
        <v>0</v>
      </c>
      <c r="C238" s="296">
        <f ca="1"/>
        <v>0</v>
      </c>
      <c r="D238" s="296">
        <f ca="1"/>
        <v>0</v>
      </c>
      <c r="E238" s="296">
        <f ca="1"/>
        <v>0</v>
      </c>
      <c r="F238" s="296">
        <f ca="1"/>
        <v>0</v>
      </c>
      <c r="G238" s="296">
        <f ca="1"/>
        <v>0</v>
      </c>
      <c r="H238" s="296">
        <f ca="1"/>
        <v>0</v>
      </c>
      <c r="I238" s="296">
        <f ca="1"/>
        <v>0</v>
      </c>
      <c r="J238" s="296">
        <f ca="1"/>
        <v>0</v>
      </c>
      <c r="K238" s="217">
        <f ca="1"/>
        <v>0</v>
      </c>
      <c r="L238" s="217">
        <f ca="1"/>
        <v>0</v>
      </c>
      <c r="M238" s="217">
        <f ca="1"/>
        <v>0</v>
      </c>
      <c r="N238" s="217">
        <f ca="1"/>
        <v>0</v>
      </c>
      <c r="O238" s="299">
        <f ca="1"/>
        <v>0</v>
      </c>
      <c r="P238" s="298">
        <f ca="1"/>
        <v>0</v>
      </c>
      <c r="Q238" s="298">
        <f ca="1"/>
        <v>0</v>
      </c>
      <c r="R238" s="298">
        <f ca="1"/>
        <v>0</v>
      </c>
      <c r="S238" s="298">
        <f ca="1"/>
        <v>0</v>
      </c>
      <c r="T238" s="298">
        <f ca="1"/>
        <v>0</v>
      </c>
      <c r="U238" s="298">
        <f ca="1"/>
        <v>0</v>
      </c>
      <c r="V238" s="299">
        <f ca="1"/>
        <v>0</v>
      </c>
      <c r="W238" s="299">
        <f ca="1"/>
        <v>0</v>
      </c>
      <c r="X238" s="299">
        <f ca="1"/>
        <v>0</v>
      </c>
      <c r="Y238" s="299">
        <f ca="1"/>
        <v>0</v>
      </c>
      <c r="Z238" s="299">
        <f ca="1"/>
        <v>0</v>
      </c>
      <c r="AA238" s="298">
        <f ca="1"/>
        <v>0</v>
      </c>
      <c r="AB238" s="185"/>
      <c r="AD238"/>
      <c r="AE238"/>
    </row>
    <row r="239" spans="2:31" ht="51" hidden="1">
      <c r="B239" s="313">
        <f t="shared" ca="1" si="3"/>
        <v>0</v>
      </c>
      <c r="C239" s="296">
        <f ca="1"/>
        <v>0</v>
      </c>
      <c r="D239" s="296">
        <f ca="1"/>
        <v>0</v>
      </c>
      <c r="E239" s="296">
        <f ca="1"/>
        <v>0</v>
      </c>
      <c r="F239" s="296">
        <f ca="1"/>
        <v>0</v>
      </c>
      <c r="G239" s="296">
        <f ca="1"/>
        <v>0</v>
      </c>
      <c r="H239" s="296">
        <f ca="1"/>
        <v>0</v>
      </c>
      <c r="I239" s="296">
        <f ca="1"/>
        <v>0</v>
      </c>
      <c r="J239" s="296">
        <f ca="1"/>
        <v>0</v>
      </c>
      <c r="K239" s="217">
        <f ca="1"/>
        <v>0</v>
      </c>
      <c r="L239" s="217">
        <f ca="1"/>
        <v>0</v>
      </c>
      <c r="M239" s="217">
        <f ca="1"/>
        <v>0</v>
      </c>
      <c r="N239" s="217">
        <f ca="1"/>
        <v>0</v>
      </c>
      <c r="O239" s="299">
        <f ca="1"/>
        <v>0</v>
      </c>
      <c r="P239" s="298">
        <f ca="1"/>
        <v>0</v>
      </c>
      <c r="Q239" s="298">
        <f ca="1"/>
        <v>0</v>
      </c>
      <c r="R239" s="298">
        <f ca="1"/>
        <v>0</v>
      </c>
      <c r="S239" s="298">
        <f ca="1"/>
        <v>0</v>
      </c>
      <c r="T239" s="298">
        <f ca="1"/>
        <v>0</v>
      </c>
      <c r="U239" s="298">
        <f ca="1"/>
        <v>0</v>
      </c>
      <c r="V239" s="299">
        <f ca="1"/>
        <v>0</v>
      </c>
      <c r="W239" s="299">
        <f ca="1"/>
        <v>0</v>
      </c>
      <c r="X239" s="299">
        <f ca="1"/>
        <v>0</v>
      </c>
      <c r="Y239" s="299">
        <f ca="1"/>
        <v>0</v>
      </c>
      <c r="Z239" s="299">
        <f ca="1"/>
        <v>0</v>
      </c>
      <c r="AA239" s="298">
        <f ca="1"/>
        <v>0</v>
      </c>
      <c r="AB239" s="185"/>
      <c r="AD239"/>
      <c r="AE239"/>
    </row>
    <row r="240" spans="2:31" ht="51" hidden="1">
      <c r="B240" s="313">
        <f t="shared" ca="1" si="3"/>
        <v>0</v>
      </c>
      <c r="C240" s="294">
        <f ca="1"/>
        <v>0</v>
      </c>
      <c r="D240" s="294">
        <f ca="1"/>
        <v>0</v>
      </c>
      <c r="E240" s="296">
        <f ca="1"/>
        <v>0</v>
      </c>
      <c r="F240" s="296">
        <f ca="1"/>
        <v>0</v>
      </c>
      <c r="G240" s="296">
        <f ca="1"/>
        <v>0</v>
      </c>
      <c r="H240" s="296">
        <f ca="1"/>
        <v>0</v>
      </c>
      <c r="I240" s="296">
        <f ca="1"/>
        <v>0</v>
      </c>
      <c r="J240" s="296">
        <f ca="1"/>
        <v>0</v>
      </c>
      <c r="K240" s="217">
        <f ca="1"/>
        <v>0</v>
      </c>
      <c r="L240" s="217">
        <f ca="1"/>
        <v>0</v>
      </c>
      <c r="M240" s="217">
        <f ca="1"/>
        <v>0</v>
      </c>
      <c r="N240" s="217">
        <f ca="1"/>
        <v>0</v>
      </c>
      <c r="O240" s="299">
        <f ca="1"/>
        <v>0</v>
      </c>
      <c r="P240" s="298">
        <f ca="1"/>
        <v>0</v>
      </c>
      <c r="Q240" s="298">
        <f ca="1"/>
        <v>0</v>
      </c>
      <c r="R240" s="298">
        <f ca="1"/>
        <v>0</v>
      </c>
      <c r="S240" s="298">
        <f ca="1"/>
        <v>0</v>
      </c>
      <c r="T240" s="298">
        <f ca="1"/>
        <v>0</v>
      </c>
      <c r="U240" s="298">
        <f ca="1"/>
        <v>0</v>
      </c>
      <c r="V240" s="299">
        <f ca="1"/>
        <v>0</v>
      </c>
      <c r="W240" s="299">
        <f ca="1"/>
        <v>0</v>
      </c>
      <c r="X240" s="299">
        <f ca="1"/>
        <v>0</v>
      </c>
      <c r="Y240" s="299">
        <f ca="1"/>
        <v>0</v>
      </c>
      <c r="Z240" s="299">
        <f ca="1"/>
        <v>0</v>
      </c>
      <c r="AA240" s="298">
        <f ca="1"/>
        <v>0</v>
      </c>
      <c r="AB240" s="185"/>
      <c r="AD240"/>
      <c r="AE240"/>
    </row>
    <row r="241" spans="2:31" ht="51" hidden="1">
      <c r="B241" s="313">
        <f t="shared" ca="1" si="3"/>
        <v>0</v>
      </c>
      <c r="C241" s="294">
        <f ca="1"/>
        <v>0</v>
      </c>
      <c r="D241" s="294">
        <f ca="1"/>
        <v>0</v>
      </c>
      <c r="E241" s="296">
        <f ca="1"/>
        <v>0</v>
      </c>
      <c r="F241" s="296">
        <f ca="1"/>
        <v>0</v>
      </c>
      <c r="G241" s="296">
        <f ca="1"/>
        <v>0</v>
      </c>
      <c r="H241" s="296">
        <f ca="1"/>
        <v>0</v>
      </c>
      <c r="I241" s="296">
        <f ca="1"/>
        <v>0</v>
      </c>
      <c r="J241" s="296">
        <f ca="1"/>
        <v>0</v>
      </c>
      <c r="K241" s="217">
        <f ca="1"/>
        <v>0</v>
      </c>
      <c r="L241" s="217">
        <f ca="1"/>
        <v>0</v>
      </c>
      <c r="M241" s="217">
        <f ca="1"/>
        <v>0</v>
      </c>
      <c r="N241" s="217">
        <f ca="1"/>
        <v>0</v>
      </c>
      <c r="O241" s="299">
        <f ca="1"/>
        <v>0</v>
      </c>
      <c r="P241" s="298">
        <f ca="1"/>
        <v>0</v>
      </c>
      <c r="Q241" s="298">
        <f ca="1"/>
        <v>0</v>
      </c>
      <c r="R241" s="298">
        <f ca="1"/>
        <v>0</v>
      </c>
      <c r="S241" s="298">
        <f ca="1"/>
        <v>0</v>
      </c>
      <c r="T241" s="298">
        <f ca="1"/>
        <v>0</v>
      </c>
      <c r="U241" s="298">
        <f ca="1"/>
        <v>0</v>
      </c>
      <c r="V241" s="299">
        <f ca="1"/>
        <v>0</v>
      </c>
      <c r="W241" s="299">
        <f ca="1"/>
        <v>0</v>
      </c>
      <c r="X241" s="299">
        <f ca="1"/>
        <v>0</v>
      </c>
      <c r="Y241" s="299">
        <f ca="1"/>
        <v>0</v>
      </c>
      <c r="Z241" s="299">
        <f ca="1"/>
        <v>0</v>
      </c>
      <c r="AA241" s="298">
        <f ca="1"/>
        <v>0</v>
      </c>
      <c r="AB241" s="185"/>
      <c r="AD241"/>
      <c r="AE241"/>
    </row>
    <row r="242" spans="2:31" ht="51" hidden="1">
      <c r="B242" s="313">
        <f t="shared" ca="1" si="3"/>
        <v>0</v>
      </c>
      <c r="C242" s="294">
        <f ca="1"/>
        <v>0</v>
      </c>
      <c r="D242" s="294">
        <f ca="1"/>
        <v>0</v>
      </c>
      <c r="E242" s="296">
        <f ca="1"/>
        <v>0</v>
      </c>
      <c r="F242" s="296">
        <f ca="1"/>
        <v>0</v>
      </c>
      <c r="G242" s="296">
        <f ca="1"/>
        <v>0</v>
      </c>
      <c r="H242" s="296">
        <f ca="1"/>
        <v>0</v>
      </c>
      <c r="I242" s="296">
        <f ca="1"/>
        <v>0</v>
      </c>
      <c r="J242" s="296">
        <f ca="1"/>
        <v>0</v>
      </c>
      <c r="K242" s="295">
        <f ca="1"/>
        <v>0</v>
      </c>
      <c r="L242" s="295">
        <f ca="1"/>
        <v>0</v>
      </c>
      <c r="M242" s="295">
        <f ca="1"/>
        <v>0</v>
      </c>
      <c r="N242" s="295">
        <f ca="1"/>
        <v>0</v>
      </c>
      <c r="O242" s="299">
        <f ca="1"/>
        <v>0</v>
      </c>
      <c r="P242" s="298">
        <f ca="1"/>
        <v>0</v>
      </c>
      <c r="Q242" s="298">
        <f ca="1"/>
        <v>0</v>
      </c>
      <c r="R242" s="298">
        <f ca="1"/>
        <v>0</v>
      </c>
      <c r="S242" s="298">
        <f ca="1"/>
        <v>0</v>
      </c>
      <c r="T242" s="298">
        <f ca="1"/>
        <v>0</v>
      </c>
      <c r="U242" s="298">
        <f ca="1"/>
        <v>0</v>
      </c>
      <c r="V242" s="299">
        <f ca="1"/>
        <v>0</v>
      </c>
      <c r="W242" s="299">
        <f ca="1"/>
        <v>0</v>
      </c>
      <c r="X242" s="299">
        <f ca="1"/>
        <v>0</v>
      </c>
      <c r="Y242" s="299">
        <f ca="1"/>
        <v>0</v>
      </c>
      <c r="Z242" s="299">
        <f ca="1"/>
        <v>0</v>
      </c>
      <c r="AA242" s="298">
        <f ca="1"/>
        <v>0</v>
      </c>
      <c r="AB242" s="185"/>
      <c r="AD242"/>
      <c r="AE242"/>
    </row>
    <row r="243" spans="2:31" ht="51" hidden="1">
      <c r="B243" s="313">
        <f t="shared" ca="1" si="3"/>
        <v>0</v>
      </c>
      <c r="C243" s="294">
        <f ca="1"/>
        <v>0</v>
      </c>
      <c r="D243" s="294">
        <f ca="1"/>
        <v>0</v>
      </c>
      <c r="E243" s="296">
        <f ca="1"/>
        <v>0</v>
      </c>
      <c r="F243" s="296">
        <f ca="1"/>
        <v>0</v>
      </c>
      <c r="G243" s="296">
        <f ca="1"/>
        <v>0</v>
      </c>
      <c r="H243" s="296">
        <f ca="1"/>
        <v>0</v>
      </c>
      <c r="I243" s="296">
        <f ca="1"/>
        <v>0</v>
      </c>
      <c r="J243" s="296">
        <f ca="1"/>
        <v>0</v>
      </c>
      <c r="K243" s="217">
        <f ca="1"/>
        <v>0</v>
      </c>
      <c r="L243" s="217">
        <f ca="1"/>
        <v>0</v>
      </c>
      <c r="M243" s="217">
        <f ca="1"/>
        <v>0</v>
      </c>
      <c r="N243" s="217">
        <f ca="1"/>
        <v>0</v>
      </c>
      <c r="O243" s="299">
        <f ca="1"/>
        <v>0</v>
      </c>
      <c r="P243" s="298">
        <f ca="1"/>
        <v>0</v>
      </c>
      <c r="Q243" s="298">
        <f ca="1"/>
        <v>0</v>
      </c>
      <c r="R243" s="298">
        <f ca="1"/>
        <v>0</v>
      </c>
      <c r="S243" s="298">
        <f ca="1"/>
        <v>0</v>
      </c>
      <c r="T243" s="298">
        <f ca="1"/>
        <v>0</v>
      </c>
      <c r="U243" s="298">
        <f ca="1"/>
        <v>0</v>
      </c>
      <c r="V243" s="299">
        <f ca="1"/>
        <v>0</v>
      </c>
      <c r="W243" s="299">
        <f ca="1"/>
        <v>0</v>
      </c>
      <c r="X243" s="299">
        <f ca="1"/>
        <v>0</v>
      </c>
      <c r="Y243" s="299">
        <f ca="1"/>
        <v>0</v>
      </c>
      <c r="Z243" s="299">
        <f ca="1"/>
        <v>0</v>
      </c>
      <c r="AA243" s="298">
        <f ca="1"/>
        <v>0</v>
      </c>
      <c r="AB243" s="185"/>
      <c r="AD243"/>
      <c r="AE243"/>
    </row>
    <row r="244" spans="2:31" ht="51" hidden="1">
      <c r="B244" s="313">
        <f t="shared" ca="1" si="3"/>
        <v>0</v>
      </c>
      <c r="C244" s="294">
        <f ca="1"/>
        <v>0</v>
      </c>
      <c r="D244" s="294">
        <f ca="1"/>
        <v>0</v>
      </c>
      <c r="E244" s="296">
        <f ca="1"/>
        <v>0</v>
      </c>
      <c r="F244" s="296">
        <f ca="1"/>
        <v>0</v>
      </c>
      <c r="G244" s="296">
        <f ca="1"/>
        <v>0</v>
      </c>
      <c r="H244" s="296">
        <f ca="1"/>
        <v>0</v>
      </c>
      <c r="I244" s="296">
        <f ca="1"/>
        <v>0</v>
      </c>
      <c r="J244" s="296">
        <f ca="1"/>
        <v>0</v>
      </c>
      <c r="K244" s="217">
        <f ca="1"/>
        <v>0</v>
      </c>
      <c r="L244" s="217">
        <f ca="1"/>
        <v>0</v>
      </c>
      <c r="M244" s="217">
        <f ca="1"/>
        <v>0</v>
      </c>
      <c r="N244" s="217">
        <f ca="1"/>
        <v>0</v>
      </c>
      <c r="O244" s="299">
        <f ca="1"/>
        <v>0</v>
      </c>
      <c r="P244" s="298">
        <f ca="1"/>
        <v>0</v>
      </c>
      <c r="Q244" s="298">
        <f ca="1"/>
        <v>0</v>
      </c>
      <c r="R244" s="298">
        <f ca="1"/>
        <v>0</v>
      </c>
      <c r="S244" s="298">
        <f ca="1"/>
        <v>0</v>
      </c>
      <c r="T244" s="298">
        <f ca="1"/>
        <v>0</v>
      </c>
      <c r="U244" s="298">
        <f ca="1"/>
        <v>0</v>
      </c>
      <c r="V244" s="299">
        <f ca="1"/>
        <v>0</v>
      </c>
      <c r="W244" s="299">
        <f ca="1"/>
        <v>0</v>
      </c>
      <c r="X244" s="299">
        <f ca="1"/>
        <v>0</v>
      </c>
      <c r="Y244" s="299">
        <f ca="1"/>
        <v>0</v>
      </c>
      <c r="Z244" s="299">
        <f ca="1"/>
        <v>0</v>
      </c>
      <c r="AA244" s="298">
        <f ca="1"/>
        <v>0</v>
      </c>
      <c r="AB244" s="185"/>
      <c r="AD244"/>
      <c r="AE244"/>
    </row>
    <row r="245" spans="2:31" ht="51" hidden="1">
      <c r="B245" s="313">
        <f t="shared" ca="1" si="3"/>
        <v>0</v>
      </c>
      <c r="C245" s="294">
        <f ca="1"/>
        <v>0</v>
      </c>
      <c r="D245" s="294">
        <f ca="1"/>
        <v>0</v>
      </c>
      <c r="E245" s="296">
        <f ca="1"/>
        <v>0</v>
      </c>
      <c r="F245" s="296">
        <f ca="1"/>
        <v>0</v>
      </c>
      <c r="G245" s="296">
        <f ca="1"/>
        <v>0</v>
      </c>
      <c r="H245" s="296">
        <f ca="1"/>
        <v>0</v>
      </c>
      <c r="I245" s="296">
        <f ca="1"/>
        <v>0</v>
      </c>
      <c r="J245" s="296">
        <f ca="1"/>
        <v>0</v>
      </c>
      <c r="K245" s="217">
        <f ca="1"/>
        <v>0</v>
      </c>
      <c r="L245" s="217">
        <f ca="1"/>
        <v>0</v>
      </c>
      <c r="M245" s="217">
        <f ca="1"/>
        <v>0</v>
      </c>
      <c r="N245" s="217">
        <f ca="1"/>
        <v>0</v>
      </c>
      <c r="O245" s="299">
        <f ca="1"/>
        <v>0</v>
      </c>
      <c r="P245" s="298">
        <f ca="1"/>
        <v>0</v>
      </c>
      <c r="Q245" s="298">
        <f ca="1"/>
        <v>0</v>
      </c>
      <c r="R245" s="298">
        <f ca="1"/>
        <v>0</v>
      </c>
      <c r="S245" s="298">
        <f ca="1"/>
        <v>0</v>
      </c>
      <c r="T245" s="298">
        <f ca="1"/>
        <v>0</v>
      </c>
      <c r="U245" s="298">
        <f ca="1"/>
        <v>0</v>
      </c>
      <c r="V245" s="299">
        <f ca="1"/>
        <v>0</v>
      </c>
      <c r="W245" s="299">
        <f ca="1"/>
        <v>0</v>
      </c>
      <c r="X245" s="299">
        <f ca="1"/>
        <v>0</v>
      </c>
      <c r="Y245" s="299">
        <f ca="1"/>
        <v>0</v>
      </c>
      <c r="Z245" s="299">
        <f ca="1"/>
        <v>0</v>
      </c>
      <c r="AA245" s="298">
        <f ca="1"/>
        <v>0</v>
      </c>
      <c r="AB245" s="185"/>
      <c r="AD245"/>
      <c r="AE245"/>
    </row>
    <row r="246" spans="2:31" ht="51" hidden="1">
      <c r="B246" s="313">
        <f t="shared" ca="1" si="3"/>
        <v>0</v>
      </c>
      <c r="C246" s="294">
        <f ca="1"/>
        <v>0</v>
      </c>
      <c r="D246" s="294">
        <f ca="1"/>
        <v>0</v>
      </c>
      <c r="E246" s="296">
        <f ca="1"/>
        <v>0</v>
      </c>
      <c r="F246" s="296">
        <f ca="1"/>
        <v>0</v>
      </c>
      <c r="G246" s="296">
        <f ca="1"/>
        <v>0</v>
      </c>
      <c r="H246" s="296">
        <f ca="1"/>
        <v>0</v>
      </c>
      <c r="I246" s="296">
        <f ca="1"/>
        <v>0</v>
      </c>
      <c r="J246" s="296">
        <f ca="1"/>
        <v>0</v>
      </c>
      <c r="K246" s="217">
        <f ca="1"/>
        <v>0</v>
      </c>
      <c r="L246" s="217">
        <f ca="1"/>
        <v>0</v>
      </c>
      <c r="M246" s="217">
        <f ca="1"/>
        <v>0</v>
      </c>
      <c r="N246" s="217">
        <f ca="1"/>
        <v>0</v>
      </c>
      <c r="O246" s="299">
        <f ca="1"/>
        <v>0</v>
      </c>
      <c r="P246" s="298">
        <f ca="1"/>
        <v>0</v>
      </c>
      <c r="Q246" s="298">
        <f ca="1"/>
        <v>0</v>
      </c>
      <c r="R246" s="298">
        <f ca="1"/>
        <v>0</v>
      </c>
      <c r="S246" s="298">
        <f ca="1"/>
        <v>0</v>
      </c>
      <c r="T246" s="298">
        <f ca="1"/>
        <v>0</v>
      </c>
      <c r="U246" s="298">
        <f ca="1"/>
        <v>0</v>
      </c>
      <c r="V246" s="299">
        <f ca="1"/>
        <v>0</v>
      </c>
      <c r="W246" s="299">
        <f ca="1"/>
        <v>0</v>
      </c>
      <c r="X246" s="299">
        <f ca="1"/>
        <v>0</v>
      </c>
      <c r="Y246" s="299">
        <f ca="1"/>
        <v>0</v>
      </c>
      <c r="Z246" s="299">
        <f ca="1"/>
        <v>0</v>
      </c>
      <c r="AA246" s="298">
        <f ca="1"/>
        <v>0</v>
      </c>
      <c r="AB246" s="185"/>
      <c r="AD246"/>
      <c r="AE246"/>
    </row>
    <row r="247" spans="2:31" ht="51" hidden="1">
      <c r="B247" s="313">
        <f t="shared" ca="1" si="3"/>
        <v>0</v>
      </c>
      <c r="C247" s="294">
        <f ca="1"/>
        <v>0</v>
      </c>
      <c r="D247" s="294">
        <f ca="1"/>
        <v>0</v>
      </c>
      <c r="E247" s="296">
        <f ca="1"/>
        <v>0</v>
      </c>
      <c r="F247" s="296">
        <f ca="1"/>
        <v>0</v>
      </c>
      <c r="G247" s="296">
        <f ca="1"/>
        <v>0</v>
      </c>
      <c r="H247" s="296">
        <f ca="1"/>
        <v>0</v>
      </c>
      <c r="I247" s="296">
        <f ca="1"/>
        <v>0</v>
      </c>
      <c r="J247" s="296">
        <f ca="1"/>
        <v>0</v>
      </c>
      <c r="K247" s="217">
        <f ca="1"/>
        <v>0</v>
      </c>
      <c r="L247" s="217">
        <f ca="1"/>
        <v>0</v>
      </c>
      <c r="M247" s="217">
        <f ca="1"/>
        <v>0</v>
      </c>
      <c r="N247" s="217">
        <f ca="1"/>
        <v>0</v>
      </c>
      <c r="O247" s="299">
        <f ca="1"/>
        <v>0</v>
      </c>
      <c r="P247" s="298">
        <f ca="1"/>
        <v>0</v>
      </c>
      <c r="Q247" s="298">
        <f ca="1"/>
        <v>0</v>
      </c>
      <c r="R247" s="298">
        <f ca="1"/>
        <v>0</v>
      </c>
      <c r="S247" s="298">
        <f ca="1"/>
        <v>0</v>
      </c>
      <c r="T247" s="298">
        <f ca="1"/>
        <v>0</v>
      </c>
      <c r="U247" s="298">
        <f ca="1"/>
        <v>0</v>
      </c>
      <c r="V247" s="299">
        <f ca="1"/>
        <v>0</v>
      </c>
      <c r="W247" s="299">
        <f ca="1"/>
        <v>0</v>
      </c>
      <c r="X247" s="299">
        <f ca="1"/>
        <v>0</v>
      </c>
      <c r="Y247" s="299">
        <f ca="1"/>
        <v>0</v>
      </c>
      <c r="Z247" s="299">
        <f ca="1"/>
        <v>0</v>
      </c>
      <c r="AA247" s="298">
        <f ca="1"/>
        <v>0</v>
      </c>
      <c r="AB247" s="185"/>
      <c r="AD247"/>
      <c r="AE247"/>
    </row>
    <row r="248" spans="2:31" ht="51" hidden="1">
      <c r="B248" s="313">
        <f t="shared" ca="1" si="3"/>
        <v>0</v>
      </c>
      <c r="C248" s="294">
        <f ca="1"/>
        <v>0</v>
      </c>
      <c r="D248" s="294">
        <f ca="1"/>
        <v>0</v>
      </c>
      <c r="E248" s="296">
        <f ca="1"/>
        <v>0</v>
      </c>
      <c r="F248" s="296">
        <f ca="1"/>
        <v>0</v>
      </c>
      <c r="G248" s="296">
        <f ca="1"/>
        <v>0</v>
      </c>
      <c r="H248" s="296">
        <f ca="1"/>
        <v>0</v>
      </c>
      <c r="I248" s="296">
        <f ca="1"/>
        <v>0</v>
      </c>
      <c r="J248" s="296">
        <f ca="1"/>
        <v>0</v>
      </c>
      <c r="K248" s="217">
        <f ca="1"/>
        <v>0</v>
      </c>
      <c r="L248" s="217">
        <f ca="1"/>
        <v>0</v>
      </c>
      <c r="M248" s="217">
        <f ca="1"/>
        <v>0</v>
      </c>
      <c r="N248" s="217">
        <f ca="1"/>
        <v>0</v>
      </c>
      <c r="O248" s="299">
        <f ca="1"/>
        <v>0</v>
      </c>
      <c r="P248" s="298">
        <f ca="1"/>
        <v>0</v>
      </c>
      <c r="Q248" s="298">
        <f ca="1"/>
        <v>0</v>
      </c>
      <c r="R248" s="298">
        <f ca="1"/>
        <v>0</v>
      </c>
      <c r="S248" s="298">
        <f ca="1"/>
        <v>0</v>
      </c>
      <c r="T248" s="298">
        <f ca="1"/>
        <v>0</v>
      </c>
      <c r="U248" s="298">
        <f ca="1"/>
        <v>0</v>
      </c>
      <c r="V248" s="299">
        <f ca="1"/>
        <v>0</v>
      </c>
      <c r="W248" s="299">
        <f ca="1"/>
        <v>0</v>
      </c>
      <c r="X248" s="299">
        <f ca="1"/>
        <v>0</v>
      </c>
      <c r="Y248" s="299">
        <f ca="1"/>
        <v>0</v>
      </c>
      <c r="Z248" s="299">
        <f ca="1"/>
        <v>0</v>
      </c>
      <c r="AA248" s="298">
        <f ca="1"/>
        <v>0</v>
      </c>
      <c r="AB248" s="185"/>
      <c r="AD248"/>
      <c r="AE248"/>
    </row>
    <row r="249" spans="2:31" ht="51" hidden="1">
      <c r="B249" s="313">
        <f t="shared" ca="1" si="3"/>
        <v>0</v>
      </c>
      <c r="C249" s="294">
        <f ca="1"/>
        <v>0</v>
      </c>
      <c r="D249" s="294">
        <f ca="1"/>
        <v>0</v>
      </c>
      <c r="E249" s="296">
        <f ca="1"/>
        <v>0</v>
      </c>
      <c r="F249" s="296">
        <f ca="1"/>
        <v>0</v>
      </c>
      <c r="G249" s="296">
        <f ca="1"/>
        <v>0</v>
      </c>
      <c r="H249" s="296">
        <f ca="1"/>
        <v>0</v>
      </c>
      <c r="I249" s="296">
        <f ca="1"/>
        <v>0</v>
      </c>
      <c r="J249" s="296">
        <f ca="1"/>
        <v>0</v>
      </c>
      <c r="K249" s="217">
        <f ca="1"/>
        <v>0</v>
      </c>
      <c r="L249" s="217">
        <f ca="1"/>
        <v>0</v>
      </c>
      <c r="M249" s="217">
        <f ca="1"/>
        <v>0</v>
      </c>
      <c r="N249" s="217">
        <f ca="1"/>
        <v>0</v>
      </c>
      <c r="O249" s="299">
        <f ca="1"/>
        <v>0</v>
      </c>
      <c r="P249" s="298">
        <f ca="1"/>
        <v>0</v>
      </c>
      <c r="Q249" s="298">
        <f ca="1"/>
        <v>0</v>
      </c>
      <c r="R249" s="298">
        <f ca="1"/>
        <v>0</v>
      </c>
      <c r="S249" s="298">
        <f ca="1"/>
        <v>0</v>
      </c>
      <c r="T249" s="298">
        <f ca="1"/>
        <v>0</v>
      </c>
      <c r="U249" s="298">
        <f ca="1"/>
        <v>0</v>
      </c>
      <c r="V249" s="299">
        <f ca="1"/>
        <v>0</v>
      </c>
      <c r="W249" s="299">
        <f ca="1"/>
        <v>0</v>
      </c>
      <c r="X249" s="299">
        <f ca="1"/>
        <v>0</v>
      </c>
      <c r="Y249" s="299">
        <f ca="1"/>
        <v>0</v>
      </c>
      <c r="Z249" s="299">
        <f ca="1"/>
        <v>0</v>
      </c>
      <c r="AA249" s="298">
        <f ca="1"/>
        <v>0</v>
      </c>
      <c r="AB249" s="185"/>
      <c r="AD249"/>
      <c r="AE249"/>
    </row>
    <row r="250" spans="2:31" ht="51" hidden="1">
      <c r="B250" s="313">
        <f t="shared" ca="1" si="3"/>
        <v>0</v>
      </c>
      <c r="C250" s="294">
        <f ca="1"/>
        <v>0</v>
      </c>
      <c r="D250" s="294">
        <f ca="1"/>
        <v>0</v>
      </c>
      <c r="E250" s="296">
        <f ca="1"/>
        <v>0</v>
      </c>
      <c r="F250" s="296">
        <f ca="1"/>
        <v>0</v>
      </c>
      <c r="G250" s="296">
        <f ca="1"/>
        <v>0</v>
      </c>
      <c r="H250" s="296">
        <f ca="1"/>
        <v>0</v>
      </c>
      <c r="I250" s="296">
        <f ca="1"/>
        <v>0</v>
      </c>
      <c r="J250" s="296">
        <f ca="1"/>
        <v>0</v>
      </c>
      <c r="K250" s="217">
        <f ca="1"/>
        <v>0</v>
      </c>
      <c r="L250" s="217">
        <f ca="1"/>
        <v>0</v>
      </c>
      <c r="M250" s="217">
        <f ca="1"/>
        <v>0</v>
      </c>
      <c r="N250" s="217">
        <f ca="1"/>
        <v>0</v>
      </c>
      <c r="O250" s="299">
        <f ca="1"/>
        <v>0</v>
      </c>
      <c r="P250" s="298">
        <f ca="1"/>
        <v>0</v>
      </c>
      <c r="Q250" s="298">
        <f ca="1"/>
        <v>0</v>
      </c>
      <c r="R250" s="298">
        <f ca="1"/>
        <v>0</v>
      </c>
      <c r="S250" s="298">
        <f ca="1"/>
        <v>0</v>
      </c>
      <c r="T250" s="298">
        <f ca="1"/>
        <v>0</v>
      </c>
      <c r="U250" s="298">
        <f ca="1"/>
        <v>0</v>
      </c>
      <c r="V250" s="299">
        <f ca="1"/>
        <v>0</v>
      </c>
      <c r="W250" s="299">
        <f ca="1"/>
        <v>0</v>
      </c>
      <c r="X250" s="299">
        <f ca="1"/>
        <v>0</v>
      </c>
      <c r="Y250" s="299">
        <f ca="1"/>
        <v>0</v>
      </c>
      <c r="Z250" s="299">
        <f ca="1"/>
        <v>0</v>
      </c>
      <c r="AA250" s="298">
        <f ca="1"/>
        <v>0</v>
      </c>
      <c r="AB250" s="185"/>
      <c r="AD250"/>
      <c r="AE250"/>
    </row>
    <row r="251" spans="2:31" ht="51" hidden="1">
      <c r="B251" s="313">
        <f t="shared" ca="1" si="3"/>
        <v>0</v>
      </c>
      <c r="C251" s="294">
        <f ca="1"/>
        <v>0</v>
      </c>
      <c r="D251" s="294">
        <f ca="1"/>
        <v>0</v>
      </c>
      <c r="E251" s="296">
        <f ca="1"/>
        <v>0</v>
      </c>
      <c r="F251" s="296">
        <f ca="1"/>
        <v>0</v>
      </c>
      <c r="G251" s="296">
        <f ca="1"/>
        <v>0</v>
      </c>
      <c r="H251" s="296">
        <f ca="1"/>
        <v>0</v>
      </c>
      <c r="I251" s="296">
        <f ca="1"/>
        <v>0</v>
      </c>
      <c r="J251" s="296">
        <f ca="1"/>
        <v>0</v>
      </c>
      <c r="K251" s="217">
        <f ca="1"/>
        <v>0</v>
      </c>
      <c r="L251" s="217">
        <f ca="1"/>
        <v>0</v>
      </c>
      <c r="M251" s="217">
        <f ca="1"/>
        <v>0</v>
      </c>
      <c r="N251" s="217">
        <f ca="1"/>
        <v>0</v>
      </c>
      <c r="O251" s="299">
        <f ca="1"/>
        <v>0</v>
      </c>
      <c r="P251" s="298">
        <f ca="1"/>
        <v>0</v>
      </c>
      <c r="Q251" s="298">
        <f ca="1"/>
        <v>0</v>
      </c>
      <c r="R251" s="298">
        <f ca="1"/>
        <v>0</v>
      </c>
      <c r="S251" s="298">
        <f ca="1"/>
        <v>0</v>
      </c>
      <c r="T251" s="298">
        <f ca="1"/>
        <v>0</v>
      </c>
      <c r="U251" s="298">
        <f ca="1"/>
        <v>0</v>
      </c>
      <c r="V251" s="299">
        <f ca="1"/>
        <v>0</v>
      </c>
      <c r="W251" s="299">
        <f ca="1"/>
        <v>0</v>
      </c>
      <c r="X251" s="299">
        <f ca="1"/>
        <v>0</v>
      </c>
      <c r="Y251" s="299">
        <f ca="1"/>
        <v>0</v>
      </c>
      <c r="Z251" s="299">
        <f ca="1"/>
        <v>0</v>
      </c>
      <c r="AA251" s="298">
        <f ca="1"/>
        <v>0</v>
      </c>
      <c r="AB251" s="185"/>
      <c r="AD251"/>
      <c r="AE251"/>
    </row>
    <row r="252" spans="2:31" ht="51" hidden="1">
      <c r="B252" s="313">
        <f t="shared" ca="1" si="3"/>
        <v>0</v>
      </c>
      <c r="C252" s="294">
        <f ca="1"/>
        <v>0</v>
      </c>
      <c r="D252" s="294">
        <f ca="1"/>
        <v>0</v>
      </c>
      <c r="E252" s="296">
        <f ca="1"/>
        <v>0</v>
      </c>
      <c r="F252" s="296">
        <f ca="1"/>
        <v>0</v>
      </c>
      <c r="G252" s="296">
        <f ca="1"/>
        <v>0</v>
      </c>
      <c r="H252" s="296">
        <f ca="1"/>
        <v>0</v>
      </c>
      <c r="I252" s="296">
        <f ca="1"/>
        <v>0</v>
      </c>
      <c r="J252" s="296">
        <f ca="1"/>
        <v>0</v>
      </c>
      <c r="K252" s="217">
        <f ca="1"/>
        <v>0</v>
      </c>
      <c r="L252" s="217">
        <f ca="1"/>
        <v>0</v>
      </c>
      <c r="M252" s="217">
        <f ca="1"/>
        <v>0</v>
      </c>
      <c r="N252" s="217">
        <f ca="1"/>
        <v>0</v>
      </c>
      <c r="O252" s="299">
        <f ca="1"/>
        <v>0</v>
      </c>
      <c r="P252" s="298">
        <f ca="1"/>
        <v>0</v>
      </c>
      <c r="Q252" s="298">
        <f ca="1"/>
        <v>0</v>
      </c>
      <c r="R252" s="298">
        <f ca="1"/>
        <v>0</v>
      </c>
      <c r="S252" s="298">
        <f ca="1"/>
        <v>0</v>
      </c>
      <c r="T252" s="298">
        <f ca="1"/>
        <v>0</v>
      </c>
      <c r="U252" s="298">
        <f ca="1"/>
        <v>0</v>
      </c>
      <c r="V252" s="299">
        <f ca="1"/>
        <v>0</v>
      </c>
      <c r="W252" s="299">
        <f ca="1"/>
        <v>0</v>
      </c>
      <c r="X252" s="299">
        <f ca="1"/>
        <v>0</v>
      </c>
      <c r="Y252" s="299">
        <f ca="1"/>
        <v>0</v>
      </c>
      <c r="Z252" s="299">
        <f ca="1"/>
        <v>0</v>
      </c>
      <c r="AA252" s="298">
        <f ca="1"/>
        <v>0</v>
      </c>
      <c r="AB252" s="185"/>
      <c r="AD252"/>
      <c r="AE252"/>
    </row>
    <row r="253" spans="2:31" ht="51" hidden="1">
      <c r="B253" s="313">
        <f t="shared" ca="1" si="3"/>
        <v>0</v>
      </c>
      <c r="C253" s="294">
        <f ca="1"/>
        <v>0</v>
      </c>
      <c r="D253" s="294">
        <f ca="1"/>
        <v>0</v>
      </c>
      <c r="E253" s="296">
        <f ca="1"/>
        <v>0</v>
      </c>
      <c r="F253" s="296">
        <f ca="1"/>
        <v>0</v>
      </c>
      <c r="G253" s="296">
        <f ca="1"/>
        <v>0</v>
      </c>
      <c r="H253" s="296">
        <f ca="1"/>
        <v>0</v>
      </c>
      <c r="I253" s="296">
        <f ca="1"/>
        <v>0</v>
      </c>
      <c r="J253" s="296">
        <f ca="1"/>
        <v>0</v>
      </c>
      <c r="K253" s="217">
        <f ca="1"/>
        <v>0</v>
      </c>
      <c r="L253" s="217">
        <f ca="1"/>
        <v>0</v>
      </c>
      <c r="M253" s="217">
        <f ca="1"/>
        <v>0</v>
      </c>
      <c r="N253" s="217">
        <f ca="1"/>
        <v>0</v>
      </c>
      <c r="O253" s="299">
        <f ca="1"/>
        <v>0</v>
      </c>
      <c r="P253" s="298">
        <f ca="1"/>
        <v>0</v>
      </c>
      <c r="Q253" s="298">
        <f ca="1"/>
        <v>0</v>
      </c>
      <c r="R253" s="298">
        <f ca="1"/>
        <v>0</v>
      </c>
      <c r="S253" s="298">
        <f ca="1"/>
        <v>0</v>
      </c>
      <c r="T253" s="298">
        <f ca="1"/>
        <v>0</v>
      </c>
      <c r="U253" s="298">
        <f ca="1"/>
        <v>0</v>
      </c>
      <c r="V253" s="299">
        <f ca="1"/>
        <v>0</v>
      </c>
      <c r="W253" s="299">
        <f ca="1"/>
        <v>0</v>
      </c>
      <c r="X253" s="299">
        <f ca="1"/>
        <v>0</v>
      </c>
      <c r="Y253" s="299">
        <f ca="1"/>
        <v>0</v>
      </c>
      <c r="Z253" s="299">
        <f ca="1"/>
        <v>0</v>
      </c>
      <c r="AA253" s="298">
        <f ca="1"/>
        <v>0</v>
      </c>
      <c r="AB253" s="185"/>
      <c r="AD253"/>
      <c r="AE253"/>
    </row>
    <row r="254" spans="2:31" ht="51" hidden="1">
      <c r="B254" s="313">
        <f t="shared" ca="1" si="3"/>
        <v>0</v>
      </c>
      <c r="C254" s="294">
        <f ca="1"/>
        <v>0</v>
      </c>
      <c r="D254" s="294">
        <f ca="1"/>
        <v>0</v>
      </c>
      <c r="E254" s="296">
        <f ca="1"/>
        <v>0</v>
      </c>
      <c r="F254" s="294">
        <f ca="1"/>
        <v>0</v>
      </c>
      <c r="G254" s="294">
        <f ca="1"/>
        <v>0</v>
      </c>
      <c r="H254" s="294">
        <f ca="1"/>
        <v>0</v>
      </c>
      <c r="I254" s="294">
        <f ca="1"/>
        <v>0</v>
      </c>
      <c r="J254" s="296">
        <f ca="1"/>
        <v>0</v>
      </c>
      <c r="K254" s="217">
        <f ca="1"/>
        <v>0</v>
      </c>
      <c r="L254" s="217">
        <f ca="1"/>
        <v>0</v>
      </c>
      <c r="M254" s="217">
        <f ca="1"/>
        <v>0</v>
      </c>
      <c r="N254" s="217">
        <f ca="1"/>
        <v>0</v>
      </c>
      <c r="O254" s="299">
        <f ca="1"/>
        <v>0</v>
      </c>
      <c r="P254" s="298">
        <f ca="1"/>
        <v>0</v>
      </c>
      <c r="Q254" s="298">
        <f ca="1"/>
        <v>0</v>
      </c>
      <c r="R254" s="298">
        <f ca="1"/>
        <v>0</v>
      </c>
      <c r="S254" s="298">
        <f ca="1"/>
        <v>0</v>
      </c>
      <c r="T254" s="298">
        <f ca="1"/>
        <v>0</v>
      </c>
      <c r="U254" s="298">
        <f ca="1"/>
        <v>0</v>
      </c>
      <c r="V254" s="299">
        <f ca="1"/>
        <v>0</v>
      </c>
      <c r="W254" s="299">
        <f ca="1"/>
        <v>0</v>
      </c>
      <c r="X254" s="299">
        <f ca="1"/>
        <v>0</v>
      </c>
      <c r="Y254" s="299">
        <f ca="1"/>
        <v>0</v>
      </c>
      <c r="Z254" s="299">
        <f ca="1"/>
        <v>0</v>
      </c>
      <c r="AA254" s="298">
        <f ca="1"/>
        <v>0</v>
      </c>
      <c r="AB254" s="185"/>
      <c r="AD254"/>
      <c r="AE254"/>
    </row>
    <row r="255" spans="2:31" ht="51" hidden="1">
      <c r="B255" s="313">
        <f t="shared" ca="1" si="3"/>
        <v>0</v>
      </c>
      <c r="C255" s="294">
        <f ca="1"/>
        <v>0</v>
      </c>
      <c r="D255" s="294">
        <f ca="1"/>
        <v>0</v>
      </c>
      <c r="E255" s="294">
        <f ca="1"/>
        <v>0</v>
      </c>
      <c r="F255" s="294">
        <f ca="1"/>
        <v>0</v>
      </c>
      <c r="G255" s="294">
        <f ca="1"/>
        <v>0</v>
      </c>
      <c r="H255" s="296">
        <f ca="1"/>
        <v>0</v>
      </c>
      <c r="I255" s="296">
        <f ca="1"/>
        <v>0</v>
      </c>
      <c r="J255" s="296">
        <f ca="1"/>
        <v>0</v>
      </c>
      <c r="K255" s="217">
        <f ca="1"/>
        <v>0</v>
      </c>
      <c r="L255" s="217">
        <f ca="1"/>
        <v>0</v>
      </c>
      <c r="M255" s="217">
        <f ca="1"/>
        <v>0</v>
      </c>
      <c r="N255" s="217">
        <f ca="1"/>
        <v>0</v>
      </c>
      <c r="O255" s="299">
        <f ca="1"/>
        <v>0</v>
      </c>
      <c r="P255" s="298">
        <f ca="1"/>
        <v>0</v>
      </c>
      <c r="Q255" s="298">
        <f ca="1"/>
        <v>0</v>
      </c>
      <c r="R255" s="298">
        <f ca="1"/>
        <v>0</v>
      </c>
      <c r="S255" s="298">
        <f ca="1"/>
        <v>0</v>
      </c>
      <c r="T255" s="298">
        <f ca="1"/>
        <v>0</v>
      </c>
      <c r="U255" s="298">
        <f ca="1"/>
        <v>0</v>
      </c>
      <c r="V255" s="299">
        <f ca="1"/>
        <v>0</v>
      </c>
      <c r="W255" s="299">
        <f ca="1"/>
        <v>0</v>
      </c>
      <c r="X255" s="299">
        <f ca="1"/>
        <v>0</v>
      </c>
      <c r="Y255" s="299">
        <f ca="1"/>
        <v>0</v>
      </c>
      <c r="Z255" s="299">
        <f ca="1"/>
        <v>0</v>
      </c>
      <c r="AA255" s="298">
        <f ca="1"/>
        <v>0</v>
      </c>
      <c r="AB255" s="185"/>
      <c r="AD255"/>
      <c r="AE255"/>
    </row>
    <row r="256" spans="2:31" ht="51" hidden="1">
      <c r="B256" s="313">
        <f t="shared" ca="1" si="3"/>
        <v>0</v>
      </c>
      <c r="C256" s="294">
        <f ca="1"/>
        <v>0</v>
      </c>
      <c r="D256" s="294">
        <f ca="1"/>
        <v>0</v>
      </c>
      <c r="E256" s="294">
        <f ca="1"/>
        <v>0</v>
      </c>
      <c r="F256" s="294">
        <f ca="1"/>
        <v>0</v>
      </c>
      <c r="G256" s="294">
        <f ca="1"/>
        <v>0</v>
      </c>
      <c r="H256" s="296">
        <f ca="1"/>
        <v>0</v>
      </c>
      <c r="I256" s="296">
        <f ca="1"/>
        <v>0</v>
      </c>
      <c r="J256" s="296">
        <f ca="1"/>
        <v>0</v>
      </c>
      <c r="K256" s="217">
        <f ca="1"/>
        <v>0</v>
      </c>
      <c r="L256" s="217">
        <f ca="1"/>
        <v>0</v>
      </c>
      <c r="M256" s="217">
        <f ca="1"/>
        <v>0</v>
      </c>
      <c r="N256" s="217">
        <f ca="1"/>
        <v>0</v>
      </c>
      <c r="O256" s="299">
        <f ca="1"/>
        <v>0</v>
      </c>
      <c r="P256" s="298">
        <f ca="1"/>
        <v>0</v>
      </c>
      <c r="Q256" s="298">
        <f ca="1"/>
        <v>0</v>
      </c>
      <c r="R256" s="298">
        <f ca="1"/>
        <v>0</v>
      </c>
      <c r="S256" s="298">
        <f ca="1"/>
        <v>0</v>
      </c>
      <c r="T256" s="298">
        <f ca="1"/>
        <v>0</v>
      </c>
      <c r="U256" s="298">
        <f ca="1"/>
        <v>0</v>
      </c>
      <c r="V256" s="299">
        <f ca="1"/>
        <v>0</v>
      </c>
      <c r="W256" s="299">
        <f ca="1"/>
        <v>0</v>
      </c>
      <c r="X256" s="299">
        <f ca="1"/>
        <v>0</v>
      </c>
      <c r="Y256" s="299">
        <f ca="1"/>
        <v>0</v>
      </c>
      <c r="Z256" s="299">
        <f ca="1"/>
        <v>0</v>
      </c>
      <c r="AA256" s="298">
        <f ca="1"/>
        <v>0</v>
      </c>
      <c r="AB256" s="185"/>
      <c r="AD256"/>
      <c r="AE256"/>
    </row>
    <row r="257" spans="2:31" ht="51" hidden="1">
      <c r="B257" s="313">
        <f t="shared" ca="1" si="3"/>
        <v>0</v>
      </c>
      <c r="C257" s="294">
        <f ca="1"/>
        <v>0</v>
      </c>
      <c r="D257" s="294">
        <f ca="1"/>
        <v>0</v>
      </c>
      <c r="E257" s="294">
        <f ca="1"/>
        <v>0</v>
      </c>
      <c r="F257" s="294">
        <f ca="1"/>
        <v>0</v>
      </c>
      <c r="G257" s="294">
        <f ca="1"/>
        <v>0</v>
      </c>
      <c r="H257" s="296">
        <f ca="1"/>
        <v>0</v>
      </c>
      <c r="I257" s="296">
        <f ca="1"/>
        <v>0</v>
      </c>
      <c r="J257" s="296">
        <f ca="1"/>
        <v>0</v>
      </c>
      <c r="K257" s="217">
        <f ca="1"/>
        <v>0</v>
      </c>
      <c r="L257" s="217">
        <f ca="1"/>
        <v>0</v>
      </c>
      <c r="M257" s="217">
        <f ca="1"/>
        <v>0</v>
      </c>
      <c r="N257" s="217">
        <f ca="1"/>
        <v>0</v>
      </c>
      <c r="O257" s="299">
        <f ca="1"/>
        <v>0</v>
      </c>
      <c r="P257" s="298">
        <f ca="1"/>
        <v>0</v>
      </c>
      <c r="Q257" s="298">
        <f ca="1"/>
        <v>0</v>
      </c>
      <c r="R257" s="298">
        <f ca="1"/>
        <v>0</v>
      </c>
      <c r="S257" s="298">
        <f ca="1"/>
        <v>0</v>
      </c>
      <c r="T257" s="298">
        <f ca="1"/>
        <v>0</v>
      </c>
      <c r="U257" s="298">
        <f ca="1"/>
        <v>0</v>
      </c>
      <c r="V257" s="299">
        <f ca="1"/>
        <v>0</v>
      </c>
      <c r="W257" s="299">
        <f ca="1"/>
        <v>0</v>
      </c>
      <c r="X257" s="299">
        <f ca="1"/>
        <v>0</v>
      </c>
      <c r="Y257" s="299">
        <f ca="1"/>
        <v>0</v>
      </c>
      <c r="Z257" s="299">
        <f ca="1"/>
        <v>0</v>
      </c>
      <c r="AA257" s="298">
        <f ca="1"/>
        <v>0</v>
      </c>
      <c r="AB257" s="185"/>
      <c r="AD257"/>
      <c r="AE257"/>
    </row>
    <row r="258" spans="2:31" ht="51" hidden="1">
      <c r="B258" s="313">
        <f t="shared" ca="1" si="3"/>
        <v>0</v>
      </c>
      <c r="C258" s="294">
        <f ca="1"/>
        <v>0</v>
      </c>
      <c r="D258" s="294">
        <f ca="1"/>
        <v>0</v>
      </c>
      <c r="E258" s="294">
        <f ca="1"/>
        <v>0</v>
      </c>
      <c r="F258" s="294">
        <f ca="1"/>
        <v>0</v>
      </c>
      <c r="G258" s="294">
        <f ca="1"/>
        <v>0</v>
      </c>
      <c r="H258" s="296">
        <f ca="1"/>
        <v>0</v>
      </c>
      <c r="I258" s="296">
        <f ca="1"/>
        <v>0</v>
      </c>
      <c r="J258" s="296">
        <f ca="1"/>
        <v>0</v>
      </c>
      <c r="K258" s="217">
        <f ca="1"/>
        <v>0</v>
      </c>
      <c r="L258" s="217">
        <f ca="1"/>
        <v>0</v>
      </c>
      <c r="M258" s="217">
        <f ca="1"/>
        <v>0</v>
      </c>
      <c r="N258" s="217">
        <f ca="1"/>
        <v>0</v>
      </c>
      <c r="O258" s="299">
        <f ca="1"/>
        <v>0</v>
      </c>
      <c r="P258" s="298">
        <f ca="1"/>
        <v>0</v>
      </c>
      <c r="Q258" s="298">
        <f ca="1"/>
        <v>0</v>
      </c>
      <c r="R258" s="298">
        <f ca="1"/>
        <v>0</v>
      </c>
      <c r="S258" s="298">
        <f ca="1"/>
        <v>0</v>
      </c>
      <c r="T258" s="298">
        <f ca="1"/>
        <v>0</v>
      </c>
      <c r="U258" s="298">
        <f ca="1"/>
        <v>0</v>
      </c>
      <c r="V258" s="299">
        <f ca="1"/>
        <v>0</v>
      </c>
      <c r="W258" s="299">
        <f ca="1"/>
        <v>0</v>
      </c>
      <c r="X258" s="299">
        <f ca="1"/>
        <v>0</v>
      </c>
      <c r="Y258" s="299">
        <f ca="1"/>
        <v>0</v>
      </c>
      <c r="Z258" s="299">
        <f ca="1"/>
        <v>0</v>
      </c>
      <c r="AA258" s="298">
        <f ca="1"/>
        <v>0</v>
      </c>
      <c r="AB258" s="185"/>
      <c r="AD258"/>
      <c r="AE258"/>
    </row>
    <row r="259" spans="2:31" ht="51" hidden="1">
      <c r="B259" s="313">
        <f t="shared" ca="1" si="3"/>
        <v>0</v>
      </c>
      <c r="C259" s="294">
        <f ca="1"/>
        <v>0</v>
      </c>
      <c r="D259" s="294">
        <f ca="1"/>
        <v>0</v>
      </c>
      <c r="E259" s="294">
        <f ca="1"/>
        <v>0</v>
      </c>
      <c r="F259" s="294">
        <f ca="1"/>
        <v>0</v>
      </c>
      <c r="G259" s="294">
        <f ca="1"/>
        <v>0</v>
      </c>
      <c r="H259" s="296">
        <f ca="1"/>
        <v>0</v>
      </c>
      <c r="I259" s="296">
        <f ca="1"/>
        <v>0</v>
      </c>
      <c r="J259" s="296">
        <f ca="1"/>
        <v>0</v>
      </c>
      <c r="K259" s="217">
        <f ca="1"/>
        <v>0</v>
      </c>
      <c r="L259" s="217">
        <f ca="1"/>
        <v>0</v>
      </c>
      <c r="M259" s="217">
        <f ca="1"/>
        <v>0</v>
      </c>
      <c r="N259" s="217">
        <f ca="1"/>
        <v>0</v>
      </c>
      <c r="O259" s="299">
        <f ca="1"/>
        <v>0</v>
      </c>
      <c r="P259" s="298">
        <f ca="1"/>
        <v>0</v>
      </c>
      <c r="Q259" s="298">
        <f ca="1"/>
        <v>0</v>
      </c>
      <c r="R259" s="298">
        <f ca="1"/>
        <v>0</v>
      </c>
      <c r="S259" s="298">
        <f ca="1"/>
        <v>0</v>
      </c>
      <c r="T259" s="298">
        <f ca="1"/>
        <v>0</v>
      </c>
      <c r="U259" s="298">
        <f ca="1"/>
        <v>0</v>
      </c>
      <c r="V259" s="299">
        <f ca="1"/>
        <v>0</v>
      </c>
      <c r="W259" s="299">
        <f ca="1"/>
        <v>0</v>
      </c>
      <c r="X259" s="299">
        <f ca="1"/>
        <v>0</v>
      </c>
      <c r="Y259" s="299">
        <f ca="1"/>
        <v>0</v>
      </c>
      <c r="Z259" s="299">
        <f ca="1"/>
        <v>0</v>
      </c>
      <c r="AA259" s="298">
        <f ca="1"/>
        <v>0</v>
      </c>
      <c r="AB259" s="185"/>
      <c r="AD259"/>
      <c r="AE259"/>
    </row>
    <row r="260" spans="2:31" ht="51" hidden="1">
      <c r="B260" s="313">
        <f t="shared" ca="1" si="3"/>
        <v>0</v>
      </c>
      <c r="C260" s="294">
        <f ca="1"/>
        <v>0</v>
      </c>
      <c r="D260" s="294">
        <f ca="1"/>
        <v>0</v>
      </c>
      <c r="E260" s="294">
        <f ca="1"/>
        <v>0</v>
      </c>
      <c r="F260" s="294">
        <f ca="1"/>
        <v>0</v>
      </c>
      <c r="G260" s="294">
        <f ca="1"/>
        <v>0</v>
      </c>
      <c r="H260" s="296">
        <f ca="1"/>
        <v>0</v>
      </c>
      <c r="I260" s="296">
        <f ca="1"/>
        <v>0</v>
      </c>
      <c r="J260" s="296">
        <f ca="1"/>
        <v>0</v>
      </c>
      <c r="K260" s="217">
        <f ca="1"/>
        <v>0</v>
      </c>
      <c r="L260" s="217">
        <f ca="1"/>
        <v>0</v>
      </c>
      <c r="M260" s="217">
        <f ca="1"/>
        <v>0</v>
      </c>
      <c r="N260" s="217">
        <f ca="1"/>
        <v>0</v>
      </c>
      <c r="O260" s="299">
        <f ca="1"/>
        <v>0</v>
      </c>
      <c r="P260" s="298">
        <f ca="1"/>
        <v>0</v>
      </c>
      <c r="Q260" s="298">
        <f ca="1"/>
        <v>0</v>
      </c>
      <c r="R260" s="298">
        <f ca="1"/>
        <v>0</v>
      </c>
      <c r="S260" s="298">
        <f ca="1"/>
        <v>0</v>
      </c>
      <c r="T260" s="298">
        <f ca="1"/>
        <v>0</v>
      </c>
      <c r="U260" s="298">
        <f ca="1"/>
        <v>0</v>
      </c>
      <c r="V260" s="299">
        <f ca="1"/>
        <v>0</v>
      </c>
      <c r="W260" s="299">
        <f ca="1"/>
        <v>0</v>
      </c>
      <c r="X260" s="299">
        <f ca="1"/>
        <v>0</v>
      </c>
      <c r="Y260" s="299">
        <f ca="1"/>
        <v>0</v>
      </c>
      <c r="Z260" s="299">
        <f ca="1"/>
        <v>0</v>
      </c>
      <c r="AA260" s="298">
        <f ca="1"/>
        <v>0</v>
      </c>
      <c r="AB260" s="185"/>
      <c r="AD260"/>
      <c r="AE260"/>
    </row>
    <row r="261" spans="2:31" ht="51" hidden="1">
      <c r="B261" s="313">
        <f t="shared" ca="1" si="3"/>
        <v>0</v>
      </c>
      <c r="C261" s="294">
        <f ca="1"/>
        <v>0</v>
      </c>
      <c r="D261" s="294">
        <f ca="1"/>
        <v>0</v>
      </c>
      <c r="E261" s="294">
        <f ca="1"/>
        <v>0</v>
      </c>
      <c r="F261" s="294">
        <f ca="1"/>
        <v>0</v>
      </c>
      <c r="G261" s="294">
        <f ca="1"/>
        <v>0</v>
      </c>
      <c r="H261" s="296">
        <f ca="1"/>
        <v>0</v>
      </c>
      <c r="I261" s="296">
        <f ca="1"/>
        <v>0</v>
      </c>
      <c r="J261" s="296">
        <f ca="1"/>
        <v>0</v>
      </c>
      <c r="K261" s="217">
        <f ca="1"/>
        <v>0</v>
      </c>
      <c r="L261" s="217">
        <f ca="1"/>
        <v>0</v>
      </c>
      <c r="M261" s="217">
        <f ca="1"/>
        <v>0</v>
      </c>
      <c r="N261" s="217">
        <f ca="1"/>
        <v>0</v>
      </c>
      <c r="O261" s="299">
        <f ca="1"/>
        <v>0</v>
      </c>
      <c r="P261" s="298">
        <f ca="1"/>
        <v>0</v>
      </c>
      <c r="Q261" s="298">
        <f ca="1"/>
        <v>0</v>
      </c>
      <c r="R261" s="298">
        <f ca="1"/>
        <v>0</v>
      </c>
      <c r="S261" s="298">
        <f ca="1"/>
        <v>0</v>
      </c>
      <c r="T261" s="298">
        <f ca="1"/>
        <v>0</v>
      </c>
      <c r="U261" s="298">
        <f ca="1"/>
        <v>0</v>
      </c>
      <c r="V261" s="299">
        <f ca="1"/>
        <v>0</v>
      </c>
      <c r="W261" s="299">
        <f ca="1"/>
        <v>0</v>
      </c>
      <c r="X261" s="299">
        <f ca="1"/>
        <v>0</v>
      </c>
      <c r="Y261" s="299">
        <f ca="1"/>
        <v>0</v>
      </c>
      <c r="Z261" s="299">
        <f ca="1"/>
        <v>0</v>
      </c>
      <c r="AA261" s="298">
        <f ca="1"/>
        <v>0</v>
      </c>
      <c r="AB261" s="185"/>
      <c r="AD261"/>
      <c r="AE261"/>
    </row>
    <row r="262" spans="2:31" ht="51" hidden="1">
      <c r="B262" s="313">
        <f t="shared" ca="1" si="3"/>
        <v>0</v>
      </c>
      <c r="C262" s="294">
        <f ca="1"/>
        <v>0</v>
      </c>
      <c r="D262" s="294">
        <f ca="1"/>
        <v>0</v>
      </c>
      <c r="E262" s="294">
        <f ca="1"/>
        <v>0</v>
      </c>
      <c r="F262" s="294">
        <f ca="1"/>
        <v>0</v>
      </c>
      <c r="G262" s="294">
        <f ca="1"/>
        <v>0</v>
      </c>
      <c r="H262" s="296">
        <f ca="1"/>
        <v>0</v>
      </c>
      <c r="I262" s="296">
        <f ca="1"/>
        <v>0</v>
      </c>
      <c r="J262" s="296">
        <f ca="1"/>
        <v>0</v>
      </c>
      <c r="K262" s="217">
        <f ca="1"/>
        <v>0</v>
      </c>
      <c r="L262" s="217">
        <f ca="1"/>
        <v>0</v>
      </c>
      <c r="M262" s="217">
        <f ca="1"/>
        <v>0</v>
      </c>
      <c r="N262" s="217">
        <f ca="1"/>
        <v>0</v>
      </c>
      <c r="O262" s="299">
        <f ca="1"/>
        <v>0</v>
      </c>
      <c r="P262" s="298">
        <f ca="1"/>
        <v>0</v>
      </c>
      <c r="Q262" s="298">
        <f ca="1"/>
        <v>0</v>
      </c>
      <c r="R262" s="298">
        <f ca="1"/>
        <v>0</v>
      </c>
      <c r="S262" s="298">
        <f ca="1"/>
        <v>0</v>
      </c>
      <c r="T262" s="298">
        <f ca="1"/>
        <v>0</v>
      </c>
      <c r="U262" s="298">
        <f ca="1"/>
        <v>0</v>
      </c>
      <c r="V262" s="299">
        <f ca="1"/>
        <v>0</v>
      </c>
      <c r="W262" s="299">
        <f ca="1"/>
        <v>0</v>
      </c>
      <c r="X262" s="299">
        <f ca="1"/>
        <v>0</v>
      </c>
      <c r="Y262" s="299">
        <f ca="1"/>
        <v>0</v>
      </c>
      <c r="Z262" s="299">
        <f ca="1"/>
        <v>0</v>
      </c>
      <c r="AA262" s="298">
        <f ca="1"/>
        <v>0</v>
      </c>
      <c r="AB262" s="185"/>
      <c r="AD262"/>
      <c r="AE262"/>
    </row>
    <row r="263" spans="2:31" ht="51" hidden="1">
      <c r="B263" s="313">
        <f t="shared" ca="1" si="3"/>
        <v>0</v>
      </c>
      <c r="C263" s="294">
        <f ca="1"/>
        <v>0</v>
      </c>
      <c r="D263" s="294">
        <f ca="1"/>
        <v>0</v>
      </c>
      <c r="E263" s="294">
        <f ca="1"/>
        <v>0</v>
      </c>
      <c r="F263" s="294">
        <f ca="1"/>
        <v>0</v>
      </c>
      <c r="G263" s="294">
        <f ca="1"/>
        <v>0</v>
      </c>
      <c r="H263" s="296">
        <f ca="1"/>
        <v>0</v>
      </c>
      <c r="I263" s="296">
        <f ca="1"/>
        <v>0</v>
      </c>
      <c r="J263" s="296">
        <f ca="1"/>
        <v>0</v>
      </c>
      <c r="K263" s="217">
        <f ca="1"/>
        <v>0</v>
      </c>
      <c r="L263" s="217">
        <f ca="1"/>
        <v>0</v>
      </c>
      <c r="M263" s="217">
        <f ca="1"/>
        <v>0</v>
      </c>
      <c r="N263" s="217">
        <f ca="1"/>
        <v>0</v>
      </c>
      <c r="O263" s="299">
        <f ca="1"/>
        <v>0</v>
      </c>
      <c r="P263" s="298">
        <f ca="1"/>
        <v>0</v>
      </c>
      <c r="Q263" s="298">
        <f ca="1"/>
        <v>0</v>
      </c>
      <c r="R263" s="298">
        <f ca="1"/>
        <v>0</v>
      </c>
      <c r="S263" s="298">
        <f ca="1"/>
        <v>0</v>
      </c>
      <c r="T263" s="298">
        <f ca="1"/>
        <v>0</v>
      </c>
      <c r="U263" s="298">
        <f ca="1"/>
        <v>0</v>
      </c>
      <c r="V263" s="299">
        <f ca="1"/>
        <v>0</v>
      </c>
      <c r="W263" s="299">
        <f ca="1"/>
        <v>0</v>
      </c>
      <c r="X263" s="299">
        <f ca="1"/>
        <v>0</v>
      </c>
      <c r="Y263" s="299">
        <f ca="1"/>
        <v>0</v>
      </c>
      <c r="Z263" s="299">
        <f ca="1"/>
        <v>0</v>
      </c>
      <c r="AA263" s="298">
        <f ca="1"/>
        <v>0</v>
      </c>
      <c r="AB263" s="185"/>
      <c r="AD263"/>
      <c r="AE263"/>
    </row>
    <row r="264" spans="2:31" ht="51" hidden="1">
      <c r="B264" s="313">
        <f t="shared" ca="1" si="3"/>
        <v>0</v>
      </c>
      <c r="C264" s="294">
        <f ca="1"/>
        <v>0</v>
      </c>
      <c r="D264" s="294">
        <f ca="1"/>
        <v>0</v>
      </c>
      <c r="E264" s="294">
        <f ca="1"/>
        <v>0</v>
      </c>
      <c r="F264" s="294">
        <f ca="1"/>
        <v>0</v>
      </c>
      <c r="G264" s="294">
        <f ca="1"/>
        <v>0</v>
      </c>
      <c r="H264" s="296">
        <f ca="1"/>
        <v>0</v>
      </c>
      <c r="I264" s="296">
        <f ca="1"/>
        <v>0</v>
      </c>
      <c r="J264" s="296">
        <f ca="1"/>
        <v>0</v>
      </c>
      <c r="K264" s="217">
        <f ca="1"/>
        <v>0</v>
      </c>
      <c r="L264" s="217">
        <f ca="1"/>
        <v>0</v>
      </c>
      <c r="M264" s="217">
        <f ca="1"/>
        <v>0</v>
      </c>
      <c r="N264" s="217">
        <f ca="1"/>
        <v>0</v>
      </c>
      <c r="O264" s="299">
        <f ca="1"/>
        <v>0</v>
      </c>
      <c r="P264" s="298">
        <f ca="1"/>
        <v>0</v>
      </c>
      <c r="Q264" s="298">
        <f ca="1"/>
        <v>0</v>
      </c>
      <c r="R264" s="298">
        <f ca="1"/>
        <v>0</v>
      </c>
      <c r="S264" s="298">
        <f ca="1"/>
        <v>0</v>
      </c>
      <c r="T264" s="298">
        <f ca="1"/>
        <v>0</v>
      </c>
      <c r="U264" s="298">
        <f ca="1"/>
        <v>0</v>
      </c>
      <c r="V264" s="299">
        <f ca="1"/>
        <v>0</v>
      </c>
      <c r="W264" s="299">
        <f ca="1"/>
        <v>0</v>
      </c>
      <c r="X264" s="299">
        <f ca="1"/>
        <v>0</v>
      </c>
      <c r="Y264" s="299">
        <f ca="1"/>
        <v>0</v>
      </c>
      <c r="Z264" s="299">
        <f ca="1"/>
        <v>0</v>
      </c>
      <c r="AA264" s="298">
        <f ca="1"/>
        <v>0</v>
      </c>
      <c r="AB264" s="185"/>
      <c r="AD264"/>
      <c r="AE264"/>
    </row>
    <row r="265" spans="2:31" ht="51" hidden="1">
      <c r="B265" s="313">
        <f t="shared" ca="1" si="3"/>
        <v>0</v>
      </c>
      <c r="C265" s="294">
        <f ca="1"/>
        <v>0</v>
      </c>
      <c r="D265" s="294">
        <f ca="1"/>
        <v>0</v>
      </c>
      <c r="E265" s="294">
        <f ca="1"/>
        <v>0</v>
      </c>
      <c r="F265" s="294">
        <f ca="1"/>
        <v>0</v>
      </c>
      <c r="G265" s="294">
        <f ca="1"/>
        <v>0</v>
      </c>
      <c r="H265" s="296">
        <f ca="1"/>
        <v>0</v>
      </c>
      <c r="I265" s="296">
        <f ca="1"/>
        <v>0</v>
      </c>
      <c r="J265" s="296">
        <f ca="1"/>
        <v>0</v>
      </c>
      <c r="K265" s="217">
        <f ca="1"/>
        <v>0</v>
      </c>
      <c r="L265" s="217">
        <f ca="1"/>
        <v>0</v>
      </c>
      <c r="M265" s="217">
        <f ca="1"/>
        <v>0</v>
      </c>
      <c r="N265" s="217">
        <f ca="1"/>
        <v>0</v>
      </c>
      <c r="O265" s="299">
        <f ca="1"/>
        <v>0</v>
      </c>
      <c r="P265" s="298">
        <f ca="1"/>
        <v>0</v>
      </c>
      <c r="Q265" s="298">
        <f ca="1"/>
        <v>0</v>
      </c>
      <c r="R265" s="298">
        <f ca="1"/>
        <v>0</v>
      </c>
      <c r="S265" s="298">
        <f ca="1"/>
        <v>0</v>
      </c>
      <c r="T265" s="298">
        <f ca="1"/>
        <v>0</v>
      </c>
      <c r="U265" s="298">
        <f ca="1"/>
        <v>0</v>
      </c>
      <c r="V265" s="299">
        <f ca="1"/>
        <v>0</v>
      </c>
      <c r="W265" s="299">
        <f ca="1"/>
        <v>0</v>
      </c>
      <c r="X265" s="299">
        <f ca="1"/>
        <v>0</v>
      </c>
      <c r="Y265" s="299">
        <f ca="1"/>
        <v>0</v>
      </c>
      <c r="Z265" s="299">
        <f ca="1"/>
        <v>0</v>
      </c>
      <c r="AA265" s="298">
        <f ca="1"/>
        <v>0</v>
      </c>
      <c r="AB265" s="185"/>
      <c r="AD265"/>
      <c r="AE265"/>
    </row>
    <row r="266" spans="2:31" ht="51" hidden="1">
      <c r="B266" s="313">
        <f t="shared" ca="1" si="3"/>
        <v>0</v>
      </c>
      <c r="C266" s="294">
        <f ca="1"/>
        <v>0</v>
      </c>
      <c r="D266" s="294">
        <f ca="1"/>
        <v>0</v>
      </c>
      <c r="E266" s="294">
        <f ca="1"/>
        <v>0</v>
      </c>
      <c r="F266" s="294">
        <f ca="1"/>
        <v>0</v>
      </c>
      <c r="G266" s="294">
        <f ca="1"/>
        <v>0</v>
      </c>
      <c r="H266" s="294">
        <f ca="1"/>
        <v>0</v>
      </c>
      <c r="I266" s="294">
        <f ca="1"/>
        <v>0</v>
      </c>
      <c r="J266" s="294">
        <f ca="1"/>
        <v>0</v>
      </c>
      <c r="K266" s="217">
        <f ca="1"/>
        <v>0</v>
      </c>
      <c r="L266" s="217">
        <f ca="1"/>
        <v>0</v>
      </c>
      <c r="M266" s="217">
        <f ca="1"/>
        <v>0</v>
      </c>
      <c r="N266" s="217">
        <f ca="1"/>
        <v>0</v>
      </c>
      <c r="O266" s="299">
        <f ca="1"/>
        <v>0</v>
      </c>
      <c r="P266" s="298">
        <f ca="1"/>
        <v>0</v>
      </c>
      <c r="Q266" s="298">
        <f ca="1"/>
        <v>0</v>
      </c>
      <c r="R266" s="298">
        <f ca="1"/>
        <v>0</v>
      </c>
      <c r="S266" s="298">
        <f ca="1"/>
        <v>0</v>
      </c>
      <c r="T266" s="298">
        <f ca="1"/>
        <v>0</v>
      </c>
      <c r="U266" s="298">
        <f ca="1"/>
        <v>0</v>
      </c>
      <c r="V266" s="299">
        <f ca="1"/>
        <v>0</v>
      </c>
      <c r="W266" s="299">
        <f ca="1"/>
        <v>0</v>
      </c>
      <c r="X266" s="299">
        <f ca="1"/>
        <v>0</v>
      </c>
      <c r="Y266" s="299">
        <f ca="1"/>
        <v>0</v>
      </c>
      <c r="Z266" s="299">
        <f ca="1"/>
        <v>0</v>
      </c>
      <c r="AA266" s="298">
        <f ca="1"/>
        <v>0</v>
      </c>
      <c r="AB266" s="185"/>
      <c r="AD266"/>
      <c r="AE266"/>
    </row>
    <row r="267" spans="2:31" ht="51" hidden="1">
      <c r="B267" s="313">
        <f t="shared" ca="1" si="3"/>
        <v>0</v>
      </c>
      <c r="C267" s="294">
        <f ca="1"/>
        <v>0</v>
      </c>
      <c r="D267" s="294">
        <f ca="1"/>
        <v>0</v>
      </c>
      <c r="E267" s="294">
        <f ca="1"/>
        <v>0</v>
      </c>
      <c r="F267" s="294">
        <f ca="1"/>
        <v>0</v>
      </c>
      <c r="G267" s="294">
        <f ca="1"/>
        <v>0</v>
      </c>
      <c r="H267" s="294">
        <f ca="1"/>
        <v>0</v>
      </c>
      <c r="I267" s="294">
        <f ca="1"/>
        <v>0</v>
      </c>
      <c r="J267" s="294">
        <f ca="1"/>
        <v>0</v>
      </c>
      <c r="K267" s="217">
        <f ca="1"/>
        <v>0</v>
      </c>
      <c r="L267" s="217">
        <f ca="1"/>
        <v>0</v>
      </c>
      <c r="M267" s="217">
        <f ca="1"/>
        <v>0</v>
      </c>
      <c r="N267" s="217">
        <f ca="1"/>
        <v>0</v>
      </c>
      <c r="O267" s="299">
        <f ca="1"/>
        <v>0</v>
      </c>
      <c r="P267" s="298">
        <f ca="1"/>
        <v>0</v>
      </c>
      <c r="Q267" s="298">
        <f ca="1"/>
        <v>0</v>
      </c>
      <c r="R267" s="298">
        <f ca="1"/>
        <v>0</v>
      </c>
      <c r="S267" s="298">
        <f ca="1"/>
        <v>0</v>
      </c>
      <c r="T267" s="298">
        <f ca="1"/>
        <v>0</v>
      </c>
      <c r="U267" s="298">
        <f ca="1"/>
        <v>0</v>
      </c>
      <c r="V267" s="299">
        <f ca="1"/>
        <v>0</v>
      </c>
      <c r="W267" s="299">
        <f ca="1"/>
        <v>0</v>
      </c>
      <c r="X267" s="299">
        <f ca="1"/>
        <v>0</v>
      </c>
      <c r="Y267" s="299">
        <f ca="1"/>
        <v>0</v>
      </c>
      <c r="Z267" s="299">
        <f ca="1"/>
        <v>0</v>
      </c>
      <c r="AA267" s="298">
        <f ca="1"/>
        <v>0</v>
      </c>
      <c r="AB267" s="185"/>
      <c r="AD267"/>
      <c r="AE267"/>
    </row>
    <row r="268" spans="2:31" ht="51" hidden="1">
      <c r="B268" s="313">
        <f t="shared" ref="B268:B331" ca="1" si="4">IF($C$8=$B$6,"",AA268)</f>
        <v>0</v>
      </c>
      <c r="C268" s="294">
        <f ca="1"/>
        <v>0</v>
      </c>
      <c r="D268" s="294">
        <f ca="1"/>
        <v>0</v>
      </c>
      <c r="E268" s="294">
        <f ca="1"/>
        <v>0</v>
      </c>
      <c r="F268" s="294">
        <f ca="1"/>
        <v>0</v>
      </c>
      <c r="G268" s="294">
        <f ca="1"/>
        <v>0</v>
      </c>
      <c r="H268" s="294">
        <f ca="1"/>
        <v>0</v>
      </c>
      <c r="I268" s="294">
        <f ca="1"/>
        <v>0</v>
      </c>
      <c r="J268" s="294">
        <f ca="1"/>
        <v>0</v>
      </c>
      <c r="K268" s="217">
        <f ca="1"/>
        <v>0</v>
      </c>
      <c r="L268" s="217">
        <f ca="1"/>
        <v>0</v>
      </c>
      <c r="M268" s="217">
        <f ca="1"/>
        <v>0</v>
      </c>
      <c r="N268" s="217">
        <f ca="1"/>
        <v>0</v>
      </c>
      <c r="O268" s="299">
        <f ca="1"/>
        <v>0</v>
      </c>
      <c r="P268" s="298">
        <f ca="1"/>
        <v>0</v>
      </c>
      <c r="Q268" s="298">
        <f ca="1"/>
        <v>0</v>
      </c>
      <c r="R268" s="298">
        <f ca="1"/>
        <v>0</v>
      </c>
      <c r="S268" s="298">
        <f ca="1"/>
        <v>0</v>
      </c>
      <c r="T268" s="298">
        <f ca="1"/>
        <v>0</v>
      </c>
      <c r="U268" s="298">
        <f ca="1"/>
        <v>0</v>
      </c>
      <c r="V268" s="299">
        <f ca="1"/>
        <v>0</v>
      </c>
      <c r="W268" s="299">
        <f ca="1"/>
        <v>0</v>
      </c>
      <c r="X268" s="299">
        <f ca="1"/>
        <v>0</v>
      </c>
      <c r="Y268" s="299">
        <f ca="1"/>
        <v>0</v>
      </c>
      <c r="Z268" s="299">
        <f ca="1"/>
        <v>0</v>
      </c>
      <c r="AA268" s="298">
        <f ca="1"/>
        <v>0</v>
      </c>
      <c r="AB268" s="185"/>
      <c r="AD268"/>
      <c r="AE268"/>
    </row>
    <row r="269" spans="2:31" ht="51" hidden="1">
      <c r="B269" s="313">
        <f t="shared" ca="1" si="4"/>
        <v>0</v>
      </c>
      <c r="C269" s="294">
        <f ca="1"/>
        <v>0</v>
      </c>
      <c r="D269" s="294">
        <f ca="1"/>
        <v>0</v>
      </c>
      <c r="E269" s="294">
        <f ca="1"/>
        <v>0</v>
      </c>
      <c r="F269" s="294">
        <f ca="1"/>
        <v>0</v>
      </c>
      <c r="G269" s="294">
        <f ca="1"/>
        <v>0</v>
      </c>
      <c r="H269" s="294">
        <f ca="1"/>
        <v>0</v>
      </c>
      <c r="I269" s="294">
        <f ca="1"/>
        <v>0</v>
      </c>
      <c r="J269" s="294">
        <f ca="1"/>
        <v>0</v>
      </c>
      <c r="K269" s="217">
        <f ca="1"/>
        <v>0</v>
      </c>
      <c r="L269" s="217">
        <f ca="1"/>
        <v>0</v>
      </c>
      <c r="M269" s="217">
        <f ca="1"/>
        <v>0</v>
      </c>
      <c r="N269" s="217">
        <f ca="1"/>
        <v>0</v>
      </c>
      <c r="O269" s="299">
        <f ca="1"/>
        <v>0</v>
      </c>
      <c r="P269" s="298">
        <f ca="1"/>
        <v>0</v>
      </c>
      <c r="Q269" s="298">
        <f ca="1"/>
        <v>0</v>
      </c>
      <c r="R269" s="298">
        <f ca="1"/>
        <v>0</v>
      </c>
      <c r="S269" s="298">
        <f ca="1"/>
        <v>0</v>
      </c>
      <c r="T269" s="298">
        <f ca="1"/>
        <v>0</v>
      </c>
      <c r="U269" s="298">
        <f ca="1"/>
        <v>0</v>
      </c>
      <c r="V269" s="299">
        <f ca="1"/>
        <v>0</v>
      </c>
      <c r="W269" s="299">
        <f ca="1"/>
        <v>0</v>
      </c>
      <c r="X269" s="299">
        <f ca="1"/>
        <v>0</v>
      </c>
      <c r="Y269" s="299">
        <f ca="1"/>
        <v>0</v>
      </c>
      <c r="Z269" s="299">
        <f ca="1"/>
        <v>0</v>
      </c>
      <c r="AA269" s="298">
        <f ca="1"/>
        <v>0</v>
      </c>
      <c r="AB269" s="185"/>
      <c r="AD269"/>
      <c r="AE269"/>
    </row>
    <row r="270" spans="2:31" ht="51" hidden="1">
      <c r="B270" s="313">
        <f t="shared" ca="1" si="4"/>
        <v>0</v>
      </c>
      <c r="C270" s="294">
        <f ca="1"/>
        <v>0</v>
      </c>
      <c r="D270" s="294">
        <f ca="1"/>
        <v>0</v>
      </c>
      <c r="E270" s="294">
        <f ca="1"/>
        <v>0</v>
      </c>
      <c r="F270" s="294">
        <f ca="1"/>
        <v>0</v>
      </c>
      <c r="G270" s="294">
        <f ca="1"/>
        <v>0</v>
      </c>
      <c r="H270" s="294">
        <f ca="1"/>
        <v>0</v>
      </c>
      <c r="I270" s="294">
        <f ca="1"/>
        <v>0</v>
      </c>
      <c r="J270" s="294">
        <f ca="1"/>
        <v>0</v>
      </c>
      <c r="K270" s="217">
        <f ca="1"/>
        <v>0</v>
      </c>
      <c r="L270" s="217">
        <f ca="1"/>
        <v>0</v>
      </c>
      <c r="M270" s="217">
        <f ca="1"/>
        <v>0</v>
      </c>
      <c r="N270" s="217">
        <f ca="1"/>
        <v>0</v>
      </c>
      <c r="O270" s="299">
        <f ca="1"/>
        <v>0</v>
      </c>
      <c r="P270" s="298">
        <f ca="1"/>
        <v>0</v>
      </c>
      <c r="Q270" s="298">
        <f ca="1"/>
        <v>0</v>
      </c>
      <c r="R270" s="298">
        <f ca="1"/>
        <v>0</v>
      </c>
      <c r="S270" s="298">
        <f ca="1"/>
        <v>0</v>
      </c>
      <c r="T270" s="298">
        <f ca="1"/>
        <v>0</v>
      </c>
      <c r="U270" s="298">
        <f ca="1"/>
        <v>0</v>
      </c>
      <c r="V270" s="299">
        <f ca="1"/>
        <v>0</v>
      </c>
      <c r="W270" s="299">
        <f ca="1"/>
        <v>0</v>
      </c>
      <c r="X270" s="299">
        <f ca="1"/>
        <v>0</v>
      </c>
      <c r="Y270" s="299">
        <f ca="1"/>
        <v>0</v>
      </c>
      <c r="Z270" s="299">
        <f ca="1"/>
        <v>0</v>
      </c>
      <c r="AA270" s="298">
        <f ca="1"/>
        <v>0</v>
      </c>
      <c r="AB270" s="185"/>
      <c r="AD270"/>
      <c r="AE270"/>
    </row>
    <row r="271" spans="2:31" ht="51" hidden="1">
      <c r="B271" s="313">
        <f t="shared" ca="1" si="4"/>
        <v>0</v>
      </c>
      <c r="C271" s="294">
        <f ca="1"/>
        <v>0</v>
      </c>
      <c r="D271" s="294">
        <f ca="1"/>
        <v>0</v>
      </c>
      <c r="E271" s="294">
        <f ca="1"/>
        <v>0</v>
      </c>
      <c r="F271" s="294">
        <f ca="1"/>
        <v>0</v>
      </c>
      <c r="G271" s="294">
        <f ca="1"/>
        <v>0</v>
      </c>
      <c r="H271" s="294">
        <f ca="1"/>
        <v>0</v>
      </c>
      <c r="I271" s="294">
        <f ca="1"/>
        <v>0</v>
      </c>
      <c r="J271" s="294">
        <f ca="1"/>
        <v>0</v>
      </c>
      <c r="K271" s="217">
        <f ca="1"/>
        <v>0</v>
      </c>
      <c r="L271" s="217">
        <f ca="1"/>
        <v>0</v>
      </c>
      <c r="M271" s="217">
        <f ca="1"/>
        <v>0</v>
      </c>
      <c r="N271" s="217">
        <f ca="1"/>
        <v>0</v>
      </c>
      <c r="O271" s="299">
        <f ca="1"/>
        <v>0</v>
      </c>
      <c r="P271" s="298">
        <f ca="1"/>
        <v>0</v>
      </c>
      <c r="Q271" s="298">
        <f ca="1"/>
        <v>0</v>
      </c>
      <c r="R271" s="298">
        <f ca="1"/>
        <v>0</v>
      </c>
      <c r="S271" s="298">
        <f ca="1"/>
        <v>0</v>
      </c>
      <c r="T271" s="298">
        <f ca="1"/>
        <v>0</v>
      </c>
      <c r="U271" s="298">
        <f ca="1"/>
        <v>0</v>
      </c>
      <c r="V271" s="299">
        <f ca="1"/>
        <v>0</v>
      </c>
      <c r="W271" s="299">
        <f ca="1"/>
        <v>0</v>
      </c>
      <c r="X271" s="299">
        <f ca="1"/>
        <v>0</v>
      </c>
      <c r="Y271" s="299">
        <f ca="1"/>
        <v>0</v>
      </c>
      <c r="Z271" s="299">
        <f ca="1"/>
        <v>0</v>
      </c>
      <c r="AA271" s="298">
        <f ca="1"/>
        <v>0</v>
      </c>
      <c r="AB271" s="185"/>
      <c r="AD271"/>
      <c r="AE271"/>
    </row>
    <row r="272" spans="2:31" ht="51" hidden="1">
      <c r="B272" s="313">
        <f t="shared" ca="1" si="4"/>
        <v>0</v>
      </c>
      <c r="C272" s="294">
        <f ca="1"/>
        <v>0</v>
      </c>
      <c r="D272" s="294">
        <f ca="1"/>
        <v>0</v>
      </c>
      <c r="E272" s="294">
        <f ca="1"/>
        <v>0</v>
      </c>
      <c r="F272" s="294">
        <f ca="1"/>
        <v>0</v>
      </c>
      <c r="G272" s="294">
        <f ca="1"/>
        <v>0</v>
      </c>
      <c r="H272" s="294">
        <f ca="1"/>
        <v>0</v>
      </c>
      <c r="I272" s="294">
        <f ca="1"/>
        <v>0</v>
      </c>
      <c r="J272" s="294">
        <f ca="1"/>
        <v>0</v>
      </c>
      <c r="K272" s="217">
        <f ca="1"/>
        <v>0</v>
      </c>
      <c r="L272" s="217">
        <f ca="1"/>
        <v>0</v>
      </c>
      <c r="M272" s="217">
        <f ca="1"/>
        <v>0</v>
      </c>
      <c r="N272" s="217">
        <f ca="1"/>
        <v>0</v>
      </c>
      <c r="O272" s="299">
        <f ca="1"/>
        <v>0</v>
      </c>
      <c r="P272" s="298">
        <f ca="1"/>
        <v>0</v>
      </c>
      <c r="Q272" s="298">
        <f ca="1"/>
        <v>0</v>
      </c>
      <c r="R272" s="298">
        <f ca="1"/>
        <v>0</v>
      </c>
      <c r="S272" s="298">
        <f ca="1"/>
        <v>0</v>
      </c>
      <c r="T272" s="298">
        <f ca="1"/>
        <v>0</v>
      </c>
      <c r="U272" s="298">
        <f ca="1"/>
        <v>0</v>
      </c>
      <c r="V272" s="299">
        <f ca="1"/>
        <v>0</v>
      </c>
      <c r="W272" s="299">
        <f ca="1"/>
        <v>0</v>
      </c>
      <c r="X272" s="299">
        <f ca="1"/>
        <v>0</v>
      </c>
      <c r="Y272" s="299">
        <f ca="1"/>
        <v>0</v>
      </c>
      <c r="Z272" s="299">
        <f ca="1"/>
        <v>0</v>
      </c>
      <c r="AA272" s="298">
        <f ca="1"/>
        <v>0</v>
      </c>
      <c r="AB272" s="185"/>
      <c r="AD272"/>
      <c r="AE272"/>
    </row>
    <row r="273" spans="2:31" ht="51" hidden="1">
      <c r="B273" s="313">
        <f t="shared" ca="1" si="4"/>
        <v>0</v>
      </c>
      <c r="C273" s="294">
        <f ca="1"/>
        <v>0</v>
      </c>
      <c r="D273" s="294">
        <f ca="1"/>
        <v>0</v>
      </c>
      <c r="E273" s="294">
        <f ca="1"/>
        <v>0</v>
      </c>
      <c r="F273" s="294">
        <f ca="1"/>
        <v>0</v>
      </c>
      <c r="G273" s="294">
        <f ca="1"/>
        <v>0</v>
      </c>
      <c r="H273" s="294">
        <f ca="1"/>
        <v>0</v>
      </c>
      <c r="I273" s="294">
        <f ca="1"/>
        <v>0</v>
      </c>
      <c r="J273" s="294">
        <f ca="1"/>
        <v>0</v>
      </c>
      <c r="K273" s="217">
        <f ca="1"/>
        <v>0</v>
      </c>
      <c r="L273" s="217">
        <f ca="1"/>
        <v>0</v>
      </c>
      <c r="M273" s="217">
        <f ca="1"/>
        <v>0</v>
      </c>
      <c r="N273" s="217">
        <f ca="1"/>
        <v>0</v>
      </c>
      <c r="O273" s="299">
        <f ca="1"/>
        <v>0</v>
      </c>
      <c r="P273" s="298">
        <f ca="1"/>
        <v>0</v>
      </c>
      <c r="Q273" s="298">
        <f ca="1"/>
        <v>0</v>
      </c>
      <c r="R273" s="298">
        <f ca="1"/>
        <v>0</v>
      </c>
      <c r="S273" s="298">
        <f ca="1"/>
        <v>0</v>
      </c>
      <c r="T273" s="298">
        <f ca="1"/>
        <v>0</v>
      </c>
      <c r="U273" s="298">
        <f ca="1"/>
        <v>0</v>
      </c>
      <c r="V273" s="299">
        <f ca="1"/>
        <v>0</v>
      </c>
      <c r="W273" s="299">
        <f ca="1"/>
        <v>0</v>
      </c>
      <c r="X273" s="299">
        <f ca="1"/>
        <v>0</v>
      </c>
      <c r="Y273" s="299">
        <f ca="1"/>
        <v>0</v>
      </c>
      <c r="Z273" s="299">
        <f ca="1"/>
        <v>0</v>
      </c>
      <c r="AA273" s="298">
        <f ca="1"/>
        <v>0</v>
      </c>
      <c r="AB273" s="185"/>
      <c r="AD273"/>
      <c r="AE273"/>
    </row>
    <row r="274" spans="2:31" ht="51" hidden="1">
      <c r="B274" s="313">
        <f t="shared" ca="1" si="4"/>
        <v>0</v>
      </c>
      <c r="C274" s="294">
        <f ca="1"/>
        <v>0</v>
      </c>
      <c r="D274" s="294">
        <f ca="1"/>
        <v>0</v>
      </c>
      <c r="E274" s="294">
        <f ca="1"/>
        <v>0</v>
      </c>
      <c r="F274" s="294">
        <f ca="1"/>
        <v>0</v>
      </c>
      <c r="G274" s="294">
        <f ca="1"/>
        <v>0</v>
      </c>
      <c r="H274" s="294">
        <f ca="1"/>
        <v>0</v>
      </c>
      <c r="I274" s="294">
        <f ca="1"/>
        <v>0</v>
      </c>
      <c r="J274" s="294">
        <f ca="1"/>
        <v>0</v>
      </c>
      <c r="K274" s="217">
        <f ca="1"/>
        <v>0</v>
      </c>
      <c r="L274" s="217">
        <f ca="1"/>
        <v>0</v>
      </c>
      <c r="M274" s="217">
        <f ca="1"/>
        <v>0</v>
      </c>
      <c r="N274" s="217">
        <f ca="1"/>
        <v>0</v>
      </c>
      <c r="O274" s="299">
        <f ca="1"/>
        <v>0</v>
      </c>
      <c r="P274" s="298">
        <f ca="1"/>
        <v>0</v>
      </c>
      <c r="Q274" s="298">
        <f ca="1"/>
        <v>0</v>
      </c>
      <c r="R274" s="298">
        <f ca="1"/>
        <v>0</v>
      </c>
      <c r="S274" s="298">
        <f ca="1"/>
        <v>0</v>
      </c>
      <c r="T274" s="298">
        <f ca="1"/>
        <v>0</v>
      </c>
      <c r="U274" s="298">
        <f ca="1"/>
        <v>0</v>
      </c>
      <c r="V274" s="299">
        <f ca="1"/>
        <v>0</v>
      </c>
      <c r="W274" s="299">
        <f ca="1"/>
        <v>0</v>
      </c>
      <c r="X274" s="299">
        <f ca="1"/>
        <v>0</v>
      </c>
      <c r="Y274" s="299">
        <f ca="1"/>
        <v>0</v>
      </c>
      <c r="Z274" s="299">
        <f ca="1"/>
        <v>0</v>
      </c>
      <c r="AA274" s="298">
        <f ca="1"/>
        <v>0</v>
      </c>
      <c r="AB274" s="185"/>
      <c r="AD274"/>
      <c r="AE274"/>
    </row>
    <row r="275" spans="2:31" ht="51" hidden="1">
      <c r="B275" s="313">
        <f t="shared" ca="1" si="4"/>
        <v>0</v>
      </c>
      <c r="C275" s="294">
        <f ca="1"/>
        <v>0</v>
      </c>
      <c r="D275" s="294">
        <f ca="1"/>
        <v>0</v>
      </c>
      <c r="E275" s="294">
        <f ca="1"/>
        <v>0</v>
      </c>
      <c r="F275" s="294">
        <f ca="1"/>
        <v>0</v>
      </c>
      <c r="G275" s="294">
        <f ca="1"/>
        <v>0</v>
      </c>
      <c r="H275" s="296">
        <f ca="1"/>
        <v>0</v>
      </c>
      <c r="I275" s="296">
        <f ca="1"/>
        <v>0</v>
      </c>
      <c r="J275" s="296">
        <f ca="1"/>
        <v>0</v>
      </c>
      <c r="K275" s="217">
        <f ca="1"/>
        <v>0</v>
      </c>
      <c r="L275" s="217">
        <f ca="1"/>
        <v>0</v>
      </c>
      <c r="M275" s="217">
        <f ca="1"/>
        <v>0</v>
      </c>
      <c r="N275" s="217">
        <f ca="1"/>
        <v>0</v>
      </c>
      <c r="O275" s="299">
        <f ca="1"/>
        <v>0</v>
      </c>
      <c r="P275" s="298">
        <f ca="1"/>
        <v>0</v>
      </c>
      <c r="Q275" s="298">
        <f ca="1"/>
        <v>0</v>
      </c>
      <c r="R275" s="298">
        <f ca="1"/>
        <v>0</v>
      </c>
      <c r="S275" s="298">
        <f ca="1"/>
        <v>0</v>
      </c>
      <c r="T275" s="298">
        <f ca="1"/>
        <v>0</v>
      </c>
      <c r="U275" s="298">
        <f ca="1"/>
        <v>0</v>
      </c>
      <c r="V275" s="299">
        <f ca="1"/>
        <v>0</v>
      </c>
      <c r="W275" s="299">
        <f ca="1"/>
        <v>0</v>
      </c>
      <c r="X275" s="299">
        <f ca="1"/>
        <v>0</v>
      </c>
      <c r="Y275" s="299">
        <f ca="1"/>
        <v>0</v>
      </c>
      <c r="Z275" s="299">
        <f ca="1"/>
        <v>0</v>
      </c>
      <c r="AA275" s="298">
        <f ca="1"/>
        <v>0</v>
      </c>
      <c r="AB275" s="185"/>
      <c r="AD275"/>
      <c r="AE275"/>
    </row>
    <row r="276" spans="2:31" ht="51" hidden="1">
      <c r="B276" s="313">
        <f t="shared" ca="1" si="4"/>
        <v>0</v>
      </c>
      <c r="C276" s="294">
        <f ca="1"/>
        <v>0</v>
      </c>
      <c r="D276" s="294">
        <f ca="1"/>
        <v>0</v>
      </c>
      <c r="E276" s="294">
        <f ca="1"/>
        <v>0</v>
      </c>
      <c r="F276" s="294">
        <f ca="1"/>
        <v>0</v>
      </c>
      <c r="G276" s="294">
        <f ca="1"/>
        <v>0</v>
      </c>
      <c r="H276" s="296">
        <f ca="1"/>
        <v>0</v>
      </c>
      <c r="I276" s="296">
        <f ca="1"/>
        <v>0</v>
      </c>
      <c r="J276" s="296">
        <f ca="1"/>
        <v>0</v>
      </c>
      <c r="K276" s="217">
        <f ca="1"/>
        <v>0</v>
      </c>
      <c r="L276" s="217">
        <f ca="1"/>
        <v>0</v>
      </c>
      <c r="M276" s="217">
        <f ca="1"/>
        <v>0</v>
      </c>
      <c r="N276" s="217">
        <f ca="1"/>
        <v>0</v>
      </c>
      <c r="O276" s="299">
        <f ca="1"/>
        <v>0</v>
      </c>
      <c r="P276" s="298">
        <f ca="1"/>
        <v>0</v>
      </c>
      <c r="Q276" s="298">
        <f ca="1"/>
        <v>0</v>
      </c>
      <c r="R276" s="298">
        <f ca="1"/>
        <v>0</v>
      </c>
      <c r="S276" s="298">
        <f ca="1"/>
        <v>0</v>
      </c>
      <c r="T276" s="298">
        <f ca="1"/>
        <v>0</v>
      </c>
      <c r="U276" s="298">
        <f ca="1"/>
        <v>0</v>
      </c>
      <c r="V276" s="299">
        <f ca="1"/>
        <v>0</v>
      </c>
      <c r="W276" s="299">
        <f ca="1"/>
        <v>0</v>
      </c>
      <c r="X276" s="299">
        <f ca="1"/>
        <v>0</v>
      </c>
      <c r="Y276" s="299">
        <f ca="1"/>
        <v>0</v>
      </c>
      <c r="Z276" s="299">
        <f ca="1"/>
        <v>0</v>
      </c>
      <c r="AA276" s="298">
        <f ca="1"/>
        <v>0</v>
      </c>
      <c r="AB276" s="185"/>
      <c r="AD276"/>
      <c r="AE276"/>
    </row>
    <row r="277" spans="2:31" ht="51" hidden="1">
      <c r="B277" s="313">
        <f t="shared" ca="1" si="4"/>
        <v>0</v>
      </c>
      <c r="C277" s="294">
        <f ca="1"/>
        <v>0</v>
      </c>
      <c r="D277" s="294">
        <f ca="1"/>
        <v>0</v>
      </c>
      <c r="E277" s="294">
        <f ca="1"/>
        <v>0</v>
      </c>
      <c r="F277" s="294">
        <f ca="1"/>
        <v>0</v>
      </c>
      <c r="G277" s="294">
        <f ca="1"/>
        <v>0</v>
      </c>
      <c r="H277" s="296">
        <f ca="1"/>
        <v>0</v>
      </c>
      <c r="I277" s="296">
        <f ca="1"/>
        <v>0</v>
      </c>
      <c r="J277" s="296">
        <f ca="1"/>
        <v>0</v>
      </c>
      <c r="K277" s="217">
        <f ca="1"/>
        <v>0</v>
      </c>
      <c r="L277" s="217">
        <f ca="1"/>
        <v>0</v>
      </c>
      <c r="M277" s="217">
        <f ca="1"/>
        <v>0</v>
      </c>
      <c r="N277" s="217">
        <f ca="1"/>
        <v>0</v>
      </c>
      <c r="O277" s="299">
        <f ca="1"/>
        <v>0</v>
      </c>
      <c r="P277" s="298">
        <f ca="1"/>
        <v>0</v>
      </c>
      <c r="Q277" s="298">
        <f ca="1"/>
        <v>0</v>
      </c>
      <c r="R277" s="298">
        <f ca="1"/>
        <v>0</v>
      </c>
      <c r="S277" s="298">
        <f ca="1"/>
        <v>0</v>
      </c>
      <c r="T277" s="298">
        <f ca="1"/>
        <v>0</v>
      </c>
      <c r="U277" s="298">
        <f ca="1"/>
        <v>0</v>
      </c>
      <c r="V277" s="299">
        <f ca="1"/>
        <v>0</v>
      </c>
      <c r="W277" s="299">
        <f ca="1"/>
        <v>0</v>
      </c>
      <c r="X277" s="299">
        <f ca="1"/>
        <v>0</v>
      </c>
      <c r="Y277" s="299">
        <f ca="1"/>
        <v>0</v>
      </c>
      <c r="Z277" s="299">
        <f ca="1"/>
        <v>0</v>
      </c>
      <c r="AA277" s="298">
        <f ca="1"/>
        <v>0</v>
      </c>
      <c r="AB277" s="185"/>
      <c r="AD277"/>
      <c r="AE277"/>
    </row>
    <row r="278" spans="2:31" ht="51" hidden="1">
      <c r="B278" s="313">
        <f t="shared" ca="1" si="4"/>
        <v>0</v>
      </c>
      <c r="C278" s="294">
        <f ca="1"/>
        <v>0</v>
      </c>
      <c r="D278" s="294">
        <f ca="1"/>
        <v>0</v>
      </c>
      <c r="E278" s="294">
        <f ca="1"/>
        <v>0</v>
      </c>
      <c r="F278" s="296">
        <f ca="1"/>
        <v>0</v>
      </c>
      <c r="G278" s="296">
        <f ca="1"/>
        <v>0</v>
      </c>
      <c r="H278" s="296">
        <f ca="1"/>
        <v>0</v>
      </c>
      <c r="I278" s="296">
        <f ca="1"/>
        <v>0</v>
      </c>
      <c r="J278" s="296">
        <f ca="1"/>
        <v>0</v>
      </c>
      <c r="K278" s="217">
        <f ca="1"/>
        <v>0</v>
      </c>
      <c r="L278" s="217">
        <f ca="1"/>
        <v>0</v>
      </c>
      <c r="M278" s="217">
        <f ca="1"/>
        <v>0</v>
      </c>
      <c r="N278" s="217">
        <f ca="1"/>
        <v>0</v>
      </c>
      <c r="O278" s="299">
        <f ca="1"/>
        <v>0</v>
      </c>
      <c r="P278" s="298">
        <f ca="1"/>
        <v>0</v>
      </c>
      <c r="Q278" s="298">
        <f ca="1"/>
        <v>0</v>
      </c>
      <c r="R278" s="298">
        <f ca="1"/>
        <v>0</v>
      </c>
      <c r="S278" s="298">
        <f ca="1"/>
        <v>0</v>
      </c>
      <c r="T278" s="298">
        <f ca="1"/>
        <v>0</v>
      </c>
      <c r="U278" s="298">
        <f ca="1"/>
        <v>0</v>
      </c>
      <c r="V278" s="299">
        <f ca="1"/>
        <v>0</v>
      </c>
      <c r="W278" s="299">
        <f ca="1"/>
        <v>0</v>
      </c>
      <c r="X278" s="299">
        <f ca="1"/>
        <v>0</v>
      </c>
      <c r="Y278" s="299">
        <f ca="1"/>
        <v>0</v>
      </c>
      <c r="Z278" s="299">
        <f ca="1"/>
        <v>0</v>
      </c>
      <c r="AA278" s="298">
        <f ca="1"/>
        <v>0</v>
      </c>
      <c r="AB278" s="185"/>
      <c r="AD278"/>
      <c r="AE278"/>
    </row>
    <row r="279" spans="2:31" ht="51" hidden="1">
      <c r="B279" s="313">
        <f t="shared" ca="1" si="4"/>
        <v>0</v>
      </c>
      <c r="C279" s="294">
        <f ca="1"/>
        <v>0</v>
      </c>
      <c r="D279" s="294">
        <f ca="1"/>
        <v>0</v>
      </c>
      <c r="E279" s="294">
        <f ca="1"/>
        <v>0</v>
      </c>
      <c r="F279" s="296">
        <f ca="1"/>
        <v>0</v>
      </c>
      <c r="G279" s="296">
        <f ca="1"/>
        <v>0</v>
      </c>
      <c r="H279" s="296">
        <f ca="1"/>
        <v>0</v>
      </c>
      <c r="I279" s="296">
        <f ca="1"/>
        <v>0</v>
      </c>
      <c r="J279" s="296">
        <f ca="1"/>
        <v>0</v>
      </c>
      <c r="K279" s="217">
        <f ca="1"/>
        <v>0</v>
      </c>
      <c r="L279" s="217">
        <f ca="1"/>
        <v>0</v>
      </c>
      <c r="M279" s="217">
        <f ca="1"/>
        <v>0</v>
      </c>
      <c r="N279" s="217">
        <f ca="1"/>
        <v>0</v>
      </c>
      <c r="O279" s="299">
        <f ca="1"/>
        <v>0</v>
      </c>
      <c r="P279" s="298">
        <f ca="1"/>
        <v>0</v>
      </c>
      <c r="Q279" s="298">
        <f ca="1"/>
        <v>0</v>
      </c>
      <c r="R279" s="298">
        <f ca="1"/>
        <v>0</v>
      </c>
      <c r="S279" s="298">
        <f ca="1"/>
        <v>0</v>
      </c>
      <c r="T279" s="298">
        <f ca="1"/>
        <v>0</v>
      </c>
      <c r="U279" s="298">
        <f ca="1"/>
        <v>0</v>
      </c>
      <c r="V279" s="299">
        <f ca="1"/>
        <v>0</v>
      </c>
      <c r="W279" s="299">
        <f ca="1"/>
        <v>0</v>
      </c>
      <c r="X279" s="299">
        <f ca="1"/>
        <v>0</v>
      </c>
      <c r="Y279" s="299">
        <f ca="1"/>
        <v>0</v>
      </c>
      <c r="Z279" s="299">
        <f ca="1"/>
        <v>0</v>
      </c>
      <c r="AA279" s="298">
        <f ca="1"/>
        <v>0</v>
      </c>
      <c r="AB279" s="185"/>
      <c r="AD279"/>
      <c r="AE279"/>
    </row>
    <row r="280" spans="2:31" ht="51" hidden="1">
      <c r="B280" s="313">
        <f t="shared" ca="1" si="4"/>
        <v>0</v>
      </c>
      <c r="C280" s="294">
        <f ca="1"/>
        <v>0</v>
      </c>
      <c r="D280" s="294">
        <f ca="1"/>
        <v>0</v>
      </c>
      <c r="E280" s="294">
        <f ca="1"/>
        <v>0</v>
      </c>
      <c r="F280" s="296">
        <f ca="1"/>
        <v>0</v>
      </c>
      <c r="G280" s="296">
        <f ca="1"/>
        <v>0</v>
      </c>
      <c r="H280" s="296">
        <f ca="1"/>
        <v>0</v>
      </c>
      <c r="I280" s="296">
        <f ca="1"/>
        <v>0</v>
      </c>
      <c r="J280" s="296">
        <f ca="1"/>
        <v>0</v>
      </c>
      <c r="K280" s="217">
        <f ca="1"/>
        <v>0</v>
      </c>
      <c r="L280" s="217">
        <f ca="1"/>
        <v>0</v>
      </c>
      <c r="M280" s="217">
        <f ca="1"/>
        <v>0</v>
      </c>
      <c r="N280" s="217">
        <f ca="1"/>
        <v>0</v>
      </c>
      <c r="O280" s="299">
        <f ca="1"/>
        <v>0</v>
      </c>
      <c r="P280" s="298">
        <f ca="1"/>
        <v>0</v>
      </c>
      <c r="Q280" s="298">
        <f ca="1"/>
        <v>0</v>
      </c>
      <c r="R280" s="298">
        <f ca="1"/>
        <v>0</v>
      </c>
      <c r="S280" s="298">
        <f ca="1"/>
        <v>0</v>
      </c>
      <c r="T280" s="298">
        <f ca="1"/>
        <v>0</v>
      </c>
      <c r="U280" s="298">
        <f ca="1"/>
        <v>0</v>
      </c>
      <c r="V280" s="299">
        <f ca="1"/>
        <v>0</v>
      </c>
      <c r="W280" s="299">
        <f ca="1"/>
        <v>0</v>
      </c>
      <c r="X280" s="299">
        <f ca="1"/>
        <v>0</v>
      </c>
      <c r="Y280" s="299">
        <f ca="1"/>
        <v>0</v>
      </c>
      <c r="Z280" s="299">
        <f ca="1"/>
        <v>0</v>
      </c>
      <c r="AA280" s="298">
        <f ca="1"/>
        <v>0</v>
      </c>
      <c r="AB280" s="185"/>
      <c r="AD280"/>
      <c r="AE280"/>
    </row>
    <row r="281" spans="2:31" ht="51" hidden="1">
      <c r="B281" s="313">
        <f t="shared" ca="1" si="4"/>
        <v>0</v>
      </c>
      <c r="C281" s="294">
        <f ca="1"/>
        <v>0</v>
      </c>
      <c r="D281" s="294">
        <f ca="1"/>
        <v>0</v>
      </c>
      <c r="E281" s="294">
        <f ca="1"/>
        <v>0</v>
      </c>
      <c r="F281" s="296">
        <f ca="1"/>
        <v>0</v>
      </c>
      <c r="G281" s="296">
        <f ca="1"/>
        <v>0</v>
      </c>
      <c r="H281" s="296">
        <f ca="1"/>
        <v>0</v>
      </c>
      <c r="I281" s="296">
        <f ca="1"/>
        <v>0</v>
      </c>
      <c r="J281" s="296">
        <f ca="1"/>
        <v>0</v>
      </c>
      <c r="K281" s="217">
        <f ca="1"/>
        <v>0</v>
      </c>
      <c r="L281" s="217">
        <f ca="1"/>
        <v>0</v>
      </c>
      <c r="M281" s="217">
        <f ca="1"/>
        <v>0</v>
      </c>
      <c r="N281" s="217">
        <f ca="1"/>
        <v>0</v>
      </c>
      <c r="O281" s="299">
        <f ca="1"/>
        <v>0</v>
      </c>
      <c r="P281" s="298">
        <f ca="1"/>
        <v>0</v>
      </c>
      <c r="Q281" s="298">
        <f ca="1"/>
        <v>0</v>
      </c>
      <c r="R281" s="298">
        <f ca="1"/>
        <v>0</v>
      </c>
      <c r="S281" s="298">
        <f ca="1"/>
        <v>0</v>
      </c>
      <c r="T281" s="298">
        <f ca="1"/>
        <v>0</v>
      </c>
      <c r="U281" s="298">
        <f ca="1"/>
        <v>0</v>
      </c>
      <c r="V281" s="299">
        <f ca="1"/>
        <v>0</v>
      </c>
      <c r="W281" s="299">
        <f ca="1"/>
        <v>0</v>
      </c>
      <c r="X281" s="299">
        <f ca="1"/>
        <v>0</v>
      </c>
      <c r="Y281" s="299">
        <f ca="1"/>
        <v>0</v>
      </c>
      <c r="Z281" s="299">
        <f ca="1"/>
        <v>0</v>
      </c>
      <c r="AA281" s="298">
        <f ca="1"/>
        <v>0</v>
      </c>
      <c r="AB281" s="185"/>
      <c r="AD281"/>
      <c r="AE281"/>
    </row>
    <row r="282" spans="2:31" ht="51" hidden="1">
      <c r="B282" s="313">
        <f t="shared" ca="1" si="4"/>
        <v>0</v>
      </c>
      <c r="C282" s="294">
        <f ca="1"/>
        <v>0</v>
      </c>
      <c r="D282" s="294">
        <f ca="1"/>
        <v>0</v>
      </c>
      <c r="E282" s="294">
        <f ca="1"/>
        <v>0</v>
      </c>
      <c r="F282" s="296">
        <f ca="1"/>
        <v>0</v>
      </c>
      <c r="G282" s="296">
        <f ca="1"/>
        <v>0</v>
      </c>
      <c r="H282" s="296">
        <f ca="1"/>
        <v>0</v>
      </c>
      <c r="I282" s="296">
        <f ca="1"/>
        <v>0</v>
      </c>
      <c r="J282" s="296">
        <f ca="1"/>
        <v>0</v>
      </c>
      <c r="K282" s="217">
        <f ca="1"/>
        <v>0</v>
      </c>
      <c r="L282" s="217">
        <f ca="1"/>
        <v>0</v>
      </c>
      <c r="M282" s="217">
        <f ca="1"/>
        <v>0</v>
      </c>
      <c r="N282" s="217">
        <f ca="1"/>
        <v>0</v>
      </c>
      <c r="O282" s="299">
        <f ca="1"/>
        <v>0</v>
      </c>
      <c r="P282" s="298">
        <f ca="1"/>
        <v>0</v>
      </c>
      <c r="Q282" s="298">
        <f ca="1"/>
        <v>0</v>
      </c>
      <c r="R282" s="298">
        <f ca="1"/>
        <v>0</v>
      </c>
      <c r="S282" s="298">
        <f ca="1"/>
        <v>0</v>
      </c>
      <c r="T282" s="298">
        <f ca="1"/>
        <v>0</v>
      </c>
      <c r="U282" s="298">
        <f ca="1"/>
        <v>0</v>
      </c>
      <c r="V282" s="299">
        <f ca="1"/>
        <v>0</v>
      </c>
      <c r="W282" s="299">
        <f ca="1"/>
        <v>0</v>
      </c>
      <c r="X282" s="299">
        <f ca="1"/>
        <v>0</v>
      </c>
      <c r="Y282" s="299">
        <f ca="1"/>
        <v>0</v>
      </c>
      <c r="Z282" s="299">
        <f ca="1"/>
        <v>0</v>
      </c>
      <c r="AA282" s="298">
        <f ca="1"/>
        <v>0</v>
      </c>
      <c r="AB282" s="185"/>
      <c r="AD282"/>
      <c r="AE282"/>
    </row>
    <row r="283" spans="2:31" ht="51" hidden="1">
      <c r="B283" s="313">
        <f t="shared" ca="1" si="4"/>
        <v>0</v>
      </c>
      <c r="C283" s="294">
        <f ca="1"/>
        <v>0</v>
      </c>
      <c r="D283" s="294">
        <f ca="1"/>
        <v>0</v>
      </c>
      <c r="E283" s="294">
        <f ca="1"/>
        <v>0</v>
      </c>
      <c r="F283" s="296">
        <f ca="1"/>
        <v>0</v>
      </c>
      <c r="G283" s="296">
        <f ca="1"/>
        <v>0</v>
      </c>
      <c r="H283" s="296">
        <f ca="1"/>
        <v>0</v>
      </c>
      <c r="I283" s="296">
        <f ca="1"/>
        <v>0</v>
      </c>
      <c r="J283" s="296">
        <f ca="1"/>
        <v>0</v>
      </c>
      <c r="K283" s="217">
        <f ca="1"/>
        <v>0</v>
      </c>
      <c r="L283" s="217">
        <f ca="1"/>
        <v>0</v>
      </c>
      <c r="M283" s="217">
        <f ca="1"/>
        <v>0</v>
      </c>
      <c r="N283" s="217">
        <f ca="1"/>
        <v>0</v>
      </c>
      <c r="O283" s="299">
        <f ca="1"/>
        <v>0</v>
      </c>
      <c r="P283" s="298">
        <f ca="1"/>
        <v>0</v>
      </c>
      <c r="Q283" s="298">
        <f ca="1"/>
        <v>0</v>
      </c>
      <c r="R283" s="298">
        <f ca="1"/>
        <v>0</v>
      </c>
      <c r="S283" s="298">
        <f ca="1"/>
        <v>0</v>
      </c>
      <c r="T283" s="298">
        <f ca="1"/>
        <v>0</v>
      </c>
      <c r="U283" s="298">
        <f ca="1"/>
        <v>0</v>
      </c>
      <c r="V283" s="299">
        <f ca="1"/>
        <v>0</v>
      </c>
      <c r="W283" s="299">
        <f ca="1"/>
        <v>0</v>
      </c>
      <c r="X283" s="299">
        <f ca="1"/>
        <v>0</v>
      </c>
      <c r="Y283" s="299">
        <f ca="1"/>
        <v>0</v>
      </c>
      <c r="Z283" s="299">
        <f ca="1"/>
        <v>0</v>
      </c>
      <c r="AA283" s="298">
        <f ca="1"/>
        <v>0</v>
      </c>
      <c r="AB283" s="185"/>
      <c r="AD283"/>
      <c r="AE283"/>
    </row>
    <row r="284" spans="2:31" ht="51" hidden="1">
      <c r="B284" s="313">
        <f t="shared" ca="1" si="4"/>
        <v>0</v>
      </c>
      <c r="C284" s="294">
        <f ca="1"/>
        <v>0</v>
      </c>
      <c r="D284" s="294">
        <f ca="1"/>
        <v>0</v>
      </c>
      <c r="E284" s="294">
        <f ca="1"/>
        <v>0</v>
      </c>
      <c r="F284" s="296">
        <f ca="1"/>
        <v>0</v>
      </c>
      <c r="G284" s="296">
        <f ca="1"/>
        <v>0</v>
      </c>
      <c r="H284" s="296">
        <f ca="1"/>
        <v>0</v>
      </c>
      <c r="I284" s="296">
        <f ca="1"/>
        <v>0</v>
      </c>
      <c r="J284" s="296">
        <f ca="1"/>
        <v>0</v>
      </c>
      <c r="K284" s="217">
        <f ca="1"/>
        <v>0</v>
      </c>
      <c r="L284" s="217">
        <f ca="1"/>
        <v>0</v>
      </c>
      <c r="M284" s="217">
        <f ca="1"/>
        <v>0</v>
      </c>
      <c r="N284" s="217">
        <f ca="1"/>
        <v>0</v>
      </c>
      <c r="O284" s="299">
        <f ca="1"/>
        <v>0</v>
      </c>
      <c r="P284" s="298">
        <f ca="1"/>
        <v>0</v>
      </c>
      <c r="Q284" s="298">
        <f ca="1"/>
        <v>0</v>
      </c>
      <c r="R284" s="298">
        <f ca="1"/>
        <v>0</v>
      </c>
      <c r="S284" s="298">
        <f ca="1"/>
        <v>0</v>
      </c>
      <c r="T284" s="298">
        <f ca="1"/>
        <v>0</v>
      </c>
      <c r="U284" s="298">
        <f ca="1"/>
        <v>0</v>
      </c>
      <c r="V284" s="299">
        <f ca="1"/>
        <v>0</v>
      </c>
      <c r="W284" s="299">
        <f ca="1"/>
        <v>0</v>
      </c>
      <c r="X284" s="299">
        <f ca="1"/>
        <v>0</v>
      </c>
      <c r="Y284" s="299">
        <f ca="1"/>
        <v>0</v>
      </c>
      <c r="Z284" s="299">
        <f ca="1"/>
        <v>0</v>
      </c>
      <c r="AA284" s="298">
        <f ca="1"/>
        <v>0</v>
      </c>
      <c r="AB284" s="185"/>
      <c r="AD284"/>
      <c r="AE284"/>
    </row>
    <row r="285" spans="2:31" ht="51" hidden="1">
      <c r="B285" s="313">
        <f t="shared" ca="1" si="4"/>
        <v>0</v>
      </c>
      <c r="C285" s="294">
        <f ca="1"/>
        <v>0</v>
      </c>
      <c r="D285" s="294">
        <f ca="1"/>
        <v>0</v>
      </c>
      <c r="E285" s="294">
        <f ca="1"/>
        <v>0</v>
      </c>
      <c r="F285" s="296">
        <f ca="1"/>
        <v>0</v>
      </c>
      <c r="G285" s="296">
        <f ca="1"/>
        <v>0</v>
      </c>
      <c r="H285" s="296">
        <f ca="1"/>
        <v>0</v>
      </c>
      <c r="I285" s="296">
        <f ca="1"/>
        <v>0</v>
      </c>
      <c r="J285" s="296">
        <f ca="1"/>
        <v>0</v>
      </c>
      <c r="K285" s="217">
        <f ca="1"/>
        <v>0</v>
      </c>
      <c r="L285" s="217">
        <f ca="1"/>
        <v>0</v>
      </c>
      <c r="M285" s="217">
        <f ca="1"/>
        <v>0</v>
      </c>
      <c r="N285" s="217">
        <f ca="1"/>
        <v>0</v>
      </c>
      <c r="O285" s="299">
        <f ca="1"/>
        <v>0</v>
      </c>
      <c r="P285" s="298">
        <f ca="1"/>
        <v>0</v>
      </c>
      <c r="Q285" s="298">
        <f ca="1"/>
        <v>0</v>
      </c>
      <c r="R285" s="298">
        <f ca="1"/>
        <v>0</v>
      </c>
      <c r="S285" s="298">
        <f ca="1"/>
        <v>0</v>
      </c>
      <c r="T285" s="298">
        <f ca="1"/>
        <v>0</v>
      </c>
      <c r="U285" s="298">
        <f ca="1"/>
        <v>0</v>
      </c>
      <c r="V285" s="299">
        <f ca="1"/>
        <v>0</v>
      </c>
      <c r="W285" s="299">
        <f ca="1"/>
        <v>0</v>
      </c>
      <c r="X285" s="299">
        <f ca="1"/>
        <v>0</v>
      </c>
      <c r="Y285" s="299">
        <f ca="1"/>
        <v>0</v>
      </c>
      <c r="Z285" s="299">
        <f ca="1"/>
        <v>0</v>
      </c>
      <c r="AA285" s="298">
        <f ca="1"/>
        <v>0</v>
      </c>
      <c r="AB285" s="185"/>
      <c r="AD285"/>
      <c r="AE285"/>
    </row>
    <row r="286" spans="2:31" ht="51" hidden="1">
      <c r="B286" s="313">
        <f t="shared" ca="1" si="4"/>
        <v>0</v>
      </c>
      <c r="C286" s="294">
        <f ca="1"/>
        <v>0</v>
      </c>
      <c r="D286" s="294">
        <f ca="1"/>
        <v>0</v>
      </c>
      <c r="E286" s="294">
        <f ca="1"/>
        <v>0</v>
      </c>
      <c r="F286" s="296">
        <f ca="1"/>
        <v>0</v>
      </c>
      <c r="G286" s="296">
        <f ca="1"/>
        <v>0</v>
      </c>
      <c r="H286" s="296">
        <f ca="1"/>
        <v>0</v>
      </c>
      <c r="I286" s="296">
        <f ca="1"/>
        <v>0</v>
      </c>
      <c r="J286" s="296">
        <f ca="1"/>
        <v>0</v>
      </c>
      <c r="K286" s="217">
        <f ca="1"/>
        <v>0</v>
      </c>
      <c r="L286" s="217">
        <f ca="1"/>
        <v>0</v>
      </c>
      <c r="M286" s="217">
        <f ca="1"/>
        <v>0</v>
      </c>
      <c r="N286" s="217">
        <f ca="1"/>
        <v>0</v>
      </c>
      <c r="O286" s="299">
        <f ca="1"/>
        <v>0</v>
      </c>
      <c r="P286" s="298">
        <f ca="1"/>
        <v>0</v>
      </c>
      <c r="Q286" s="298">
        <f ca="1"/>
        <v>0</v>
      </c>
      <c r="R286" s="298">
        <f ca="1"/>
        <v>0</v>
      </c>
      <c r="S286" s="298">
        <f ca="1"/>
        <v>0</v>
      </c>
      <c r="T286" s="298">
        <f ca="1"/>
        <v>0</v>
      </c>
      <c r="U286" s="298">
        <f ca="1"/>
        <v>0</v>
      </c>
      <c r="V286" s="299">
        <f ca="1"/>
        <v>0</v>
      </c>
      <c r="W286" s="299">
        <f ca="1"/>
        <v>0</v>
      </c>
      <c r="X286" s="299">
        <f ca="1"/>
        <v>0</v>
      </c>
      <c r="Y286" s="299">
        <f ca="1"/>
        <v>0</v>
      </c>
      <c r="Z286" s="299">
        <f ca="1"/>
        <v>0</v>
      </c>
      <c r="AA286" s="298">
        <f ca="1"/>
        <v>0</v>
      </c>
      <c r="AB286" s="185"/>
      <c r="AD286"/>
      <c r="AE286"/>
    </row>
    <row r="287" spans="2:31" ht="51" hidden="1">
      <c r="B287" s="313">
        <f t="shared" ca="1" si="4"/>
        <v>0</v>
      </c>
      <c r="C287" s="294">
        <f ca="1"/>
        <v>0</v>
      </c>
      <c r="D287" s="294">
        <f ca="1"/>
        <v>0</v>
      </c>
      <c r="E287" s="294">
        <f ca="1"/>
        <v>0</v>
      </c>
      <c r="F287" s="296">
        <f ca="1"/>
        <v>0</v>
      </c>
      <c r="G287" s="296">
        <f ca="1"/>
        <v>0</v>
      </c>
      <c r="H287" s="296">
        <f ca="1"/>
        <v>0</v>
      </c>
      <c r="I287" s="296">
        <f ca="1"/>
        <v>0</v>
      </c>
      <c r="J287" s="296">
        <f ca="1"/>
        <v>0</v>
      </c>
      <c r="K287" s="217">
        <f ca="1"/>
        <v>0</v>
      </c>
      <c r="L287" s="217">
        <f ca="1"/>
        <v>0</v>
      </c>
      <c r="M287" s="217">
        <f ca="1"/>
        <v>0</v>
      </c>
      <c r="N287" s="217">
        <f ca="1"/>
        <v>0</v>
      </c>
      <c r="O287" s="299">
        <f ca="1"/>
        <v>0</v>
      </c>
      <c r="P287" s="298">
        <f ca="1"/>
        <v>0</v>
      </c>
      <c r="Q287" s="298">
        <f ca="1"/>
        <v>0</v>
      </c>
      <c r="R287" s="298">
        <f ca="1"/>
        <v>0</v>
      </c>
      <c r="S287" s="298">
        <f ca="1"/>
        <v>0</v>
      </c>
      <c r="T287" s="298">
        <f ca="1"/>
        <v>0</v>
      </c>
      <c r="U287" s="298">
        <f ca="1"/>
        <v>0</v>
      </c>
      <c r="V287" s="299">
        <f ca="1"/>
        <v>0</v>
      </c>
      <c r="W287" s="299">
        <f ca="1"/>
        <v>0</v>
      </c>
      <c r="X287" s="299">
        <f ca="1"/>
        <v>0</v>
      </c>
      <c r="Y287" s="299">
        <f ca="1"/>
        <v>0</v>
      </c>
      <c r="Z287" s="299">
        <f ca="1"/>
        <v>0</v>
      </c>
      <c r="AA287" s="298">
        <f ca="1"/>
        <v>0</v>
      </c>
      <c r="AB287" s="185"/>
      <c r="AD287"/>
      <c r="AE287"/>
    </row>
    <row r="288" spans="2:31" ht="51" hidden="1">
      <c r="B288" s="313">
        <f t="shared" ca="1" si="4"/>
        <v>0</v>
      </c>
      <c r="C288" s="294">
        <f ca="1"/>
        <v>0</v>
      </c>
      <c r="D288" s="294">
        <f ca="1"/>
        <v>0</v>
      </c>
      <c r="E288" s="294">
        <f ca="1"/>
        <v>0</v>
      </c>
      <c r="F288" s="294">
        <f ca="1"/>
        <v>0</v>
      </c>
      <c r="G288" s="294">
        <f ca="1"/>
        <v>0</v>
      </c>
      <c r="H288" s="296">
        <f ca="1"/>
        <v>0</v>
      </c>
      <c r="I288" s="296">
        <f ca="1"/>
        <v>0</v>
      </c>
      <c r="J288" s="296">
        <f ca="1"/>
        <v>0</v>
      </c>
      <c r="K288" s="217">
        <f ca="1"/>
        <v>0</v>
      </c>
      <c r="L288" s="217">
        <f ca="1"/>
        <v>0</v>
      </c>
      <c r="M288" s="217">
        <f ca="1"/>
        <v>0</v>
      </c>
      <c r="N288" s="217">
        <f ca="1"/>
        <v>0</v>
      </c>
      <c r="O288" s="299">
        <f ca="1"/>
        <v>0</v>
      </c>
      <c r="P288" s="298">
        <f ca="1"/>
        <v>0</v>
      </c>
      <c r="Q288" s="298">
        <f ca="1"/>
        <v>0</v>
      </c>
      <c r="R288" s="298">
        <f ca="1"/>
        <v>0</v>
      </c>
      <c r="S288" s="298">
        <f ca="1"/>
        <v>0</v>
      </c>
      <c r="T288" s="298">
        <f ca="1"/>
        <v>0</v>
      </c>
      <c r="U288" s="298">
        <f ca="1"/>
        <v>0</v>
      </c>
      <c r="V288" s="299">
        <f ca="1"/>
        <v>0</v>
      </c>
      <c r="W288" s="299">
        <f ca="1"/>
        <v>0</v>
      </c>
      <c r="X288" s="299">
        <f ca="1"/>
        <v>0</v>
      </c>
      <c r="Y288" s="299">
        <f ca="1"/>
        <v>0</v>
      </c>
      <c r="Z288" s="299">
        <f ca="1"/>
        <v>0</v>
      </c>
      <c r="AA288" s="298">
        <f ca="1"/>
        <v>0</v>
      </c>
      <c r="AB288" s="185"/>
      <c r="AD288"/>
      <c r="AE288"/>
    </row>
    <row r="289" spans="2:31" ht="51" hidden="1">
      <c r="B289" s="313">
        <f t="shared" ca="1" si="4"/>
        <v>0</v>
      </c>
      <c r="C289" s="294">
        <f ca="1"/>
        <v>0</v>
      </c>
      <c r="D289" s="294">
        <f ca="1"/>
        <v>0</v>
      </c>
      <c r="E289" s="294">
        <f ca="1"/>
        <v>0</v>
      </c>
      <c r="F289" s="294">
        <f ca="1"/>
        <v>0</v>
      </c>
      <c r="G289" s="294">
        <f ca="1"/>
        <v>0</v>
      </c>
      <c r="H289" s="294">
        <f ca="1"/>
        <v>0</v>
      </c>
      <c r="I289" s="294">
        <f ca="1"/>
        <v>0</v>
      </c>
      <c r="J289" s="294">
        <f ca="1"/>
        <v>0</v>
      </c>
      <c r="K289" s="217">
        <f ca="1"/>
        <v>0</v>
      </c>
      <c r="L289" s="217">
        <f ca="1"/>
        <v>0</v>
      </c>
      <c r="M289" s="217">
        <f ca="1"/>
        <v>0</v>
      </c>
      <c r="N289" s="217">
        <f ca="1"/>
        <v>0</v>
      </c>
      <c r="O289" s="299">
        <f ca="1"/>
        <v>0</v>
      </c>
      <c r="P289" s="298">
        <f ca="1"/>
        <v>0</v>
      </c>
      <c r="Q289" s="298">
        <f ca="1"/>
        <v>0</v>
      </c>
      <c r="R289" s="298">
        <f ca="1"/>
        <v>0</v>
      </c>
      <c r="S289" s="298">
        <f ca="1"/>
        <v>0</v>
      </c>
      <c r="T289" s="298">
        <f ca="1"/>
        <v>0</v>
      </c>
      <c r="U289" s="298">
        <f ca="1"/>
        <v>0</v>
      </c>
      <c r="V289" s="299">
        <f ca="1"/>
        <v>0</v>
      </c>
      <c r="W289" s="299">
        <f ca="1"/>
        <v>0</v>
      </c>
      <c r="X289" s="299">
        <f ca="1"/>
        <v>0</v>
      </c>
      <c r="Y289" s="299">
        <f ca="1"/>
        <v>0</v>
      </c>
      <c r="Z289" s="299">
        <f ca="1"/>
        <v>0</v>
      </c>
      <c r="AA289" s="298">
        <f ca="1"/>
        <v>0</v>
      </c>
      <c r="AB289" s="185"/>
      <c r="AD289"/>
      <c r="AE289"/>
    </row>
    <row r="290" spans="2:31" ht="51" hidden="1">
      <c r="B290" s="313">
        <f t="shared" ca="1" si="4"/>
        <v>0</v>
      </c>
      <c r="C290" s="294">
        <f ca="1"/>
        <v>0</v>
      </c>
      <c r="D290" s="294">
        <f ca="1"/>
        <v>0</v>
      </c>
      <c r="E290" s="294">
        <f ca="1"/>
        <v>0</v>
      </c>
      <c r="F290" s="296">
        <f ca="1"/>
        <v>0</v>
      </c>
      <c r="G290" s="296">
        <f ca="1"/>
        <v>0</v>
      </c>
      <c r="H290" s="296">
        <f ca="1"/>
        <v>0</v>
      </c>
      <c r="I290" s="296">
        <f ca="1"/>
        <v>0</v>
      </c>
      <c r="J290" s="296">
        <f ca="1"/>
        <v>0</v>
      </c>
      <c r="K290" s="217">
        <f ca="1"/>
        <v>0</v>
      </c>
      <c r="L290" s="217">
        <f ca="1"/>
        <v>0</v>
      </c>
      <c r="M290" s="217">
        <f ca="1"/>
        <v>0</v>
      </c>
      <c r="N290" s="217">
        <f ca="1"/>
        <v>0</v>
      </c>
      <c r="O290" s="299">
        <f ca="1"/>
        <v>0</v>
      </c>
      <c r="P290" s="298">
        <f ca="1"/>
        <v>0</v>
      </c>
      <c r="Q290" s="298">
        <f ca="1"/>
        <v>0</v>
      </c>
      <c r="R290" s="298">
        <f ca="1"/>
        <v>0</v>
      </c>
      <c r="S290" s="298">
        <f ca="1"/>
        <v>0</v>
      </c>
      <c r="T290" s="298">
        <f ca="1"/>
        <v>0</v>
      </c>
      <c r="U290" s="298">
        <f ca="1"/>
        <v>0</v>
      </c>
      <c r="V290" s="299">
        <f ca="1"/>
        <v>0</v>
      </c>
      <c r="W290" s="299">
        <f ca="1"/>
        <v>0</v>
      </c>
      <c r="X290" s="299">
        <f ca="1"/>
        <v>0</v>
      </c>
      <c r="Y290" s="299">
        <f ca="1"/>
        <v>0</v>
      </c>
      <c r="Z290" s="299">
        <f ca="1"/>
        <v>0</v>
      </c>
      <c r="AA290" s="298">
        <f ca="1"/>
        <v>0</v>
      </c>
      <c r="AB290" s="185"/>
      <c r="AD290"/>
      <c r="AE290"/>
    </row>
    <row r="291" spans="2:31" ht="51" hidden="1">
      <c r="B291" s="313">
        <f t="shared" ca="1" si="4"/>
        <v>0</v>
      </c>
      <c r="C291" s="294">
        <f ca="1"/>
        <v>0</v>
      </c>
      <c r="D291" s="294">
        <f ca="1"/>
        <v>0</v>
      </c>
      <c r="E291" s="294">
        <f ca="1"/>
        <v>0</v>
      </c>
      <c r="F291" s="296">
        <f ca="1"/>
        <v>0</v>
      </c>
      <c r="G291" s="296">
        <f ca="1"/>
        <v>0</v>
      </c>
      <c r="H291" s="296">
        <f ca="1"/>
        <v>0</v>
      </c>
      <c r="I291" s="296">
        <f ca="1"/>
        <v>0</v>
      </c>
      <c r="J291" s="296">
        <f ca="1"/>
        <v>0</v>
      </c>
      <c r="K291" s="217">
        <f ca="1"/>
        <v>0</v>
      </c>
      <c r="L291" s="217">
        <f ca="1"/>
        <v>0</v>
      </c>
      <c r="M291" s="217">
        <f ca="1"/>
        <v>0</v>
      </c>
      <c r="N291" s="217">
        <f ca="1"/>
        <v>0</v>
      </c>
      <c r="O291" s="299">
        <f ca="1"/>
        <v>0</v>
      </c>
      <c r="P291" s="298">
        <f ca="1"/>
        <v>0</v>
      </c>
      <c r="Q291" s="298">
        <f ca="1"/>
        <v>0</v>
      </c>
      <c r="R291" s="298">
        <f ca="1"/>
        <v>0</v>
      </c>
      <c r="S291" s="298">
        <f ca="1"/>
        <v>0</v>
      </c>
      <c r="T291" s="298">
        <f ca="1"/>
        <v>0</v>
      </c>
      <c r="U291" s="298">
        <f ca="1"/>
        <v>0</v>
      </c>
      <c r="V291" s="299">
        <f ca="1"/>
        <v>0</v>
      </c>
      <c r="W291" s="299">
        <f ca="1"/>
        <v>0</v>
      </c>
      <c r="X291" s="299">
        <f ca="1"/>
        <v>0</v>
      </c>
      <c r="Y291" s="299">
        <f ca="1"/>
        <v>0</v>
      </c>
      <c r="Z291" s="299">
        <f ca="1"/>
        <v>0</v>
      </c>
      <c r="AA291" s="298">
        <f ca="1"/>
        <v>0</v>
      </c>
      <c r="AB291" s="185"/>
      <c r="AD291"/>
      <c r="AE291"/>
    </row>
    <row r="292" spans="2:31" ht="51" hidden="1">
      <c r="B292" s="313">
        <f t="shared" ca="1" si="4"/>
        <v>0</v>
      </c>
      <c r="C292" s="294">
        <f ca="1"/>
        <v>0</v>
      </c>
      <c r="D292" s="294">
        <f ca="1"/>
        <v>0</v>
      </c>
      <c r="E292" s="294">
        <f ca="1"/>
        <v>0</v>
      </c>
      <c r="F292" s="296">
        <f ca="1"/>
        <v>0</v>
      </c>
      <c r="G292" s="296">
        <f ca="1"/>
        <v>0</v>
      </c>
      <c r="H292" s="296">
        <f ca="1"/>
        <v>0</v>
      </c>
      <c r="I292" s="296">
        <f ca="1"/>
        <v>0</v>
      </c>
      <c r="J292" s="296">
        <f ca="1"/>
        <v>0</v>
      </c>
      <c r="K292" s="217">
        <f ca="1"/>
        <v>0</v>
      </c>
      <c r="L292" s="217">
        <f ca="1"/>
        <v>0</v>
      </c>
      <c r="M292" s="217">
        <f ca="1"/>
        <v>0</v>
      </c>
      <c r="N292" s="217">
        <f ca="1"/>
        <v>0</v>
      </c>
      <c r="O292" s="299">
        <f ca="1"/>
        <v>0</v>
      </c>
      <c r="P292" s="298">
        <f ca="1"/>
        <v>0</v>
      </c>
      <c r="Q292" s="298">
        <f ca="1"/>
        <v>0</v>
      </c>
      <c r="R292" s="298">
        <f ca="1"/>
        <v>0</v>
      </c>
      <c r="S292" s="298">
        <f ca="1"/>
        <v>0</v>
      </c>
      <c r="T292" s="298">
        <f ca="1"/>
        <v>0</v>
      </c>
      <c r="U292" s="298">
        <f ca="1"/>
        <v>0</v>
      </c>
      <c r="V292" s="299">
        <f ca="1"/>
        <v>0</v>
      </c>
      <c r="W292" s="299">
        <f ca="1"/>
        <v>0</v>
      </c>
      <c r="X292" s="299">
        <f ca="1"/>
        <v>0</v>
      </c>
      <c r="Y292" s="299">
        <f ca="1"/>
        <v>0</v>
      </c>
      <c r="Z292" s="299">
        <f ca="1"/>
        <v>0</v>
      </c>
      <c r="AA292" s="298">
        <f ca="1"/>
        <v>0</v>
      </c>
      <c r="AB292" s="185"/>
      <c r="AD292"/>
      <c r="AE292"/>
    </row>
    <row r="293" spans="2:31" ht="51" hidden="1">
      <c r="B293" s="313">
        <f t="shared" ca="1" si="4"/>
        <v>0</v>
      </c>
      <c r="C293" s="294">
        <f ca="1"/>
        <v>0</v>
      </c>
      <c r="D293" s="294">
        <f ca="1"/>
        <v>0</v>
      </c>
      <c r="E293" s="294">
        <f ca="1"/>
        <v>0</v>
      </c>
      <c r="F293" s="296">
        <f ca="1"/>
        <v>0</v>
      </c>
      <c r="G293" s="296">
        <f ca="1"/>
        <v>0</v>
      </c>
      <c r="H293" s="296">
        <f ca="1"/>
        <v>0</v>
      </c>
      <c r="I293" s="296">
        <f ca="1"/>
        <v>0</v>
      </c>
      <c r="J293" s="296">
        <f ca="1"/>
        <v>0</v>
      </c>
      <c r="K293" s="217">
        <f ca="1"/>
        <v>0</v>
      </c>
      <c r="L293" s="217">
        <f ca="1"/>
        <v>0</v>
      </c>
      <c r="M293" s="217">
        <f ca="1"/>
        <v>0</v>
      </c>
      <c r="N293" s="217">
        <f ca="1"/>
        <v>0</v>
      </c>
      <c r="O293" s="299">
        <f ca="1"/>
        <v>0</v>
      </c>
      <c r="P293" s="298">
        <f ca="1"/>
        <v>0</v>
      </c>
      <c r="Q293" s="298">
        <f ca="1"/>
        <v>0</v>
      </c>
      <c r="R293" s="298">
        <f ca="1"/>
        <v>0</v>
      </c>
      <c r="S293" s="298">
        <f ca="1"/>
        <v>0</v>
      </c>
      <c r="T293" s="298">
        <f ca="1"/>
        <v>0</v>
      </c>
      <c r="U293" s="298">
        <f ca="1"/>
        <v>0</v>
      </c>
      <c r="V293" s="299">
        <f ca="1"/>
        <v>0</v>
      </c>
      <c r="W293" s="299">
        <f ca="1"/>
        <v>0</v>
      </c>
      <c r="X293" s="299">
        <f ca="1"/>
        <v>0</v>
      </c>
      <c r="Y293" s="299">
        <f ca="1"/>
        <v>0</v>
      </c>
      <c r="Z293" s="299">
        <f ca="1"/>
        <v>0</v>
      </c>
      <c r="AA293" s="298">
        <f ca="1"/>
        <v>0</v>
      </c>
      <c r="AB293" s="185"/>
      <c r="AD293"/>
      <c r="AE293"/>
    </row>
    <row r="294" spans="2:31" ht="51" hidden="1">
      <c r="B294" s="313">
        <f t="shared" ca="1" si="4"/>
        <v>0</v>
      </c>
      <c r="C294" s="294">
        <f ca="1"/>
        <v>0</v>
      </c>
      <c r="D294" s="294">
        <f ca="1"/>
        <v>0</v>
      </c>
      <c r="E294" s="294">
        <f ca="1"/>
        <v>0</v>
      </c>
      <c r="F294" s="296">
        <f ca="1"/>
        <v>0</v>
      </c>
      <c r="G294" s="296">
        <f ca="1"/>
        <v>0</v>
      </c>
      <c r="H294" s="296">
        <f ca="1"/>
        <v>0</v>
      </c>
      <c r="I294" s="296">
        <f ca="1"/>
        <v>0</v>
      </c>
      <c r="J294" s="296">
        <f ca="1"/>
        <v>0</v>
      </c>
      <c r="K294" s="217">
        <f ca="1"/>
        <v>0</v>
      </c>
      <c r="L294" s="217">
        <f ca="1"/>
        <v>0</v>
      </c>
      <c r="M294" s="217">
        <f ca="1"/>
        <v>0</v>
      </c>
      <c r="N294" s="217">
        <f ca="1"/>
        <v>0</v>
      </c>
      <c r="O294" s="299">
        <f ca="1"/>
        <v>0</v>
      </c>
      <c r="P294" s="298">
        <f ca="1"/>
        <v>0</v>
      </c>
      <c r="Q294" s="298">
        <f ca="1"/>
        <v>0</v>
      </c>
      <c r="R294" s="298">
        <f ca="1"/>
        <v>0</v>
      </c>
      <c r="S294" s="298">
        <f ca="1"/>
        <v>0</v>
      </c>
      <c r="T294" s="298">
        <f ca="1"/>
        <v>0</v>
      </c>
      <c r="U294" s="298">
        <f ca="1"/>
        <v>0</v>
      </c>
      <c r="V294" s="299">
        <f ca="1"/>
        <v>0</v>
      </c>
      <c r="W294" s="299">
        <f ca="1"/>
        <v>0</v>
      </c>
      <c r="X294" s="299">
        <f ca="1"/>
        <v>0</v>
      </c>
      <c r="Y294" s="299">
        <f ca="1"/>
        <v>0</v>
      </c>
      <c r="Z294" s="299">
        <f ca="1"/>
        <v>0</v>
      </c>
      <c r="AA294" s="298">
        <f ca="1"/>
        <v>0</v>
      </c>
      <c r="AB294" s="185"/>
      <c r="AD294"/>
      <c r="AE294"/>
    </row>
    <row r="295" spans="2:31" ht="51" hidden="1">
      <c r="B295" s="313">
        <f t="shared" ca="1" si="4"/>
        <v>0</v>
      </c>
      <c r="C295" s="294">
        <f ca="1"/>
        <v>0</v>
      </c>
      <c r="D295" s="294">
        <f ca="1"/>
        <v>0</v>
      </c>
      <c r="E295" s="294">
        <f ca="1"/>
        <v>0</v>
      </c>
      <c r="F295" s="296">
        <f ca="1"/>
        <v>0</v>
      </c>
      <c r="G295" s="296">
        <f ca="1"/>
        <v>0</v>
      </c>
      <c r="H295" s="296">
        <f ca="1"/>
        <v>0</v>
      </c>
      <c r="I295" s="296">
        <f ca="1"/>
        <v>0</v>
      </c>
      <c r="J295" s="296">
        <f ca="1"/>
        <v>0</v>
      </c>
      <c r="K295" s="217">
        <f ca="1"/>
        <v>0</v>
      </c>
      <c r="L295" s="217">
        <f ca="1"/>
        <v>0</v>
      </c>
      <c r="M295" s="217">
        <f ca="1"/>
        <v>0</v>
      </c>
      <c r="N295" s="217">
        <f ca="1"/>
        <v>0</v>
      </c>
      <c r="O295" s="299">
        <f ca="1"/>
        <v>0</v>
      </c>
      <c r="P295" s="298">
        <f ca="1"/>
        <v>0</v>
      </c>
      <c r="Q295" s="298">
        <f ca="1"/>
        <v>0</v>
      </c>
      <c r="R295" s="298">
        <f ca="1"/>
        <v>0</v>
      </c>
      <c r="S295" s="298">
        <f ca="1"/>
        <v>0</v>
      </c>
      <c r="T295" s="298">
        <f ca="1"/>
        <v>0</v>
      </c>
      <c r="U295" s="298">
        <f ca="1"/>
        <v>0</v>
      </c>
      <c r="V295" s="299">
        <f ca="1"/>
        <v>0</v>
      </c>
      <c r="W295" s="299">
        <f ca="1"/>
        <v>0</v>
      </c>
      <c r="X295" s="299">
        <f ca="1"/>
        <v>0</v>
      </c>
      <c r="Y295" s="299">
        <f ca="1"/>
        <v>0</v>
      </c>
      <c r="Z295" s="299">
        <f ca="1"/>
        <v>0</v>
      </c>
      <c r="AA295" s="298">
        <f ca="1"/>
        <v>0</v>
      </c>
      <c r="AB295" s="185"/>
      <c r="AD295"/>
      <c r="AE295"/>
    </row>
    <row r="296" spans="2:31" ht="51" hidden="1">
      <c r="B296" s="313">
        <f t="shared" ca="1" si="4"/>
        <v>0</v>
      </c>
      <c r="C296" s="294">
        <f ca="1"/>
        <v>0</v>
      </c>
      <c r="D296" s="294">
        <f ca="1"/>
        <v>0</v>
      </c>
      <c r="E296" s="294">
        <f ca="1"/>
        <v>0</v>
      </c>
      <c r="F296" s="296">
        <f ca="1"/>
        <v>0</v>
      </c>
      <c r="G296" s="296">
        <f ca="1"/>
        <v>0</v>
      </c>
      <c r="H296" s="296">
        <f ca="1"/>
        <v>0</v>
      </c>
      <c r="I296" s="296">
        <f ca="1"/>
        <v>0</v>
      </c>
      <c r="J296" s="296">
        <f ca="1"/>
        <v>0</v>
      </c>
      <c r="K296" s="217">
        <f ca="1"/>
        <v>0</v>
      </c>
      <c r="L296" s="217">
        <f ca="1"/>
        <v>0</v>
      </c>
      <c r="M296" s="217">
        <f ca="1"/>
        <v>0</v>
      </c>
      <c r="N296" s="217">
        <f ca="1"/>
        <v>0</v>
      </c>
      <c r="O296" s="299">
        <f ca="1"/>
        <v>0</v>
      </c>
      <c r="P296" s="298">
        <f ca="1"/>
        <v>0</v>
      </c>
      <c r="Q296" s="298">
        <f ca="1"/>
        <v>0</v>
      </c>
      <c r="R296" s="298">
        <f ca="1"/>
        <v>0</v>
      </c>
      <c r="S296" s="298">
        <f ca="1"/>
        <v>0</v>
      </c>
      <c r="T296" s="298">
        <f ca="1"/>
        <v>0</v>
      </c>
      <c r="U296" s="298">
        <f ca="1"/>
        <v>0</v>
      </c>
      <c r="V296" s="299">
        <f ca="1"/>
        <v>0</v>
      </c>
      <c r="W296" s="299">
        <f ca="1"/>
        <v>0</v>
      </c>
      <c r="X296" s="299">
        <f ca="1"/>
        <v>0</v>
      </c>
      <c r="Y296" s="299">
        <f ca="1"/>
        <v>0</v>
      </c>
      <c r="Z296" s="299">
        <f ca="1"/>
        <v>0</v>
      </c>
      <c r="AA296" s="298">
        <f ca="1"/>
        <v>0</v>
      </c>
      <c r="AB296" s="185"/>
      <c r="AD296"/>
      <c r="AE296"/>
    </row>
    <row r="297" spans="2:31" ht="51" hidden="1">
      <c r="B297" s="313">
        <f t="shared" ca="1" si="4"/>
        <v>0</v>
      </c>
      <c r="C297" s="294">
        <f ca="1"/>
        <v>0</v>
      </c>
      <c r="D297" s="294">
        <f ca="1"/>
        <v>0</v>
      </c>
      <c r="E297" s="294">
        <f ca="1"/>
        <v>0</v>
      </c>
      <c r="F297" s="296">
        <f ca="1"/>
        <v>0</v>
      </c>
      <c r="G297" s="296">
        <f ca="1"/>
        <v>0</v>
      </c>
      <c r="H297" s="296">
        <f ca="1"/>
        <v>0</v>
      </c>
      <c r="I297" s="296">
        <f ca="1"/>
        <v>0</v>
      </c>
      <c r="J297" s="296">
        <f ca="1"/>
        <v>0</v>
      </c>
      <c r="K297" s="217">
        <f ca="1"/>
        <v>0</v>
      </c>
      <c r="L297" s="217">
        <f ca="1"/>
        <v>0</v>
      </c>
      <c r="M297" s="217">
        <f ca="1"/>
        <v>0</v>
      </c>
      <c r="N297" s="217">
        <f ca="1"/>
        <v>0</v>
      </c>
      <c r="O297" s="299">
        <f ca="1"/>
        <v>0</v>
      </c>
      <c r="P297" s="298">
        <f ca="1"/>
        <v>0</v>
      </c>
      <c r="Q297" s="298">
        <f ca="1"/>
        <v>0</v>
      </c>
      <c r="R297" s="298">
        <f ca="1"/>
        <v>0</v>
      </c>
      <c r="S297" s="298">
        <f ca="1"/>
        <v>0</v>
      </c>
      <c r="T297" s="298">
        <f ca="1"/>
        <v>0</v>
      </c>
      <c r="U297" s="298">
        <f ca="1"/>
        <v>0</v>
      </c>
      <c r="V297" s="299">
        <f ca="1"/>
        <v>0</v>
      </c>
      <c r="W297" s="299">
        <f ca="1"/>
        <v>0</v>
      </c>
      <c r="X297" s="299">
        <f ca="1"/>
        <v>0</v>
      </c>
      <c r="Y297" s="299">
        <f ca="1"/>
        <v>0</v>
      </c>
      <c r="Z297" s="299">
        <f ca="1"/>
        <v>0</v>
      </c>
      <c r="AA297" s="298">
        <f ca="1"/>
        <v>0</v>
      </c>
      <c r="AB297" s="185"/>
      <c r="AD297"/>
      <c r="AE297"/>
    </row>
    <row r="298" spans="2:31" ht="51" hidden="1">
      <c r="B298" s="313">
        <f t="shared" ca="1" si="4"/>
        <v>0</v>
      </c>
      <c r="C298" s="296">
        <f ca="1"/>
        <v>0</v>
      </c>
      <c r="D298" s="296">
        <f ca="1"/>
        <v>0</v>
      </c>
      <c r="E298" s="296">
        <f ca="1"/>
        <v>0</v>
      </c>
      <c r="F298" s="296">
        <f ca="1"/>
        <v>0</v>
      </c>
      <c r="G298" s="296">
        <f ca="1"/>
        <v>0</v>
      </c>
      <c r="H298" s="296">
        <f ca="1"/>
        <v>0</v>
      </c>
      <c r="I298" s="296">
        <f ca="1"/>
        <v>0</v>
      </c>
      <c r="J298" s="296">
        <f ca="1"/>
        <v>0</v>
      </c>
      <c r="K298" s="217">
        <f ca="1"/>
        <v>0</v>
      </c>
      <c r="L298" s="217">
        <f ca="1"/>
        <v>0</v>
      </c>
      <c r="M298" s="217">
        <f ca="1"/>
        <v>0</v>
      </c>
      <c r="N298" s="217">
        <f ca="1"/>
        <v>0</v>
      </c>
      <c r="O298" s="299">
        <f ca="1"/>
        <v>0</v>
      </c>
      <c r="P298" s="298">
        <f ca="1"/>
        <v>0</v>
      </c>
      <c r="Q298" s="298">
        <f ca="1"/>
        <v>0</v>
      </c>
      <c r="R298" s="298">
        <f ca="1"/>
        <v>0</v>
      </c>
      <c r="S298" s="298">
        <f ca="1"/>
        <v>0</v>
      </c>
      <c r="T298" s="298">
        <f ca="1"/>
        <v>0</v>
      </c>
      <c r="U298" s="298">
        <f ca="1"/>
        <v>0</v>
      </c>
      <c r="V298" s="299">
        <f ca="1"/>
        <v>0</v>
      </c>
      <c r="W298" s="299">
        <f ca="1"/>
        <v>0</v>
      </c>
      <c r="X298" s="299">
        <f ca="1"/>
        <v>0</v>
      </c>
      <c r="Y298" s="299">
        <f ca="1"/>
        <v>0</v>
      </c>
      <c r="Z298" s="299">
        <f ca="1"/>
        <v>0</v>
      </c>
      <c r="AA298" s="298">
        <f ca="1"/>
        <v>0</v>
      </c>
      <c r="AB298" s="185"/>
      <c r="AD298"/>
      <c r="AE298"/>
    </row>
    <row r="299" spans="2:31" ht="51" hidden="1">
      <c r="B299" s="313">
        <f t="shared" ca="1" si="4"/>
        <v>0</v>
      </c>
      <c r="C299" s="296">
        <f ca="1"/>
        <v>0</v>
      </c>
      <c r="D299" s="296">
        <f ca="1"/>
        <v>0</v>
      </c>
      <c r="E299" s="296">
        <f ca="1"/>
        <v>0</v>
      </c>
      <c r="F299" s="296">
        <f ca="1"/>
        <v>0</v>
      </c>
      <c r="G299" s="296">
        <f ca="1"/>
        <v>0</v>
      </c>
      <c r="H299" s="296">
        <f ca="1"/>
        <v>0</v>
      </c>
      <c r="I299" s="296">
        <f ca="1"/>
        <v>0</v>
      </c>
      <c r="J299" s="296">
        <f ca="1"/>
        <v>0</v>
      </c>
      <c r="K299" s="217">
        <f ca="1"/>
        <v>0</v>
      </c>
      <c r="L299" s="217">
        <f ca="1"/>
        <v>0</v>
      </c>
      <c r="M299" s="217">
        <f ca="1"/>
        <v>0</v>
      </c>
      <c r="N299" s="217">
        <f ca="1"/>
        <v>0</v>
      </c>
      <c r="O299" s="299">
        <f ca="1"/>
        <v>0</v>
      </c>
      <c r="P299" s="298">
        <f ca="1"/>
        <v>0</v>
      </c>
      <c r="Q299" s="298">
        <f ca="1"/>
        <v>0</v>
      </c>
      <c r="R299" s="298">
        <f ca="1"/>
        <v>0</v>
      </c>
      <c r="S299" s="298">
        <f ca="1"/>
        <v>0</v>
      </c>
      <c r="T299" s="298">
        <f ca="1"/>
        <v>0</v>
      </c>
      <c r="U299" s="298">
        <f ca="1"/>
        <v>0</v>
      </c>
      <c r="V299" s="299">
        <f ca="1"/>
        <v>0</v>
      </c>
      <c r="W299" s="299">
        <f ca="1"/>
        <v>0</v>
      </c>
      <c r="X299" s="299">
        <f ca="1"/>
        <v>0</v>
      </c>
      <c r="Y299" s="299">
        <f ca="1"/>
        <v>0</v>
      </c>
      <c r="Z299" s="299">
        <f ca="1"/>
        <v>0</v>
      </c>
      <c r="AA299" s="298">
        <f ca="1"/>
        <v>0</v>
      </c>
      <c r="AB299" s="185"/>
      <c r="AD299"/>
      <c r="AE299"/>
    </row>
    <row r="300" spans="2:31" ht="51" hidden="1">
      <c r="B300" s="313">
        <f t="shared" ca="1" si="4"/>
        <v>0</v>
      </c>
      <c r="C300" s="296">
        <f ca="1"/>
        <v>0</v>
      </c>
      <c r="D300" s="296">
        <f ca="1"/>
        <v>0</v>
      </c>
      <c r="E300" s="296">
        <f ca="1"/>
        <v>0</v>
      </c>
      <c r="F300" s="296">
        <f ca="1"/>
        <v>0</v>
      </c>
      <c r="G300" s="296">
        <f ca="1"/>
        <v>0</v>
      </c>
      <c r="H300" s="296">
        <f ca="1"/>
        <v>0</v>
      </c>
      <c r="I300" s="296">
        <f ca="1"/>
        <v>0</v>
      </c>
      <c r="J300" s="296">
        <f ca="1"/>
        <v>0</v>
      </c>
      <c r="K300" s="217">
        <f ca="1"/>
        <v>0</v>
      </c>
      <c r="L300" s="217">
        <f ca="1"/>
        <v>0</v>
      </c>
      <c r="M300" s="217">
        <f ca="1"/>
        <v>0</v>
      </c>
      <c r="N300" s="217">
        <f ca="1"/>
        <v>0</v>
      </c>
      <c r="O300" s="299">
        <f ca="1"/>
        <v>0</v>
      </c>
      <c r="P300" s="298">
        <f ca="1"/>
        <v>0</v>
      </c>
      <c r="Q300" s="298">
        <f ca="1"/>
        <v>0</v>
      </c>
      <c r="R300" s="298">
        <f ca="1"/>
        <v>0</v>
      </c>
      <c r="S300" s="298">
        <f ca="1"/>
        <v>0</v>
      </c>
      <c r="T300" s="298">
        <f ca="1"/>
        <v>0</v>
      </c>
      <c r="U300" s="298">
        <f ca="1"/>
        <v>0</v>
      </c>
      <c r="V300" s="299">
        <f ca="1"/>
        <v>0</v>
      </c>
      <c r="W300" s="299">
        <f ca="1"/>
        <v>0</v>
      </c>
      <c r="X300" s="299">
        <f ca="1"/>
        <v>0</v>
      </c>
      <c r="Y300" s="299">
        <f ca="1"/>
        <v>0</v>
      </c>
      <c r="Z300" s="299">
        <f ca="1"/>
        <v>0</v>
      </c>
      <c r="AA300" s="298">
        <f ca="1"/>
        <v>0</v>
      </c>
      <c r="AB300" s="185"/>
      <c r="AD300"/>
      <c r="AE300"/>
    </row>
    <row r="301" spans="2:31" ht="51" hidden="1">
      <c r="B301" s="313">
        <f t="shared" ca="1" si="4"/>
        <v>0</v>
      </c>
      <c r="C301" s="296">
        <f ca="1"/>
        <v>0</v>
      </c>
      <c r="D301" s="296">
        <f ca="1"/>
        <v>0</v>
      </c>
      <c r="E301" s="296">
        <f ca="1"/>
        <v>0</v>
      </c>
      <c r="F301" s="296">
        <f ca="1"/>
        <v>0</v>
      </c>
      <c r="G301" s="296">
        <f ca="1"/>
        <v>0</v>
      </c>
      <c r="H301" s="296">
        <f ca="1"/>
        <v>0</v>
      </c>
      <c r="I301" s="296">
        <f ca="1"/>
        <v>0</v>
      </c>
      <c r="J301" s="296">
        <f ca="1"/>
        <v>0</v>
      </c>
      <c r="K301" s="217">
        <f ca="1"/>
        <v>0</v>
      </c>
      <c r="L301" s="217">
        <f ca="1"/>
        <v>0</v>
      </c>
      <c r="M301" s="217">
        <f ca="1"/>
        <v>0</v>
      </c>
      <c r="N301" s="217">
        <f ca="1"/>
        <v>0</v>
      </c>
      <c r="O301" s="299">
        <f ca="1"/>
        <v>0</v>
      </c>
      <c r="P301" s="298">
        <f ca="1"/>
        <v>0</v>
      </c>
      <c r="Q301" s="298">
        <f ca="1"/>
        <v>0</v>
      </c>
      <c r="R301" s="298">
        <f ca="1"/>
        <v>0</v>
      </c>
      <c r="S301" s="298">
        <f ca="1"/>
        <v>0</v>
      </c>
      <c r="T301" s="298">
        <f ca="1"/>
        <v>0</v>
      </c>
      <c r="U301" s="298">
        <f ca="1"/>
        <v>0</v>
      </c>
      <c r="V301" s="299">
        <f ca="1"/>
        <v>0</v>
      </c>
      <c r="W301" s="299">
        <f ca="1"/>
        <v>0</v>
      </c>
      <c r="X301" s="299">
        <f ca="1"/>
        <v>0</v>
      </c>
      <c r="Y301" s="299">
        <f ca="1"/>
        <v>0</v>
      </c>
      <c r="Z301" s="299">
        <f ca="1"/>
        <v>0</v>
      </c>
      <c r="AA301" s="298">
        <f ca="1"/>
        <v>0</v>
      </c>
      <c r="AB301" s="185"/>
      <c r="AD301"/>
      <c r="AE301"/>
    </row>
    <row r="302" spans="2:31" ht="51" hidden="1">
      <c r="B302" s="313">
        <f t="shared" ca="1" si="4"/>
        <v>0</v>
      </c>
      <c r="C302" s="296">
        <f ca="1"/>
        <v>0</v>
      </c>
      <c r="D302" s="296">
        <f ca="1"/>
        <v>0</v>
      </c>
      <c r="E302" s="296">
        <f ca="1"/>
        <v>0</v>
      </c>
      <c r="F302" s="296">
        <f ca="1"/>
        <v>0</v>
      </c>
      <c r="G302" s="296">
        <f ca="1"/>
        <v>0</v>
      </c>
      <c r="H302" s="296">
        <f ca="1"/>
        <v>0</v>
      </c>
      <c r="I302" s="296">
        <f ca="1"/>
        <v>0</v>
      </c>
      <c r="J302" s="296">
        <f ca="1"/>
        <v>0</v>
      </c>
      <c r="K302" s="217">
        <f ca="1"/>
        <v>0</v>
      </c>
      <c r="L302" s="217">
        <f ca="1"/>
        <v>0</v>
      </c>
      <c r="M302" s="217">
        <f ca="1"/>
        <v>0</v>
      </c>
      <c r="N302" s="217">
        <f ca="1"/>
        <v>0</v>
      </c>
      <c r="O302" s="299">
        <f ca="1"/>
        <v>0</v>
      </c>
      <c r="P302" s="298">
        <f ca="1"/>
        <v>0</v>
      </c>
      <c r="Q302" s="298">
        <f ca="1"/>
        <v>0</v>
      </c>
      <c r="R302" s="298">
        <f ca="1"/>
        <v>0</v>
      </c>
      <c r="S302" s="298">
        <f ca="1"/>
        <v>0</v>
      </c>
      <c r="T302" s="298">
        <f ca="1"/>
        <v>0</v>
      </c>
      <c r="U302" s="298">
        <f ca="1"/>
        <v>0</v>
      </c>
      <c r="V302" s="299">
        <f ca="1"/>
        <v>0</v>
      </c>
      <c r="W302" s="299">
        <f ca="1"/>
        <v>0</v>
      </c>
      <c r="X302" s="299">
        <f ca="1"/>
        <v>0</v>
      </c>
      <c r="Y302" s="299">
        <f ca="1"/>
        <v>0</v>
      </c>
      <c r="Z302" s="299">
        <f ca="1"/>
        <v>0</v>
      </c>
      <c r="AA302" s="298">
        <f ca="1"/>
        <v>0</v>
      </c>
      <c r="AB302" s="185"/>
      <c r="AD302"/>
      <c r="AE302"/>
    </row>
    <row r="303" spans="2:31" ht="51" hidden="1">
      <c r="B303" s="313">
        <f t="shared" ca="1" si="4"/>
        <v>0</v>
      </c>
      <c r="C303" s="296">
        <f ca="1"/>
        <v>0</v>
      </c>
      <c r="D303" s="296">
        <f ca="1"/>
        <v>0</v>
      </c>
      <c r="E303" s="296">
        <f ca="1"/>
        <v>0</v>
      </c>
      <c r="F303" s="296">
        <f ca="1"/>
        <v>0</v>
      </c>
      <c r="G303" s="296">
        <f ca="1"/>
        <v>0</v>
      </c>
      <c r="H303" s="296">
        <f ca="1"/>
        <v>0</v>
      </c>
      <c r="I303" s="296">
        <f ca="1"/>
        <v>0</v>
      </c>
      <c r="J303" s="296">
        <f ca="1"/>
        <v>0</v>
      </c>
      <c r="K303" s="217">
        <f ca="1"/>
        <v>0</v>
      </c>
      <c r="L303" s="217">
        <f ca="1"/>
        <v>0</v>
      </c>
      <c r="M303" s="217">
        <f ca="1"/>
        <v>0</v>
      </c>
      <c r="N303" s="217">
        <f ca="1"/>
        <v>0</v>
      </c>
      <c r="O303" s="299">
        <f ca="1"/>
        <v>0</v>
      </c>
      <c r="P303" s="298">
        <f ca="1"/>
        <v>0</v>
      </c>
      <c r="Q303" s="298">
        <f ca="1"/>
        <v>0</v>
      </c>
      <c r="R303" s="298">
        <f ca="1"/>
        <v>0</v>
      </c>
      <c r="S303" s="298">
        <f ca="1"/>
        <v>0</v>
      </c>
      <c r="T303" s="298">
        <f ca="1"/>
        <v>0</v>
      </c>
      <c r="U303" s="298">
        <f ca="1"/>
        <v>0</v>
      </c>
      <c r="V303" s="299">
        <f ca="1"/>
        <v>0</v>
      </c>
      <c r="W303" s="299">
        <f ca="1"/>
        <v>0</v>
      </c>
      <c r="X303" s="299">
        <f ca="1"/>
        <v>0</v>
      </c>
      <c r="Y303" s="299">
        <f ca="1"/>
        <v>0</v>
      </c>
      <c r="Z303" s="299">
        <f ca="1"/>
        <v>0</v>
      </c>
      <c r="AA303" s="298">
        <f ca="1"/>
        <v>0</v>
      </c>
      <c r="AB303" s="185"/>
      <c r="AD303"/>
      <c r="AE303"/>
    </row>
    <row r="304" spans="2:31" ht="51" hidden="1">
      <c r="B304" s="313">
        <f t="shared" ca="1" si="4"/>
        <v>0</v>
      </c>
      <c r="C304" s="296">
        <f ca="1"/>
        <v>0</v>
      </c>
      <c r="D304" s="296">
        <f ca="1"/>
        <v>0</v>
      </c>
      <c r="E304" s="296">
        <f ca="1"/>
        <v>0</v>
      </c>
      <c r="F304" s="296">
        <f ca="1"/>
        <v>0</v>
      </c>
      <c r="G304" s="296">
        <f ca="1"/>
        <v>0</v>
      </c>
      <c r="H304" s="296">
        <f ca="1"/>
        <v>0</v>
      </c>
      <c r="I304" s="296">
        <f ca="1"/>
        <v>0</v>
      </c>
      <c r="J304" s="296">
        <f ca="1"/>
        <v>0</v>
      </c>
      <c r="K304" s="217">
        <f ca="1"/>
        <v>0</v>
      </c>
      <c r="L304" s="217">
        <f ca="1"/>
        <v>0</v>
      </c>
      <c r="M304" s="217">
        <f ca="1"/>
        <v>0</v>
      </c>
      <c r="N304" s="217">
        <f ca="1"/>
        <v>0</v>
      </c>
      <c r="O304" s="299">
        <f ca="1"/>
        <v>0</v>
      </c>
      <c r="P304" s="298">
        <f ca="1"/>
        <v>0</v>
      </c>
      <c r="Q304" s="298">
        <f ca="1"/>
        <v>0</v>
      </c>
      <c r="R304" s="298">
        <f ca="1"/>
        <v>0</v>
      </c>
      <c r="S304" s="298">
        <f ca="1"/>
        <v>0</v>
      </c>
      <c r="T304" s="298">
        <f ca="1"/>
        <v>0</v>
      </c>
      <c r="U304" s="298">
        <f ca="1"/>
        <v>0</v>
      </c>
      <c r="V304" s="299">
        <f ca="1"/>
        <v>0</v>
      </c>
      <c r="W304" s="299">
        <f ca="1"/>
        <v>0</v>
      </c>
      <c r="X304" s="299">
        <f ca="1"/>
        <v>0</v>
      </c>
      <c r="Y304" s="299">
        <f ca="1"/>
        <v>0</v>
      </c>
      <c r="Z304" s="299">
        <f ca="1"/>
        <v>0</v>
      </c>
      <c r="AA304" s="298">
        <f ca="1"/>
        <v>0</v>
      </c>
      <c r="AB304" s="185"/>
      <c r="AD304"/>
      <c r="AE304"/>
    </row>
    <row r="305" spans="2:31" ht="51" hidden="1">
      <c r="B305" s="313">
        <f t="shared" ca="1" si="4"/>
        <v>0</v>
      </c>
      <c r="C305" s="296">
        <f ca="1"/>
        <v>0</v>
      </c>
      <c r="D305" s="296">
        <f ca="1"/>
        <v>0</v>
      </c>
      <c r="E305" s="296">
        <f ca="1"/>
        <v>0</v>
      </c>
      <c r="F305" s="296">
        <f ca="1"/>
        <v>0</v>
      </c>
      <c r="G305" s="296">
        <f ca="1"/>
        <v>0</v>
      </c>
      <c r="H305" s="296">
        <f ca="1"/>
        <v>0</v>
      </c>
      <c r="I305" s="296">
        <f ca="1"/>
        <v>0</v>
      </c>
      <c r="J305" s="296">
        <f ca="1"/>
        <v>0</v>
      </c>
      <c r="K305" s="217">
        <f ca="1"/>
        <v>0</v>
      </c>
      <c r="L305" s="217">
        <f ca="1"/>
        <v>0</v>
      </c>
      <c r="M305" s="217">
        <f ca="1"/>
        <v>0</v>
      </c>
      <c r="N305" s="217">
        <f ca="1"/>
        <v>0</v>
      </c>
      <c r="O305" s="299">
        <f ca="1"/>
        <v>0</v>
      </c>
      <c r="P305" s="298">
        <f ca="1"/>
        <v>0</v>
      </c>
      <c r="Q305" s="298">
        <f ca="1"/>
        <v>0</v>
      </c>
      <c r="R305" s="298">
        <f ca="1"/>
        <v>0</v>
      </c>
      <c r="S305" s="298">
        <f ca="1"/>
        <v>0</v>
      </c>
      <c r="T305" s="298">
        <f ca="1"/>
        <v>0</v>
      </c>
      <c r="U305" s="298">
        <f ca="1"/>
        <v>0</v>
      </c>
      <c r="V305" s="299">
        <f ca="1"/>
        <v>0</v>
      </c>
      <c r="W305" s="299">
        <f ca="1"/>
        <v>0</v>
      </c>
      <c r="X305" s="299">
        <f ca="1"/>
        <v>0</v>
      </c>
      <c r="Y305" s="299">
        <f ca="1"/>
        <v>0</v>
      </c>
      <c r="Z305" s="299">
        <f ca="1"/>
        <v>0</v>
      </c>
      <c r="AA305" s="298">
        <f ca="1"/>
        <v>0</v>
      </c>
      <c r="AB305" s="185"/>
      <c r="AD305"/>
      <c r="AE305"/>
    </row>
    <row r="306" spans="2:31" ht="51" hidden="1">
      <c r="B306" s="313">
        <f t="shared" ca="1" si="4"/>
        <v>0</v>
      </c>
      <c r="C306" s="296">
        <f ca="1"/>
        <v>0</v>
      </c>
      <c r="D306" s="296">
        <f ca="1"/>
        <v>0</v>
      </c>
      <c r="E306" s="296">
        <f ca="1"/>
        <v>0</v>
      </c>
      <c r="F306" s="296">
        <f ca="1"/>
        <v>0</v>
      </c>
      <c r="G306" s="296">
        <f ca="1"/>
        <v>0</v>
      </c>
      <c r="H306" s="296">
        <f ca="1"/>
        <v>0</v>
      </c>
      <c r="I306" s="296">
        <f ca="1"/>
        <v>0</v>
      </c>
      <c r="J306" s="296">
        <f ca="1"/>
        <v>0</v>
      </c>
      <c r="K306" s="217">
        <f ca="1"/>
        <v>0</v>
      </c>
      <c r="L306" s="217">
        <f ca="1"/>
        <v>0</v>
      </c>
      <c r="M306" s="217">
        <f ca="1"/>
        <v>0</v>
      </c>
      <c r="N306" s="217">
        <f ca="1"/>
        <v>0</v>
      </c>
      <c r="O306" s="299">
        <f ca="1"/>
        <v>0</v>
      </c>
      <c r="P306" s="298">
        <f ca="1"/>
        <v>0</v>
      </c>
      <c r="Q306" s="298">
        <f ca="1"/>
        <v>0</v>
      </c>
      <c r="R306" s="298">
        <f ca="1"/>
        <v>0</v>
      </c>
      <c r="S306" s="298">
        <f ca="1"/>
        <v>0</v>
      </c>
      <c r="T306" s="298">
        <f ca="1"/>
        <v>0</v>
      </c>
      <c r="U306" s="298">
        <f ca="1"/>
        <v>0</v>
      </c>
      <c r="V306" s="299">
        <f ca="1"/>
        <v>0</v>
      </c>
      <c r="W306" s="299">
        <f ca="1"/>
        <v>0</v>
      </c>
      <c r="X306" s="299">
        <f ca="1"/>
        <v>0</v>
      </c>
      <c r="Y306" s="299">
        <f ca="1"/>
        <v>0</v>
      </c>
      <c r="Z306" s="299">
        <f ca="1"/>
        <v>0</v>
      </c>
      <c r="AA306" s="298">
        <f ca="1"/>
        <v>0</v>
      </c>
      <c r="AB306" s="185"/>
      <c r="AD306"/>
      <c r="AE306"/>
    </row>
    <row r="307" spans="2:31" ht="51" hidden="1">
      <c r="B307" s="313">
        <f t="shared" ca="1" si="4"/>
        <v>0</v>
      </c>
      <c r="C307" s="296">
        <f ca="1"/>
        <v>0</v>
      </c>
      <c r="D307" s="296">
        <f ca="1"/>
        <v>0</v>
      </c>
      <c r="E307" s="296">
        <f ca="1"/>
        <v>0</v>
      </c>
      <c r="F307" s="296">
        <f ca="1"/>
        <v>0</v>
      </c>
      <c r="G307" s="296">
        <f ca="1"/>
        <v>0</v>
      </c>
      <c r="H307" s="296">
        <f ca="1"/>
        <v>0</v>
      </c>
      <c r="I307" s="296">
        <f ca="1"/>
        <v>0</v>
      </c>
      <c r="J307" s="296">
        <f ca="1"/>
        <v>0</v>
      </c>
      <c r="K307" s="217">
        <f ca="1"/>
        <v>0</v>
      </c>
      <c r="L307" s="217">
        <f ca="1"/>
        <v>0</v>
      </c>
      <c r="M307" s="217">
        <f ca="1"/>
        <v>0</v>
      </c>
      <c r="N307" s="217">
        <f ca="1"/>
        <v>0</v>
      </c>
      <c r="O307" s="299">
        <f ca="1"/>
        <v>0</v>
      </c>
      <c r="P307" s="298">
        <f ca="1"/>
        <v>0</v>
      </c>
      <c r="Q307" s="298">
        <f ca="1"/>
        <v>0</v>
      </c>
      <c r="R307" s="298">
        <f ca="1"/>
        <v>0</v>
      </c>
      <c r="S307" s="298">
        <f ca="1"/>
        <v>0</v>
      </c>
      <c r="T307" s="298">
        <f ca="1"/>
        <v>0</v>
      </c>
      <c r="U307" s="298">
        <f ca="1"/>
        <v>0</v>
      </c>
      <c r="V307" s="299">
        <f ca="1"/>
        <v>0</v>
      </c>
      <c r="W307" s="299">
        <f ca="1"/>
        <v>0</v>
      </c>
      <c r="X307" s="299">
        <f ca="1"/>
        <v>0</v>
      </c>
      <c r="Y307" s="299">
        <f ca="1"/>
        <v>0</v>
      </c>
      <c r="Z307" s="299">
        <f ca="1"/>
        <v>0</v>
      </c>
      <c r="AA307" s="298">
        <f ca="1"/>
        <v>0</v>
      </c>
      <c r="AB307" s="185"/>
      <c r="AD307"/>
      <c r="AE307"/>
    </row>
    <row r="308" spans="2:31" ht="51" hidden="1">
      <c r="B308" s="313">
        <f t="shared" ca="1" si="4"/>
        <v>0</v>
      </c>
      <c r="C308" s="296">
        <f ca="1"/>
        <v>0</v>
      </c>
      <c r="D308" s="296">
        <f ca="1"/>
        <v>0</v>
      </c>
      <c r="E308" s="296">
        <f ca="1"/>
        <v>0</v>
      </c>
      <c r="F308" s="296">
        <f ca="1"/>
        <v>0</v>
      </c>
      <c r="G308" s="296">
        <f ca="1"/>
        <v>0</v>
      </c>
      <c r="H308" s="296">
        <f ca="1"/>
        <v>0</v>
      </c>
      <c r="I308" s="296">
        <f ca="1"/>
        <v>0</v>
      </c>
      <c r="J308" s="296">
        <f ca="1"/>
        <v>0</v>
      </c>
      <c r="K308" s="217">
        <f ca="1"/>
        <v>0</v>
      </c>
      <c r="L308" s="217">
        <f ca="1"/>
        <v>0</v>
      </c>
      <c r="M308" s="217">
        <f ca="1"/>
        <v>0</v>
      </c>
      <c r="N308" s="217">
        <f ca="1"/>
        <v>0</v>
      </c>
      <c r="O308" s="299">
        <f ca="1"/>
        <v>0</v>
      </c>
      <c r="P308" s="298">
        <f ca="1"/>
        <v>0</v>
      </c>
      <c r="Q308" s="298">
        <f ca="1"/>
        <v>0</v>
      </c>
      <c r="R308" s="298">
        <f ca="1"/>
        <v>0</v>
      </c>
      <c r="S308" s="298">
        <f ca="1"/>
        <v>0</v>
      </c>
      <c r="T308" s="298">
        <f ca="1"/>
        <v>0</v>
      </c>
      <c r="U308" s="298">
        <f ca="1"/>
        <v>0</v>
      </c>
      <c r="V308" s="299">
        <f ca="1"/>
        <v>0</v>
      </c>
      <c r="W308" s="299">
        <f ca="1"/>
        <v>0</v>
      </c>
      <c r="X308" s="299">
        <f ca="1"/>
        <v>0</v>
      </c>
      <c r="Y308" s="299">
        <f ca="1"/>
        <v>0</v>
      </c>
      <c r="Z308" s="299">
        <f ca="1"/>
        <v>0</v>
      </c>
      <c r="AA308" s="298">
        <f ca="1"/>
        <v>0</v>
      </c>
      <c r="AB308" s="185"/>
      <c r="AD308"/>
      <c r="AE308"/>
    </row>
    <row r="309" spans="2:31" ht="51" hidden="1">
      <c r="B309" s="313">
        <f t="shared" ca="1" si="4"/>
        <v>0</v>
      </c>
      <c r="C309" s="296">
        <f ca="1"/>
        <v>0</v>
      </c>
      <c r="D309" s="296">
        <f ca="1"/>
        <v>0</v>
      </c>
      <c r="E309" s="296">
        <f ca="1"/>
        <v>0</v>
      </c>
      <c r="F309" s="296">
        <f ca="1"/>
        <v>0</v>
      </c>
      <c r="G309" s="296">
        <f ca="1"/>
        <v>0</v>
      </c>
      <c r="H309" s="296">
        <f ca="1"/>
        <v>0</v>
      </c>
      <c r="I309" s="296">
        <f ca="1"/>
        <v>0</v>
      </c>
      <c r="J309" s="296">
        <f ca="1"/>
        <v>0</v>
      </c>
      <c r="K309" s="217">
        <f ca="1"/>
        <v>0</v>
      </c>
      <c r="L309" s="217">
        <f ca="1"/>
        <v>0</v>
      </c>
      <c r="M309" s="217">
        <f ca="1"/>
        <v>0</v>
      </c>
      <c r="N309" s="217">
        <f ca="1"/>
        <v>0</v>
      </c>
      <c r="O309" s="299">
        <f ca="1"/>
        <v>0</v>
      </c>
      <c r="P309" s="298">
        <f ca="1"/>
        <v>0</v>
      </c>
      <c r="Q309" s="298">
        <f ca="1"/>
        <v>0</v>
      </c>
      <c r="R309" s="298">
        <f ca="1"/>
        <v>0</v>
      </c>
      <c r="S309" s="298">
        <f ca="1"/>
        <v>0</v>
      </c>
      <c r="T309" s="298">
        <f ca="1"/>
        <v>0</v>
      </c>
      <c r="U309" s="298">
        <f ca="1"/>
        <v>0</v>
      </c>
      <c r="V309" s="299">
        <f ca="1"/>
        <v>0</v>
      </c>
      <c r="W309" s="299">
        <f ca="1"/>
        <v>0</v>
      </c>
      <c r="X309" s="299">
        <f ca="1"/>
        <v>0</v>
      </c>
      <c r="Y309" s="299">
        <f ca="1"/>
        <v>0</v>
      </c>
      <c r="Z309" s="299">
        <f ca="1"/>
        <v>0</v>
      </c>
      <c r="AA309" s="298">
        <f ca="1"/>
        <v>0</v>
      </c>
      <c r="AB309" s="185"/>
      <c r="AD309"/>
      <c r="AE309"/>
    </row>
    <row r="310" spans="2:31" ht="51" hidden="1">
      <c r="B310" s="313">
        <f t="shared" ca="1" si="4"/>
        <v>0</v>
      </c>
      <c r="C310" s="296">
        <f ca="1"/>
        <v>0</v>
      </c>
      <c r="D310" s="296">
        <f ca="1"/>
        <v>0</v>
      </c>
      <c r="E310" s="296">
        <f ca="1"/>
        <v>0</v>
      </c>
      <c r="F310" s="296">
        <f ca="1"/>
        <v>0</v>
      </c>
      <c r="G310" s="296">
        <f ca="1"/>
        <v>0</v>
      </c>
      <c r="H310" s="296">
        <f ca="1"/>
        <v>0</v>
      </c>
      <c r="I310" s="296">
        <f ca="1"/>
        <v>0</v>
      </c>
      <c r="J310" s="296">
        <f ca="1"/>
        <v>0</v>
      </c>
      <c r="K310" s="217">
        <f ca="1"/>
        <v>0</v>
      </c>
      <c r="L310" s="217">
        <f ca="1"/>
        <v>0</v>
      </c>
      <c r="M310" s="217">
        <f ca="1"/>
        <v>0</v>
      </c>
      <c r="N310" s="217">
        <f ca="1"/>
        <v>0</v>
      </c>
      <c r="O310" s="299">
        <f ca="1"/>
        <v>0</v>
      </c>
      <c r="P310" s="298">
        <f ca="1"/>
        <v>0</v>
      </c>
      <c r="Q310" s="298">
        <f ca="1"/>
        <v>0</v>
      </c>
      <c r="R310" s="298">
        <f ca="1"/>
        <v>0</v>
      </c>
      <c r="S310" s="298">
        <f ca="1"/>
        <v>0</v>
      </c>
      <c r="T310" s="298">
        <f ca="1"/>
        <v>0</v>
      </c>
      <c r="U310" s="298">
        <f ca="1"/>
        <v>0</v>
      </c>
      <c r="V310" s="299">
        <f ca="1"/>
        <v>0</v>
      </c>
      <c r="W310" s="299">
        <f ca="1"/>
        <v>0</v>
      </c>
      <c r="X310" s="299">
        <f ca="1"/>
        <v>0</v>
      </c>
      <c r="Y310" s="299">
        <f ca="1"/>
        <v>0</v>
      </c>
      <c r="Z310" s="299">
        <f ca="1"/>
        <v>0</v>
      </c>
      <c r="AA310" s="298">
        <f ca="1"/>
        <v>0</v>
      </c>
      <c r="AB310" s="185"/>
      <c r="AD310"/>
      <c r="AE310"/>
    </row>
    <row r="311" spans="2:31" ht="51" hidden="1">
      <c r="B311" s="313">
        <f t="shared" ca="1" si="4"/>
        <v>0</v>
      </c>
      <c r="C311" s="296">
        <f ca="1"/>
        <v>0</v>
      </c>
      <c r="D311" s="296">
        <f ca="1"/>
        <v>0</v>
      </c>
      <c r="E311" s="296">
        <f ca="1"/>
        <v>0</v>
      </c>
      <c r="F311" s="296">
        <f ca="1"/>
        <v>0</v>
      </c>
      <c r="G311" s="296">
        <f ca="1"/>
        <v>0</v>
      </c>
      <c r="H311" s="296">
        <f ca="1"/>
        <v>0</v>
      </c>
      <c r="I311" s="296">
        <f ca="1"/>
        <v>0</v>
      </c>
      <c r="J311" s="296">
        <f ca="1"/>
        <v>0</v>
      </c>
      <c r="K311" s="217">
        <f ca="1"/>
        <v>0</v>
      </c>
      <c r="L311" s="217">
        <f ca="1"/>
        <v>0</v>
      </c>
      <c r="M311" s="217">
        <f ca="1"/>
        <v>0</v>
      </c>
      <c r="N311" s="217">
        <f ca="1"/>
        <v>0</v>
      </c>
      <c r="O311" s="299">
        <f ca="1"/>
        <v>0</v>
      </c>
      <c r="P311" s="298">
        <f ca="1"/>
        <v>0</v>
      </c>
      <c r="Q311" s="298">
        <f ca="1"/>
        <v>0</v>
      </c>
      <c r="R311" s="298">
        <f ca="1"/>
        <v>0</v>
      </c>
      <c r="S311" s="298">
        <f ca="1"/>
        <v>0</v>
      </c>
      <c r="T311" s="298">
        <f ca="1"/>
        <v>0</v>
      </c>
      <c r="U311" s="298">
        <f ca="1"/>
        <v>0</v>
      </c>
      <c r="V311" s="299">
        <f ca="1"/>
        <v>0</v>
      </c>
      <c r="W311" s="299">
        <f ca="1"/>
        <v>0</v>
      </c>
      <c r="X311" s="299">
        <f ca="1"/>
        <v>0</v>
      </c>
      <c r="Y311" s="299">
        <f ca="1"/>
        <v>0</v>
      </c>
      <c r="Z311" s="299">
        <f ca="1"/>
        <v>0</v>
      </c>
      <c r="AA311" s="298">
        <f ca="1"/>
        <v>0</v>
      </c>
      <c r="AB311" s="185"/>
      <c r="AD311"/>
      <c r="AE311"/>
    </row>
    <row r="312" spans="2:31" ht="51" hidden="1">
      <c r="B312" s="313">
        <f t="shared" ca="1" si="4"/>
        <v>0</v>
      </c>
      <c r="C312" s="296">
        <f ca="1"/>
        <v>0</v>
      </c>
      <c r="D312" s="296">
        <f ca="1"/>
        <v>0</v>
      </c>
      <c r="E312" s="296">
        <f ca="1"/>
        <v>0</v>
      </c>
      <c r="F312" s="296">
        <f ca="1"/>
        <v>0</v>
      </c>
      <c r="G312" s="296">
        <f ca="1"/>
        <v>0</v>
      </c>
      <c r="H312" s="296">
        <f ca="1"/>
        <v>0</v>
      </c>
      <c r="I312" s="296">
        <f ca="1"/>
        <v>0</v>
      </c>
      <c r="J312" s="296">
        <f ca="1"/>
        <v>0</v>
      </c>
      <c r="K312" s="217">
        <f ca="1"/>
        <v>0</v>
      </c>
      <c r="L312" s="217">
        <f ca="1"/>
        <v>0</v>
      </c>
      <c r="M312" s="217">
        <f ca="1"/>
        <v>0</v>
      </c>
      <c r="N312" s="217">
        <f ca="1"/>
        <v>0</v>
      </c>
      <c r="O312" s="299">
        <f ca="1"/>
        <v>0</v>
      </c>
      <c r="P312" s="298">
        <f ca="1"/>
        <v>0</v>
      </c>
      <c r="Q312" s="298">
        <f ca="1"/>
        <v>0</v>
      </c>
      <c r="R312" s="298">
        <f ca="1"/>
        <v>0</v>
      </c>
      <c r="S312" s="298">
        <f ca="1"/>
        <v>0</v>
      </c>
      <c r="T312" s="298">
        <f ca="1"/>
        <v>0</v>
      </c>
      <c r="U312" s="298">
        <f ca="1"/>
        <v>0</v>
      </c>
      <c r="V312" s="299">
        <f ca="1"/>
        <v>0</v>
      </c>
      <c r="W312" s="299">
        <f ca="1"/>
        <v>0</v>
      </c>
      <c r="X312" s="299">
        <f ca="1"/>
        <v>0</v>
      </c>
      <c r="Y312" s="299">
        <f ca="1"/>
        <v>0</v>
      </c>
      <c r="Z312" s="299">
        <f ca="1"/>
        <v>0</v>
      </c>
      <c r="AA312" s="298">
        <f ca="1"/>
        <v>0</v>
      </c>
      <c r="AB312" s="185"/>
      <c r="AD312"/>
      <c r="AE312"/>
    </row>
    <row r="313" spans="2:31" ht="51" hidden="1">
      <c r="B313" s="313">
        <f t="shared" ca="1" si="4"/>
        <v>0</v>
      </c>
      <c r="C313" s="296">
        <f ca="1"/>
        <v>0</v>
      </c>
      <c r="D313" s="296">
        <f ca="1"/>
        <v>0</v>
      </c>
      <c r="E313" s="296">
        <f ca="1"/>
        <v>0</v>
      </c>
      <c r="F313" s="296">
        <f ca="1"/>
        <v>0</v>
      </c>
      <c r="G313" s="296">
        <f ca="1"/>
        <v>0</v>
      </c>
      <c r="H313" s="296">
        <f ca="1"/>
        <v>0</v>
      </c>
      <c r="I313" s="296">
        <f ca="1"/>
        <v>0</v>
      </c>
      <c r="J313" s="296">
        <f ca="1"/>
        <v>0</v>
      </c>
      <c r="K313" s="217">
        <f ca="1"/>
        <v>0</v>
      </c>
      <c r="L313" s="217">
        <f ca="1"/>
        <v>0</v>
      </c>
      <c r="M313" s="217">
        <f ca="1"/>
        <v>0</v>
      </c>
      <c r="N313" s="217">
        <f ca="1"/>
        <v>0</v>
      </c>
      <c r="O313" s="299">
        <f ca="1"/>
        <v>0</v>
      </c>
      <c r="P313" s="298">
        <f ca="1"/>
        <v>0</v>
      </c>
      <c r="Q313" s="298">
        <f ca="1"/>
        <v>0</v>
      </c>
      <c r="R313" s="298">
        <f ca="1"/>
        <v>0</v>
      </c>
      <c r="S313" s="298">
        <f ca="1"/>
        <v>0</v>
      </c>
      <c r="T313" s="298">
        <f ca="1"/>
        <v>0</v>
      </c>
      <c r="U313" s="298">
        <f ca="1"/>
        <v>0</v>
      </c>
      <c r="V313" s="299">
        <f ca="1"/>
        <v>0</v>
      </c>
      <c r="W313" s="299">
        <f ca="1"/>
        <v>0</v>
      </c>
      <c r="X313" s="299">
        <f ca="1"/>
        <v>0</v>
      </c>
      <c r="Y313" s="299">
        <f ca="1"/>
        <v>0</v>
      </c>
      <c r="Z313" s="299">
        <f ca="1"/>
        <v>0</v>
      </c>
      <c r="AA313" s="298">
        <f ca="1"/>
        <v>0</v>
      </c>
      <c r="AB313" s="185"/>
      <c r="AD313"/>
      <c r="AE313"/>
    </row>
    <row r="314" spans="2:31" ht="51" hidden="1">
      <c r="B314" s="313">
        <f t="shared" ca="1" si="4"/>
        <v>0</v>
      </c>
      <c r="C314" s="296">
        <f ca="1"/>
        <v>0</v>
      </c>
      <c r="D314" s="296">
        <f ca="1"/>
        <v>0</v>
      </c>
      <c r="E314" s="296">
        <f ca="1"/>
        <v>0</v>
      </c>
      <c r="F314" s="296">
        <f ca="1"/>
        <v>0</v>
      </c>
      <c r="G314" s="296">
        <f ca="1"/>
        <v>0</v>
      </c>
      <c r="H314" s="296">
        <f ca="1"/>
        <v>0</v>
      </c>
      <c r="I314" s="296">
        <f ca="1"/>
        <v>0</v>
      </c>
      <c r="J314" s="296">
        <f ca="1"/>
        <v>0</v>
      </c>
      <c r="K314" s="217">
        <f ca="1"/>
        <v>0</v>
      </c>
      <c r="L314" s="217">
        <f ca="1"/>
        <v>0</v>
      </c>
      <c r="M314" s="217">
        <f ca="1"/>
        <v>0</v>
      </c>
      <c r="N314" s="217">
        <f ca="1"/>
        <v>0</v>
      </c>
      <c r="O314" s="299">
        <f ca="1"/>
        <v>0</v>
      </c>
      <c r="P314" s="298">
        <f ca="1"/>
        <v>0</v>
      </c>
      <c r="Q314" s="298">
        <f ca="1"/>
        <v>0</v>
      </c>
      <c r="R314" s="298">
        <f ca="1"/>
        <v>0</v>
      </c>
      <c r="S314" s="298">
        <f ca="1"/>
        <v>0</v>
      </c>
      <c r="T314" s="298">
        <f ca="1"/>
        <v>0</v>
      </c>
      <c r="U314" s="298">
        <f ca="1"/>
        <v>0</v>
      </c>
      <c r="V314" s="299">
        <f ca="1"/>
        <v>0</v>
      </c>
      <c r="W314" s="299">
        <f ca="1"/>
        <v>0</v>
      </c>
      <c r="X314" s="299">
        <f ca="1"/>
        <v>0</v>
      </c>
      <c r="Y314" s="299">
        <f ca="1"/>
        <v>0</v>
      </c>
      <c r="Z314" s="299">
        <f ca="1"/>
        <v>0</v>
      </c>
      <c r="AA314" s="298">
        <f ca="1"/>
        <v>0</v>
      </c>
      <c r="AB314" s="185"/>
      <c r="AD314"/>
      <c r="AE314"/>
    </row>
    <row r="315" spans="2:31" ht="51" hidden="1">
      <c r="B315" s="313">
        <f t="shared" ca="1" si="4"/>
        <v>0</v>
      </c>
      <c r="C315" s="296">
        <f ca="1"/>
        <v>0</v>
      </c>
      <c r="D315" s="296">
        <f ca="1"/>
        <v>0</v>
      </c>
      <c r="E315" s="296">
        <f ca="1"/>
        <v>0</v>
      </c>
      <c r="F315" s="296">
        <f ca="1"/>
        <v>0</v>
      </c>
      <c r="G315" s="296">
        <f ca="1"/>
        <v>0</v>
      </c>
      <c r="H315" s="296">
        <f ca="1"/>
        <v>0</v>
      </c>
      <c r="I315" s="296">
        <f ca="1"/>
        <v>0</v>
      </c>
      <c r="J315" s="296">
        <f ca="1"/>
        <v>0</v>
      </c>
      <c r="K315" s="217">
        <f ca="1"/>
        <v>0</v>
      </c>
      <c r="L315" s="217">
        <f ca="1"/>
        <v>0</v>
      </c>
      <c r="M315" s="217">
        <f ca="1"/>
        <v>0</v>
      </c>
      <c r="N315" s="217">
        <f ca="1"/>
        <v>0</v>
      </c>
      <c r="O315" s="299">
        <f ca="1"/>
        <v>0</v>
      </c>
      <c r="P315" s="298">
        <f ca="1"/>
        <v>0</v>
      </c>
      <c r="Q315" s="298">
        <f ca="1"/>
        <v>0</v>
      </c>
      <c r="R315" s="298">
        <f ca="1"/>
        <v>0</v>
      </c>
      <c r="S315" s="298">
        <f ca="1"/>
        <v>0</v>
      </c>
      <c r="T315" s="298">
        <f ca="1"/>
        <v>0</v>
      </c>
      <c r="U315" s="298">
        <f ca="1"/>
        <v>0</v>
      </c>
      <c r="V315" s="299">
        <f ca="1"/>
        <v>0</v>
      </c>
      <c r="W315" s="299">
        <f ca="1"/>
        <v>0</v>
      </c>
      <c r="X315" s="299">
        <f ca="1"/>
        <v>0</v>
      </c>
      <c r="Y315" s="299">
        <f ca="1"/>
        <v>0</v>
      </c>
      <c r="Z315" s="299">
        <f ca="1"/>
        <v>0</v>
      </c>
      <c r="AA315" s="298">
        <f ca="1"/>
        <v>0</v>
      </c>
      <c r="AB315" s="185"/>
      <c r="AD315"/>
      <c r="AE315"/>
    </row>
    <row r="316" spans="2:31" ht="51" hidden="1">
      <c r="B316" s="313">
        <f t="shared" ca="1" si="4"/>
        <v>0</v>
      </c>
      <c r="C316" s="296">
        <f ca="1"/>
        <v>0</v>
      </c>
      <c r="D316" s="296">
        <f ca="1"/>
        <v>0</v>
      </c>
      <c r="E316" s="296">
        <f ca="1"/>
        <v>0</v>
      </c>
      <c r="F316" s="296">
        <f ca="1"/>
        <v>0</v>
      </c>
      <c r="G316" s="296">
        <f ca="1"/>
        <v>0</v>
      </c>
      <c r="H316" s="296">
        <f ca="1"/>
        <v>0</v>
      </c>
      <c r="I316" s="296">
        <f ca="1"/>
        <v>0</v>
      </c>
      <c r="J316" s="296">
        <f ca="1"/>
        <v>0</v>
      </c>
      <c r="K316" s="217">
        <f ca="1"/>
        <v>0</v>
      </c>
      <c r="L316" s="217">
        <f ca="1"/>
        <v>0</v>
      </c>
      <c r="M316" s="217">
        <f ca="1"/>
        <v>0</v>
      </c>
      <c r="N316" s="217">
        <f ca="1"/>
        <v>0</v>
      </c>
      <c r="O316" s="299">
        <f ca="1"/>
        <v>0</v>
      </c>
      <c r="P316" s="298">
        <f ca="1"/>
        <v>0</v>
      </c>
      <c r="Q316" s="298">
        <f ca="1"/>
        <v>0</v>
      </c>
      <c r="R316" s="298">
        <f ca="1"/>
        <v>0</v>
      </c>
      <c r="S316" s="298">
        <f ca="1"/>
        <v>0</v>
      </c>
      <c r="T316" s="298">
        <f ca="1"/>
        <v>0</v>
      </c>
      <c r="U316" s="298">
        <f ca="1"/>
        <v>0</v>
      </c>
      <c r="V316" s="299">
        <f ca="1"/>
        <v>0</v>
      </c>
      <c r="W316" s="299">
        <f ca="1"/>
        <v>0</v>
      </c>
      <c r="X316" s="299">
        <f ca="1"/>
        <v>0</v>
      </c>
      <c r="Y316" s="299">
        <f ca="1"/>
        <v>0</v>
      </c>
      <c r="Z316" s="299">
        <f ca="1"/>
        <v>0</v>
      </c>
      <c r="AA316" s="298">
        <f ca="1"/>
        <v>0</v>
      </c>
      <c r="AB316" s="185"/>
      <c r="AD316"/>
      <c r="AE316"/>
    </row>
    <row r="317" spans="2:31" ht="51" hidden="1">
      <c r="B317" s="313">
        <f t="shared" ca="1" si="4"/>
        <v>0</v>
      </c>
      <c r="C317" s="296">
        <f ca="1"/>
        <v>0</v>
      </c>
      <c r="D317" s="296">
        <f ca="1"/>
        <v>0</v>
      </c>
      <c r="E317" s="296">
        <f ca="1"/>
        <v>0</v>
      </c>
      <c r="F317" s="296">
        <f ca="1"/>
        <v>0</v>
      </c>
      <c r="G317" s="296">
        <f ca="1"/>
        <v>0</v>
      </c>
      <c r="H317" s="296">
        <f ca="1"/>
        <v>0</v>
      </c>
      <c r="I317" s="296">
        <f ca="1"/>
        <v>0</v>
      </c>
      <c r="J317" s="296">
        <f ca="1"/>
        <v>0</v>
      </c>
      <c r="K317" s="217">
        <f ca="1"/>
        <v>0</v>
      </c>
      <c r="L317" s="217">
        <f ca="1"/>
        <v>0</v>
      </c>
      <c r="M317" s="217">
        <f ca="1"/>
        <v>0</v>
      </c>
      <c r="N317" s="217">
        <f ca="1"/>
        <v>0</v>
      </c>
      <c r="O317" s="299">
        <f ca="1"/>
        <v>0</v>
      </c>
      <c r="P317" s="298">
        <f ca="1"/>
        <v>0</v>
      </c>
      <c r="Q317" s="298">
        <f ca="1"/>
        <v>0</v>
      </c>
      <c r="R317" s="298">
        <f ca="1"/>
        <v>0</v>
      </c>
      <c r="S317" s="298">
        <f ca="1"/>
        <v>0</v>
      </c>
      <c r="T317" s="298">
        <f ca="1"/>
        <v>0</v>
      </c>
      <c r="U317" s="298">
        <f ca="1"/>
        <v>0</v>
      </c>
      <c r="V317" s="299">
        <f ca="1"/>
        <v>0</v>
      </c>
      <c r="W317" s="299">
        <f ca="1"/>
        <v>0</v>
      </c>
      <c r="X317" s="299">
        <f ca="1"/>
        <v>0</v>
      </c>
      <c r="Y317" s="299">
        <f ca="1"/>
        <v>0</v>
      </c>
      <c r="Z317" s="299">
        <f ca="1"/>
        <v>0</v>
      </c>
      <c r="AA317" s="298">
        <f ca="1"/>
        <v>0</v>
      </c>
      <c r="AB317" s="185"/>
      <c r="AD317"/>
      <c r="AE317"/>
    </row>
    <row r="318" spans="2:31" ht="51" hidden="1">
      <c r="B318" s="313">
        <f t="shared" ca="1" si="4"/>
        <v>0</v>
      </c>
      <c r="C318" s="296">
        <f ca="1"/>
        <v>0</v>
      </c>
      <c r="D318" s="296">
        <f ca="1"/>
        <v>0</v>
      </c>
      <c r="E318" s="296">
        <f ca="1"/>
        <v>0</v>
      </c>
      <c r="F318" s="296">
        <f ca="1"/>
        <v>0</v>
      </c>
      <c r="G318" s="296">
        <f ca="1"/>
        <v>0</v>
      </c>
      <c r="H318" s="296">
        <f ca="1"/>
        <v>0</v>
      </c>
      <c r="I318" s="296">
        <f ca="1"/>
        <v>0</v>
      </c>
      <c r="J318" s="296">
        <f ca="1"/>
        <v>0</v>
      </c>
      <c r="K318" s="217">
        <f ca="1"/>
        <v>0</v>
      </c>
      <c r="L318" s="217">
        <f ca="1"/>
        <v>0</v>
      </c>
      <c r="M318" s="217">
        <f ca="1"/>
        <v>0</v>
      </c>
      <c r="N318" s="217">
        <f ca="1"/>
        <v>0</v>
      </c>
      <c r="O318" s="299">
        <f ca="1"/>
        <v>0</v>
      </c>
      <c r="P318" s="298">
        <f ca="1"/>
        <v>0</v>
      </c>
      <c r="Q318" s="298">
        <f ca="1"/>
        <v>0</v>
      </c>
      <c r="R318" s="298">
        <f ca="1"/>
        <v>0</v>
      </c>
      <c r="S318" s="298">
        <f ca="1"/>
        <v>0</v>
      </c>
      <c r="T318" s="298">
        <f ca="1"/>
        <v>0</v>
      </c>
      <c r="U318" s="298">
        <f ca="1"/>
        <v>0</v>
      </c>
      <c r="V318" s="299">
        <f ca="1"/>
        <v>0</v>
      </c>
      <c r="W318" s="299">
        <f ca="1"/>
        <v>0</v>
      </c>
      <c r="X318" s="299">
        <f ca="1"/>
        <v>0</v>
      </c>
      <c r="Y318" s="299">
        <f ca="1"/>
        <v>0</v>
      </c>
      <c r="Z318" s="299">
        <f ca="1"/>
        <v>0</v>
      </c>
      <c r="AA318" s="298">
        <f ca="1"/>
        <v>0</v>
      </c>
      <c r="AB318" s="185"/>
      <c r="AD318"/>
      <c r="AE318"/>
    </row>
    <row r="319" spans="2:31" ht="51" hidden="1">
      <c r="B319" s="313">
        <f t="shared" ca="1" si="4"/>
        <v>0</v>
      </c>
      <c r="C319" s="296">
        <f ca="1"/>
        <v>0</v>
      </c>
      <c r="D319" s="296">
        <f ca="1"/>
        <v>0</v>
      </c>
      <c r="E319" s="296">
        <f ca="1"/>
        <v>0</v>
      </c>
      <c r="F319" s="296">
        <f ca="1"/>
        <v>0</v>
      </c>
      <c r="G319" s="296">
        <f ca="1"/>
        <v>0</v>
      </c>
      <c r="H319" s="296">
        <f ca="1"/>
        <v>0</v>
      </c>
      <c r="I319" s="296">
        <f ca="1"/>
        <v>0</v>
      </c>
      <c r="J319" s="296">
        <f ca="1"/>
        <v>0</v>
      </c>
      <c r="K319" s="217">
        <f ca="1"/>
        <v>0</v>
      </c>
      <c r="L319" s="217">
        <f ca="1"/>
        <v>0</v>
      </c>
      <c r="M319" s="217">
        <f ca="1"/>
        <v>0</v>
      </c>
      <c r="N319" s="217">
        <f ca="1"/>
        <v>0</v>
      </c>
      <c r="O319" s="299">
        <f ca="1"/>
        <v>0</v>
      </c>
      <c r="P319" s="298">
        <f ca="1"/>
        <v>0</v>
      </c>
      <c r="Q319" s="298">
        <f ca="1"/>
        <v>0</v>
      </c>
      <c r="R319" s="298">
        <f ca="1"/>
        <v>0</v>
      </c>
      <c r="S319" s="298">
        <f ca="1"/>
        <v>0</v>
      </c>
      <c r="T319" s="298">
        <f ca="1"/>
        <v>0</v>
      </c>
      <c r="U319" s="298">
        <f ca="1"/>
        <v>0</v>
      </c>
      <c r="V319" s="299">
        <f ca="1"/>
        <v>0</v>
      </c>
      <c r="W319" s="299">
        <f ca="1"/>
        <v>0</v>
      </c>
      <c r="X319" s="299">
        <f ca="1"/>
        <v>0</v>
      </c>
      <c r="Y319" s="299">
        <f ca="1"/>
        <v>0</v>
      </c>
      <c r="Z319" s="299">
        <f ca="1"/>
        <v>0</v>
      </c>
      <c r="AA319" s="298">
        <f ca="1"/>
        <v>0</v>
      </c>
      <c r="AB319" s="185"/>
      <c r="AD319"/>
      <c r="AE319"/>
    </row>
    <row r="320" spans="2:31" ht="51" hidden="1">
      <c r="B320" s="313">
        <f t="shared" ca="1" si="4"/>
        <v>0</v>
      </c>
      <c r="C320" s="296">
        <f ca="1"/>
        <v>0</v>
      </c>
      <c r="D320" s="296">
        <f ca="1"/>
        <v>0</v>
      </c>
      <c r="E320" s="296">
        <f ca="1"/>
        <v>0</v>
      </c>
      <c r="F320" s="296">
        <f ca="1"/>
        <v>0</v>
      </c>
      <c r="G320" s="296">
        <f ca="1"/>
        <v>0</v>
      </c>
      <c r="H320" s="296">
        <f ca="1"/>
        <v>0</v>
      </c>
      <c r="I320" s="296">
        <f ca="1"/>
        <v>0</v>
      </c>
      <c r="J320" s="296">
        <f ca="1"/>
        <v>0</v>
      </c>
      <c r="K320" s="217">
        <f ca="1"/>
        <v>0</v>
      </c>
      <c r="L320" s="217">
        <f ca="1"/>
        <v>0</v>
      </c>
      <c r="M320" s="217">
        <f ca="1"/>
        <v>0</v>
      </c>
      <c r="N320" s="217">
        <f ca="1"/>
        <v>0</v>
      </c>
      <c r="O320" s="299">
        <f ca="1"/>
        <v>0</v>
      </c>
      <c r="P320" s="298">
        <f ca="1"/>
        <v>0</v>
      </c>
      <c r="Q320" s="298">
        <f ca="1"/>
        <v>0</v>
      </c>
      <c r="R320" s="298">
        <f ca="1"/>
        <v>0</v>
      </c>
      <c r="S320" s="298">
        <f ca="1"/>
        <v>0</v>
      </c>
      <c r="T320" s="298">
        <f ca="1"/>
        <v>0</v>
      </c>
      <c r="U320" s="298">
        <f ca="1"/>
        <v>0</v>
      </c>
      <c r="V320" s="299">
        <f ca="1"/>
        <v>0</v>
      </c>
      <c r="W320" s="299">
        <f ca="1"/>
        <v>0</v>
      </c>
      <c r="X320" s="299">
        <f ca="1"/>
        <v>0</v>
      </c>
      <c r="Y320" s="299">
        <f ca="1"/>
        <v>0</v>
      </c>
      <c r="Z320" s="299">
        <f ca="1"/>
        <v>0</v>
      </c>
      <c r="AA320" s="298">
        <f ca="1"/>
        <v>0</v>
      </c>
      <c r="AB320" s="185"/>
      <c r="AD320"/>
      <c r="AE320"/>
    </row>
    <row r="321" spans="2:31" ht="51" hidden="1">
      <c r="B321" s="313">
        <f t="shared" ca="1" si="4"/>
        <v>0</v>
      </c>
      <c r="C321" s="296">
        <f ca="1"/>
        <v>0</v>
      </c>
      <c r="D321" s="296">
        <f ca="1"/>
        <v>0</v>
      </c>
      <c r="E321" s="296">
        <f ca="1"/>
        <v>0</v>
      </c>
      <c r="F321" s="296">
        <f ca="1"/>
        <v>0</v>
      </c>
      <c r="G321" s="296">
        <f ca="1"/>
        <v>0</v>
      </c>
      <c r="H321" s="296">
        <f ca="1"/>
        <v>0</v>
      </c>
      <c r="I321" s="296">
        <f ca="1"/>
        <v>0</v>
      </c>
      <c r="J321" s="296">
        <f ca="1"/>
        <v>0</v>
      </c>
      <c r="K321" s="217">
        <f ca="1"/>
        <v>0</v>
      </c>
      <c r="L321" s="217">
        <f ca="1"/>
        <v>0</v>
      </c>
      <c r="M321" s="217">
        <f ca="1"/>
        <v>0</v>
      </c>
      <c r="N321" s="217">
        <f ca="1"/>
        <v>0</v>
      </c>
      <c r="O321" s="299">
        <f ca="1"/>
        <v>0</v>
      </c>
      <c r="P321" s="298">
        <f ca="1"/>
        <v>0</v>
      </c>
      <c r="Q321" s="298">
        <f ca="1"/>
        <v>0</v>
      </c>
      <c r="R321" s="298">
        <f ca="1"/>
        <v>0</v>
      </c>
      <c r="S321" s="298">
        <f ca="1"/>
        <v>0</v>
      </c>
      <c r="T321" s="298">
        <f ca="1"/>
        <v>0</v>
      </c>
      <c r="U321" s="298">
        <f ca="1"/>
        <v>0</v>
      </c>
      <c r="V321" s="299">
        <f ca="1"/>
        <v>0</v>
      </c>
      <c r="W321" s="299">
        <f ca="1"/>
        <v>0</v>
      </c>
      <c r="X321" s="299">
        <f ca="1"/>
        <v>0</v>
      </c>
      <c r="Y321" s="299">
        <f ca="1"/>
        <v>0</v>
      </c>
      <c r="Z321" s="299">
        <f ca="1"/>
        <v>0</v>
      </c>
      <c r="AA321" s="298">
        <f ca="1"/>
        <v>0</v>
      </c>
      <c r="AB321" s="185"/>
      <c r="AD321"/>
      <c r="AE321"/>
    </row>
    <row r="322" spans="2:31" ht="51" hidden="1">
      <c r="B322" s="313">
        <f t="shared" ca="1" si="4"/>
        <v>0</v>
      </c>
      <c r="C322" s="296">
        <f ca="1"/>
        <v>0</v>
      </c>
      <c r="D322" s="296">
        <f ca="1"/>
        <v>0</v>
      </c>
      <c r="E322" s="296">
        <f ca="1"/>
        <v>0</v>
      </c>
      <c r="F322" s="296">
        <f ca="1"/>
        <v>0</v>
      </c>
      <c r="G322" s="296">
        <f ca="1"/>
        <v>0</v>
      </c>
      <c r="H322" s="296">
        <f ca="1"/>
        <v>0</v>
      </c>
      <c r="I322" s="296">
        <f ca="1"/>
        <v>0</v>
      </c>
      <c r="J322" s="296">
        <f ca="1"/>
        <v>0</v>
      </c>
      <c r="K322" s="217">
        <f ca="1"/>
        <v>0</v>
      </c>
      <c r="L322" s="217">
        <f ca="1"/>
        <v>0</v>
      </c>
      <c r="M322" s="217">
        <f ca="1"/>
        <v>0</v>
      </c>
      <c r="N322" s="217">
        <f ca="1"/>
        <v>0</v>
      </c>
      <c r="O322" s="299">
        <f ca="1"/>
        <v>0</v>
      </c>
      <c r="P322" s="298">
        <f ca="1"/>
        <v>0</v>
      </c>
      <c r="Q322" s="298">
        <f ca="1"/>
        <v>0</v>
      </c>
      <c r="R322" s="298">
        <f ca="1"/>
        <v>0</v>
      </c>
      <c r="S322" s="298">
        <f ca="1"/>
        <v>0</v>
      </c>
      <c r="T322" s="298">
        <f ca="1"/>
        <v>0</v>
      </c>
      <c r="U322" s="298">
        <f ca="1"/>
        <v>0</v>
      </c>
      <c r="V322" s="299">
        <f ca="1"/>
        <v>0</v>
      </c>
      <c r="W322" s="299">
        <f ca="1"/>
        <v>0</v>
      </c>
      <c r="X322" s="299">
        <f ca="1"/>
        <v>0</v>
      </c>
      <c r="Y322" s="299">
        <f ca="1"/>
        <v>0</v>
      </c>
      <c r="Z322" s="299">
        <f ca="1"/>
        <v>0</v>
      </c>
      <c r="AA322" s="298">
        <f ca="1"/>
        <v>0</v>
      </c>
      <c r="AB322" s="185"/>
      <c r="AD322"/>
      <c r="AE322"/>
    </row>
    <row r="323" spans="2:31" ht="51" hidden="1">
      <c r="B323" s="313">
        <f t="shared" ca="1" si="4"/>
        <v>0</v>
      </c>
      <c r="C323" s="296">
        <f ca="1"/>
        <v>0</v>
      </c>
      <c r="D323" s="296">
        <f ca="1"/>
        <v>0</v>
      </c>
      <c r="E323" s="296">
        <f ca="1"/>
        <v>0</v>
      </c>
      <c r="F323" s="296">
        <f ca="1"/>
        <v>0</v>
      </c>
      <c r="G323" s="296">
        <f ca="1"/>
        <v>0</v>
      </c>
      <c r="H323" s="296">
        <f ca="1"/>
        <v>0</v>
      </c>
      <c r="I323" s="296">
        <f ca="1"/>
        <v>0</v>
      </c>
      <c r="J323" s="296">
        <f ca="1"/>
        <v>0</v>
      </c>
      <c r="K323" s="217">
        <f ca="1"/>
        <v>0</v>
      </c>
      <c r="L323" s="217">
        <f ca="1"/>
        <v>0</v>
      </c>
      <c r="M323" s="217">
        <f ca="1"/>
        <v>0</v>
      </c>
      <c r="N323" s="217">
        <f ca="1"/>
        <v>0</v>
      </c>
      <c r="O323" s="299">
        <f ca="1"/>
        <v>0</v>
      </c>
      <c r="P323" s="298">
        <f ca="1"/>
        <v>0</v>
      </c>
      <c r="Q323" s="298">
        <f ca="1"/>
        <v>0</v>
      </c>
      <c r="R323" s="298">
        <f ca="1"/>
        <v>0</v>
      </c>
      <c r="S323" s="298">
        <f ca="1"/>
        <v>0</v>
      </c>
      <c r="T323" s="298">
        <f ca="1"/>
        <v>0</v>
      </c>
      <c r="U323" s="298">
        <f ca="1"/>
        <v>0</v>
      </c>
      <c r="V323" s="299">
        <f ca="1"/>
        <v>0</v>
      </c>
      <c r="W323" s="299">
        <f ca="1"/>
        <v>0</v>
      </c>
      <c r="X323" s="299">
        <f ca="1"/>
        <v>0</v>
      </c>
      <c r="Y323" s="299">
        <f ca="1"/>
        <v>0</v>
      </c>
      <c r="Z323" s="299">
        <f ca="1"/>
        <v>0</v>
      </c>
      <c r="AA323" s="298">
        <f ca="1"/>
        <v>0</v>
      </c>
      <c r="AB323" s="185"/>
      <c r="AD323"/>
      <c r="AE323"/>
    </row>
    <row r="324" spans="2:31" ht="51" hidden="1">
      <c r="B324" s="313">
        <f t="shared" ca="1" si="4"/>
        <v>0</v>
      </c>
      <c r="C324" s="296">
        <f ca="1"/>
        <v>0</v>
      </c>
      <c r="D324" s="296">
        <f ca="1"/>
        <v>0</v>
      </c>
      <c r="E324" s="296">
        <f ca="1"/>
        <v>0</v>
      </c>
      <c r="F324" s="296">
        <f ca="1"/>
        <v>0</v>
      </c>
      <c r="G324" s="296">
        <f ca="1"/>
        <v>0</v>
      </c>
      <c r="H324" s="296">
        <f ca="1"/>
        <v>0</v>
      </c>
      <c r="I324" s="296">
        <f ca="1"/>
        <v>0</v>
      </c>
      <c r="J324" s="296">
        <f ca="1"/>
        <v>0</v>
      </c>
      <c r="K324" s="217">
        <f ca="1"/>
        <v>0</v>
      </c>
      <c r="L324" s="217">
        <f ca="1"/>
        <v>0</v>
      </c>
      <c r="M324" s="217">
        <f ca="1"/>
        <v>0</v>
      </c>
      <c r="N324" s="217">
        <f ca="1"/>
        <v>0</v>
      </c>
      <c r="O324" s="299">
        <f ca="1"/>
        <v>0</v>
      </c>
      <c r="P324" s="298">
        <f ca="1"/>
        <v>0</v>
      </c>
      <c r="Q324" s="298">
        <f ca="1"/>
        <v>0</v>
      </c>
      <c r="R324" s="298">
        <f ca="1"/>
        <v>0</v>
      </c>
      <c r="S324" s="298">
        <f ca="1"/>
        <v>0</v>
      </c>
      <c r="T324" s="298">
        <f ca="1"/>
        <v>0</v>
      </c>
      <c r="U324" s="298">
        <f ca="1"/>
        <v>0</v>
      </c>
      <c r="V324" s="299">
        <f ca="1"/>
        <v>0</v>
      </c>
      <c r="W324" s="299">
        <f ca="1"/>
        <v>0</v>
      </c>
      <c r="X324" s="299">
        <f ca="1"/>
        <v>0</v>
      </c>
      <c r="Y324" s="299">
        <f ca="1"/>
        <v>0</v>
      </c>
      <c r="Z324" s="299">
        <f ca="1"/>
        <v>0</v>
      </c>
      <c r="AA324" s="298">
        <f ca="1"/>
        <v>0</v>
      </c>
      <c r="AB324" s="185"/>
      <c r="AD324"/>
      <c r="AE324"/>
    </row>
    <row r="325" spans="2:31" ht="51" hidden="1">
      <c r="B325" s="313">
        <f t="shared" ca="1" si="4"/>
        <v>0</v>
      </c>
      <c r="C325" s="296">
        <f ca="1"/>
        <v>0</v>
      </c>
      <c r="D325" s="296">
        <f ca="1"/>
        <v>0</v>
      </c>
      <c r="E325" s="296">
        <f ca="1"/>
        <v>0</v>
      </c>
      <c r="F325" s="296">
        <f ca="1"/>
        <v>0</v>
      </c>
      <c r="G325" s="296">
        <f ca="1"/>
        <v>0</v>
      </c>
      <c r="H325" s="296">
        <f ca="1"/>
        <v>0</v>
      </c>
      <c r="I325" s="296">
        <f ca="1"/>
        <v>0</v>
      </c>
      <c r="J325" s="296">
        <f ca="1"/>
        <v>0</v>
      </c>
      <c r="K325" s="217">
        <f ca="1"/>
        <v>0</v>
      </c>
      <c r="L325" s="217">
        <f ca="1"/>
        <v>0</v>
      </c>
      <c r="M325" s="217">
        <f ca="1"/>
        <v>0</v>
      </c>
      <c r="N325" s="217">
        <f ca="1"/>
        <v>0</v>
      </c>
      <c r="O325" s="299">
        <f ca="1"/>
        <v>0</v>
      </c>
      <c r="P325" s="298">
        <f ca="1"/>
        <v>0</v>
      </c>
      <c r="Q325" s="298">
        <f ca="1"/>
        <v>0</v>
      </c>
      <c r="R325" s="298">
        <f ca="1"/>
        <v>0</v>
      </c>
      <c r="S325" s="298">
        <f ca="1"/>
        <v>0</v>
      </c>
      <c r="T325" s="298">
        <f ca="1"/>
        <v>0</v>
      </c>
      <c r="U325" s="298">
        <f ca="1"/>
        <v>0</v>
      </c>
      <c r="V325" s="299">
        <f ca="1"/>
        <v>0</v>
      </c>
      <c r="W325" s="299">
        <f ca="1"/>
        <v>0</v>
      </c>
      <c r="X325" s="299">
        <f ca="1"/>
        <v>0</v>
      </c>
      <c r="Y325" s="299">
        <f ca="1"/>
        <v>0</v>
      </c>
      <c r="Z325" s="299">
        <f ca="1"/>
        <v>0</v>
      </c>
      <c r="AA325" s="298">
        <f ca="1"/>
        <v>0</v>
      </c>
      <c r="AB325" s="185"/>
      <c r="AD325"/>
      <c r="AE325"/>
    </row>
    <row r="326" spans="2:31" ht="51" hidden="1">
      <c r="B326" s="313">
        <f t="shared" ca="1" si="4"/>
        <v>0</v>
      </c>
      <c r="C326" s="296">
        <f ca="1"/>
        <v>0</v>
      </c>
      <c r="D326" s="296">
        <f ca="1"/>
        <v>0</v>
      </c>
      <c r="E326" s="296">
        <f ca="1"/>
        <v>0</v>
      </c>
      <c r="F326" s="296">
        <f ca="1"/>
        <v>0</v>
      </c>
      <c r="G326" s="296">
        <f ca="1"/>
        <v>0</v>
      </c>
      <c r="H326" s="296">
        <f ca="1"/>
        <v>0</v>
      </c>
      <c r="I326" s="296">
        <f ca="1"/>
        <v>0</v>
      </c>
      <c r="J326" s="296">
        <f ca="1"/>
        <v>0</v>
      </c>
      <c r="K326" s="217">
        <f ca="1"/>
        <v>0</v>
      </c>
      <c r="L326" s="217">
        <f ca="1"/>
        <v>0</v>
      </c>
      <c r="M326" s="217">
        <f ca="1"/>
        <v>0</v>
      </c>
      <c r="N326" s="217">
        <f ca="1"/>
        <v>0</v>
      </c>
      <c r="O326" s="299">
        <f ca="1"/>
        <v>0</v>
      </c>
      <c r="P326" s="298">
        <f ca="1"/>
        <v>0</v>
      </c>
      <c r="Q326" s="298">
        <f ca="1"/>
        <v>0</v>
      </c>
      <c r="R326" s="298">
        <f ca="1"/>
        <v>0</v>
      </c>
      <c r="S326" s="298">
        <f ca="1"/>
        <v>0</v>
      </c>
      <c r="T326" s="298">
        <f ca="1"/>
        <v>0</v>
      </c>
      <c r="U326" s="298">
        <f ca="1"/>
        <v>0</v>
      </c>
      <c r="V326" s="299">
        <f ca="1"/>
        <v>0</v>
      </c>
      <c r="W326" s="299">
        <f ca="1"/>
        <v>0</v>
      </c>
      <c r="X326" s="299">
        <f ca="1"/>
        <v>0</v>
      </c>
      <c r="Y326" s="299">
        <f ca="1"/>
        <v>0</v>
      </c>
      <c r="Z326" s="299">
        <f ca="1"/>
        <v>0</v>
      </c>
      <c r="AA326" s="298">
        <f ca="1"/>
        <v>0</v>
      </c>
      <c r="AB326" s="185"/>
      <c r="AD326"/>
      <c r="AE326"/>
    </row>
    <row r="327" spans="2:31" ht="51" hidden="1">
      <c r="B327" s="313">
        <f t="shared" ca="1" si="4"/>
        <v>0</v>
      </c>
      <c r="C327" s="296">
        <f ca="1"/>
        <v>0</v>
      </c>
      <c r="D327" s="296">
        <f ca="1"/>
        <v>0</v>
      </c>
      <c r="E327" s="296">
        <f ca="1"/>
        <v>0</v>
      </c>
      <c r="F327" s="296">
        <f ca="1"/>
        <v>0</v>
      </c>
      <c r="G327" s="296">
        <f ca="1"/>
        <v>0</v>
      </c>
      <c r="H327" s="296">
        <f ca="1"/>
        <v>0</v>
      </c>
      <c r="I327" s="296">
        <f ca="1"/>
        <v>0</v>
      </c>
      <c r="J327" s="296">
        <f ca="1"/>
        <v>0</v>
      </c>
      <c r="K327" s="217">
        <f ca="1"/>
        <v>0</v>
      </c>
      <c r="L327" s="217">
        <f ca="1"/>
        <v>0</v>
      </c>
      <c r="M327" s="217">
        <f ca="1"/>
        <v>0</v>
      </c>
      <c r="N327" s="217">
        <f ca="1"/>
        <v>0</v>
      </c>
      <c r="O327" s="299">
        <f ca="1"/>
        <v>0</v>
      </c>
      <c r="P327" s="298">
        <f ca="1"/>
        <v>0</v>
      </c>
      <c r="Q327" s="298">
        <f ca="1"/>
        <v>0</v>
      </c>
      <c r="R327" s="298">
        <f ca="1"/>
        <v>0</v>
      </c>
      <c r="S327" s="298">
        <f ca="1"/>
        <v>0</v>
      </c>
      <c r="T327" s="298">
        <f ca="1"/>
        <v>0</v>
      </c>
      <c r="U327" s="298">
        <f ca="1"/>
        <v>0</v>
      </c>
      <c r="V327" s="299">
        <f ca="1"/>
        <v>0</v>
      </c>
      <c r="W327" s="299">
        <f ca="1"/>
        <v>0</v>
      </c>
      <c r="X327" s="299">
        <f ca="1"/>
        <v>0</v>
      </c>
      <c r="Y327" s="299">
        <f ca="1"/>
        <v>0</v>
      </c>
      <c r="Z327" s="299">
        <f ca="1"/>
        <v>0</v>
      </c>
      <c r="AA327" s="298">
        <f ca="1"/>
        <v>0</v>
      </c>
      <c r="AB327" s="185"/>
      <c r="AD327"/>
      <c r="AE327"/>
    </row>
    <row r="328" spans="2:31" ht="51" hidden="1">
      <c r="B328" s="313">
        <f t="shared" ca="1" si="4"/>
        <v>0</v>
      </c>
      <c r="C328" s="296">
        <f ca="1"/>
        <v>0</v>
      </c>
      <c r="D328" s="296">
        <f ca="1"/>
        <v>0</v>
      </c>
      <c r="E328" s="296">
        <f ca="1"/>
        <v>0</v>
      </c>
      <c r="F328" s="296">
        <f ca="1"/>
        <v>0</v>
      </c>
      <c r="G328" s="296">
        <f ca="1"/>
        <v>0</v>
      </c>
      <c r="H328" s="296">
        <f ca="1"/>
        <v>0</v>
      </c>
      <c r="I328" s="296">
        <f ca="1"/>
        <v>0</v>
      </c>
      <c r="J328" s="296">
        <f ca="1"/>
        <v>0</v>
      </c>
      <c r="K328" s="217">
        <f ca="1"/>
        <v>0</v>
      </c>
      <c r="L328" s="217">
        <f ca="1"/>
        <v>0</v>
      </c>
      <c r="M328" s="217">
        <f ca="1"/>
        <v>0</v>
      </c>
      <c r="N328" s="217">
        <f ca="1"/>
        <v>0</v>
      </c>
      <c r="O328" s="299">
        <f ca="1"/>
        <v>0</v>
      </c>
      <c r="P328" s="298">
        <f ca="1"/>
        <v>0</v>
      </c>
      <c r="Q328" s="298">
        <f ca="1"/>
        <v>0</v>
      </c>
      <c r="R328" s="298">
        <f ca="1"/>
        <v>0</v>
      </c>
      <c r="S328" s="298">
        <f ca="1"/>
        <v>0</v>
      </c>
      <c r="T328" s="298">
        <f ca="1"/>
        <v>0</v>
      </c>
      <c r="U328" s="298">
        <f ca="1"/>
        <v>0</v>
      </c>
      <c r="V328" s="299">
        <f ca="1"/>
        <v>0</v>
      </c>
      <c r="W328" s="299">
        <f ca="1"/>
        <v>0</v>
      </c>
      <c r="X328" s="299">
        <f ca="1"/>
        <v>0</v>
      </c>
      <c r="Y328" s="299">
        <f ca="1"/>
        <v>0</v>
      </c>
      <c r="Z328" s="299">
        <f ca="1"/>
        <v>0</v>
      </c>
      <c r="AA328" s="298">
        <f ca="1"/>
        <v>0</v>
      </c>
      <c r="AB328" s="185"/>
      <c r="AD328"/>
      <c r="AE328"/>
    </row>
    <row r="329" spans="2:31" ht="51" hidden="1">
      <c r="B329" s="313">
        <f t="shared" ca="1" si="4"/>
        <v>0</v>
      </c>
      <c r="C329" s="296">
        <f ca="1"/>
        <v>0</v>
      </c>
      <c r="D329" s="296">
        <f ca="1"/>
        <v>0</v>
      </c>
      <c r="E329" s="296">
        <f ca="1"/>
        <v>0</v>
      </c>
      <c r="F329" s="296">
        <f ca="1"/>
        <v>0</v>
      </c>
      <c r="G329" s="296">
        <f ca="1"/>
        <v>0</v>
      </c>
      <c r="H329" s="296">
        <f ca="1"/>
        <v>0</v>
      </c>
      <c r="I329" s="296">
        <f ca="1"/>
        <v>0</v>
      </c>
      <c r="J329" s="296">
        <f ca="1"/>
        <v>0</v>
      </c>
      <c r="K329" s="217">
        <f ca="1"/>
        <v>0</v>
      </c>
      <c r="L329" s="217">
        <f ca="1"/>
        <v>0</v>
      </c>
      <c r="M329" s="217">
        <f ca="1"/>
        <v>0</v>
      </c>
      <c r="N329" s="217">
        <f ca="1"/>
        <v>0</v>
      </c>
      <c r="O329" s="299">
        <f ca="1"/>
        <v>0</v>
      </c>
      <c r="P329" s="298">
        <f ca="1"/>
        <v>0</v>
      </c>
      <c r="Q329" s="298">
        <f ca="1"/>
        <v>0</v>
      </c>
      <c r="R329" s="298">
        <f ca="1"/>
        <v>0</v>
      </c>
      <c r="S329" s="298">
        <f ca="1"/>
        <v>0</v>
      </c>
      <c r="T329" s="298">
        <f ca="1"/>
        <v>0</v>
      </c>
      <c r="U329" s="298">
        <f ca="1"/>
        <v>0</v>
      </c>
      <c r="V329" s="299">
        <f ca="1"/>
        <v>0</v>
      </c>
      <c r="W329" s="299">
        <f ca="1"/>
        <v>0</v>
      </c>
      <c r="X329" s="299">
        <f ca="1"/>
        <v>0</v>
      </c>
      <c r="Y329" s="299">
        <f ca="1"/>
        <v>0</v>
      </c>
      <c r="Z329" s="299">
        <f ca="1"/>
        <v>0</v>
      </c>
      <c r="AA329" s="298">
        <f ca="1"/>
        <v>0</v>
      </c>
      <c r="AB329" s="185"/>
      <c r="AD329"/>
      <c r="AE329"/>
    </row>
    <row r="330" spans="2:31" ht="51" hidden="1">
      <c r="B330" s="313">
        <f t="shared" ca="1" si="4"/>
        <v>0</v>
      </c>
      <c r="C330" s="296">
        <f ca="1"/>
        <v>0</v>
      </c>
      <c r="D330" s="296">
        <f ca="1"/>
        <v>0</v>
      </c>
      <c r="E330" s="296">
        <f ca="1"/>
        <v>0</v>
      </c>
      <c r="F330" s="296">
        <f ca="1"/>
        <v>0</v>
      </c>
      <c r="G330" s="296">
        <f ca="1"/>
        <v>0</v>
      </c>
      <c r="H330" s="296">
        <f ca="1"/>
        <v>0</v>
      </c>
      <c r="I330" s="296">
        <f ca="1"/>
        <v>0</v>
      </c>
      <c r="J330" s="296">
        <f ca="1"/>
        <v>0</v>
      </c>
      <c r="K330" s="217">
        <f ca="1"/>
        <v>0</v>
      </c>
      <c r="L330" s="217">
        <f ca="1"/>
        <v>0</v>
      </c>
      <c r="M330" s="217">
        <f ca="1"/>
        <v>0</v>
      </c>
      <c r="N330" s="217">
        <f ca="1"/>
        <v>0</v>
      </c>
      <c r="O330" s="299">
        <f ca="1"/>
        <v>0</v>
      </c>
      <c r="P330" s="298">
        <f ca="1"/>
        <v>0</v>
      </c>
      <c r="Q330" s="298">
        <f ca="1"/>
        <v>0</v>
      </c>
      <c r="R330" s="298">
        <f ca="1"/>
        <v>0</v>
      </c>
      <c r="S330" s="298">
        <f ca="1"/>
        <v>0</v>
      </c>
      <c r="T330" s="298">
        <f ca="1"/>
        <v>0</v>
      </c>
      <c r="U330" s="298">
        <f ca="1"/>
        <v>0</v>
      </c>
      <c r="V330" s="299">
        <f ca="1"/>
        <v>0</v>
      </c>
      <c r="W330" s="299">
        <f ca="1"/>
        <v>0</v>
      </c>
      <c r="X330" s="299">
        <f ca="1"/>
        <v>0</v>
      </c>
      <c r="Y330" s="299">
        <f ca="1"/>
        <v>0</v>
      </c>
      <c r="Z330" s="299">
        <f ca="1"/>
        <v>0</v>
      </c>
      <c r="AA330" s="298">
        <f ca="1"/>
        <v>0</v>
      </c>
      <c r="AB330" s="185"/>
      <c r="AD330"/>
      <c r="AE330"/>
    </row>
    <row r="331" spans="2:31" ht="51" hidden="1">
      <c r="B331" s="313">
        <f t="shared" ca="1" si="4"/>
        <v>0</v>
      </c>
      <c r="C331" s="296">
        <f ca="1"/>
        <v>0</v>
      </c>
      <c r="D331" s="296">
        <f ca="1"/>
        <v>0</v>
      </c>
      <c r="E331" s="296">
        <f ca="1"/>
        <v>0</v>
      </c>
      <c r="F331" s="296">
        <f ca="1"/>
        <v>0</v>
      </c>
      <c r="G331" s="296">
        <f ca="1"/>
        <v>0</v>
      </c>
      <c r="H331" s="296">
        <f ca="1"/>
        <v>0</v>
      </c>
      <c r="I331" s="296">
        <f ca="1"/>
        <v>0</v>
      </c>
      <c r="J331" s="296">
        <f ca="1"/>
        <v>0</v>
      </c>
      <c r="K331" s="217">
        <f ca="1"/>
        <v>0</v>
      </c>
      <c r="L331" s="217">
        <f ca="1"/>
        <v>0</v>
      </c>
      <c r="M331" s="217">
        <f ca="1"/>
        <v>0</v>
      </c>
      <c r="N331" s="217">
        <f ca="1"/>
        <v>0</v>
      </c>
      <c r="O331" s="299">
        <f ca="1"/>
        <v>0</v>
      </c>
      <c r="P331" s="298">
        <f ca="1"/>
        <v>0</v>
      </c>
      <c r="Q331" s="298">
        <f ca="1"/>
        <v>0</v>
      </c>
      <c r="R331" s="298">
        <f ca="1"/>
        <v>0</v>
      </c>
      <c r="S331" s="298">
        <f ca="1"/>
        <v>0</v>
      </c>
      <c r="T331" s="298">
        <f ca="1"/>
        <v>0</v>
      </c>
      <c r="U331" s="298">
        <f ca="1"/>
        <v>0</v>
      </c>
      <c r="V331" s="299">
        <f ca="1"/>
        <v>0</v>
      </c>
      <c r="W331" s="299">
        <f ca="1"/>
        <v>0</v>
      </c>
      <c r="X331" s="299">
        <f ca="1"/>
        <v>0</v>
      </c>
      <c r="Y331" s="299">
        <f ca="1"/>
        <v>0</v>
      </c>
      <c r="Z331" s="299">
        <f ca="1"/>
        <v>0</v>
      </c>
      <c r="AA331" s="298">
        <f ca="1"/>
        <v>0</v>
      </c>
      <c r="AB331" s="185"/>
      <c r="AD331"/>
      <c r="AE331"/>
    </row>
    <row r="332" spans="2:31" ht="51" hidden="1">
      <c r="B332" s="313">
        <f t="shared" ref="B332:B395" ca="1" si="5">IF($C$8=$B$6,"",AA332)</f>
        <v>0</v>
      </c>
      <c r="C332" s="296">
        <f ca="1"/>
        <v>0</v>
      </c>
      <c r="D332" s="296">
        <f ca="1"/>
        <v>0</v>
      </c>
      <c r="E332" s="296">
        <f ca="1"/>
        <v>0</v>
      </c>
      <c r="F332" s="296">
        <f ca="1"/>
        <v>0</v>
      </c>
      <c r="G332" s="296">
        <f ca="1"/>
        <v>0</v>
      </c>
      <c r="H332" s="296">
        <f ca="1"/>
        <v>0</v>
      </c>
      <c r="I332" s="296">
        <f ca="1"/>
        <v>0</v>
      </c>
      <c r="J332" s="296">
        <f ca="1"/>
        <v>0</v>
      </c>
      <c r="K332" s="217">
        <f ca="1"/>
        <v>0</v>
      </c>
      <c r="L332" s="217">
        <f ca="1"/>
        <v>0</v>
      </c>
      <c r="M332" s="217">
        <f ca="1"/>
        <v>0</v>
      </c>
      <c r="N332" s="217">
        <f ca="1"/>
        <v>0</v>
      </c>
      <c r="O332" s="299">
        <f ca="1"/>
        <v>0</v>
      </c>
      <c r="P332" s="298">
        <f ca="1"/>
        <v>0</v>
      </c>
      <c r="Q332" s="298">
        <f ca="1"/>
        <v>0</v>
      </c>
      <c r="R332" s="298">
        <f ca="1"/>
        <v>0</v>
      </c>
      <c r="S332" s="298">
        <f ca="1"/>
        <v>0</v>
      </c>
      <c r="T332" s="298">
        <f ca="1"/>
        <v>0</v>
      </c>
      <c r="U332" s="298">
        <f ca="1"/>
        <v>0</v>
      </c>
      <c r="V332" s="299">
        <f ca="1"/>
        <v>0</v>
      </c>
      <c r="W332" s="299">
        <f ca="1"/>
        <v>0</v>
      </c>
      <c r="X332" s="299">
        <f ca="1"/>
        <v>0</v>
      </c>
      <c r="Y332" s="299">
        <f ca="1"/>
        <v>0</v>
      </c>
      <c r="Z332" s="299">
        <f ca="1"/>
        <v>0</v>
      </c>
      <c r="AA332" s="298">
        <f ca="1"/>
        <v>0</v>
      </c>
      <c r="AB332" s="185"/>
      <c r="AD332"/>
      <c r="AE332"/>
    </row>
    <row r="333" spans="2:31" ht="51" hidden="1">
      <c r="B333" s="313">
        <f t="shared" ca="1" si="5"/>
        <v>0</v>
      </c>
      <c r="C333" s="296">
        <f ca="1"/>
        <v>0</v>
      </c>
      <c r="D333" s="296">
        <f ca="1"/>
        <v>0</v>
      </c>
      <c r="E333" s="296">
        <f ca="1"/>
        <v>0</v>
      </c>
      <c r="F333" s="296">
        <f ca="1"/>
        <v>0</v>
      </c>
      <c r="G333" s="296">
        <f ca="1"/>
        <v>0</v>
      </c>
      <c r="H333" s="296">
        <f ca="1"/>
        <v>0</v>
      </c>
      <c r="I333" s="296">
        <f ca="1"/>
        <v>0</v>
      </c>
      <c r="J333" s="296">
        <f ca="1"/>
        <v>0</v>
      </c>
      <c r="K333" s="217">
        <f ca="1"/>
        <v>0</v>
      </c>
      <c r="L333" s="217">
        <f ca="1"/>
        <v>0</v>
      </c>
      <c r="M333" s="217">
        <f ca="1"/>
        <v>0</v>
      </c>
      <c r="N333" s="217">
        <f ca="1"/>
        <v>0</v>
      </c>
      <c r="O333" s="299">
        <f ca="1"/>
        <v>0</v>
      </c>
      <c r="P333" s="298">
        <f ca="1"/>
        <v>0</v>
      </c>
      <c r="Q333" s="298">
        <f ca="1"/>
        <v>0</v>
      </c>
      <c r="R333" s="298">
        <f ca="1"/>
        <v>0</v>
      </c>
      <c r="S333" s="298">
        <f ca="1"/>
        <v>0</v>
      </c>
      <c r="T333" s="298">
        <f ca="1"/>
        <v>0</v>
      </c>
      <c r="U333" s="298">
        <f ca="1"/>
        <v>0</v>
      </c>
      <c r="V333" s="299">
        <f ca="1"/>
        <v>0</v>
      </c>
      <c r="W333" s="299">
        <f ca="1"/>
        <v>0</v>
      </c>
      <c r="X333" s="299">
        <f ca="1"/>
        <v>0</v>
      </c>
      <c r="Y333" s="299">
        <f ca="1"/>
        <v>0</v>
      </c>
      <c r="Z333" s="299">
        <f ca="1"/>
        <v>0</v>
      </c>
      <c r="AA333" s="298">
        <f ca="1"/>
        <v>0</v>
      </c>
      <c r="AB333" s="185"/>
      <c r="AD333"/>
      <c r="AE333"/>
    </row>
    <row r="334" spans="2:31" ht="51" hidden="1">
      <c r="B334" s="313">
        <f t="shared" ca="1" si="5"/>
        <v>0</v>
      </c>
      <c r="C334" s="296">
        <f ca="1"/>
        <v>0</v>
      </c>
      <c r="D334" s="296">
        <f ca="1"/>
        <v>0</v>
      </c>
      <c r="E334" s="296">
        <f ca="1"/>
        <v>0</v>
      </c>
      <c r="F334" s="296">
        <f ca="1"/>
        <v>0</v>
      </c>
      <c r="G334" s="296">
        <f ca="1"/>
        <v>0</v>
      </c>
      <c r="H334" s="296">
        <f ca="1"/>
        <v>0</v>
      </c>
      <c r="I334" s="296">
        <f ca="1"/>
        <v>0</v>
      </c>
      <c r="J334" s="296">
        <f ca="1"/>
        <v>0</v>
      </c>
      <c r="K334" s="217">
        <f ca="1"/>
        <v>0</v>
      </c>
      <c r="L334" s="217">
        <f ca="1"/>
        <v>0</v>
      </c>
      <c r="M334" s="217">
        <f ca="1"/>
        <v>0</v>
      </c>
      <c r="N334" s="217">
        <f ca="1"/>
        <v>0</v>
      </c>
      <c r="O334" s="299">
        <f ca="1"/>
        <v>0</v>
      </c>
      <c r="P334" s="298">
        <f ca="1"/>
        <v>0</v>
      </c>
      <c r="Q334" s="298">
        <f ca="1"/>
        <v>0</v>
      </c>
      <c r="R334" s="298">
        <f ca="1"/>
        <v>0</v>
      </c>
      <c r="S334" s="298">
        <f ca="1"/>
        <v>0</v>
      </c>
      <c r="T334" s="298">
        <f ca="1"/>
        <v>0</v>
      </c>
      <c r="U334" s="298">
        <f ca="1"/>
        <v>0</v>
      </c>
      <c r="V334" s="299">
        <f ca="1"/>
        <v>0</v>
      </c>
      <c r="W334" s="299">
        <f ca="1"/>
        <v>0</v>
      </c>
      <c r="X334" s="299">
        <f ca="1"/>
        <v>0</v>
      </c>
      <c r="Y334" s="299">
        <f ca="1"/>
        <v>0</v>
      </c>
      <c r="Z334" s="299">
        <f ca="1"/>
        <v>0</v>
      </c>
      <c r="AA334" s="298">
        <f ca="1"/>
        <v>0</v>
      </c>
      <c r="AB334" s="185"/>
      <c r="AD334"/>
      <c r="AE334"/>
    </row>
    <row r="335" spans="2:31" ht="51" hidden="1">
      <c r="B335" s="313">
        <f t="shared" ca="1" si="5"/>
        <v>0</v>
      </c>
      <c r="C335" s="296">
        <f ca="1"/>
        <v>0</v>
      </c>
      <c r="D335" s="296">
        <f ca="1"/>
        <v>0</v>
      </c>
      <c r="E335" s="296">
        <f ca="1"/>
        <v>0</v>
      </c>
      <c r="F335" s="296">
        <f ca="1"/>
        <v>0</v>
      </c>
      <c r="G335" s="296">
        <f ca="1"/>
        <v>0</v>
      </c>
      <c r="H335" s="296">
        <f ca="1"/>
        <v>0</v>
      </c>
      <c r="I335" s="296">
        <f ca="1"/>
        <v>0</v>
      </c>
      <c r="J335" s="296">
        <f ca="1"/>
        <v>0</v>
      </c>
      <c r="K335" s="217">
        <f ca="1"/>
        <v>0</v>
      </c>
      <c r="L335" s="217">
        <f ca="1"/>
        <v>0</v>
      </c>
      <c r="M335" s="217">
        <f ca="1"/>
        <v>0</v>
      </c>
      <c r="N335" s="217">
        <f ca="1"/>
        <v>0</v>
      </c>
      <c r="O335" s="299">
        <f ca="1"/>
        <v>0</v>
      </c>
      <c r="P335" s="298">
        <f ca="1"/>
        <v>0</v>
      </c>
      <c r="Q335" s="298">
        <f ca="1"/>
        <v>0</v>
      </c>
      <c r="R335" s="298">
        <f ca="1"/>
        <v>0</v>
      </c>
      <c r="S335" s="298">
        <f ca="1"/>
        <v>0</v>
      </c>
      <c r="T335" s="298">
        <f ca="1"/>
        <v>0</v>
      </c>
      <c r="U335" s="298">
        <f ca="1"/>
        <v>0</v>
      </c>
      <c r="V335" s="299">
        <f ca="1"/>
        <v>0</v>
      </c>
      <c r="W335" s="299">
        <f ca="1"/>
        <v>0</v>
      </c>
      <c r="X335" s="299">
        <f ca="1"/>
        <v>0</v>
      </c>
      <c r="Y335" s="299">
        <f ca="1"/>
        <v>0</v>
      </c>
      <c r="Z335" s="299">
        <f ca="1"/>
        <v>0</v>
      </c>
      <c r="AA335" s="298">
        <f ca="1"/>
        <v>0</v>
      </c>
      <c r="AB335" s="185"/>
      <c r="AD335"/>
      <c r="AE335"/>
    </row>
    <row r="336" spans="2:31" ht="51" hidden="1">
      <c r="B336" s="313">
        <f t="shared" ca="1" si="5"/>
        <v>0</v>
      </c>
      <c r="C336" s="296">
        <f ca="1"/>
        <v>0</v>
      </c>
      <c r="D336" s="296">
        <f ca="1"/>
        <v>0</v>
      </c>
      <c r="E336" s="296">
        <f ca="1"/>
        <v>0</v>
      </c>
      <c r="F336" s="296">
        <f ca="1"/>
        <v>0</v>
      </c>
      <c r="G336" s="296">
        <f ca="1"/>
        <v>0</v>
      </c>
      <c r="H336" s="296">
        <f ca="1"/>
        <v>0</v>
      </c>
      <c r="I336" s="296">
        <f ca="1"/>
        <v>0</v>
      </c>
      <c r="J336" s="296">
        <f ca="1"/>
        <v>0</v>
      </c>
      <c r="K336" s="217">
        <f ca="1"/>
        <v>0</v>
      </c>
      <c r="L336" s="217">
        <f ca="1"/>
        <v>0</v>
      </c>
      <c r="M336" s="217">
        <f ca="1"/>
        <v>0</v>
      </c>
      <c r="N336" s="217">
        <f ca="1"/>
        <v>0</v>
      </c>
      <c r="O336" s="299">
        <f ca="1"/>
        <v>0</v>
      </c>
      <c r="P336" s="298">
        <f ca="1"/>
        <v>0</v>
      </c>
      <c r="Q336" s="298">
        <f ca="1"/>
        <v>0</v>
      </c>
      <c r="R336" s="298">
        <f ca="1"/>
        <v>0</v>
      </c>
      <c r="S336" s="298">
        <f ca="1"/>
        <v>0</v>
      </c>
      <c r="T336" s="298">
        <f ca="1"/>
        <v>0</v>
      </c>
      <c r="U336" s="298">
        <f ca="1"/>
        <v>0</v>
      </c>
      <c r="V336" s="299">
        <f ca="1"/>
        <v>0</v>
      </c>
      <c r="W336" s="299">
        <f ca="1"/>
        <v>0</v>
      </c>
      <c r="X336" s="299">
        <f ca="1"/>
        <v>0</v>
      </c>
      <c r="Y336" s="299">
        <f ca="1"/>
        <v>0</v>
      </c>
      <c r="Z336" s="299">
        <f ca="1"/>
        <v>0</v>
      </c>
      <c r="AA336" s="298">
        <f ca="1"/>
        <v>0</v>
      </c>
      <c r="AB336" s="185"/>
      <c r="AD336"/>
      <c r="AE336"/>
    </row>
    <row r="337" spans="2:31" ht="51" hidden="1">
      <c r="B337" s="313">
        <f t="shared" ca="1" si="5"/>
        <v>0</v>
      </c>
      <c r="C337" s="296">
        <f ca="1"/>
        <v>0</v>
      </c>
      <c r="D337" s="296">
        <f ca="1"/>
        <v>0</v>
      </c>
      <c r="E337" s="296">
        <f ca="1"/>
        <v>0</v>
      </c>
      <c r="F337" s="296">
        <f ca="1"/>
        <v>0</v>
      </c>
      <c r="G337" s="296">
        <f ca="1"/>
        <v>0</v>
      </c>
      <c r="H337" s="296">
        <f ca="1"/>
        <v>0</v>
      </c>
      <c r="I337" s="296">
        <f ca="1"/>
        <v>0</v>
      </c>
      <c r="J337" s="296">
        <f ca="1"/>
        <v>0</v>
      </c>
      <c r="K337" s="217">
        <f ca="1"/>
        <v>0</v>
      </c>
      <c r="L337" s="217">
        <f ca="1"/>
        <v>0</v>
      </c>
      <c r="M337" s="217">
        <f ca="1"/>
        <v>0</v>
      </c>
      <c r="N337" s="217">
        <f ca="1"/>
        <v>0</v>
      </c>
      <c r="O337" s="299">
        <f ca="1"/>
        <v>0</v>
      </c>
      <c r="P337" s="298">
        <f ca="1"/>
        <v>0</v>
      </c>
      <c r="Q337" s="298">
        <f ca="1"/>
        <v>0</v>
      </c>
      <c r="R337" s="298">
        <f ca="1"/>
        <v>0</v>
      </c>
      <c r="S337" s="298">
        <f ca="1"/>
        <v>0</v>
      </c>
      <c r="T337" s="298">
        <f ca="1"/>
        <v>0</v>
      </c>
      <c r="U337" s="298">
        <f ca="1"/>
        <v>0</v>
      </c>
      <c r="V337" s="299">
        <f ca="1"/>
        <v>0</v>
      </c>
      <c r="W337" s="299">
        <f ca="1"/>
        <v>0</v>
      </c>
      <c r="X337" s="299">
        <f ca="1"/>
        <v>0</v>
      </c>
      <c r="Y337" s="299">
        <f ca="1"/>
        <v>0</v>
      </c>
      <c r="Z337" s="299">
        <f ca="1"/>
        <v>0</v>
      </c>
      <c r="AA337" s="298">
        <f ca="1"/>
        <v>0</v>
      </c>
      <c r="AB337" s="185"/>
      <c r="AD337"/>
      <c r="AE337"/>
    </row>
    <row r="338" spans="2:31" ht="51" hidden="1">
      <c r="B338" s="313">
        <f t="shared" ca="1" si="5"/>
        <v>0</v>
      </c>
      <c r="C338" s="296">
        <f ca="1"/>
        <v>0</v>
      </c>
      <c r="D338" s="296">
        <f ca="1"/>
        <v>0</v>
      </c>
      <c r="E338" s="296">
        <f ca="1"/>
        <v>0</v>
      </c>
      <c r="F338" s="296">
        <f ca="1"/>
        <v>0</v>
      </c>
      <c r="G338" s="296">
        <f ca="1"/>
        <v>0</v>
      </c>
      <c r="H338" s="296">
        <f ca="1"/>
        <v>0</v>
      </c>
      <c r="I338" s="296">
        <f ca="1"/>
        <v>0</v>
      </c>
      <c r="J338" s="296">
        <f ca="1"/>
        <v>0</v>
      </c>
      <c r="K338" s="217">
        <f ca="1"/>
        <v>0</v>
      </c>
      <c r="L338" s="217">
        <f ca="1"/>
        <v>0</v>
      </c>
      <c r="M338" s="217">
        <f ca="1"/>
        <v>0</v>
      </c>
      <c r="N338" s="217">
        <f ca="1"/>
        <v>0</v>
      </c>
      <c r="O338" s="299">
        <f ca="1"/>
        <v>0</v>
      </c>
      <c r="P338" s="298">
        <f ca="1"/>
        <v>0</v>
      </c>
      <c r="Q338" s="298">
        <f ca="1"/>
        <v>0</v>
      </c>
      <c r="R338" s="298">
        <f ca="1"/>
        <v>0</v>
      </c>
      <c r="S338" s="298">
        <f ca="1"/>
        <v>0</v>
      </c>
      <c r="T338" s="298">
        <f ca="1"/>
        <v>0</v>
      </c>
      <c r="U338" s="298">
        <f ca="1"/>
        <v>0</v>
      </c>
      <c r="V338" s="299">
        <f ca="1"/>
        <v>0</v>
      </c>
      <c r="W338" s="299">
        <f ca="1"/>
        <v>0</v>
      </c>
      <c r="X338" s="299">
        <f ca="1"/>
        <v>0</v>
      </c>
      <c r="Y338" s="299">
        <f ca="1"/>
        <v>0</v>
      </c>
      <c r="Z338" s="299">
        <f ca="1"/>
        <v>0</v>
      </c>
      <c r="AA338" s="298">
        <f ca="1"/>
        <v>0</v>
      </c>
      <c r="AB338" s="185"/>
      <c r="AD338"/>
      <c r="AE338"/>
    </row>
    <row r="339" spans="2:31" ht="51" hidden="1">
      <c r="B339" s="313">
        <f t="shared" ca="1" si="5"/>
        <v>0</v>
      </c>
      <c r="C339" s="296">
        <f ca="1"/>
        <v>0</v>
      </c>
      <c r="D339" s="296">
        <f ca="1"/>
        <v>0</v>
      </c>
      <c r="E339" s="296">
        <f ca="1"/>
        <v>0</v>
      </c>
      <c r="F339" s="296">
        <f ca="1"/>
        <v>0</v>
      </c>
      <c r="G339" s="296">
        <f ca="1"/>
        <v>0</v>
      </c>
      <c r="H339" s="296">
        <f ca="1"/>
        <v>0</v>
      </c>
      <c r="I339" s="296">
        <f ca="1"/>
        <v>0</v>
      </c>
      <c r="J339" s="296">
        <f ca="1"/>
        <v>0</v>
      </c>
      <c r="K339" s="217">
        <f ca="1"/>
        <v>0</v>
      </c>
      <c r="L339" s="217">
        <f ca="1"/>
        <v>0</v>
      </c>
      <c r="M339" s="217">
        <f ca="1"/>
        <v>0</v>
      </c>
      <c r="N339" s="217">
        <f ca="1"/>
        <v>0</v>
      </c>
      <c r="O339" s="299">
        <f ca="1"/>
        <v>0</v>
      </c>
      <c r="P339" s="298">
        <f ca="1"/>
        <v>0</v>
      </c>
      <c r="Q339" s="298">
        <f ca="1"/>
        <v>0</v>
      </c>
      <c r="R339" s="298">
        <f ca="1"/>
        <v>0</v>
      </c>
      <c r="S339" s="298">
        <f ca="1"/>
        <v>0</v>
      </c>
      <c r="T339" s="298">
        <f ca="1"/>
        <v>0</v>
      </c>
      <c r="U339" s="298">
        <f ca="1"/>
        <v>0</v>
      </c>
      <c r="V339" s="299">
        <f ca="1"/>
        <v>0</v>
      </c>
      <c r="W339" s="299">
        <f ca="1"/>
        <v>0</v>
      </c>
      <c r="X339" s="299">
        <f ca="1"/>
        <v>0</v>
      </c>
      <c r="Y339" s="299">
        <f ca="1"/>
        <v>0</v>
      </c>
      <c r="Z339" s="299">
        <f ca="1"/>
        <v>0</v>
      </c>
      <c r="AA339" s="298">
        <f ca="1"/>
        <v>0</v>
      </c>
      <c r="AB339" s="185"/>
      <c r="AD339"/>
      <c r="AE339"/>
    </row>
    <row r="340" spans="2:31" ht="63.75" hidden="1">
      <c r="B340" s="313">
        <f t="shared" ca="1" si="5"/>
        <v>0</v>
      </c>
      <c r="C340" s="294">
        <f ca="1"/>
        <v>0</v>
      </c>
      <c r="D340" s="294">
        <f ca="1"/>
        <v>0</v>
      </c>
      <c r="E340" s="294">
        <f ca="1"/>
        <v>0</v>
      </c>
      <c r="F340" s="294">
        <f ca="1"/>
        <v>0</v>
      </c>
      <c r="G340" s="294">
        <f ca="1"/>
        <v>0</v>
      </c>
      <c r="H340" s="294">
        <f ca="1"/>
        <v>0</v>
      </c>
      <c r="I340" s="294">
        <f ca="1"/>
        <v>0</v>
      </c>
      <c r="J340" s="294">
        <f ca="1"/>
        <v>0</v>
      </c>
      <c r="K340" s="217">
        <f ca="1"/>
        <v>0</v>
      </c>
      <c r="L340" s="217">
        <f ca="1"/>
        <v>0</v>
      </c>
      <c r="M340" s="217">
        <f ca="1"/>
        <v>0</v>
      </c>
      <c r="N340" s="217">
        <f ca="1"/>
        <v>0</v>
      </c>
      <c r="O340" s="299">
        <f ca="1"/>
        <v>0</v>
      </c>
      <c r="P340" s="298">
        <f ca="1"/>
        <v>0</v>
      </c>
      <c r="Q340" s="298">
        <f ca="1"/>
        <v>0</v>
      </c>
      <c r="R340" s="298">
        <f ca="1"/>
        <v>0</v>
      </c>
      <c r="S340" s="298">
        <f ca="1"/>
        <v>0</v>
      </c>
      <c r="T340" s="298">
        <f ca="1"/>
        <v>0</v>
      </c>
      <c r="U340" s="298">
        <f ca="1"/>
        <v>0</v>
      </c>
      <c r="V340" s="299">
        <f ca="1"/>
        <v>0</v>
      </c>
      <c r="W340" s="299">
        <f ca="1"/>
        <v>0</v>
      </c>
      <c r="X340" s="299">
        <f ca="1"/>
        <v>0</v>
      </c>
      <c r="Y340" s="299">
        <f ca="1"/>
        <v>0</v>
      </c>
      <c r="Z340" s="299">
        <f ca="1"/>
        <v>0</v>
      </c>
      <c r="AA340" s="298">
        <f ca="1"/>
        <v>0</v>
      </c>
      <c r="AB340" s="185"/>
      <c r="AD340"/>
      <c r="AE340"/>
    </row>
    <row r="341" spans="2:31" ht="63.75" hidden="1">
      <c r="B341" s="313">
        <f t="shared" ca="1" si="5"/>
        <v>0</v>
      </c>
      <c r="C341" s="294">
        <f ca="1"/>
        <v>0</v>
      </c>
      <c r="D341" s="294">
        <f ca="1"/>
        <v>0</v>
      </c>
      <c r="E341" s="294">
        <f ca="1"/>
        <v>0</v>
      </c>
      <c r="F341" s="294">
        <f ca="1"/>
        <v>0</v>
      </c>
      <c r="G341" s="294">
        <f ca="1"/>
        <v>0</v>
      </c>
      <c r="H341" s="294">
        <f ca="1"/>
        <v>0</v>
      </c>
      <c r="I341" s="294">
        <f ca="1"/>
        <v>0</v>
      </c>
      <c r="J341" s="294">
        <f ca="1"/>
        <v>0</v>
      </c>
      <c r="K341" s="217">
        <f ca="1"/>
        <v>0</v>
      </c>
      <c r="L341" s="217">
        <f ca="1"/>
        <v>0</v>
      </c>
      <c r="M341" s="217">
        <f ca="1"/>
        <v>0</v>
      </c>
      <c r="N341" s="217">
        <f ca="1"/>
        <v>0</v>
      </c>
      <c r="O341" s="299">
        <f ca="1"/>
        <v>0</v>
      </c>
      <c r="P341" s="298">
        <f ca="1"/>
        <v>0</v>
      </c>
      <c r="Q341" s="298">
        <f ca="1"/>
        <v>0</v>
      </c>
      <c r="R341" s="298">
        <f ca="1"/>
        <v>0</v>
      </c>
      <c r="S341" s="298">
        <f ca="1"/>
        <v>0</v>
      </c>
      <c r="T341" s="298">
        <f ca="1"/>
        <v>0</v>
      </c>
      <c r="U341" s="298">
        <f ca="1"/>
        <v>0</v>
      </c>
      <c r="V341" s="299">
        <f ca="1"/>
        <v>0</v>
      </c>
      <c r="W341" s="299">
        <f ca="1"/>
        <v>0</v>
      </c>
      <c r="X341" s="299">
        <f ca="1"/>
        <v>0</v>
      </c>
      <c r="Y341" s="299">
        <f ca="1"/>
        <v>0</v>
      </c>
      <c r="Z341" s="299">
        <f ca="1"/>
        <v>0</v>
      </c>
      <c r="AA341" s="298">
        <f ca="1"/>
        <v>0</v>
      </c>
      <c r="AB341" s="185"/>
      <c r="AD341"/>
      <c r="AE341"/>
    </row>
    <row r="342" spans="2:31" ht="63.75" hidden="1">
      <c r="B342" s="313">
        <f t="shared" ca="1" si="5"/>
        <v>0</v>
      </c>
      <c r="C342" s="294">
        <f ca="1"/>
        <v>0</v>
      </c>
      <c r="D342" s="294">
        <f ca="1"/>
        <v>0</v>
      </c>
      <c r="E342" s="294">
        <f ca="1"/>
        <v>0</v>
      </c>
      <c r="F342" s="294">
        <f ca="1"/>
        <v>0</v>
      </c>
      <c r="G342" s="294">
        <f ca="1"/>
        <v>0</v>
      </c>
      <c r="H342" s="294">
        <f ca="1"/>
        <v>0</v>
      </c>
      <c r="I342" s="294">
        <f ca="1"/>
        <v>0</v>
      </c>
      <c r="J342" s="294">
        <f ca="1"/>
        <v>0</v>
      </c>
      <c r="K342" s="217">
        <f ca="1"/>
        <v>0</v>
      </c>
      <c r="L342" s="217">
        <f ca="1"/>
        <v>0</v>
      </c>
      <c r="M342" s="217">
        <f ca="1"/>
        <v>0</v>
      </c>
      <c r="N342" s="217">
        <f ca="1"/>
        <v>0</v>
      </c>
      <c r="O342" s="299">
        <f ca="1"/>
        <v>0</v>
      </c>
      <c r="P342" s="298">
        <f ca="1"/>
        <v>0</v>
      </c>
      <c r="Q342" s="298">
        <f ca="1"/>
        <v>0</v>
      </c>
      <c r="R342" s="298">
        <f ca="1"/>
        <v>0</v>
      </c>
      <c r="S342" s="298">
        <f ca="1"/>
        <v>0</v>
      </c>
      <c r="T342" s="298">
        <f ca="1"/>
        <v>0</v>
      </c>
      <c r="U342" s="298">
        <f ca="1"/>
        <v>0</v>
      </c>
      <c r="V342" s="299">
        <f ca="1"/>
        <v>0</v>
      </c>
      <c r="W342" s="299">
        <f ca="1"/>
        <v>0</v>
      </c>
      <c r="X342" s="299">
        <f ca="1"/>
        <v>0</v>
      </c>
      <c r="Y342" s="299">
        <f ca="1"/>
        <v>0</v>
      </c>
      <c r="Z342" s="299">
        <f ca="1"/>
        <v>0</v>
      </c>
      <c r="AA342" s="298">
        <f ca="1"/>
        <v>0</v>
      </c>
      <c r="AB342" s="185"/>
      <c r="AD342"/>
      <c r="AE342"/>
    </row>
    <row r="343" spans="2:31" ht="63.75" hidden="1">
      <c r="B343" s="313">
        <f t="shared" ca="1" si="5"/>
        <v>0</v>
      </c>
      <c r="C343" s="294">
        <f ca="1"/>
        <v>0</v>
      </c>
      <c r="D343" s="294">
        <f ca="1"/>
        <v>0</v>
      </c>
      <c r="E343" s="294">
        <f ca="1"/>
        <v>0</v>
      </c>
      <c r="F343" s="294">
        <f ca="1"/>
        <v>0</v>
      </c>
      <c r="G343" s="294">
        <f ca="1"/>
        <v>0</v>
      </c>
      <c r="H343" s="294">
        <f ca="1"/>
        <v>0</v>
      </c>
      <c r="I343" s="294">
        <f ca="1"/>
        <v>0</v>
      </c>
      <c r="J343" s="294">
        <f ca="1"/>
        <v>0</v>
      </c>
      <c r="K343" s="217">
        <f ca="1"/>
        <v>0</v>
      </c>
      <c r="L343" s="217">
        <f ca="1"/>
        <v>0</v>
      </c>
      <c r="M343" s="217">
        <f ca="1"/>
        <v>0</v>
      </c>
      <c r="N343" s="217">
        <f ca="1"/>
        <v>0</v>
      </c>
      <c r="O343" s="299">
        <f ca="1"/>
        <v>0</v>
      </c>
      <c r="P343" s="298">
        <f ca="1"/>
        <v>0</v>
      </c>
      <c r="Q343" s="298">
        <f ca="1"/>
        <v>0</v>
      </c>
      <c r="R343" s="298">
        <f ca="1"/>
        <v>0</v>
      </c>
      <c r="S343" s="298">
        <f ca="1"/>
        <v>0</v>
      </c>
      <c r="T343" s="298">
        <f ca="1"/>
        <v>0</v>
      </c>
      <c r="U343" s="298">
        <f ca="1"/>
        <v>0</v>
      </c>
      <c r="V343" s="299">
        <f ca="1"/>
        <v>0</v>
      </c>
      <c r="W343" s="299">
        <f ca="1"/>
        <v>0</v>
      </c>
      <c r="X343" s="299">
        <f ca="1"/>
        <v>0</v>
      </c>
      <c r="Y343" s="299">
        <f ca="1"/>
        <v>0</v>
      </c>
      <c r="Z343" s="299">
        <f ca="1"/>
        <v>0</v>
      </c>
      <c r="AA343" s="298">
        <f ca="1"/>
        <v>0</v>
      </c>
      <c r="AB343" s="185"/>
      <c r="AD343"/>
      <c r="AE343"/>
    </row>
    <row r="344" spans="2:31" ht="63.75" hidden="1">
      <c r="B344" s="313">
        <f t="shared" ca="1" si="5"/>
        <v>0</v>
      </c>
      <c r="C344" s="294">
        <f ca="1"/>
        <v>0</v>
      </c>
      <c r="D344" s="294">
        <f ca="1"/>
        <v>0</v>
      </c>
      <c r="E344" s="294">
        <f ca="1"/>
        <v>0</v>
      </c>
      <c r="F344" s="294">
        <f ca="1"/>
        <v>0</v>
      </c>
      <c r="G344" s="294">
        <f ca="1"/>
        <v>0</v>
      </c>
      <c r="H344" s="294">
        <f ca="1"/>
        <v>0</v>
      </c>
      <c r="I344" s="294">
        <f ca="1"/>
        <v>0</v>
      </c>
      <c r="J344" s="294">
        <f ca="1"/>
        <v>0</v>
      </c>
      <c r="K344" s="217">
        <f ca="1"/>
        <v>0</v>
      </c>
      <c r="L344" s="217">
        <f ca="1"/>
        <v>0</v>
      </c>
      <c r="M344" s="217">
        <f ca="1"/>
        <v>0</v>
      </c>
      <c r="N344" s="217">
        <f ca="1"/>
        <v>0</v>
      </c>
      <c r="O344" s="299">
        <f ca="1"/>
        <v>0</v>
      </c>
      <c r="P344" s="298">
        <f ca="1"/>
        <v>0</v>
      </c>
      <c r="Q344" s="298">
        <f ca="1"/>
        <v>0</v>
      </c>
      <c r="R344" s="298">
        <f ca="1"/>
        <v>0</v>
      </c>
      <c r="S344" s="298">
        <f ca="1"/>
        <v>0</v>
      </c>
      <c r="T344" s="298">
        <f ca="1"/>
        <v>0</v>
      </c>
      <c r="U344" s="298">
        <f ca="1"/>
        <v>0</v>
      </c>
      <c r="V344" s="299">
        <f ca="1"/>
        <v>0</v>
      </c>
      <c r="W344" s="299">
        <f ca="1"/>
        <v>0</v>
      </c>
      <c r="X344" s="299">
        <f ca="1"/>
        <v>0</v>
      </c>
      <c r="Y344" s="299">
        <f ca="1"/>
        <v>0</v>
      </c>
      <c r="Z344" s="299">
        <f ca="1"/>
        <v>0</v>
      </c>
      <c r="AA344" s="298">
        <f ca="1"/>
        <v>0</v>
      </c>
      <c r="AB344" s="185"/>
      <c r="AD344"/>
      <c r="AE344"/>
    </row>
    <row r="345" spans="2:31" ht="63.75" hidden="1">
      <c r="B345" s="313">
        <f t="shared" ca="1" si="5"/>
        <v>0</v>
      </c>
      <c r="C345" s="294">
        <f ca="1"/>
        <v>0</v>
      </c>
      <c r="D345" s="294">
        <f ca="1"/>
        <v>0</v>
      </c>
      <c r="E345" s="294">
        <f ca="1"/>
        <v>0</v>
      </c>
      <c r="F345" s="294">
        <f ca="1"/>
        <v>0</v>
      </c>
      <c r="G345" s="294">
        <f ca="1"/>
        <v>0</v>
      </c>
      <c r="H345" s="294">
        <f ca="1"/>
        <v>0</v>
      </c>
      <c r="I345" s="294">
        <f ca="1"/>
        <v>0</v>
      </c>
      <c r="J345" s="294">
        <f ca="1"/>
        <v>0</v>
      </c>
      <c r="K345" s="217">
        <f ca="1"/>
        <v>0</v>
      </c>
      <c r="L345" s="217">
        <f ca="1"/>
        <v>0</v>
      </c>
      <c r="M345" s="217">
        <f ca="1"/>
        <v>0</v>
      </c>
      <c r="N345" s="217">
        <f ca="1"/>
        <v>0</v>
      </c>
      <c r="O345" s="299">
        <f ca="1"/>
        <v>0</v>
      </c>
      <c r="P345" s="298">
        <f ca="1"/>
        <v>0</v>
      </c>
      <c r="Q345" s="298">
        <f ca="1"/>
        <v>0</v>
      </c>
      <c r="R345" s="298">
        <f ca="1"/>
        <v>0</v>
      </c>
      <c r="S345" s="298">
        <f ca="1"/>
        <v>0</v>
      </c>
      <c r="T345" s="298">
        <f ca="1"/>
        <v>0</v>
      </c>
      <c r="U345" s="298">
        <f ca="1"/>
        <v>0</v>
      </c>
      <c r="V345" s="299">
        <f ca="1"/>
        <v>0</v>
      </c>
      <c r="W345" s="299">
        <f ca="1"/>
        <v>0</v>
      </c>
      <c r="X345" s="299">
        <f ca="1"/>
        <v>0</v>
      </c>
      <c r="Y345" s="299">
        <f ca="1"/>
        <v>0</v>
      </c>
      <c r="Z345" s="299">
        <f ca="1"/>
        <v>0</v>
      </c>
      <c r="AA345" s="298">
        <f ca="1"/>
        <v>0</v>
      </c>
      <c r="AB345" s="185"/>
      <c r="AD345"/>
      <c r="AE345"/>
    </row>
    <row r="346" spans="2:31" ht="63.75" hidden="1">
      <c r="B346" s="313">
        <f t="shared" ca="1" si="5"/>
        <v>0</v>
      </c>
      <c r="C346" s="294">
        <f ca="1"/>
        <v>0</v>
      </c>
      <c r="D346" s="294">
        <f ca="1"/>
        <v>0</v>
      </c>
      <c r="E346" s="294">
        <f ca="1"/>
        <v>0</v>
      </c>
      <c r="F346" s="294">
        <f ca="1"/>
        <v>0</v>
      </c>
      <c r="G346" s="294">
        <f ca="1"/>
        <v>0</v>
      </c>
      <c r="H346" s="294">
        <f ca="1"/>
        <v>0</v>
      </c>
      <c r="I346" s="294">
        <f ca="1"/>
        <v>0</v>
      </c>
      <c r="J346" s="294">
        <f ca="1"/>
        <v>0</v>
      </c>
      <c r="K346" s="217">
        <f ca="1"/>
        <v>0</v>
      </c>
      <c r="L346" s="217">
        <f ca="1"/>
        <v>0</v>
      </c>
      <c r="M346" s="217">
        <f ca="1"/>
        <v>0</v>
      </c>
      <c r="N346" s="217">
        <f ca="1"/>
        <v>0</v>
      </c>
      <c r="O346" s="299">
        <f ca="1"/>
        <v>0</v>
      </c>
      <c r="P346" s="298">
        <f ca="1"/>
        <v>0</v>
      </c>
      <c r="Q346" s="298">
        <f ca="1"/>
        <v>0</v>
      </c>
      <c r="R346" s="298">
        <f ca="1"/>
        <v>0</v>
      </c>
      <c r="S346" s="298">
        <f ca="1"/>
        <v>0</v>
      </c>
      <c r="T346" s="298">
        <f ca="1"/>
        <v>0</v>
      </c>
      <c r="U346" s="298">
        <f ca="1"/>
        <v>0</v>
      </c>
      <c r="V346" s="299">
        <f ca="1"/>
        <v>0</v>
      </c>
      <c r="W346" s="299">
        <f ca="1"/>
        <v>0</v>
      </c>
      <c r="X346" s="299">
        <f ca="1"/>
        <v>0</v>
      </c>
      <c r="Y346" s="299">
        <f ca="1"/>
        <v>0</v>
      </c>
      <c r="Z346" s="299">
        <f ca="1"/>
        <v>0</v>
      </c>
      <c r="AA346" s="298">
        <f ca="1"/>
        <v>0</v>
      </c>
      <c r="AB346" s="185"/>
      <c r="AD346"/>
      <c r="AE346"/>
    </row>
    <row r="347" spans="2:31" ht="63.75" hidden="1">
      <c r="B347" s="313">
        <f t="shared" ca="1" si="5"/>
        <v>0</v>
      </c>
      <c r="C347" s="294">
        <f ca="1"/>
        <v>0</v>
      </c>
      <c r="D347" s="294">
        <f ca="1"/>
        <v>0</v>
      </c>
      <c r="E347" s="294">
        <f ca="1"/>
        <v>0</v>
      </c>
      <c r="F347" s="294">
        <f ca="1"/>
        <v>0</v>
      </c>
      <c r="G347" s="294">
        <f ca="1"/>
        <v>0</v>
      </c>
      <c r="H347" s="294">
        <f ca="1"/>
        <v>0</v>
      </c>
      <c r="I347" s="294">
        <f ca="1"/>
        <v>0</v>
      </c>
      <c r="J347" s="294">
        <f ca="1"/>
        <v>0</v>
      </c>
      <c r="K347" s="217">
        <f ca="1"/>
        <v>0</v>
      </c>
      <c r="L347" s="217">
        <f ca="1"/>
        <v>0</v>
      </c>
      <c r="M347" s="217">
        <f ca="1"/>
        <v>0</v>
      </c>
      <c r="N347" s="217">
        <f ca="1"/>
        <v>0</v>
      </c>
      <c r="O347" s="299">
        <f ca="1"/>
        <v>0</v>
      </c>
      <c r="P347" s="298">
        <f ca="1"/>
        <v>0</v>
      </c>
      <c r="Q347" s="298">
        <f ca="1"/>
        <v>0</v>
      </c>
      <c r="R347" s="298">
        <f ca="1"/>
        <v>0</v>
      </c>
      <c r="S347" s="298">
        <f ca="1"/>
        <v>0</v>
      </c>
      <c r="T347" s="298">
        <f ca="1"/>
        <v>0</v>
      </c>
      <c r="U347" s="298">
        <f ca="1"/>
        <v>0</v>
      </c>
      <c r="V347" s="299">
        <f ca="1"/>
        <v>0</v>
      </c>
      <c r="W347" s="299">
        <f ca="1"/>
        <v>0</v>
      </c>
      <c r="X347" s="299">
        <f ca="1"/>
        <v>0</v>
      </c>
      <c r="Y347" s="299">
        <f ca="1"/>
        <v>0</v>
      </c>
      <c r="Z347" s="299">
        <f ca="1"/>
        <v>0</v>
      </c>
      <c r="AA347" s="298">
        <f ca="1"/>
        <v>0</v>
      </c>
      <c r="AB347" s="185"/>
      <c r="AD347"/>
      <c r="AE347"/>
    </row>
    <row r="348" spans="2:31" ht="63.75" hidden="1">
      <c r="B348" s="313">
        <f t="shared" ca="1" si="5"/>
        <v>0</v>
      </c>
      <c r="C348" s="296">
        <f ca="1"/>
        <v>0</v>
      </c>
      <c r="D348" s="296">
        <f ca="1"/>
        <v>0</v>
      </c>
      <c r="E348" s="296">
        <f ca="1"/>
        <v>0</v>
      </c>
      <c r="F348" s="296">
        <f ca="1"/>
        <v>0</v>
      </c>
      <c r="G348" s="296">
        <f ca="1"/>
        <v>0</v>
      </c>
      <c r="H348" s="296">
        <f ca="1"/>
        <v>0</v>
      </c>
      <c r="I348" s="296">
        <f ca="1"/>
        <v>0</v>
      </c>
      <c r="J348" s="296">
        <f ca="1"/>
        <v>0</v>
      </c>
      <c r="K348" s="217">
        <f ca="1"/>
        <v>0</v>
      </c>
      <c r="L348" s="217">
        <f ca="1"/>
        <v>0</v>
      </c>
      <c r="M348" s="217">
        <f ca="1"/>
        <v>0</v>
      </c>
      <c r="N348" s="217">
        <f ca="1"/>
        <v>0</v>
      </c>
      <c r="O348" s="299">
        <f ca="1"/>
        <v>0</v>
      </c>
      <c r="P348" s="298">
        <f ca="1"/>
        <v>0</v>
      </c>
      <c r="Q348" s="298">
        <f ca="1"/>
        <v>0</v>
      </c>
      <c r="R348" s="298">
        <f ca="1"/>
        <v>0</v>
      </c>
      <c r="S348" s="298">
        <f ca="1"/>
        <v>0</v>
      </c>
      <c r="T348" s="298">
        <f ca="1"/>
        <v>0</v>
      </c>
      <c r="U348" s="298">
        <f ca="1"/>
        <v>0</v>
      </c>
      <c r="V348" s="299">
        <f ca="1"/>
        <v>0</v>
      </c>
      <c r="W348" s="299">
        <f ca="1"/>
        <v>0</v>
      </c>
      <c r="X348" s="299">
        <f ca="1"/>
        <v>0</v>
      </c>
      <c r="Y348" s="299">
        <f ca="1"/>
        <v>0</v>
      </c>
      <c r="Z348" s="299">
        <f ca="1"/>
        <v>0</v>
      </c>
      <c r="AA348" s="298">
        <f ca="1"/>
        <v>0</v>
      </c>
      <c r="AB348" s="185"/>
      <c r="AD348"/>
      <c r="AE348"/>
    </row>
    <row r="349" spans="2:31" ht="63.75" hidden="1">
      <c r="B349" s="313">
        <f t="shared" ca="1" si="5"/>
        <v>0</v>
      </c>
      <c r="C349" s="296">
        <f ca="1"/>
        <v>0</v>
      </c>
      <c r="D349" s="296">
        <f ca="1"/>
        <v>0</v>
      </c>
      <c r="E349" s="296">
        <f ca="1"/>
        <v>0</v>
      </c>
      <c r="F349" s="296">
        <f ca="1"/>
        <v>0</v>
      </c>
      <c r="G349" s="296">
        <f ca="1"/>
        <v>0</v>
      </c>
      <c r="H349" s="296">
        <f ca="1"/>
        <v>0</v>
      </c>
      <c r="I349" s="296">
        <f ca="1"/>
        <v>0</v>
      </c>
      <c r="J349" s="296">
        <f ca="1"/>
        <v>0</v>
      </c>
      <c r="K349" s="217">
        <f ca="1"/>
        <v>0</v>
      </c>
      <c r="L349" s="217">
        <f ca="1"/>
        <v>0</v>
      </c>
      <c r="M349" s="217">
        <f ca="1"/>
        <v>0</v>
      </c>
      <c r="N349" s="217">
        <f ca="1"/>
        <v>0</v>
      </c>
      <c r="O349" s="299">
        <f ca="1"/>
        <v>0</v>
      </c>
      <c r="P349" s="298">
        <f ca="1"/>
        <v>0</v>
      </c>
      <c r="Q349" s="298">
        <f ca="1"/>
        <v>0</v>
      </c>
      <c r="R349" s="298">
        <f ca="1"/>
        <v>0</v>
      </c>
      <c r="S349" s="298">
        <f ca="1"/>
        <v>0</v>
      </c>
      <c r="T349" s="298">
        <f ca="1"/>
        <v>0</v>
      </c>
      <c r="U349" s="298">
        <f ca="1"/>
        <v>0</v>
      </c>
      <c r="V349" s="299">
        <f ca="1"/>
        <v>0</v>
      </c>
      <c r="W349" s="299">
        <f ca="1"/>
        <v>0</v>
      </c>
      <c r="X349" s="299">
        <f ca="1"/>
        <v>0</v>
      </c>
      <c r="Y349" s="299">
        <f ca="1"/>
        <v>0</v>
      </c>
      <c r="Z349" s="299">
        <f ca="1"/>
        <v>0</v>
      </c>
      <c r="AA349" s="298">
        <f ca="1"/>
        <v>0</v>
      </c>
      <c r="AB349" s="185"/>
      <c r="AD349"/>
      <c r="AE349"/>
    </row>
    <row r="350" spans="2:31" ht="63.75" hidden="1">
      <c r="B350" s="313">
        <f t="shared" ca="1" si="5"/>
        <v>0</v>
      </c>
      <c r="C350" s="294">
        <f ca="1"/>
        <v>0</v>
      </c>
      <c r="D350" s="294">
        <f ca="1"/>
        <v>0</v>
      </c>
      <c r="E350" s="296">
        <f ca="1"/>
        <v>0</v>
      </c>
      <c r="F350" s="296">
        <f ca="1"/>
        <v>0</v>
      </c>
      <c r="G350" s="296">
        <f ca="1"/>
        <v>0</v>
      </c>
      <c r="H350" s="296">
        <f ca="1"/>
        <v>0</v>
      </c>
      <c r="I350" s="296">
        <f ca="1"/>
        <v>0</v>
      </c>
      <c r="J350" s="296">
        <f ca="1"/>
        <v>0</v>
      </c>
      <c r="K350" s="217">
        <f ca="1"/>
        <v>0</v>
      </c>
      <c r="L350" s="217">
        <f ca="1"/>
        <v>0</v>
      </c>
      <c r="M350" s="217">
        <f ca="1"/>
        <v>0</v>
      </c>
      <c r="N350" s="217">
        <f ca="1"/>
        <v>0</v>
      </c>
      <c r="O350" s="299">
        <f ca="1"/>
        <v>0</v>
      </c>
      <c r="P350" s="298">
        <f ca="1"/>
        <v>0</v>
      </c>
      <c r="Q350" s="298">
        <f ca="1"/>
        <v>0</v>
      </c>
      <c r="R350" s="298">
        <f ca="1"/>
        <v>0</v>
      </c>
      <c r="S350" s="298">
        <f ca="1"/>
        <v>0</v>
      </c>
      <c r="T350" s="298">
        <f ca="1"/>
        <v>0</v>
      </c>
      <c r="U350" s="298">
        <f ca="1"/>
        <v>0</v>
      </c>
      <c r="V350" s="299">
        <f ca="1"/>
        <v>0</v>
      </c>
      <c r="W350" s="299">
        <f ca="1"/>
        <v>0</v>
      </c>
      <c r="X350" s="299">
        <f ca="1"/>
        <v>0</v>
      </c>
      <c r="Y350" s="299">
        <f ca="1"/>
        <v>0</v>
      </c>
      <c r="Z350" s="299">
        <f ca="1"/>
        <v>0</v>
      </c>
      <c r="AA350" s="298">
        <f ca="1"/>
        <v>0</v>
      </c>
      <c r="AB350" s="185"/>
      <c r="AD350"/>
      <c r="AE350"/>
    </row>
    <row r="351" spans="2:31" ht="63.75" hidden="1">
      <c r="B351" s="313">
        <f t="shared" ca="1" si="5"/>
        <v>0</v>
      </c>
      <c r="C351" s="294">
        <f ca="1"/>
        <v>0</v>
      </c>
      <c r="D351" s="294">
        <f ca="1"/>
        <v>0</v>
      </c>
      <c r="E351" s="296">
        <f ca="1"/>
        <v>0</v>
      </c>
      <c r="F351" s="296">
        <f ca="1"/>
        <v>0</v>
      </c>
      <c r="G351" s="296">
        <f ca="1"/>
        <v>0</v>
      </c>
      <c r="H351" s="296">
        <f ca="1"/>
        <v>0</v>
      </c>
      <c r="I351" s="296">
        <f ca="1"/>
        <v>0</v>
      </c>
      <c r="J351" s="296">
        <f ca="1"/>
        <v>0</v>
      </c>
      <c r="K351" s="217">
        <f ca="1"/>
        <v>0</v>
      </c>
      <c r="L351" s="217">
        <f ca="1"/>
        <v>0</v>
      </c>
      <c r="M351" s="217">
        <f ca="1"/>
        <v>0</v>
      </c>
      <c r="N351" s="217">
        <f ca="1"/>
        <v>0</v>
      </c>
      <c r="O351" s="299">
        <f ca="1"/>
        <v>0</v>
      </c>
      <c r="P351" s="298">
        <f ca="1"/>
        <v>0</v>
      </c>
      <c r="Q351" s="298">
        <f ca="1"/>
        <v>0</v>
      </c>
      <c r="R351" s="298">
        <f ca="1"/>
        <v>0</v>
      </c>
      <c r="S351" s="298">
        <f ca="1"/>
        <v>0</v>
      </c>
      <c r="T351" s="298">
        <f ca="1"/>
        <v>0</v>
      </c>
      <c r="U351" s="298">
        <f ca="1"/>
        <v>0</v>
      </c>
      <c r="V351" s="299">
        <f ca="1"/>
        <v>0</v>
      </c>
      <c r="W351" s="299">
        <f ca="1"/>
        <v>0</v>
      </c>
      <c r="X351" s="299">
        <f ca="1"/>
        <v>0</v>
      </c>
      <c r="Y351" s="299">
        <f ca="1"/>
        <v>0</v>
      </c>
      <c r="Z351" s="299">
        <f ca="1"/>
        <v>0</v>
      </c>
      <c r="AA351" s="298">
        <f ca="1"/>
        <v>0</v>
      </c>
      <c r="AB351" s="185"/>
      <c r="AD351"/>
      <c r="AE351"/>
    </row>
    <row r="352" spans="2:31" ht="63.75" hidden="1">
      <c r="B352" s="313">
        <f t="shared" ca="1" si="5"/>
        <v>0</v>
      </c>
      <c r="C352" s="294">
        <f ca="1"/>
        <v>0</v>
      </c>
      <c r="D352" s="294">
        <f ca="1"/>
        <v>0</v>
      </c>
      <c r="E352" s="296">
        <f ca="1"/>
        <v>0</v>
      </c>
      <c r="F352" s="296">
        <f ca="1"/>
        <v>0</v>
      </c>
      <c r="G352" s="296">
        <f ca="1"/>
        <v>0</v>
      </c>
      <c r="H352" s="296">
        <f ca="1"/>
        <v>0</v>
      </c>
      <c r="I352" s="296">
        <f ca="1"/>
        <v>0</v>
      </c>
      <c r="J352" s="296">
        <f ca="1"/>
        <v>0</v>
      </c>
      <c r="K352" s="217">
        <f ca="1"/>
        <v>0</v>
      </c>
      <c r="L352" s="217">
        <f ca="1"/>
        <v>0</v>
      </c>
      <c r="M352" s="217">
        <f ca="1"/>
        <v>0</v>
      </c>
      <c r="N352" s="217">
        <f ca="1"/>
        <v>0</v>
      </c>
      <c r="O352" s="299">
        <f ca="1"/>
        <v>0</v>
      </c>
      <c r="P352" s="298">
        <f ca="1"/>
        <v>0</v>
      </c>
      <c r="Q352" s="298">
        <f ca="1"/>
        <v>0</v>
      </c>
      <c r="R352" s="298">
        <f ca="1"/>
        <v>0</v>
      </c>
      <c r="S352" s="298">
        <f ca="1"/>
        <v>0</v>
      </c>
      <c r="T352" s="298">
        <f ca="1"/>
        <v>0</v>
      </c>
      <c r="U352" s="298">
        <f ca="1"/>
        <v>0</v>
      </c>
      <c r="V352" s="299">
        <f ca="1"/>
        <v>0</v>
      </c>
      <c r="W352" s="299">
        <f ca="1"/>
        <v>0</v>
      </c>
      <c r="X352" s="299">
        <f ca="1"/>
        <v>0</v>
      </c>
      <c r="Y352" s="299">
        <f ca="1"/>
        <v>0</v>
      </c>
      <c r="Z352" s="299">
        <f ca="1"/>
        <v>0</v>
      </c>
      <c r="AA352" s="298">
        <f ca="1"/>
        <v>0</v>
      </c>
      <c r="AB352" s="185"/>
      <c r="AD352"/>
      <c r="AE352"/>
    </row>
    <row r="353" spans="2:31" ht="63.75" hidden="1">
      <c r="B353" s="313">
        <f t="shared" ca="1" si="5"/>
        <v>0</v>
      </c>
      <c r="C353" s="294">
        <f ca="1"/>
        <v>0</v>
      </c>
      <c r="D353" s="294">
        <f ca="1"/>
        <v>0</v>
      </c>
      <c r="E353" s="296">
        <f ca="1"/>
        <v>0</v>
      </c>
      <c r="F353" s="296">
        <f ca="1"/>
        <v>0</v>
      </c>
      <c r="G353" s="296">
        <f ca="1"/>
        <v>0</v>
      </c>
      <c r="H353" s="296">
        <f ca="1"/>
        <v>0</v>
      </c>
      <c r="I353" s="296">
        <f ca="1"/>
        <v>0</v>
      </c>
      <c r="J353" s="296">
        <f ca="1"/>
        <v>0</v>
      </c>
      <c r="K353" s="217">
        <f ca="1"/>
        <v>0</v>
      </c>
      <c r="L353" s="217">
        <f ca="1"/>
        <v>0</v>
      </c>
      <c r="M353" s="217">
        <f ca="1"/>
        <v>0</v>
      </c>
      <c r="N353" s="217">
        <f ca="1"/>
        <v>0</v>
      </c>
      <c r="O353" s="299">
        <f ca="1"/>
        <v>0</v>
      </c>
      <c r="P353" s="298">
        <f ca="1"/>
        <v>0</v>
      </c>
      <c r="Q353" s="298">
        <f ca="1"/>
        <v>0</v>
      </c>
      <c r="R353" s="298">
        <f ca="1"/>
        <v>0</v>
      </c>
      <c r="S353" s="298">
        <f ca="1"/>
        <v>0</v>
      </c>
      <c r="T353" s="298">
        <f ca="1"/>
        <v>0</v>
      </c>
      <c r="U353" s="298">
        <f ca="1"/>
        <v>0</v>
      </c>
      <c r="V353" s="299">
        <f ca="1"/>
        <v>0</v>
      </c>
      <c r="W353" s="299">
        <f ca="1"/>
        <v>0</v>
      </c>
      <c r="X353" s="299">
        <f ca="1"/>
        <v>0</v>
      </c>
      <c r="Y353" s="299">
        <f ca="1"/>
        <v>0</v>
      </c>
      <c r="Z353" s="299">
        <f ca="1"/>
        <v>0</v>
      </c>
      <c r="AA353" s="298">
        <f ca="1"/>
        <v>0</v>
      </c>
      <c r="AB353" s="185"/>
      <c r="AD353"/>
      <c r="AE353"/>
    </row>
    <row r="354" spans="2:31" ht="63.75" hidden="1">
      <c r="B354" s="313">
        <f t="shared" ca="1" si="5"/>
        <v>0</v>
      </c>
      <c r="C354" s="294">
        <f ca="1"/>
        <v>0</v>
      </c>
      <c r="D354" s="294">
        <f ca="1"/>
        <v>0</v>
      </c>
      <c r="E354" s="296">
        <f ca="1"/>
        <v>0</v>
      </c>
      <c r="F354" s="296">
        <f ca="1"/>
        <v>0</v>
      </c>
      <c r="G354" s="296">
        <f ca="1"/>
        <v>0</v>
      </c>
      <c r="H354" s="296">
        <f ca="1"/>
        <v>0</v>
      </c>
      <c r="I354" s="296">
        <f ca="1"/>
        <v>0</v>
      </c>
      <c r="J354" s="296">
        <f ca="1"/>
        <v>0</v>
      </c>
      <c r="K354" s="217">
        <f ca="1"/>
        <v>0</v>
      </c>
      <c r="L354" s="217">
        <f ca="1"/>
        <v>0</v>
      </c>
      <c r="M354" s="217">
        <f ca="1"/>
        <v>0</v>
      </c>
      <c r="N354" s="217">
        <f ca="1"/>
        <v>0</v>
      </c>
      <c r="O354" s="299">
        <f ca="1"/>
        <v>0</v>
      </c>
      <c r="P354" s="298">
        <f ca="1"/>
        <v>0</v>
      </c>
      <c r="Q354" s="298">
        <f ca="1"/>
        <v>0</v>
      </c>
      <c r="R354" s="298">
        <f ca="1"/>
        <v>0</v>
      </c>
      <c r="S354" s="298">
        <f ca="1"/>
        <v>0</v>
      </c>
      <c r="T354" s="298">
        <f ca="1"/>
        <v>0</v>
      </c>
      <c r="U354" s="298">
        <f ca="1"/>
        <v>0</v>
      </c>
      <c r="V354" s="299">
        <f ca="1"/>
        <v>0</v>
      </c>
      <c r="W354" s="299">
        <f ca="1"/>
        <v>0</v>
      </c>
      <c r="X354" s="299">
        <f ca="1"/>
        <v>0</v>
      </c>
      <c r="Y354" s="299">
        <f ca="1"/>
        <v>0</v>
      </c>
      <c r="Z354" s="299">
        <f ca="1"/>
        <v>0</v>
      </c>
      <c r="AA354" s="298">
        <f ca="1"/>
        <v>0</v>
      </c>
      <c r="AB354" s="185"/>
      <c r="AD354"/>
      <c r="AE354"/>
    </row>
    <row r="355" spans="2:31" ht="63.75" hidden="1">
      <c r="B355" s="313">
        <f t="shared" ca="1" si="5"/>
        <v>0</v>
      </c>
      <c r="C355" s="294">
        <f ca="1"/>
        <v>0</v>
      </c>
      <c r="D355" s="294">
        <f ca="1"/>
        <v>0</v>
      </c>
      <c r="E355" s="296">
        <f ca="1"/>
        <v>0</v>
      </c>
      <c r="F355" s="296">
        <f ca="1"/>
        <v>0</v>
      </c>
      <c r="G355" s="296">
        <f ca="1"/>
        <v>0</v>
      </c>
      <c r="H355" s="296">
        <f ca="1"/>
        <v>0</v>
      </c>
      <c r="I355" s="296">
        <f ca="1"/>
        <v>0</v>
      </c>
      <c r="J355" s="296">
        <f ca="1"/>
        <v>0</v>
      </c>
      <c r="K355" s="217">
        <f ca="1"/>
        <v>0</v>
      </c>
      <c r="L355" s="217">
        <f ca="1"/>
        <v>0</v>
      </c>
      <c r="M355" s="217">
        <f ca="1"/>
        <v>0</v>
      </c>
      <c r="N355" s="217">
        <f ca="1"/>
        <v>0</v>
      </c>
      <c r="O355" s="299">
        <f ca="1"/>
        <v>0</v>
      </c>
      <c r="P355" s="298">
        <f ca="1"/>
        <v>0</v>
      </c>
      <c r="Q355" s="298">
        <f ca="1"/>
        <v>0</v>
      </c>
      <c r="R355" s="298">
        <f ca="1"/>
        <v>0</v>
      </c>
      <c r="S355" s="298">
        <f ca="1"/>
        <v>0</v>
      </c>
      <c r="T355" s="298">
        <f ca="1"/>
        <v>0</v>
      </c>
      <c r="U355" s="298">
        <f ca="1"/>
        <v>0</v>
      </c>
      <c r="V355" s="299">
        <f ca="1"/>
        <v>0</v>
      </c>
      <c r="W355" s="299">
        <f ca="1"/>
        <v>0</v>
      </c>
      <c r="X355" s="299">
        <f ca="1"/>
        <v>0</v>
      </c>
      <c r="Y355" s="299">
        <f ca="1"/>
        <v>0</v>
      </c>
      <c r="Z355" s="299">
        <f ca="1"/>
        <v>0</v>
      </c>
      <c r="AA355" s="298">
        <f ca="1"/>
        <v>0</v>
      </c>
      <c r="AB355" s="185"/>
      <c r="AD355"/>
      <c r="AE355"/>
    </row>
    <row r="356" spans="2:31" ht="63.75" hidden="1">
      <c r="B356" s="313">
        <f t="shared" ca="1" si="5"/>
        <v>0</v>
      </c>
      <c r="C356" s="294">
        <f ca="1"/>
        <v>0</v>
      </c>
      <c r="D356" s="294">
        <f ca="1"/>
        <v>0</v>
      </c>
      <c r="E356" s="296">
        <f ca="1"/>
        <v>0</v>
      </c>
      <c r="F356" s="296">
        <f ca="1"/>
        <v>0</v>
      </c>
      <c r="G356" s="296">
        <f ca="1"/>
        <v>0</v>
      </c>
      <c r="H356" s="296">
        <f ca="1"/>
        <v>0</v>
      </c>
      <c r="I356" s="296">
        <f ca="1"/>
        <v>0</v>
      </c>
      <c r="J356" s="296">
        <f ca="1"/>
        <v>0</v>
      </c>
      <c r="K356" s="217">
        <f ca="1"/>
        <v>0</v>
      </c>
      <c r="L356" s="217">
        <f ca="1"/>
        <v>0</v>
      </c>
      <c r="M356" s="217">
        <f ca="1"/>
        <v>0</v>
      </c>
      <c r="N356" s="217">
        <f ca="1"/>
        <v>0</v>
      </c>
      <c r="O356" s="299">
        <f ca="1"/>
        <v>0</v>
      </c>
      <c r="P356" s="298">
        <f ca="1"/>
        <v>0</v>
      </c>
      <c r="Q356" s="298">
        <f ca="1"/>
        <v>0</v>
      </c>
      <c r="R356" s="298">
        <f ca="1"/>
        <v>0</v>
      </c>
      <c r="S356" s="298">
        <f ca="1"/>
        <v>0</v>
      </c>
      <c r="T356" s="298">
        <f ca="1"/>
        <v>0</v>
      </c>
      <c r="U356" s="298">
        <f ca="1"/>
        <v>0</v>
      </c>
      <c r="V356" s="299">
        <f ca="1"/>
        <v>0</v>
      </c>
      <c r="W356" s="299">
        <f ca="1"/>
        <v>0</v>
      </c>
      <c r="X356" s="299">
        <f ca="1"/>
        <v>0</v>
      </c>
      <c r="Y356" s="299">
        <f ca="1"/>
        <v>0</v>
      </c>
      <c r="Z356" s="299">
        <f ca="1"/>
        <v>0</v>
      </c>
      <c r="AA356" s="298">
        <f ca="1"/>
        <v>0</v>
      </c>
      <c r="AB356" s="185"/>
      <c r="AD356"/>
      <c r="AE356"/>
    </row>
    <row r="357" spans="2:31" ht="63.75" hidden="1">
      <c r="B357" s="313">
        <f t="shared" ca="1" si="5"/>
        <v>0</v>
      </c>
      <c r="C357" s="294">
        <f ca="1"/>
        <v>0</v>
      </c>
      <c r="D357" s="294">
        <f ca="1"/>
        <v>0</v>
      </c>
      <c r="E357" s="296">
        <f ca="1"/>
        <v>0</v>
      </c>
      <c r="F357" s="296">
        <f ca="1"/>
        <v>0</v>
      </c>
      <c r="G357" s="296">
        <f ca="1"/>
        <v>0</v>
      </c>
      <c r="H357" s="296">
        <f ca="1"/>
        <v>0</v>
      </c>
      <c r="I357" s="296">
        <f ca="1"/>
        <v>0</v>
      </c>
      <c r="J357" s="296">
        <f ca="1"/>
        <v>0</v>
      </c>
      <c r="K357" s="300">
        <f ca="1"/>
        <v>0</v>
      </c>
      <c r="L357" s="300">
        <f ca="1"/>
        <v>0</v>
      </c>
      <c r="M357" s="300">
        <f ca="1"/>
        <v>0</v>
      </c>
      <c r="N357" s="300">
        <f ca="1"/>
        <v>0</v>
      </c>
      <c r="O357" s="299">
        <f ca="1"/>
        <v>0</v>
      </c>
      <c r="P357" s="298">
        <f ca="1"/>
        <v>0</v>
      </c>
      <c r="Q357" s="298">
        <f ca="1"/>
        <v>0</v>
      </c>
      <c r="R357" s="298">
        <f ca="1"/>
        <v>0</v>
      </c>
      <c r="S357" s="298">
        <f ca="1"/>
        <v>0</v>
      </c>
      <c r="T357" s="298">
        <f ca="1"/>
        <v>0</v>
      </c>
      <c r="U357" s="298">
        <f ca="1"/>
        <v>0</v>
      </c>
      <c r="V357" s="299">
        <f ca="1"/>
        <v>0</v>
      </c>
      <c r="W357" s="299">
        <f ca="1"/>
        <v>0</v>
      </c>
      <c r="X357" s="299">
        <f ca="1"/>
        <v>0</v>
      </c>
      <c r="Y357" s="299">
        <f ca="1"/>
        <v>0</v>
      </c>
      <c r="Z357" s="299">
        <f ca="1"/>
        <v>0</v>
      </c>
      <c r="AA357" s="298">
        <f ca="1"/>
        <v>0</v>
      </c>
      <c r="AB357" s="185"/>
      <c r="AD357"/>
      <c r="AE357"/>
    </row>
    <row r="358" spans="2:31" ht="63.75" hidden="1">
      <c r="B358" s="313">
        <f t="shared" ca="1" si="5"/>
        <v>0</v>
      </c>
      <c r="C358" s="294">
        <f ca="1"/>
        <v>0</v>
      </c>
      <c r="D358" s="294">
        <f ca="1"/>
        <v>0</v>
      </c>
      <c r="E358" s="296">
        <f ca="1"/>
        <v>0</v>
      </c>
      <c r="F358" s="296">
        <f ca="1"/>
        <v>0</v>
      </c>
      <c r="G358" s="296">
        <f ca="1"/>
        <v>0</v>
      </c>
      <c r="H358" s="296">
        <f ca="1"/>
        <v>0</v>
      </c>
      <c r="I358" s="296">
        <f ca="1"/>
        <v>0</v>
      </c>
      <c r="J358" s="296">
        <f ca="1"/>
        <v>0</v>
      </c>
      <c r="K358" s="300">
        <f ca="1"/>
        <v>0</v>
      </c>
      <c r="L358" s="300">
        <f ca="1"/>
        <v>0</v>
      </c>
      <c r="M358" s="300">
        <f ca="1"/>
        <v>0</v>
      </c>
      <c r="N358" s="300">
        <f ca="1"/>
        <v>0</v>
      </c>
      <c r="O358" s="299">
        <f ca="1"/>
        <v>0</v>
      </c>
      <c r="P358" s="298">
        <f ca="1"/>
        <v>0</v>
      </c>
      <c r="Q358" s="298">
        <f ca="1"/>
        <v>0</v>
      </c>
      <c r="R358" s="298">
        <f ca="1"/>
        <v>0</v>
      </c>
      <c r="S358" s="298">
        <f ca="1"/>
        <v>0</v>
      </c>
      <c r="T358" s="298">
        <f ca="1"/>
        <v>0</v>
      </c>
      <c r="U358" s="298">
        <f ca="1"/>
        <v>0</v>
      </c>
      <c r="V358" s="299">
        <f ca="1"/>
        <v>0</v>
      </c>
      <c r="W358" s="299">
        <f ca="1"/>
        <v>0</v>
      </c>
      <c r="X358" s="299">
        <f ca="1"/>
        <v>0</v>
      </c>
      <c r="Y358" s="299">
        <f ca="1"/>
        <v>0</v>
      </c>
      <c r="Z358" s="299">
        <f ca="1"/>
        <v>0</v>
      </c>
      <c r="AA358" s="298">
        <f ca="1"/>
        <v>0</v>
      </c>
      <c r="AB358" s="185"/>
      <c r="AD358"/>
      <c r="AE358"/>
    </row>
    <row r="359" spans="2:31" ht="63.75" hidden="1">
      <c r="B359" s="313">
        <f t="shared" ca="1" si="5"/>
        <v>0</v>
      </c>
      <c r="C359" s="294">
        <f ca="1"/>
        <v>0</v>
      </c>
      <c r="D359" s="294">
        <f ca="1"/>
        <v>0</v>
      </c>
      <c r="E359" s="296">
        <f ca="1"/>
        <v>0</v>
      </c>
      <c r="F359" s="296">
        <f ca="1"/>
        <v>0</v>
      </c>
      <c r="G359" s="296">
        <f ca="1"/>
        <v>0</v>
      </c>
      <c r="H359" s="296">
        <f ca="1"/>
        <v>0</v>
      </c>
      <c r="I359" s="296">
        <f ca="1"/>
        <v>0</v>
      </c>
      <c r="J359" s="296">
        <f ca="1"/>
        <v>0</v>
      </c>
      <c r="K359" s="300">
        <f ca="1"/>
        <v>0</v>
      </c>
      <c r="L359" s="300">
        <f ca="1"/>
        <v>0</v>
      </c>
      <c r="M359" s="300">
        <f ca="1"/>
        <v>0</v>
      </c>
      <c r="N359" s="300">
        <f ca="1"/>
        <v>0</v>
      </c>
      <c r="O359" s="299">
        <f ca="1"/>
        <v>0</v>
      </c>
      <c r="P359" s="298">
        <f ca="1"/>
        <v>0</v>
      </c>
      <c r="Q359" s="298">
        <f ca="1"/>
        <v>0</v>
      </c>
      <c r="R359" s="298">
        <f ca="1"/>
        <v>0</v>
      </c>
      <c r="S359" s="298">
        <f ca="1"/>
        <v>0</v>
      </c>
      <c r="T359" s="298">
        <f ca="1"/>
        <v>0</v>
      </c>
      <c r="U359" s="298">
        <f ca="1"/>
        <v>0</v>
      </c>
      <c r="V359" s="299">
        <f ca="1"/>
        <v>0</v>
      </c>
      <c r="W359" s="299">
        <f ca="1"/>
        <v>0</v>
      </c>
      <c r="X359" s="299">
        <f ca="1"/>
        <v>0</v>
      </c>
      <c r="Y359" s="299">
        <f ca="1"/>
        <v>0</v>
      </c>
      <c r="Z359" s="299">
        <f ca="1"/>
        <v>0</v>
      </c>
      <c r="AA359" s="298">
        <f ca="1"/>
        <v>0</v>
      </c>
      <c r="AB359" s="185"/>
      <c r="AD359"/>
      <c r="AE359"/>
    </row>
    <row r="360" spans="2:31" ht="63.75" hidden="1">
      <c r="B360" s="313">
        <f t="shared" ca="1" si="5"/>
        <v>0</v>
      </c>
      <c r="C360" s="294">
        <f ca="1"/>
        <v>0</v>
      </c>
      <c r="D360" s="294">
        <f ca="1"/>
        <v>0</v>
      </c>
      <c r="E360" s="296">
        <f ca="1"/>
        <v>0</v>
      </c>
      <c r="F360" s="296">
        <f ca="1"/>
        <v>0</v>
      </c>
      <c r="G360" s="296">
        <f ca="1"/>
        <v>0</v>
      </c>
      <c r="H360" s="296">
        <f ca="1"/>
        <v>0</v>
      </c>
      <c r="I360" s="296">
        <f ca="1"/>
        <v>0</v>
      </c>
      <c r="J360" s="296">
        <f ca="1"/>
        <v>0</v>
      </c>
      <c r="K360" s="300">
        <f ca="1"/>
        <v>0</v>
      </c>
      <c r="L360" s="300">
        <f ca="1"/>
        <v>0</v>
      </c>
      <c r="M360" s="300">
        <f ca="1"/>
        <v>0</v>
      </c>
      <c r="N360" s="299">
        <f ca="1"/>
        <v>0</v>
      </c>
      <c r="O360" s="301">
        <f ca="1"/>
        <v>0</v>
      </c>
      <c r="P360" s="301">
        <f ca="1"/>
        <v>0</v>
      </c>
      <c r="Q360" s="301">
        <f ca="1"/>
        <v>0</v>
      </c>
      <c r="R360" s="301">
        <f ca="1"/>
        <v>0</v>
      </c>
      <c r="S360" s="301">
        <f ca="1"/>
        <v>0</v>
      </c>
      <c r="T360" s="301">
        <f ca="1"/>
        <v>0</v>
      </c>
      <c r="U360" s="301">
        <f ca="1"/>
        <v>0</v>
      </c>
      <c r="V360" s="301">
        <f ca="1"/>
        <v>0</v>
      </c>
      <c r="W360" s="301">
        <f ca="1"/>
        <v>0</v>
      </c>
      <c r="X360" s="301">
        <f ca="1"/>
        <v>0</v>
      </c>
      <c r="Y360" s="301">
        <f ca="1"/>
        <v>0</v>
      </c>
      <c r="Z360" s="301">
        <f ca="1"/>
        <v>0</v>
      </c>
      <c r="AA360" s="301">
        <f ca="1"/>
        <v>0</v>
      </c>
      <c r="AD360"/>
      <c r="AE360"/>
    </row>
    <row r="361" spans="2:31" ht="63.75" hidden="1">
      <c r="B361" s="313">
        <f t="shared" ca="1" si="5"/>
        <v>0</v>
      </c>
      <c r="C361" s="294">
        <f ca="1"/>
        <v>0</v>
      </c>
      <c r="D361" s="294">
        <f ca="1"/>
        <v>0</v>
      </c>
      <c r="E361" s="296">
        <f ca="1"/>
        <v>0</v>
      </c>
      <c r="F361" s="296">
        <f ca="1"/>
        <v>0</v>
      </c>
      <c r="G361" s="296">
        <f ca="1"/>
        <v>0</v>
      </c>
      <c r="H361" s="296">
        <f ca="1"/>
        <v>0</v>
      </c>
      <c r="I361" s="296">
        <f ca="1"/>
        <v>0</v>
      </c>
      <c r="J361" s="296">
        <f ca="1"/>
        <v>0</v>
      </c>
      <c r="K361" s="295">
        <f ca="1"/>
        <v>0</v>
      </c>
      <c r="L361" s="295">
        <f ca="1"/>
        <v>0</v>
      </c>
      <c r="M361" s="295">
        <f ca="1"/>
        <v>0</v>
      </c>
      <c r="N361" s="299">
        <f ca="1"/>
        <v>0</v>
      </c>
      <c r="O361" s="301">
        <f ca="1"/>
        <v>0</v>
      </c>
      <c r="P361" s="301">
        <f ca="1"/>
        <v>0</v>
      </c>
      <c r="Q361" s="301">
        <f ca="1"/>
        <v>0</v>
      </c>
      <c r="R361" s="301">
        <f ca="1"/>
        <v>0</v>
      </c>
      <c r="S361" s="301">
        <f ca="1"/>
        <v>0</v>
      </c>
      <c r="T361" s="301">
        <f ca="1"/>
        <v>0</v>
      </c>
      <c r="U361" s="301">
        <f ca="1"/>
        <v>0</v>
      </c>
      <c r="V361" s="301">
        <f ca="1"/>
        <v>0</v>
      </c>
      <c r="W361" s="301">
        <f ca="1"/>
        <v>0</v>
      </c>
      <c r="X361" s="301">
        <f ca="1"/>
        <v>0</v>
      </c>
      <c r="Y361" s="301">
        <f ca="1"/>
        <v>0</v>
      </c>
      <c r="Z361" s="301">
        <f ca="1"/>
        <v>0</v>
      </c>
      <c r="AA361" s="301">
        <f ca="1"/>
        <v>0</v>
      </c>
      <c r="AD361"/>
      <c r="AE361"/>
    </row>
    <row r="362" spans="2:31" ht="63.75" hidden="1">
      <c r="B362" s="313">
        <f t="shared" ca="1" si="5"/>
        <v>0</v>
      </c>
      <c r="C362" s="294">
        <f ca="1"/>
        <v>0</v>
      </c>
      <c r="D362" s="294">
        <f ca="1"/>
        <v>0</v>
      </c>
      <c r="E362" s="296">
        <f ca="1"/>
        <v>0</v>
      </c>
      <c r="F362" s="296">
        <f ca="1"/>
        <v>0</v>
      </c>
      <c r="G362" s="296">
        <f ca="1"/>
        <v>0</v>
      </c>
      <c r="H362" s="296">
        <f ca="1"/>
        <v>0</v>
      </c>
      <c r="I362" s="296">
        <f ca="1"/>
        <v>0</v>
      </c>
      <c r="J362" s="296">
        <f ca="1"/>
        <v>0</v>
      </c>
      <c r="K362" s="295">
        <f ca="1"/>
        <v>0</v>
      </c>
      <c r="L362" s="295">
        <f ca="1"/>
        <v>0</v>
      </c>
      <c r="M362" s="295">
        <f ca="1"/>
        <v>0</v>
      </c>
      <c r="N362" s="299">
        <f ca="1"/>
        <v>0</v>
      </c>
      <c r="O362" s="301">
        <f ca="1"/>
        <v>0</v>
      </c>
      <c r="P362" s="301">
        <f ca="1"/>
        <v>0</v>
      </c>
      <c r="Q362" s="301">
        <f ca="1"/>
        <v>0</v>
      </c>
      <c r="R362" s="301">
        <f ca="1"/>
        <v>0</v>
      </c>
      <c r="S362" s="301">
        <f ca="1"/>
        <v>0</v>
      </c>
      <c r="T362" s="301">
        <f ca="1"/>
        <v>0</v>
      </c>
      <c r="U362" s="301">
        <f ca="1"/>
        <v>0</v>
      </c>
      <c r="V362" s="301">
        <f ca="1"/>
        <v>0</v>
      </c>
      <c r="W362" s="301">
        <f ca="1"/>
        <v>0</v>
      </c>
      <c r="X362" s="301">
        <f ca="1"/>
        <v>0</v>
      </c>
      <c r="Y362" s="301">
        <f ca="1"/>
        <v>0</v>
      </c>
      <c r="Z362" s="301">
        <f ca="1"/>
        <v>0</v>
      </c>
      <c r="AA362" s="301">
        <f ca="1"/>
        <v>0</v>
      </c>
      <c r="AD362"/>
      <c r="AE362"/>
    </row>
    <row r="363" spans="2:31" ht="63.75" hidden="1">
      <c r="B363" s="313">
        <f t="shared" ca="1" si="5"/>
        <v>0</v>
      </c>
      <c r="C363" s="294">
        <f ca="1"/>
        <v>0</v>
      </c>
      <c r="D363" s="294">
        <f ca="1"/>
        <v>0</v>
      </c>
      <c r="E363" s="296">
        <f ca="1"/>
        <v>0</v>
      </c>
      <c r="F363" s="296">
        <f ca="1"/>
        <v>0</v>
      </c>
      <c r="G363" s="296">
        <f ca="1"/>
        <v>0</v>
      </c>
      <c r="H363" s="296">
        <f ca="1"/>
        <v>0</v>
      </c>
      <c r="I363" s="296">
        <f ca="1"/>
        <v>0</v>
      </c>
      <c r="J363" s="296">
        <f ca="1"/>
        <v>0</v>
      </c>
      <c r="K363" s="295">
        <f ca="1"/>
        <v>0</v>
      </c>
      <c r="L363" s="295">
        <f ca="1"/>
        <v>0</v>
      </c>
      <c r="M363" s="295">
        <f ca="1"/>
        <v>0</v>
      </c>
      <c r="N363" s="299">
        <f ca="1"/>
        <v>0</v>
      </c>
      <c r="O363" s="301">
        <f ca="1"/>
        <v>0</v>
      </c>
      <c r="P363" s="301">
        <f ca="1"/>
        <v>0</v>
      </c>
      <c r="Q363" s="301">
        <f ca="1"/>
        <v>0</v>
      </c>
      <c r="R363" s="301">
        <f ca="1"/>
        <v>0</v>
      </c>
      <c r="S363" s="301">
        <f ca="1"/>
        <v>0</v>
      </c>
      <c r="T363" s="301">
        <f ca="1"/>
        <v>0</v>
      </c>
      <c r="U363" s="301">
        <f ca="1"/>
        <v>0</v>
      </c>
      <c r="V363" s="301">
        <f ca="1"/>
        <v>0</v>
      </c>
      <c r="W363" s="301">
        <f ca="1"/>
        <v>0</v>
      </c>
      <c r="X363" s="301">
        <f ca="1"/>
        <v>0</v>
      </c>
      <c r="Y363" s="301">
        <f ca="1"/>
        <v>0</v>
      </c>
      <c r="Z363" s="301">
        <f ca="1"/>
        <v>0</v>
      </c>
      <c r="AA363" s="301">
        <f ca="1"/>
        <v>0</v>
      </c>
      <c r="AD363"/>
      <c r="AE363"/>
    </row>
    <row r="364" spans="2:31" ht="63.75" hidden="1">
      <c r="B364" s="313">
        <f t="shared" ca="1" si="5"/>
        <v>0</v>
      </c>
      <c r="C364" s="294">
        <f ca="1"/>
        <v>0</v>
      </c>
      <c r="D364" s="294">
        <f ca="1"/>
        <v>0</v>
      </c>
      <c r="E364" s="296">
        <f ca="1"/>
        <v>0</v>
      </c>
      <c r="F364" s="294">
        <f ca="1"/>
        <v>0</v>
      </c>
      <c r="G364" s="294">
        <f ca="1"/>
        <v>0</v>
      </c>
      <c r="H364" s="294">
        <f ca="1"/>
        <v>0</v>
      </c>
      <c r="I364" s="294">
        <f ca="1"/>
        <v>0</v>
      </c>
      <c r="J364" s="296">
        <f ca="1"/>
        <v>0</v>
      </c>
      <c r="K364" s="295">
        <f ca="1"/>
        <v>0</v>
      </c>
      <c r="L364" s="295">
        <f ca="1"/>
        <v>0</v>
      </c>
      <c r="M364" s="295">
        <f ca="1"/>
        <v>0</v>
      </c>
      <c r="N364" s="299">
        <f ca="1"/>
        <v>0</v>
      </c>
      <c r="O364" s="301">
        <f ca="1"/>
        <v>0</v>
      </c>
      <c r="P364" s="301">
        <f ca="1"/>
        <v>0</v>
      </c>
      <c r="Q364" s="301">
        <f ca="1"/>
        <v>0</v>
      </c>
      <c r="R364" s="301">
        <f ca="1"/>
        <v>0</v>
      </c>
      <c r="S364" s="301">
        <f ca="1"/>
        <v>0</v>
      </c>
      <c r="T364" s="301">
        <f ca="1"/>
        <v>0</v>
      </c>
      <c r="U364" s="301">
        <f ca="1"/>
        <v>0</v>
      </c>
      <c r="V364" s="301">
        <f ca="1"/>
        <v>0</v>
      </c>
      <c r="W364" s="301">
        <f ca="1"/>
        <v>0</v>
      </c>
      <c r="X364" s="301">
        <f ca="1"/>
        <v>0</v>
      </c>
      <c r="Y364" s="301">
        <f ca="1"/>
        <v>0</v>
      </c>
      <c r="Z364" s="301">
        <f ca="1"/>
        <v>0</v>
      </c>
      <c r="AA364" s="301">
        <f ca="1"/>
        <v>0</v>
      </c>
      <c r="AD364"/>
      <c r="AE364"/>
    </row>
    <row r="365" spans="2:31" ht="63.75" hidden="1">
      <c r="B365" s="313">
        <f t="shared" ca="1" si="5"/>
        <v>0</v>
      </c>
      <c r="C365" s="294">
        <f ca="1"/>
        <v>0</v>
      </c>
      <c r="D365" s="294">
        <f ca="1"/>
        <v>0</v>
      </c>
      <c r="E365" s="294">
        <f ca="1"/>
        <v>0</v>
      </c>
      <c r="F365" s="294">
        <f ca="1"/>
        <v>0</v>
      </c>
      <c r="G365" s="294">
        <f ca="1"/>
        <v>0</v>
      </c>
      <c r="H365" s="296">
        <f ca="1"/>
        <v>0</v>
      </c>
      <c r="I365" s="296">
        <f ca="1"/>
        <v>0</v>
      </c>
      <c r="J365" s="296">
        <f ca="1"/>
        <v>0</v>
      </c>
      <c r="K365" s="295">
        <f ca="1"/>
        <v>0</v>
      </c>
      <c r="L365" s="295">
        <f ca="1"/>
        <v>0</v>
      </c>
      <c r="M365" s="295">
        <f ca="1"/>
        <v>0</v>
      </c>
      <c r="N365" s="299">
        <f ca="1"/>
        <v>0</v>
      </c>
      <c r="O365" s="301">
        <f ca="1"/>
        <v>0</v>
      </c>
      <c r="P365" s="301">
        <f ca="1"/>
        <v>0</v>
      </c>
      <c r="Q365" s="301">
        <f ca="1"/>
        <v>0</v>
      </c>
      <c r="R365" s="301">
        <f ca="1"/>
        <v>0</v>
      </c>
      <c r="S365" s="301">
        <f ca="1"/>
        <v>0</v>
      </c>
      <c r="T365" s="301">
        <f ca="1"/>
        <v>0</v>
      </c>
      <c r="U365" s="301">
        <f ca="1"/>
        <v>0</v>
      </c>
      <c r="V365" s="301">
        <f ca="1"/>
        <v>0</v>
      </c>
      <c r="W365" s="301">
        <f ca="1"/>
        <v>0</v>
      </c>
      <c r="X365" s="301">
        <f ca="1"/>
        <v>0</v>
      </c>
      <c r="Y365" s="301">
        <f ca="1"/>
        <v>0</v>
      </c>
      <c r="Z365" s="301">
        <f ca="1"/>
        <v>0</v>
      </c>
      <c r="AA365" s="301">
        <f ca="1"/>
        <v>0</v>
      </c>
      <c r="AD365"/>
      <c r="AE365"/>
    </row>
    <row r="366" spans="2:31" ht="63.75" hidden="1">
      <c r="B366" s="313">
        <f t="shared" ca="1" si="5"/>
        <v>0</v>
      </c>
      <c r="C366" s="294">
        <f ca="1"/>
        <v>0</v>
      </c>
      <c r="D366" s="294">
        <f ca="1"/>
        <v>0</v>
      </c>
      <c r="E366" s="294">
        <f ca="1"/>
        <v>0</v>
      </c>
      <c r="F366" s="294">
        <f ca="1"/>
        <v>0</v>
      </c>
      <c r="G366" s="294">
        <f ca="1"/>
        <v>0</v>
      </c>
      <c r="H366" s="296">
        <f ca="1"/>
        <v>0</v>
      </c>
      <c r="I366" s="296">
        <f ca="1"/>
        <v>0</v>
      </c>
      <c r="J366" s="296">
        <f ca="1"/>
        <v>0</v>
      </c>
      <c r="K366" s="295">
        <f ca="1"/>
        <v>0</v>
      </c>
      <c r="L366" s="295">
        <f ca="1"/>
        <v>0</v>
      </c>
      <c r="M366" s="295">
        <f ca="1"/>
        <v>0</v>
      </c>
      <c r="N366" s="299">
        <f ca="1"/>
        <v>0</v>
      </c>
      <c r="O366" s="301">
        <f ca="1"/>
        <v>0</v>
      </c>
      <c r="P366" s="301">
        <f ca="1"/>
        <v>0</v>
      </c>
      <c r="Q366" s="301">
        <f ca="1"/>
        <v>0</v>
      </c>
      <c r="R366" s="301">
        <f ca="1"/>
        <v>0</v>
      </c>
      <c r="S366" s="301">
        <f ca="1"/>
        <v>0</v>
      </c>
      <c r="T366" s="301">
        <f ca="1"/>
        <v>0</v>
      </c>
      <c r="U366" s="301">
        <f ca="1"/>
        <v>0</v>
      </c>
      <c r="V366" s="301">
        <f ca="1"/>
        <v>0</v>
      </c>
      <c r="W366" s="301">
        <f ca="1"/>
        <v>0</v>
      </c>
      <c r="X366" s="301">
        <f ca="1"/>
        <v>0</v>
      </c>
      <c r="Y366" s="301">
        <f ca="1"/>
        <v>0</v>
      </c>
      <c r="Z366" s="301">
        <f ca="1"/>
        <v>0</v>
      </c>
      <c r="AA366" s="301">
        <f ca="1"/>
        <v>0</v>
      </c>
      <c r="AD366"/>
      <c r="AE366"/>
    </row>
    <row r="367" spans="2:31" ht="63.75" hidden="1">
      <c r="B367" s="313">
        <f t="shared" ca="1" si="5"/>
        <v>0</v>
      </c>
      <c r="C367" s="294">
        <f ca="1"/>
        <v>0</v>
      </c>
      <c r="D367" s="294">
        <f ca="1"/>
        <v>0</v>
      </c>
      <c r="E367" s="294">
        <f ca="1"/>
        <v>0</v>
      </c>
      <c r="F367" s="294">
        <f ca="1"/>
        <v>0</v>
      </c>
      <c r="G367" s="294">
        <f ca="1"/>
        <v>0</v>
      </c>
      <c r="H367" s="296">
        <f ca="1"/>
        <v>0</v>
      </c>
      <c r="I367" s="296">
        <f ca="1"/>
        <v>0</v>
      </c>
      <c r="J367" s="296">
        <f ca="1"/>
        <v>0</v>
      </c>
      <c r="K367" s="295">
        <f ca="1"/>
        <v>0</v>
      </c>
      <c r="L367" s="295">
        <f ca="1"/>
        <v>0</v>
      </c>
      <c r="M367" s="295">
        <f ca="1"/>
        <v>0</v>
      </c>
      <c r="N367" s="299">
        <f ca="1"/>
        <v>0</v>
      </c>
      <c r="O367" s="301">
        <f ca="1"/>
        <v>0</v>
      </c>
      <c r="P367" s="301">
        <f ca="1"/>
        <v>0</v>
      </c>
      <c r="Q367" s="301">
        <f ca="1"/>
        <v>0</v>
      </c>
      <c r="R367" s="301">
        <f ca="1"/>
        <v>0</v>
      </c>
      <c r="S367" s="301">
        <f ca="1"/>
        <v>0</v>
      </c>
      <c r="T367" s="301">
        <f ca="1"/>
        <v>0</v>
      </c>
      <c r="U367" s="301">
        <f ca="1"/>
        <v>0</v>
      </c>
      <c r="V367" s="301">
        <f ca="1"/>
        <v>0</v>
      </c>
      <c r="W367" s="301">
        <f ca="1"/>
        <v>0</v>
      </c>
      <c r="X367" s="301">
        <f ca="1"/>
        <v>0</v>
      </c>
      <c r="Y367" s="301">
        <f ca="1"/>
        <v>0</v>
      </c>
      <c r="Z367" s="301">
        <f ca="1"/>
        <v>0</v>
      </c>
      <c r="AA367" s="301">
        <f ca="1"/>
        <v>0</v>
      </c>
      <c r="AD367"/>
      <c r="AE367"/>
    </row>
    <row r="368" spans="2:31" ht="63.75" hidden="1">
      <c r="B368" s="313">
        <f t="shared" ca="1" si="5"/>
        <v>0</v>
      </c>
      <c r="C368" s="294">
        <f ca="1"/>
        <v>0</v>
      </c>
      <c r="D368" s="294">
        <f ca="1"/>
        <v>0</v>
      </c>
      <c r="E368" s="294">
        <f ca="1"/>
        <v>0</v>
      </c>
      <c r="F368" s="294">
        <f ca="1"/>
        <v>0</v>
      </c>
      <c r="G368" s="294">
        <f ca="1"/>
        <v>0</v>
      </c>
      <c r="H368" s="296">
        <f ca="1"/>
        <v>0</v>
      </c>
      <c r="I368" s="296">
        <f ca="1"/>
        <v>0</v>
      </c>
      <c r="J368" s="296">
        <f ca="1"/>
        <v>0</v>
      </c>
      <c r="K368" s="217">
        <f ca="1"/>
        <v>0</v>
      </c>
      <c r="L368" s="217">
        <f ca="1"/>
        <v>0</v>
      </c>
      <c r="M368" s="217">
        <f ca="1"/>
        <v>0</v>
      </c>
      <c r="N368" s="299">
        <f ca="1"/>
        <v>0</v>
      </c>
      <c r="O368" s="301">
        <f ca="1"/>
        <v>0</v>
      </c>
      <c r="P368" s="301">
        <f ca="1"/>
        <v>0</v>
      </c>
      <c r="Q368" s="301">
        <f ca="1"/>
        <v>0</v>
      </c>
      <c r="R368" s="301">
        <f ca="1"/>
        <v>0</v>
      </c>
      <c r="S368" s="301">
        <f ca="1"/>
        <v>0</v>
      </c>
      <c r="T368" s="301">
        <f ca="1"/>
        <v>0</v>
      </c>
      <c r="U368" s="301">
        <f ca="1"/>
        <v>0</v>
      </c>
      <c r="V368" s="301">
        <f ca="1"/>
        <v>0</v>
      </c>
      <c r="W368" s="301">
        <f ca="1"/>
        <v>0</v>
      </c>
      <c r="X368" s="301">
        <f ca="1"/>
        <v>0</v>
      </c>
      <c r="Y368" s="301">
        <f ca="1"/>
        <v>0</v>
      </c>
      <c r="Z368" s="301">
        <f ca="1"/>
        <v>0</v>
      </c>
      <c r="AA368" s="301">
        <f ca="1"/>
        <v>0</v>
      </c>
      <c r="AD368"/>
      <c r="AE368"/>
    </row>
    <row r="369" spans="2:31" ht="63.75" hidden="1">
      <c r="B369" s="313">
        <f t="shared" ca="1" si="5"/>
        <v>0</v>
      </c>
      <c r="C369" s="294">
        <f ca="1"/>
        <v>0</v>
      </c>
      <c r="D369" s="294">
        <f ca="1"/>
        <v>0</v>
      </c>
      <c r="E369" s="294">
        <f ca="1"/>
        <v>0</v>
      </c>
      <c r="F369" s="294">
        <f ca="1"/>
        <v>0</v>
      </c>
      <c r="G369" s="294">
        <f ca="1"/>
        <v>0</v>
      </c>
      <c r="H369" s="296">
        <f ca="1"/>
        <v>0</v>
      </c>
      <c r="I369" s="296">
        <f ca="1"/>
        <v>0</v>
      </c>
      <c r="J369" s="296">
        <f ca="1"/>
        <v>0</v>
      </c>
      <c r="K369" s="217">
        <f ca="1"/>
        <v>0</v>
      </c>
      <c r="L369" s="217">
        <f ca="1"/>
        <v>0</v>
      </c>
      <c r="M369" s="217">
        <f ca="1"/>
        <v>0</v>
      </c>
      <c r="N369" s="299">
        <f ca="1"/>
        <v>0</v>
      </c>
      <c r="O369" s="301">
        <f ca="1"/>
        <v>0</v>
      </c>
      <c r="P369" s="301">
        <f ca="1"/>
        <v>0</v>
      </c>
      <c r="Q369" s="301">
        <f ca="1"/>
        <v>0</v>
      </c>
      <c r="R369" s="301">
        <f ca="1"/>
        <v>0</v>
      </c>
      <c r="S369" s="301">
        <f ca="1"/>
        <v>0</v>
      </c>
      <c r="T369" s="301">
        <f ca="1"/>
        <v>0</v>
      </c>
      <c r="U369" s="301">
        <f ca="1"/>
        <v>0</v>
      </c>
      <c r="V369" s="301">
        <f ca="1"/>
        <v>0</v>
      </c>
      <c r="W369" s="301">
        <f ca="1"/>
        <v>0</v>
      </c>
      <c r="X369" s="301">
        <f ca="1"/>
        <v>0</v>
      </c>
      <c r="Y369" s="301">
        <f ca="1"/>
        <v>0</v>
      </c>
      <c r="Z369" s="301">
        <f ca="1"/>
        <v>0</v>
      </c>
      <c r="AA369" s="301">
        <f ca="1"/>
        <v>0</v>
      </c>
      <c r="AD369"/>
      <c r="AE369"/>
    </row>
    <row r="370" spans="2:31" ht="63.75" hidden="1">
      <c r="B370" s="313">
        <f t="shared" ca="1" si="5"/>
        <v>0</v>
      </c>
      <c r="C370" s="294">
        <f ca="1"/>
        <v>0</v>
      </c>
      <c r="D370" s="294">
        <f ca="1"/>
        <v>0</v>
      </c>
      <c r="E370" s="294">
        <f ca="1"/>
        <v>0</v>
      </c>
      <c r="F370" s="294">
        <f ca="1"/>
        <v>0</v>
      </c>
      <c r="G370" s="294">
        <f ca="1"/>
        <v>0</v>
      </c>
      <c r="H370" s="296">
        <f ca="1"/>
        <v>0</v>
      </c>
      <c r="I370" s="296">
        <f ca="1"/>
        <v>0</v>
      </c>
      <c r="J370" s="296">
        <f ca="1"/>
        <v>0</v>
      </c>
      <c r="K370" s="217">
        <f ca="1"/>
        <v>0</v>
      </c>
      <c r="L370" s="217">
        <f ca="1"/>
        <v>0</v>
      </c>
      <c r="M370" s="217">
        <f ca="1"/>
        <v>0</v>
      </c>
      <c r="N370" s="299">
        <f ca="1"/>
        <v>0</v>
      </c>
      <c r="O370" s="301">
        <f ca="1"/>
        <v>0</v>
      </c>
      <c r="P370" s="301">
        <f ca="1"/>
        <v>0</v>
      </c>
      <c r="Q370" s="301">
        <f ca="1"/>
        <v>0</v>
      </c>
      <c r="R370" s="301">
        <f ca="1"/>
        <v>0</v>
      </c>
      <c r="S370" s="301">
        <f ca="1"/>
        <v>0</v>
      </c>
      <c r="T370" s="301">
        <f ca="1"/>
        <v>0</v>
      </c>
      <c r="U370" s="301">
        <f ca="1"/>
        <v>0</v>
      </c>
      <c r="V370" s="301">
        <f ca="1"/>
        <v>0</v>
      </c>
      <c r="W370" s="301">
        <f ca="1"/>
        <v>0</v>
      </c>
      <c r="X370" s="301">
        <f ca="1"/>
        <v>0</v>
      </c>
      <c r="Y370" s="301">
        <f ca="1"/>
        <v>0</v>
      </c>
      <c r="Z370" s="301">
        <f ca="1"/>
        <v>0</v>
      </c>
      <c r="AA370" s="301">
        <f ca="1"/>
        <v>0</v>
      </c>
      <c r="AD370"/>
      <c r="AE370"/>
    </row>
    <row r="371" spans="2:31" ht="63.75" hidden="1">
      <c r="B371" s="313">
        <f t="shared" ca="1" si="5"/>
        <v>0</v>
      </c>
      <c r="C371" s="294">
        <f ca="1"/>
        <v>0</v>
      </c>
      <c r="D371" s="294">
        <f ca="1"/>
        <v>0</v>
      </c>
      <c r="E371" s="294">
        <f ca="1"/>
        <v>0</v>
      </c>
      <c r="F371" s="294">
        <f ca="1"/>
        <v>0</v>
      </c>
      <c r="G371" s="294">
        <f ca="1"/>
        <v>0</v>
      </c>
      <c r="H371" s="296">
        <f ca="1"/>
        <v>0</v>
      </c>
      <c r="I371" s="296">
        <f ca="1"/>
        <v>0</v>
      </c>
      <c r="J371" s="296">
        <f ca="1"/>
        <v>0</v>
      </c>
      <c r="K371" s="217">
        <f ca="1"/>
        <v>0</v>
      </c>
      <c r="L371" s="217">
        <f ca="1"/>
        <v>0</v>
      </c>
      <c r="M371" s="217">
        <f ca="1"/>
        <v>0</v>
      </c>
      <c r="N371" s="299">
        <f ca="1"/>
        <v>0</v>
      </c>
      <c r="O371" s="301">
        <f ca="1"/>
        <v>0</v>
      </c>
      <c r="P371" s="301">
        <f ca="1"/>
        <v>0</v>
      </c>
      <c r="Q371" s="301">
        <f ca="1"/>
        <v>0</v>
      </c>
      <c r="R371" s="301">
        <f ca="1"/>
        <v>0</v>
      </c>
      <c r="S371" s="301">
        <f ca="1"/>
        <v>0</v>
      </c>
      <c r="T371" s="301">
        <f ca="1"/>
        <v>0</v>
      </c>
      <c r="U371" s="301">
        <f ca="1"/>
        <v>0</v>
      </c>
      <c r="V371" s="301">
        <f ca="1"/>
        <v>0</v>
      </c>
      <c r="W371" s="301">
        <f ca="1"/>
        <v>0</v>
      </c>
      <c r="X371" s="301">
        <f ca="1"/>
        <v>0</v>
      </c>
      <c r="Y371" s="301">
        <f ca="1"/>
        <v>0</v>
      </c>
      <c r="Z371" s="301">
        <f ca="1"/>
        <v>0</v>
      </c>
      <c r="AA371" s="301">
        <f ca="1"/>
        <v>0</v>
      </c>
      <c r="AD371"/>
      <c r="AE371"/>
    </row>
    <row r="372" spans="2:31" ht="63.75" hidden="1">
      <c r="B372" s="313">
        <f t="shared" ca="1" si="5"/>
        <v>0</v>
      </c>
      <c r="C372" s="294">
        <f ca="1"/>
        <v>0</v>
      </c>
      <c r="D372" s="294">
        <f ca="1"/>
        <v>0</v>
      </c>
      <c r="E372" s="294">
        <f ca="1"/>
        <v>0</v>
      </c>
      <c r="F372" s="294">
        <f ca="1"/>
        <v>0</v>
      </c>
      <c r="G372" s="294">
        <f ca="1"/>
        <v>0</v>
      </c>
      <c r="H372" s="296">
        <f ca="1"/>
        <v>0</v>
      </c>
      <c r="I372" s="296">
        <f ca="1"/>
        <v>0</v>
      </c>
      <c r="J372" s="296">
        <f ca="1"/>
        <v>0</v>
      </c>
      <c r="K372" s="217">
        <f ca="1"/>
        <v>0</v>
      </c>
      <c r="L372" s="217">
        <f ca="1"/>
        <v>0</v>
      </c>
      <c r="M372" s="217">
        <f ca="1"/>
        <v>0</v>
      </c>
      <c r="N372" s="299">
        <f ca="1"/>
        <v>0</v>
      </c>
      <c r="O372" s="301">
        <f ca="1"/>
        <v>0</v>
      </c>
      <c r="P372" s="301">
        <f ca="1"/>
        <v>0</v>
      </c>
      <c r="Q372" s="301">
        <f ca="1"/>
        <v>0</v>
      </c>
      <c r="R372" s="301">
        <f ca="1"/>
        <v>0</v>
      </c>
      <c r="S372" s="301">
        <f ca="1"/>
        <v>0</v>
      </c>
      <c r="T372" s="301">
        <f ca="1"/>
        <v>0</v>
      </c>
      <c r="U372" s="301">
        <f ca="1"/>
        <v>0</v>
      </c>
      <c r="V372" s="301">
        <f ca="1"/>
        <v>0</v>
      </c>
      <c r="W372" s="301">
        <f ca="1"/>
        <v>0</v>
      </c>
      <c r="X372" s="301">
        <f ca="1"/>
        <v>0</v>
      </c>
      <c r="Y372" s="301">
        <f ca="1"/>
        <v>0</v>
      </c>
      <c r="Z372" s="301">
        <f ca="1"/>
        <v>0</v>
      </c>
      <c r="AA372" s="301">
        <f ca="1"/>
        <v>0</v>
      </c>
      <c r="AD372"/>
      <c r="AE372"/>
    </row>
    <row r="373" spans="2:31" ht="63.75" hidden="1">
      <c r="B373" s="313">
        <f t="shared" ca="1" si="5"/>
        <v>0</v>
      </c>
      <c r="C373" s="294">
        <f ca="1"/>
        <v>0</v>
      </c>
      <c r="D373" s="294">
        <f ca="1"/>
        <v>0</v>
      </c>
      <c r="E373" s="294">
        <f ca="1"/>
        <v>0</v>
      </c>
      <c r="F373" s="294">
        <f ca="1"/>
        <v>0</v>
      </c>
      <c r="G373" s="294">
        <f ca="1"/>
        <v>0</v>
      </c>
      <c r="H373" s="296">
        <f ca="1"/>
        <v>0</v>
      </c>
      <c r="I373" s="296">
        <f ca="1"/>
        <v>0</v>
      </c>
      <c r="J373" s="296">
        <f ca="1"/>
        <v>0</v>
      </c>
      <c r="K373" s="217">
        <f ca="1"/>
        <v>0</v>
      </c>
      <c r="L373" s="217">
        <f ca="1"/>
        <v>0</v>
      </c>
      <c r="M373" s="217">
        <f ca="1"/>
        <v>0</v>
      </c>
      <c r="N373" s="299">
        <f ca="1"/>
        <v>0</v>
      </c>
      <c r="O373" s="301">
        <f ca="1"/>
        <v>0</v>
      </c>
      <c r="P373" s="301">
        <f ca="1"/>
        <v>0</v>
      </c>
      <c r="Q373" s="301">
        <f ca="1"/>
        <v>0</v>
      </c>
      <c r="R373" s="301">
        <f ca="1"/>
        <v>0</v>
      </c>
      <c r="S373" s="301">
        <f ca="1"/>
        <v>0</v>
      </c>
      <c r="T373" s="301">
        <f ca="1"/>
        <v>0</v>
      </c>
      <c r="U373" s="301">
        <f ca="1"/>
        <v>0</v>
      </c>
      <c r="V373" s="301">
        <f ca="1"/>
        <v>0</v>
      </c>
      <c r="W373" s="301">
        <f ca="1"/>
        <v>0</v>
      </c>
      <c r="X373" s="301">
        <f ca="1"/>
        <v>0</v>
      </c>
      <c r="Y373" s="301">
        <f ca="1"/>
        <v>0</v>
      </c>
      <c r="Z373" s="301">
        <f ca="1"/>
        <v>0</v>
      </c>
      <c r="AA373" s="301">
        <f ca="1"/>
        <v>0</v>
      </c>
      <c r="AD373"/>
      <c r="AE373"/>
    </row>
    <row r="374" spans="2:31" ht="63.75" hidden="1">
      <c r="B374" s="313">
        <f t="shared" ca="1" si="5"/>
        <v>0</v>
      </c>
      <c r="C374" s="294">
        <f ca="1"/>
        <v>0</v>
      </c>
      <c r="D374" s="294">
        <f ca="1"/>
        <v>0</v>
      </c>
      <c r="E374" s="294">
        <f ca="1"/>
        <v>0</v>
      </c>
      <c r="F374" s="294">
        <f ca="1"/>
        <v>0</v>
      </c>
      <c r="G374" s="294">
        <f ca="1"/>
        <v>0</v>
      </c>
      <c r="H374" s="296">
        <f ca="1"/>
        <v>0</v>
      </c>
      <c r="I374" s="296">
        <f ca="1"/>
        <v>0</v>
      </c>
      <c r="J374" s="296">
        <f ca="1"/>
        <v>0</v>
      </c>
      <c r="K374" s="217">
        <f ca="1"/>
        <v>0</v>
      </c>
      <c r="L374" s="217">
        <f ca="1"/>
        <v>0</v>
      </c>
      <c r="M374" s="217">
        <f ca="1"/>
        <v>0</v>
      </c>
      <c r="N374" s="299">
        <f ca="1"/>
        <v>0</v>
      </c>
      <c r="O374" s="301">
        <f ca="1"/>
        <v>0</v>
      </c>
      <c r="P374" s="301">
        <f ca="1"/>
        <v>0</v>
      </c>
      <c r="Q374" s="301">
        <f ca="1"/>
        <v>0</v>
      </c>
      <c r="R374" s="301">
        <f ca="1"/>
        <v>0</v>
      </c>
      <c r="S374" s="301">
        <f ca="1"/>
        <v>0</v>
      </c>
      <c r="T374" s="301">
        <f ca="1"/>
        <v>0</v>
      </c>
      <c r="U374" s="301">
        <f ca="1"/>
        <v>0</v>
      </c>
      <c r="V374" s="301">
        <f ca="1"/>
        <v>0</v>
      </c>
      <c r="W374" s="301">
        <f ca="1"/>
        <v>0</v>
      </c>
      <c r="X374" s="301">
        <f ca="1"/>
        <v>0</v>
      </c>
      <c r="Y374" s="301">
        <f ca="1"/>
        <v>0</v>
      </c>
      <c r="Z374" s="301">
        <f ca="1"/>
        <v>0</v>
      </c>
      <c r="AA374" s="301">
        <f ca="1"/>
        <v>0</v>
      </c>
      <c r="AD374"/>
      <c r="AE374"/>
    </row>
    <row r="375" spans="2:31" ht="63.75" hidden="1">
      <c r="B375" s="313">
        <f t="shared" ca="1" si="5"/>
        <v>0</v>
      </c>
      <c r="C375" s="294">
        <f ca="1"/>
        <v>0</v>
      </c>
      <c r="D375" s="294">
        <f ca="1"/>
        <v>0</v>
      </c>
      <c r="E375" s="294">
        <f ca="1"/>
        <v>0</v>
      </c>
      <c r="F375" s="294">
        <f ca="1"/>
        <v>0</v>
      </c>
      <c r="G375" s="294">
        <f ca="1"/>
        <v>0</v>
      </c>
      <c r="H375" s="296">
        <f ca="1"/>
        <v>0</v>
      </c>
      <c r="I375" s="296">
        <f ca="1"/>
        <v>0</v>
      </c>
      <c r="J375" s="296">
        <f ca="1"/>
        <v>0</v>
      </c>
      <c r="K375" s="217">
        <f ca="1"/>
        <v>0</v>
      </c>
      <c r="L375" s="217">
        <f ca="1"/>
        <v>0</v>
      </c>
      <c r="M375" s="217">
        <f ca="1"/>
        <v>0</v>
      </c>
      <c r="N375" s="299">
        <f ca="1"/>
        <v>0</v>
      </c>
      <c r="O375" s="301">
        <f ca="1"/>
        <v>0</v>
      </c>
      <c r="P375" s="301">
        <f ca="1"/>
        <v>0</v>
      </c>
      <c r="Q375" s="301">
        <f ca="1"/>
        <v>0</v>
      </c>
      <c r="R375" s="301">
        <f ca="1"/>
        <v>0</v>
      </c>
      <c r="S375" s="301">
        <f ca="1"/>
        <v>0</v>
      </c>
      <c r="T375" s="301">
        <f ca="1"/>
        <v>0</v>
      </c>
      <c r="U375" s="301">
        <f ca="1"/>
        <v>0</v>
      </c>
      <c r="V375" s="301">
        <f ca="1"/>
        <v>0</v>
      </c>
      <c r="W375" s="301">
        <f ca="1"/>
        <v>0</v>
      </c>
      <c r="X375" s="301">
        <f ca="1"/>
        <v>0</v>
      </c>
      <c r="Y375" s="301">
        <f ca="1"/>
        <v>0</v>
      </c>
      <c r="Z375" s="301">
        <f ca="1"/>
        <v>0</v>
      </c>
      <c r="AA375" s="301">
        <f ca="1"/>
        <v>0</v>
      </c>
      <c r="AD375"/>
      <c r="AE375"/>
    </row>
    <row r="376" spans="2:31" ht="63.75" hidden="1">
      <c r="B376" s="313">
        <f t="shared" ca="1" si="5"/>
        <v>0</v>
      </c>
      <c r="C376" s="294">
        <f ca="1"/>
        <v>0</v>
      </c>
      <c r="D376" s="294">
        <f ca="1"/>
        <v>0</v>
      </c>
      <c r="E376" s="294">
        <f ca="1"/>
        <v>0</v>
      </c>
      <c r="F376" s="294">
        <f ca="1"/>
        <v>0</v>
      </c>
      <c r="G376" s="294">
        <f ca="1"/>
        <v>0</v>
      </c>
      <c r="H376" s="294">
        <f ca="1"/>
        <v>0</v>
      </c>
      <c r="I376" s="294">
        <f ca="1"/>
        <v>0</v>
      </c>
      <c r="J376" s="294">
        <f ca="1"/>
        <v>0</v>
      </c>
      <c r="K376" s="217">
        <f ca="1"/>
        <v>0</v>
      </c>
      <c r="L376" s="217">
        <f ca="1"/>
        <v>0</v>
      </c>
      <c r="M376" s="217">
        <f ca="1"/>
        <v>0</v>
      </c>
      <c r="N376" s="299">
        <f ca="1"/>
        <v>0</v>
      </c>
      <c r="O376" s="301">
        <f ca="1"/>
        <v>0</v>
      </c>
      <c r="P376" s="301">
        <f ca="1"/>
        <v>0</v>
      </c>
      <c r="Q376" s="301">
        <f ca="1"/>
        <v>0</v>
      </c>
      <c r="R376" s="301">
        <f ca="1"/>
        <v>0</v>
      </c>
      <c r="S376" s="301">
        <f ca="1"/>
        <v>0</v>
      </c>
      <c r="T376" s="301">
        <f ca="1"/>
        <v>0</v>
      </c>
      <c r="U376" s="301">
        <f ca="1"/>
        <v>0</v>
      </c>
      <c r="V376" s="301">
        <f ca="1"/>
        <v>0</v>
      </c>
      <c r="W376" s="301">
        <f ca="1"/>
        <v>0</v>
      </c>
      <c r="X376" s="301">
        <f ca="1"/>
        <v>0</v>
      </c>
      <c r="Y376" s="301">
        <f ca="1"/>
        <v>0</v>
      </c>
      <c r="Z376" s="301">
        <f ca="1"/>
        <v>0</v>
      </c>
      <c r="AA376" s="301">
        <f ca="1"/>
        <v>0</v>
      </c>
      <c r="AD376"/>
      <c r="AE376"/>
    </row>
    <row r="377" spans="2:31" ht="63.75" hidden="1">
      <c r="B377" s="313">
        <f t="shared" ca="1" si="5"/>
        <v>0</v>
      </c>
      <c r="C377" s="294">
        <f ca="1"/>
        <v>0</v>
      </c>
      <c r="D377" s="294">
        <f ca="1"/>
        <v>0</v>
      </c>
      <c r="E377" s="294">
        <f ca="1"/>
        <v>0</v>
      </c>
      <c r="F377" s="294">
        <f ca="1"/>
        <v>0</v>
      </c>
      <c r="G377" s="294">
        <f ca="1"/>
        <v>0</v>
      </c>
      <c r="H377" s="294">
        <f ca="1"/>
        <v>0</v>
      </c>
      <c r="I377" s="294">
        <f ca="1"/>
        <v>0</v>
      </c>
      <c r="J377" s="294">
        <f ca="1"/>
        <v>0</v>
      </c>
      <c r="K377" s="217">
        <f ca="1"/>
        <v>0</v>
      </c>
      <c r="L377" s="217">
        <f ca="1"/>
        <v>0</v>
      </c>
      <c r="M377" s="217">
        <f ca="1"/>
        <v>0</v>
      </c>
      <c r="N377" s="299">
        <f ca="1"/>
        <v>0</v>
      </c>
      <c r="O377" s="301">
        <f ca="1"/>
        <v>0</v>
      </c>
      <c r="P377" s="301">
        <f ca="1"/>
        <v>0</v>
      </c>
      <c r="Q377" s="301">
        <f ca="1"/>
        <v>0</v>
      </c>
      <c r="R377" s="301">
        <f ca="1"/>
        <v>0</v>
      </c>
      <c r="S377" s="301">
        <f ca="1"/>
        <v>0</v>
      </c>
      <c r="T377" s="301">
        <f ca="1"/>
        <v>0</v>
      </c>
      <c r="U377" s="301">
        <f ca="1"/>
        <v>0</v>
      </c>
      <c r="V377" s="301">
        <f ca="1"/>
        <v>0</v>
      </c>
      <c r="W377" s="301">
        <f ca="1"/>
        <v>0</v>
      </c>
      <c r="X377" s="301">
        <f ca="1"/>
        <v>0</v>
      </c>
      <c r="Y377" s="301">
        <f ca="1"/>
        <v>0</v>
      </c>
      <c r="Z377" s="301">
        <f ca="1"/>
        <v>0</v>
      </c>
      <c r="AA377" s="301">
        <f ca="1"/>
        <v>0</v>
      </c>
      <c r="AD377"/>
      <c r="AE377"/>
    </row>
    <row r="378" spans="2:31" ht="63.75" hidden="1">
      <c r="B378" s="313">
        <f t="shared" ca="1" si="5"/>
        <v>0</v>
      </c>
      <c r="C378" s="294">
        <f ca="1"/>
        <v>0</v>
      </c>
      <c r="D378" s="294">
        <f ca="1"/>
        <v>0</v>
      </c>
      <c r="E378" s="294">
        <f ca="1"/>
        <v>0</v>
      </c>
      <c r="F378" s="294">
        <f ca="1"/>
        <v>0</v>
      </c>
      <c r="G378" s="294">
        <f ca="1"/>
        <v>0</v>
      </c>
      <c r="H378" s="294">
        <f ca="1"/>
        <v>0</v>
      </c>
      <c r="I378" s="294">
        <f ca="1"/>
        <v>0</v>
      </c>
      <c r="J378" s="294">
        <f ca="1"/>
        <v>0</v>
      </c>
      <c r="K378" s="217">
        <f ca="1"/>
        <v>0</v>
      </c>
      <c r="L378" s="217">
        <f ca="1"/>
        <v>0</v>
      </c>
      <c r="M378" s="217">
        <f ca="1"/>
        <v>0</v>
      </c>
      <c r="N378" s="299">
        <f ca="1"/>
        <v>0</v>
      </c>
      <c r="O378" s="301">
        <f ca="1"/>
        <v>0</v>
      </c>
      <c r="P378" s="301">
        <f ca="1"/>
        <v>0</v>
      </c>
      <c r="Q378" s="301">
        <f ca="1"/>
        <v>0</v>
      </c>
      <c r="R378" s="301">
        <f ca="1"/>
        <v>0</v>
      </c>
      <c r="S378" s="301">
        <f ca="1"/>
        <v>0</v>
      </c>
      <c r="T378" s="301">
        <f ca="1"/>
        <v>0</v>
      </c>
      <c r="U378" s="301">
        <f ca="1"/>
        <v>0</v>
      </c>
      <c r="V378" s="301">
        <f ca="1"/>
        <v>0</v>
      </c>
      <c r="W378" s="301">
        <f ca="1"/>
        <v>0</v>
      </c>
      <c r="X378" s="301">
        <f ca="1"/>
        <v>0</v>
      </c>
      <c r="Y378" s="301">
        <f ca="1"/>
        <v>0</v>
      </c>
      <c r="Z378" s="301">
        <f ca="1"/>
        <v>0</v>
      </c>
      <c r="AA378" s="301">
        <f ca="1"/>
        <v>0</v>
      </c>
      <c r="AD378"/>
      <c r="AE378"/>
    </row>
    <row r="379" spans="2:31" ht="63.75" hidden="1">
      <c r="B379" s="313">
        <f t="shared" ca="1" si="5"/>
        <v>0</v>
      </c>
      <c r="C379" s="294">
        <f ca="1"/>
        <v>0</v>
      </c>
      <c r="D379" s="294">
        <f ca="1"/>
        <v>0</v>
      </c>
      <c r="E379" s="294">
        <f ca="1"/>
        <v>0</v>
      </c>
      <c r="F379" s="294">
        <f ca="1"/>
        <v>0</v>
      </c>
      <c r="G379" s="294">
        <f ca="1"/>
        <v>0</v>
      </c>
      <c r="H379" s="294">
        <f ca="1"/>
        <v>0</v>
      </c>
      <c r="I379" s="294">
        <f ca="1"/>
        <v>0</v>
      </c>
      <c r="J379" s="294">
        <f ca="1"/>
        <v>0</v>
      </c>
      <c r="K379" s="217">
        <f ca="1"/>
        <v>0</v>
      </c>
      <c r="L379" s="217">
        <f ca="1"/>
        <v>0</v>
      </c>
      <c r="M379" s="217">
        <f ca="1"/>
        <v>0</v>
      </c>
      <c r="N379" s="299">
        <f ca="1"/>
        <v>0</v>
      </c>
      <c r="O379" s="301">
        <f ca="1"/>
        <v>0</v>
      </c>
      <c r="P379" s="301">
        <f ca="1"/>
        <v>0</v>
      </c>
      <c r="Q379" s="301">
        <f ca="1"/>
        <v>0</v>
      </c>
      <c r="R379" s="301">
        <f ca="1"/>
        <v>0</v>
      </c>
      <c r="S379" s="301">
        <f ca="1"/>
        <v>0</v>
      </c>
      <c r="T379" s="301">
        <f ca="1"/>
        <v>0</v>
      </c>
      <c r="U379" s="301">
        <f ca="1"/>
        <v>0</v>
      </c>
      <c r="V379" s="301">
        <f ca="1"/>
        <v>0</v>
      </c>
      <c r="W379" s="301">
        <f ca="1"/>
        <v>0</v>
      </c>
      <c r="X379" s="301">
        <f ca="1"/>
        <v>0</v>
      </c>
      <c r="Y379" s="301">
        <f ca="1"/>
        <v>0</v>
      </c>
      <c r="Z379" s="301">
        <f ca="1"/>
        <v>0</v>
      </c>
      <c r="AA379" s="301">
        <f ca="1"/>
        <v>0</v>
      </c>
      <c r="AD379"/>
      <c r="AE379"/>
    </row>
    <row r="380" spans="2:31" ht="63.75" hidden="1">
      <c r="B380" s="313">
        <f t="shared" ca="1" si="5"/>
        <v>0</v>
      </c>
      <c r="C380" s="294">
        <f ca="1"/>
        <v>0</v>
      </c>
      <c r="D380" s="294">
        <f ca="1"/>
        <v>0</v>
      </c>
      <c r="E380" s="294">
        <f ca="1"/>
        <v>0</v>
      </c>
      <c r="F380" s="294">
        <f ca="1"/>
        <v>0</v>
      </c>
      <c r="G380" s="294">
        <f ca="1"/>
        <v>0</v>
      </c>
      <c r="H380" s="294">
        <f ca="1"/>
        <v>0</v>
      </c>
      <c r="I380" s="294">
        <f ca="1"/>
        <v>0</v>
      </c>
      <c r="J380" s="294">
        <f ca="1"/>
        <v>0</v>
      </c>
      <c r="K380" s="217">
        <f ca="1"/>
        <v>0</v>
      </c>
      <c r="L380" s="217">
        <f ca="1"/>
        <v>0</v>
      </c>
      <c r="M380" s="217">
        <f ca="1"/>
        <v>0</v>
      </c>
      <c r="N380" s="299">
        <f ca="1"/>
        <v>0</v>
      </c>
      <c r="O380" s="301">
        <f ca="1"/>
        <v>0</v>
      </c>
      <c r="P380" s="301">
        <f ca="1"/>
        <v>0</v>
      </c>
      <c r="Q380" s="301">
        <f ca="1"/>
        <v>0</v>
      </c>
      <c r="R380" s="301">
        <f ca="1"/>
        <v>0</v>
      </c>
      <c r="S380" s="301">
        <f ca="1"/>
        <v>0</v>
      </c>
      <c r="T380" s="301">
        <f ca="1"/>
        <v>0</v>
      </c>
      <c r="U380" s="301">
        <f ca="1"/>
        <v>0</v>
      </c>
      <c r="V380" s="301">
        <f ca="1"/>
        <v>0</v>
      </c>
      <c r="W380" s="301">
        <f ca="1"/>
        <v>0</v>
      </c>
      <c r="X380" s="301">
        <f ca="1"/>
        <v>0</v>
      </c>
      <c r="Y380" s="301">
        <f ca="1"/>
        <v>0</v>
      </c>
      <c r="Z380" s="301">
        <f ca="1"/>
        <v>0</v>
      </c>
      <c r="AA380" s="301">
        <f ca="1"/>
        <v>0</v>
      </c>
      <c r="AD380"/>
      <c r="AE380"/>
    </row>
    <row r="381" spans="2:31" ht="63.75" hidden="1">
      <c r="B381" s="313">
        <f t="shared" ca="1" si="5"/>
        <v>0</v>
      </c>
      <c r="C381" s="294">
        <f ca="1"/>
        <v>0</v>
      </c>
      <c r="D381" s="294">
        <f ca="1"/>
        <v>0</v>
      </c>
      <c r="E381" s="294">
        <f ca="1"/>
        <v>0</v>
      </c>
      <c r="F381" s="294">
        <f ca="1"/>
        <v>0</v>
      </c>
      <c r="G381" s="294">
        <f ca="1"/>
        <v>0</v>
      </c>
      <c r="H381" s="294">
        <f ca="1"/>
        <v>0</v>
      </c>
      <c r="I381" s="294">
        <f ca="1"/>
        <v>0</v>
      </c>
      <c r="J381" s="294">
        <f ca="1"/>
        <v>0</v>
      </c>
      <c r="K381" s="217">
        <f ca="1"/>
        <v>0</v>
      </c>
      <c r="L381" s="217">
        <f ca="1"/>
        <v>0</v>
      </c>
      <c r="M381" s="217">
        <f ca="1"/>
        <v>0</v>
      </c>
      <c r="N381" s="299">
        <f ca="1"/>
        <v>0</v>
      </c>
      <c r="O381" s="301">
        <f ca="1"/>
        <v>0</v>
      </c>
      <c r="P381" s="301">
        <f ca="1"/>
        <v>0</v>
      </c>
      <c r="Q381" s="301">
        <f ca="1"/>
        <v>0</v>
      </c>
      <c r="R381" s="301">
        <f ca="1"/>
        <v>0</v>
      </c>
      <c r="S381" s="301">
        <f ca="1"/>
        <v>0</v>
      </c>
      <c r="T381" s="301">
        <f ca="1"/>
        <v>0</v>
      </c>
      <c r="U381" s="301">
        <f ca="1"/>
        <v>0</v>
      </c>
      <c r="V381" s="301">
        <f ca="1"/>
        <v>0</v>
      </c>
      <c r="W381" s="301">
        <f ca="1"/>
        <v>0</v>
      </c>
      <c r="X381" s="301">
        <f ca="1"/>
        <v>0</v>
      </c>
      <c r="Y381" s="301">
        <f ca="1"/>
        <v>0</v>
      </c>
      <c r="Z381" s="301">
        <f ca="1"/>
        <v>0</v>
      </c>
      <c r="AA381" s="301">
        <f ca="1"/>
        <v>0</v>
      </c>
      <c r="AD381"/>
      <c r="AE381"/>
    </row>
    <row r="382" spans="2:31" ht="63.75" hidden="1">
      <c r="B382" s="313">
        <f t="shared" ca="1" si="5"/>
        <v>0</v>
      </c>
      <c r="C382" s="294">
        <f ca="1"/>
        <v>0</v>
      </c>
      <c r="D382" s="294">
        <f ca="1"/>
        <v>0</v>
      </c>
      <c r="E382" s="294">
        <f ca="1"/>
        <v>0</v>
      </c>
      <c r="F382" s="294">
        <f ca="1"/>
        <v>0</v>
      </c>
      <c r="G382" s="294">
        <f ca="1"/>
        <v>0</v>
      </c>
      <c r="H382" s="294">
        <f ca="1"/>
        <v>0</v>
      </c>
      <c r="I382" s="294">
        <f ca="1"/>
        <v>0</v>
      </c>
      <c r="J382" s="294">
        <f ca="1"/>
        <v>0</v>
      </c>
      <c r="K382" s="217">
        <f ca="1"/>
        <v>0</v>
      </c>
      <c r="L382" s="217">
        <f ca="1"/>
        <v>0</v>
      </c>
      <c r="M382" s="217">
        <f ca="1"/>
        <v>0</v>
      </c>
      <c r="N382" s="299">
        <f ca="1"/>
        <v>0</v>
      </c>
      <c r="O382" s="301">
        <f ca="1"/>
        <v>0</v>
      </c>
      <c r="P382" s="301">
        <f ca="1"/>
        <v>0</v>
      </c>
      <c r="Q382" s="301">
        <f ca="1"/>
        <v>0</v>
      </c>
      <c r="R382" s="301">
        <f ca="1"/>
        <v>0</v>
      </c>
      <c r="S382" s="301">
        <f ca="1"/>
        <v>0</v>
      </c>
      <c r="T382" s="301">
        <f ca="1"/>
        <v>0</v>
      </c>
      <c r="U382" s="301">
        <f ca="1"/>
        <v>0</v>
      </c>
      <c r="V382" s="301">
        <f ca="1"/>
        <v>0</v>
      </c>
      <c r="W382" s="301">
        <f ca="1"/>
        <v>0</v>
      </c>
      <c r="X382" s="301">
        <f ca="1"/>
        <v>0</v>
      </c>
      <c r="Y382" s="301">
        <f ca="1"/>
        <v>0</v>
      </c>
      <c r="Z382" s="301">
        <f ca="1"/>
        <v>0</v>
      </c>
      <c r="AA382" s="301">
        <f ca="1"/>
        <v>0</v>
      </c>
      <c r="AD382"/>
      <c r="AE382"/>
    </row>
    <row r="383" spans="2:31" ht="63.75" hidden="1">
      <c r="B383" s="313">
        <f t="shared" ca="1" si="5"/>
        <v>0</v>
      </c>
      <c r="C383" s="294">
        <f ca="1"/>
        <v>0</v>
      </c>
      <c r="D383" s="294">
        <f ca="1"/>
        <v>0</v>
      </c>
      <c r="E383" s="294">
        <f ca="1"/>
        <v>0</v>
      </c>
      <c r="F383" s="294">
        <f ca="1"/>
        <v>0</v>
      </c>
      <c r="G383" s="294">
        <f ca="1"/>
        <v>0</v>
      </c>
      <c r="H383" s="294">
        <f ca="1"/>
        <v>0</v>
      </c>
      <c r="I383" s="294">
        <f ca="1"/>
        <v>0</v>
      </c>
      <c r="J383" s="294">
        <f ca="1"/>
        <v>0</v>
      </c>
      <c r="K383" s="217">
        <f ca="1"/>
        <v>0</v>
      </c>
      <c r="L383" s="217">
        <f ca="1"/>
        <v>0</v>
      </c>
      <c r="M383" s="217">
        <f ca="1"/>
        <v>0</v>
      </c>
      <c r="N383" s="299">
        <f ca="1"/>
        <v>0</v>
      </c>
      <c r="O383" s="301">
        <f ca="1"/>
        <v>0</v>
      </c>
      <c r="P383" s="301">
        <f ca="1"/>
        <v>0</v>
      </c>
      <c r="Q383" s="301">
        <f ca="1"/>
        <v>0</v>
      </c>
      <c r="R383" s="301">
        <f ca="1"/>
        <v>0</v>
      </c>
      <c r="S383" s="301">
        <f ca="1"/>
        <v>0</v>
      </c>
      <c r="T383" s="301">
        <f ca="1"/>
        <v>0</v>
      </c>
      <c r="U383" s="301">
        <f ca="1"/>
        <v>0</v>
      </c>
      <c r="V383" s="301">
        <f ca="1"/>
        <v>0</v>
      </c>
      <c r="W383" s="301">
        <f ca="1"/>
        <v>0</v>
      </c>
      <c r="X383" s="301">
        <f ca="1"/>
        <v>0</v>
      </c>
      <c r="Y383" s="301">
        <f ca="1"/>
        <v>0</v>
      </c>
      <c r="Z383" s="301">
        <f ca="1"/>
        <v>0</v>
      </c>
      <c r="AA383" s="301">
        <f ca="1"/>
        <v>0</v>
      </c>
      <c r="AD383"/>
      <c r="AE383"/>
    </row>
    <row r="384" spans="2:31" ht="63.75" hidden="1">
      <c r="B384" s="313">
        <f t="shared" ca="1" si="5"/>
        <v>0</v>
      </c>
      <c r="C384" s="294">
        <f ca="1"/>
        <v>0</v>
      </c>
      <c r="D384" s="294">
        <f ca="1"/>
        <v>0</v>
      </c>
      <c r="E384" s="294">
        <f ca="1"/>
        <v>0</v>
      </c>
      <c r="F384" s="294">
        <f ca="1"/>
        <v>0</v>
      </c>
      <c r="G384" s="294">
        <f ca="1"/>
        <v>0</v>
      </c>
      <c r="H384" s="294">
        <f ca="1"/>
        <v>0</v>
      </c>
      <c r="I384" s="294">
        <f ca="1"/>
        <v>0</v>
      </c>
      <c r="J384" s="294">
        <f ca="1"/>
        <v>0</v>
      </c>
      <c r="K384" s="217">
        <f ca="1"/>
        <v>0</v>
      </c>
      <c r="L384" s="217">
        <f ca="1"/>
        <v>0</v>
      </c>
      <c r="M384" s="217">
        <f ca="1"/>
        <v>0</v>
      </c>
      <c r="N384" s="299">
        <f ca="1"/>
        <v>0</v>
      </c>
      <c r="O384" s="301">
        <f ca="1"/>
        <v>0</v>
      </c>
      <c r="P384" s="301">
        <f ca="1"/>
        <v>0</v>
      </c>
      <c r="Q384" s="301">
        <f ca="1"/>
        <v>0</v>
      </c>
      <c r="R384" s="301">
        <f ca="1"/>
        <v>0</v>
      </c>
      <c r="S384" s="301">
        <f ca="1"/>
        <v>0</v>
      </c>
      <c r="T384" s="301">
        <f ca="1"/>
        <v>0</v>
      </c>
      <c r="U384" s="301">
        <f ca="1"/>
        <v>0</v>
      </c>
      <c r="V384" s="301">
        <f ca="1"/>
        <v>0</v>
      </c>
      <c r="W384" s="301">
        <f ca="1"/>
        <v>0</v>
      </c>
      <c r="X384" s="301">
        <f ca="1"/>
        <v>0</v>
      </c>
      <c r="Y384" s="301">
        <f ca="1"/>
        <v>0</v>
      </c>
      <c r="Z384" s="301">
        <f ca="1"/>
        <v>0</v>
      </c>
      <c r="AA384" s="301">
        <f ca="1"/>
        <v>0</v>
      </c>
      <c r="AD384"/>
      <c r="AE384"/>
    </row>
    <row r="385" spans="2:31" ht="63.75" hidden="1">
      <c r="B385" s="313">
        <f t="shared" ca="1" si="5"/>
        <v>0</v>
      </c>
      <c r="C385" s="294">
        <f ca="1"/>
        <v>0</v>
      </c>
      <c r="D385" s="294">
        <f ca="1"/>
        <v>0</v>
      </c>
      <c r="E385" s="294">
        <f ca="1"/>
        <v>0</v>
      </c>
      <c r="F385" s="294">
        <f ca="1"/>
        <v>0</v>
      </c>
      <c r="G385" s="294">
        <f ca="1"/>
        <v>0</v>
      </c>
      <c r="H385" s="296">
        <f ca="1"/>
        <v>0</v>
      </c>
      <c r="I385" s="296">
        <f ca="1"/>
        <v>0</v>
      </c>
      <c r="J385" s="296">
        <f ca="1"/>
        <v>0</v>
      </c>
      <c r="K385" s="217">
        <f ca="1"/>
        <v>0</v>
      </c>
      <c r="L385" s="217">
        <f ca="1"/>
        <v>0</v>
      </c>
      <c r="M385" s="217">
        <f ca="1"/>
        <v>0</v>
      </c>
      <c r="N385" s="299">
        <f ca="1"/>
        <v>0</v>
      </c>
      <c r="O385" s="301">
        <f ca="1"/>
        <v>0</v>
      </c>
      <c r="P385" s="301">
        <f ca="1"/>
        <v>0</v>
      </c>
      <c r="Q385" s="301">
        <f ca="1"/>
        <v>0</v>
      </c>
      <c r="R385" s="301">
        <f ca="1"/>
        <v>0</v>
      </c>
      <c r="S385" s="301">
        <f ca="1"/>
        <v>0</v>
      </c>
      <c r="T385" s="301">
        <f ca="1"/>
        <v>0</v>
      </c>
      <c r="U385" s="301">
        <f ca="1"/>
        <v>0</v>
      </c>
      <c r="V385" s="301">
        <f ca="1"/>
        <v>0</v>
      </c>
      <c r="W385" s="301">
        <f ca="1"/>
        <v>0</v>
      </c>
      <c r="X385" s="301">
        <f ca="1"/>
        <v>0</v>
      </c>
      <c r="Y385" s="301">
        <f ca="1"/>
        <v>0</v>
      </c>
      <c r="Z385" s="301">
        <f ca="1"/>
        <v>0</v>
      </c>
      <c r="AA385" s="301">
        <f ca="1"/>
        <v>0</v>
      </c>
      <c r="AD385"/>
      <c r="AE385"/>
    </row>
    <row r="386" spans="2:31" ht="63.75" hidden="1">
      <c r="B386" s="313">
        <f t="shared" ca="1" si="5"/>
        <v>0</v>
      </c>
      <c r="C386" s="294">
        <f ca="1"/>
        <v>0</v>
      </c>
      <c r="D386" s="294">
        <f ca="1"/>
        <v>0</v>
      </c>
      <c r="E386" s="294">
        <f ca="1"/>
        <v>0</v>
      </c>
      <c r="F386" s="294">
        <f ca="1"/>
        <v>0</v>
      </c>
      <c r="G386" s="294">
        <f ca="1"/>
        <v>0</v>
      </c>
      <c r="H386" s="296">
        <f ca="1"/>
        <v>0</v>
      </c>
      <c r="I386" s="296">
        <f ca="1"/>
        <v>0</v>
      </c>
      <c r="J386" s="296">
        <f ca="1"/>
        <v>0</v>
      </c>
      <c r="K386" s="217">
        <f ca="1"/>
        <v>0</v>
      </c>
      <c r="L386" s="217">
        <f ca="1"/>
        <v>0</v>
      </c>
      <c r="M386" s="217">
        <f ca="1"/>
        <v>0</v>
      </c>
      <c r="N386" s="299">
        <f ca="1"/>
        <v>0</v>
      </c>
      <c r="O386" s="301">
        <f ca="1"/>
        <v>0</v>
      </c>
      <c r="P386" s="301">
        <f ca="1"/>
        <v>0</v>
      </c>
      <c r="Q386" s="301">
        <f ca="1"/>
        <v>0</v>
      </c>
      <c r="R386" s="301">
        <f ca="1"/>
        <v>0</v>
      </c>
      <c r="S386" s="301">
        <f ca="1"/>
        <v>0</v>
      </c>
      <c r="T386" s="301">
        <f ca="1"/>
        <v>0</v>
      </c>
      <c r="U386" s="301">
        <f ca="1"/>
        <v>0</v>
      </c>
      <c r="V386" s="301">
        <f ca="1"/>
        <v>0</v>
      </c>
      <c r="W386" s="301">
        <f ca="1"/>
        <v>0</v>
      </c>
      <c r="X386" s="301">
        <f ca="1"/>
        <v>0</v>
      </c>
      <c r="Y386" s="301">
        <f ca="1"/>
        <v>0</v>
      </c>
      <c r="Z386" s="301">
        <f ca="1"/>
        <v>0</v>
      </c>
      <c r="AA386" s="301">
        <f ca="1"/>
        <v>0</v>
      </c>
      <c r="AD386"/>
      <c r="AE386"/>
    </row>
    <row r="387" spans="2:31" ht="63.75" hidden="1">
      <c r="B387" s="313">
        <f t="shared" ca="1" si="5"/>
        <v>0</v>
      </c>
      <c r="C387" s="294">
        <f ca="1"/>
        <v>0</v>
      </c>
      <c r="D387" s="294">
        <f ca="1"/>
        <v>0</v>
      </c>
      <c r="E387" s="294">
        <f ca="1"/>
        <v>0</v>
      </c>
      <c r="F387" s="294">
        <f ca="1"/>
        <v>0</v>
      </c>
      <c r="G387" s="294">
        <f ca="1"/>
        <v>0</v>
      </c>
      <c r="H387" s="296">
        <f ca="1"/>
        <v>0</v>
      </c>
      <c r="I387" s="296">
        <f ca="1"/>
        <v>0</v>
      </c>
      <c r="J387" s="296">
        <f ca="1"/>
        <v>0</v>
      </c>
      <c r="K387" s="217">
        <f ca="1"/>
        <v>0</v>
      </c>
      <c r="L387" s="217">
        <f ca="1"/>
        <v>0</v>
      </c>
      <c r="M387" s="217">
        <f ca="1"/>
        <v>0</v>
      </c>
      <c r="N387" s="299">
        <f ca="1"/>
        <v>0</v>
      </c>
      <c r="O387" s="301">
        <f ca="1"/>
        <v>0</v>
      </c>
      <c r="P387" s="301">
        <f ca="1"/>
        <v>0</v>
      </c>
      <c r="Q387" s="301">
        <f ca="1"/>
        <v>0</v>
      </c>
      <c r="R387" s="301">
        <f ca="1"/>
        <v>0</v>
      </c>
      <c r="S387" s="301">
        <f ca="1"/>
        <v>0</v>
      </c>
      <c r="T387" s="301">
        <f ca="1"/>
        <v>0</v>
      </c>
      <c r="U387" s="301">
        <f ca="1"/>
        <v>0</v>
      </c>
      <c r="V387" s="301">
        <f ca="1"/>
        <v>0</v>
      </c>
      <c r="W387" s="301">
        <f ca="1"/>
        <v>0</v>
      </c>
      <c r="X387" s="301">
        <f ca="1"/>
        <v>0</v>
      </c>
      <c r="Y387" s="301">
        <f ca="1"/>
        <v>0</v>
      </c>
      <c r="Z387" s="301">
        <f ca="1"/>
        <v>0</v>
      </c>
      <c r="AA387" s="301">
        <f ca="1"/>
        <v>0</v>
      </c>
      <c r="AD387"/>
      <c r="AE387"/>
    </row>
    <row r="388" spans="2:31" ht="63.75" hidden="1">
      <c r="B388" s="313">
        <f t="shared" ca="1" si="5"/>
        <v>0</v>
      </c>
      <c r="C388" s="294">
        <f ca="1"/>
        <v>0</v>
      </c>
      <c r="D388" s="294">
        <f ca="1"/>
        <v>0</v>
      </c>
      <c r="E388" s="294">
        <f ca="1"/>
        <v>0</v>
      </c>
      <c r="F388" s="296">
        <f ca="1"/>
        <v>0</v>
      </c>
      <c r="G388" s="296">
        <f ca="1"/>
        <v>0</v>
      </c>
      <c r="H388" s="296">
        <f ca="1"/>
        <v>0</v>
      </c>
      <c r="I388" s="296">
        <f ca="1"/>
        <v>0</v>
      </c>
      <c r="J388" s="296">
        <f ca="1"/>
        <v>0</v>
      </c>
      <c r="K388" s="217">
        <f ca="1"/>
        <v>0</v>
      </c>
      <c r="L388" s="217">
        <f ca="1"/>
        <v>0</v>
      </c>
      <c r="M388" s="217">
        <f ca="1"/>
        <v>0</v>
      </c>
      <c r="N388" s="299">
        <f ca="1"/>
        <v>0</v>
      </c>
      <c r="O388" s="301">
        <f ca="1"/>
        <v>0</v>
      </c>
      <c r="P388" s="301">
        <f ca="1"/>
        <v>0</v>
      </c>
      <c r="Q388" s="301">
        <f ca="1"/>
        <v>0</v>
      </c>
      <c r="R388" s="301">
        <f ca="1"/>
        <v>0</v>
      </c>
      <c r="S388" s="301">
        <f ca="1"/>
        <v>0</v>
      </c>
      <c r="T388" s="301">
        <f ca="1"/>
        <v>0</v>
      </c>
      <c r="U388" s="301">
        <f ca="1"/>
        <v>0</v>
      </c>
      <c r="V388" s="301">
        <f ca="1"/>
        <v>0</v>
      </c>
      <c r="W388" s="301">
        <f ca="1"/>
        <v>0</v>
      </c>
      <c r="X388" s="301">
        <f ca="1"/>
        <v>0</v>
      </c>
      <c r="Y388" s="301">
        <f ca="1"/>
        <v>0</v>
      </c>
      <c r="Z388" s="301">
        <f ca="1"/>
        <v>0</v>
      </c>
      <c r="AA388" s="301">
        <f ca="1"/>
        <v>0</v>
      </c>
      <c r="AD388"/>
      <c r="AE388"/>
    </row>
    <row r="389" spans="2:31" ht="63.75" hidden="1">
      <c r="B389" s="313">
        <f t="shared" ca="1" si="5"/>
        <v>0</v>
      </c>
      <c r="C389" s="294">
        <f ca="1"/>
        <v>0</v>
      </c>
      <c r="D389" s="294">
        <f ca="1"/>
        <v>0</v>
      </c>
      <c r="E389" s="294">
        <f ca="1"/>
        <v>0</v>
      </c>
      <c r="F389" s="296">
        <f ca="1"/>
        <v>0</v>
      </c>
      <c r="G389" s="296">
        <f ca="1"/>
        <v>0</v>
      </c>
      <c r="H389" s="296">
        <f ca="1"/>
        <v>0</v>
      </c>
      <c r="I389" s="296">
        <f ca="1"/>
        <v>0</v>
      </c>
      <c r="J389" s="296">
        <f ca="1"/>
        <v>0</v>
      </c>
      <c r="K389" s="217">
        <f ca="1"/>
        <v>0</v>
      </c>
      <c r="L389" s="217">
        <f ca="1"/>
        <v>0</v>
      </c>
      <c r="M389" s="217">
        <f ca="1"/>
        <v>0</v>
      </c>
      <c r="N389" s="299">
        <f ca="1"/>
        <v>0</v>
      </c>
      <c r="O389" s="301">
        <f ca="1"/>
        <v>0</v>
      </c>
      <c r="P389" s="301">
        <f ca="1"/>
        <v>0</v>
      </c>
      <c r="Q389" s="301">
        <f ca="1"/>
        <v>0</v>
      </c>
      <c r="R389" s="301">
        <f ca="1"/>
        <v>0</v>
      </c>
      <c r="S389" s="301">
        <f ca="1"/>
        <v>0</v>
      </c>
      <c r="T389" s="301">
        <f ca="1"/>
        <v>0</v>
      </c>
      <c r="U389" s="301">
        <f ca="1"/>
        <v>0</v>
      </c>
      <c r="V389" s="301">
        <f ca="1"/>
        <v>0</v>
      </c>
      <c r="W389" s="301">
        <f ca="1"/>
        <v>0</v>
      </c>
      <c r="X389" s="301">
        <f ca="1"/>
        <v>0</v>
      </c>
      <c r="Y389" s="301">
        <f ca="1"/>
        <v>0</v>
      </c>
      <c r="Z389" s="301">
        <f ca="1"/>
        <v>0</v>
      </c>
      <c r="AA389" s="301">
        <f ca="1"/>
        <v>0</v>
      </c>
      <c r="AD389"/>
      <c r="AE389"/>
    </row>
    <row r="390" spans="2:31" ht="63.75" hidden="1">
      <c r="B390" s="313">
        <f t="shared" ca="1" si="5"/>
        <v>0</v>
      </c>
      <c r="C390" s="294">
        <f ca="1"/>
        <v>0</v>
      </c>
      <c r="D390" s="294">
        <f ca="1"/>
        <v>0</v>
      </c>
      <c r="E390" s="294">
        <f ca="1"/>
        <v>0</v>
      </c>
      <c r="F390" s="296">
        <f ca="1"/>
        <v>0</v>
      </c>
      <c r="G390" s="296">
        <f ca="1"/>
        <v>0</v>
      </c>
      <c r="H390" s="296">
        <f ca="1"/>
        <v>0</v>
      </c>
      <c r="I390" s="296">
        <f ca="1"/>
        <v>0</v>
      </c>
      <c r="J390" s="296">
        <f ca="1"/>
        <v>0</v>
      </c>
      <c r="K390" s="217">
        <f ca="1"/>
        <v>0</v>
      </c>
      <c r="L390" s="217">
        <f ca="1"/>
        <v>0</v>
      </c>
      <c r="M390" s="217">
        <f ca="1"/>
        <v>0</v>
      </c>
      <c r="N390" s="299">
        <f ca="1"/>
        <v>0</v>
      </c>
      <c r="O390" s="301">
        <f ca="1"/>
        <v>0</v>
      </c>
      <c r="P390" s="301">
        <f ca="1"/>
        <v>0</v>
      </c>
      <c r="Q390" s="301">
        <f ca="1"/>
        <v>0</v>
      </c>
      <c r="R390" s="301">
        <f ca="1"/>
        <v>0</v>
      </c>
      <c r="S390" s="301">
        <f ca="1"/>
        <v>0</v>
      </c>
      <c r="T390" s="301">
        <f ca="1"/>
        <v>0</v>
      </c>
      <c r="U390" s="301">
        <f ca="1"/>
        <v>0</v>
      </c>
      <c r="V390" s="301">
        <f ca="1"/>
        <v>0</v>
      </c>
      <c r="W390" s="301">
        <f ca="1"/>
        <v>0</v>
      </c>
      <c r="X390" s="301">
        <f ca="1"/>
        <v>0</v>
      </c>
      <c r="Y390" s="301">
        <f ca="1"/>
        <v>0</v>
      </c>
      <c r="Z390" s="301">
        <f ca="1"/>
        <v>0</v>
      </c>
      <c r="AA390" s="301">
        <f ca="1"/>
        <v>0</v>
      </c>
      <c r="AD390"/>
      <c r="AE390"/>
    </row>
    <row r="391" spans="2:31" ht="63.75" hidden="1">
      <c r="B391" s="313">
        <f t="shared" ca="1" si="5"/>
        <v>0</v>
      </c>
      <c r="C391" s="294">
        <f ca="1"/>
        <v>0</v>
      </c>
      <c r="D391" s="294">
        <f ca="1"/>
        <v>0</v>
      </c>
      <c r="E391" s="294">
        <f ca="1"/>
        <v>0</v>
      </c>
      <c r="F391" s="296">
        <f ca="1"/>
        <v>0</v>
      </c>
      <c r="G391" s="296">
        <f ca="1"/>
        <v>0</v>
      </c>
      <c r="H391" s="296">
        <f ca="1"/>
        <v>0</v>
      </c>
      <c r="I391" s="296">
        <f ca="1"/>
        <v>0</v>
      </c>
      <c r="J391" s="296">
        <f ca="1"/>
        <v>0</v>
      </c>
      <c r="K391" s="217">
        <f ca="1"/>
        <v>0</v>
      </c>
      <c r="L391" s="217">
        <f ca="1"/>
        <v>0</v>
      </c>
      <c r="M391" s="217">
        <f ca="1"/>
        <v>0</v>
      </c>
      <c r="N391" s="299">
        <f ca="1"/>
        <v>0</v>
      </c>
      <c r="O391" s="301">
        <f ca="1"/>
        <v>0</v>
      </c>
      <c r="P391" s="301">
        <f ca="1"/>
        <v>0</v>
      </c>
      <c r="Q391" s="301">
        <f ca="1"/>
        <v>0</v>
      </c>
      <c r="R391" s="301">
        <f ca="1"/>
        <v>0</v>
      </c>
      <c r="S391" s="301">
        <f ca="1"/>
        <v>0</v>
      </c>
      <c r="T391" s="301">
        <f ca="1"/>
        <v>0</v>
      </c>
      <c r="U391" s="301">
        <f ca="1"/>
        <v>0</v>
      </c>
      <c r="V391" s="301">
        <f ca="1"/>
        <v>0</v>
      </c>
      <c r="W391" s="301">
        <f ca="1"/>
        <v>0</v>
      </c>
      <c r="X391" s="301">
        <f ca="1"/>
        <v>0</v>
      </c>
      <c r="Y391" s="301">
        <f ca="1"/>
        <v>0</v>
      </c>
      <c r="Z391" s="301">
        <f ca="1"/>
        <v>0</v>
      </c>
      <c r="AA391" s="301">
        <f ca="1"/>
        <v>0</v>
      </c>
      <c r="AD391"/>
      <c r="AE391"/>
    </row>
    <row r="392" spans="2:31" ht="63.75" hidden="1">
      <c r="B392" s="313">
        <f t="shared" ca="1" si="5"/>
        <v>0</v>
      </c>
      <c r="C392" s="294">
        <f ca="1"/>
        <v>0</v>
      </c>
      <c r="D392" s="294">
        <f ca="1"/>
        <v>0</v>
      </c>
      <c r="E392" s="294">
        <f ca="1"/>
        <v>0</v>
      </c>
      <c r="F392" s="296">
        <f ca="1"/>
        <v>0</v>
      </c>
      <c r="G392" s="296">
        <f ca="1"/>
        <v>0</v>
      </c>
      <c r="H392" s="296">
        <f ca="1"/>
        <v>0</v>
      </c>
      <c r="I392" s="296">
        <f ca="1"/>
        <v>0</v>
      </c>
      <c r="J392" s="296">
        <f ca="1"/>
        <v>0</v>
      </c>
      <c r="K392" s="217">
        <f ca="1"/>
        <v>0</v>
      </c>
      <c r="L392" s="217">
        <f ca="1"/>
        <v>0</v>
      </c>
      <c r="M392" s="217">
        <f ca="1"/>
        <v>0</v>
      </c>
      <c r="N392" s="299">
        <f ca="1"/>
        <v>0</v>
      </c>
      <c r="O392" s="301">
        <f ca="1"/>
        <v>0</v>
      </c>
      <c r="P392" s="301">
        <f ca="1"/>
        <v>0</v>
      </c>
      <c r="Q392" s="301">
        <f ca="1"/>
        <v>0</v>
      </c>
      <c r="R392" s="301">
        <f ca="1"/>
        <v>0</v>
      </c>
      <c r="S392" s="301">
        <f ca="1"/>
        <v>0</v>
      </c>
      <c r="T392" s="301">
        <f ca="1"/>
        <v>0</v>
      </c>
      <c r="U392" s="301">
        <f ca="1"/>
        <v>0</v>
      </c>
      <c r="V392" s="301">
        <f ca="1"/>
        <v>0</v>
      </c>
      <c r="W392" s="301">
        <f ca="1"/>
        <v>0</v>
      </c>
      <c r="X392" s="301">
        <f ca="1"/>
        <v>0</v>
      </c>
      <c r="Y392" s="301">
        <f ca="1"/>
        <v>0</v>
      </c>
      <c r="Z392" s="301">
        <f ca="1"/>
        <v>0</v>
      </c>
      <c r="AA392" s="301">
        <f ca="1"/>
        <v>0</v>
      </c>
      <c r="AD392"/>
      <c r="AE392"/>
    </row>
    <row r="393" spans="2:31" ht="63.75" hidden="1">
      <c r="B393" s="313">
        <f t="shared" ca="1" si="5"/>
        <v>0</v>
      </c>
      <c r="C393" s="294">
        <f ca="1"/>
        <v>0</v>
      </c>
      <c r="D393" s="294">
        <f ca="1"/>
        <v>0</v>
      </c>
      <c r="E393" s="294">
        <f ca="1"/>
        <v>0</v>
      </c>
      <c r="F393" s="296">
        <f ca="1"/>
        <v>0</v>
      </c>
      <c r="G393" s="296">
        <f ca="1"/>
        <v>0</v>
      </c>
      <c r="H393" s="296">
        <f ca="1"/>
        <v>0</v>
      </c>
      <c r="I393" s="296">
        <f ca="1"/>
        <v>0</v>
      </c>
      <c r="J393" s="296">
        <f ca="1"/>
        <v>0</v>
      </c>
      <c r="K393" s="217">
        <f ca="1"/>
        <v>0</v>
      </c>
      <c r="L393" s="217">
        <f ca="1"/>
        <v>0</v>
      </c>
      <c r="M393" s="217">
        <f ca="1"/>
        <v>0</v>
      </c>
      <c r="N393" s="299">
        <f ca="1"/>
        <v>0</v>
      </c>
      <c r="O393" s="301">
        <f ca="1"/>
        <v>0</v>
      </c>
      <c r="P393" s="301">
        <f ca="1"/>
        <v>0</v>
      </c>
      <c r="Q393" s="301">
        <f ca="1"/>
        <v>0</v>
      </c>
      <c r="R393" s="301">
        <f ca="1"/>
        <v>0</v>
      </c>
      <c r="S393" s="301">
        <f ca="1"/>
        <v>0</v>
      </c>
      <c r="T393" s="301">
        <f ca="1"/>
        <v>0</v>
      </c>
      <c r="U393" s="301">
        <f ca="1"/>
        <v>0</v>
      </c>
      <c r="V393" s="301">
        <f ca="1"/>
        <v>0</v>
      </c>
      <c r="W393" s="301">
        <f ca="1"/>
        <v>0</v>
      </c>
      <c r="X393" s="301">
        <f ca="1"/>
        <v>0</v>
      </c>
      <c r="Y393" s="301">
        <f ca="1"/>
        <v>0</v>
      </c>
      <c r="Z393" s="301">
        <f ca="1"/>
        <v>0</v>
      </c>
      <c r="AA393" s="301">
        <f ca="1"/>
        <v>0</v>
      </c>
      <c r="AD393"/>
      <c r="AE393"/>
    </row>
    <row r="394" spans="2:31" ht="63.75" hidden="1">
      <c r="B394" s="313">
        <f t="shared" ca="1" si="5"/>
        <v>0</v>
      </c>
      <c r="C394" s="294">
        <f ca="1"/>
        <v>0</v>
      </c>
      <c r="D394" s="294">
        <f ca="1"/>
        <v>0</v>
      </c>
      <c r="E394" s="294">
        <f ca="1"/>
        <v>0</v>
      </c>
      <c r="F394" s="296">
        <f ca="1"/>
        <v>0</v>
      </c>
      <c r="G394" s="296">
        <f ca="1"/>
        <v>0</v>
      </c>
      <c r="H394" s="296">
        <f ca="1"/>
        <v>0</v>
      </c>
      <c r="I394" s="296">
        <f ca="1"/>
        <v>0</v>
      </c>
      <c r="J394" s="296">
        <f ca="1"/>
        <v>0</v>
      </c>
      <c r="K394" s="217">
        <f ca="1"/>
        <v>0</v>
      </c>
      <c r="L394" s="217">
        <f ca="1"/>
        <v>0</v>
      </c>
      <c r="M394" s="217">
        <f ca="1"/>
        <v>0</v>
      </c>
      <c r="N394" s="299">
        <f ca="1"/>
        <v>0</v>
      </c>
      <c r="O394" s="301">
        <f ca="1"/>
        <v>0</v>
      </c>
      <c r="P394" s="301">
        <f ca="1"/>
        <v>0</v>
      </c>
      <c r="Q394" s="301">
        <f ca="1"/>
        <v>0</v>
      </c>
      <c r="R394" s="301">
        <f ca="1"/>
        <v>0</v>
      </c>
      <c r="S394" s="301">
        <f ca="1"/>
        <v>0</v>
      </c>
      <c r="T394" s="301">
        <f ca="1"/>
        <v>0</v>
      </c>
      <c r="U394" s="301">
        <f ca="1"/>
        <v>0</v>
      </c>
      <c r="V394" s="301">
        <f ca="1"/>
        <v>0</v>
      </c>
      <c r="W394" s="301">
        <f ca="1"/>
        <v>0</v>
      </c>
      <c r="X394" s="301">
        <f ca="1"/>
        <v>0</v>
      </c>
      <c r="Y394" s="301">
        <f ca="1"/>
        <v>0</v>
      </c>
      <c r="Z394" s="301">
        <f ca="1"/>
        <v>0</v>
      </c>
      <c r="AA394" s="301">
        <f ca="1"/>
        <v>0</v>
      </c>
      <c r="AD394"/>
      <c r="AE394"/>
    </row>
    <row r="395" spans="2:31" ht="63.75" hidden="1">
      <c r="B395" s="313">
        <f t="shared" ca="1" si="5"/>
        <v>0</v>
      </c>
      <c r="C395" s="294">
        <f ca="1"/>
        <v>0</v>
      </c>
      <c r="D395" s="294">
        <f ca="1"/>
        <v>0</v>
      </c>
      <c r="E395" s="294">
        <f ca="1"/>
        <v>0</v>
      </c>
      <c r="F395" s="296">
        <f ca="1"/>
        <v>0</v>
      </c>
      <c r="G395" s="296">
        <f ca="1"/>
        <v>0</v>
      </c>
      <c r="H395" s="296">
        <f ca="1"/>
        <v>0</v>
      </c>
      <c r="I395" s="296">
        <f ca="1"/>
        <v>0</v>
      </c>
      <c r="J395" s="296">
        <f ca="1"/>
        <v>0</v>
      </c>
      <c r="K395" s="217">
        <f ca="1"/>
        <v>0</v>
      </c>
      <c r="L395" s="217">
        <f ca="1"/>
        <v>0</v>
      </c>
      <c r="M395" s="217">
        <f ca="1"/>
        <v>0</v>
      </c>
      <c r="N395" s="299">
        <f ca="1"/>
        <v>0</v>
      </c>
      <c r="O395" s="301">
        <f ca="1"/>
        <v>0</v>
      </c>
      <c r="P395" s="301">
        <f ca="1"/>
        <v>0</v>
      </c>
      <c r="Q395" s="301">
        <f ca="1"/>
        <v>0</v>
      </c>
      <c r="R395" s="301">
        <f ca="1"/>
        <v>0</v>
      </c>
      <c r="S395" s="301">
        <f ca="1"/>
        <v>0</v>
      </c>
      <c r="T395" s="301">
        <f ca="1"/>
        <v>0</v>
      </c>
      <c r="U395" s="301">
        <f ca="1"/>
        <v>0</v>
      </c>
      <c r="V395" s="301">
        <f ca="1"/>
        <v>0</v>
      </c>
      <c r="W395" s="301">
        <f ca="1"/>
        <v>0</v>
      </c>
      <c r="X395" s="301">
        <f ca="1"/>
        <v>0</v>
      </c>
      <c r="Y395" s="301">
        <f ca="1"/>
        <v>0</v>
      </c>
      <c r="Z395" s="301">
        <f ca="1"/>
        <v>0</v>
      </c>
      <c r="AA395" s="301">
        <f ca="1"/>
        <v>0</v>
      </c>
      <c r="AD395"/>
      <c r="AE395"/>
    </row>
    <row r="396" spans="2:31" ht="63.75" hidden="1">
      <c r="B396" s="313">
        <f t="shared" ref="B396:B459" ca="1" si="6">IF($C$8=$B$6,"",AA396)</f>
        <v>0</v>
      </c>
      <c r="C396" s="294">
        <f ca="1"/>
        <v>0</v>
      </c>
      <c r="D396" s="294">
        <f ca="1"/>
        <v>0</v>
      </c>
      <c r="E396" s="294">
        <f ca="1"/>
        <v>0</v>
      </c>
      <c r="F396" s="296">
        <f ca="1"/>
        <v>0</v>
      </c>
      <c r="G396" s="296">
        <f ca="1"/>
        <v>0</v>
      </c>
      <c r="H396" s="296">
        <f ca="1"/>
        <v>0</v>
      </c>
      <c r="I396" s="296">
        <f ca="1"/>
        <v>0</v>
      </c>
      <c r="J396" s="296">
        <f ca="1"/>
        <v>0</v>
      </c>
      <c r="K396" s="295">
        <f ca="1"/>
        <v>0</v>
      </c>
      <c r="L396" s="295">
        <f ca="1"/>
        <v>0</v>
      </c>
      <c r="M396" s="295">
        <f ca="1"/>
        <v>0</v>
      </c>
      <c r="N396" s="299">
        <f ca="1"/>
        <v>0</v>
      </c>
      <c r="O396" s="301">
        <f ca="1"/>
        <v>0</v>
      </c>
      <c r="P396" s="301">
        <f ca="1"/>
        <v>0</v>
      </c>
      <c r="Q396" s="301">
        <f ca="1"/>
        <v>0</v>
      </c>
      <c r="R396" s="301">
        <f ca="1"/>
        <v>0</v>
      </c>
      <c r="S396" s="301">
        <f ca="1"/>
        <v>0</v>
      </c>
      <c r="T396" s="301">
        <f ca="1"/>
        <v>0</v>
      </c>
      <c r="U396" s="301">
        <f ca="1"/>
        <v>0</v>
      </c>
      <c r="V396" s="301">
        <f ca="1"/>
        <v>0</v>
      </c>
      <c r="W396" s="301">
        <f ca="1"/>
        <v>0</v>
      </c>
      <c r="X396" s="301">
        <f ca="1"/>
        <v>0</v>
      </c>
      <c r="Y396" s="301">
        <f ca="1"/>
        <v>0</v>
      </c>
      <c r="Z396" s="301">
        <f ca="1"/>
        <v>0</v>
      </c>
      <c r="AA396" s="301">
        <f ca="1"/>
        <v>0</v>
      </c>
      <c r="AD396"/>
      <c r="AE396"/>
    </row>
    <row r="397" spans="2:31" ht="63.75" hidden="1">
      <c r="B397" s="313">
        <f t="shared" ca="1" si="6"/>
        <v>0</v>
      </c>
      <c r="C397" s="294">
        <f ca="1"/>
        <v>0</v>
      </c>
      <c r="D397" s="294">
        <f ca="1"/>
        <v>0</v>
      </c>
      <c r="E397" s="294">
        <f ca="1"/>
        <v>0</v>
      </c>
      <c r="F397" s="296">
        <f ca="1"/>
        <v>0</v>
      </c>
      <c r="G397" s="296">
        <f ca="1"/>
        <v>0</v>
      </c>
      <c r="H397" s="296">
        <f ca="1"/>
        <v>0</v>
      </c>
      <c r="I397" s="296">
        <f ca="1"/>
        <v>0</v>
      </c>
      <c r="J397" s="296">
        <f ca="1"/>
        <v>0</v>
      </c>
      <c r="K397" s="295">
        <f ca="1"/>
        <v>0</v>
      </c>
      <c r="L397" s="295">
        <f ca="1"/>
        <v>0</v>
      </c>
      <c r="M397" s="295">
        <f ca="1"/>
        <v>0</v>
      </c>
      <c r="N397" s="299">
        <f ca="1"/>
        <v>0</v>
      </c>
      <c r="O397" s="301">
        <f ca="1"/>
        <v>0</v>
      </c>
      <c r="P397" s="301">
        <f ca="1"/>
        <v>0</v>
      </c>
      <c r="Q397" s="301">
        <f ca="1"/>
        <v>0</v>
      </c>
      <c r="R397" s="301">
        <f ca="1"/>
        <v>0</v>
      </c>
      <c r="S397" s="301">
        <f ca="1"/>
        <v>0</v>
      </c>
      <c r="T397" s="301">
        <f ca="1"/>
        <v>0</v>
      </c>
      <c r="U397" s="301">
        <f ca="1"/>
        <v>0</v>
      </c>
      <c r="V397" s="301">
        <f ca="1"/>
        <v>0</v>
      </c>
      <c r="W397" s="301">
        <f ca="1"/>
        <v>0</v>
      </c>
      <c r="X397" s="301">
        <f ca="1"/>
        <v>0</v>
      </c>
      <c r="Y397" s="301">
        <f ca="1"/>
        <v>0</v>
      </c>
      <c r="Z397" s="301">
        <f ca="1"/>
        <v>0</v>
      </c>
      <c r="AA397" s="301">
        <f ca="1"/>
        <v>0</v>
      </c>
      <c r="AD397"/>
      <c r="AE397"/>
    </row>
    <row r="398" spans="2:31" ht="63.75" hidden="1">
      <c r="B398" s="313">
        <f t="shared" ca="1" si="6"/>
        <v>0</v>
      </c>
      <c r="C398" s="294">
        <f ca="1"/>
        <v>0</v>
      </c>
      <c r="D398" s="294">
        <f ca="1"/>
        <v>0</v>
      </c>
      <c r="E398" s="294">
        <f ca="1"/>
        <v>0</v>
      </c>
      <c r="F398" s="294">
        <f ca="1"/>
        <v>0</v>
      </c>
      <c r="G398" s="294">
        <f ca="1"/>
        <v>0</v>
      </c>
      <c r="H398" s="296">
        <f ca="1"/>
        <v>0</v>
      </c>
      <c r="I398" s="296">
        <f ca="1"/>
        <v>0</v>
      </c>
      <c r="J398" s="296">
        <f ca="1"/>
        <v>0</v>
      </c>
      <c r="K398" s="295">
        <f ca="1"/>
        <v>0</v>
      </c>
      <c r="L398" s="295">
        <f ca="1"/>
        <v>0</v>
      </c>
      <c r="M398" s="295">
        <f ca="1"/>
        <v>0</v>
      </c>
      <c r="N398" s="299">
        <f ca="1"/>
        <v>0</v>
      </c>
      <c r="O398" s="301">
        <f ca="1"/>
        <v>0</v>
      </c>
      <c r="P398" s="301">
        <f ca="1"/>
        <v>0</v>
      </c>
      <c r="Q398" s="301">
        <f ca="1"/>
        <v>0</v>
      </c>
      <c r="R398" s="301">
        <f ca="1"/>
        <v>0</v>
      </c>
      <c r="S398" s="301">
        <f ca="1"/>
        <v>0</v>
      </c>
      <c r="T398" s="301">
        <f ca="1"/>
        <v>0</v>
      </c>
      <c r="U398" s="301">
        <f ca="1"/>
        <v>0</v>
      </c>
      <c r="V398" s="301">
        <f ca="1"/>
        <v>0</v>
      </c>
      <c r="W398" s="301">
        <f ca="1"/>
        <v>0</v>
      </c>
      <c r="X398" s="301">
        <f ca="1"/>
        <v>0</v>
      </c>
      <c r="Y398" s="301">
        <f ca="1"/>
        <v>0</v>
      </c>
      <c r="Z398" s="301">
        <f ca="1"/>
        <v>0</v>
      </c>
      <c r="AA398" s="301">
        <f ca="1"/>
        <v>0</v>
      </c>
      <c r="AD398"/>
      <c r="AE398"/>
    </row>
    <row r="399" spans="2:31" ht="63.75" hidden="1">
      <c r="B399" s="313">
        <f t="shared" ca="1" si="6"/>
        <v>0</v>
      </c>
      <c r="C399" s="294">
        <f ca="1"/>
        <v>0</v>
      </c>
      <c r="D399" s="294">
        <f ca="1"/>
        <v>0</v>
      </c>
      <c r="E399" s="294">
        <f ca="1"/>
        <v>0</v>
      </c>
      <c r="F399" s="294">
        <f ca="1"/>
        <v>0</v>
      </c>
      <c r="G399" s="294">
        <f ca="1"/>
        <v>0</v>
      </c>
      <c r="H399" s="294">
        <f ca="1"/>
        <v>0</v>
      </c>
      <c r="I399" s="294">
        <f ca="1"/>
        <v>0</v>
      </c>
      <c r="J399" s="294">
        <f ca="1"/>
        <v>0</v>
      </c>
      <c r="K399" s="295">
        <f ca="1"/>
        <v>0</v>
      </c>
      <c r="L399" s="295">
        <f ca="1"/>
        <v>0</v>
      </c>
      <c r="M399" s="295">
        <f ca="1"/>
        <v>0</v>
      </c>
      <c r="N399" s="299">
        <f ca="1"/>
        <v>0</v>
      </c>
      <c r="O399" s="301">
        <f ca="1"/>
        <v>0</v>
      </c>
      <c r="P399" s="301">
        <f ca="1"/>
        <v>0</v>
      </c>
      <c r="Q399" s="301">
        <f ca="1"/>
        <v>0</v>
      </c>
      <c r="R399" s="301">
        <f ca="1"/>
        <v>0</v>
      </c>
      <c r="S399" s="301">
        <f ca="1"/>
        <v>0</v>
      </c>
      <c r="T399" s="301">
        <f ca="1"/>
        <v>0</v>
      </c>
      <c r="U399" s="301">
        <f ca="1"/>
        <v>0</v>
      </c>
      <c r="V399" s="301">
        <f ca="1"/>
        <v>0</v>
      </c>
      <c r="W399" s="301">
        <f ca="1"/>
        <v>0</v>
      </c>
      <c r="X399" s="301">
        <f ca="1"/>
        <v>0</v>
      </c>
      <c r="Y399" s="301">
        <f ca="1"/>
        <v>0</v>
      </c>
      <c r="Z399" s="301">
        <f ca="1"/>
        <v>0</v>
      </c>
      <c r="AA399" s="301">
        <f ca="1"/>
        <v>0</v>
      </c>
      <c r="AD399"/>
      <c r="AE399"/>
    </row>
    <row r="400" spans="2:31" ht="63.75" hidden="1">
      <c r="B400" s="313">
        <f t="shared" ca="1" si="6"/>
        <v>0</v>
      </c>
      <c r="C400" s="294">
        <f ca="1"/>
        <v>0</v>
      </c>
      <c r="D400" s="294">
        <f ca="1"/>
        <v>0</v>
      </c>
      <c r="E400" s="294">
        <f ca="1"/>
        <v>0</v>
      </c>
      <c r="F400" s="296">
        <f ca="1"/>
        <v>0</v>
      </c>
      <c r="G400" s="296">
        <f ca="1"/>
        <v>0</v>
      </c>
      <c r="H400" s="296">
        <f ca="1"/>
        <v>0</v>
      </c>
      <c r="I400" s="296">
        <f ca="1"/>
        <v>0</v>
      </c>
      <c r="J400" s="296">
        <f ca="1"/>
        <v>0</v>
      </c>
      <c r="K400" s="295">
        <f ca="1"/>
        <v>0</v>
      </c>
      <c r="L400" s="295">
        <f ca="1"/>
        <v>0</v>
      </c>
      <c r="M400" s="295">
        <f ca="1"/>
        <v>0</v>
      </c>
      <c r="N400" s="299">
        <f ca="1"/>
        <v>0</v>
      </c>
      <c r="O400" s="301">
        <f ca="1"/>
        <v>0</v>
      </c>
      <c r="P400" s="301">
        <f ca="1"/>
        <v>0</v>
      </c>
      <c r="Q400" s="301">
        <f ca="1"/>
        <v>0</v>
      </c>
      <c r="R400" s="301">
        <f ca="1"/>
        <v>0</v>
      </c>
      <c r="S400" s="301">
        <f ca="1"/>
        <v>0</v>
      </c>
      <c r="T400" s="301">
        <f ca="1"/>
        <v>0</v>
      </c>
      <c r="U400" s="301">
        <f ca="1"/>
        <v>0</v>
      </c>
      <c r="V400" s="301">
        <f ca="1"/>
        <v>0</v>
      </c>
      <c r="W400" s="301">
        <f ca="1"/>
        <v>0</v>
      </c>
      <c r="X400" s="301">
        <f ca="1"/>
        <v>0</v>
      </c>
      <c r="Y400" s="301">
        <f ca="1"/>
        <v>0</v>
      </c>
      <c r="Z400" s="301">
        <f ca="1"/>
        <v>0</v>
      </c>
      <c r="AA400" s="301">
        <f ca="1"/>
        <v>0</v>
      </c>
      <c r="AD400"/>
      <c r="AE400"/>
    </row>
    <row r="401" spans="2:31" ht="63.75" hidden="1">
      <c r="B401" s="313">
        <f t="shared" ca="1" si="6"/>
        <v>0</v>
      </c>
      <c r="C401" s="294">
        <f ca="1"/>
        <v>0</v>
      </c>
      <c r="D401" s="294">
        <f ca="1"/>
        <v>0</v>
      </c>
      <c r="E401" s="294">
        <f ca="1"/>
        <v>0</v>
      </c>
      <c r="F401" s="296">
        <f ca="1"/>
        <v>0</v>
      </c>
      <c r="G401" s="296">
        <f ca="1"/>
        <v>0</v>
      </c>
      <c r="H401" s="296">
        <f ca="1"/>
        <v>0</v>
      </c>
      <c r="I401" s="296">
        <f ca="1"/>
        <v>0</v>
      </c>
      <c r="J401" s="296">
        <f ca="1"/>
        <v>0</v>
      </c>
      <c r="K401" s="295">
        <f ca="1"/>
        <v>0</v>
      </c>
      <c r="L401" s="295">
        <f ca="1"/>
        <v>0</v>
      </c>
      <c r="M401" s="295">
        <f ca="1"/>
        <v>0</v>
      </c>
      <c r="N401" s="302">
        <f ca="1"/>
        <v>0</v>
      </c>
      <c r="O401" s="302">
        <f ca="1"/>
        <v>0</v>
      </c>
      <c r="P401" s="302">
        <f ca="1"/>
        <v>0</v>
      </c>
      <c r="Q401" s="302">
        <f ca="1"/>
        <v>0</v>
      </c>
      <c r="R401" s="302">
        <f ca="1"/>
        <v>0</v>
      </c>
      <c r="S401" s="302">
        <f ca="1"/>
        <v>0</v>
      </c>
      <c r="T401" s="302">
        <f ca="1"/>
        <v>0</v>
      </c>
      <c r="U401" s="302">
        <f ca="1"/>
        <v>0</v>
      </c>
      <c r="V401" s="302">
        <f ca="1"/>
        <v>0</v>
      </c>
      <c r="W401" s="302">
        <f ca="1"/>
        <v>0</v>
      </c>
      <c r="X401" s="302">
        <f ca="1"/>
        <v>0</v>
      </c>
      <c r="Y401" s="302">
        <f ca="1"/>
        <v>0</v>
      </c>
      <c r="Z401" s="302">
        <f ca="1"/>
        <v>0</v>
      </c>
      <c r="AA401" s="302">
        <f ca="1"/>
        <v>0</v>
      </c>
      <c r="AD401"/>
      <c r="AE401"/>
    </row>
    <row r="402" spans="2:31" ht="63.75" hidden="1">
      <c r="B402" s="313">
        <f t="shared" ca="1" si="6"/>
        <v>0</v>
      </c>
      <c r="C402" s="294">
        <f ca="1"/>
        <v>0</v>
      </c>
      <c r="D402" s="294">
        <f ca="1"/>
        <v>0</v>
      </c>
      <c r="E402" s="294">
        <f ca="1"/>
        <v>0</v>
      </c>
      <c r="F402" s="296">
        <f ca="1"/>
        <v>0</v>
      </c>
      <c r="G402" s="296">
        <f ca="1"/>
        <v>0</v>
      </c>
      <c r="H402" s="296">
        <f ca="1"/>
        <v>0</v>
      </c>
      <c r="I402" s="296">
        <f ca="1"/>
        <v>0</v>
      </c>
      <c r="J402" s="296">
        <f ca="1"/>
        <v>0</v>
      </c>
      <c r="K402" s="295">
        <f ca="1"/>
        <v>0</v>
      </c>
      <c r="L402" s="295">
        <f ca="1"/>
        <v>0</v>
      </c>
      <c r="M402" s="295">
        <f ca="1"/>
        <v>0</v>
      </c>
      <c r="N402" s="302">
        <f ca="1"/>
        <v>0</v>
      </c>
      <c r="O402" s="302">
        <f ca="1"/>
        <v>0</v>
      </c>
      <c r="P402" s="302">
        <f ca="1"/>
        <v>0</v>
      </c>
      <c r="Q402" s="302">
        <f ca="1"/>
        <v>0</v>
      </c>
      <c r="R402" s="302">
        <f ca="1"/>
        <v>0</v>
      </c>
      <c r="S402" s="302">
        <f ca="1"/>
        <v>0</v>
      </c>
      <c r="T402" s="302">
        <f ca="1"/>
        <v>0</v>
      </c>
      <c r="U402" s="302">
        <f ca="1"/>
        <v>0</v>
      </c>
      <c r="V402" s="302">
        <f ca="1"/>
        <v>0</v>
      </c>
      <c r="W402" s="302">
        <f ca="1"/>
        <v>0</v>
      </c>
      <c r="X402" s="302">
        <f ca="1"/>
        <v>0</v>
      </c>
      <c r="Y402" s="302">
        <f ca="1"/>
        <v>0</v>
      </c>
      <c r="Z402" s="302">
        <f ca="1"/>
        <v>0</v>
      </c>
      <c r="AA402" s="302">
        <f ca="1"/>
        <v>0</v>
      </c>
      <c r="AD402"/>
      <c r="AE402"/>
    </row>
    <row r="403" spans="2:31" ht="63.75" hidden="1">
      <c r="B403" s="313">
        <f t="shared" ca="1" si="6"/>
        <v>0</v>
      </c>
      <c r="C403" s="294">
        <f ca="1"/>
        <v>0</v>
      </c>
      <c r="D403" s="294">
        <f ca="1"/>
        <v>0</v>
      </c>
      <c r="E403" s="294">
        <f ca="1"/>
        <v>0</v>
      </c>
      <c r="F403" s="296">
        <f ca="1"/>
        <v>0</v>
      </c>
      <c r="G403" s="296">
        <f ca="1"/>
        <v>0</v>
      </c>
      <c r="H403" s="296">
        <f ca="1"/>
        <v>0</v>
      </c>
      <c r="I403" s="296">
        <f ca="1"/>
        <v>0</v>
      </c>
      <c r="J403" s="296">
        <f ca="1"/>
        <v>0</v>
      </c>
      <c r="K403" s="295">
        <f ca="1"/>
        <v>0</v>
      </c>
      <c r="L403" s="295">
        <f ca="1"/>
        <v>0</v>
      </c>
      <c r="M403" s="295">
        <f ca="1"/>
        <v>0</v>
      </c>
      <c r="N403" s="302">
        <f ca="1"/>
        <v>0</v>
      </c>
      <c r="O403" s="302">
        <f ca="1"/>
        <v>0</v>
      </c>
      <c r="P403" s="302">
        <f ca="1"/>
        <v>0</v>
      </c>
      <c r="Q403" s="302">
        <f ca="1"/>
        <v>0</v>
      </c>
      <c r="R403" s="302">
        <f ca="1"/>
        <v>0</v>
      </c>
      <c r="S403" s="302">
        <f ca="1"/>
        <v>0</v>
      </c>
      <c r="T403" s="302">
        <f ca="1"/>
        <v>0</v>
      </c>
      <c r="U403" s="302">
        <f ca="1"/>
        <v>0</v>
      </c>
      <c r="V403" s="302">
        <f ca="1"/>
        <v>0</v>
      </c>
      <c r="W403" s="302">
        <f ca="1"/>
        <v>0</v>
      </c>
      <c r="X403" s="302">
        <f ca="1"/>
        <v>0</v>
      </c>
      <c r="Y403" s="302">
        <f ca="1"/>
        <v>0</v>
      </c>
      <c r="Z403" s="302">
        <f ca="1"/>
        <v>0</v>
      </c>
      <c r="AA403" s="302">
        <f ca="1"/>
        <v>0</v>
      </c>
      <c r="AD403"/>
      <c r="AE403"/>
    </row>
    <row r="404" spans="2:31" ht="63.75" hidden="1">
      <c r="B404" s="313">
        <f t="shared" ca="1" si="6"/>
        <v>0</v>
      </c>
      <c r="C404" s="294">
        <f ca="1"/>
        <v>0</v>
      </c>
      <c r="D404" s="294">
        <f ca="1"/>
        <v>0</v>
      </c>
      <c r="E404" s="294">
        <f ca="1"/>
        <v>0</v>
      </c>
      <c r="F404" s="296">
        <f ca="1"/>
        <v>0</v>
      </c>
      <c r="G404" s="296">
        <f ca="1"/>
        <v>0</v>
      </c>
      <c r="H404" s="296">
        <f ca="1"/>
        <v>0</v>
      </c>
      <c r="I404" s="296">
        <f ca="1"/>
        <v>0</v>
      </c>
      <c r="J404" s="296">
        <f ca="1"/>
        <v>0</v>
      </c>
      <c r="K404" s="295">
        <f ca="1"/>
        <v>0</v>
      </c>
      <c r="L404" s="295">
        <f ca="1"/>
        <v>0</v>
      </c>
      <c r="M404" s="295">
        <f ca="1"/>
        <v>0</v>
      </c>
      <c r="N404" s="302">
        <f ca="1"/>
        <v>0</v>
      </c>
      <c r="O404" s="302">
        <f ca="1"/>
        <v>0</v>
      </c>
      <c r="P404" s="302">
        <f ca="1"/>
        <v>0</v>
      </c>
      <c r="Q404" s="302">
        <f ca="1"/>
        <v>0</v>
      </c>
      <c r="R404" s="302">
        <f ca="1"/>
        <v>0</v>
      </c>
      <c r="S404" s="302">
        <f ca="1"/>
        <v>0</v>
      </c>
      <c r="T404" s="302">
        <f ca="1"/>
        <v>0</v>
      </c>
      <c r="U404" s="302">
        <f ca="1"/>
        <v>0</v>
      </c>
      <c r="V404" s="302">
        <f ca="1"/>
        <v>0</v>
      </c>
      <c r="W404" s="302">
        <f ca="1"/>
        <v>0</v>
      </c>
      <c r="X404" s="302">
        <f ca="1"/>
        <v>0</v>
      </c>
      <c r="Y404" s="302">
        <f ca="1"/>
        <v>0</v>
      </c>
      <c r="Z404" s="302">
        <f ca="1"/>
        <v>0</v>
      </c>
      <c r="AA404" s="302">
        <f ca="1"/>
        <v>0</v>
      </c>
      <c r="AD404"/>
      <c r="AE404"/>
    </row>
    <row r="405" spans="2:31" ht="63.75" hidden="1">
      <c r="B405" s="313">
        <f t="shared" ca="1" si="6"/>
        <v>0</v>
      </c>
      <c r="C405" s="294">
        <f ca="1"/>
        <v>0</v>
      </c>
      <c r="D405" s="294">
        <f ca="1"/>
        <v>0</v>
      </c>
      <c r="E405" s="294">
        <f ca="1"/>
        <v>0</v>
      </c>
      <c r="F405" s="296">
        <f ca="1"/>
        <v>0</v>
      </c>
      <c r="G405" s="296">
        <f ca="1"/>
        <v>0</v>
      </c>
      <c r="H405" s="296">
        <f ca="1"/>
        <v>0</v>
      </c>
      <c r="I405" s="296">
        <f ca="1"/>
        <v>0</v>
      </c>
      <c r="J405" s="296">
        <f ca="1"/>
        <v>0</v>
      </c>
      <c r="K405" s="217">
        <f ca="1"/>
        <v>0</v>
      </c>
      <c r="L405" s="217">
        <f ca="1"/>
        <v>0</v>
      </c>
      <c r="M405" s="217">
        <f ca="1"/>
        <v>0</v>
      </c>
      <c r="N405" s="302">
        <f ca="1"/>
        <v>0</v>
      </c>
      <c r="O405" s="302">
        <f ca="1"/>
        <v>0</v>
      </c>
      <c r="P405" s="302">
        <f ca="1"/>
        <v>0</v>
      </c>
      <c r="Q405" s="302">
        <f ca="1"/>
        <v>0</v>
      </c>
      <c r="R405" s="302">
        <f ca="1"/>
        <v>0</v>
      </c>
      <c r="S405" s="302">
        <f ca="1"/>
        <v>0</v>
      </c>
      <c r="T405" s="302">
        <f ca="1"/>
        <v>0</v>
      </c>
      <c r="U405" s="302">
        <f ca="1"/>
        <v>0</v>
      </c>
      <c r="V405" s="302">
        <f ca="1"/>
        <v>0</v>
      </c>
      <c r="W405" s="302">
        <f ca="1"/>
        <v>0</v>
      </c>
      <c r="X405" s="302">
        <f ca="1"/>
        <v>0</v>
      </c>
      <c r="Y405" s="302">
        <f ca="1"/>
        <v>0</v>
      </c>
      <c r="Z405" s="302">
        <f ca="1"/>
        <v>0</v>
      </c>
      <c r="AA405" s="302">
        <f ca="1"/>
        <v>0</v>
      </c>
      <c r="AD405"/>
      <c r="AE405"/>
    </row>
    <row r="406" spans="2:31" ht="63.75" hidden="1">
      <c r="B406" s="313">
        <f t="shared" ca="1" si="6"/>
        <v>0</v>
      </c>
      <c r="C406" s="294">
        <f ca="1"/>
        <v>0</v>
      </c>
      <c r="D406" s="294">
        <f ca="1"/>
        <v>0</v>
      </c>
      <c r="E406" s="294">
        <f ca="1"/>
        <v>0</v>
      </c>
      <c r="F406" s="296">
        <f ca="1"/>
        <v>0</v>
      </c>
      <c r="G406" s="296">
        <f ca="1"/>
        <v>0</v>
      </c>
      <c r="H406" s="296">
        <f ca="1"/>
        <v>0</v>
      </c>
      <c r="I406" s="296">
        <f ca="1"/>
        <v>0</v>
      </c>
      <c r="J406" s="296">
        <f ca="1"/>
        <v>0</v>
      </c>
      <c r="K406" s="217">
        <f ca="1"/>
        <v>0</v>
      </c>
      <c r="L406" s="217">
        <f ca="1"/>
        <v>0</v>
      </c>
      <c r="M406" s="217">
        <f ca="1"/>
        <v>0</v>
      </c>
      <c r="N406" s="302">
        <f ca="1"/>
        <v>0</v>
      </c>
      <c r="O406" s="302">
        <f ca="1"/>
        <v>0</v>
      </c>
      <c r="P406" s="302">
        <f ca="1"/>
        <v>0</v>
      </c>
      <c r="Q406" s="302">
        <f ca="1"/>
        <v>0</v>
      </c>
      <c r="R406" s="302">
        <f ca="1"/>
        <v>0</v>
      </c>
      <c r="S406" s="302">
        <f ca="1"/>
        <v>0</v>
      </c>
      <c r="T406" s="302">
        <f ca="1"/>
        <v>0</v>
      </c>
      <c r="U406" s="302">
        <f ca="1"/>
        <v>0</v>
      </c>
      <c r="V406" s="302">
        <f ca="1"/>
        <v>0</v>
      </c>
      <c r="W406" s="302">
        <f ca="1"/>
        <v>0</v>
      </c>
      <c r="X406" s="302">
        <f ca="1"/>
        <v>0</v>
      </c>
      <c r="Y406" s="302">
        <f ca="1"/>
        <v>0</v>
      </c>
      <c r="Z406" s="302">
        <f ca="1"/>
        <v>0</v>
      </c>
      <c r="AA406" s="302">
        <f ca="1"/>
        <v>0</v>
      </c>
      <c r="AD406"/>
      <c r="AE406"/>
    </row>
    <row r="407" spans="2:31" ht="63.75" hidden="1">
      <c r="B407" s="313">
        <f t="shared" ca="1" si="6"/>
        <v>0</v>
      </c>
      <c r="C407" s="294">
        <f ca="1"/>
        <v>0</v>
      </c>
      <c r="D407" s="294">
        <f ca="1"/>
        <v>0</v>
      </c>
      <c r="E407" s="294">
        <f ca="1"/>
        <v>0</v>
      </c>
      <c r="F407" s="296">
        <f ca="1"/>
        <v>0</v>
      </c>
      <c r="G407" s="296">
        <f ca="1"/>
        <v>0</v>
      </c>
      <c r="H407" s="296">
        <f ca="1"/>
        <v>0</v>
      </c>
      <c r="I407" s="296">
        <f ca="1"/>
        <v>0</v>
      </c>
      <c r="J407" s="296">
        <f ca="1"/>
        <v>0</v>
      </c>
      <c r="K407" s="217">
        <f ca="1"/>
        <v>0</v>
      </c>
      <c r="L407" s="217">
        <f ca="1"/>
        <v>0</v>
      </c>
      <c r="M407" s="217">
        <f ca="1"/>
        <v>0</v>
      </c>
      <c r="N407" s="302">
        <f ca="1"/>
        <v>0</v>
      </c>
      <c r="O407" s="302">
        <f ca="1"/>
        <v>0</v>
      </c>
      <c r="P407" s="302">
        <f ca="1"/>
        <v>0</v>
      </c>
      <c r="Q407" s="302">
        <f ca="1"/>
        <v>0</v>
      </c>
      <c r="R407" s="302">
        <f ca="1"/>
        <v>0</v>
      </c>
      <c r="S407" s="302">
        <f ca="1"/>
        <v>0</v>
      </c>
      <c r="T407" s="302">
        <f ca="1"/>
        <v>0</v>
      </c>
      <c r="U407" s="302">
        <f ca="1"/>
        <v>0</v>
      </c>
      <c r="V407" s="302">
        <f ca="1"/>
        <v>0</v>
      </c>
      <c r="W407" s="302">
        <f ca="1"/>
        <v>0</v>
      </c>
      <c r="X407" s="302">
        <f ca="1"/>
        <v>0</v>
      </c>
      <c r="Y407" s="302">
        <f ca="1"/>
        <v>0</v>
      </c>
      <c r="Z407" s="302">
        <f ca="1"/>
        <v>0</v>
      </c>
      <c r="AA407" s="302">
        <f ca="1"/>
        <v>0</v>
      </c>
      <c r="AD407"/>
      <c r="AE407"/>
    </row>
    <row r="408" spans="2:31" ht="63.75" hidden="1">
      <c r="B408" s="313">
        <f t="shared" ca="1" si="6"/>
        <v>0</v>
      </c>
      <c r="C408" s="296">
        <f ca="1"/>
        <v>0</v>
      </c>
      <c r="D408" s="296">
        <f ca="1"/>
        <v>0</v>
      </c>
      <c r="E408" s="296">
        <f ca="1"/>
        <v>0</v>
      </c>
      <c r="F408" s="296">
        <f ca="1"/>
        <v>0</v>
      </c>
      <c r="G408" s="296">
        <f ca="1"/>
        <v>0</v>
      </c>
      <c r="H408" s="296">
        <f ca="1"/>
        <v>0</v>
      </c>
      <c r="I408" s="296">
        <f ca="1"/>
        <v>0</v>
      </c>
      <c r="J408" s="296">
        <f ca="1"/>
        <v>0</v>
      </c>
      <c r="K408" s="217">
        <f ca="1"/>
        <v>0</v>
      </c>
      <c r="L408" s="217">
        <f ca="1"/>
        <v>0</v>
      </c>
      <c r="M408" s="217">
        <f ca="1"/>
        <v>0</v>
      </c>
      <c r="N408" s="302">
        <f ca="1"/>
        <v>0</v>
      </c>
      <c r="O408" s="302">
        <f ca="1"/>
        <v>0</v>
      </c>
      <c r="P408" s="302">
        <f ca="1"/>
        <v>0</v>
      </c>
      <c r="Q408" s="302">
        <f ca="1"/>
        <v>0</v>
      </c>
      <c r="R408" s="302">
        <f ca="1"/>
        <v>0</v>
      </c>
      <c r="S408" s="302">
        <f ca="1"/>
        <v>0</v>
      </c>
      <c r="T408" s="302">
        <f ca="1"/>
        <v>0</v>
      </c>
      <c r="U408" s="302">
        <f ca="1"/>
        <v>0</v>
      </c>
      <c r="V408" s="302">
        <f ca="1"/>
        <v>0</v>
      </c>
      <c r="W408" s="302">
        <f ca="1"/>
        <v>0</v>
      </c>
      <c r="X408" s="302">
        <f ca="1"/>
        <v>0</v>
      </c>
      <c r="Y408" s="302">
        <f ca="1"/>
        <v>0</v>
      </c>
      <c r="Z408" s="302">
        <f ca="1"/>
        <v>0</v>
      </c>
      <c r="AA408" s="302">
        <f ca="1"/>
        <v>0</v>
      </c>
      <c r="AD408"/>
      <c r="AE408"/>
    </row>
    <row r="409" spans="2:31" ht="63.75" hidden="1">
      <c r="B409" s="313">
        <f t="shared" ca="1" si="6"/>
        <v>0</v>
      </c>
      <c r="C409" s="296">
        <f ca="1"/>
        <v>0</v>
      </c>
      <c r="D409" s="296">
        <f ca="1"/>
        <v>0</v>
      </c>
      <c r="E409" s="296">
        <f ca="1"/>
        <v>0</v>
      </c>
      <c r="F409" s="296">
        <f ca="1"/>
        <v>0</v>
      </c>
      <c r="G409" s="296">
        <f ca="1"/>
        <v>0</v>
      </c>
      <c r="H409" s="296">
        <f ca="1"/>
        <v>0</v>
      </c>
      <c r="I409" s="296">
        <f ca="1"/>
        <v>0</v>
      </c>
      <c r="J409" s="296">
        <f ca="1"/>
        <v>0</v>
      </c>
      <c r="K409" s="217">
        <f ca="1"/>
        <v>0</v>
      </c>
      <c r="L409" s="217">
        <f ca="1"/>
        <v>0</v>
      </c>
      <c r="M409" s="217">
        <f ca="1"/>
        <v>0</v>
      </c>
      <c r="N409" s="302">
        <f ca="1"/>
        <v>0</v>
      </c>
      <c r="O409" s="302">
        <f ca="1"/>
        <v>0</v>
      </c>
      <c r="P409" s="302">
        <f ca="1"/>
        <v>0</v>
      </c>
      <c r="Q409" s="302">
        <f ca="1"/>
        <v>0</v>
      </c>
      <c r="R409" s="302">
        <f ca="1"/>
        <v>0</v>
      </c>
      <c r="S409" s="302">
        <f ca="1"/>
        <v>0</v>
      </c>
      <c r="T409" s="302">
        <f ca="1"/>
        <v>0</v>
      </c>
      <c r="U409" s="302">
        <f ca="1"/>
        <v>0</v>
      </c>
      <c r="V409" s="302">
        <f ca="1"/>
        <v>0</v>
      </c>
      <c r="W409" s="302">
        <f ca="1"/>
        <v>0</v>
      </c>
      <c r="X409" s="302">
        <f ca="1"/>
        <v>0</v>
      </c>
      <c r="Y409" s="302">
        <f ca="1"/>
        <v>0</v>
      </c>
      <c r="Z409" s="302">
        <f ca="1"/>
        <v>0</v>
      </c>
      <c r="AA409" s="302">
        <f ca="1"/>
        <v>0</v>
      </c>
      <c r="AD409"/>
      <c r="AE409"/>
    </row>
    <row r="410" spans="2:31" ht="63.75" hidden="1">
      <c r="B410" s="313">
        <f t="shared" ca="1" si="6"/>
        <v>0</v>
      </c>
      <c r="C410" s="296">
        <f ca="1"/>
        <v>0</v>
      </c>
      <c r="D410" s="296">
        <f ca="1"/>
        <v>0</v>
      </c>
      <c r="E410" s="296">
        <f ca="1"/>
        <v>0</v>
      </c>
      <c r="F410" s="296">
        <f ca="1"/>
        <v>0</v>
      </c>
      <c r="G410" s="296">
        <f ca="1"/>
        <v>0</v>
      </c>
      <c r="H410" s="296">
        <f ca="1"/>
        <v>0</v>
      </c>
      <c r="I410" s="296">
        <f ca="1"/>
        <v>0</v>
      </c>
      <c r="J410" s="296">
        <f ca="1"/>
        <v>0</v>
      </c>
      <c r="K410" s="217">
        <f ca="1"/>
        <v>0</v>
      </c>
      <c r="L410" s="217">
        <f ca="1"/>
        <v>0</v>
      </c>
      <c r="M410" s="217">
        <f ca="1"/>
        <v>0</v>
      </c>
      <c r="N410" s="302">
        <f ca="1"/>
        <v>0</v>
      </c>
      <c r="O410" s="302">
        <f ca="1"/>
        <v>0</v>
      </c>
      <c r="P410" s="302">
        <f ca="1"/>
        <v>0</v>
      </c>
      <c r="Q410" s="302">
        <f ca="1"/>
        <v>0</v>
      </c>
      <c r="R410" s="302">
        <f ca="1"/>
        <v>0</v>
      </c>
      <c r="S410" s="302">
        <f ca="1"/>
        <v>0</v>
      </c>
      <c r="T410" s="302">
        <f ca="1"/>
        <v>0</v>
      </c>
      <c r="U410" s="302">
        <f ca="1"/>
        <v>0</v>
      </c>
      <c r="V410" s="302">
        <f ca="1"/>
        <v>0</v>
      </c>
      <c r="W410" s="302">
        <f ca="1"/>
        <v>0</v>
      </c>
      <c r="X410" s="302">
        <f ca="1"/>
        <v>0</v>
      </c>
      <c r="Y410" s="302">
        <f ca="1"/>
        <v>0</v>
      </c>
      <c r="Z410" s="302">
        <f ca="1"/>
        <v>0</v>
      </c>
      <c r="AA410" s="302">
        <f ca="1"/>
        <v>0</v>
      </c>
      <c r="AD410"/>
      <c r="AE410"/>
    </row>
    <row r="411" spans="2:31" ht="63.75" hidden="1">
      <c r="B411" s="313">
        <f t="shared" ca="1" si="6"/>
        <v>0</v>
      </c>
      <c r="C411" s="296">
        <f ca="1"/>
        <v>0</v>
      </c>
      <c r="D411" s="296">
        <f ca="1"/>
        <v>0</v>
      </c>
      <c r="E411" s="296">
        <f ca="1"/>
        <v>0</v>
      </c>
      <c r="F411" s="296">
        <f ca="1"/>
        <v>0</v>
      </c>
      <c r="G411" s="296">
        <f ca="1"/>
        <v>0</v>
      </c>
      <c r="H411" s="296">
        <f ca="1"/>
        <v>0</v>
      </c>
      <c r="I411" s="296">
        <f ca="1"/>
        <v>0</v>
      </c>
      <c r="J411" s="296">
        <f ca="1"/>
        <v>0</v>
      </c>
      <c r="K411" s="217">
        <f ca="1"/>
        <v>0</v>
      </c>
      <c r="L411" s="217">
        <f ca="1"/>
        <v>0</v>
      </c>
      <c r="M411" s="217">
        <f ca="1"/>
        <v>0</v>
      </c>
      <c r="N411" s="302">
        <f ca="1"/>
        <v>0</v>
      </c>
      <c r="O411" s="302">
        <f ca="1"/>
        <v>0</v>
      </c>
      <c r="P411" s="302">
        <f ca="1"/>
        <v>0</v>
      </c>
      <c r="Q411" s="302">
        <f ca="1"/>
        <v>0</v>
      </c>
      <c r="R411" s="302">
        <f ca="1"/>
        <v>0</v>
      </c>
      <c r="S411" s="302">
        <f ca="1"/>
        <v>0</v>
      </c>
      <c r="T411" s="302">
        <f ca="1"/>
        <v>0</v>
      </c>
      <c r="U411" s="302">
        <f ca="1"/>
        <v>0</v>
      </c>
      <c r="V411" s="302">
        <f ca="1"/>
        <v>0</v>
      </c>
      <c r="W411" s="302">
        <f ca="1"/>
        <v>0</v>
      </c>
      <c r="X411" s="302">
        <f ca="1"/>
        <v>0</v>
      </c>
      <c r="Y411" s="302">
        <f ca="1"/>
        <v>0</v>
      </c>
      <c r="Z411" s="302">
        <f ca="1"/>
        <v>0</v>
      </c>
      <c r="AA411" s="302">
        <f ca="1"/>
        <v>0</v>
      </c>
      <c r="AD411"/>
      <c r="AE411"/>
    </row>
    <row r="412" spans="2:31" ht="63.75" hidden="1">
      <c r="B412" s="313">
        <f t="shared" si="6"/>
        <v>0</v>
      </c>
      <c r="C412" s="296"/>
      <c r="D412" s="296"/>
      <c r="E412" s="296"/>
      <c r="F412" s="296"/>
      <c r="G412" s="296"/>
      <c r="H412" s="296"/>
      <c r="I412" s="296"/>
      <c r="J412" s="296"/>
      <c r="K412" s="217"/>
      <c r="L412" s="217"/>
      <c r="M412" s="217"/>
      <c r="N412" s="302"/>
      <c r="O412" s="302"/>
      <c r="P412" s="302"/>
      <c r="Q412" s="302"/>
      <c r="R412" s="302"/>
      <c r="S412" s="302"/>
      <c r="T412" s="302"/>
      <c r="U412" s="302"/>
      <c r="V412" s="302"/>
      <c r="W412" s="302"/>
      <c r="X412" s="302"/>
      <c r="Y412" s="302"/>
      <c r="Z412" s="302"/>
      <c r="AA412" s="302"/>
      <c r="AD412"/>
      <c r="AE412"/>
    </row>
    <row r="413" spans="2:31" ht="63.75" hidden="1">
      <c r="B413" s="313">
        <f t="shared" si="6"/>
        <v>0</v>
      </c>
      <c r="C413" s="296"/>
      <c r="D413" s="296"/>
      <c r="E413" s="296"/>
      <c r="F413" s="296"/>
      <c r="G413" s="296"/>
      <c r="H413" s="296"/>
      <c r="I413" s="296"/>
      <c r="J413" s="296"/>
      <c r="K413" s="217"/>
      <c r="L413" s="217"/>
      <c r="M413" s="217"/>
      <c r="N413" s="302"/>
      <c r="O413" s="302"/>
      <c r="P413" s="302"/>
      <c r="Q413" s="302"/>
      <c r="R413" s="302"/>
      <c r="S413" s="302"/>
      <c r="T413" s="302"/>
      <c r="U413" s="302"/>
      <c r="V413" s="302"/>
      <c r="W413" s="302"/>
      <c r="X413" s="302"/>
      <c r="Y413" s="302"/>
      <c r="Z413" s="302"/>
      <c r="AA413" s="302"/>
      <c r="AD413"/>
      <c r="AE413"/>
    </row>
    <row r="414" spans="2:31" ht="63.75" hidden="1">
      <c r="B414" s="313">
        <f t="shared" si="6"/>
        <v>0</v>
      </c>
      <c r="C414" s="296"/>
      <c r="D414" s="296"/>
      <c r="E414" s="296"/>
      <c r="F414" s="296"/>
      <c r="G414" s="296"/>
      <c r="H414" s="296"/>
      <c r="I414" s="296"/>
      <c r="J414" s="296"/>
      <c r="K414" s="217"/>
      <c r="L414" s="217"/>
      <c r="M414" s="217"/>
      <c r="N414" s="302"/>
      <c r="O414" s="302"/>
      <c r="P414" s="302"/>
      <c r="Q414" s="302"/>
      <c r="R414" s="302"/>
      <c r="S414" s="302"/>
      <c r="T414" s="302"/>
      <c r="U414" s="302"/>
      <c r="V414" s="302"/>
      <c r="W414" s="302"/>
      <c r="X414" s="302"/>
      <c r="Y414" s="302"/>
      <c r="Z414" s="302"/>
      <c r="AA414" s="302"/>
      <c r="AD414"/>
      <c r="AE414"/>
    </row>
    <row r="415" spans="2:31" ht="63.75" hidden="1">
      <c r="B415" s="313">
        <f t="shared" si="6"/>
        <v>0</v>
      </c>
      <c r="C415" s="296"/>
      <c r="D415" s="296"/>
      <c r="E415" s="296"/>
      <c r="F415" s="296"/>
      <c r="G415" s="296"/>
      <c r="H415" s="296"/>
      <c r="I415" s="296"/>
      <c r="J415" s="296"/>
      <c r="K415" s="217"/>
      <c r="L415" s="217"/>
      <c r="M415" s="217"/>
      <c r="N415" s="302"/>
      <c r="O415" s="302"/>
      <c r="P415" s="302"/>
      <c r="Q415" s="302"/>
      <c r="R415" s="302"/>
      <c r="S415" s="302"/>
      <c r="T415" s="302"/>
      <c r="U415" s="302"/>
      <c r="V415" s="302"/>
      <c r="W415" s="302"/>
      <c r="X415" s="302"/>
      <c r="Y415" s="302"/>
      <c r="Z415" s="302"/>
      <c r="AA415" s="302"/>
      <c r="AD415"/>
      <c r="AE415"/>
    </row>
    <row r="416" spans="2:31" ht="63.75" hidden="1">
      <c r="B416" s="313">
        <f t="shared" si="6"/>
        <v>0</v>
      </c>
      <c r="C416" s="296"/>
      <c r="D416" s="296"/>
      <c r="E416" s="296"/>
      <c r="F416" s="296"/>
      <c r="G416" s="296"/>
      <c r="H416" s="296"/>
      <c r="I416" s="296"/>
      <c r="J416" s="296"/>
      <c r="K416" s="217"/>
      <c r="L416" s="217"/>
      <c r="M416" s="217"/>
      <c r="N416" s="302"/>
      <c r="O416" s="302"/>
      <c r="P416" s="302"/>
      <c r="Q416" s="302"/>
      <c r="R416" s="302"/>
      <c r="S416" s="302"/>
      <c r="T416" s="302"/>
      <c r="U416" s="302"/>
      <c r="V416" s="302"/>
      <c r="W416" s="302"/>
      <c r="X416" s="302"/>
      <c r="Y416" s="302"/>
      <c r="Z416" s="302"/>
      <c r="AA416" s="302"/>
      <c r="AD416"/>
      <c r="AE416"/>
    </row>
    <row r="417" spans="2:31" ht="63.75" hidden="1">
      <c r="B417" s="313">
        <f t="shared" si="6"/>
        <v>0</v>
      </c>
      <c r="C417" s="296"/>
      <c r="D417" s="296"/>
      <c r="E417" s="296"/>
      <c r="F417" s="296"/>
      <c r="G417" s="296"/>
      <c r="H417" s="296"/>
      <c r="I417" s="296"/>
      <c r="J417" s="296"/>
      <c r="K417" s="217"/>
      <c r="L417" s="217"/>
      <c r="M417" s="217"/>
      <c r="N417" s="302"/>
      <c r="O417" s="302"/>
      <c r="P417" s="302"/>
      <c r="Q417" s="302"/>
      <c r="R417" s="302"/>
      <c r="S417" s="302"/>
      <c r="T417" s="302"/>
      <c r="U417" s="302"/>
      <c r="V417" s="302"/>
      <c r="W417" s="302"/>
      <c r="X417" s="302"/>
      <c r="Y417" s="302"/>
      <c r="Z417" s="302"/>
      <c r="AA417" s="302"/>
      <c r="AD417"/>
      <c r="AE417"/>
    </row>
    <row r="418" spans="2:31" ht="63.75" hidden="1">
      <c r="B418" s="313">
        <f t="shared" si="6"/>
        <v>0</v>
      </c>
      <c r="C418" s="296"/>
      <c r="D418" s="296"/>
      <c r="E418" s="296"/>
      <c r="F418" s="296"/>
      <c r="G418" s="296"/>
      <c r="H418" s="296"/>
      <c r="I418" s="296"/>
      <c r="J418" s="296"/>
      <c r="K418" s="217"/>
      <c r="L418" s="217"/>
      <c r="M418" s="217"/>
      <c r="N418" s="302"/>
      <c r="O418" s="302"/>
      <c r="P418" s="302"/>
      <c r="Q418" s="302"/>
      <c r="R418" s="302"/>
      <c r="S418" s="302"/>
      <c r="T418" s="302"/>
      <c r="U418" s="302"/>
      <c r="V418" s="302"/>
      <c r="W418" s="302"/>
      <c r="X418" s="302"/>
      <c r="Y418" s="302"/>
      <c r="Z418" s="302"/>
      <c r="AA418" s="302"/>
      <c r="AD418"/>
      <c r="AE418"/>
    </row>
    <row r="419" spans="2:31" ht="63.75" hidden="1">
      <c r="B419" s="313">
        <f t="shared" si="6"/>
        <v>0</v>
      </c>
      <c r="C419" s="296"/>
      <c r="D419" s="296"/>
      <c r="E419" s="296"/>
      <c r="F419" s="296"/>
      <c r="G419" s="296"/>
      <c r="H419" s="296"/>
      <c r="I419" s="296"/>
      <c r="J419" s="296"/>
      <c r="K419" s="295"/>
      <c r="L419" s="295"/>
      <c r="M419" s="295"/>
      <c r="N419" s="302"/>
      <c r="O419" s="302"/>
      <c r="P419" s="302"/>
      <c r="Q419" s="302"/>
      <c r="R419" s="302"/>
      <c r="S419" s="302"/>
      <c r="T419" s="302"/>
      <c r="U419" s="302"/>
      <c r="V419" s="302"/>
      <c r="W419" s="302"/>
      <c r="X419" s="302"/>
      <c r="Y419" s="302"/>
      <c r="Z419" s="302"/>
      <c r="AA419" s="302"/>
      <c r="AD419"/>
      <c r="AE419"/>
    </row>
    <row r="420" spans="2:31" ht="63.75" hidden="1">
      <c r="B420" s="313">
        <f t="shared" si="6"/>
        <v>0</v>
      </c>
      <c r="C420" s="296"/>
      <c r="D420" s="296"/>
      <c r="E420" s="296"/>
      <c r="F420" s="296"/>
      <c r="G420" s="296"/>
      <c r="H420" s="296"/>
      <c r="I420" s="296"/>
      <c r="J420" s="296"/>
      <c r="K420" s="217"/>
      <c r="L420" s="217"/>
      <c r="M420" s="217"/>
      <c r="N420" s="302"/>
      <c r="O420" s="302"/>
      <c r="P420" s="302"/>
      <c r="Q420" s="302"/>
      <c r="R420" s="302"/>
      <c r="S420" s="302"/>
      <c r="T420" s="302"/>
      <c r="U420" s="302"/>
      <c r="V420" s="302"/>
      <c r="W420" s="302"/>
      <c r="X420" s="302"/>
      <c r="Y420" s="302"/>
      <c r="Z420" s="302"/>
      <c r="AA420" s="302"/>
      <c r="AD420"/>
      <c r="AE420"/>
    </row>
    <row r="421" spans="2:31" ht="63.75" hidden="1">
      <c r="B421" s="313">
        <f t="shared" si="6"/>
        <v>0</v>
      </c>
      <c r="C421" s="296"/>
      <c r="D421" s="296"/>
      <c r="E421" s="296"/>
      <c r="F421" s="296"/>
      <c r="G421" s="296"/>
      <c r="H421" s="296"/>
      <c r="I421" s="296"/>
      <c r="J421" s="296"/>
      <c r="K421" s="217"/>
      <c r="L421" s="217"/>
      <c r="M421" s="217"/>
      <c r="N421" s="302"/>
      <c r="O421" s="302"/>
      <c r="P421" s="302"/>
      <c r="Q421" s="302"/>
      <c r="R421" s="302"/>
      <c r="S421" s="302"/>
      <c r="T421" s="302"/>
      <c r="U421" s="302"/>
      <c r="V421" s="302"/>
      <c r="W421" s="302"/>
      <c r="X421" s="302"/>
      <c r="Y421" s="302"/>
      <c r="Z421" s="302"/>
      <c r="AA421" s="302"/>
      <c r="AD421"/>
      <c r="AE421"/>
    </row>
    <row r="422" spans="2:31" ht="63.75" hidden="1">
      <c r="B422" s="313">
        <f t="shared" si="6"/>
        <v>0</v>
      </c>
      <c r="C422" s="296"/>
      <c r="D422" s="296"/>
      <c r="E422" s="296"/>
      <c r="F422" s="296"/>
      <c r="G422" s="296"/>
      <c r="H422" s="296"/>
      <c r="I422" s="296"/>
      <c r="J422" s="296"/>
      <c r="K422" s="217"/>
      <c r="L422" s="217"/>
      <c r="M422" s="217"/>
      <c r="N422" s="302"/>
      <c r="O422" s="302"/>
      <c r="P422" s="302"/>
      <c r="Q422" s="302"/>
      <c r="R422" s="302"/>
      <c r="S422" s="302"/>
      <c r="T422" s="302"/>
      <c r="U422" s="302"/>
      <c r="V422" s="302"/>
      <c r="W422" s="302"/>
      <c r="X422" s="302"/>
      <c r="Y422" s="302"/>
      <c r="Z422" s="302"/>
      <c r="AA422" s="302"/>
      <c r="AD422"/>
      <c r="AE422"/>
    </row>
    <row r="423" spans="2:31" ht="63.75" hidden="1">
      <c r="B423" s="313">
        <f t="shared" si="6"/>
        <v>0</v>
      </c>
      <c r="C423" s="296"/>
      <c r="D423" s="296"/>
      <c r="E423" s="296"/>
      <c r="F423" s="296"/>
      <c r="G423" s="296"/>
      <c r="H423" s="296"/>
      <c r="I423" s="296"/>
      <c r="J423" s="296"/>
      <c r="K423" s="217"/>
      <c r="L423" s="217"/>
      <c r="M423" s="217"/>
      <c r="N423" s="302"/>
      <c r="O423" s="302"/>
      <c r="P423" s="302"/>
      <c r="Q423" s="302"/>
      <c r="R423" s="302"/>
      <c r="S423" s="302"/>
      <c r="T423" s="302"/>
      <c r="U423" s="302"/>
      <c r="V423" s="302"/>
      <c r="W423" s="302"/>
      <c r="X423" s="302"/>
      <c r="Y423" s="302"/>
      <c r="Z423" s="302"/>
      <c r="AA423" s="302"/>
      <c r="AD423"/>
      <c r="AE423"/>
    </row>
    <row r="424" spans="2:31" ht="63.75" hidden="1">
      <c r="B424" s="313">
        <f t="shared" si="6"/>
        <v>0</v>
      </c>
      <c r="C424" s="296"/>
      <c r="D424" s="296"/>
      <c r="E424" s="296"/>
      <c r="F424" s="296"/>
      <c r="G424" s="296"/>
      <c r="H424" s="296"/>
      <c r="I424" s="296"/>
      <c r="J424" s="296"/>
      <c r="K424" s="217"/>
      <c r="L424" s="217"/>
      <c r="M424" s="217"/>
      <c r="N424" s="302"/>
      <c r="O424" s="302"/>
      <c r="P424" s="302"/>
      <c r="Q424" s="302"/>
      <c r="R424" s="302"/>
      <c r="S424" s="302"/>
      <c r="T424" s="302"/>
      <c r="U424" s="302"/>
      <c r="V424" s="302"/>
      <c r="W424" s="302"/>
      <c r="X424" s="302"/>
      <c r="Y424" s="302"/>
      <c r="Z424" s="302"/>
      <c r="AA424" s="302"/>
      <c r="AD424"/>
      <c r="AE424"/>
    </row>
    <row r="425" spans="2:31" ht="63.75" hidden="1">
      <c r="B425" s="313">
        <f t="shared" si="6"/>
        <v>0</v>
      </c>
      <c r="C425" s="296"/>
      <c r="D425" s="296"/>
      <c r="E425" s="296"/>
      <c r="F425" s="296"/>
      <c r="G425" s="296"/>
      <c r="H425" s="296"/>
      <c r="I425" s="296"/>
      <c r="J425" s="296"/>
      <c r="K425" s="217"/>
      <c r="L425" s="217"/>
      <c r="M425" s="217"/>
      <c r="N425" s="302"/>
      <c r="O425" s="302"/>
      <c r="P425" s="302"/>
      <c r="Q425" s="302"/>
      <c r="R425" s="302"/>
      <c r="S425" s="302"/>
      <c r="T425" s="302"/>
      <c r="U425" s="302"/>
      <c r="V425" s="302"/>
      <c r="W425" s="302"/>
      <c r="X425" s="302"/>
      <c r="Y425" s="302"/>
      <c r="Z425" s="302"/>
      <c r="AA425" s="302"/>
      <c r="AD425"/>
      <c r="AE425"/>
    </row>
    <row r="426" spans="2:31" ht="63.75" hidden="1">
      <c r="B426" s="313">
        <f t="shared" si="6"/>
        <v>0</v>
      </c>
      <c r="C426" s="296"/>
      <c r="D426" s="296"/>
      <c r="E426" s="296"/>
      <c r="F426" s="296"/>
      <c r="G426" s="296"/>
      <c r="H426" s="296"/>
      <c r="I426" s="296"/>
      <c r="J426" s="296"/>
      <c r="K426" s="217"/>
      <c r="L426" s="217"/>
      <c r="M426" s="217"/>
      <c r="N426" s="302"/>
      <c r="O426" s="302"/>
      <c r="P426" s="302"/>
      <c r="Q426" s="302"/>
      <c r="R426" s="302"/>
      <c r="S426" s="302"/>
      <c r="T426" s="302"/>
      <c r="U426" s="302"/>
      <c r="V426" s="302"/>
      <c r="W426" s="302"/>
      <c r="X426" s="302"/>
      <c r="Y426" s="302"/>
      <c r="Z426" s="302"/>
      <c r="AA426" s="302"/>
      <c r="AD426"/>
      <c r="AE426"/>
    </row>
    <row r="427" spans="2:31" ht="63.75" hidden="1">
      <c r="B427" s="313">
        <f t="shared" si="6"/>
        <v>0</v>
      </c>
      <c r="C427" s="296"/>
      <c r="D427" s="296"/>
      <c r="E427" s="296"/>
      <c r="F427" s="296"/>
      <c r="G427" s="296"/>
      <c r="H427" s="296"/>
      <c r="I427" s="296"/>
      <c r="J427" s="296"/>
      <c r="K427" s="217"/>
      <c r="L427" s="217"/>
      <c r="M427" s="217"/>
      <c r="N427" s="302"/>
      <c r="O427" s="302"/>
      <c r="P427" s="302"/>
      <c r="Q427" s="302"/>
      <c r="R427" s="302"/>
      <c r="S427" s="302"/>
      <c r="T427" s="302"/>
      <c r="U427" s="302"/>
      <c r="V427" s="302"/>
      <c r="W427" s="302"/>
      <c r="X427" s="302"/>
      <c r="Y427" s="302"/>
      <c r="Z427" s="302"/>
      <c r="AA427" s="302"/>
      <c r="AD427"/>
      <c r="AE427"/>
    </row>
    <row r="428" spans="2:31" ht="63.75" hidden="1">
      <c r="B428" s="313">
        <f t="shared" si="6"/>
        <v>0</v>
      </c>
      <c r="C428" s="296"/>
      <c r="D428" s="296"/>
      <c r="E428" s="296"/>
      <c r="F428" s="296"/>
      <c r="G428" s="296"/>
      <c r="H428" s="296"/>
      <c r="I428" s="296"/>
      <c r="J428" s="296"/>
      <c r="K428" s="217"/>
      <c r="L428" s="217"/>
      <c r="M428" s="217"/>
      <c r="N428" s="302"/>
      <c r="O428" s="302"/>
      <c r="P428" s="302"/>
      <c r="Q428" s="302"/>
      <c r="R428" s="302"/>
      <c r="S428" s="302"/>
      <c r="T428" s="302"/>
      <c r="U428" s="302"/>
      <c r="V428" s="302"/>
      <c r="W428" s="302"/>
      <c r="X428" s="302"/>
      <c r="Y428" s="302"/>
      <c r="Z428" s="302"/>
      <c r="AA428" s="302"/>
      <c r="AD428"/>
      <c r="AE428"/>
    </row>
    <row r="429" spans="2:31" ht="63.75" hidden="1">
      <c r="B429" s="313">
        <f t="shared" si="6"/>
        <v>0</v>
      </c>
      <c r="C429" s="296"/>
      <c r="D429" s="296"/>
      <c r="E429" s="296"/>
      <c r="F429" s="296"/>
      <c r="G429" s="296"/>
      <c r="H429" s="296"/>
      <c r="I429" s="296"/>
      <c r="J429" s="296"/>
      <c r="K429" s="217"/>
      <c r="L429" s="217"/>
      <c r="M429" s="217"/>
      <c r="N429" s="302"/>
      <c r="O429" s="302"/>
      <c r="P429" s="302"/>
      <c r="Q429" s="302"/>
      <c r="R429" s="302"/>
      <c r="S429" s="302"/>
      <c r="T429" s="302"/>
      <c r="U429" s="302"/>
      <c r="V429" s="302"/>
      <c r="W429" s="302"/>
      <c r="X429" s="302"/>
      <c r="Y429" s="302"/>
      <c r="Z429" s="302"/>
      <c r="AA429" s="302"/>
      <c r="AD429"/>
      <c r="AE429"/>
    </row>
    <row r="430" spans="2:31" ht="63.75" hidden="1">
      <c r="B430" s="313">
        <f t="shared" si="6"/>
        <v>0</v>
      </c>
      <c r="C430" s="296"/>
      <c r="D430" s="296"/>
      <c r="E430" s="296"/>
      <c r="F430" s="296"/>
      <c r="G430" s="296"/>
      <c r="H430" s="296"/>
      <c r="I430" s="296"/>
      <c r="J430" s="296"/>
      <c r="K430" s="217"/>
      <c r="L430" s="217"/>
      <c r="M430" s="217"/>
      <c r="N430" s="302"/>
      <c r="O430" s="302"/>
      <c r="P430" s="302"/>
      <c r="Q430" s="302"/>
      <c r="R430" s="302"/>
      <c r="S430" s="302"/>
      <c r="T430" s="302"/>
      <c r="U430" s="302"/>
      <c r="V430" s="302"/>
      <c r="W430" s="302"/>
      <c r="X430" s="302"/>
      <c r="Y430" s="302"/>
      <c r="Z430" s="302"/>
      <c r="AA430" s="302"/>
      <c r="AD430"/>
      <c r="AE430"/>
    </row>
    <row r="431" spans="2:31" ht="63.75" hidden="1">
      <c r="B431" s="313">
        <f t="shared" si="6"/>
        <v>0</v>
      </c>
      <c r="C431" s="296"/>
      <c r="D431" s="296"/>
      <c r="E431" s="296"/>
      <c r="F431" s="296"/>
      <c r="G431" s="296"/>
      <c r="H431" s="296"/>
      <c r="I431" s="296"/>
      <c r="J431" s="296"/>
      <c r="K431" s="217"/>
      <c r="L431" s="217"/>
      <c r="M431" s="217"/>
      <c r="N431" s="302"/>
      <c r="O431" s="302"/>
      <c r="P431" s="302"/>
      <c r="Q431" s="302"/>
      <c r="R431" s="302"/>
      <c r="S431" s="302"/>
      <c r="T431" s="302"/>
      <c r="U431" s="302"/>
      <c r="V431" s="302"/>
      <c r="W431" s="302"/>
      <c r="X431" s="302"/>
      <c r="Y431" s="302"/>
      <c r="Z431" s="302"/>
      <c r="AA431" s="302"/>
      <c r="AD431"/>
      <c r="AE431"/>
    </row>
    <row r="432" spans="2:31" ht="63.75" hidden="1">
      <c r="B432" s="313">
        <f t="shared" si="6"/>
        <v>0</v>
      </c>
      <c r="C432" s="296"/>
      <c r="D432" s="296"/>
      <c r="E432" s="296"/>
      <c r="F432" s="296"/>
      <c r="G432" s="296"/>
      <c r="H432" s="296"/>
      <c r="I432" s="296"/>
      <c r="J432" s="296"/>
      <c r="K432" s="217"/>
      <c r="L432" s="217"/>
      <c r="M432" s="217"/>
      <c r="N432" s="302"/>
      <c r="O432" s="302"/>
      <c r="P432" s="302"/>
      <c r="Q432" s="302"/>
      <c r="R432" s="302"/>
      <c r="S432" s="302"/>
      <c r="T432" s="302"/>
      <c r="U432" s="302"/>
      <c r="V432" s="302"/>
      <c r="W432" s="302"/>
      <c r="X432" s="302"/>
      <c r="Y432" s="302"/>
      <c r="Z432" s="302"/>
      <c r="AA432" s="302"/>
      <c r="AD432"/>
      <c r="AE432"/>
    </row>
    <row r="433" spans="2:31" ht="63.75" hidden="1">
      <c r="B433" s="313">
        <f t="shared" si="6"/>
        <v>0</v>
      </c>
      <c r="C433" s="296"/>
      <c r="D433" s="296"/>
      <c r="E433" s="296"/>
      <c r="F433" s="296"/>
      <c r="G433" s="296"/>
      <c r="H433" s="296"/>
      <c r="I433" s="296"/>
      <c r="J433" s="296"/>
      <c r="K433" s="217"/>
      <c r="L433" s="217"/>
      <c r="M433" s="217"/>
      <c r="N433" s="302"/>
      <c r="O433" s="302"/>
      <c r="P433" s="302"/>
      <c r="Q433" s="302"/>
      <c r="R433" s="302"/>
      <c r="S433" s="302"/>
      <c r="T433" s="302"/>
      <c r="U433" s="302"/>
      <c r="V433" s="302"/>
      <c r="W433" s="302"/>
      <c r="X433" s="302"/>
      <c r="Y433" s="302"/>
      <c r="Z433" s="302"/>
      <c r="AA433" s="302"/>
      <c r="AD433"/>
      <c r="AE433"/>
    </row>
    <row r="434" spans="2:31" ht="63.75" hidden="1">
      <c r="B434" s="313">
        <f t="shared" si="6"/>
        <v>0</v>
      </c>
      <c r="C434" s="296"/>
      <c r="D434" s="296"/>
      <c r="E434" s="296"/>
      <c r="F434" s="296"/>
      <c r="G434" s="296"/>
      <c r="H434" s="296"/>
      <c r="I434" s="296"/>
      <c r="J434" s="296"/>
      <c r="K434" s="217"/>
      <c r="L434" s="217"/>
      <c r="M434" s="217"/>
      <c r="N434" s="302"/>
      <c r="O434" s="302"/>
      <c r="P434" s="302"/>
      <c r="Q434" s="302"/>
      <c r="R434" s="302"/>
      <c r="S434" s="302"/>
      <c r="T434" s="302"/>
      <c r="U434" s="302"/>
      <c r="V434" s="302"/>
      <c r="W434" s="302"/>
      <c r="X434" s="302"/>
      <c r="Y434" s="302"/>
      <c r="Z434" s="302"/>
      <c r="AA434" s="302"/>
      <c r="AD434"/>
      <c r="AE434"/>
    </row>
    <row r="435" spans="2:31" ht="63.75" hidden="1">
      <c r="B435" s="313">
        <f t="shared" si="6"/>
        <v>0</v>
      </c>
      <c r="C435" s="296"/>
      <c r="D435" s="296"/>
      <c r="E435" s="296"/>
      <c r="F435" s="296"/>
      <c r="G435" s="296"/>
      <c r="H435" s="296"/>
      <c r="I435" s="296"/>
      <c r="J435" s="296"/>
      <c r="K435" s="217"/>
      <c r="L435" s="217"/>
      <c r="M435" s="217"/>
      <c r="N435" s="302"/>
      <c r="O435" s="302"/>
      <c r="P435" s="302"/>
      <c r="Q435" s="302"/>
      <c r="R435" s="302"/>
      <c r="S435" s="302"/>
      <c r="T435" s="302"/>
      <c r="U435" s="302"/>
      <c r="V435" s="302"/>
      <c r="W435" s="302"/>
      <c r="X435" s="302"/>
      <c r="Y435" s="302"/>
      <c r="Z435" s="302"/>
      <c r="AA435" s="302"/>
      <c r="AD435"/>
      <c r="AE435"/>
    </row>
    <row r="436" spans="2:31" ht="63.75" hidden="1">
      <c r="B436" s="313">
        <f t="shared" si="6"/>
        <v>0</v>
      </c>
      <c r="C436" s="296"/>
      <c r="D436" s="296"/>
      <c r="E436" s="296"/>
      <c r="F436" s="296"/>
      <c r="G436" s="296"/>
      <c r="H436" s="296"/>
      <c r="I436" s="296"/>
      <c r="J436" s="296"/>
      <c r="K436" s="217"/>
      <c r="L436" s="217"/>
      <c r="M436" s="217"/>
      <c r="N436" s="302"/>
      <c r="O436" s="302"/>
      <c r="P436" s="302"/>
      <c r="Q436" s="302"/>
      <c r="R436" s="302"/>
      <c r="S436" s="302"/>
      <c r="T436" s="302"/>
      <c r="U436" s="302"/>
      <c r="V436" s="302"/>
      <c r="W436" s="302"/>
      <c r="X436" s="302"/>
      <c r="Y436" s="302"/>
      <c r="Z436" s="302"/>
      <c r="AA436" s="302"/>
      <c r="AD436"/>
      <c r="AE436"/>
    </row>
    <row r="437" spans="2:31" ht="63.75" hidden="1">
      <c r="B437" s="313">
        <f t="shared" si="6"/>
        <v>0</v>
      </c>
      <c r="C437" s="296"/>
      <c r="D437" s="296"/>
      <c r="E437" s="296"/>
      <c r="F437" s="296"/>
      <c r="G437" s="296"/>
      <c r="H437" s="296"/>
      <c r="I437" s="296"/>
      <c r="J437" s="296"/>
      <c r="K437" s="217"/>
      <c r="L437" s="217"/>
      <c r="M437" s="217"/>
      <c r="N437" s="302"/>
      <c r="O437" s="302"/>
      <c r="P437" s="302"/>
      <c r="Q437" s="302"/>
      <c r="R437" s="302"/>
      <c r="S437" s="302"/>
      <c r="T437" s="302"/>
      <c r="U437" s="302"/>
      <c r="V437" s="302"/>
      <c r="W437" s="302"/>
      <c r="X437" s="302"/>
      <c r="Y437" s="302"/>
      <c r="Z437" s="302"/>
      <c r="AA437" s="302"/>
      <c r="AD437"/>
      <c r="AE437"/>
    </row>
    <row r="438" spans="2:31" ht="63.75" hidden="1">
      <c r="B438" s="313">
        <f t="shared" si="6"/>
        <v>0</v>
      </c>
      <c r="C438" s="296"/>
      <c r="D438" s="296"/>
      <c r="E438" s="296"/>
      <c r="F438" s="296"/>
      <c r="G438" s="296"/>
      <c r="H438" s="296"/>
      <c r="I438" s="296"/>
      <c r="J438" s="296"/>
      <c r="K438" s="217"/>
      <c r="L438" s="217"/>
      <c r="M438" s="217"/>
      <c r="N438" s="302"/>
      <c r="O438" s="302"/>
      <c r="P438" s="302"/>
      <c r="Q438" s="302"/>
      <c r="R438" s="302"/>
      <c r="S438" s="302"/>
      <c r="T438" s="302"/>
      <c r="U438" s="302"/>
      <c r="V438" s="302"/>
      <c r="W438" s="302"/>
      <c r="X438" s="302"/>
      <c r="Y438" s="302"/>
      <c r="Z438" s="302"/>
      <c r="AA438" s="302"/>
      <c r="AD438"/>
      <c r="AE438"/>
    </row>
    <row r="439" spans="2:31" ht="63.75" hidden="1">
      <c r="B439" s="313">
        <f t="shared" si="6"/>
        <v>0</v>
      </c>
      <c r="C439" s="296"/>
      <c r="D439" s="296"/>
      <c r="E439" s="296"/>
      <c r="F439" s="296"/>
      <c r="G439" s="296"/>
      <c r="H439" s="296"/>
      <c r="I439" s="296"/>
      <c r="J439" s="296"/>
      <c r="K439" s="217"/>
      <c r="L439" s="217"/>
      <c r="M439" s="217"/>
      <c r="N439" s="302"/>
      <c r="O439" s="302"/>
      <c r="P439" s="302"/>
      <c r="Q439" s="302"/>
      <c r="R439" s="302"/>
      <c r="S439" s="302"/>
      <c r="T439" s="302"/>
      <c r="U439" s="302"/>
      <c r="V439" s="302"/>
      <c r="W439" s="302"/>
      <c r="X439" s="302"/>
      <c r="Y439" s="302"/>
      <c r="Z439" s="302"/>
      <c r="AA439" s="302"/>
      <c r="AD439"/>
      <c r="AE439"/>
    </row>
    <row r="440" spans="2:31" ht="63.75" hidden="1">
      <c r="B440" s="313">
        <f t="shared" si="6"/>
        <v>0</v>
      </c>
      <c r="C440" s="296"/>
      <c r="D440" s="296"/>
      <c r="E440" s="296"/>
      <c r="F440" s="296"/>
      <c r="G440" s="296"/>
      <c r="H440" s="296"/>
      <c r="I440" s="296"/>
      <c r="J440" s="296"/>
      <c r="K440" s="217"/>
      <c r="L440" s="217"/>
      <c r="M440" s="217"/>
      <c r="N440" s="302"/>
      <c r="O440" s="302"/>
      <c r="P440" s="302"/>
      <c r="Q440" s="302"/>
      <c r="R440" s="302"/>
      <c r="S440" s="302"/>
      <c r="T440" s="302"/>
      <c r="U440" s="302"/>
      <c r="V440" s="302"/>
      <c r="W440" s="302"/>
      <c r="X440" s="302"/>
      <c r="Y440" s="302"/>
      <c r="Z440" s="302"/>
      <c r="AA440" s="302"/>
      <c r="AD440"/>
      <c r="AE440"/>
    </row>
    <row r="441" spans="2:31" ht="63.75" hidden="1">
      <c r="B441" s="313">
        <f t="shared" si="6"/>
        <v>0</v>
      </c>
      <c r="C441" s="296"/>
      <c r="D441" s="296"/>
      <c r="E441" s="296"/>
      <c r="F441" s="296"/>
      <c r="G441" s="296"/>
      <c r="H441" s="296"/>
      <c r="I441" s="296"/>
      <c r="J441" s="296"/>
      <c r="K441" s="217"/>
      <c r="L441" s="217"/>
      <c r="M441" s="217"/>
      <c r="N441" s="302"/>
      <c r="O441" s="302"/>
      <c r="P441" s="302"/>
      <c r="Q441" s="302"/>
      <c r="R441" s="302"/>
      <c r="S441" s="302"/>
      <c r="T441" s="302"/>
      <c r="U441" s="302"/>
      <c r="V441" s="302"/>
      <c r="W441" s="302"/>
      <c r="X441" s="302"/>
      <c r="Y441" s="302"/>
      <c r="Z441" s="302"/>
      <c r="AA441" s="302"/>
      <c r="AD441"/>
      <c r="AE441"/>
    </row>
    <row r="442" spans="2:31" ht="63.75" hidden="1">
      <c r="B442" s="313">
        <f t="shared" si="6"/>
        <v>0</v>
      </c>
      <c r="C442" s="296"/>
      <c r="D442" s="296"/>
      <c r="E442" s="296"/>
      <c r="F442" s="296"/>
      <c r="G442" s="296"/>
      <c r="H442" s="296"/>
      <c r="I442" s="296"/>
      <c r="J442" s="296"/>
      <c r="K442" s="217"/>
      <c r="L442" s="217"/>
      <c r="M442" s="217"/>
      <c r="N442" s="302"/>
      <c r="O442" s="302"/>
      <c r="P442" s="302"/>
      <c r="Q442" s="302"/>
      <c r="R442" s="302"/>
      <c r="S442" s="302"/>
      <c r="T442" s="302"/>
      <c r="U442" s="302"/>
      <c r="V442" s="302"/>
      <c r="W442" s="302"/>
      <c r="X442" s="302"/>
      <c r="Y442" s="302"/>
      <c r="Z442" s="302"/>
      <c r="AA442" s="302"/>
      <c r="AD442"/>
      <c r="AE442"/>
    </row>
    <row r="443" spans="2:31" ht="63.75" hidden="1">
      <c r="B443" s="313">
        <f t="shared" si="6"/>
        <v>0</v>
      </c>
      <c r="C443" s="296"/>
      <c r="D443" s="296"/>
      <c r="E443" s="296"/>
      <c r="F443" s="296"/>
      <c r="G443" s="296"/>
      <c r="H443" s="296"/>
      <c r="I443" s="296"/>
      <c r="J443" s="296"/>
      <c r="K443" s="217"/>
      <c r="L443" s="217"/>
      <c r="M443" s="217"/>
      <c r="N443" s="302"/>
      <c r="O443" s="302"/>
      <c r="P443" s="302"/>
      <c r="Q443" s="302"/>
      <c r="R443" s="302"/>
      <c r="S443" s="302"/>
      <c r="T443" s="302"/>
      <c r="U443" s="302"/>
      <c r="V443" s="302"/>
      <c r="W443" s="302"/>
      <c r="X443" s="302"/>
      <c r="Y443" s="302"/>
      <c r="Z443" s="302"/>
      <c r="AA443" s="302"/>
      <c r="AD443"/>
      <c r="AE443"/>
    </row>
    <row r="444" spans="2:31" ht="63.75" hidden="1">
      <c r="B444" s="313">
        <f t="shared" si="6"/>
        <v>0</v>
      </c>
      <c r="C444" s="296"/>
      <c r="D444" s="296"/>
      <c r="E444" s="296"/>
      <c r="F444" s="296"/>
      <c r="G444" s="296"/>
      <c r="H444" s="296"/>
      <c r="I444" s="296"/>
      <c r="J444" s="296"/>
      <c r="K444" s="217"/>
      <c r="L444" s="217"/>
      <c r="M444" s="217"/>
      <c r="N444" s="302"/>
      <c r="O444" s="302"/>
      <c r="P444" s="302"/>
      <c r="Q444" s="302"/>
      <c r="R444" s="302"/>
      <c r="S444" s="302"/>
      <c r="T444" s="302"/>
      <c r="U444" s="302"/>
      <c r="V444" s="302"/>
      <c r="W444" s="302"/>
      <c r="X444" s="302"/>
      <c r="Y444" s="302"/>
      <c r="Z444" s="302"/>
      <c r="AA444" s="302"/>
      <c r="AD444"/>
      <c r="AE444"/>
    </row>
    <row r="445" spans="2:31" ht="63.75" hidden="1">
      <c r="B445" s="313">
        <f t="shared" si="6"/>
        <v>0</v>
      </c>
      <c r="C445" s="296"/>
      <c r="D445" s="296"/>
      <c r="E445" s="296"/>
      <c r="F445" s="296"/>
      <c r="G445" s="296"/>
      <c r="H445" s="296"/>
      <c r="I445" s="296"/>
      <c r="J445" s="296"/>
      <c r="K445" s="217"/>
      <c r="L445" s="217"/>
      <c r="M445" s="217"/>
      <c r="N445" s="302"/>
      <c r="O445" s="302"/>
      <c r="P445" s="302"/>
      <c r="Q445" s="302"/>
      <c r="R445" s="302"/>
      <c r="S445" s="302"/>
      <c r="T445" s="302"/>
      <c r="U445" s="302"/>
      <c r="V445" s="302"/>
      <c r="W445" s="302"/>
      <c r="X445" s="302"/>
      <c r="Y445" s="302"/>
      <c r="Z445" s="302"/>
      <c r="AA445" s="302"/>
      <c r="AD445"/>
      <c r="AE445"/>
    </row>
    <row r="446" spans="2:31" ht="63.75" hidden="1">
      <c r="B446" s="313">
        <f t="shared" si="6"/>
        <v>0</v>
      </c>
      <c r="C446" s="296"/>
      <c r="D446" s="296"/>
      <c r="E446" s="296"/>
      <c r="F446" s="296"/>
      <c r="G446" s="296"/>
      <c r="H446" s="296"/>
      <c r="I446" s="296"/>
      <c r="J446" s="296"/>
      <c r="K446" s="217"/>
      <c r="L446" s="217"/>
      <c r="M446" s="217"/>
      <c r="N446" s="302"/>
      <c r="O446" s="302"/>
      <c r="P446" s="302"/>
      <c r="Q446" s="302"/>
      <c r="R446" s="302"/>
      <c r="S446" s="302"/>
      <c r="T446" s="302"/>
      <c r="U446" s="302"/>
      <c r="V446" s="302"/>
      <c r="W446" s="302"/>
      <c r="X446" s="302"/>
      <c r="Y446" s="302"/>
      <c r="Z446" s="302"/>
      <c r="AA446" s="302"/>
      <c r="AD446"/>
      <c r="AE446"/>
    </row>
    <row r="447" spans="2:31" ht="63.75" hidden="1">
      <c r="B447" s="313">
        <f t="shared" si="6"/>
        <v>0</v>
      </c>
      <c r="C447" s="296"/>
      <c r="D447" s="296"/>
      <c r="E447" s="296"/>
      <c r="F447" s="296"/>
      <c r="G447" s="296"/>
      <c r="H447" s="296"/>
      <c r="I447" s="296"/>
      <c r="J447" s="296"/>
      <c r="K447" s="217"/>
      <c r="L447" s="217"/>
      <c r="M447" s="217"/>
      <c r="N447" s="302"/>
      <c r="O447" s="302"/>
      <c r="P447" s="302"/>
      <c r="Q447" s="302"/>
      <c r="R447" s="302"/>
      <c r="S447" s="302"/>
      <c r="T447" s="302"/>
      <c r="U447" s="302"/>
      <c r="V447" s="302"/>
      <c r="W447" s="302"/>
      <c r="X447" s="302"/>
      <c r="Y447" s="302"/>
      <c r="Z447" s="302"/>
      <c r="AA447" s="302"/>
      <c r="AD447"/>
      <c r="AE447"/>
    </row>
    <row r="448" spans="2:31" ht="63.75" hidden="1">
      <c r="B448" s="313">
        <f t="shared" si="6"/>
        <v>0</v>
      </c>
      <c r="C448" s="296"/>
      <c r="D448" s="296"/>
      <c r="E448" s="296"/>
      <c r="F448" s="296"/>
      <c r="G448" s="296"/>
      <c r="H448" s="296"/>
      <c r="I448" s="296"/>
      <c r="J448" s="296"/>
      <c r="K448" s="217"/>
      <c r="L448" s="217"/>
      <c r="M448" s="217"/>
      <c r="N448" s="302"/>
      <c r="O448" s="302"/>
      <c r="P448" s="302"/>
      <c r="Q448" s="302"/>
      <c r="R448" s="302"/>
      <c r="S448" s="302"/>
      <c r="T448" s="302"/>
      <c r="U448" s="302"/>
      <c r="V448" s="302"/>
      <c r="W448" s="302"/>
      <c r="X448" s="302"/>
      <c r="Y448" s="302"/>
      <c r="Z448" s="302"/>
      <c r="AA448" s="302"/>
      <c r="AD448"/>
      <c r="AE448"/>
    </row>
    <row r="449" spans="2:31" ht="63.75" hidden="1">
      <c r="B449" s="313">
        <f t="shared" si="6"/>
        <v>0</v>
      </c>
      <c r="C449" s="296"/>
      <c r="D449" s="296"/>
      <c r="E449" s="296"/>
      <c r="F449" s="296"/>
      <c r="G449" s="296"/>
      <c r="H449" s="296"/>
      <c r="I449" s="296"/>
      <c r="J449" s="296"/>
      <c r="K449" s="217"/>
      <c r="L449" s="217"/>
      <c r="M449" s="217"/>
      <c r="N449" s="302"/>
      <c r="O449" s="302"/>
      <c r="P449" s="302"/>
      <c r="Q449" s="302"/>
      <c r="R449" s="302"/>
      <c r="S449" s="302"/>
      <c r="T449" s="302"/>
      <c r="U449" s="302"/>
      <c r="V449" s="302"/>
      <c r="W449" s="302"/>
      <c r="X449" s="302"/>
      <c r="Y449" s="302"/>
      <c r="Z449" s="302"/>
      <c r="AA449" s="302"/>
      <c r="AD449"/>
      <c r="AE449"/>
    </row>
    <row r="450" spans="2:31" ht="63.75" hidden="1">
      <c r="B450" s="313">
        <f t="shared" si="6"/>
        <v>0</v>
      </c>
      <c r="C450" s="294"/>
      <c r="D450" s="294"/>
      <c r="E450" s="294"/>
      <c r="F450" s="294"/>
      <c r="G450" s="294"/>
      <c r="H450" s="294"/>
      <c r="I450" s="294"/>
      <c r="J450" s="294"/>
      <c r="K450" s="217"/>
      <c r="L450" s="217"/>
      <c r="M450" s="217"/>
      <c r="N450" s="302"/>
      <c r="O450" s="302"/>
      <c r="P450" s="302"/>
      <c r="Q450" s="302"/>
      <c r="R450" s="302"/>
      <c r="S450" s="302"/>
      <c r="T450" s="302"/>
      <c r="U450" s="302"/>
      <c r="V450" s="302"/>
      <c r="W450" s="302"/>
      <c r="X450" s="302"/>
      <c r="Y450" s="302"/>
      <c r="Z450" s="302"/>
      <c r="AA450" s="302"/>
      <c r="AD450"/>
      <c r="AE450"/>
    </row>
    <row r="451" spans="2:31" ht="63.75" hidden="1">
      <c r="B451" s="313">
        <f t="shared" si="6"/>
        <v>0</v>
      </c>
      <c r="C451" s="294"/>
      <c r="D451" s="294"/>
      <c r="E451" s="294"/>
      <c r="F451" s="294"/>
      <c r="G451" s="294"/>
      <c r="H451" s="294"/>
      <c r="I451" s="294"/>
      <c r="J451" s="294"/>
      <c r="K451" s="217"/>
      <c r="L451" s="217"/>
      <c r="M451" s="217"/>
      <c r="N451" s="302"/>
      <c r="O451" s="302"/>
      <c r="P451" s="302"/>
      <c r="Q451" s="302"/>
      <c r="R451" s="302"/>
      <c r="S451" s="302"/>
      <c r="T451" s="302"/>
      <c r="U451" s="302"/>
      <c r="V451" s="302"/>
      <c r="W451" s="302"/>
      <c r="X451" s="302"/>
      <c r="Y451" s="302"/>
      <c r="Z451" s="302"/>
      <c r="AA451" s="302"/>
      <c r="AD451"/>
      <c r="AE451"/>
    </row>
    <row r="452" spans="2:31" ht="63.75" hidden="1">
      <c r="B452" s="313">
        <f t="shared" si="6"/>
        <v>0</v>
      </c>
      <c r="C452" s="294"/>
      <c r="D452" s="294"/>
      <c r="E452" s="294"/>
      <c r="F452" s="294"/>
      <c r="G452" s="294"/>
      <c r="H452" s="294"/>
      <c r="I452" s="294"/>
      <c r="J452" s="294"/>
      <c r="K452" s="217"/>
      <c r="L452" s="217"/>
      <c r="M452" s="217"/>
      <c r="N452" s="302"/>
      <c r="O452" s="302"/>
      <c r="P452" s="302"/>
      <c r="Q452" s="302"/>
      <c r="R452" s="302"/>
      <c r="S452" s="302"/>
      <c r="T452" s="302"/>
      <c r="U452" s="302"/>
      <c r="V452" s="302"/>
      <c r="W452" s="302"/>
      <c r="X452" s="302"/>
      <c r="Y452" s="302"/>
      <c r="Z452" s="302"/>
      <c r="AA452" s="302"/>
      <c r="AD452"/>
      <c r="AE452"/>
    </row>
    <row r="453" spans="2:31" ht="63.75" hidden="1">
      <c r="B453" s="313">
        <f t="shared" si="6"/>
        <v>0</v>
      </c>
      <c r="C453" s="294"/>
      <c r="D453" s="294"/>
      <c r="E453" s="294"/>
      <c r="F453" s="294"/>
      <c r="G453" s="294"/>
      <c r="H453" s="294"/>
      <c r="I453" s="294"/>
      <c r="J453" s="294"/>
      <c r="K453" s="217"/>
      <c r="L453" s="217"/>
      <c r="M453" s="217"/>
      <c r="N453" s="302"/>
      <c r="O453" s="302"/>
      <c r="P453" s="302"/>
      <c r="Q453" s="302"/>
      <c r="R453" s="302"/>
      <c r="S453" s="302"/>
      <c r="T453" s="302"/>
      <c r="U453" s="302"/>
      <c r="V453" s="302"/>
      <c r="W453" s="302"/>
      <c r="X453" s="302"/>
      <c r="Y453" s="302"/>
      <c r="Z453" s="302"/>
      <c r="AA453" s="302"/>
      <c r="AD453"/>
      <c r="AE453"/>
    </row>
    <row r="454" spans="2:31" ht="63.75" hidden="1">
      <c r="B454" s="313">
        <f t="shared" si="6"/>
        <v>0</v>
      </c>
      <c r="C454" s="294"/>
      <c r="D454" s="294"/>
      <c r="E454" s="294"/>
      <c r="F454" s="294"/>
      <c r="G454" s="294"/>
      <c r="H454" s="294"/>
      <c r="I454" s="294"/>
      <c r="J454" s="294"/>
      <c r="K454" s="217"/>
      <c r="L454" s="217"/>
      <c r="M454" s="217"/>
      <c r="N454" s="302"/>
      <c r="O454" s="302"/>
      <c r="P454" s="302"/>
      <c r="Q454" s="302"/>
      <c r="R454" s="302"/>
      <c r="S454" s="302"/>
      <c r="T454" s="302"/>
      <c r="U454" s="302"/>
      <c r="V454" s="302"/>
      <c r="W454" s="302"/>
      <c r="X454" s="302"/>
      <c r="Y454" s="302"/>
      <c r="Z454" s="302"/>
      <c r="AA454" s="302"/>
      <c r="AD454"/>
      <c r="AE454"/>
    </row>
    <row r="455" spans="2:31" ht="63.75" hidden="1">
      <c r="B455" s="313">
        <f t="shared" si="6"/>
        <v>0</v>
      </c>
      <c r="C455" s="294"/>
      <c r="D455" s="294"/>
      <c r="E455" s="294"/>
      <c r="F455" s="294"/>
      <c r="G455" s="294"/>
      <c r="H455" s="294"/>
      <c r="I455" s="294"/>
      <c r="J455" s="294"/>
      <c r="K455" s="217"/>
      <c r="L455" s="217"/>
      <c r="M455" s="217"/>
      <c r="N455" s="302"/>
      <c r="O455" s="302"/>
      <c r="P455" s="302"/>
      <c r="Q455" s="302"/>
      <c r="R455" s="302"/>
      <c r="S455" s="302"/>
      <c r="T455" s="302"/>
      <c r="U455" s="302"/>
      <c r="V455" s="302"/>
      <c r="W455" s="302"/>
      <c r="X455" s="302"/>
      <c r="Y455" s="302"/>
      <c r="Z455" s="302"/>
      <c r="AA455" s="302"/>
      <c r="AD455"/>
      <c r="AE455"/>
    </row>
    <row r="456" spans="2:31" ht="63.75" hidden="1">
      <c r="B456" s="313">
        <f t="shared" si="6"/>
        <v>0</v>
      </c>
      <c r="C456" s="294"/>
      <c r="D456" s="294"/>
      <c r="E456" s="294"/>
      <c r="F456" s="294"/>
      <c r="G456" s="294"/>
      <c r="H456" s="294"/>
      <c r="I456" s="294"/>
      <c r="J456" s="294"/>
      <c r="K456" s="217"/>
      <c r="L456" s="217"/>
      <c r="M456" s="217"/>
      <c r="N456" s="302"/>
      <c r="O456" s="302"/>
      <c r="P456" s="302"/>
      <c r="Q456" s="302"/>
      <c r="R456" s="302"/>
      <c r="S456" s="302"/>
      <c r="T456" s="302"/>
      <c r="U456" s="302"/>
      <c r="V456" s="302"/>
      <c r="W456" s="302"/>
      <c r="X456" s="302"/>
      <c r="Y456" s="302"/>
      <c r="Z456" s="302"/>
      <c r="AA456" s="302"/>
      <c r="AD456"/>
      <c r="AE456"/>
    </row>
    <row r="457" spans="2:31" ht="63.75" hidden="1">
      <c r="B457" s="313">
        <f t="shared" si="6"/>
        <v>0</v>
      </c>
      <c r="C457" s="294"/>
      <c r="D457" s="294"/>
      <c r="E457" s="294"/>
      <c r="F457" s="294"/>
      <c r="G457" s="294"/>
      <c r="H457" s="294"/>
      <c r="I457" s="294"/>
      <c r="J457" s="294"/>
      <c r="K457" s="217"/>
      <c r="L457" s="217"/>
      <c r="M457" s="217"/>
      <c r="N457" s="302"/>
      <c r="O457" s="302"/>
      <c r="P457" s="302"/>
      <c r="Q457" s="302"/>
      <c r="R457" s="302"/>
      <c r="S457" s="302"/>
      <c r="T457" s="302"/>
      <c r="U457" s="302"/>
      <c r="V457" s="302"/>
      <c r="W457" s="302"/>
      <c r="X457" s="302"/>
      <c r="Y457" s="302"/>
      <c r="Z457" s="302"/>
      <c r="AA457" s="302"/>
      <c r="AD457"/>
      <c r="AE457"/>
    </row>
    <row r="458" spans="2:31" ht="63.75" hidden="1">
      <c r="B458" s="313">
        <f t="shared" si="6"/>
        <v>0</v>
      </c>
      <c r="C458" s="296"/>
      <c r="D458" s="296"/>
      <c r="E458" s="296"/>
      <c r="F458" s="296"/>
      <c r="G458" s="296"/>
      <c r="H458" s="296"/>
      <c r="I458" s="296"/>
      <c r="J458" s="296"/>
      <c r="K458" s="217"/>
      <c r="L458" s="217"/>
      <c r="M458" s="217"/>
      <c r="N458" s="302"/>
      <c r="O458" s="302"/>
      <c r="P458" s="302"/>
      <c r="Q458" s="302"/>
      <c r="R458" s="302"/>
      <c r="S458" s="302"/>
      <c r="T458" s="302"/>
      <c r="U458" s="302"/>
      <c r="V458" s="302"/>
      <c r="W458" s="302"/>
      <c r="X458" s="302"/>
      <c r="Y458" s="302"/>
      <c r="Z458" s="302"/>
      <c r="AA458" s="302"/>
      <c r="AD458"/>
      <c r="AE458"/>
    </row>
    <row r="459" spans="2:31" ht="63.75" hidden="1">
      <c r="B459" s="313">
        <f t="shared" si="6"/>
        <v>0</v>
      </c>
      <c r="C459" s="296"/>
      <c r="D459" s="296"/>
      <c r="E459" s="296"/>
      <c r="F459" s="296"/>
      <c r="G459" s="296"/>
      <c r="H459" s="296"/>
      <c r="I459" s="296"/>
      <c r="J459" s="296"/>
      <c r="K459" s="217"/>
      <c r="L459" s="217"/>
      <c r="M459" s="217"/>
      <c r="N459" s="302"/>
      <c r="O459" s="302"/>
      <c r="P459" s="302"/>
      <c r="Q459" s="302"/>
      <c r="R459" s="302"/>
      <c r="S459" s="302"/>
      <c r="T459" s="302"/>
      <c r="U459" s="302"/>
      <c r="V459" s="302"/>
      <c r="W459" s="302"/>
      <c r="X459" s="302"/>
      <c r="Y459" s="302"/>
      <c r="Z459" s="302"/>
      <c r="AA459" s="302"/>
      <c r="AD459"/>
      <c r="AE459"/>
    </row>
    <row r="460" spans="2:31" ht="63.75" hidden="1">
      <c r="B460" s="313">
        <f t="shared" ref="B460:B523" si="7">IF($C$8=$B$6,"",AA460)</f>
        <v>0</v>
      </c>
      <c r="C460" s="294"/>
      <c r="D460" s="294"/>
      <c r="E460" s="296"/>
      <c r="F460" s="296"/>
      <c r="G460" s="296"/>
      <c r="H460" s="296"/>
      <c r="I460" s="296"/>
      <c r="J460" s="296"/>
      <c r="K460" s="217"/>
      <c r="L460" s="217"/>
      <c r="M460" s="217"/>
      <c r="N460" s="302"/>
      <c r="O460" s="302"/>
      <c r="P460" s="302"/>
      <c r="Q460" s="302"/>
      <c r="R460" s="302"/>
      <c r="S460" s="302"/>
      <c r="T460" s="302"/>
      <c r="U460" s="302"/>
      <c r="V460" s="302"/>
      <c r="W460" s="302"/>
      <c r="X460" s="302"/>
      <c r="Y460" s="302"/>
      <c r="Z460" s="302"/>
      <c r="AA460" s="302"/>
      <c r="AD460"/>
      <c r="AE460"/>
    </row>
    <row r="461" spans="2:31" ht="63.75" hidden="1">
      <c r="B461" s="313">
        <f t="shared" si="7"/>
        <v>0</v>
      </c>
      <c r="C461" s="294"/>
      <c r="D461" s="294"/>
      <c r="E461" s="296"/>
      <c r="F461" s="296"/>
      <c r="G461" s="296"/>
      <c r="H461" s="296"/>
      <c r="I461" s="296"/>
      <c r="J461" s="296"/>
      <c r="K461" s="217"/>
      <c r="L461" s="217"/>
      <c r="M461" s="217"/>
      <c r="N461" s="302"/>
      <c r="O461" s="302"/>
      <c r="P461" s="302"/>
      <c r="Q461" s="302"/>
      <c r="R461" s="302"/>
      <c r="S461" s="302"/>
      <c r="T461" s="302"/>
      <c r="U461" s="302"/>
      <c r="V461" s="302"/>
      <c r="W461" s="302"/>
      <c r="X461" s="302"/>
      <c r="Y461" s="302"/>
      <c r="Z461" s="302"/>
      <c r="AA461" s="302"/>
      <c r="AD461"/>
      <c r="AE461"/>
    </row>
    <row r="462" spans="2:31" ht="63.75" hidden="1">
      <c r="B462" s="313">
        <f t="shared" si="7"/>
        <v>0</v>
      </c>
      <c r="C462" s="294"/>
      <c r="D462" s="294"/>
      <c r="E462" s="296"/>
      <c r="F462" s="296"/>
      <c r="G462" s="296"/>
      <c r="H462" s="296"/>
      <c r="I462" s="296"/>
      <c r="J462" s="296"/>
      <c r="K462" s="217"/>
      <c r="L462" s="217"/>
      <c r="M462" s="217"/>
      <c r="N462" s="302"/>
      <c r="O462" s="302"/>
      <c r="P462" s="302"/>
      <c r="Q462" s="302"/>
      <c r="R462" s="302"/>
      <c r="S462" s="302"/>
      <c r="T462" s="302"/>
      <c r="U462" s="302"/>
      <c r="V462" s="302"/>
      <c r="W462" s="302"/>
      <c r="X462" s="302"/>
      <c r="Y462" s="302"/>
      <c r="Z462" s="302"/>
      <c r="AA462" s="302"/>
      <c r="AD462"/>
      <c r="AE462"/>
    </row>
    <row r="463" spans="2:31" ht="63.75" hidden="1">
      <c r="B463" s="313">
        <f t="shared" si="7"/>
        <v>0</v>
      </c>
      <c r="C463" s="294"/>
      <c r="D463" s="294"/>
      <c r="E463" s="296"/>
      <c r="F463" s="296"/>
      <c r="G463" s="296"/>
      <c r="H463" s="296"/>
      <c r="I463" s="296"/>
      <c r="J463" s="296"/>
      <c r="K463" s="217"/>
      <c r="L463" s="217"/>
      <c r="M463" s="217"/>
      <c r="N463" s="302"/>
      <c r="O463" s="302"/>
      <c r="P463" s="302"/>
      <c r="Q463" s="302"/>
      <c r="R463" s="302"/>
      <c r="S463" s="302"/>
      <c r="T463" s="302"/>
      <c r="U463" s="302"/>
      <c r="V463" s="302"/>
      <c r="W463" s="302"/>
      <c r="X463" s="302"/>
      <c r="Y463" s="302"/>
      <c r="Z463" s="302"/>
      <c r="AA463" s="302"/>
      <c r="AD463"/>
      <c r="AE463"/>
    </row>
    <row r="464" spans="2:31" ht="63.75" hidden="1">
      <c r="B464" s="313">
        <f t="shared" si="7"/>
        <v>0</v>
      </c>
      <c r="C464" s="294"/>
      <c r="D464" s="294"/>
      <c r="E464" s="296"/>
      <c r="F464" s="296"/>
      <c r="G464" s="296"/>
      <c r="H464" s="296"/>
      <c r="I464" s="296"/>
      <c r="J464" s="296"/>
      <c r="K464" s="217"/>
      <c r="L464" s="217"/>
      <c r="M464" s="217"/>
      <c r="N464" s="302"/>
      <c r="O464" s="302"/>
      <c r="P464" s="302"/>
      <c r="Q464" s="302"/>
      <c r="R464" s="302"/>
      <c r="S464" s="302"/>
      <c r="T464" s="302"/>
      <c r="U464" s="302"/>
      <c r="V464" s="302"/>
      <c r="W464" s="302"/>
      <c r="X464" s="302"/>
      <c r="Y464" s="302"/>
      <c r="Z464" s="302"/>
      <c r="AA464" s="302"/>
      <c r="AD464"/>
      <c r="AE464"/>
    </row>
    <row r="465" spans="2:31" ht="63.75" hidden="1">
      <c r="B465" s="313">
        <f t="shared" si="7"/>
        <v>0</v>
      </c>
      <c r="C465" s="294"/>
      <c r="D465" s="294"/>
      <c r="E465" s="296"/>
      <c r="F465" s="296"/>
      <c r="G465" s="296"/>
      <c r="H465" s="296"/>
      <c r="I465" s="296"/>
      <c r="J465" s="296"/>
      <c r="K465" s="217"/>
      <c r="L465" s="217"/>
      <c r="M465" s="217"/>
      <c r="N465" s="302"/>
      <c r="O465" s="302"/>
      <c r="P465" s="302"/>
      <c r="Q465" s="302"/>
      <c r="R465" s="302"/>
      <c r="S465" s="302"/>
      <c r="T465" s="302"/>
      <c r="U465" s="302"/>
      <c r="V465" s="302"/>
      <c r="W465" s="302"/>
      <c r="X465" s="302"/>
      <c r="Y465" s="302"/>
      <c r="Z465" s="302"/>
      <c r="AA465" s="302"/>
      <c r="AD465"/>
      <c r="AE465"/>
    </row>
    <row r="466" spans="2:31" ht="63.75" hidden="1">
      <c r="B466" s="313">
        <f t="shared" si="7"/>
        <v>0</v>
      </c>
      <c r="C466" s="294"/>
      <c r="D466" s="294"/>
      <c r="E466" s="296"/>
      <c r="F466" s="296"/>
      <c r="G466" s="296"/>
      <c r="H466" s="296"/>
      <c r="I466" s="296"/>
      <c r="J466" s="296"/>
      <c r="K466" s="217"/>
      <c r="L466" s="217"/>
      <c r="M466" s="217"/>
      <c r="N466" s="302"/>
      <c r="O466" s="302"/>
      <c r="P466" s="302"/>
      <c r="Q466" s="302"/>
      <c r="R466" s="302"/>
      <c r="S466" s="302"/>
      <c r="T466" s="302"/>
      <c r="U466" s="302"/>
      <c r="V466" s="302"/>
      <c r="W466" s="302"/>
      <c r="X466" s="302"/>
      <c r="Y466" s="302"/>
      <c r="Z466" s="302"/>
      <c r="AA466" s="302"/>
      <c r="AD466"/>
      <c r="AE466"/>
    </row>
    <row r="467" spans="2:31" ht="63.75" hidden="1">
      <c r="B467" s="313">
        <f t="shared" si="7"/>
        <v>0</v>
      </c>
      <c r="C467" s="294"/>
      <c r="D467" s="294"/>
      <c r="E467" s="296"/>
      <c r="F467" s="296"/>
      <c r="G467" s="296"/>
      <c r="H467" s="296"/>
      <c r="I467" s="296"/>
      <c r="J467" s="296"/>
      <c r="K467" s="217"/>
      <c r="L467" s="217"/>
      <c r="M467" s="217"/>
      <c r="N467" s="302"/>
      <c r="O467" s="302"/>
      <c r="P467" s="302"/>
      <c r="Q467" s="302"/>
      <c r="R467" s="302"/>
      <c r="S467" s="302"/>
      <c r="T467" s="302"/>
      <c r="U467" s="302"/>
      <c r="V467" s="302"/>
      <c r="W467" s="302"/>
      <c r="X467" s="302"/>
      <c r="Y467" s="302"/>
      <c r="Z467" s="302"/>
      <c r="AA467" s="302"/>
      <c r="AD467"/>
      <c r="AE467"/>
    </row>
    <row r="468" spans="2:31" ht="63.75" hidden="1">
      <c r="B468" s="313">
        <f t="shared" si="7"/>
        <v>0</v>
      </c>
      <c r="C468" s="294"/>
      <c r="D468" s="294"/>
      <c r="E468" s="296"/>
      <c r="F468" s="296"/>
      <c r="G468" s="296"/>
      <c r="H468" s="296"/>
      <c r="I468" s="296"/>
      <c r="J468" s="296"/>
      <c r="K468" s="217"/>
      <c r="L468" s="217"/>
      <c r="M468" s="217"/>
      <c r="N468" s="302"/>
      <c r="O468" s="302"/>
      <c r="P468" s="302"/>
      <c r="Q468" s="302"/>
      <c r="R468" s="302"/>
      <c r="S468" s="302"/>
      <c r="T468" s="302"/>
      <c r="U468" s="302"/>
      <c r="V468" s="302"/>
      <c r="W468" s="302"/>
      <c r="X468" s="302"/>
      <c r="Y468" s="302"/>
      <c r="Z468" s="302"/>
      <c r="AA468" s="302"/>
      <c r="AD468"/>
      <c r="AE468"/>
    </row>
    <row r="469" spans="2:31" ht="63.75" hidden="1">
      <c r="B469" s="313">
        <f t="shared" si="7"/>
        <v>0</v>
      </c>
      <c r="C469" s="294"/>
      <c r="D469" s="294"/>
      <c r="E469" s="296"/>
      <c r="F469" s="296"/>
      <c r="G469" s="296"/>
      <c r="H469" s="296"/>
      <c r="I469" s="296"/>
      <c r="J469" s="296"/>
      <c r="K469" s="217"/>
      <c r="L469" s="217"/>
      <c r="M469" s="217"/>
      <c r="N469" s="302"/>
      <c r="O469" s="302"/>
      <c r="P469" s="302"/>
      <c r="Q469" s="302"/>
      <c r="R469" s="302"/>
      <c r="S469" s="302"/>
      <c r="T469" s="302"/>
      <c r="U469" s="302"/>
      <c r="V469" s="302"/>
      <c r="W469" s="302"/>
      <c r="X469" s="302"/>
      <c r="Y469" s="302"/>
      <c r="Z469" s="302"/>
      <c r="AA469" s="302"/>
      <c r="AD469"/>
      <c r="AE469"/>
    </row>
    <row r="470" spans="2:31" ht="63.75" hidden="1">
      <c r="B470" s="313">
        <f t="shared" si="7"/>
        <v>0</v>
      </c>
      <c r="C470" s="294"/>
      <c r="D470" s="294"/>
      <c r="E470" s="296"/>
      <c r="F470" s="296"/>
      <c r="G470" s="296"/>
      <c r="H470" s="296"/>
      <c r="I470" s="296"/>
      <c r="J470" s="296"/>
      <c r="K470" s="217"/>
      <c r="L470" s="217"/>
      <c r="M470" s="217"/>
      <c r="N470" s="302"/>
      <c r="O470" s="302"/>
      <c r="P470" s="302"/>
      <c r="Q470" s="302"/>
      <c r="R470" s="302"/>
      <c r="S470" s="302"/>
      <c r="T470" s="302"/>
      <c r="U470" s="302"/>
      <c r="V470" s="302"/>
      <c r="W470" s="302"/>
      <c r="X470" s="302"/>
      <c r="Y470" s="302"/>
      <c r="Z470" s="302"/>
      <c r="AA470" s="302"/>
      <c r="AD470"/>
      <c r="AE470"/>
    </row>
    <row r="471" spans="2:31" ht="63.75" hidden="1">
      <c r="B471" s="313">
        <f t="shared" si="7"/>
        <v>0</v>
      </c>
      <c r="C471" s="294"/>
      <c r="D471" s="294"/>
      <c r="E471" s="296"/>
      <c r="F471" s="296"/>
      <c r="G471" s="296"/>
      <c r="H471" s="296"/>
      <c r="I471" s="296"/>
      <c r="J471" s="296"/>
      <c r="K471" s="217"/>
      <c r="L471" s="217"/>
      <c r="M471" s="217"/>
      <c r="N471" s="302"/>
      <c r="O471" s="302"/>
      <c r="P471" s="302"/>
      <c r="Q471" s="302"/>
      <c r="R471" s="302"/>
      <c r="S471" s="302"/>
      <c r="T471" s="302"/>
      <c r="U471" s="302"/>
      <c r="V471" s="302"/>
      <c r="W471" s="302"/>
      <c r="X471" s="302"/>
      <c r="Y471" s="302"/>
      <c r="Z471" s="302"/>
      <c r="AA471" s="302"/>
      <c r="AD471"/>
      <c r="AE471"/>
    </row>
    <row r="472" spans="2:31" ht="63.75" hidden="1">
      <c r="B472" s="313">
        <f t="shared" si="7"/>
        <v>0</v>
      </c>
      <c r="C472" s="294"/>
      <c r="D472" s="294"/>
      <c r="E472" s="296"/>
      <c r="F472" s="296"/>
      <c r="G472" s="296"/>
      <c r="H472" s="296"/>
      <c r="I472" s="296"/>
      <c r="J472" s="296"/>
      <c r="K472" s="217"/>
      <c r="L472" s="217"/>
      <c r="M472" s="217"/>
      <c r="N472" s="302"/>
      <c r="O472" s="302"/>
      <c r="P472" s="302"/>
      <c r="Q472" s="302"/>
      <c r="R472" s="302"/>
      <c r="S472" s="302"/>
      <c r="T472" s="302"/>
      <c r="U472" s="302"/>
      <c r="V472" s="302"/>
      <c r="W472" s="302"/>
      <c r="X472" s="302"/>
      <c r="Y472" s="302"/>
      <c r="Z472" s="302"/>
      <c r="AA472" s="302"/>
      <c r="AD472"/>
      <c r="AE472"/>
    </row>
    <row r="473" spans="2:31" ht="63.75" hidden="1">
      <c r="B473" s="313">
        <f t="shared" si="7"/>
        <v>0</v>
      </c>
      <c r="C473" s="294"/>
      <c r="D473" s="294"/>
      <c r="E473" s="296"/>
      <c r="F473" s="296"/>
      <c r="G473" s="296"/>
      <c r="H473" s="296"/>
      <c r="I473" s="296"/>
      <c r="J473" s="296"/>
      <c r="K473" s="217"/>
      <c r="L473" s="217"/>
      <c r="M473" s="217"/>
      <c r="N473" s="302"/>
      <c r="O473" s="302"/>
      <c r="P473" s="302"/>
      <c r="Q473" s="302"/>
      <c r="R473" s="302"/>
      <c r="S473" s="302"/>
      <c r="T473" s="302"/>
      <c r="U473" s="302"/>
      <c r="V473" s="302"/>
      <c r="W473" s="302"/>
      <c r="X473" s="302"/>
      <c r="Y473" s="302"/>
      <c r="Z473" s="302"/>
      <c r="AA473" s="302"/>
      <c r="AD473"/>
      <c r="AE473"/>
    </row>
    <row r="474" spans="2:31" ht="63.75" hidden="1">
      <c r="B474" s="313">
        <f t="shared" si="7"/>
        <v>0</v>
      </c>
      <c r="C474" s="294"/>
      <c r="D474" s="294"/>
      <c r="E474" s="296"/>
      <c r="F474" s="294"/>
      <c r="G474" s="294"/>
      <c r="H474" s="294"/>
      <c r="I474" s="294"/>
      <c r="J474" s="296"/>
      <c r="K474" s="217"/>
      <c r="L474" s="217"/>
      <c r="M474" s="217"/>
      <c r="N474" s="302"/>
      <c r="O474" s="302"/>
      <c r="P474" s="302"/>
      <c r="Q474" s="302"/>
      <c r="R474" s="302"/>
      <c r="S474" s="302"/>
      <c r="T474" s="302"/>
      <c r="U474" s="302"/>
      <c r="V474" s="302"/>
      <c r="W474" s="302"/>
      <c r="X474" s="302"/>
      <c r="Y474" s="302"/>
      <c r="Z474" s="302"/>
      <c r="AA474" s="302"/>
      <c r="AD474"/>
      <c r="AE474"/>
    </row>
    <row r="475" spans="2:31" ht="63.75" hidden="1">
      <c r="B475" s="313">
        <f t="shared" si="7"/>
        <v>0</v>
      </c>
      <c r="C475" s="294"/>
      <c r="D475" s="294"/>
      <c r="E475" s="294"/>
      <c r="F475" s="294"/>
      <c r="G475" s="294"/>
      <c r="H475" s="296"/>
      <c r="I475" s="296"/>
      <c r="J475" s="296"/>
      <c r="K475" s="217"/>
      <c r="L475" s="217"/>
      <c r="M475" s="217"/>
      <c r="N475" s="302"/>
      <c r="O475" s="302"/>
      <c r="P475" s="302"/>
      <c r="Q475" s="302"/>
      <c r="R475" s="302"/>
      <c r="S475" s="302"/>
      <c r="T475" s="302"/>
      <c r="U475" s="302"/>
      <c r="V475" s="302"/>
      <c r="W475" s="302"/>
      <c r="X475" s="302"/>
      <c r="Y475" s="302"/>
      <c r="Z475" s="302"/>
      <c r="AA475" s="302"/>
      <c r="AD475"/>
      <c r="AE475"/>
    </row>
    <row r="476" spans="2:31" ht="63.75" hidden="1">
      <c r="B476" s="313">
        <f t="shared" si="7"/>
        <v>0</v>
      </c>
      <c r="C476" s="294"/>
      <c r="D476" s="294"/>
      <c r="E476" s="294"/>
      <c r="F476" s="294"/>
      <c r="G476" s="294"/>
      <c r="H476" s="296"/>
      <c r="I476" s="296"/>
      <c r="J476" s="296"/>
      <c r="K476" s="217"/>
      <c r="L476" s="217"/>
      <c r="M476" s="217"/>
      <c r="N476" s="302"/>
      <c r="O476" s="302"/>
      <c r="P476" s="302"/>
      <c r="Q476" s="302"/>
      <c r="R476" s="302"/>
      <c r="S476" s="302"/>
      <c r="T476" s="302"/>
      <c r="U476" s="302"/>
      <c r="V476" s="302"/>
      <c r="W476" s="302"/>
      <c r="X476" s="302"/>
      <c r="Y476" s="302"/>
      <c r="Z476" s="302"/>
      <c r="AA476" s="302"/>
      <c r="AD476"/>
      <c r="AE476"/>
    </row>
    <row r="477" spans="2:31" ht="63.75" hidden="1">
      <c r="B477" s="313">
        <f t="shared" si="7"/>
        <v>0</v>
      </c>
      <c r="C477" s="294"/>
      <c r="D477" s="294"/>
      <c r="E477" s="294"/>
      <c r="F477" s="294"/>
      <c r="G477" s="294"/>
      <c r="H477" s="296"/>
      <c r="I477" s="296"/>
      <c r="J477" s="296"/>
      <c r="K477" s="217"/>
      <c r="L477" s="217"/>
      <c r="M477" s="217"/>
      <c r="N477" s="302"/>
      <c r="O477" s="302"/>
      <c r="P477" s="302"/>
      <c r="Q477" s="302"/>
      <c r="R477" s="302"/>
      <c r="S477" s="302"/>
      <c r="T477" s="302"/>
      <c r="U477" s="302"/>
      <c r="V477" s="302"/>
      <c r="W477" s="302"/>
      <c r="X477" s="302"/>
      <c r="Y477" s="302"/>
      <c r="Z477" s="302"/>
      <c r="AA477" s="302"/>
      <c r="AD477"/>
      <c r="AE477"/>
    </row>
    <row r="478" spans="2:31" ht="63.75" hidden="1">
      <c r="B478" s="313">
        <f t="shared" si="7"/>
        <v>0</v>
      </c>
      <c r="C478" s="294"/>
      <c r="D478" s="294"/>
      <c r="E478" s="294"/>
      <c r="F478" s="294"/>
      <c r="G478" s="294"/>
      <c r="H478" s="296"/>
      <c r="I478" s="296"/>
      <c r="J478" s="296"/>
      <c r="K478" s="217"/>
      <c r="L478" s="217"/>
      <c r="M478" s="217"/>
      <c r="N478" s="302"/>
      <c r="O478" s="302"/>
      <c r="P478" s="302"/>
      <c r="Q478" s="302"/>
      <c r="R478" s="302"/>
      <c r="S478" s="302"/>
      <c r="T478" s="302"/>
      <c r="U478" s="302"/>
      <c r="V478" s="302"/>
      <c r="W478" s="302"/>
      <c r="X478" s="302"/>
      <c r="Y478" s="302"/>
      <c r="Z478" s="302"/>
      <c r="AA478" s="302"/>
      <c r="AD478"/>
      <c r="AE478"/>
    </row>
    <row r="479" spans="2:31" ht="63.75" hidden="1">
      <c r="B479" s="313">
        <f t="shared" si="7"/>
        <v>0</v>
      </c>
      <c r="C479" s="294"/>
      <c r="D479" s="294"/>
      <c r="E479" s="294"/>
      <c r="F479" s="294"/>
      <c r="G479" s="294"/>
      <c r="H479" s="296"/>
      <c r="I479" s="296"/>
      <c r="J479" s="296"/>
      <c r="K479" s="217"/>
      <c r="L479" s="217"/>
      <c r="M479" s="217"/>
      <c r="N479" s="302"/>
      <c r="O479" s="302"/>
      <c r="P479" s="302"/>
      <c r="Q479" s="302"/>
      <c r="R479" s="302"/>
      <c r="S479" s="302"/>
      <c r="T479" s="302"/>
      <c r="U479" s="302"/>
      <c r="V479" s="302"/>
      <c r="W479" s="302"/>
      <c r="X479" s="302"/>
      <c r="Y479" s="302"/>
      <c r="Z479" s="302"/>
      <c r="AA479" s="302"/>
      <c r="AD479"/>
      <c r="AE479"/>
    </row>
    <row r="480" spans="2:31" ht="63.75" hidden="1">
      <c r="B480" s="313">
        <f t="shared" si="7"/>
        <v>0</v>
      </c>
      <c r="C480" s="294"/>
      <c r="D480" s="294"/>
      <c r="E480" s="294"/>
      <c r="F480" s="294"/>
      <c r="G480" s="294"/>
      <c r="H480" s="296"/>
      <c r="I480" s="296"/>
      <c r="J480" s="296"/>
      <c r="K480" s="217"/>
      <c r="L480" s="217"/>
      <c r="M480" s="217"/>
      <c r="N480" s="302"/>
      <c r="O480" s="302"/>
      <c r="P480" s="302"/>
      <c r="Q480" s="302"/>
      <c r="R480" s="302"/>
      <c r="S480" s="302"/>
      <c r="T480" s="302"/>
      <c r="U480" s="302"/>
      <c r="V480" s="302"/>
      <c r="W480" s="302"/>
      <c r="X480" s="302"/>
      <c r="Y480" s="302"/>
      <c r="Z480" s="302"/>
      <c r="AA480" s="302"/>
      <c r="AD480"/>
      <c r="AE480"/>
    </row>
    <row r="481" spans="2:31" ht="63.75" hidden="1">
      <c r="B481" s="313">
        <f t="shared" si="7"/>
        <v>0</v>
      </c>
      <c r="C481" s="294"/>
      <c r="D481" s="294"/>
      <c r="E481" s="294"/>
      <c r="F481" s="294"/>
      <c r="G481" s="294"/>
      <c r="H481" s="296"/>
      <c r="I481" s="296"/>
      <c r="J481" s="296"/>
      <c r="K481" s="217"/>
      <c r="L481" s="217"/>
      <c r="M481" s="217"/>
      <c r="N481" s="302"/>
      <c r="O481" s="302"/>
      <c r="P481" s="302"/>
      <c r="Q481" s="302"/>
      <c r="R481" s="302"/>
      <c r="S481" s="302"/>
      <c r="T481" s="302"/>
      <c r="U481" s="302"/>
      <c r="V481" s="302"/>
      <c r="W481" s="302"/>
      <c r="X481" s="302"/>
      <c r="Y481" s="302"/>
      <c r="Z481" s="302"/>
      <c r="AA481" s="302"/>
      <c r="AD481"/>
      <c r="AE481"/>
    </row>
    <row r="482" spans="2:31" ht="63.75" hidden="1">
      <c r="B482" s="313">
        <f t="shared" si="7"/>
        <v>0</v>
      </c>
      <c r="C482" s="294"/>
      <c r="D482" s="294"/>
      <c r="E482" s="294"/>
      <c r="F482" s="294"/>
      <c r="G482" s="294"/>
      <c r="H482" s="296"/>
      <c r="I482" s="296"/>
      <c r="J482" s="296"/>
      <c r="K482" s="217"/>
      <c r="L482" s="217"/>
      <c r="M482" s="217"/>
      <c r="N482" s="302"/>
      <c r="O482" s="302"/>
      <c r="P482" s="302"/>
      <c r="Q482" s="302"/>
      <c r="R482" s="302"/>
      <c r="S482" s="302"/>
      <c r="T482" s="302"/>
      <c r="U482" s="302"/>
      <c r="V482" s="302"/>
      <c r="W482" s="302"/>
      <c r="X482" s="302"/>
      <c r="Y482" s="302"/>
      <c r="Z482" s="302"/>
      <c r="AA482" s="302"/>
      <c r="AD482"/>
      <c r="AE482"/>
    </row>
    <row r="483" spans="2:31" ht="63.75" hidden="1">
      <c r="B483" s="313">
        <f t="shared" si="7"/>
        <v>0</v>
      </c>
      <c r="C483" s="294"/>
      <c r="D483" s="294"/>
      <c r="E483" s="294"/>
      <c r="F483" s="294"/>
      <c r="G483" s="294"/>
      <c r="H483" s="296"/>
      <c r="I483" s="296"/>
      <c r="J483" s="296"/>
      <c r="K483" s="217"/>
      <c r="L483" s="217"/>
      <c r="M483" s="217"/>
      <c r="N483" s="302"/>
      <c r="O483" s="302"/>
      <c r="P483" s="302"/>
      <c r="Q483" s="302"/>
      <c r="R483" s="302"/>
      <c r="S483" s="302"/>
      <c r="T483" s="302"/>
      <c r="U483" s="302"/>
      <c r="V483" s="302"/>
      <c r="W483" s="302"/>
      <c r="X483" s="302"/>
      <c r="Y483" s="302"/>
      <c r="Z483" s="302"/>
      <c r="AA483" s="302"/>
      <c r="AD483"/>
      <c r="AE483"/>
    </row>
    <row r="484" spans="2:31" ht="63.75" hidden="1">
      <c r="B484" s="313">
        <f t="shared" si="7"/>
        <v>0</v>
      </c>
      <c r="C484" s="294"/>
      <c r="D484" s="294"/>
      <c r="E484" s="294"/>
      <c r="F484" s="294"/>
      <c r="G484" s="294"/>
      <c r="H484" s="296"/>
      <c r="I484" s="296"/>
      <c r="J484" s="296"/>
      <c r="K484" s="217"/>
      <c r="L484" s="217"/>
      <c r="M484" s="217"/>
      <c r="N484" s="302"/>
      <c r="O484" s="302"/>
      <c r="P484" s="302"/>
      <c r="Q484" s="302"/>
      <c r="R484" s="302"/>
      <c r="S484" s="302"/>
      <c r="T484" s="302"/>
      <c r="U484" s="302"/>
      <c r="V484" s="302"/>
      <c r="W484" s="302"/>
      <c r="X484" s="302"/>
      <c r="Y484" s="302"/>
      <c r="Z484" s="302"/>
      <c r="AA484" s="302"/>
      <c r="AD484"/>
      <c r="AE484"/>
    </row>
    <row r="485" spans="2:31" ht="63.75" hidden="1">
      <c r="B485" s="313">
        <f t="shared" si="7"/>
        <v>0</v>
      </c>
      <c r="C485" s="294"/>
      <c r="D485" s="294"/>
      <c r="E485" s="294"/>
      <c r="F485" s="294"/>
      <c r="G485" s="294"/>
      <c r="H485" s="296"/>
      <c r="I485" s="296"/>
      <c r="J485" s="296"/>
      <c r="K485" s="217"/>
      <c r="L485" s="217"/>
      <c r="M485" s="217"/>
      <c r="N485" s="302"/>
      <c r="O485" s="302"/>
      <c r="P485" s="302"/>
      <c r="Q485" s="302"/>
      <c r="R485" s="302"/>
      <c r="S485" s="302"/>
      <c r="T485" s="302"/>
      <c r="U485" s="302"/>
      <c r="V485" s="302"/>
      <c r="W485" s="302"/>
      <c r="X485" s="302"/>
      <c r="Y485" s="302"/>
      <c r="Z485" s="302"/>
      <c r="AA485" s="302"/>
      <c r="AD485"/>
      <c r="AE485"/>
    </row>
    <row r="486" spans="2:31" ht="63.75" hidden="1">
      <c r="B486" s="313">
        <f t="shared" si="7"/>
        <v>0</v>
      </c>
      <c r="C486" s="294"/>
      <c r="D486" s="294"/>
      <c r="E486" s="294"/>
      <c r="F486" s="294"/>
      <c r="G486" s="294"/>
      <c r="H486" s="294"/>
      <c r="I486" s="294"/>
      <c r="J486" s="294"/>
      <c r="K486" s="217"/>
      <c r="L486" s="217"/>
      <c r="M486" s="217"/>
      <c r="N486" s="302"/>
      <c r="O486" s="302"/>
      <c r="P486" s="302"/>
      <c r="Q486" s="302"/>
      <c r="R486" s="302"/>
      <c r="S486" s="302"/>
      <c r="T486" s="302"/>
      <c r="U486" s="302"/>
      <c r="V486" s="302"/>
      <c r="W486" s="302"/>
      <c r="X486" s="302"/>
      <c r="Y486" s="302"/>
      <c r="Z486" s="302"/>
      <c r="AA486" s="302"/>
      <c r="AD486"/>
      <c r="AE486"/>
    </row>
    <row r="487" spans="2:31" ht="63.75" hidden="1">
      <c r="B487" s="313">
        <f t="shared" si="7"/>
        <v>0</v>
      </c>
      <c r="C487" s="294"/>
      <c r="D487" s="294"/>
      <c r="E487" s="294"/>
      <c r="F487" s="294"/>
      <c r="G487" s="294"/>
      <c r="H487" s="294"/>
      <c r="I487" s="294"/>
      <c r="J487" s="294"/>
      <c r="K487" s="217"/>
      <c r="L487" s="217"/>
      <c r="M487" s="217"/>
      <c r="N487" s="302"/>
      <c r="O487" s="302"/>
      <c r="P487" s="302"/>
      <c r="Q487" s="302"/>
      <c r="R487" s="302"/>
      <c r="S487" s="302"/>
      <c r="T487" s="302"/>
      <c r="U487" s="302"/>
      <c r="V487" s="302"/>
      <c r="W487" s="302"/>
      <c r="X487" s="302"/>
      <c r="Y487" s="302"/>
      <c r="Z487" s="302"/>
      <c r="AA487" s="302"/>
      <c r="AD487"/>
      <c r="AE487"/>
    </row>
    <row r="488" spans="2:31" ht="63.75" hidden="1">
      <c r="B488" s="313">
        <f t="shared" si="7"/>
        <v>0</v>
      </c>
      <c r="C488" s="294"/>
      <c r="D488" s="294"/>
      <c r="E488" s="294"/>
      <c r="F488" s="294"/>
      <c r="G488" s="294"/>
      <c r="H488" s="294"/>
      <c r="I488" s="294"/>
      <c r="J488" s="294"/>
      <c r="K488" s="217"/>
      <c r="L488" s="217"/>
      <c r="M488" s="217"/>
      <c r="N488" s="302"/>
      <c r="O488" s="302"/>
      <c r="P488" s="302"/>
      <c r="Q488" s="302"/>
      <c r="R488" s="302"/>
      <c r="S488" s="302"/>
      <c r="T488" s="302"/>
      <c r="U488" s="302"/>
      <c r="V488" s="302"/>
      <c r="W488" s="302"/>
      <c r="X488" s="302"/>
      <c r="Y488" s="302"/>
      <c r="Z488" s="302"/>
      <c r="AA488" s="302"/>
      <c r="AD488"/>
      <c r="AE488"/>
    </row>
    <row r="489" spans="2:31" ht="63.75" hidden="1">
      <c r="B489" s="313">
        <f t="shared" si="7"/>
        <v>0</v>
      </c>
      <c r="C489" s="294"/>
      <c r="D489" s="294"/>
      <c r="E489" s="294"/>
      <c r="F489" s="294"/>
      <c r="G489" s="294"/>
      <c r="H489" s="294"/>
      <c r="I489" s="294"/>
      <c r="J489" s="294"/>
      <c r="K489" s="217"/>
      <c r="L489" s="217"/>
      <c r="M489" s="217"/>
      <c r="N489" s="302"/>
      <c r="O489" s="302"/>
      <c r="P489" s="302"/>
      <c r="Q489" s="302"/>
      <c r="R489" s="302"/>
      <c r="S489" s="302"/>
      <c r="T489" s="302"/>
      <c r="U489" s="302"/>
      <c r="V489" s="302"/>
      <c r="W489" s="302"/>
      <c r="X489" s="302"/>
      <c r="Y489" s="302"/>
      <c r="Z489" s="302"/>
      <c r="AA489" s="302"/>
      <c r="AD489"/>
      <c r="AE489"/>
    </row>
    <row r="490" spans="2:31" ht="63.75" hidden="1">
      <c r="B490" s="313">
        <f t="shared" si="7"/>
        <v>0</v>
      </c>
      <c r="C490" s="294"/>
      <c r="D490" s="294"/>
      <c r="E490" s="294"/>
      <c r="F490" s="294"/>
      <c r="G490" s="294"/>
      <c r="H490" s="294"/>
      <c r="I490" s="294"/>
      <c r="J490" s="294"/>
      <c r="K490" s="217"/>
      <c r="L490" s="217"/>
      <c r="M490" s="217"/>
      <c r="N490" s="302"/>
      <c r="O490" s="302"/>
      <c r="P490" s="302"/>
      <c r="Q490" s="302"/>
      <c r="R490" s="302"/>
      <c r="S490" s="302"/>
      <c r="T490" s="302"/>
      <c r="U490" s="302"/>
      <c r="V490" s="302"/>
      <c r="W490" s="302"/>
      <c r="X490" s="302"/>
      <c r="Y490" s="302"/>
      <c r="Z490" s="302"/>
      <c r="AA490" s="302"/>
      <c r="AD490"/>
      <c r="AE490"/>
    </row>
    <row r="491" spans="2:31" ht="63.75" hidden="1">
      <c r="B491" s="313">
        <f t="shared" si="7"/>
        <v>0</v>
      </c>
      <c r="C491" s="294"/>
      <c r="D491" s="294"/>
      <c r="E491" s="294"/>
      <c r="F491" s="294"/>
      <c r="G491" s="294"/>
      <c r="H491" s="294"/>
      <c r="I491" s="294"/>
      <c r="J491" s="294"/>
      <c r="K491" s="217"/>
      <c r="L491" s="217"/>
      <c r="M491" s="217"/>
      <c r="N491" s="302"/>
      <c r="O491" s="302"/>
      <c r="P491" s="302"/>
      <c r="Q491" s="302"/>
      <c r="R491" s="302"/>
      <c r="S491" s="302"/>
      <c r="T491" s="302"/>
      <c r="U491" s="302"/>
      <c r="V491" s="302"/>
      <c r="W491" s="302"/>
      <c r="X491" s="302"/>
      <c r="Y491" s="302"/>
      <c r="Z491" s="302"/>
      <c r="AA491" s="302"/>
      <c r="AD491"/>
      <c r="AE491"/>
    </row>
    <row r="492" spans="2:31" ht="63.75" hidden="1">
      <c r="B492" s="313">
        <f t="shared" si="7"/>
        <v>0</v>
      </c>
      <c r="C492" s="294"/>
      <c r="D492" s="294"/>
      <c r="E492" s="294"/>
      <c r="F492" s="294"/>
      <c r="G492" s="294"/>
      <c r="H492" s="294"/>
      <c r="I492" s="294"/>
      <c r="J492" s="294"/>
      <c r="K492" s="217"/>
      <c r="L492" s="217"/>
      <c r="M492" s="217"/>
      <c r="N492" s="302"/>
      <c r="O492" s="302"/>
      <c r="P492" s="302"/>
      <c r="Q492" s="302"/>
      <c r="R492" s="302"/>
      <c r="S492" s="302"/>
      <c r="T492" s="302"/>
      <c r="U492" s="302"/>
      <c r="V492" s="302"/>
      <c r="W492" s="302"/>
      <c r="X492" s="302"/>
      <c r="Y492" s="302"/>
      <c r="Z492" s="302"/>
      <c r="AA492" s="302"/>
      <c r="AD492"/>
      <c r="AE492"/>
    </row>
    <row r="493" spans="2:31" ht="63.75" hidden="1">
      <c r="B493" s="313">
        <f t="shared" si="7"/>
        <v>0</v>
      </c>
      <c r="C493" s="294"/>
      <c r="D493" s="294"/>
      <c r="E493" s="294"/>
      <c r="F493" s="294"/>
      <c r="G493" s="294"/>
      <c r="H493" s="294"/>
      <c r="I493" s="294"/>
      <c r="J493" s="294"/>
      <c r="K493" s="217"/>
      <c r="L493" s="217"/>
      <c r="M493" s="217"/>
      <c r="N493" s="302"/>
      <c r="O493" s="302"/>
      <c r="P493" s="302"/>
      <c r="Q493" s="302"/>
      <c r="R493" s="302"/>
      <c r="S493" s="302"/>
      <c r="T493" s="302"/>
      <c r="U493" s="302"/>
      <c r="V493" s="302"/>
      <c r="W493" s="302"/>
      <c r="X493" s="302"/>
      <c r="Y493" s="302"/>
      <c r="Z493" s="302"/>
      <c r="AA493" s="302"/>
      <c r="AD493"/>
      <c r="AE493"/>
    </row>
    <row r="494" spans="2:31" ht="63.75" hidden="1">
      <c r="B494" s="313">
        <f t="shared" si="7"/>
        <v>0</v>
      </c>
      <c r="C494" s="294"/>
      <c r="D494" s="294"/>
      <c r="E494" s="294"/>
      <c r="F494" s="294"/>
      <c r="G494" s="294"/>
      <c r="H494" s="294"/>
      <c r="I494" s="294"/>
      <c r="J494" s="294"/>
      <c r="K494" s="217"/>
      <c r="L494" s="217"/>
      <c r="M494" s="217"/>
      <c r="N494" s="302"/>
      <c r="O494" s="302"/>
      <c r="P494" s="302"/>
      <c r="Q494" s="302"/>
      <c r="R494" s="302"/>
      <c r="S494" s="302"/>
      <c r="T494" s="302"/>
      <c r="U494" s="302"/>
      <c r="V494" s="302"/>
      <c r="W494" s="302"/>
      <c r="X494" s="302"/>
      <c r="Y494" s="302"/>
      <c r="Z494" s="302"/>
      <c r="AA494" s="302"/>
      <c r="AD494"/>
      <c r="AE494"/>
    </row>
    <row r="495" spans="2:31" ht="63.75" hidden="1">
      <c r="B495" s="313">
        <f t="shared" si="7"/>
        <v>0</v>
      </c>
      <c r="C495" s="294"/>
      <c r="D495" s="294"/>
      <c r="E495" s="294"/>
      <c r="F495" s="294"/>
      <c r="G495" s="294"/>
      <c r="H495" s="296"/>
      <c r="I495" s="296"/>
      <c r="J495" s="296"/>
      <c r="K495" s="217"/>
      <c r="L495" s="217"/>
      <c r="M495" s="217"/>
      <c r="N495" s="302"/>
      <c r="O495" s="302"/>
      <c r="P495" s="302"/>
      <c r="Q495" s="302"/>
      <c r="R495" s="302"/>
      <c r="S495" s="302"/>
      <c r="T495" s="302"/>
      <c r="U495" s="302"/>
      <c r="V495" s="302"/>
      <c r="W495" s="302"/>
      <c r="X495" s="302"/>
      <c r="Y495" s="302"/>
      <c r="Z495" s="302"/>
      <c r="AA495" s="302"/>
      <c r="AD495"/>
      <c r="AE495"/>
    </row>
    <row r="496" spans="2:31" ht="63.75" hidden="1">
      <c r="B496" s="313">
        <f t="shared" si="7"/>
        <v>0</v>
      </c>
      <c r="C496" s="294"/>
      <c r="D496" s="294"/>
      <c r="E496" s="294"/>
      <c r="F496" s="294"/>
      <c r="G496" s="294"/>
      <c r="H496" s="296"/>
      <c r="I496" s="296"/>
      <c r="J496" s="296"/>
      <c r="K496" s="217"/>
      <c r="L496" s="217"/>
      <c r="M496" s="217"/>
      <c r="N496" s="302"/>
      <c r="O496" s="302"/>
      <c r="P496" s="302"/>
      <c r="Q496" s="302"/>
      <c r="R496" s="302"/>
      <c r="S496" s="302"/>
      <c r="T496" s="302"/>
      <c r="U496" s="302"/>
      <c r="V496" s="302"/>
      <c r="W496" s="302"/>
      <c r="X496" s="302"/>
      <c r="Y496" s="302"/>
      <c r="Z496" s="302"/>
      <c r="AA496" s="302"/>
      <c r="AD496"/>
      <c r="AE496"/>
    </row>
    <row r="497" spans="2:31" ht="63.75" hidden="1">
      <c r="B497" s="313">
        <f t="shared" si="7"/>
        <v>0</v>
      </c>
      <c r="C497" s="294"/>
      <c r="D497" s="294"/>
      <c r="E497" s="294"/>
      <c r="F497" s="294"/>
      <c r="G497" s="294"/>
      <c r="H497" s="296"/>
      <c r="I497" s="296"/>
      <c r="J497" s="296"/>
      <c r="K497" s="217"/>
      <c r="L497" s="217"/>
      <c r="M497" s="217"/>
      <c r="N497" s="302"/>
      <c r="O497" s="302"/>
      <c r="P497" s="302"/>
      <c r="Q497" s="302"/>
      <c r="R497" s="302"/>
      <c r="S497" s="302"/>
      <c r="T497" s="302"/>
      <c r="U497" s="302"/>
      <c r="V497" s="302"/>
      <c r="W497" s="302"/>
      <c r="X497" s="302"/>
      <c r="Y497" s="302"/>
      <c r="Z497" s="302"/>
      <c r="AA497" s="302"/>
      <c r="AD497"/>
      <c r="AE497"/>
    </row>
    <row r="498" spans="2:31" ht="63.75" hidden="1">
      <c r="B498" s="313">
        <f t="shared" si="7"/>
        <v>0</v>
      </c>
      <c r="C498" s="294"/>
      <c r="D498" s="294"/>
      <c r="E498" s="294"/>
      <c r="F498" s="296"/>
      <c r="G498" s="296"/>
      <c r="H498" s="296"/>
      <c r="I498" s="296"/>
      <c r="J498" s="296"/>
      <c r="K498" s="217"/>
      <c r="L498" s="217"/>
      <c r="M498" s="217"/>
      <c r="N498" s="302"/>
      <c r="O498" s="302"/>
      <c r="P498" s="302"/>
      <c r="Q498" s="302"/>
      <c r="R498" s="302"/>
      <c r="S498" s="302"/>
      <c r="T498" s="302"/>
      <c r="U498" s="302"/>
      <c r="V498" s="302"/>
      <c r="W498" s="302"/>
      <c r="X498" s="302"/>
      <c r="Y498" s="302"/>
      <c r="Z498" s="302"/>
      <c r="AA498" s="302"/>
      <c r="AD498"/>
      <c r="AE498"/>
    </row>
    <row r="499" spans="2:31" ht="63.75" hidden="1">
      <c r="B499" s="313">
        <f t="shared" si="7"/>
        <v>0</v>
      </c>
      <c r="C499" s="294"/>
      <c r="D499" s="294"/>
      <c r="E499" s="294"/>
      <c r="F499" s="296"/>
      <c r="G499" s="296"/>
      <c r="H499" s="296"/>
      <c r="I499" s="296"/>
      <c r="J499" s="296"/>
      <c r="K499" s="217"/>
      <c r="L499" s="217"/>
      <c r="M499" s="217"/>
      <c r="N499" s="302"/>
      <c r="O499" s="302"/>
      <c r="P499" s="302"/>
      <c r="Q499" s="302"/>
      <c r="R499" s="302"/>
      <c r="S499" s="302"/>
      <c r="T499" s="302"/>
      <c r="U499" s="302"/>
      <c r="V499" s="302"/>
      <c r="W499" s="302"/>
      <c r="X499" s="302"/>
      <c r="Y499" s="302"/>
      <c r="Z499" s="302"/>
      <c r="AA499" s="302"/>
      <c r="AD499"/>
      <c r="AE499"/>
    </row>
    <row r="500" spans="2:31" ht="63.75" hidden="1">
      <c r="B500" s="313">
        <f t="shared" si="7"/>
        <v>0</v>
      </c>
      <c r="C500" s="294"/>
      <c r="D500" s="294"/>
      <c r="E500" s="294"/>
      <c r="F500" s="296"/>
      <c r="G500" s="296"/>
      <c r="H500" s="296"/>
      <c r="I500" s="296"/>
      <c r="J500" s="296"/>
      <c r="K500" s="217"/>
      <c r="L500" s="217"/>
      <c r="M500" s="217"/>
      <c r="N500" s="302"/>
      <c r="O500" s="302"/>
      <c r="P500" s="302"/>
      <c r="Q500" s="302"/>
      <c r="R500" s="302"/>
      <c r="S500" s="302"/>
      <c r="T500" s="302"/>
      <c r="U500" s="302"/>
      <c r="V500" s="302"/>
      <c r="W500" s="302"/>
      <c r="X500" s="302"/>
      <c r="Y500" s="302"/>
      <c r="Z500" s="302"/>
      <c r="AA500" s="302"/>
      <c r="AD500"/>
      <c r="AE500"/>
    </row>
    <row r="501" spans="2:31" ht="63.75" hidden="1">
      <c r="B501" s="313">
        <f t="shared" si="7"/>
        <v>0</v>
      </c>
      <c r="C501" s="294"/>
      <c r="D501" s="294"/>
      <c r="E501" s="294"/>
      <c r="F501" s="296"/>
      <c r="G501" s="296"/>
      <c r="H501" s="296"/>
      <c r="I501" s="296"/>
      <c r="J501" s="296"/>
      <c r="K501" s="217"/>
      <c r="L501" s="217"/>
      <c r="M501" s="217"/>
      <c r="N501" s="302"/>
      <c r="O501" s="302"/>
      <c r="P501" s="302"/>
      <c r="Q501" s="302"/>
      <c r="R501" s="302"/>
      <c r="S501" s="302"/>
      <c r="T501" s="302"/>
      <c r="U501" s="302"/>
      <c r="V501" s="302"/>
      <c r="W501" s="302"/>
      <c r="X501" s="302"/>
      <c r="Y501" s="302"/>
      <c r="Z501" s="302"/>
      <c r="AA501" s="302"/>
      <c r="AD501"/>
      <c r="AE501"/>
    </row>
    <row r="502" spans="2:31" ht="63.75" hidden="1">
      <c r="B502" s="313">
        <f t="shared" si="7"/>
        <v>0</v>
      </c>
      <c r="C502" s="294"/>
      <c r="D502" s="294"/>
      <c r="E502" s="294"/>
      <c r="F502" s="296"/>
      <c r="G502" s="296"/>
      <c r="H502" s="296"/>
      <c r="I502" s="296"/>
      <c r="J502" s="296"/>
      <c r="K502" s="217"/>
      <c r="L502" s="217"/>
      <c r="M502" s="217"/>
      <c r="N502" s="302"/>
      <c r="O502" s="302"/>
      <c r="P502" s="302"/>
      <c r="Q502" s="302"/>
      <c r="R502" s="302"/>
      <c r="S502" s="302"/>
      <c r="T502" s="302"/>
      <c r="U502" s="302"/>
      <c r="V502" s="302"/>
      <c r="W502" s="302"/>
      <c r="X502" s="302"/>
      <c r="Y502" s="302"/>
      <c r="Z502" s="302"/>
      <c r="AA502" s="302"/>
      <c r="AD502"/>
      <c r="AE502"/>
    </row>
    <row r="503" spans="2:31" ht="63.75" hidden="1">
      <c r="B503" s="313">
        <f t="shared" si="7"/>
        <v>0</v>
      </c>
      <c r="C503" s="294"/>
      <c r="D503" s="294"/>
      <c r="E503" s="294"/>
      <c r="F503" s="296"/>
      <c r="G503" s="296"/>
      <c r="H503" s="296"/>
      <c r="I503" s="296"/>
      <c r="J503" s="296"/>
      <c r="K503" s="217"/>
      <c r="L503" s="217"/>
      <c r="M503" s="217"/>
      <c r="N503" s="302"/>
      <c r="O503" s="302"/>
      <c r="P503" s="302"/>
      <c r="Q503" s="302"/>
      <c r="R503" s="302"/>
      <c r="S503" s="302"/>
      <c r="T503" s="302"/>
      <c r="U503" s="302"/>
      <c r="V503" s="302"/>
      <c r="W503" s="302"/>
      <c r="X503" s="302"/>
      <c r="Y503" s="302"/>
      <c r="Z503" s="302"/>
      <c r="AA503" s="302"/>
      <c r="AD503"/>
      <c r="AE503"/>
    </row>
    <row r="504" spans="2:31" ht="63.75" hidden="1">
      <c r="B504" s="313">
        <f t="shared" si="7"/>
        <v>0</v>
      </c>
      <c r="C504" s="294"/>
      <c r="D504" s="294"/>
      <c r="E504" s="294"/>
      <c r="F504" s="296"/>
      <c r="G504" s="296"/>
      <c r="H504" s="296"/>
      <c r="I504" s="296"/>
      <c r="J504" s="296"/>
      <c r="K504" s="217"/>
      <c r="L504" s="217"/>
      <c r="M504" s="217"/>
      <c r="N504" s="302"/>
      <c r="O504" s="302"/>
      <c r="P504" s="302"/>
      <c r="Q504" s="302"/>
      <c r="R504" s="302"/>
      <c r="S504" s="302"/>
      <c r="T504" s="302"/>
      <c r="U504" s="302"/>
      <c r="V504" s="302"/>
      <c r="W504" s="302"/>
      <c r="X504" s="302"/>
      <c r="Y504" s="302"/>
      <c r="Z504" s="302"/>
      <c r="AA504" s="302"/>
      <c r="AD504"/>
      <c r="AE504"/>
    </row>
    <row r="505" spans="2:31" ht="63.75" hidden="1">
      <c r="B505" s="313">
        <f t="shared" si="7"/>
        <v>0</v>
      </c>
      <c r="C505" s="294"/>
      <c r="D505" s="294"/>
      <c r="E505" s="294"/>
      <c r="F505" s="296"/>
      <c r="G505" s="296"/>
      <c r="H505" s="296"/>
      <c r="I505" s="296"/>
      <c r="J505" s="296"/>
      <c r="K505" s="217"/>
      <c r="L505" s="217"/>
      <c r="M505" s="217"/>
      <c r="N505" s="302"/>
      <c r="O505" s="302"/>
      <c r="P505" s="302"/>
      <c r="Q505" s="302"/>
      <c r="R505" s="302"/>
      <c r="S505" s="302"/>
      <c r="T505" s="302"/>
      <c r="U505" s="302"/>
      <c r="V505" s="302"/>
      <c r="W505" s="302"/>
      <c r="X505" s="302"/>
      <c r="Y505" s="302"/>
      <c r="Z505" s="302"/>
      <c r="AA505" s="302"/>
      <c r="AD505"/>
      <c r="AE505"/>
    </row>
    <row r="506" spans="2:31" ht="63.75" hidden="1">
      <c r="B506" s="313">
        <f t="shared" si="7"/>
        <v>0</v>
      </c>
      <c r="C506" s="294"/>
      <c r="D506" s="294"/>
      <c r="E506" s="294"/>
      <c r="F506" s="296"/>
      <c r="G506" s="296"/>
      <c r="H506" s="296"/>
      <c r="I506" s="296"/>
      <c r="J506" s="296"/>
      <c r="K506" s="217"/>
      <c r="L506" s="217"/>
      <c r="M506" s="217"/>
      <c r="N506" s="302"/>
      <c r="O506" s="302"/>
      <c r="P506" s="302"/>
      <c r="Q506" s="302"/>
      <c r="R506" s="302"/>
      <c r="S506" s="302"/>
      <c r="T506" s="302"/>
      <c r="U506" s="302"/>
      <c r="V506" s="302"/>
      <c r="W506" s="302"/>
      <c r="X506" s="302"/>
      <c r="Y506" s="302"/>
      <c r="Z506" s="302"/>
      <c r="AA506" s="302"/>
      <c r="AD506"/>
      <c r="AE506"/>
    </row>
    <row r="507" spans="2:31" ht="63.75" hidden="1">
      <c r="B507" s="313">
        <f t="shared" si="7"/>
        <v>0</v>
      </c>
      <c r="C507" s="294"/>
      <c r="D507" s="294"/>
      <c r="E507" s="294"/>
      <c r="F507" s="296"/>
      <c r="G507" s="296"/>
      <c r="H507" s="296"/>
      <c r="I507" s="296"/>
      <c r="J507" s="296"/>
      <c r="K507" s="217"/>
      <c r="L507" s="217"/>
      <c r="M507" s="217"/>
      <c r="N507" s="302"/>
      <c r="O507" s="302"/>
      <c r="P507" s="302"/>
      <c r="Q507" s="302"/>
      <c r="R507" s="302"/>
      <c r="S507" s="302"/>
      <c r="T507" s="302"/>
      <c r="U507" s="302"/>
      <c r="V507" s="302"/>
      <c r="W507" s="302"/>
      <c r="X507" s="302"/>
      <c r="Y507" s="302"/>
      <c r="Z507" s="302"/>
      <c r="AA507" s="302"/>
      <c r="AD507"/>
      <c r="AE507"/>
    </row>
    <row r="508" spans="2:31" ht="63.75" hidden="1">
      <c r="B508" s="313">
        <f t="shared" si="7"/>
        <v>0</v>
      </c>
      <c r="C508" s="294"/>
      <c r="D508" s="294"/>
      <c r="E508" s="294"/>
      <c r="F508" s="294"/>
      <c r="G508" s="294"/>
      <c r="H508" s="296"/>
      <c r="I508" s="296"/>
      <c r="J508" s="296"/>
      <c r="K508" s="217"/>
      <c r="L508" s="217"/>
      <c r="M508" s="217"/>
      <c r="N508" s="302"/>
      <c r="O508" s="302"/>
      <c r="P508" s="302"/>
      <c r="Q508" s="302"/>
      <c r="R508" s="302"/>
      <c r="S508" s="302"/>
      <c r="T508" s="302"/>
      <c r="U508" s="302"/>
      <c r="V508" s="302"/>
      <c r="W508" s="302"/>
      <c r="X508" s="302"/>
      <c r="Y508" s="302"/>
      <c r="Z508" s="302"/>
      <c r="AA508" s="302"/>
      <c r="AD508"/>
      <c r="AE508"/>
    </row>
    <row r="509" spans="2:31" ht="63.75" hidden="1">
      <c r="B509" s="313">
        <f t="shared" si="7"/>
        <v>0</v>
      </c>
      <c r="C509" s="294"/>
      <c r="D509" s="294"/>
      <c r="E509" s="294"/>
      <c r="F509" s="294"/>
      <c r="G509" s="294"/>
      <c r="H509" s="294"/>
      <c r="I509" s="294"/>
      <c r="J509" s="294"/>
      <c r="K509" s="217"/>
      <c r="L509" s="217"/>
      <c r="M509" s="217"/>
      <c r="N509" s="302"/>
      <c r="O509" s="302"/>
      <c r="P509" s="302"/>
      <c r="Q509" s="302"/>
      <c r="R509" s="302"/>
      <c r="S509" s="302"/>
      <c r="T509" s="302"/>
      <c r="U509" s="302"/>
      <c r="V509" s="302"/>
      <c r="W509" s="302"/>
      <c r="X509" s="302"/>
      <c r="Y509" s="302"/>
      <c r="Z509" s="302"/>
      <c r="AA509" s="302"/>
      <c r="AD509"/>
      <c r="AE509"/>
    </row>
    <row r="510" spans="2:31" ht="63.75" hidden="1">
      <c r="B510" s="313">
        <f t="shared" si="7"/>
        <v>0</v>
      </c>
      <c r="C510" s="294"/>
      <c r="D510" s="294"/>
      <c r="E510" s="294"/>
      <c r="F510" s="296"/>
      <c r="G510" s="296"/>
      <c r="H510" s="296"/>
      <c r="I510" s="296"/>
      <c r="J510" s="296"/>
      <c r="K510" s="217"/>
      <c r="L510" s="217"/>
      <c r="M510" s="217"/>
      <c r="N510" s="302"/>
      <c r="O510" s="302"/>
      <c r="P510" s="302"/>
      <c r="Q510" s="302"/>
      <c r="R510" s="302"/>
      <c r="S510" s="302"/>
      <c r="T510" s="302"/>
      <c r="U510" s="302"/>
      <c r="V510" s="302"/>
      <c r="W510" s="302"/>
      <c r="X510" s="302"/>
      <c r="Y510" s="302"/>
      <c r="Z510" s="302"/>
      <c r="AA510" s="302"/>
      <c r="AD510"/>
      <c r="AE510"/>
    </row>
    <row r="511" spans="2:31" ht="63.75" hidden="1">
      <c r="B511" s="313">
        <f t="shared" si="7"/>
        <v>0</v>
      </c>
      <c r="C511" s="294"/>
      <c r="D511" s="294"/>
      <c r="E511" s="294"/>
      <c r="F511" s="296"/>
      <c r="G511" s="296"/>
      <c r="H511" s="296"/>
      <c r="I511" s="296"/>
      <c r="J511" s="296"/>
      <c r="K511" s="217"/>
      <c r="L511" s="217"/>
      <c r="M511" s="217"/>
      <c r="N511" s="302"/>
      <c r="O511" s="302"/>
      <c r="P511" s="302"/>
      <c r="Q511" s="302"/>
      <c r="R511" s="302"/>
      <c r="S511" s="302"/>
      <c r="T511" s="302"/>
      <c r="U511" s="302"/>
      <c r="V511" s="302"/>
      <c r="W511" s="302"/>
      <c r="X511" s="302"/>
      <c r="Y511" s="302"/>
      <c r="Z511" s="302"/>
      <c r="AA511" s="302"/>
      <c r="AD511"/>
      <c r="AE511"/>
    </row>
    <row r="512" spans="2:31" ht="63.75" hidden="1">
      <c r="B512" s="313">
        <f t="shared" si="7"/>
        <v>0</v>
      </c>
      <c r="C512" s="294"/>
      <c r="D512" s="294"/>
      <c r="E512" s="294"/>
      <c r="F512" s="296"/>
      <c r="G512" s="296"/>
      <c r="H512" s="296"/>
      <c r="I512" s="296"/>
      <c r="J512" s="296"/>
      <c r="K512" s="217"/>
      <c r="L512" s="217"/>
      <c r="M512" s="217"/>
      <c r="N512" s="302"/>
      <c r="O512" s="302"/>
      <c r="P512" s="302"/>
      <c r="Q512" s="302"/>
      <c r="R512" s="302"/>
      <c r="S512" s="302"/>
      <c r="T512" s="302"/>
      <c r="U512" s="302"/>
      <c r="V512" s="302"/>
      <c r="W512" s="302"/>
      <c r="X512" s="302"/>
      <c r="Y512" s="302"/>
      <c r="Z512" s="302"/>
      <c r="AA512" s="302"/>
      <c r="AD512"/>
      <c r="AE512"/>
    </row>
    <row r="513" spans="2:31" ht="63.75" hidden="1">
      <c r="B513" s="313">
        <f t="shared" si="7"/>
        <v>0</v>
      </c>
      <c r="C513" s="294"/>
      <c r="D513" s="294"/>
      <c r="E513" s="294"/>
      <c r="F513" s="296"/>
      <c r="G513" s="296"/>
      <c r="H513" s="296"/>
      <c r="I513" s="296"/>
      <c r="J513" s="296"/>
      <c r="K513" s="217"/>
      <c r="L513" s="217"/>
      <c r="M513" s="217"/>
      <c r="N513" s="302"/>
      <c r="O513" s="302"/>
      <c r="P513" s="302"/>
      <c r="Q513" s="302"/>
      <c r="R513" s="302"/>
      <c r="S513" s="302"/>
      <c r="T513" s="302"/>
      <c r="U513" s="302"/>
      <c r="V513" s="302"/>
      <c r="W513" s="302"/>
      <c r="X513" s="302"/>
      <c r="Y513" s="302"/>
      <c r="Z513" s="302"/>
      <c r="AA513" s="302"/>
      <c r="AD513"/>
      <c r="AE513"/>
    </row>
    <row r="514" spans="2:31" ht="63.75" hidden="1">
      <c r="B514" s="313">
        <f t="shared" si="7"/>
        <v>0</v>
      </c>
      <c r="C514" s="294"/>
      <c r="D514" s="294"/>
      <c r="E514" s="294"/>
      <c r="F514" s="296"/>
      <c r="G514" s="296"/>
      <c r="H514" s="296"/>
      <c r="I514" s="296"/>
      <c r="J514" s="296"/>
      <c r="K514" s="217"/>
      <c r="L514" s="217"/>
      <c r="M514" s="217"/>
      <c r="N514" s="302"/>
      <c r="O514" s="302"/>
      <c r="P514" s="302"/>
      <c r="Q514" s="302"/>
      <c r="R514" s="302"/>
      <c r="S514" s="302"/>
      <c r="T514" s="302"/>
      <c r="U514" s="302"/>
      <c r="V514" s="302"/>
      <c r="W514" s="302"/>
      <c r="X514" s="302"/>
      <c r="Y514" s="302"/>
      <c r="Z514" s="302"/>
      <c r="AA514" s="302"/>
      <c r="AD514"/>
      <c r="AE514"/>
    </row>
    <row r="515" spans="2:31" ht="63.75" hidden="1">
      <c r="B515" s="313">
        <f t="shared" si="7"/>
        <v>0</v>
      </c>
      <c r="C515" s="294"/>
      <c r="D515" s="294"/>
      <c r="E515" s="294"/>
      <c r="F515" s="296"/>
      <c r="G515" s="296"/>
      <c r="H515" s="296"/>
      <c r="I515" s="296"/>
      <c r="J515" s="296"/>
      <c r="K515" s="217"/>
      <c r="L515" s="217"/>
      <c r="M515" s="217"/>
      <c r="N515" s="302"/>
      <c r="O515" s="302"/>
      <c r="P515" s="302"/>
      <c r="Q515" s="302"/>
      <c r="R515" s="302"/>
      <c r="S515" s="302"/>
      <c r="T515" s="302"/>
      <c r="U515" s="302"/>
      <c r="V515" s="302"/>
      <c r="W515" s="302"/>
      <c r="X515" s="302"/>
      <c r="Y515" s="302"/>
      <c r="Z515" s="302"/>
      <c r="AA515" s="302"/>
      <c r="AD515"/>
      <c r="AE515"/>
    </row>
    <row r="516" spans="2:31" ht="63.75" hidden="1">
      <c r="B516" s="313">
        <f t="shared" si="7"/>
        <v>0</v>
      </c>
      <c r="C516" s="294"/>
      <c r="D516" s="294"/>
      <c r="E516" s="294"/>
      <c r="F516" s="296"/>
      <c r="G516" s="296"/>
      <c r="H516" s="296"/>
      <c r="I516" s="296"/>
      <c r="J516" s="296"/>
      <c r="K516" s="217"/>
      <c r="L516" s="217"/>
      <c r="M516" s="217"/>
      <c r="N516" s="302"/>
      <c r="O516" s="302"/>
      <c r="P516" s="302"/>
      <c r="Q516" s="302"/>
      <c r="R516" s="302"/>
      <c r="S516" s="302"/>
      <c r="T516" s="302"/>
      <c r="U516" s="302"/>
      <c r="V516" s="302"/>
      <c r="W516" s="302"/>
      <c r="X516" s="302"/>
      <c r="Y516" s="302"/>
      <c r="Z516" s="302"/>
      <c r="AA516" s="302"/>
      <c r="AD516"/>
      <c r="AE516"/>
    </row>
    <row r="517" spans="2:31" ht="63.75" hidden="1">
      <c r="B517" s="313">
        <f t="shared" si="7"/>
        <v>0</v>
      </c>
      <c r="C517" s="294"/>
      <c r="D517" s="294"/>
      <c r="E517" s="294"/>
      <c r="F517" s="296"/>
      <c r="G517" s="296"/>
      <c r="H517" s="296"/>
      <c r="I517" s="296"/>
      <c r="J517" s="296"/>
      <c r="K517" s="217"/>
      <c r="L517" s="217"/>
      <c r="M517" s="217"/>
      <c r="N517" s="302"/>
      <c r="O517" s="302"/>
      <c r="P517" s="302"/>
      <c r="Q517" s="302"/>
      <c r="R517" s="302"/>
      <c r="S517" s="302"/>
      <c r="T517" s="302"/>
      <c r="U517" s="302"/>
      <c r="V517" s="302"/>
      <c r="W517" s="302"/>
      <c r="X517" s="302"/>
      <c r="Y517" s="302"/>
      <c r="Z517" s="302"/>
      <c r="AA517" s="302"/>
      <c r="AD517"/>
      <c r="AE517"/>
    </row>
    <row r="518" spans="2:31" ht="63.75" hidden="1">
      <c r="B518" s="313">
        <f t="shared" si="7"/>
        <v>0</v>
      </c>
      <c r="C518" s="296"/>
      <c r="D518" s="296"/>
      <c r="E518" s="296"/>
      <c r="F518" s="296"/>
      <c r="G518" s="296"/>
      <c r="H518" s="296"/>
      <c r="I518" s="296"/>
      <c r="J518" s="296"/>
      <c r="K518" s="217"/>
      <c r="L518" s="217"/>
      <c r="M518" s="217"/>
      <c r="N518" s="302"/>
      <c r="O518" s="302"/>
      <c r="P518" s="302"/>
      <c r="Q518" s="302"/>
      <c r="R518" s="302"/>
      <c r="S518" s="302"/>
      <c r="T518" s="302"/>
      <c r="U518" s="302"/>
      <c r="V518" s="302"/>
      <c r="W518" s="302"/>
      <c r="X518" s="302"/>
      <c r="Y518" s="302"/>
      <c r="Z518" s="302"/>
      <c r="AA518" s="302"/>
      <c r="AD518"/>
      <c r="AE518"/>
    </row>
    <row r="519" spans="2:31" ht="63.75" hidden="1">
      <c r="B519" s="313">
        <f t="shared" si="7"/>
        <v>0</v>
      </c>
      <c r="C519" s="296"/>
      <c r="D519" s="296"/>
      <c r="E519" s="296"/>
      <c r="F519" s="296"/>
      <c r="G519" s="296"/>
      <c r="H519" s="296"/>
      <c r="I519" s="296"/>
      <c r="J519" s="296"/>
      <c r="K519" s="217"/>
      <c r="L519" s="217"/>
      <c r="M519" s="217"/>
      <c r="N519" s="302"/>
      <c r="O519" s="302"/>
      <c r="P519" s="302"/>
      <c r="Q519" s="302"/>
      <c r="R519" s="302"/>
      <c r="S519" s="302"/>
      <c r="T519" s="302"/>
      <c r="U519" s="302"/>
      <c r="V519" s="302"/>
      <c r="W519" s="302"/>
      <c r="X519" s="302"/>
      <c r="Y519" s="302"/>
      <c r="Z519" s="302"/>
      <c r="AA519" s="302"/>
      <c r="AD519"/>
      <c r="AE519"/>
    </row>
    <row r="520" spans="2:31" ht="63.75" hidden="1">
      <c r="B520" s="313">
        <f t="shared" si="7"/>
        <v>0</v>
      </c>
      <c r="C520" s="296"/>
      <c r="D520" s="296"/>
      <c r="E520" s="296"/>
      <c r="F520" s="296"/>
      <c r="G520" s="296"/>
      <c r="H520" s="296"/>
      <c r="I520" s="296"/>
      <c r="J520" s="296"/>
      <c r="K520" s="217"/>
      <c r="L520" s="217"/>
      <c r="M520" s="217"/>
      <c r="N520" s="302"/>
      <c r="O520" s="302"/>
      <c r="P520" s="302"/>
      <c r="Q520" s="302"/>
      <c r="R520" s="302"/>
      <c r="S520" s="302"/>
      <c r="T520" s="302"/>
      <c r="U520" s="302"/>
      <c r="V520" s="302"/>
      <c r="W520" s="302"/>
      <c r="X520" s="302"/>
      <c r="Y520" s="302"/>
      <c r="Z520" s="302"/>
      <c r="AA520" s="302"/>
      <c r="AD520"/>
      <c r="AE520"/>
    </row>
    <row r="521" spans="2:31" ht="63.75" hidden="1">
      <c r="B521" s="313">
        <f t="shared" si="7"/>
        <v>0</v>
      </c>
      <c r="C521" s="296"/>
      <c r="D521" s="296"/>
      <c r="E521" s="296"/>
      <c r="F521" s="296"/>
      <c r="G521" s="296"/>
      <c r="H521" s="296"/>
      <c r="I521" s="296"/>
      <c r="J521" s="296"/>
      <c r="K521" s="217"/>
      <c r="L521" s="217"/>
      <c r="M521" s="217"/>
      <c r="N521" s="302"/>
      <c r="O521" s="302"/>
      <c r="P521" s="302"/>
      <c r="Q521" s="302"/>
      <c r="R521" s="302"/>
      <c r="S521" s="302"/>
      <c r="T521" s="302"/>
      <c r="U521" s="302"/>
      <c r="V521" s="302"/>
      <c r="W521" s="302"/>
      <c r="X521" s="302"/>
      <c r="Y521" s="302"/>
      <c r="Z521" s="302"/>
      <c r="AA521" s="302"/>
      <c r="AD521"/>
      <c r="AE521"/>
    </row>
    <row r="522" spans="2:31" ht="63.75" hidden="1">
      <c r="B522" s="313">
        <f t="shared" si="7"/>
        <v>0</v>
      </c>
      <c r="C522" s="296"/>
      <c r="D522" s="296"/>
      <c r="E522" s="296"/>
      <c r="F522" s="296"/>
      <c r="G522" s="296"/>
      <c r="H522" s="296"/>
      <c r="I522" s="296"/>
      <c r="J522" s="296"/>
      <c r="K522" s="217"/>
      <c r="L522" s="217"/>
      <c r="M522" s="217"/>
      <c r="N522" s="302"/>
      <c r="O522" s="302"/>
      <c r="P522" s="302"/>
      <c r="Q522" s="302"/>
      <c r="R522" s="302"/>
      <c r="S522" s="302"/>
      <c r="T522" s="302"/>
      <c r="U522" s="302"/>
      <c r="V522" s="302"/>
      <c r="W522" s="302"/>
      <c r="X522" s="302"/>
      <c r="Y522" s="302"/>
      <c r="Z522" s="302"/>
      <c r="AA522" s="302"/>
      <c r="AD522"/>
      <c r="AE522"/>
    </row>
    <row r="523" spans="2:31" ht="63.75" hidden="1">
      <c r="B523" s="313">
        <f t="shared" si="7"/>
        <v>0</v>
      </c>
      <c r="C523" s="296"/>
      <c r="D523" s="296"/>
      <c r="E523" s="296"/>
      <c r="F523" s="296"/>
      <c r="G523" s="296"/>
      <c r="H523" s="296"/>
      <c r="I523" s="296"/>
      <c r="J523" s="296"/>
      <c r="K523" s="295"/>
      <c r="L523" s="295"/>
      <c r="M523" s="295"/>
      <c r="N523" s="302"/>
      <c r="O523" s="302"/>
      <c r="P523" s="302"/>
      <c r="Q523" s="302"/>
      <c r="R523" s="302"/>
      <c r="S523" s="302"/>
      <c r="T523" s="302"/>
      <c r="U523" s="302"/>
      <c r="V523" s="302"/>
      <c r="W523" s="302"/>
      <c r="X523" s="302"/>
      <c r="Y523" s="302"/>
      <c r="Z523" s="302"/>
      <c r="AA523" s="302"/>
      <c r="AD523"/>
      <c r="AE523"/>
    </row>
    <row r="524" spans="2:31" ht="63.75" hidden="1">
      <c r="B524" s="313">
        <f t="shared" ref="B524:B587" si="8">IF($C$8=$B$6,"",AA524)</f>
        <v>0</v>
      </c>
      <c r="C524" s="296"/>
      <c r="D524" s="296"/>
      <c r="E524" s="296"/>
      <c r="F524" s="296"/>
      <c r="G524" s="296"/>
      <c r="H524" s="296"/>
      <c r="I524" s="296"/>
      <c r="J524" s="296"/>
      <c r="K524" s="295"/>
      <c r="L524" s="295"/>
      <c r="M524" s="295"/>
      <c r="N524" s="302"/>
      <c r="O524" s="302"/>
      <c r="P524" s="302"/>
      <c r="Q524" s="302"/>
      <c r="R524" s="302"/>
      <c r="S524" s="302"/>
      <c r="T524" s="302"/>
      <c r="U524" s="302"/>
      <c r="V524" s="302"/>
      <c r="W524" s="302"/>
      <c r="X524" s="302"/>
      <c r="Y524" s="302"/>
      <c r="Z524" s="302"/>
      <c r="AA524" s="302"/>
      <c r="AD524"/>
      <c r="AE524"/>
    </row>
    <row r="525" spans="2:31" ht="63.75" hidden="1">
      <c r="B525" s="313">
        <f t="shared" si="8"/>
        <v>0</v>
      </c>
      <c r="C525" s="296"/>
      <c r="D525" s="296"/>
      <c r="E525" s="296"/>
      <c r="F525" s="296"/>
      <c r="G525" s="296"/>
      <c r="H525" s="296"/>
      <c r="I525" s="296"/>
      <c r="J525" s="296"/>
      <c r="K525" s="295"/>
      <c r="L525" s="295"/>
      <c r="M525" s="295"/>
      <c r="N525" s="302"/>
      <c r="O525" s="302"/>
      <c r="P525" s="302"/>
      <c r="Q525" s="302"/>
      <c r="R525" s="302"/>
      <c r="S525" s="302"/>
      <c r="T525" s="302"/>
      <c r="U525" s="302"/>
      <c r="V525" s="302"/>
      <c r="W525" s="302"/>
      <c r="X525" s="302"/>
      <c r="Y525" s="302"/>
      <c r="Z525" s="302"/>
      <c r="AA525" s="302"/>
      <c r="AD525"/>
      <c r="AE525"/>
    </row>
    <row r="526" spans="2:31" ht="63.75" hidden="1">
      <c r="B526" s="313">
        <f t="shared" si="8"/>
        <v>0</v>
      </c>
      <c r="C526" s="296"/>
      <c r="D526" s="296"/>
      <c r="E526" s="296"/>
      <c r="F526" s="296"/>
      <c r="G526" s="296"/>
      <c r="H526" s="296"/>
      <c r="I526" s="296"/>
      <c r="J526" s="296"/>
      <c r="K526" s="295"/>
      <c r="L526" s="295"/>
      <c r="M526" s="295"/>
      <c r="N526" s="302"/>
      <c r="O526" s="302"/>
      <c r="P526" s="302"/>
      <c r="Q526" s="302"/>
      <c r="R526" s="302"/>
      <c r="S526" s="302"/>
      <c r="T526" s="302"/>
      <c r="U526" s="302"/>
      <c r="V526" s="302"/>
      <c r="W526" s="302"/>
      <c r="X526" s="302"/>
      <c r="Y526" s="302"/>
      <c r="Z526" s="302"/>
      <c r="AA526" s="302"/>
      <c r="AD526"/>
      <c r="AE526"/>
    </row>
    <row r="527" spans="2:31" ht="63.75" hidden="1">
      <c r="B527" s="313">
        <f t="shared" si="8"/>
        <v>0</v>
      </c>
      <c r="C527" s="296"/>
      <c r="D527" s="296"/>
      <c r="E527" s="296"/>
      <c r="F527" s="296"/>
      <c r="G527" s="296"/>
      <c r="H527" s="296"/>
      <c r="I527" s="296"/>
      <c r="J527" s="296"/>
      <c r="K527" s="295"/>
      <c r="L527" s="295"/>
      <c r="M527" s="295"/>
      <c r="N527" s="302"/>
      <c r="O527" s="302"/>
      <c r="P527" s="302"/>
      <c r="Q527" s="302"/>
      <c r="R527" s="302"/>
      <c r="S527" s="302"/>
      <c r="T527" s="302"/>
      <c r="U527" s="302"/>
      <c r="V527" s="302"/>
      <c r="W527" s="302"/>
      <c r="X527" s="302"/>
      <c r="Y527" s="302"/>
      <c r="Z527" s="302"/>
      <c r="AA527" s="302"/>
      <c r="AD527"/>
      <c r="AE527"/>
    </row>
    <row r="528" spans="2:31" ht="63.75" hidden="1">
      <c r="B528" s="313">
        <f t="shared" si="8"/>
        <v>0</v>
      </c>
      <c r="C528" s="296"/>
      <c r="D528" s="296"/>
      <c r="E528" s="296"/>
      <c r="F528" s="296"/>
      <c r="G528" s="296"/>
      <c r="H528" s="296"/>
      <c r="I528" s="296"/>
      <c r="J528" s="296"/>
      <c r="K528" s="295"/>
      <c r="L528" s="295"/>
      <c r="M528" s="295"/>
      <c r="N528" s="302"/>
      <c r="O528" s="302"/>
      <c r="P528" s="302"/>
      <c r="Q528" s="302"/>
      <c r="R528" s="302"/>
      <c r="S528" s="302"/>
      <c r="T528" s="302"/>
      <c r="U528" s="302"/>
      <c r="V528" s="302"/>
      <c r="W528" s="302"/>
      <c r="X528" s="302"/>
      <c r="Y528" s="302"/>
      <c r="Z528" s="302"/>
      <c r="AA528" s="302"/>
      <c r="AD528"/>
      <c r="AE528"/>
    </row>
    <row r="529" spans="2:31" ht="63.75" hidden="1">
      <c r="B529" s="313">
        <f t="shared" si="8"/>
        <v>0</v>
      </c>
      <c r="C529" s="296"/>
      <c r="D529" s="296"/>
      <c r="E529" s="296"/>
      <c r="F529" s="296"/>
      <c r="G529" s="296"/>
      <c r="H529" s="296"/>
      <c r="I529" s="296"/>
      <c r="J529" s="296"/>
      <c r="K529" s="295"/>
      <c r="L529" s="295"/>
      <c r="M529" s="295"/>
      <c r="N529" s="302"/>
      <c r="O529" s="302"/>
      <c r="P529" s="302"/>
      <c r="Q529" s="302"/>
      <c r="R529" s="302"/>
      <c r="S529" s="302"/>
      <c r="T529" s="302"/>
      <c r="U529" s="302"/>
      <c r="V529" s="302"/>
      <c r="W529" s="302"/>
      <c r="X529" s="302"/>
      <c r="Y529" s="302"/>
      <c r="Z529" s="302"/>
      <c r="AA529" s="302"/>
      <c r="AD529"/>
      <c r="AE529"/>
    </row>
    <row r="530" spans="2:31" ht="63.75" hidden="1">
      <c r="B530" s="313">
        <f t="shared" si="8"/>
        <v>0</v>
      </c>
      <c r="C530" s="296"/>
      <c r="D530" s="296"/>
      <c r="E530" s="296"/>
      <c r="F530" s="296"/>
      <c r="G530" s="296"/>
      <c r="H530" s="296"/>
      <c r="I530" s="296"/>
      <c r="J530" s="296"/>
      <c r="K530" s="217"/>
      <c r="L530" s="217"/>
      <c r="M530" s="217"/>
      <c r="N530" s="302"/>
      <c r="O530" s="302"/>
      <c r="P530" s="302"/>
      <c r="Q530" s="302"/>
      <c r="R530" s="302"/>
      <c r="S530" s="302"/>
      <c r="T530" s="302"/>
      <c r="U530" s="302"/>
      <c r="V530" s="302"/>
      <c r="W530" s="302"/>
      <c r="X530" s="302"/>
      <c r="Y530" s="302"/>
      <c r="Z530" s="302"/>
      <c r="AA530" s="302"/>
      <c r="AD530"/>
      <c r="AE530"/>
    </row>
    <row r="531" spans="2:31" ht="63.75" hidden="1">
      <c r="B531" s="313">
        <f t="shared" si="8"/>
        <v>0</v>
      </c>
      <c r="C531" s="296"/>
      <c r="D531" s="296"/>
      <c r="E531" s="296"/>
      <c r="F531" s="296"/>
      <c r="G531" s="296"/>
      <c r="H531" s="296"/>
      <c r="I531" s="296"/>
      <c r="J531" s="296"/>
      <c r="K531" s="217"/>
      <c r="L531" s="217"/>
      <c r="M531" s="217"/>
      <c r="N531" s="302"/>
      <c r="O531" s="302"/>
      <c r="P531" s="302"/>
      <c r="Q531" s="302"/>
      <c r="R531" s="302"/>
      <c r="S531" s="302"/>
      <c r="T531" s="302"/>
      <c r="U531" s="302"/>
      <c r="V531" s="302"/>
      <c r="W531" s="302"/>
      <c r="X531" s="302"/>
      <c r="Y531" s="302"/>
      <c r="Z531" s="302"/>
      <c r="AA531" s="302"/>
      <c r="AD531"/>
      <c r="AE531"/>
    </row>
    <row r="532" spans="2:31" ht="63.75" hidden="1">
      <c r="B532" s="313">
        <f t="shared" si="8"/>
        <v>0</v>
      </c>
      <c r="C532" s="296"/>
      <c r="D532" s="296"/>
      <c r="E532" s="296"/>
      <c r="F532" s="296"/>
      <c r="G532" s="296"/>
      <c r="H532" s="296"/>
      <c r="I532" s="296"/>
      <c r="J532" s="296"/>
      <c r="K532" s="217"/>
      <c r="L532" s="217"/>
      <c r="M532" s="217"/>
      <c r="N532" s="302"/>
      <c r="O532" s="302"/>
      <c r="P532" s="302"/>
      <c r="Q532" s="302"/>
      <c r="R532" s="302"/>
      <c r="S532" s="302"/>
      <c r="T532" s="302"/>
      <c r="U532" s="302"/>
      <c r="V532" s="302"/>
      <c r="W532" s="302"/>
      <c r="X532" s="302"/>
      <c r="Y532" s="302"/>
      <c r="Z532" s="302"/>
      <c r="AA532" s="302"/>
      <c r="AD532"/>
      <c r="AE532"/>
    </row>
    <row r="533" spans="2:31" ht="63.75" hidden="1">
      <c r="B533" s="313">
        <f t="shared" si="8"/>
        <v>0</v>
      </c>
      <c r="C533" s="296"/>
      <c r="D533" s="296"/>
      <c r="E533" s="296"/>
      <c r="F533" s="296"/>
      <c r="G533" s="296"/>
      <c r="H533" s="296"/>
      <c r="I533" s="296"/>
      <c r="J533" s="296"/>
      <c r="K533" s="217"/>
      <c r="L533" s="217"/>
      <c r="M533" s="217"/>
      <c r="N533" s="302"/>
      <c r="O533" s="302"/>
      <c r="P533" s="302"/>
      <c r="Q533" s="302"/>
      <c r="R533" s="302"/>
      <c r="S533" s="302"/>
      <c r="T533" s="302"/>
      <c r="U533" s="302"/>
      <c r="V533" s="302"/>
      <c r="W533" s="302"/>
      <c r="X533" s="302"/>
      <c r="Y533" s="302"/>
      <c r="Z533" s="302"/>
      <c r="AA533" s="302"/>
      <c r="AD533"/>
      <c r="AE533"/>
    </row>
    <row r="534" spans="2:31" ht="63.75" hidden="1">
      <c r="B534" s="313">
        <f t="shared" si="8"/>
        <v>0</v>
      </c>
      <c r="C534" s="296"/>
      <c r="D534" s="296"/>
      <c r="E534" s="296"/>
      <c r="F534" s="296"/>
      <c r="G534" s="296"/>
      <c r="H534" s="296"/>
      <c r="I534" s="296"/>
      <c r="J534" s="296"/>
      <c r="K534" s="217"/>
      <c r="L534" s="217"/>
      <c r="M534" s="217"/>
      <c r="N534" s="302"/>
      <c r="O534" s="302"/>
      <c r="P534" s="302"/>
      <c r="Q534" s="302"/>
      <c r="R534" s="302"/>
      <c r="S534" s="302"/>
      <c r="T534" s="302"/>
      <c r="U534" s="302"/>
      <c r="V534" s="302"/>
      <c r="W534" s="302"/>
      <c r="X534" s="302"/>
      <c r="Y534" s="302"/>
      <c r="Z534" s="302"/>
      <c r="AA534" s="302"/>
      <c r="AD534"/>
      <c r="AE534"/>
    </row>
    <row r="535" spans="2:31" ht="63.75" hidden="1">
      <c r="B535" s="313">
        <f t="shared" si="8"/>
        <v>0</v>
      </c>
      <c r="C535" s="296"/>
      <c r="D535" s="296"/>
      <c r="E535" s="296"/>
      <c r="F535" s="296"/>
      <c r="G535" s="296"/>
      <c r="H535" s="296"/>
      <c r="I535" s="296"/>
      <c r="J535" s="296"/>
      <c r="K535" s="217"/>
      <c r="L535" s="217"/>
      <c r="M535" s="217"/>
      <c r="N535" s="302"/>
      <c r="O535" s="302"/>
      <c r="P535" s="302"/>
      <c r="Q535" s="302"/>
      <c r="R535" s="302"/>
      <c r="S535" s="302"/>
      <c r="T535" s="302"/>
      <c r="U535" s="302"/>
      <c r="V535" s="302"/>
      <c r="W535" s="302"/>
      <c r="X535" s="302"/>
      <c r="Y535" s="302"/>
      <c r="Z535" s="302"/>
      <c r="AA535" s="302"/>
      <c r="AD535"/>
      <c r="AE535"/>
    </row>
    <row r="536" spans="2:31" ht="63.75" hidden="1">
      <c r="B536" s="313">
        <f t="shared" si="8"/>
        <v>0</v>
      </c>
      <c r="C536" s="296"/>
      <c r="D536" s="296"/>
      <c r="E536" s="296"/>
      <c r="F536" s="296"/>
      <c r="G536" s="296"/>
      <c r="H536" s="296"/>
      <c r="I536" s="296"/>
      <c r="J536" s="296"/>
      <c r="K536" s="217"/>
      <c r="L536" s="217"/>
      <c r="M536" s="217"/>
      <c r="N536" s="302"/>
      <c r="O536" s="302"/>
      <c r="P536" s="302"/>
      <c r="Q536" s="302"/>
      <c r="R536" s="302"/>
      <c r="S536" s="302"/>
      <c r="T536" s="302"/>
      <c r="U536" s="302"/>
      <c r="V536" s="302"/>
      <c r="W536" s="302"/>
      <c r="X536" s="302"/>
      <c r="Y536" s="302"/>
      <c r="Z536" s="302"/>
      <c r="AA536" s="302"/>
      <c r="AD536"/>
      <c r="AE536"/>
    </row>
    <row r="537" spans="2:31" ht="63.75" hidden="1">
      <c r="B537" s="313">
        <f t="shared" si="8"/>
        <v>0</v>
      </c>
      <c r="C537" s="296"/>
      <c r="D537" s="296"/>
      <c r="E537" s="296"/>
      <c r="F537" s="296"/>
      <c r="G537" s="296"/>
      <c r="H537" s="296"/>
      <c r="I537" s="296"/>
      <c r="J537" s="296"/>
      <c r="K537" s="217"/>
      <c r="L537" s="217"/>
      <c r="M537" s="217"/>
      <c r="N537" s="302"/>
      <c r="O537" s="302"/>
      <c r="P537" s="302"/>
      <c r="Q537" s="302"/>
      <c r="R537" s="302"/>
      <c r="S537" s="302"/>
      <c r="T537" s="302"/>
      <c r="U537" s="302"/>
      <c r="V537" s="302"/>
      <c r="W537" s="302"/>
      <c r="X537" s="302"/>
      <c r="Y537" s="302"/>
      <c r="Z537" s="302"/>
      <c r="AA537" s="302"/>
      <c r="AD537"/>
      <c r="AE537"/>
    </row>
    <row r="538" spans="2:31" ht="63.75" hidden="1">
      <c r="B538" s="313">
        <f t="shared" si="8"/>
        <v>0</v>
      </c>
      <c r="C538" s="296"/>
      <c r="D538" s="296"/>
      <c r="E538" s="296"/>
      <c r="F538" s="296"/>
      <c r="G538" s="296"/>
      <c r="H538" s="296"/>
      <c r="I538" s="296"/>
      <c r="J538" s="296"/>
      <c r="K538" s="217"/>
      <c r="L538" s="217"/>
      <c r="M538" s="217"/>
      <c r="N538" s="302"/>
      <c r="O538" s="302"/>
      <c r="P538" s="302"/>
      <c r="Q538" s="302"/>
      <c r="R538" s="302"/>
      <c r="S538" s="302"/>
      <c r="T538" s="302"/>
      <c r="U538" s="302"/>
      <c r="V538" s="302"/>
      <c r="W538" s="302"/>
      <c r="X538" s="302"/>
      <c r="Y538" s="302"/>
      <c r="Z538" s="302"/>
      <c r="AA538" s="302"/>
      <c r="AD538"/>
      <c r="AE538"/>
    </row>
    <row r="539" spans="2:31" ht="63.75" hidden="1">
      <c r="B539" s="313">
        <f t="shared" si="8"/>
        <v>0</v>
      </c>
      <c r="C539" s="296"/>
      <c r="D539" s="296"/>
      <c r="E539" s="296"/>
      <c r="F539" s="296"/>
      <c r="G539" s="296"/>
      <c r="H539" s="296"/>
      <c r="I539" s="296"/>
      <c r="J539" s="296"/>
      <c r="K539" s="217"/>
      <c r="L539" s="217"/>
      <c r="M539" s="217"/>
      <c r="N539" s="302"/>
      <c r="O539" s="302"/>
      <c r="P539" s="302"/>
      <c r="Q539" s="302"/>
      <c r="R539" s="302"/>
      <c r="S539" s="302"/>
      <c r="T539" s="302"/>
      <c r="U539" s="302"/>
      <c r="V539" s="302"/>
      <c r="W539" s="302"/>
      <c r="X539" s="302"/>
      <c r="Y539" s="302"/>
      <c r="Z539" s="302"/>
      <c r="AA539" s="302"/>
      <c r="AD539"/>
      <c r="AE539"/>
    </row>
    <row r="540" spans="2:31" ht="63.75" hidden="1">
      <c r="B540" s="313">
        <f t="shared" si="8"/>
        <v>0</v>
      </c>
      <c r="C540" s="296"/>
      <c r="D540" s="296"/>
      <c r="E540" s="296"/>
      <c r="F540" s="296"/>
      <c r="G540" s="296"/>
      <c r="H540" s="296"/>
      <c r="I540" s="296"/>
      <c r="J540" s="296"/>
      <c r="K540" s="217"/>
      <c r="L540" s="217"/>
      <c r="M540" s="217"/>
      <c r="N540" s="302"/>
      <c r="O540" s="302"/>
      <c r="P540" s="302"/>
      <c r="Q540" s="302"/>
      <c r="R540" s="302"/>
      <c r="S540" s="302"/>
      <c r="T540" s="302"/>
      <c r="U540" s="302"/>
      <c r="V540" s="302"/>
      <c r="W540" s="302"/>
      <c r="X540" s="302"/>
      <c r="Y540" s="302"/>
      <c r="Z540" s="302"/>
      <c r="AA540" s="302"/>
      <c r="AD540"/>
      <c r="AE540"/>
    </row>
    <row r="541" spans="2:31" ht="63.75" hidden="1">
      <c r="B541" s="313">
        <f t="shared" si="8"/>
        <v>0</v>
      </c>
      <c r="C541" s="296"/>
      <c r="D541" s="296"/>
      <c r="E541" s="296"/>
      <c r="F541" s="296"/>
      <c r="G541" s="296"/>
      <c r="H541" s="296"/>
      <c r="I541" s="296"/>
      <c r="J541" s="296"/>
      <c r="K541" s="217"/>
      <c r="L541" s="217"/>
      <c r="M541" s="217"/>
      <c r="N541" s="302"/>
      <c r="O541" s="302"/>
      <c r="P541" s="302"/>
      <c r="Q541" s="302"/>
      <c r="R541" s="302"/>
      <c r="S541" s="302"/>
      <c r="T541" s="302"/>
      <c r="U541" s="302"/>
      <c r="V541" s="302"/>
      <c r="W541" s="302"/>
      <c r="X541" s="302"/>
      <c r="Y541" s="302"/>
      <c r="Z541" s="302"/>
      <c r="AA541" s="302"/>
      <c r="AD541"/>
      <c r="AE541"/>
    </row>
    <row r="542" spans="2:31" ht="63.75" hidden="1">
      <c r="B542" s="313">
        <f t="shared" si="8"/>
        <v>0</v>
      </c>
      <c r="C542" s="296"/>
      <c r="D542" s="296"/>
      <c r="E542" s="296"/>
      <c r="F542" s="296"/>
      <c r="G542" s="296"/>
      <c r="H542" s="296"/>
      <c r="I542" s="296"/>
      <c r="J542" s="296"/>
      <c r="K542" s="217"/>
      <c r="L542" s="217"/>
      <c r="M542" s="217"/>
      <c r="N542" s="302"/>
      <c r="O542" s="302"/>
      <c r="P542" s="302"/>
      <c r="Q542" s="302"/>
      <c r="R542" s="302"/>
      <c r="S542" s="302"/>
      <c r="T542" s="302"/>
      <c r="U542" s="302"/>
      <c r="V542" s="302"/>
      <c r="W542" s="302"/>
      <c r="X542" s="302"/>
      <c r="Y542" s="302"/>
      <c r="Z542" s="302"/>
      <c r="AA542" s="302"/>
      <c r="AD542"/>
      <c r="AE542"/>
    </row>
    <row r="543" spans="2:31" ht="63.75" hidden="1">
      <c r="B543" s="313">
        <f t="shared" si="8"/>
        <v>0</v>
      </c>
      <c r="C543" s="296"/>
      <c r="D543" s="296"/>
      <c r="E543" s="296"/>
      <c r="F543" s="296"/>
      <c r="G543" s="296"/>
      <c r="H543" s="296"/>
      <c r="I543" s="296"/>
      <c r="J543" s="296"/>
      <c r="K543" s="217"/>
      <c r="L543" s="217"/>
      <c r="M543" s="217"/>
      <c r="N543" s="302"/>
      <c r="O543" s="302"/>
      <c r="P543" s="302"/>
      <c r="Q543" s="302"/>
      <c r="R543" s="302"/>
      <c r="S543" s="302"/>
      <c r="T543" s="302"/>
      <c r="U543" s="302"/>
      <c r="V543" s="302"/>
      <c r="W543" s="302"/>
      <c r="X543" s="302"/>
      <c r="Y543" s="302"/>
      <c r="Z543" s="302"/>
      <c r="AA543" s="302"/>
      <c r="AD543"/>
      <c r="AE543"/>
    </row>
    <row r="544" spans="2:31" ht="63.75" hidden="1">
      <c r="B544" s="313">
        <f t="shared" si="8"/>
        <v>0</v>
      </c>
      <c r="C544" s="296"/>
      <c r="D544" s="296"/>
      <c r="E544" s="296"/>
      <c r="F544" s="296"/>
      <c r="G544" s="296"/>
      <c r="H544" s="296"/>
      <c r="I544" s="296"/>
      <c r="J544" s="296"/>
      <c r="K544" s="217"/>
      <c r="L544" s="217"/>
      <c r="M544" s="217"/>
      <c r="N544" s="302"/>
      <c r="O544" s="302"/>
      <c r="P544" s="302"/>
      <c r="Q544" s="302"/>
      <c r="R544" s="302"/>
      <c r="S544" s="302"/>
      <c r="T544" s="302"/>
      <c r="U544" s="302"/>
      <c r="V544" s="302"/>
      <c r="W544" s="302"/>
      <c r="X544" s="302"/>
      <c r="Y544" s="302"/>
      <c r="Z544" s="302"/>
      <c r="AA544" s="302"/>
      <c r="AD544"/>
      <c r="AE544"/>
    </row>
    <row r="545" spans="2:31" ht="63.75" hidden="1">
      <c r="B545" s="313">
        <f t="shared" si="8"/>
        <v>0</v>
      </c>
      <c r="C545" s="296"/>
      <c r="D545" s="296"/>
      <c r="E545" s="296"/>
      <c r="F545" s="296"/>
      <c r="G545" s="296"/>
      <c r="H545" s="296"/>
      <c r="I545" s="296"/>
      <c r="J545" s="296"/>
      <c r="K545" s="217"/>
      <c r="L545" s="217"/>
      <c r="M545" s="217"/>
      <c r="N545" s="302"/>
      <c r="O545" s="302"/>
      <c r="P545" s="302"/>
      <c r="Q545" s="302"/>
      <c r="R545" s="302"/>
      <c r="S545" s="302"/>
      <c r="T545" s="302"/>
      <c r="U545" s="302"/>
      <c r="V545" s="302"/>
      <c r="W545" s="302"/>
      <c r="X545" s="302"/>
      <c r="Y545" s="302"/>
      <c r="Z545" s="302"/>
      <c r="AA545" s="302"/>
      <c r="AD545"/>
      <c r="AE545"/>
    </row>
    <row r="546" spans="2:31" ht="63.75" hidden="1">
      <c r="B546" s="313">
        <f t="shared" si="8"/>
        <v>0</v>
      </c>
      <c r="C546" s="296"/>
      <c r="D546" s="296"/>
      <c r="E546" s="296"/>
      <c r="F546" s="296"/>
      <c r="G546" s="296"/>
      <c r="H546" s="296"/>
      <c r="I546" s="296"/>
      <c r="J546" s="296"/>
      <c r="K546" s="217"/>
      <c r="L546" s="217"/>
      <c r="M546" s="217"/>
      <c r="N546" s="302"/>
      <c r="O546" s="302"/>
      <c r="P546" s="302"/>
      <c r="Q546" s="302"/>
      <c r="R546" s="302"/>
      <c r="S546" s="302"/>
      <c r="T546" s="302"/>
      <c r="U546" s="302"/>
      <c r="V546" s="302"/>
      <c r="W546" s="302"/>
      <c r="X546" s="302"/>
      <c r="Y546" s="302"/>
      <c r="Z546" s="302"/>
      <c r="AA546" s="302"/>
      <c r="AD546"/>
      <c r="AE546"/>
    </row>
    <row r="547" spans="2:31" ht="63.75" hidden="1">
      <c r="B547" s="313">
        <f t="shared" si="8"/>
        <v>0</v>
      </c>
      <c r="C547" s="296"/>
      <c r="D547" s="296"/>
      <c r="E547" s="296"/>
      <c r="F547" s="296"/>
      <c r="G547" s="296"/>
      <c r="H547" s="296"/>
      <c r="I547" s="296"/>
      <c r="J547" s="296"/>
      <c r="K547" s="217"/>
      <c r="L547" s="217"/>
      <c r="M547" s="217"/>
      <c r="N547" s="302"/>
      <c r="O547" s="302"/>
      <c r="P547" s="302"/>
      <c r="Q547" s="302"/>
      <c r="R547" s="302"/>
      <c r="S547" s="302"/>
      <c r="T547" s="302"/>
      <c r="U547" s="302"/>
      <c r="V547" s="302"/>
      <c r="W547" s="302"/>
      <c r="X547" s="302"/>
      <c r="Y547" s="302"/>
      <c r="Z547" s="302"/>
      <c r="AA547" s="302"/>
      <c r="AD547"/>
      <c r="AE547"/>
    </row>
    <row r="548" spans="2:31" ht="63.75" hidden="1">
      <c r="B548" s="313">
        <f t="shared" si="8"/>
        <v>0</v>
      </c>
      <c r="C548" s="296"/>
      <c r="D548" s="296"/>
      <c r="E548" s="296"/>
      <c r="F548" s="296"/>
      <c r="G548" s="296"/>
      <c r="H548" s="296"/>
      <c r="I548" s="296"/>
      <c r="J548" s="296"/>
      <c r="K548" s="217"/>
      <c r="L548" s="217"/>
      <c r="M548" s="217"/>
      <c r="N548" s="302"/>
      <c r="O548" s="302"/>
      <c r="P548" s="302"/>
      <c r="Q548" s="302"/>
      <c r="R548" s="302"/>
      <c r="S548" s="302"/>
      <c r="T548" s="302"/>
      <c r="U548" s="302"/>
      <c r="V548" s="302"/>
      <c r="W548" s="302"/>
      <c r="X548" s="302"/>
      <c r="Y548" s="302"/>
      <c r="Z548" s="302"/>
      <c r="AA548" s="302"/>
      <c r="AD548"/>
      <c r="AE548"/>
    </row>
    <row r="549" spans="2:31" ht="63.75" hidden="1">
      <c r="B549" s="313">
        <f t="shared" si="8"/>
        <v>0</v>
      </c>
      <c r="C549" s="296"/>
      <c r="D549" s="296"/>
      <c r="E549" s="296"/>
      <c r="F549" s="296"/>
      <c r="G549" s="296"/>
      <c r="H549" s="296"/>
      <c r="I549" s="296"/>
      <c r="J549" s="296"/>
      <c r="K549" s="217"/>
      <c r="L549" s="217"/>
      <c r="M549" s="217"/>
      <c r="N549" s="302"/>
      <c r="O549" s="302"/>
      <c r="P549" s="302"/>
      <c r="Q549" s="302"/>
      <c r="R549" s="302"/>
      <c r="S549" s="302"/>
      <c r="T549" s="302"/>
      <c r="U549" s="302"/>
      <c r="V549" s="302"/>
      <c r="W549" s="302"/>
      <c r="X549" s="302"/>
      <c r="Y549" s="302"/>
      <c r="Z549" s="302"/>
      <c r="AA549" s="302"/>
      <c r="AD549"/>
      <c r="AE549"/>
    </row>
    <row r="550" spans="2:31" ht="63.75" hidden="1">
      <c r="B550" s="313">
        <f t="shared" si="8"/>
        <v>0</v>
      </c>
      <c r="C550" s="296"/>
      <c r="D550" s="296"/>
      <c r="E550" s="296"/>
      <c r="F550" s="296"/>
      <c r="G550" s="296"/>
      <c r="H550" s="296"/>
      <c r="I550" s="296"/>
      <c r="J550" s="296"/>
      <c r="K550" s="217"/>
      <c r="L550" s="217"/>
      <c r="M550" s="217"/>
      <c r="N550" s="302"/>
      <c r="O550" s="302"/>
      <c r="P550" s="302"/>
      <c r="Q550" s="302"/>
      <c r="R550" s="302"/>
      <c r="S550" s="302"/>
      <c r="T550" s="302"/>
      <c r="U550" s="302"/>
      <c r="V550" s="302"/>
      <c r="W550" s="302"/>
      <c r="X550" s="302"/>
      <c r="Y550" s="302"/>
      <c r="Z550" s="302"/>
      <c r="AA550" s="302"/>
      <c r="AD550"/>
      <c r="AE550"/>
    </row>
    <row r="551" spans="2:31" ht="63.75" hidden="1">
      <c r="B551" s="313">
        <f t="shared" si="8"/>
        <v>0</v>
      </c>
      <c r="C551" s="296"/>
      <c r="D551" s="296"/>
      <c r="E551" s="296"/>
      <c r="F551" s="296"/>
      <c r="G551" s="296"/>
      <c r="H551" s="296"/>
      <c r="I551" s="296"/>
      <c r="J551" s="296"/>
      <c r="K551" s="217"/>
      <c r="L551" s="217"/>
      <c r="M551" s="217"/>
      <c r="N551" s="302"/>
      <c r="O551" s="302"/>
      <c r="P551" s="302"/>
      <c r="Q551" s="302"/>
      <c r="R551" s="302"/>
      <c r="S551" s="302"/>
      <c r="T551" s="302"/>
      <c r="U551" s="302"/>
      <c r="V551" s="302"/>
      <c r="W551" s="302"/>
      <c r="X551" s="302"/>
      <c r="Y551" s="302"/>
      <c r="Z551" s="302"/>
      <c r="AA551" s="302"/>
      <c r="AD551"/>
      <c r="AE551"/>
    </row>
    <row r="552" spans="2:31" ht="63.75" hidden="1">
      <c r="B552" s="313">
        <f t="shared" si="8"/>
        <v>0</v>
      </c>
      <c r="C552" s="296"/>
      <c r="D552" s="296"/>
      <c r="E552" s="296"/>
      <c r="F552" s="296"/>
      <c r="G552" s="296"/>
      <c r="H552" s="296"/>
      <c r="I552" s="296"/>
      <c r="J552" s="296"/>
      <c r="K552" s="217"/>
      <c r="L552" s="217"/>
      <c r="M552" s="217"/>
      <c r="N552" s="302"/>
      <c r="O552" s="302"/>
      <c r="P552" s="302"/>
      <c r="Q552" s="302"/>
      <c r="R552" s="302"/>
      <c r="S552" s="302"/>
      <c r="T552" s="302"/>
      <c r="U552" s="302"/>
      <c r="V552" s="302"/>
      <c r="W552" s="302"/>
      <c r="X552" s="302"/>
      <c r="Y552" s="302"/>
      <c r="Z552" s="302"/>
      <c r="AA552" s="302"/>
      <c r="AD552"/>
      <c r="AE552"/>
    </row>
    <row r="553" spans="2:31" ht="63.75" hidden="1">
      <c r="B553" s="313">
        <f t="shared" si="8"/>
        <v>0</v>
      </c>
      <c r="C553" s="296"/>
      <c r="D553" s="296"/>
      <c r="E553" s="296"/>
      <c r="F553" s="296"/>
      <c r="G553" s="296"/>
      <c r="H553" s="296"/>
      <c r="I553" s="296"/>
      <c r="J553" s="296"/>
      <c r="K553" s="217"/>
      <c r="L553" s="217"/>
      <c r="M553" s="217"/>
      <c r="N553" s="302"/>
      <c r="O553" s="302"/>
      <c r="P553" s="302"/>
      <c r="Q553" s="302"/>
      <c r="R553" s="302"/>
      <c r="S553" s="302"/>
      <c r="T553" s="302"/>
      <c r="U553" s="302"/>
      <c r="V553" s="302"/>
      <c r="W553" s="302"/>
      <c r="X553" s="302"/>
      <c r="Y553" s="302"/>
      <c r="Z553" s="302"/>
      <c r="AA553" s="302"/>
      <c r="AD553"/>
      <c r="AE553"/>
    </row>
    <row r="554" spans="2:31" ht="63.75" hidden="1">
      <c r="B554" s="313">
        <f t="shared" si="8"/>
        <v>0</v>
      </c>
      <c r="C554" s="296"/>
      <c r="D554" s="296"/>
      <c r="E554" s="296"/>
      <c r="F554" s="296"/>
      <c r="G554" s="296"/>
      <c r="H554" s="296"/>
      <c r="I554" s="296"/>
      <c r="J554" s="296"/>
      <c r="K554" s="217"/>
      <c r="L554" s="217"/>
      <c r="M554" s="217"/>
      <c r="N554" s="302"/>
      <c r="O554" s="302"/>
      <c r="P554" s="302"/>
      <c r="Q554" s="302"/>
      <c r="R554" s="302"/>
      <c r="S554" s="302"/>
      <c r="T554" s="302"/>
      <c r="U554" s="302"/>
      <c r="V554" s="302"/>
      <c r="W554" s="302"/>
      <c r="X554" s="302"/>
      <c r="Y554" s="302"/>
      <c r="Z554" s="302"/>
      <c r="AA554" s="302"/>
      <c r="AD554"/>
      <c r="AE554"/>
    </row>
    <row r="555" spans="2:31" ht="63.75" hidden="1">
      <c r="B555" s="313">
        <f t="shared" si="8"/>
        <v>0</v>
      </c>
      <c r="C555" s="296"/>
      <c r="D555" s="296"/>
      <c r="E555" s="296"/>
      <c r="F555" s="296"/>
      <c r="G555" s="296"/>
      <c r="H555" s="296"/>
      <c r="I555" s="296"/>
      <c r="J555" s="296"/>
      <c r="K555" s="217"/>
      <c r="L555" s="217"/>
      <c r="M555" s="217"/>
      <c r="N555" s="302"/>
      <c r="O555" s="302"/>
      <c r="P555" s="302"/>
      <c r="Q555" s="302"/>
      <c r="R555" s="302"/>
      <c r="S555" s="302"/>
      <c r="T555" s="302"/>
      <c r="U555" s="302"/>
      <c r="V555" s="302"/>
      <c r="W555" s="302"/>
      <c r="X555" s="302"/>
      <c r="Y555" s="302"/>
      <c r="Z555" s="302"/>
      <c r="AA555" s="302"/>
      <c r="AD555"/>
      <c r="AE555"/>
    </row>
    <row r="556" spans="2:31" ht="63.75" hidden="1">
      <c r="B556" s="313">
        <f t="shared" si="8"/>
        <v>0</v>
      </c>
      <c r="C556" s="296"/>
      <c r="D556" s="296"/>
      <c r="E556" s="296"/>
      <c r="F556" s="296"/>
      <c r="G556" s="296"/>
      <c r="H556" s="296"/>
      <c r="I556" s="296"/>
      <c r="J556" s="296"/>
      <c r="K556" s="217"/>
      <c r="L556" s="217"/>
      <c r="M556" s="217"/>
      <c r="N556" s="302"/>
      <c r="O556" s="302"/>
      <c r="P556" s="302"/>
      <c r="Q556" s="302"/>
      <c r="R556" s="302"/>
      <c r="S556" s="302"/>
      <c r="T556" s="302"/>
      <c r="U556" s="302"/>
      <c r="V556" s="302"/>
      <c r="W556" s="302"/>
      <c r="X556" s="302"/>
      <c r="Y556" s="302"/>
      <c r="Z556" s="302"/>
      <c r="AA556" s="302"/>
      <c r="AD556"/>
      <c r="AE556"/>
    </row>
    <row r="557" spans="2:31" ht="63.75" hidden="1">
      <c r="B557" s="313">
        <f t="shared" si="8"/>
        <v>0</v>
      </c>
      <c r="C557" s="296"/>
      <c r="D557" s="296"/>
      <c r="E557" s="296"/>
      <c r="F557" s="296"/>
      <c r="G557" s="296"/>
      <c r="H557" s="296"/>
      <c r="I557" s="296"/>
      <c r="J557" s="296"/>
      <c r="K557" s="217"/>
      <c r="L557" s="217"/>
      <c r="M557" s="217"/>
      <c r="N557" s="302"/>
      <c r="O557" s="302"/>
      <c r="P557" s="302"/>
      <c r="Q557" s="302"/>
      <c r="R557" s="302"/>
      <c r="S557" s="302"/>
      <c r="T557" s="302"/>
      <c r="U557" s="302"/>
      <c r="V557" s="302"/>
      <c r="W557" s="302"/>
      <c r="X557" s="302"/>
      <c r="Y557" s="302"/>
      <c r="Z557" s="302"/>
      <c r="AA557" s="302"/>
      <c r="AD557"/>
      <c r="AE557"/>
    </row>
    <row r="558" spans="2:31" ht="63.75" hidden="1">
      <c r="B558" s="313">
        <f t="shared" si="8"/>
        <v>0</v>
      </c>
      <c r="C558" s="296"/>
      <c r="D558" s="296"/>
      <c r="E558" s="296"/>
      <c r="F558" s="296"/>
      <c r="G558" s="296"/>
      <c r="H558" s="296"/>
      <c r="I558" s="296"/>
      <c r="J558" s="296"/>
      <c r="K558" s="295"/>
      <c r="L558" s="295"/>
      <c r="M558" s="295"/>
      <c r="N558" s="302"/>
      <c r="O558" s="302"/>
      <c r="P558" s="302"/>
      <c r="Q558" s="302"/>
      <c r="R558" s="302"/>
      <c r="S558" s="302"/>
      <c r="T558" s="302"/>
      <c r="U558" s="302"/>
      <c r="V558" s="302"/>
      <c r="W558" s="302"/>
      <c r="X558" s="302"/>
      <c r="Y558" s="302"/>
      <c r="Z558" s="302"/>
      <c r="AA558" s="302"/>
      <c r="AD558"/>
      <c r="AE558"/>
    </row>
    <row r="559" spans="2:31" ht="63.75" hidden="1">
      <c r="B559" s="313">
        <f t="shared" si="8"/>
        <v>0</v>
      </c>
      <c r="C559" s="296"/>
      <c r="D559" s="296"/>
      <c r="E559" s="296"/>
      <c r="F559" s="296"/>
      <c r="G559" s="296"/>
      <c r="H559" s="296"/>
      <c r="I559" s="296"/>
      <c r="J559" s="296"/>
      <c r="K559" s="295"/>
      <c r="L559" s="295"/>
      <c r="M559" s="295"/>
      <c r="N559" s="302"/>
      <c r="O559" s="302"/>
      <c r="P559" s="302"/>
      <c r="Q559" s="302"/>
      <c r="R559" s="302"/>
      <c r="S559" s="302"/>
      <c r="T559" s="302"/>
      <c r="U559" s="302"/>
      <c r="V559" s="302"/>
      <c r="W559" s="302"/>
      <c r="X559" s="302"/>
      <c r="Y559" s="302"/>
      <c r="Z559" s="302"/>
      <c r="AA559" s="302"/>
      <c r="AD559"/>
      <c r="AE559"/>
    </row>
    <row r="560" spans="2:31" ht="63.75" hidden="1">
      <c r="B560" s="313">
        <f t="shared" si="8"/>
        <v>0</v>
      </c>
      <c r="C560" s="294"/>
      <c r="D560" s="294"/>
      <c r="E560" s="294"/>
      <c r="F560" s="294"/>
      <c r="G560" s="294"/>
      <c r="H560" s="294"/>
      <c r="I560" s="294"/>
      <c r="J560" s="294"/>
      <c r="K560" s="295"/>
      <c r="L560" s="295"/>
      <c r="M560" s="295"/>
      <c r="N560" s="302"/>
      <c r="O560" s="302"/>
      <c r="P560" s="302"/>
      <c r="Q560" s="302"/>
      <c r="R560" s="302"/>
      <c r="S560" s="302"/>
      <c r="T560" s="302"/>
      <c r="U560" s="302"/>
      <c r="V560" s="302"/>
      <c r="W560" s="302"/>
      <c r="X560" s="302"/>
      <c r="Y560" s="302"/>
      <c r="Z560" s="302"/>
      <c r="AA560" s="302"/>
      <c r="AD560"/>
      <c r="AE560"/>
    </row>
    <row r="561" spans="2:31" ht="63.75" hidden="1">
      <c r="B561" s="313">
        <f t="shared" si="8"/>
        <v>0</v>
      </c>
      <c r="C561" s="294"/>
      <c r="D561" s="294"/>
      <c r="E561" s="294"/>
      <c r="F561" s="294"/>
      <c r="G561" s="294"/>
      <c r="H561" s="294"/>
      <c r="I561" s="294"/>
      <c r="J561" s="294"/>
      <c r="K561" s="295"/>
      <c r="L561" s="295"/>
      <c r="M561" s="295"/>
      <c r="N561" s="302"/>
      <c r="O561" s="302"/>
      <c r="P561" s="302"/>
      <c r="Q561" s="302"/>
      <c r="R561" s="302"/>
      <c r="S561" s="302"/>
      <c r="T561" s="302"/>
      <c r="U561" s="302"/>
      <c r="V561" s="302"/>
      <c r="W561" s="302"/>
      <c r="X561" s="302"/>
      <c r="Y561" s="302"/>
      <c r="Z561" s="302"/>
      <c r="AA561" s="302"/>
      <c r="AD561"/>
      <c r="AE561"/>
    </row>
    <row r="562" spans="2:31" ht="63.75" hidden="1">
      <c r="B562" s="313">
        <f t="shared" si="8"/>
        <v>0</v>
      </c>
      <c r="C562" s="294"/>
      <c r="D562" s="294"/>
      <c r="E562" s="294"/>
      <c r="F562" s="294"/>
      <c r="G562" s="294"/>
      <c r="H562" s="294"/>
      <c r="I562" s="294"/>
      <c r="J562" s="294"/>
      <c r="K562" s="295"/>
      <c r="L562" s="295"/>
      <c r="M562" s="295"/>
      <c r="N562" s="302"/>
      <c r="O562" s="302"/>
      <c r="P562" s="302"/>
      <c r="Q562" s="302"/>
      <c r="R562" s="302"/>
      <c r="S562" s="302"/>
      <c r="T562" s="302"/>
      <c r="U562" s="302"/>
      <c r="V562" s="302"/>
      <c r="W562" s="302"/>
      <c r="X562" s="302"/>
      <c r="Y562" s="302"/>
      <c r="Z562" s="302"/>
      <c r="AA562" s="302"/>
      <c r="AD562"/>
      <c r="AE562"/>
    </row>
    <row r="563" spans="2:31" ht="63.75" hidden="1">
      <c r="B563" s="313">
        <f t="shared" si="8"/>
        <v>0</v>
      </c>
      <c r="C563" s="294"/>
      <c r="D563" s="294"/>
      <c r="E563" s="294"/>
      <c r="F563" s="294"/>
      <c r="G563" s="294"/>
      <c r="H563" s="294"/>
      <c r="I563" s="294"/>
      <c r="J563" s="294"/>
      <c r="K563" s="295"/>
      <c r="L563" s="295"/>
      <c r="M563" s="295"/>
      <c r="N563" s="302"/>
      <c r="O563" s="302"/>
      <c r="P563" s="302"/>
      <c r="Q563" s="302"/>
      <c r="R563" s="302"/>
      <c r="S563" s="302"/>
      <c r="T563" s="302"/>
      <c r="U563" s="302"/>
      <c r="V563" s="302"/>
      <c r="W563" s="302"/>
      <c r="X563" s="302"/>
      <c r="Y563" s="302"/>
      <c r="Z563" s="302"/>
      <c r="AA563" s="302"/>
      <c r="AD563"/>
      <c r="AE563"/>
    </row>
    <row r="564" spans="2:31" ht="63.75" hidden="1">
      <c r="B564" s="313">
        <f t="shared" si="8"/>
        <v>0</v>
      </c>
      <c r="C564" s="294"/>
      <c r="D564" s="294"/>
      <c r="E564" s="294"/>
      <c r="F564" s="294"/>
      <c r="G564" s="294"/>
      <c r="H564" s="294"/>
      <c r="I564" s="294"/>
      <c r="J564" s="294"/>
      <c r="K564" s="295"/>
      <c r="L564" s="295"/>
      <c r="M564" s="295"/>
      <c r="N564" s="302"/>
      <c r="O564" s="302"/>
      <c r="P564" s="302"/>
      <c r="Q564" s="302"/>
      <c r="R564" s="302"/>
      <c r="S564" s="302"/>
      <c r="T564" s="302"/>
      <c r="U564" s="302"/>
      <c r="V564" s="302"/>
      <c r="W564" s="302"/>
      <c r="X564" s="302"/>
      <c r="Y564" s="302"/>
      <c r="Z564" s="302"/>
      <c r="AA564" s="302"/>
      <c r="AD564"/>
      <c r="AE564"/>
    </row>
    <row r="565" spans="2:31" ht="63.75" hidden="1">
      <c r="B565" s="313">
        <f t="shared" si="8"/>
        <v>0</v>
      </c>
      <c r="C565" s="294"/>
      <c r="D565" s="294"/>
      <c r="E565" s="294"/>
      <c r="F565" s="294"/>
      <c r="G565" s="294"/>
      <c r="H565" s="294"/>
      <c r="I565" s="294"/>
      <c r="J565" s="294"/>
      <c r="K565" s="295"/>
      <c r="L565" s="295"/>
      <c r="M565" s="295"/>
      <c r="N565" s="302"/>
      <c r="O565" s="302"/>
      <c r="P565" s="302"/>
      <c r="Q565" s="302"/>
      <c r="R565" s="302"/>
      <c r="S565" s="302"/>
      <c r="T565" s="302"/>
      <c r="U565" s="302"/>
      <c r="V565" s="302"/>
      <c r="W565" s="302"/>
      <c r="X565" s="302"/>
      <c r="Y565" s="302"/>
      <c r="Z565" s="302"/>
      <c r="AA565" s="302"/>
      <c r="AD565"/>
      <c r="AE565"/>
    </row>
    <row r="566" spans="2:31" ht="63.75" hidden="1">
      <c r="B566" s="313">
        <f t="shared" si="8"/>
        <v>0</v>
      </c>
      <c r="C566" s="294"/>
      <c r="D566" s="294"/>
      <c r="E566" s="294"/>
      <c r="F566" s="294"/>
      <c r="G566" s="294"/>
      <c r="H566" s="294"/>
      <c r="I566" s="294"/>
      <c r="J566" s="294"/>
      <c r="K566" s="295"/>
      <c r="L566" s="295"/>
      <c r="M566" s="295"/>
      <c r="N566" s="302"/>
      <c r="O566" s="302"/>
      <c r="P566" s="302"/>
      <c r="Q566" s="302"/>
      <c r="R566" s="302"/>
      <c r="S566" s="302"/>
      <c r="T566" s="302"/>
      <c r="U566" s="302"/>
      <c r="V566" s="302"/>
      <c r="W566" s="302"/>
      <c r="X566" s="302"/>
      <c r="Y566" s="302"/>
      <c r="Z566" s="302"/>
      <c r="AA566" s="302"/>
      <c r="AD566"/>
      <c r="AE566"/>
    </row>
    <row r="567" spans="2:31" ht="63.75" hidden="1">
      <c r="B567" s="313">
        <f t="shared" si="8"/>
        <v>0</v>
      </c>
      <c r="C567" s="294"/>
      <c r="D567" s="294"/>
      <c r="E567" s="294"/>
      <c r="F567" s="294"/>
      <c r="G567" s="294"/>
      <c r="H567" s="294"/>
      <c r="I567" s="294"/>
      <c r="J567" s="294"/>
      <c r="K567" s="217"/>
      <c r="L567" s="217"/>
      <c r="M567" s="217"/>
      <c r="N567" s="302"/>
      <c r="O567" s="302"/>
      <c r="P567" s="302"/>
      <c r="Q567" s="302"/>
      <c r="R567" s="302"/>
      <c r="S567" s="302"/>
      <c r="T567" s="302"/>
      <c r="U567" s="302"/>
      <c r="V567" s="302"/>
      <c r="W567" s="302"/>
      <c r="X567" s="302"/>
      <c r="Y567" s="302"/>
      <c r="Z567" s="302"/>
      <c r="AA567" s="302"/>
      <c r="AD567"/>
      <c r="AE567"/>
    </row>
    <row r="568" spans="2:31" ht="63.75" hidden="1">
      <c r="B568" s="313">
        <f t="shared" si="8"/>
        <v>0</v>
      </c>
      <c r="C568" s="296"/>
      <c r="D568" s="296"/>
      <c r="E568" s="296"/>
      <c r="F568" s="296"/>
      <c r="G568" s="296"/>
      <c r="H568" s="296"/>
      <c r="I568" s="296"/>
      <c r="J568" s="296"/>
      <c r="K568" s="217"/>
      <c r="L568" s="217"/>
      <c r="M568" s="217"/>
      <c r="N568" s="302"/>
      <c r="O568" s="302"/>
      <c r="P568" s="302"/>
      <c r="Q568" s="302"/>
      <c r="R568" s="302"/>
      <c r="S568" s="302"/>
      <c r="T568" s="302"/>
      <c r="U568" s="302"/>
      <c r="V568" s="302"/>
      <c r="W568" s="302"/>
      <c r="X568" s="302"/>
      <c r="Y568" s="302"/>
      <c r="Z568" s="302"/>
      <c r="AA568" s="302"/>
      <c r="AD568"/>
      <c r="AE568"/>
    </row>
    <row r="569" spans="2:31" ht="63.75" hidden="1">
      <c r="B569" s="313">
        <f t="shared" si="8"/>
        <v>0</v>
      </c>
      <c r="C569" s="296"/>
      <c r="D569" s="296"/>
      <c r="E569" s="296"/>
      <c r="F569" s="296"/>
      <c r="G569" s="296"/>
      <c r="H569" s="296"/>
      <c r="I569" s="296"/>
      <c r="J569" s="296"/>
      <c r="K569" s="217"/>
      <c r="L569" s="217"/>
      <c r="M569" s="217"/>
      <c r="N569" s="302"/>
      <c r="O569" s="302"/>
      <c r="P569" s="302"/>
      <c r="Q569" s="302"/>
      <c r="R569" s="302"/>
      <c r="S569" s="302"/>
      <c r="T569" s="302"/>
      <c r="U569" s="302"/>
      <c r="V569" s="302"/>
      <c r="W569" s="302"/>
      <c r="X569" s="302"/>
      <c r="Y569" s="302"/>
      <c r="Z569" s="302"/>
      <c r="AA569" s="302"/>
      <c r="AD569"/>
      <c r="AE569"/>
    </row>
    <row r="570" spans="2:31" ht="63.75" hidden="1">
      <c r="B570" s="313">
        <f t="shared" si="8"/>
        <v>0</v>
      </c>
      <c r="C570" s="294"/>
      <c r="D570" s="294"/>
      <c r="E570" s="296"/>
      <c r="F570" s="296"/>
      <c r="G570" s="296"/>
      <c r="H570" s="296"/>
      <c r="I570" s="296"/>
      <c r="J570" s="296"/>
      <c r="K570" s="217"/>
      <c r="L570" s="217"/>
      <c r="M570" s="217"/>
      <c r="N570" s="302"/>
      <c r="O570" s="302"/>
      <c r="P570" s="302"/>
      <c r="Q570" s="302"/>
      <c r="R570" s="302"/>
      <c r="S570" s="302"/>
      <c r="T570" s="302"/>
      <c r="U570" s="302"/>
      <c r="V570" s="302"/>
      <c r="W570" s="302"/>
      <c r="X570" s="302"/>
      <c r="Y570" s="302"/>
      <c r="Z570" s="302"/>
      <c r="AA570" s="302"/>
      <c r="AD570"/>
      <c r="AE570"/>
    </row>
    <row r="571" spans="2:31" ht="63.75" hidden="1">
      <c r="B571" s="313">
        <f t="shared" si="8"/>
        <v>0</v>
      </c>
      <c r="C571" s="294"/>
      <c r="D571" s="294"/>
      <c r="E571" s="296"/>
      <c r="F571" s="296"/>
      <c r="G571" s="296"/>
      <c r="H571" s="296"/>
      <c r="I571" s="296"/>
      <c r="J571" s="296"/>
      <c r="K571" s="217"/>
      <c r="L571" s="217"/>
      <c r="M571" s="217"/>
      <c r="N571" s="302"/>
      <c r="O571" s="302"/>
      <c r="P571" s="302"/>
      <c r="Q571" s="302"/>
      <c r="R571" s="302"/>
      <c r="S571" s="302"/>
      <c r="T571" s="302"/>
      <c r="U571" s="302"/>
      <c r="V571" s="302"/>
      <c r="W571" s="302"/>
      <c r="X571" s="302"/>
      <c r="Y571" s="302"/>
      <c r="Z571" s="302"/>
      <c r="AA571" s="302"/>
      <c r="AD571"/>
      <c r="AE571"/>
    </row>
    <row r="572" spans="2:31" ht="63.75" hidden="1">
      <c r="B572" s="313">
        <f t="shared" si="8"/>
        <v>0</v>
      </c>
      <c r="C572" s="294"/>
      <c r="D572" s="294"/>
      <c r="E572" s="296"/>
      <c r="F572" s="296"/>
      <c r="G572" s="296"/>
      <c r="H572" s="296"/>
      <c r="I572" s="296"/>
      <c r="J572" s="296"/>
      <c r="K572" s="217"/>
      <c r="L572" s="217"/>
      <c r="M572" s="217"/>
      <c r="N572" s="302"/>
      <c r="O572" s="302"/>
      <c r="P572" s="302"/>
      <c r="Q572" s="302"/>
      <c r="R572" s="302"/>
      <c r="S572" s="302"/>
      <c r="T572" s="302"/>
      <c r="U572" s="302"/>
      <c r="V572" s="302"/>
      <c r="W572" s="302"/>
      <c r="X572" s="302"/>
      <c r="Y572" s="302"/>
      <c r="Z572" s="302"/>
      <c r="AA572" s="302"/>
      <c r="AD572"/>
      <c r="AE572"/>
    </row>
    <row r="573" spans="2:31" ht="63.75" hidden="1">
      <c r="B573" s="313">
        <f t="shared" si="8"/>
        <v>0</v>
      </c>
      <c r="C573" s="294"/>
      <c r="D573" s="294"/>
      <c r="E573" s="296"/>
      <c r="F573" s="296"/>
      <c r="G573" s="296"/>
      <c r="H573" s="296"/>
      <c r="I573" s="296"/>
      <c r="J573" s="296"/>
      <c r="K573" s="217"/>
      <c r="L573" s="217"/>
      <c r="M573" s="217"/>
      <c r="N573" s="302"/>
      <c r="O573" s="302"/>
      <c r="P573" s="302"/>
      <c r="Q573" s="302"/>
      <c r="R573" s="302"/>
      <c r="S573" s="302"/>
      <c r="T573" s="302"/>
      <c r="U573" s="302"/>
      <c r="V573" s="302"/>
      <c r="W573" s="302"/>
      <c r="X573" s="302"/>
      <c r="Y573" s="302"/>
      <c r="Z573" s="302"/>
      <c r="AA573" s="302"/>
      <c r="AD573"/>
      <c r="AE573"/>
    </row>
    <row r="574" spans="2:31" ht="63.75" hidden="1">
      <c r="B574" s="313">
        <f t="shared" si="8"/>
        <v>0</v>
      </c>
      <c r="C574" s="294"/>
      <c r="D574" s="294"/>
      <c r="E574" s="296"/>
      <c r="F574" s="296"/>
      <c r="G574" s="296"/>
      <c r="H574" s="296"/>
      <c r="I574" s="296"/>
      <c r="J574" s="296"/>
      <c r="K574" s="217"/>
      <c r="L574" s="217"/>
      <c r="M574" s="217"/>
      <c r="N574" s="302"/>
      <c r="O574" s="302"/>
      <c r="P574" s="302"/>
      <c r="Q574" s="302"/>
      <c r="R574" s="302"/>
      <c r="S574" s="302"/>
      <c r="T574" s="302"/>
      <c r="U574" s="302"/>
      <c r="V574" s="302"/>
      <c r="W574" s="302"/>
      <c r="X574" s="302"/>
      <c r="Y574" s="302"/>
      <c r="Z574" s="302"/>
      <c r="AA574" s="302"/>
      <c r="AD574"/>
      <c r="AE574"/>
    </row>
    <row r="575" spans="2:31" ht="63.75" hidden="1">
      <c r="B575" s="313">
        <f t="shared" si="8"/>
        <v>0</v>
      </c>
      <c r="C575" s="294"/>
      <c r="D575" s="294"/>
      <c r="E575" s="296"/>
      <c r="F575" s="296"/>
      <c r="G575" s="296"/>
      <c r="H575" s="296"/>
      <c r="I575" s="296"/>
      <c r="J575" s="296"/>
      <c r="K575" s="217"/>
      <c r="L575" s="217"/>
      <c r="M575" s="217"/>
      <c r="N575" s="302"/>
      <c r="O575" s="302"/>
      <c r="P575" s="302"/>
      <c r="Q575" s="302"/>
      <c r="R575" s="302"/>
      <c r="S575" s="302"/>
      <c r="T575" s="302"/>
      <c r="U575" s="302"/>
      <c r="V575" s="302"/>
      <c r="W575" s="302"/>
      <c r="X575" s="302"/>
      <c r="Y575" s="302"/>
      <c r="Z575" s="302"/>
      <c r="AA575" s="302"/>
      <c r="AD575"/>
      <c r="AE575"/>
    </row>
    <row r="576" spans="2:31" ht="63.75" hidden="1">
      <c r="B576" s="313">
        <f t="shared" si="8"/>
        <v>0</v>
      </c>
      <c r="C576" s="294"/>
      <c r="D576" s="294"/>
      <c r="E576" s="296"/>
      <c r="F576" s="296"/>
      <c r="G576" s="296"/>
      <c r="H576" s="296"/>
      <c r="I576" s="296"/>
      <c r="J576" s="296"/>
      <c r="K576" s="217"/>
      <c r="L576" s="217"/>
      <c r="M576" s="217"/>
      <c r="N576" s="302"/>
      <c r="O576" s="302"/>
      <c r="P576" s="302"/>
      <c r="Q576" s="302"/>
      <c r="R576" s="302"/>
      <c r="S576" s="302"/>
      <c r="T576" s="302"/>
      <c r="U576" s="302"/>
      <c r="V576" s="302"/>
      <c r="W576" s="302"/>
      <c r="X576" s="302"/>
      <c r="Y576" s="302"/>
      <c r="Z576" s="302"/>
      <c r="AA576" s="302"/>
      <c r="AD576"/>
      <c r="AE576"/>
    </row>
    <row r="577" spans="2:31" ht="63.75" hidden="1">
      <c r="B577" s="313">
        <f t="shared" si="8"/>
        <v>0</v>
      </c>
      <c r="C577" s="294"/>
      <c r="D577" s="294"/>
      <c r="E577" s="296"/>
      <c r="F577" s="296"/>
      <c r="G577" s="296"/>
      <c r="H577" s="296"/>
      <c r="I577" s="296"/>
      <c r="J577" s="296"/>
      <c r="K577" s="217"/>
      <c r="L577" s="217"/>
      <c r="M577" s="217"/>
      <c r="N577" s="302"/>
      <c r="O577" s="302"/>
      <c r="P577" s="302"/>
      <c r="Q577" s="302"/>
      <c r="R577" s="302"/>
      <c r="S577" s="302"/>
      <c r="T577" s="302"/>
      <c r="U577" s="302"/>
      <c r="V577" s="302"/>
      <c r="W577" s="302"/>
      <c r="X577" s="302"/>
      <c r="Y577" s="302"/>
      <c r="Z577" s="302"/>
      <c r="AA577" s="302"/>
      <c r="AD577"/>
      <c r="AE577"/>
    </row>
    <row r="578" spans="2:31" ht="63.75" hidden="1">
      <c r="B578" s="313">
        <f t="shared" si="8"/>
        <v>0</v>
      </c>
      <c r="C578" s="294"/>
      <c r="D578" s="294"/>
      <c r="E578" s="296"/>
      <c r="F578" s="296"/>
      <c r="G578" s="296"/>
      <c r="H578" s="296"/>
      <c r="I578" s="296"/>
      <c r="J578" s="296"/>
      <c r="K578" s="217"/>
      <c r="L578" s="217"/>
      <c r="M578" s="217"/>
      <c r="N578" s="302"/>
      <c r="O578" s="302"/>
      <c r="P578" s="302"/>
      <c r="Q578" s="302"/>
      <c r="R578" s="302"/>
      <c r="S578" s="302"/>
      <c r="T578" s="302"/>
      <c r="U578" s="302"/>
      <c r="V578" s="302"/>
      <c r="W578" s="302"/>
      <c r="X578" s="302"/>
      <c r="Y578" s="302"/>
      <c r="Z578" s="302"/>
      <c r="AA578" s="302"/>
      <c r="AD578"/>
      <c r="AE578"/>
    </row>
    <row r="579" spans="2:31" ht="63.75" hidden="1">
      <c r="B579" s="313">
        <f t="shared" si="8"/>
        <v>0</v>
      </c>
      <c r="C579" s="294"/>
      <c r="D579" s="294"/>
      <c r="E579" s="296"/>
      <c r="F579" s="296"/>
      <c r="G579" s="296"/>
      <c r="H579" s="296"/>
      <c r="I579" s="296"/>
      <c r="J579" s="296"/>
      <c r="K579" s="217"/>
      <c r="L579" s="217"/>
      <c r="M579" s="217"/>
      <c r="N579" s="302"/>
      <c r="O579" s="302"/>
      <c r="P579" s="302"/>
      <c r="Q579" s="302"/>
      <c r="R579" s="302"/>
      <c r="S579" s="302"/>
      <c r="T579" s="302"/>
      <c r="U579" s="302"/>
      <c r="V579" s="302"/>
      <c r="W579" s="302"/>
      <c r="X579" s="302"/>
      <c r="Y579" s="302"/>
      <c r="Z579" s="302"/>
      <c r="AA579" s="302"/>
      <c r="AD579"/>
      <c r="AE579"/>
    </row>
    <row r="580" spans="2:31" ht="63.75" hidden="1">
      <c r="B580" s="313">
        <f t="shared" si="8"/>
        <v>0</v>
      </c>
      <c r="C580" s="294"/>
      <c r="D580" s="294"/>
      <c r="E580" s="296"/>
      <c r="F580" s="296"/>
      <c r="G580" s="296"/>
      <c r="H580" s="296"/>
      <c r="I580" s="296"/>
      <c r="J580" s="296"/>
      <c r="K580" s="217"/>
      <c r="L580" s="217"/>
      <c r="M580" s="217"/>
      <c r="N580" s="302"/>
      <c r="O580" s="302"/>
      <c r="P580" s="302"/>
      <c r="Q580" s="302"/>
      <c r="R580" s="302"/>
      <c r="S580" s="302"/>
      <c r="T580" s="302"/>
      <c r="U580" s="302"/>
      <c r="V580" s="302"/>
      <c r="W580" s="302"/>
      <c r="X580" s="302"/>
      <c r="Y580" s="302"/>
      <c r="Z580" s="302"/>
      <c r="AA580" s="302"/>
      <c r="AD580"/>
      <c r="AE580"/>
    </row>
    <row r="581" spans="2:31" ht="63.75" hidden="1">
      <c r="B581" s="313">
        <f t="shared" si="8"/>
        <v>0</v>
      </c>
      <c r="C581" s="294"/>
      <c r="D581" s="294"/>
      <c r="E581" s="296"/>
      <c r="F581" s="296"/>
      <c r="G581" s="296"/>
      <c r="H581" s="296"/>
      <c r="I581" s="296"/>
      <c r="J581" s="296"/>
      <c r="K581" s="295"/>
      <c r="L581" s="295"/>
      <c r="M581" s="295"/>
      <c r="N581" s="302"/>
      <c r="O581" s="302"/>
      <c r="P581" s="302"/>
      <c r="Q581" s="302"/>
      <c r="R581" s="302"/>
      <c r="S581" s="302"/>
      <c r="T581" s="302"/>
      <c r="U581" s="302"/>
      <c r="V581" s="302"/>
      <c r="W581" s="302"/>
      <c r="X581" s="302"/>
      <c r="Y581" s="302"/>
      <c r="Z581" s="302"/>
      <c r="AA581" s="302"/>
      <c r="AD581"/>
      <c r="AE581"/>
    </row>
    <row r="582" spans="2:31" ht="63.75" hidden="1">
      <c r="B582" s="313">
        <f t="shared" si="8"/>
        <v>0</v>
      </c>
      <c r="C582" s="294"/>
      <c r="D582" s="294"/>
      <c r="E582" s="296"/>
      <c r="F582" s="296"/>
      <c r="G582" s="296"/>
      <c r="H582" s="296"/>
      <c r="I582" s="296"/>
      <c r="J582" s="296"/>
      <c r="K582" s="217"/>
      <c r="L582" s="217"/>
      <c r="M582" s="217"/>
      <c r="N582" s="302"/>
      <c r="O582" s="302"/>
      <c r="P582" s="302"/>
      <c r="Q582" s="302"/>
      <c r="R582" s="302"/>
      <c r="S582" s="302"/>
      <c r="T582" s="302"/>
      <c r="U582" s="302"/>
      <c r="V582" s="302"/>
      <c r="W582" s="302"/>
      <c r="X582" s="302"/>
      <c r="Y582" s="302"/>
      <c r="Z582" s="302"/>
      <c r="AA582" s="302"/>
      <c r="AD582"/>
      <c r="AE582"/>
    </row>
    <row r="583" spans="2:31" ht="63.75" hidden="1">
      <c r="B583" s="313">
        <f t="shared" si="8"/>
        <v>0</v>
      </c>
      <c r="C583" s="294"/>
      <c r="D583" s="294"/>
      <c r="E583" s="296"/>
      <c r="F583" s="296"/>
      <c r="G583" s="296"/>
      <c r="H583" s="296"/>
      <c r="I583" s="296"/>
      <c r="J583" s="296"/>
      <c r="K583" s="217"/>
      <c r="L583" s="217"/>
      <c r="M583" s="217"/>
      <c r="N583" s="302"/>
      <c r="O583" s="302"/>
      <c r="P583" s="302"/>
      <c r="Q583" s="302"/>
      <c r="R583" s="302"/>
      <c r="S583" s="302"/>
      <c r="T583" s="302"/>
      <c r="U583" s="302"/>
      <c r="V583" s="302"/>
      <c r="W583" s="302"/>
      <c r="X583" s="302"/>
      <c r="Y583" s="302"/>
      <c r="Z583" s="302"/>
      <c r="AA583" s="302"/>
      <c r="AD583"/>
      <c r="AE583"/>
    </row>
    <row r="584" spans="2:31" ht="63.75" hidden="1">
      <c r="B584" s="313">
        <f t="shared" si="8"/>
        <v>0</v>
      </c>
      <c r="C584" s="294"/>
      <c r="D584" s="294"/>
      <c r="E584" s="296"/>
      <c r="F584" s="294"/>
      <c r="G584" s="294"/>
      <c r="H584" s="294"/>
      <c r="I584" s="294"/>
      <c r="J584" s="296"/>
      <c r="K584" s="217"/>
      <c r="L584" s="217"/>
      <c r="M584" s="217"/>
      <c r="N584" s="302"/>
      <c r="O584" s="302"/>
      <c r="P584" s="302"/>
      <c r="Q584" s="302"/>
      <c r="R584" s="302"/>
      <c r="S584" s="302"/>
      <c r="T584" s="302"/>
      <c r="U584" s="302"/>
      <c r="V584" s="302"/>
      <c r="W584" s="302"/>
      <c r="X584" s="302"/>
      <c r="Y584" s="302"/>
      <c r="Z584" s="302"/>
      <c r="AA584" s="302"/>
      <c r="AD584"/>
      <c r="AE584"/>
    </row>
    <row r="585" spans="2:31" ht="63.75" hidden="1">
      <c r="B585" s="313">
        <f t="shared" si="8"/>
        <v>0</v>
      </c>
      <c r="C585" s="294"/>
      <c r="D585" s="294"/>
      <c r="E585" s="294"/>
      <c r="F585" s="294"/>
      <c r="G585" s="294"/>
      <c r="H585" s="296"/>
      <c r="I585" s="296"/>
      <c r="J585" s="296"/>
      <c r="K585" s="217"/>
      <c r="L585" s="217"/>
      <c r="M585" s="217"/>
      <c r="N585" s="302"/>
      <c r="O585" s="302"/>
      <c r="P585" s="302"/>
      <c r="Q585" s="302"/>
      <c r="R585" s="302"/>
      <c r="S585" s="302"/>
      <c r="T585" s="302"/>
      <c r="U585" s="302"/>
      <c r="V585" s="302"/>
      <c r="W585" s="302"/>
      <c r="X585" s="302"/>
      <c r="Y585" s="302"/>
      <c r="Z585" s="302"/>
      <c r="AA585" s="302"/>
      <c r="AD585"/>
      <c r="AE585"/>
    </row>
    <row r="586" spans="2:31" ht="63.75" hidden="1">
      <c r="B586" s="313">
        <f t="shared" si="8"/>
        <v>0</v>
      </c>
      <c r="C586" s="294"/>
      <c r="D586" s="294"/>
      <c r="E586" s="294"/>
      <c r="F586" s="294"/>
      <c r="G586" s="294"/>
      <c r="H586" s="296"/>
      <c r="I586" s="296"/>
      <c r="J586" s="296"/>
      <c r="K586" s="217"/>
      <c r="L586" s="217"/>
      <c r="M586" s="217"/>
      <c r="N586" s="302"/>
      <c r="O586" s="302"/>
      <c r="P586" s="302"/>
      <c r="Q586" s="302"/>
      <c r="R586" s="302"/>
      <c r="S586" s="302"/>
      <c r="T586" s="302"/>
      <c r="U586" s="302"/>
      <c r="V586" s="302"/>
      <c r="W586" s="302"/>
      <c r="X586" s="302"/>
      <c r="Y586" s="302"/>
      <c r="Z586" s="302"/>
      <c r="AA586" s="302"/>
      <c r="AD586"/>
      <c r="AE586"/>
    </row>
    <row r="587" spans="2:31" ht="63.75" hidden="1">
      <c r="B587" s="313">
        <f t="shared" si="8"/>
        <v>0</v>
      </c>
      <c r="C587" s="294"/>
      <c r="D587" s="294"/>
      <c r="E587" s="294"/>
      <c r="F587" s="294"/>
      <c r="G587" s="294"/>
      <c r="H587" s="296"/>
      <c r="I587" s="296"/>
      <c r="J587" s="296"/>
      <c r="K587" s="217"/>
      <c r="L587" s="217"/>
      <c r="M587" s="217"/>
      <c r="N587" s="302"/>
      <c r="O587" s="302"/>
      <c r="P587" s="302"/>
      <c r="Q587" s="302"/>
      <c r="R587" s="302"/>
      <c r="S587" s="302"/>
      <c r="T587" s="302"/>
      <c r="U587" s="302"/>
      <c r="V587" s="302"/>
      <c r="W587" s="302"/>
      <c r="X587" s="302"/>
      <c r="Y587" s="302"/>
      <c r="Z587" s="302"/>
      <c r="AA587" s="302"/>
      <c r="AD587"/>
      <c r="AE587"/>
    </row>
    <row r="588" spans="2:31" ht="63.75" hidden="1">
      <c r="B588" s="313">
        <f t="shared" ref="B588:B651" si="9">IF($C$8=$B$6,"",AA588)</f>
        <v>0</v>
      </c>
      <c r="C588" s="294"/>
      <c r="D588" s="294"/>
      <c r="E588" s="294"/>
      <c r="F588" s="294"/>
      <c r="G588" s="294"/>
      <c r="H588" s="296"/>
      <c r="I588" s="296"/>
      <c r="J588" s="296"/>
      <c r="K588" s="217"/>
      <c r="L588" s="217"/>
      <c r="M588" s="217"/>
      <c r="N588" s="302"/>
      <c r="O588" s="302"/>
      <c r="P588" s="302"/>
      <c r="Q588" s="302"/>
      <c r="R588" s="302"/>
      <c r="S588" s="302"/>
      <c r="T588" s="302"/>
      <c r="U588" s="302"/>
      <c r="V588" s="302"/>
      <c r="W588" s="302"/>
      <c r="X588" s="302"/>
      <c r="Y588" s="302"/>
      <c r="Z588" s="302"/>
      <c r="AA588" s="302"/>
      <c r="AD588"/>
      <c r="AE588"/>
    </row>
    <row r="589" spans="2:31" ht="63.75" hidden="1">
      <c r="B589" s="313">
        <f t="shared" si="9"/>
        <v>0</v>
      </c>
      <c r="C589" s="294"/>
      <c r="D589" s="294"/>
      <c r="E589" s="294"/>
      <c r="F589" s="294"/>
      <c r="G589" s="294"/>
      <c r="H589" s="296"/>
      <c r="I589" s="296"/>
      <c r="J589" s="296"/>
      <c r="K589" s="217"/>
      <c r="L589" s="217"/>
      <c r="M589" s="217"/>
      <c r="N589" s="302"/>
      <c r="O589" s="302"/>
      <c r="P589" s="302"/>
      <c r="Q589" s="302"/>
      <c r="R589" s="302"/>
      <c r="S589" s="302"/>
      <c r="T589" s="302"/>
      <c r="U589" s="302"/>
      <c r="V589" s="302"/>
      <c r="W589" s="302"/>
      <c r="X589" s="302"/>
      <c r="Y589" s="302"/>
      <c r="Z589" s="302"/>
      <c r="AA589" s="302"/>
      <c r="AD589"/>
      <c r="AE589"/>
    </row>
    <row r="590" spans="2:31" ht="63.75" hidden="1">
      <c r="B590" s="313">
        <f t="shared" si="9"/>
        <v>0</v>
      </c>
      <c r="C590" s="294"/>
      <c r="D590" s="294"/>
      <c r="E590" s="294"/>
      <c r="F590" s="294"/>
      <c r="G590" s="294"/>
      <c r="H590" s="296"/>
      <c r="I590" s="296"/>
      <c r="J590" s="296"/>
      <c r="K590" s="217"/>
      <c r="L590" s="217"/>
      <c r="M590" s="217"/>
      <c r="N590" s="302"/>
      <c r="O590" s="302"/>
      <c r="P590" s="302"/>
      <c r="Q590" s="302"/>
      <c r="R590" s="302"/>
      <c r="S590" s="302"/>
      <c r="T590" s="302"/>
      <c r="U590" s="302"/>
      <c r="V590" s="302"/>
      <c r="W590" s="302"/>
      <c r="X590" s="302"/>
      <c r="Y590" s="302"/>
      <c r="Z590" s="302"/>
      <c r="AA590" s="302"/>
      <c r="AD590"/>
      <c r="AE590"/>
    </row>
    <row r="591" spans="2:31" ht="63.75" hidden="1">
      <c r="B591" s="313">
        <f t="shared" si="9"/>
        <v>0</v>
      </c>
      <c r="C591" s="294"/>
      <c r="D591" s="294"/>
      <c r="E591" s="294"/>
      <c r="F591" s="294"/>
      <c r="G591" s="294"/>
      <c r="H591" s="296"/>
      <c r="I591" s="296"/>
      <c r="J591" s="296"/>
      <c r="K591" s="217"/>
      <c r="L591" s="217"/>
      <c r="M591" s="217"/>
      <c r="N591" s="302"/>
      <c r="O591" s="302"/>
      <c r="P591" s="302"/>
      <c r="Q591" s="302"/>
      <c r="R591" s="302"/>
      <c r="S591" s="302"/>
      <c r="T591" s="302"/>
      <c r="U591" s="302"/>
      <c r="V591" s="302"/>
      <c r="W591" s="302"/>
      <c r="X591" s="302"/>
      <c r="Y591" s="302"/>
      <c r="Z591" s="302"/>
      <c r="AA591" s="302"/>
      <c r="AD591"/>
      <c r="AE591"/>
    </row>
    <row r="592" spans="2:31" ht="63.75" hidden="1">
      <c r="B592" s="313">
        <f t="shared" si="9"/>
        <v>0</v>
      </c>
      <c r="C592" s="294"/>
      <c r="D592" s="294"/>
      <c r="E592" s="294"/>
      <c r="F592" s="294"/>
      <c r="G592" s="294"/>
      <c r="H592" s="296"/>
      <c r="I592" s="296"/>
      <c r="J592" s="296"/>
      <c r="K592" s="217"/>
      <c r="L592" s="217"/>
      <c r="M592" s="217"/>
      <c r="N592" s="302"/>
      <c r="O592" s="302"/>
      <c r="P592" s="302"/>
      <c r="Q592" s="302"/>
      <c r="R592" s="302"/>
      <c r="S592" s="302"/>
      <c r="T592" s="302"/>
      <c r="U592" s="302"/>
      <c r="V592" s="302"/>
      <c r="W592" s="302"/>
      <c r="X592" s="302"/>
      <c r="Y592" s="302"/>
      <c r="Z592" s="302"/>
      <c r="AA592" s="302"/>
      <c r="AD592"/>
      <c r="AE592"/>
    </row>
    <row r="593" spans="2:31" ht="63.75" hidden="1">
      <c r="B593" s="313">
        <f t="shared" si="9"/>
        <v>0</v>
      </c>
      <c r="C593" s="294"/>
      <c r="D593" s="294"/>
      <c r="E593" s="294"/>
      <c r="F593" s="294"/>
      <c r="G593" s="294"/>
      <c r="H593" s="296"/>
      <c r="I593" s="296"/>
      <c r="J593" s="296"/>
      <c r="K593" s="217"/>
      <c r="L593" s="217"/>
      <c r="M593" s="217"/>
      <c r="N593" s="302"/>
      <c r="O593" s="302"/>
      <c r="P593" s="302"/>
      <c r="Q593" s="302"/>
      <c r="R593" s="302"/>
      <c r="S593" s="302"/>
      <c r="T593" s="302"/>
      <c r="U593" s="302"/>
      <c r="V593" s="302"/>
      <c r="W593" s="302"/>
      <c r="X593" s="302"/>
      <c r="Y593" s="302"/>
      <c r="Z593" s="302"/>
      <c r="AA593" s="302"/>
      <c r="AD593"/>
      <c r="AE593"/>
    </row>
    <row r="594" spans="2:31" ht="63.75" hidden="1">
      <c r="B594" s="313">
        <f t="shared" si="9"/>
        <v>0</v>
      </c>
      <c r="C594" s="294"/>
      <c r="D594" s="294"/>
      <c r="E594" s="294"/>
      <c r="F594" s="294"/>
      <c r="G594" s="294"/>
      <c r="H594" s="296"/>
      <c r="I594" s="296"/>
      <c r="J594" s="296"/>
      <c r="K594" s="217"/>
      <c r="L594" s="217"/>
      <c r="M594" s="217"/>
      <c r="N594" s="302"/>
      <c r="O594" s="302"/>
      <c r="P594" s="302"/>
      <c r="Q594" s="302"/>
      <c r="R594" s="302"/>
      <c r="S594" s="302"/>
      <c r="T594" s="302"/>
      <c r="U594" s="302"/>
      <c r="V594" s="302"/>
      <c r="W594" s="302"/>
      <c r="X594" s="302"/>
      <c r="Y594" s="302"/>
      <c r="Z594" s="302"/>
      <c r="AA594" s="302"/>
      <c r="AD594"/>
      <c r="AE594"/>
    </row>
    <row r="595" spans="2:31" ht="63.75" hidden="1">
      <c r="B595" s="313">
        <f t="shared" si="9"/>
        <v>0</v>
      </c>
      <c r="C595" s="294"/>
      <c r="D595" s="294"/>
      <c r="E595" s="294"/>
      <c r="F595" s="294"/>
      <c r="G595" s="294"/>
      <c r="H595" s="296"/>
      <c r="I595" s="296"/>
      <c r="J595" s="296"/>
      <c r="K595" s="217"/>
      <c r="L595" s="217"/>
      <c r="M595" s="217"/>
      <c r="N595" s="302"/>
      <c r="O595" s="302"/>
      <c r="P595" s="302"/>
      <c r="Q595" s="302"/>
      <c r="R595" s="302"/>
      <c r="S595" s="302"/>
      <c r="T595" s="302"/>
      <c r="U595" s="302"/>
      <c r="V595" s="302"/>
      <c r="W595" s="302"/>
      <c r="X595" s="302"/>
      <c r="Y595" s="302"/>
      <c r="Z595" s="302"/>
      <c r="AA595" s="302"/>
      <c r="AD595"/>
      <c r="AE595"/>
    </row>
    <row r="596" spans="2:31" ht="63.75" hidden="1">
      <c r="B596" s="313">
        <f t="shared" si="9"/>
        <v>0</v>
      </c>
      <c r="C596" s="294"/>
      <c r="D596" s="294"/>
      <c r="E596" s="294"/>
      <c r="F596" s="294"/>
      <c r="G596" s="294"/>
      <c r="H596" s="294"/>
      <c r="I596" s="294"/>
      <c r="J596" s="294"/>
      <c r="K596" s="217"/>
      <c r="L596" s="217"/>
      <c r="M596" s="217"/>
      <c r="N596" s="302"/>
      <c r="O596" s="302"/>
      <c r="P596" s="302"/>
      <c r="Q596" s="302"/>
      <c r="R596" s="302"/>
      <c r="S596" s="302"/>
      <c r="T596" s="302"/>
      <c r="U596" s="302"/>
      <c r="V596" s="302"/>
      <c r="W596" s="302"/>
      <c r="X596" s="302"/>
      <c r="Y596" s="302"/>
      <c r="Z596" s="302"/>
      <c r="AA596" s="302"/>
      <c r="AD596"/>
      <c r="AE596"/>
    </row>
    <row r="597" spans="2:31" ht="63.75" hidden="1">
      <c r="B597" s="313">
        <f t="shared" si="9"/>
        <v>0</v>
      </c>
      <c r="C597" s="294"/>
      <c r="D597" s="294"/>
      <c r="E597" s="294"/>
      <c r="F597" s="294"/>
      <c r="G597" s="294"/>
      <c r="H597" s="294"/>
      <c r="I597" s="294"/>
      <c r="J597" s="294"/>
      <c r="K597" s="217"/>
      <c r="L597" s="217"/>
      <c r="M597" s="217"/>
      <c r="N597" s="302"/>
      <c r="O597" s="302"/>
      <c r="P597" s="302"/>
      <c r="Q597" s="302"/>
      <c r="R597" s="302"/>
      <c r="S597" s="302"/>
      <c r="T597" s="302"/>
      <c r="U597" s="302"/>
      <c r="V597" s="302"/>
      <c r="W597" s="302"/>
      <c r="X597" s="302"/>
      <c r="Y597" s="302"/>
      <c r="Z597" s="302"/>
      <c r="AA597" s="302"/>
      <c r="AD597"/>
      <c r="AE597"/>
    </row>
    <row r="598" spans="2:31" ht="63.75" hidden="1">
      <c r="B598" s="313">
        <f t="shared" si="9"/>
        <v>0</v>
      </c>
      <c r="C598" s="294"/>
      <c r="D598" s="294"/>
      <c r="E598" s="294"/>
      <c r="F598" s="294"/>
      <c r="G598" s="294"/>
      <c r="H598" s="294"/>
      <c r="I598" s="294"/>
      <c r="J598" s="294"/>
      <c r="K598" s="217"/>
      <c r="L598" s="217"/>
      <c r="M598" s="217"/>
      <c r="N598" s="302"/>
      <c r="O598" s="302"/>
      <c r="P598" s="302"/>
      <c r="Q598" s="302"/>
      <c r="R598" s="302"/>
      <c r="S598" s="302"/>
      <c r="T598" s="302"/>
      <c r="U598" s="302"/>
      <c r="V598" s="302"/>
      <c r="W598" s="302"/>
      <c r="X598" s="302"/>
      <c r="Y598" s="302"/>
      <c r="Z598" s="302"/>
      <c r="AA598" s="302"/>
      <c r="AD598"/>
      <c r="AE598"/>
    </row>
    <row r="599" spans="2:31" ht="63.75" hidden="1">
      <c r="B599" s="313">
        <f t="shared" si="9"/>
        <v>0</v>
      </c>
      <c r="C599" s="294"/>
      <c r="D599" s="294"/>
      <c r="E599" s="294"/>
      <c r="F599" s="294"/>
      <c r="G599" s="294"/>
      <c r="H599" s="294"/>
      <c r="I599" s="294"/>
      <c r="J599" s="294"/>
      <c r="K599" s="217"/>
      <c r="L599" s="217"/>
      <c r="M599" s="217"/>
      <c r="N599" s="302"/>
      <c r="O599" s="302"/>
      <c r="P599" s="302"/>
      <c r="Q599" s="302"/>
      <c r="R599" s="302"/>
      <c r="S599" s="302"/>
      <c r="T599" s="302"/>
      <c r="U599" s="302"/>
      <c r="V599" s="302"/>
      <c r="W599" s="302"/>
      <c r="X599" s="302"/>
      <c r="Y599" s="302"/>
      <c r="Z599" s="302"/>
      <c r="AA599" s="302"/>
      <c r="AD599"/>
      <c r="AE599"/>
    </row>
    <row r="600" spans="2:31" ht="63.75" hidden="1">
      <c r="B600" s="313">
        <f t="shared" si="9"/>
        <v>0</v>
      </c>
      <c r="C600" s="294"/>
      <c r="D600" s="294"/>
      <c r="E600" s="294"/>
      <c r="F600" s="294"/>
      <c r="G600" s="294"/>
      <c r="H600" s="294"/>
      <c r="I600" s="294"/>
      <c r="J600" s="294"/>
      <c r="K600" s="217"/>
      <c r="L600" s="217"/>
      <c r="M600" s="217"/>
      <c r="N600" s="302"/>
      <c r="O600" s="302"/>
      <c r="P600" s="302"/>
      <c r="Q600" s="302"/>
      <c r="R600" s="302"/>
      <c r="S600" s="302"/>
      <c r="T600" s="302"/>
      <c r="U600" s="302"/>
      <c r="V600" s="302"/>
      <c r="W600" s="302"/>
      <c r="X600" s="302"/>
      <c r="Y600" s="302"/>
      <c r="Z600" s="302"/>
      <c r="AA600" s="302"/>
      <c r="AD600"/>
      <c r="AE600"/>
    </row>
    <row r="601" spans="2:31" ht="63.75" hidden="1">
      <c r="B601" s="313">
        <f t="shared" si="9"/>
        <v>0</v>
      </c>
      <c r="C601" s="294"/>
      <c r="D601" s="294"/>
      <c r="E601" s="294"/>
      <c r="F601" s="294"/>
      <c r="G601" s="294"/>
      <c r="H601" s="294"/>
      <c r="I601" s="294"/>
      <c r="J601" s="294"/>
      <c r="K601" s="217"/>
      <c r="L601" s="217"/>
      <c r="M601" s="217"/>
      <c r="N601" s="302"/>
      <c r="O601" s="302"/>
      <c r="P601" s="302"/>
      <c r="Q601" s="302"/>
      <c r="R601" s="302"/>
      <c r="S601" s="302"/>
      <c r="T601" s="302"/>
      <c r="U601" s="302"/>
      <c r="V601" s="302"/>
      <c r="W601" s="302"/>
      <c r="X601" s="302"/>
      <c r="Y601" s="302"/>
      <c r="Z601" s="302"/>
      <c r="AA601" s="302"/>
      <c r="AD601"/>
      <c r="AE601"/>
    </row>
    <row r="602" spans="2:31" ht="63.75" hidden="1">
      <c r="B602" s="313">
        <f t="shared" si="9"/>
        <v>0</v>
      </c>
      <c r="C602" s="294"/>
      <c r="D602" s="294"/>
      <c r="E602" s="294"/>
      <c r="F602" s="294"/>
      <c r="G602" s="294"/>
      <c r="H602" s="294"/>
      <c r="I602" s="294"/>
      <c r="J602" s="294"/>
      <c r="K602" s="217"/>
      <c r="L602" s="217"/>
      <c r="M602" s="217"/>
      <c r="N602" s="302"/>
      <c r="O602" s="302"/>
      <c r="P602" s="302"/>
      <c r="Q602" s="302"/>
      <c r="R602" s="302"/>
      <c r="S602" s="302"/>
      <c r="T602" s="302"/>
      <c r="U602" s="302"/>
      <c r="V602" s="302"/>
      <c r="W602" s="302"/>
      <c r="X602" s="302"/>
      <c r="Y602" s="302"/>
      <c r="Z602" s="302"/>
      <c r="AA602" s="302"/>
      <c r="AD602"/>
      <c r="AE602"/>
    </row>
    <row r="603" spans="2:31" ht="63.75" hidden="1">
      <c r="B603" s="313">
        <f t="shared" si="9"/>
        <v>0</v>
      </c>
      <c r="C603" s="294"/>
      <c r="D603" s="294"/>
      <c r="E603" s="294"/>
      <c r="F603" s="294"/>
      <c r="G603" s="294"/>
      <c r="H603" s="294"/>
      <c r="I603" s="294"/>
      <c r="J603" s="294"/>
      <c r="K603" s="217"/>
      <c r="L603" s="217"/>
      <c r="M603" s="217"/>
      <c r="N603" s="302"/>
      <c r="O603" s="302"/>
      <c r="P603" s="302"/>
      <c r="Q603" s="302"/>
      <c r="R603" s="302"/>
      <c r="S603" s="302"/>
      <c r="T603" s="302"/>
      <c r="U603" s="302"/>
      <c r="V603" s="302"/>
      <c r="W603" s="302"/>
      <c r="X603" s="302"/>
      <c r="Y603" s="302"/>
      <c r="Z603" s="302"/>
      <c r="AA603" s="302"/>
      <c r="AD603"/>
      <c r="AE603"/>
    </row>
    <row r="604" spans="2:31" ht="63.75" hidden="1">
      <c r="B604" s="313">
        <f t="shared" si="9"/>
        <v>0</v>
      </c>
      <c r="C604" s="294"/>
      <c r="D604" s="294"/>
      <c r="E604" s="294"/>
      <c r="F604" s="294"/>
      <c r="G604" s="294"/>
      <c r="H604" s="294"/>
      <c r="I604" s="294"/>
      <c r="J604" s="294"/>
      <c r="K604" s="217"/>
      <c r="L604" s="217"/>
      <c r="M604" s="217"/>
      <c r="N604" s="302"/>
      <c r="O604" s="302"/>
      <c r="P604" s="302"/>
      <c r="Q604" s="302"/>
      <c r="R604" s="302"/>
      <c r="S604" s="302"/>
      <c r="T604" s="302"/>
      <c r="U604" s="302"/>
      <c r="V604" s="302"/>
      <c r="W604" s="302"/>
      <c r="X604" s="302"/>
      <c r="Y604" s="302"/>
      <c r="Z604" s="302"/>
      <c r="AA604" s="302"/>
      <c r="AD604"/>
      <c r="AE604"/>
    </row>
    <row r="605" spans="2:31" ht="63.75" hidden="1">
      <c r="B605" s="313">
        <f t="shared" si="9"/>
        <v>0</v>
      </c>
      <c r="C605" s="294"/>
      <c r="D605" s="294"/>
      <c r="E605" s="294"/>
      <c r="F605" s="294"/>
      <c r="G605" s="294"/>
      <c r="H605" s="296"/>
      <c r="I605" s="296"/>
      <c r="J605" s="296"/>
      <c r="K605" s="217"/>
      <c r="L605" s="217"/>
      <c r="M605" s="217"/>
      <c r="N605" s="302"/>
      <c r="O605" s="302"/>
      <c r="P605" s="302"/>
      <c r="Q605" s="302"/>
      <c r="R605" s="302"/>
      <c r="S605" s="302"/>
      <c r="T605" s="302"/>
      <c r="U605" s="302"/>
      <c r="V605" s="302"/>
      <c r="W605" s="302"/>
      <c r="X605" s="302"/>
      <c r="Y605" s="302"/>
      <c r="Z605" s="302"/>
      <c r="AA605" s="302"/>
      <c r="AD605"/>
      <c r="AE605"/>
    </row>
    <row r="606" spans="2:31" ht="63.75" hidden="1">
      <c r="B606" s="313">
        <f t="shared" si="9"/>
        <v>0</v>
      </c>
      <c r="C606" s="294"/>
      <c r="D606" s="294"/>
      <c r="E606" s="294"/>
      <c r="F606" s="294"/>
      <c r="G606" s="294"/>
      <c r="H606" s="296"/>
      <c r="I606" s="296"/>
      <c r="J606" s="296"/>
      <c r="K606" s="217"/>
      <c r="L606" s="217"/>
      <c r="M606" s="217"/>
      <c r="N606" s="302"/>
      <c r="O606" s="302"/>
      <c r="P606" s="302"/>
      <c r="Q606" s="302"/>
      <c r="R606" s="302"/>
      <c r="S606" s="302"/>
      <c r="T606" s="302"/>
      <c r="U606" s="302"/>
      <c r="V606" s="302"/>
      <c r="W606" s="302"/>
      <c r="X606" s="302"/>
      <c r="Y606" s="302"/>
      <c r="Z606" s="302"/>
      <c r="AA606" s="302"/>
      <c r="AD606"/>
      <c r="AE606"/>
    </row>
    <row r="607" spans="2:31" ht="63.75" hidden="1">
      <c r="B607" s="313">
        <f t="shared" si="9"/>
        <v>0</v>
      </c>
      <c r="C607" s="294"/>
      <c r="D607" s="294"/>
      <c r="E607" s="294"/>
      <c r="F607" s="294"/>
      <c r="G607" s="294"/>
      <c r="H607" s="296"/>
      <c r="I607" s="296"/>
      <c r="J607" s="296"/>
      <c r="K607" s="217"/>
      <c r="L607" s="217"/>
      <c r="M607" s="217"/>
      <c r="N607" s="302"/>
      <c r="O607" s="302"/>
      <c r="P607" s="302"/>
      <c r="Q607" s="302"/>
      <c r="R607" s="302"/>
      <c r="S607" s="302"/>
      <c r="T607" s="302"/>
      <c r="U607" s="302"/>
      <c r="V607" s="302"/>
      <c r="W607" s="302"/>
      <c r="X607" s="302"/>
      <c r="Y607" s="302"/>
      <c r="Z607" s="302"/>
      <c r="AA607" s="302"/>
      <c r="AD607"/>
      <c r="AE607"/>
    </row>
    <row r="608" spans="2:31" ht="63.75" hidden="1">
      <c r="B608" s="313">
        <f t="shared" si="9"/>
        <v>0</v>
      </c>
      <c r="C608" s="294"/>
      <c r="D608" s="294"/>
      <c r="E608" s="294"/>
      <c r="F608" s="296"/>
      <c r="G608" s="296"/>
      <c r="H608" s="296"/>
      <c r="I608" s="296"/>
      <c r="J608" s="296"/>
      <c r="K608" s="217"/>
      <c r="L608" s="217"/>
      <c r="M608" s="217"/>
      <c r="N608" s="302"/>
      <c r="O608" s="302"/>
      <c r="P608" s="302"/>
      <c r="Q608" s="302"/>
      <c r="R608" s="302"/>
      <c r="S608" s="302"/>
      <c r="T608" s="302"/>
      <c r="U608" s="302"/>
      <c r="V608" s="302"/>
      <c r="W608" s="302"/>
      <c r="X608" s="302"/>
      <c r="Y608" s="302"/>
      <c r="Z608" s="302"/>
      <c r="AA608" s="302"/>
      <c r="AD608"/>
      <c r="AE608"/>
    </row>
    <row r="609" spans="2:31" ht="63.75" hidden="1">
      <c r="B609" s="313">
        <f t="shared" si="9"/>
        <v>0</v>
      </c>
      <c r="C609" s="294"/>
      <c r="D609" s="294"/>
      <c r="E609" s="294"/>
      <c r="F609" s="296"/>
      <c r="G609" s="296"/>
      <c r="H609" s="296"/>
      <c r="I609" s="296"/>
      <c r="J609" s="296"/>
      <c r="K609" s="217"/>
      <c r="L609" s="217"/>
      <c r="M609" s="217"/>
      <c r="N609" s="302"/>
      <c r="O609" s="302"/>
      <c r="P609" s="302"/>
      <c r="Q609" s="302"/>
      <c r="R609" s="302"/>
      <c r="S609" s="302"/>
      <c r="T609" s="302"/>
      <c r="U609" s="302"/>
      <c r="V609" s="302"/>
      <c r="W609" s="302"/>
      <c r="X609" s="302"/>
      <c r="Y609" s="302"/>
      <c r="Z609" s="302"/>
      <c r="AA609" s="302"/>
      <c r="AD609"/>
      <c r="AE609"/>
    </row>
    <row r="610" spans="2:31" ht="63.75" hidden="1">
      <c r="B610" s="313">
        <f t="shared" si="9"/>
        <v>0</v>
      </c>
      <c r="C610" s="294"/>
      <c r="D610" s="294"/>
      <c r="E610" s="294"/>
      <c r="F610" s="296"/>
      <c r="G610" s="296"/>
      <c r="H610" s="296"/>
      <c r="I610" s="296"/>
      <c r="J610" s="296"/>
      <c r="K610" s="217"/>
      <c r="L610" s="217"/>
      <c r="M610" s="217"/>
      <c r="N610" s="302"/>
      <c r="O610" s="302"/>
      <c r="P610" s="302"/>
      <c r="Q610" s="302"/>
      <c r="R610" s="302"/>
      <c r="S610" s="302"/>
      <c r="T610" s="302"/>
      <c r="U610" s="302"/>
      <c r="V610" s="302"/>
      <c r="W610" s="302"/>
      <c r="X610" s="302"/>
      <c r="Y610" s="302"/>
      <c r="Z610" s="302"/>
      <c r="AA610" s="302"/>
      <c r="AD610"/>
      <c r="AE610"/>
    </row>
    <row r="611" spans="2:31" ht="63.75" hidden="1">
      <c r="B611" s="313">
        <f t="shared" si="9"/>
        <v>0</v>
      </c>
      <c r="C611" s="294"/>
      <c r="D611" s="294"/>
      <c r="E611" s="294"/>
      <c r="F611" s="296"/>
      <c r="G611" s="296"/>
      <c r="H611" s="296"/>
      <c r="I611" s="296"/>
      <c r="J611" s="296"/>
      <c r="K611" s="217"/>
      <c r="L611" s="217"/>
      <c r="M611" s="217"/>
      <c r="N611" s="302"/>
      <c r="O611" s="302"/>
      <c r="P611" s="302"/>
      <c r="Q611" s="302"/>
      <c r="R611" s="302"/>
      <c r="S611" s="302"/>
      <c r="T611" s="302"/>
      <c r="U611" s="302"/>
      <c r="V611" s="302"/>
      <c r="W611" s="302"/>
      <c r="X611" s="302"/>
      <c r="Y611" s="302"/>
      <c r="Z611" s="302"/>
      <c r="AA611" s="302"/>
      <c r="AD611"/>
      <c r="AE611"/>
    </row>
    <row r="612" spans="2:31" ht="63.75" hidden="1">
      <c r="B612" s="313">
        <f t="shared" si="9"/>
        <v>0</v>
      </c>
      <c r="C612" s="294"/>
      <c r="D612" s="294"/>
      <c r="E612" s="294"/>
      <c r="F612" s="296"/>
      <c r="G612" s="296"/>
      <c r="H612" s="296"/>
      <c r="I612" s="296"/>
      <c r="J612" s="296"/>
      <c r="K612" s="217"/>
      <c r="L612" s="217"/>
      <c r="M612" s="217"/>
      <c r="N612" s="302"/>
      <c r="O612" s="302"/>
      <c r="P612" s="302"/>
      <c r="Q612" s="302"/>
      <c r="R612" s="302"/>
      <c r="S612" s="302"/>
      <c r="T612" s="302"/>
      <c r="U612" s="302"/>
      <c r="V612" s="302"/>
      <c r="W612" s="302"/>
      <c r="X612" s="302"/>
      <c r="Y612" s="302"/>
      <c r="Z612" s="302"/>
      <c r="AA612" s="302"/>
      <c r="AD612"/>
      <c r="AE612"/>
    </row>
    <row r="613" spans="2:31" ht="63.75" hidden="1">
      <c r="B613" s="313">
        <f t="shared" si="9"/>
        <v>0</v>
      </c>
      <c r="C613" s="294"/>
      <c r="D613" s="294"/>
      <c r="E613" s="294"/>
      <c r="F613" s="296"/>
      <c r="G613" s="296"/>
      <c r="H613" s="296"/>
      <c r="I613" s="296"/>
      <c r="J613" s="296"/>
      <c r="K613" s="217"/>
      <c r="L613" s="217"/>
      <c r="M613" s="217"/>
      <c r="N613" s="302"/>
      <c r="O613" s="302"/>
      <c r="P613" s="302"/>
      <c r="Q613" s="302"/>
      <c r="R613" s="302"/>
      <c r="S613" s="302"/>
      <c r="T613" s="302"/>
      <c r="U613" s="302"/>
      <c r="V613" s="302"/>
      <c r="W613" s="302"/>
      <c r="X613" s="302"/>
      <c r="Y613" s="302"/>
      <c r="Z613" s="302"/>
      <c r="AA613" s="302"/>
      <c r="AD613"/>
      <c r="AE613"/>
    </row>
    <row r="614" spans="2:31" ht="63.75" hidden="1">
      <c r="B614" s="313">
        <f t="shared" si="9"/>
        <v>0</v>
      </c>
      <c r="C614" s="294"/>
      <c r="D614" s="294"/>
      <c r="E614" s="294"/>
      <c r="F614" s="296"/>
      <c r="G614" s="296"/>
      <c r="H614" s="296"/>
      <c r="I614" s="296"/>
      <c r="J614" s="296"/>
      <c r="K614" s="217"/>
      <c r="L614" s="217"/>
      <c r="M614" s="217"/>
      <c r="N614" s="302"/>
      <c r="O614" s="302"/>
      <c r="P614" s="302"/>
      <c r="Q614" s="302"/>
      <c r="R614" s="302"/>
      <c r="S614" s="302"/>
      <c r="T614" s="302"/>
      <c r="U614" s="302"/>
      <c r="V614" s="302"/>
      <c r="W614" s="302"/>
      <c r="X614" s="302"/>
      <c r="Y614" s="302"/>
      <c r="Z614" s="302"/>
      <c r="AA614" s="302"/>
      <c r="AD614"/>
      <c r="AE614"/>
    </row>
    <row r="615" spans="2:31" ht="63.75" hidden="1">
      <c r="B615" s="313">
        <f t="shared" si="9"/>
        <v>0</v>
      </c>
      <c r="C615" s="294"/>
      <c r="D615" s="294"/>
      <c r="E615" s="294"/>
      <c r="F615" s="296"/>
      <c r="G615" s="296"/>
      <c r="H615" s="296"/>
      <c r="I615" s="296"/>
      <c r="J615" s="296"/>
      <c r="K615" s="217"/>
      <c r="L615" s="217"/>
      <c r="M615" s="217"/>
      <c r="N615" s="302"/>
      <c r="O615" s="302"/>
      <c r="P615" s="302"/>
      <c r="Q615" s="302"/>
      <c r="R615" s="302"/>
      <c r="S615" s="302"/>
      <c r="T615" s="302"/>
      <c r="U615" s="302"/>
      <c r="V615" s="302"/>
      <c r="W615" s="302"/>
      <c r="X615" s="302"/>
      <c r="Y615" s="302"/>
      <c r="Z615" s="302"/>
      <c r="AA615" s="302"/>
      <c r="AD615"/>
      <c r="AE615"/>
    </row>
    <row r="616" spans="2:31" ht="63.75" hidden="1">
      <c r="B616" s="313">
        <f t="shared" si="9"/>
        <v>0</v>
      </c>
      <c r="C616" s="294"/>
      <c r="D616" s="294"/>
      <c r="E616" s="294"/>
      <c r="F616" s="296"/>
      <c r="G616" s="296"/>
      <c r="H616" s="296"/>
      <c r="I616" s="296"/>
      <c r="J616" s="296"/>
      <c r="K616" s="217"/>
      <c r="L616" s="217"/>
      <c r="M616" s="217"/>
      <c r="N616" s="302"/>
      <c r="O616" s="302"/>
      <c r="P616" s="302"/>
      <c r="Q616" s="302"/>
      <c r="R616" s="302"/>
      <c r="S616" s="302"/>
      <c r="T616" s="302"/>
      <c r="U616" s="302"/>
      <c r="V616" s="302"/>
      <c r="W616" s="302"/>
      <c r="X616" s="302"/>
      <c r="Y616" s="302"/>
      <c r="Z616" s="302"/>
      <c r="AA616" s="302"/>
      <c r="AD616"/>
      <c r="AE616"/>
    </row>
    <row r="617" spans="2:31" ht="63.75" hidden="1">
      <c r="B617" s="313">
        <f t="shared" si="9"/>
        <v>0</v>
      </c>
      <c r="C617" s="294"/>
      <c r="D617" s="294"/>
      <c r="E617" s="294"/>
      <c r="F617" s="296"/>
      <c r="G617" s="296"/>
      <c r="H617" s="296"/>
      <c r="I617" s="296"/>
      <c r="J617" s="296"/>
      <c r="K617" s="217"/>
      <c r="L617" s="217"/>
      <c r="M617" s="217"/>
      <c r="N617" s="302"/>
      <c r="O617" s="302"/>
      <c r="P617" s="302"/>
      <c r="Q617" s="302"/>
      <c r="R617" s="302"/>
      <c r="S617" s="302"/>
      <c r="T617" s="302"/>
      <c r="U617" s="302"/>
      <c r="V617" s="302"/>
      <c r="W617" s="302"/>
      <c r="X617" s="302"/>
      <c r="Y617" s="302"/>
      <c r="Z617" s="302"/>
      <c r="AA617" s="302"/>
      <c r="AD617"/>
      <c r="AE617"/>
    </row>
    <row r="618" spans="2:31" ht="63.75" hidden="1">
      <c r="B618" s="313">
        <f t="shared" si="9"/>
        <v>0</v>
      </c>
      <c r="C618" s="294"/>
      <c r="D618" s="294"/>
      <c r="E618" s="294"/>
      <c r="F618" s="294"/>
      <c r="G618" s="294"/>
      <c r="H618" s="296"/>
      <c r="I618" s="296"/>
      <c r="J618" s="296"/>
      <c r="K618" s="217"/>
      <c r="L618" s="217"/>
      <c r="M618" s="217"/>
      <c r="N618" s="302"/>
      <c r="O618" s="302"/>
      <c r="P618" s="302"/>
      <c r="Q618" s="302"/>
      <c r="R618" s="302"/>
      <c r="S618" s="302"/>
      <c r="T618" s="302"/>
      <c r="U618" s="302"/>
      <c r="V618" s="302"/>
      <c r="W618" s="302"/>
      <c r="X618" s="302"/>
      <c r="Y618" s="302"/>
      <c r="Z618" s="302"/>
      <c r="AA618" s="302"/>
      <c r="AD618"/>
      <c r="AE618"/>
    </row>
    <row r="619" spans="2:31" ht="63.75" hidden="1">
      <c r="B619" s="313">
        <f t="shared" si="9"/>
        <v>0</v>
      </c>
      <c r="C619" s="294"/>
      <c r="D619" s="294"/>
      <c r="E619" s="294"/>
      <c r="F619" s="294"/>
      <c r="G619" s="294"/>
      <c r="H619" s="294"/>
      <c r="I619" s="294"/>
      <c r="J619" s="294"/>
      <c r="K619" s="217"/>
      <c r="L619" s="217"/>
      <c r="M619" s="217"/>
      <c r="N619" s="302"/>
      <c r="O619" s="302"/>
      <c r="P619" s="302"/>
      <c r="Q619" s="302"/>
      <c r="R619" s="302"/>
      <c r="S619" s="302"/>
      <c r="T619" s="302"/>
      <c r="U619" s="302"/>
      <c r="V619" s="302"/>
      <c r="W619" s="302"/>
      <c r="X619" s="302"/>
      <c r="Y619" s="302"/>
      <c r="Z619" s="302"/>
      <c r="AA619" s="302"/>
      <c r="AD619"/>
      <c r="AE619"/>
    </row>
    <row r="620" spans="2:31" ht="63.75" hidden="1">
      <c r="B620" s="313">
        <f t="shared" si="9"/>
        <v>0</v>
      </c>
      <c r="C620" s="294"/>
      <c r="D620" s="294"/>
      <c r="E620" s="294"/>
      <c r="F620" s="296"/>
      <c r="G620" s="296"/>
      <c r="H620" s="296"/>
      <c r="I620" s="296"/>
      <c r="J620" s="296"/>
      <c r="K620" s="217"/>
      <c r="L620" s="217"/>
      <c r="M620" s="217"/>
      <c r="N620" s="302"/>
      <c r="O620" s="302"/>
      <c r="P620" s="302"/>
      <c r="Q620" s="302"/>
      <c r="R620" s="302"/>
      <c r="S620" s="302"/>
      <c r="T620" s="302"/>
      <c r="U620" s="302"/>
      <c r="V620" s="302"/>
      <c r="W620" s="302"/>
      <c r="X620" s="302"/>
      <c r="Y620" s="302"/>
      <c r="Z620" s="302"/>
      <c r="AA620" s="302"/>
      <c r="AD620"/>
      <c r="AE620"/>
    </row>
    <row r="621" spans="2:31" ht="63.75" hidden="1">
      <c r="B621" s="313">
        <f t="shared" si="9"/>
        <v>0</v>
      </c>
      <c r="C621" s="294"/>
      <c r="D621" s="294"/>
      <c r="E621" s="294"/>
      <c r="F621" s="296"/>
      <c r="G621" s="296"/>
      <c r="H621" s="296"/>
      <c r="I621" s="296"/>
      <c r="J621" s="296"/>
      <c r="K621" s="217"/>
      <c r="L621" s="217"/>
      <c r="M621" s="217"/>
      <c r="N621" s="302"/>
      <c r="O621" s="302"/>
      <c r="P621" s="302"/>
      <c r="Q621" s="302"/>
      <c r="R621" s="302"/>
      <c r="S621" s="302"/>
      <c r="T621" s="302"/>
      <c r="U621" s="302"/>
      <c r="V621" s="302"/>
      <c r="W621" s="302"/>
      <c r="X621" s="302"/>
      <c r="Y621" s="302"/>
      <c r="Z621" s="302"/>
      <c r="AA621" s="302"/>
      <c r="AD621"/>
      <c r="AE621"/>
    </row>
    <row r="622" spans="2:31" ht="63.75" hidden="1">
      <c r="B622" s="313">
        <f t="shared" si="9"/>
        <v>0</v>
      </c>
      <c r="C622" s="294"/>
      <c r="D622" s="294"/>
      <c r="E622" s="294"/>
      <c r="F622" s="296"/>
      <c r="G622" s="296"/>
      <c r="H622" s="296"/>
      <c r="I622" s="296"/>
      <c r="J622" s="296"/>
      <c r="K622" s="217"/>
      <c r="L622" s="217"/>
      <c r="M622" s="217"/>
      <c r="N622" s="302"/>
      <c r="O622" s="302"/>
      <c r="P622" s="302"/>
      <c r="Q622" s="302"/>
      <c r="R622" s="302"/>
      <c r="S622" s="302"/>
      <c r="T622" s="302"/>
      <c r="U622" s="302"/>
      <c r="V622" s="302"/>
      <c r="W622" s="302"/>
      <c r="X622" s="302"/>
      <c r="Y622" s="302"/>
      <c r="Z622" s="302"/>
      <c r="AA622" s="302"/>
      <c r="AD622"/>
      <c r="AE622"/>
    </row>
    <row r="623" spans="2:31" ht="63.75" hidden="1">
      <c r="B623" s="313">
        <f t="shared" si="9"/>
        <v>0</v>
      </c>
      <c r="C623" s="294"/>
      <c r="D623" s="294"/>
      <c r="E623" s="294"/>
      <c r="F623" s="296"/>
      <c r="G623" s="296"/>
      <c r="H623" s="296"/>
      <c r="I623" s="296"/>
      <c r="J623" s="296"/>
      <c r="K623" s="217"/>
      <c r="L623" s="217"/>
      <c r="M623" s="217"/>
      <c r="N623" s="302"/>
      <c r="O623" s="302"/>
      <c r="P623" s="302"/>
      <c r="Q623" s="302"/>
      <c r="R623" s="302"/>
      <c r="S623" s="302"/>
      <c r="T623" s="302"/>
      <c r="U623" s="302"/>
      <c r="V623" s="302"/>
      <c r="W623" s="302"/>
      <c r="X623" s="302"/>
      <c r="Y623" s="302"/>
      <c r="Z623" s="302"/>
      <c r="AA623" s="302"/>
      <c r="AD623"/>
      <c r="AE623"/>
    </row>
    <row r="624" spans="2:31" ht="63.75" hidden="1">
      <c r="B624" s="313">
        <f t="shared" si="9"/>
        <v>0</v>
      </c>
      <c r="C624" s="294"/>
      <c r="D624" s="294"/>
      <c r="E624" s="294"/>
      <c r="F624" s="296"/>
      <c r="G624" s="296"/>
      <c r="H624" s="296"/>
      <c r="I624" s="296"/>
      <c r="J624" s="296"/>
      <c r="K624" s="217"/>
      <c r="L624" s="217"/>
      <c r="M624" s="217"/>
      <c r="N624" s="302"/>
      <c r="O624" s="302"/>
      <c r="P624" s="302"/>
      <c r="Q624" s="302"/>
      <c r="R624" s="302"/>
      <c r="S624" s="302"/>
      <c r="T624" s="302"/>
      <c r="U624" s="302"/>
      <c r="V624" s="302"/>
      <c r="W624" s="302"/>
      <c r="X624" s="302"/>
      <c r="Y624" s="302"/>
      <c r="Z624" s="302"/>
      <c r="AA624" s="302"/>
      <c r="AD624"/>
      <c r="AE624"/>
    </row>
    <row r="625" spans="2:31" ht="63.75" hidden="1">
      <c r="B625" s="313">
        <f t="shared" si="9"/>
        <v>0</v>
      </c>
      <c r="C625" s="294"/>
      <c r="D625" s="294"/>
      <c r="E625" s="294"/>
      <c r="F625" s="296"/>
      <c r="G625" s="296"/>
      <c r="H625" s="296"/>
      <c r="I625" s="296"/>
      <c r="J625" s="296"/>
      <c r="K625" s="217"/>
      <c r="L625" s="217"/>
      <c r="M625" s="217"/>
      <c r="N625" s="302"/>
      <c r="O625" s="302"/>
      <c r="P625" s="302"/>
      <c r="Q625" s="302"/>
      <c r="R625" s="302"/>
      <c r="S625" s="302"/>
      <c r="T625" s="302"/>
      <c r="U625" s="302"/>
      <c r="V625" s="302"/>
      <c r="W625" s="302"/>
      <c r="X625" s="302"/>
      <c r="Y625" s="302"/>
      <c r="Z625" s="302"/>
      <c r="AA625" s="302"/>
      <c r="AD625"/>
      <c r="AE625"/>
    </row>
    <row r="626" spans="2:31" ht="63.75" hidden="1">
      <c r="B626" s="313">
        <f t="shared" si="9"/>
        <v>0</v>
      </c>
      <c r="C626" s="294"/>
      <c r="D626" s="294"/>
      <c r="E626" s="294"/>
      <c r="F626" s="296"/>
      <c r="G626" s="296"/>
      <c r="H626" s="296"/>
      <c r="I626" s="296"/>
      <c r="J626" s="296"/>
      <c r="K626" s="217"/>
      <c r="L626" s="217"/>
      <c r="M626" s="217"/>
      <c r="N626" s="302"/>
      <c r="O626" s="302"/>
      <c r="P626" s="302"/>
      <c r="Q626" s="302"/>
      <c r="R626" s="302"/>
      <c r="S626" s="302"/>
      <c r="T626" s="302"/>
      <c r="U626" s="302"/>
      <c r="V626" s="302"/>
      <c r="W626" s="302"/>
      <c r="X626" s="302"/>
      <c r="Y626" s="302"/>
      <c r="Z626" s="302"/>
      <c r="AA626" s="302"/>
      <c r="AD626"/>
      <c r="AE626"/>
    </row>
    <row r="627" spans="2:31" ht="63.75" hidden="1">
      <c r="B627" s="313">
        <f t="shared" si="9"/>
        <v>0</v>
      </c>
      <c r="C627" s="294"/>
      <c r="D627" s="294"/>
      <c r="E627" s="294"/>
      <c r="F627" s="296"/>
      <c r="G627" s="296"/>
      <c r="H627" s="296"/>
      <c r="I627" s="296"/>
      <c r="J627" s="296"/>
      <c r="K627" s="217"/>
      <c r="L627" s="217"/>
      <c r="M627" s="217"/>
      <c r="N627" s="302"/>
      <c r="O627" s="302"/>
      <c r="P627" s="302"/>
      <c r="Q627" s="302"/>
      <c r="R627" s="302"/>
      <c r="S627" s="302"/>
      <c r="T627" s="302"/>
      <c r="U627" s="302"/>
      <c r="V627" s="302"/>
      <c r="W627" s="302"/>
      <c r="X627" s="302"/>
      <c r="Y627" s="302"/>
      <c r="Z627" s="302"/>
      <c r="AA627" s="302"/>
      <c r="AD627"/>
      <c r="AE627"/>
    </row>
    <row r="628" spans="2:31" ht="63.75" hidden="1">
      <c r="B628" s="313">
        <f t="shared" si="9"/>
        <v>0</v>
      </c>
      <c r="C628" s="296"/>
      <c r="D628" s="296"/>
      <c r="E628" s="296"/>
      <c r="F628" s="296"/>
      <c r="G628" s="296"/>
      <c r="H628" s="296"/>
      <c r="I628" s="296"/>
      <c r="J628" s="296"/>
      <c r="K628" s="217"/>
      <c r="L628" s="217"/>
      <c r="M628" s="217"/>
      <c r="N628" s="302"/>
      <c r="O628" s="302"/>
      <c r="P628" s="302"/>
      <c r="Q628" s="302"/>
      <c r="R628" s="302"/>
      <c r="S628" s="302"/>
      <c r="T628" s="302"/>
      <c r="U628" s="302"/>
      <c r="V628" s="302"/>
      <c r="W628" s="302"/>
      <c r="X628" s="302"/>
      <c r="Y628" s="302"/>
      <c r="Z628" s="302"/>
      <c r="AA628" s="302"/>
      <c r="AD628"/>
      <c r="AE628"/>
    </row>
    <row r="629" spans="2:31" ht="63.75" hidden="1">
      <c r="B629" s="313">
        <f t="shared" si="9"/>
        <v>0</v>
      </c>
      <c r="C629" s="296"/>
      <c r="D629" s="296"/>
      <c r="E629" s="296"/>
      <c r="F629" s="296"/>
      <c r="G629" s="296"/>
      <c r="H629" s="296"/>
      <c r="I629" s="296"/>
      <c r="J629" s="296"/>
      <c r="K629" s="217"/>
      <c r="L629" s="217"/>
      <c r="M629" s="217"/>
      <c r="N629" s="302"/>
      <c r="O629" s="302"/>
      <c r="P629" s="302"/>
      <c r="Q629" s="302"/>
      <c r="R629" s="302"/>
      <c r="S629" s="302"/>
      <c r="T629" s="302"/>
      <c r="U629" s="302"/>
      <c r="V629" s="302"/>
      <c r="W629" s="302"/>
      <c r="X629" s="302"/>
      <c r="Y629" s="302"/>
      <c r="Z629" s="302"/>
      <c r="AA629" s="302"/>
      <c r="AD629"/>
      <c r="AE629"/>
    </row>
    <row r="630" spans="2:31" ht="63.75" hidden="1">
      <c r="B630" s="313">
        <f t="shared" si="9"/>
        <v>0</v>
      </c>
      <c r="C630" s="296"/>
      <c r="D630" s="296"/>
      <c r="E630" s="296"/>
      <c r="F630" s="296"/>
      <c r="G630" s="296"/>
      <c r="H630" s="296"/>
      <c r="I630" s="296"/>
      <c r="J630" s="296"/>
      <c r="K630" s="217"/>
      <c r="L630" s="217"/>
      <c r="M630" s="217"/>
      <c r="N630" s="302"/>
      <c r="O630" s="302"/>
      <c r="P630" s="302"/>
      <c r="Q630" s="302"/>
      <c r="R630" s="302"/>
      <c r="S630" s="302"/>
      <c r="T630" s="302"/>
      <c r="U630" s="302"/>
      <c r="V630" s="302"/>
      <c r="W630" s="302"/>
      <c r="X630" s="302"/>
      <c r="Y630" s="302"/>
      <c r="Z630" s="302"/>
      <c r="AA630" s="302"/>
      <c r="AD630"/>
      <c r="AE630"/>
    </row>
    <row r="631" spans="2:31" ht="63.75" hidden="1">
      <c r="B631" s="313">
        <f t="shared" si="9"/>
        <v>0</v>
      </c>
      <c r="C631" s="296"/>
      <c r="D631" s="296"/>
      <c r="E631" s="296"/>
      <c r="F631" s="296"/>
      <c r="G631" s="296"/>
      <c r="H631" s="296"/>
      <c r="I631" s="296"/>
      <c r="J631" s="296"/>
      <c r="K631" s="217"/>
      <c r="L631" s="217"/>
      <c r="M631" s="217"/>
      <c r="N631" s="302"/>
      <c r="O631" s="302"/>
      <c r="P631" s="302"/>
      <c r="Q631" s="302"/>
      <c r="R631" s="302"/>
      <c r="S631" s="302"/>
      <c r="T631" s="302"/>
      <c r="U631" s="302"/>
      <c r="V631" s="302"/>
      <c r="W631" s="302"/>
      <c r="X631" s="302"/>
      <c r="Y631" s="302"/>
      <c r="Z631" s="302"/>
      <c r="AA631" s="302"/>
      <c r="AD631"/>
      <c r="AE631"/>
    </row>
    <row r="632" spans="2:31" ht="63.75" hidden="1">
      <c r="B632" s="313">
        <f t="shared" si="9"/>
        <v>0</v>
      </c>
      <c r="C632" s="296"/>
      <c r="D632" s="296"/>
      <c r="E632" s="296"/>
      <c r="F632" s="296"/>
      <c r="G632" s="296"/>
      <c r="H632" s="296"/>
      <c r="I632" s="296"/>
      <c r="J632" s="296"/>
      <c r="K632" s="217"/>
      <c r="L632" s="217"/>
      <c r="M632" s="217"/>
      <c r="N632" s="302"/>
      <c r="O632" s="302"/>
      <c r="P632" s="302"/>
      <c r="Q632" s="302"/>
      <c r="R632" s="302"/>
      <c r="S632" s="302"/>
      <c r="T632" s="302"/>
      <c r="U632" s="302"/>
      <c r="V632" s="302"/>
      <c r="W632" s="302"/>
      <c r="X632" s="302"/>
      <c r="Y632" s="302"/>
      <c r="Z632" s="302"/>
      <c r="AA632" s="302"/>
      <c r="AD632"/>
      <c r="AE632"/>
    </row>
    <row r="633" spans="2:31" ht="63.75" hidden="1">
      <c r="B633" s="313">
        <f t="shared" si="9"/>
        <v>0</v>
      </c>
      <c r="C633" s="296"/>
      <c r="D633" s="296"/>
      <c r="E633" s="296"/>
      <c r="F633" s="296"/>
      <c r="G633" s="296"/>
      <c r="H633" s="296"/>
      <c r="I633" s="296"/>
      <c r="J633" s="296"/>
      <c r="K633" s="217"/>
      <c r="L633" s="217"/>
      <c r="M633" s="217"/>
      <c r="N633" s="302"/>
      <c r="O633" s="302"/>
      <c r="P633" s="302"/>
      <c r="Q633" s="302"/>
      <c r="R633" s="302"/>
      <c r="S633" s="302"/>
      <c r="T633" s="302"/>
      <c r="U633" s="302"/>
      <c r="V633" s="302"/>
      <c r="W633" s="302"/>
      <c r="X633" s="302"/>
      <c r="Y633" s="302"/>
      <c r="Z633" s="302"/>
      <c r="AA633" s="302"/>
      <c r="AD633"/>
      <c r="AE633"/>
    </row>
    <row r="634" spans="2:31" ht="63.75" hidden="1">
      <c r="B634" s="313">
        <f t="shared" si="9"/>
        <v>0</v>
      </c>
      <c r="C634" s="296"/>
      <c r="D634" s="296"/>
      <c r="E634" s="296"/>
      <c r="F634" s="296"/>
      <c r="G634" s="296"/>
      <c r="H634" s="296"/>
      <c r="I634" s="296"/>
      <c r="J634" s="296"/>
      <c r="K634" s="217"/>
      <c r="L634" s="217"/>
      <c r="M634" s="217"/>
      <c r="N634" s="302"/>
      <c r="O634" s="302"/>
      <c r="P634" s="302"/>
      <c r="Q634" s="302"/>
      <c r="R634" s="302"/>
      <c r="S634" s="302"/>
      <c r="T634" s="302"/>
      <c r="U634" s="302"/>
      <c r="V634" s="302"/>
      <c r="W634" s="302"/>
      <c r="X634" s="302"/>
      <c r="Y634" s="302"/>
      <c r="Z634" s="302"/>
      <c r="AA634" s="302"/>
      <c r="AD634"/>
      <c r="AE634"/>
    </row>
    <row r="635" spans="2:31" ht="63.75" hidden="1">
      <c r="B635" s="313">
        <f t="shared" si="9"/>
        <v>0</v>
      </c>
      <c r="C635" s="296"/>
      <c r="D635" s="296"/>
      <c r="E635" s="296"/>
      <c r="F635" s="296"/>
      <c r="G635" s="296"/>
      <c r="H635" s="296"/>
      <c r="I635" s="296"/>
      <c r="J635" s="296"/>
      <c r="K635" s="217"/>
      <c r="L635" s="217"/>
      <c r="M635" s="217"/>
      <c r="N635" s="302"/>
      <c r="O635" s="302"/>
      <c r="P635" s="302"/>
      <c r="Q635" s="302"/>
      <c r="R635" s="302"/>
      <c r="S635" s="302"/>
      <c r="T635" s="302"/>
      <c r="U635" s="302"/>
      <c r="V635" s="302"/>
      <c r="W635" s="302"/>
      <c r="X635" s="302"/>
      <c r="Y635" s="302"/>
      <c r="Z635" s="302"/>
      <c r="AA635" s="302"/>
      <c r="AD635"/>
      <c r="AE635"/>
    </row>
    <row r="636" spans="2:31" ht="63.75" hidden="1">
      <c r="B636" s="313">
        <f t="shared" si="9"/>
        <v>0</v>
      </c>
      <c r="C636" s="296"/>
      <c r="D636" s="296"/>
      <c r="E636" s="296"/>
      <c r="F636" s="296"/>
      <c r="G636" s="296"/>
      <c r="H636" s="296"/>
      <c r="I636" s="296"/>
      <c r="J636" s="296"/>
      <c r="K636" s="217"/>
      <c r="L636" s="217"/>
      <c r="M636" s="217"/>
      <c r="N636" s="302"/>
      <c r="O636" s="302"/>
      <c r="P636" s="302"/>
      <c r="Q636" s="302"/>
      <c r="R636" s="302"/>
      <c r="S636" s="302"/>
      <c r="T636" s="302"/>
      <c r="U636" s="302"/>
      <c r="V636" s="302"/>
      <c r="W636" s="302"/>
      <c r="X636" s="302"/>
      <c r="Y636" s="302"/>
      <c r="Z636" s="302"/>
      <c r="AA636" s="302"/>
      <c r="AD636"/>
      <c r="AE636"/>
    </row>
    <row r="637" spans="2:31" ht="63.75" hidden="1">
      <c r="B637" s="313">
        <f t="shared" si="9"/>
        <v>0</v>
      </c>
      <c r="C637" s="296"/>
      <c r="D637" s="296"/>
      <c r="E637" s="296"/>
      <c r="F637" s="296"/>
      <c r="G637" s="296"/>
      <c r="H637" s="296"/>
      <c r="I637" s="296"/>
      <c r="J637" s="296"/>
      <c r="K637" s="217"/>
      <c r="L637" s="217"/>
      <c r="M637" s="217"/>
      <c r="N637" s="302"/>
      <c r="O637" s="302"/>
      <c r="P637" s="302"/>
      <c r="Q637" s="302"/>
      <c r="R637" s="302"/>
      <c r="S637" s="302"/>
      <c r="T637" s="302"/>
      <c r="U637" s="302"/>
      <c r="V637" s="302"/>
      <c r="W637" s="302"/>
      <c r="X637" s="302"/>
      <c r="Y637" s="302"/>
      <c r="Z637" s="302"/>
      <c r="AA637" s="302"/>
      <c r="AD637"/>
      <c r="AE637"/>
    </row>
    <row r="638" spans="2:31" ht="63.75" hidden="1">
      <c r="B638" s="313">
        <f t="shared" si="9"/>
        <v>0</v>
      </c>
      <c r="C638" s="296"/>
      <c r="D638" s="296"/>
      <c r="E638" s="296"/>
      <c r="F638" s="296"/>
      <c r="G638" s="296"/>
      <c r="H638" s="296"/>
      <c r="I638" s="296"/>
      <c r="J638" s="296"/>
      <c r="K638" s="217"/>
      <c r="L638" s="217"/>
      <c r="M638" s="217"/>
      <c r="N638" s="302"/>
      <c r="O638" s="302"/>
      <c r="P638" s="302"/>
      <c r="Q638" s="302"/>
      <c r="R638" s="302"/>
      <c r="S638" s="302"/>
      <c r="T638" s="302"/>
      <c r="U638" s="302"/>
      <c r="V638" s="302"/>
      <c r="W638" s="302"/>
      <c r="X638" s="302"/>
      <c r="Y638" s="302"/>
      <c r="Z638" s="302"/>
      <c r="AA638" s="302"/>
      <c r="AD638"/>
      <c r="AE638"/>
    </row>
    <row r="639" spans="2:31" ht="63.75" hidden="1">
      <c r="B639" s="313">
        <f t="shared" si="9"/>
        <v>0</v>
      </c>
      <c r="C639" s="296"/>
      <c r="D639" s="296"/>
      <c r="E639" s="296"/>
      <c r="F639" s="296"/>
      <c r="G639" s="296"/>
      <c r="H639" s="296"/>
      <c r="I639" s="296"/>
      <c r="J639" s="296"/>
      <c r="K639" s="217"/>
      <c r="L639" s="217"/>
      <c r="M639" s="217"/>
      <c r="N639" s="302"/>
      <c r="O639" s="302"/>
      <c r="P639" s="302"/>
      <c r="Q639" s="302"/>
      <c r="R639" s="302"/>
      <c r="S639" s="302"/>
      <c r="T639" s="302"/>
      <c r="U639" s="302"/>
      <c r="V639" s="302"/>
      <c r="W639" s="302"/>
      <c r="X639" s="302"/>
      <c r="Y639" s="302"/>
      <c r="Z639" s="302"/>
      <c r="AA639" s="302"/>
      <c r="AD639"/>
      <c r="AE639"/>
    </row>
    <row r="640" spans="2:31" ht="63.75" hidden="1">
      <c r="B640" s="313">
        <f t="shared" si="9"/>
        <v>0</v>
      </c>
      <c r="C640" s="296"/>
      <c r="D640" s="296"/>
      <c r="E640" s="296"/>
      <c r="F640" s="296"/>
      <c r="G640" s="296"/>
      <c r="H640" s="296"/>
      <c r="I640" s="296"/>
      <c r="J640" s="296"/>
      <c r="K640" s="217"/>
      <c r="L640" s="217"/>
      <c r="M640" s="217"/>
      <c r="N640" s="302"/>
      <c r="O640" s="302"/>
      <c r="P640" s="302"/>
      <c r="Q640" s="302"/>
      <c r="R640" s="302"/>
      <c r="S640" s="302"/>
      <c r="T640" s="302"/>
      <c r="U640" s="302"/>
      <c r="V640" s="302"/>
      <c r="W640" s="302"/>
      <c r="X640" s="302"/>
      <c r="Y640" s="302"/>
      <c r="Z640" s="302"/>
      <c r="AA640" s="302"/>
      <c r="AD640"/>
      <c r="AE640"/>
    </row>
    <row r="641" spans="2:31" ht="63.75" hidden="1">
      <c r="B641" s="313">
        <f t="shared" si="9"/>
        <v>0</v>
      </c>
      <c r="C641" s="296"/>
      <c r="D641" s="296"/>
      <c r="E641" s="296"/>
      <c r="F641" s="296"/>
      <c r="G641" s="296"/>
      <c r="H641" s="296"/>
      <c r="I641" s="296"/>
      <c r="J641" s="296"/>
      <c r="K641" s="217"/>
      <c r="L641" s="217"/>
      <c r="M641" s="217"/>
      <c r="N641" s="302"/>
      <c r="O641" s="302"/>
      <c r="P641" s="302"/>
      <c r="Q641" s="302"/>
      <c r="R641" s="302"/>
      <c r="S641" s="302"/>
      <c r="T641" s="302"/>
      <c r="U641" s="302"/>
      <c r="V641" s="302"/>
      <c r="W641" s="302"/>
      <c r="X641" s="302"/>
      <c r="Y641" s="302"/>
      <c r="Z641" s="302"/>
      <c r="AA641" s="302"/>
      <c r="AD641"/>
      <c r="AE641"/>
    </row>
    <row r="642" spans="2:31" ht="63.75" hidden="1">
      <c r="B642" s="313">
        <f t="shared" si="9"/>
        <v>0</v>
      </c>
      <c r="C642" s="296"/>
      <c r="D642" s="296"/>
      <c r="E642" s="296"/>
      <c r="F642" s="296"/>
      <c r="G642" s="296"/>
      <c r="H642" s="296"/>
      <c r="I642" s="296"/>
      <c r="J642" s="296"/>
      <c r="K642" s="217"/>
      <c r="L642" s="217"/>
      <c r="M642" s="217"/>
      <c r="N642" s="302"/>
      <c r="O642" s="302"/>
      <c r="P642" s="302"/>
      <c r="Q642" s="302"/>
      <c r="R642" s="302"/>
      <c r="S642" s="302"/>
      <c r="T642" s="302"/>
      <c r="U642" s="302"/>
      <c r="V642" s="302"/>
      <c r="W642" s="302"/>
      <c r="X642" s="302"/>
      <c r="Y642" s="302"/>
      <c r="Z642" s="302"/>
      <c r="AA642" s="302"/>
      <c r="AD642"/>
      <c r="AE642"/>
    </row>
    <row r="643" spans="2:31" ht="63.75" hidden="1">
      <c r="B643" s="313">
        <f t="shared" si="9"/>
        <v>0</v>
      </c>
      <c r="C643" s="296"/>
      <c r="D643" s="296"/>
      <c r="E643" s="296"/>
      <c r="F643" s="296"/>
      <c r="G643" s="296"/>
      <c r="H643" s="296"/>
      <c r="I643" s="296"/>
      <c r="J643" s="296"/>
      <c r="K643" s="217"/>
      <c r="L643" s="217"/>
      <c r="M643" s="217"/>
      <c r="N643" s="302"/>
      <c r="O643" s="302"/>
      <c r="P643" s="302"/>
      <c r="Q643" s="302"/>
      <c r="R643" s="302"/>
      <c r="S643" s="302"/>
      <c r="T643" s="302"/>
      <c r="U643" s="302"/>
      <c r="V643" s="302"/>
      <c r="W643" s="302"/>
      <c r="X643" s="302"/>
      <c r="Y643" s="302"/>
      <c r="Z643" s="302"/>
      <c r="AA643" s="302"/>
      <c r="AD643"/>
      <c r="AE643"/>
    </row>
    <row r="644" spans="2:31" ht="63.75" hidden="1">
      <c r="B644" s="313">
        <f t="shared" si="9"/>
        <v>0</v>
      </c>
      <c r="C644" s="296"/>
      <c r="D644" s="296"/>
      <c r="E644" s="296"/>
      <c r="F644" s="296"/>
      <c r="G644" s="296"/>
      <c r="H644" s="296"/>
      <c r="I644" s="296"/>
      <c r="J644" s="296"/>
      <c r="K644" s="217"/>
      <c r="L644" s="217"/>
      <c r="M644" s="217"/>
      <c r="N644" s="302"/>
      <c r="O644" s="302"/>
      <c r="P644" s="302"/>
      <c r="Q644" s="302"/>
      <c r="R644" s="302"/>
      <c r="S644" s="302"/>
      <c r="T644" s="302"/>
      <c r="U644" s="302"/>
      <c r="V644" s="302"/>
      <c r="W644" s="302"/>
      <c r="X644" s="302"/>
      <c r="Y644" s="302"/>
      <c r="Z644" s="302"/>
      <c r="AA644" s="302"/>
      <c r="AD644"/>
      <c r="AE644"/>
    </row>
    <row r="645" spans="2:31" ht="63.75" hidden="1">
      <c r="B645" s="313">
        <f t="shared" si="9"/>
        <v>0</v>
      </c>
      <c r="C645" s="296"/>
      <c r="D645" s="296"/>
      <c r="E645" s="296"/>
      <c r="F645" s="296"/>
      <c r="G645" s="296"/>
      <c r="H645" s="296"/>
      <c r="I645" s="296"/>
      <c r="J645" s="296"/>
      <c r="K645" s="217"/>
      <c r="L645" s="217"/>
      <c r="M645" s="217"/>
      <c r="N645" s="302"/>
      <c r="O645" s="302"/>
      <c r="P645" s="302"/>
      <c r="Q645" s="302"/>
      <c r="R645" s="302"/>
      <c r="S645" s="302"/>
      <c r="T645" s="302"/>
      <c r="U645" s="302"/>
      <c r="V645" s="302"/>
      <c r="W645" s="302"/>
      <c r="X645" s="302"/>
      <c r="Y645" s="302"/>
      <c r="Z645" s="302"/>
      <c r="AA645" s="302"/>
      <c r="AD645"/>
      <c r="AE645"/>
    </row>
    <row r="646" spans="2:31" ht="63.75" hidden="1">
      <c r="B646" s="313">
        <f t="shared" si="9"/>
        <v>0</v>
      </c>
      <c r="C646" s="296"/>
      <c r="D646" s="296"/>
      <c r="E646" s="296"/>
      <c r="F646" s="296"/>
      <c r="G646" s="296"/>
      <c r="H646" s="296"/>
      <c r="I646" s="296"/>
      <c r="J646" s="296"/>
      <c r="K646" s="217"/>
      <c r="L646" s="217"/>
      <c r="M646" s="217"/>
      <c r="N646" s="302"/>
      <c r="O646" s="302"/>
      <c r="P646" s="302"/>
      <c r="Q646" s="302"/>
      <c r="R646" s="302"/>
      <c r="S646" s="302"/>
      <c r="T646" s="302"/>
      <c r="U646" s="302"/>
      <c r="V646" s="302"/>
      <c r="W646" s="302"/>
      <c r="X646" s="302"/>
      <c r="Y646" s="302"/>
      <c r="Z646" s="302"/>
      <c r="AA646" s="302"/>
      <c r="AD646"/>
      <c r="AE646"/>
    </row>
    <row r="647" spans="2:31" ht="63.75" hidden="1">
      <c r="B647" s="313">
        <f t="shared" si="9"/>
        <v>0</v>
      </c>
      <c r="C647" s="296"/>
      <c r="D647" s="296"/>
      <c r="E647" s="296"/>
      <c r="F647" s="296"/>
      <c r="G647" s="296"/>
      <c r="H647" s="296"/>
      <c r="I647" s="296"/>
      <c r="J647" s="296"/>
      <c r="K647" s="217"/>
      <c r="L647" s="217"/>
      <c r="M647" s="217"/>
      <c r="N647" s="302"/>
      <c r="O647" s="302"/>
      <c r="P647" s="302"/>
      <c r="Q647" s="302"/>
      <c r="R647" s="302"/>
      <c r="S647" s="302"/>
      <c r="T647" s="302"/>
      <c r="U647" s="302"/>
      <c r="V647" s="302"/>
      <c r="W647" s="302"/>
      <c r="X647" s="302"/>
      <c r="Y647" s="302"/>
      <c r="Z647" s="302"/>
      <c r="AA647" s="302"/>
      <c r="AD647"/>
      <c r="AE647"/>
    </row>
    <row r="648" spans="2:31" ht="63.75" hidden="1">
      <c r="B648" s="313">
        <f t="shared" si="9"/>
        <v>0</v>
      </c>
      <c r="C648" s="296"/>
      <c r="D648" s="296"/>
      <c r="E648" s="296"/>
      <c r="F648" s="296"/>
      <c r="G648" s="296"/>
      <c r="H648" s="296"/>
      <c r="I648" s="296"/>
      <c r="J648" s="296"/>
      <c r="K648" s="217"/>
      <c r="L648" s="217"/>
      <c r="M648" s="217"/>
      <c r="N648" s="302"/>
      <c r="O648" s="302"/>
      <c r="P648" s="302"/>
      <c r="Q648" s="302"/>
      <c r="R648" s="302"/>
      <c r="S648" s="302"/>
      <c r="T648" s="302"/>
      <c r="U648" s="302"/>
      <c r="V648" s="302"/>
      <c r="W648" s="302"/>
      <c r="X648" s="302"/>
      <c r="Y648" s="302"/>
      <c r="Z648" s="302"/>
      <c r="AA648" s="302"/>
      <c r="AD648"/>
      <c r="AE648"/>
    </row>
    <row r="649" spans="2:31" ht="63.75" hidden="1">
      <c r="B649" s="313">
        <f t="shared" si="9"/>
        <v>0</v>
      </c>
      <c r="C649" s="296"/>
      <c r="D649" s="296"/>
      <c r="E649" s="296"/>
      <c r="F649" s="296"/>
      <c r="G649" s="296"/>
      <c r="H649" s="296"/>
      <c r="I649" s="296"/>
      <c r="J649" s="296"/>
      <c r="K649" s="217"/>
      <c r="L649" s="217"/>
      <c r="M649" s="217"/>
      <c r="N649" s="302"/>
      <c r="O649" s="302"/>
      <c r="P649" s="302"/>
      <c r="Q649" s="302"/>
      <c r="R649" s="302"/>
      <c r="S649" s="302"/>
      <c r="T649" s="302"/>
      <c r="U649" s="302"/>
      <c r="V649" s="302"/>
      <c r="W649" s="302"/>
      <c r="X649" s="302"/>
      <c r="Y649" s="302"/>
      <c r="Z649" s="302"/>
      <c r="AA649" s="302"/>
      <c r="AD649"/>
      <c r="AE649"/>
    </row>
    <row r="650" spans="2:31" ht="63.75" hidden="1">
      <c r="B650" s="313">
        <f t="shared" si="9"/>
        <v>0</v>
      </c>
      <c r="C650" s="296"/>
      <c r="D650" s="296"/>
      <c r="E650" s="296"/>
      <c r="F650" s="296"/>
      <c r="G650" s="296"/>
      <c r="H650" s="296"/>
      <c r="I650" s="296"/>
      <c r="J650" s="296"/>
      <c r="K650" s="217"/>
      <c r="L650" s="217"/>
      <c r="M650" s="217"/>
      <c r="N650" s="302"/>
      <c r="O650" s="302"/>
      <c r="P650" s="302"/>
      <c r="Q650" s="302"/>
      <c r="R650" s="302"/>
      <c r="S650" s="302"/>
      <c r="T650" s="302"/>
      <c r="U650" s="302"/>
      <c r="V650" s="302"/>
      <c r="W650" s="302"/>
      <c r="X650" s="302"/>
      <c r="Y650" s="302"/>
      <c r="Z650" s="302"/>
      <c r="AA650" s="302"/>
      <c r="AD650"/>
      <c r="AE650"/>
    </row>
    <row r="651" spans="2:31" ht="63.75" hidden="1">
      <c r="B651" s="313">
        <f t="shared" si="9"/>
        <v>0</v>
      </c>
      <c r="C651" s="296"/>
      <c r="D651" s="296"/>
      <c r="E651" s="296"/>
      <c r="F651" s="296"/>
      <c r="G651" s="296"/>
      <c r="H651" s="296"/>
      <c r="I651" s="296"/>
      <c r="J651" s="296"/>
      <c r="K651" s="217"/>
      <c r="L651" s="217"/>
      <c r="M651" s="217"/>
      <c r="N651" s="302"/>
      <c r="O651" s="302"/>
      <c r="P651" s="302"/>
      <c r="Q651" s="302"/>
      <c r="R651" s="302"/>
      <c r="S651" s="302"/>
      <c r="T651" s="302"/>
      <c r="U651" s="302"/>
      <c r="V651" s="302"/>
      <c r="W651" s="302"/>
      <c r="X651" s="302"/>
      <c r="Y651" s="302"/>
      <c r="Z651" s="302"/>
      <c r="AA651" s="302"/>
      <c r="AD651"/>
      <c r="AE651"/>
    </row>
    <row r="652" spans="2:31" ht="63.75" hidden="1">
      <c r="B652" s="313">
        <f t="shared" ref="B652:B715" si="10">IF($C$8=$B$6,"",AA652)</f>
        <v>0</v>
      </c>
      <c r="C652" s="296"/>
      <c r="D652" s="296"/>
      <c r="E652" s="296"/>
      <c r="F652" s="296"/>
      <c r="G652" s="296"/>
      <c r="H652" s="296"/>
      <c r="I652" s="296"/>
      <c r="J652" s="296"/>
      <c r="K652" s="217"/>
      <c r="L652" s="217"/>
      <c r="M652" s="217"/>
      <c r="N652" s="302"/>
      <c r="O652" s="302"/>
      <c r="P652" s="302"/>
      <c r="Q652" s="302"/>
      <c r="R652" s="302"/>
      <c r="S652" s="302"/>
      <c r="T652" s="302"/>
      <c r="U652" s="302"/>
      <c r="V652" s="302"/>
      <c r="W652" s="302"/>
      <c r="X652" s="302"/>
      <c r="Y652" s="302"/>
      <c r="Z652" s="302"/>
      <c r="AA652" s="302"/>
      <c r="AD652"/>
      <c r="AE652"/>
    </row>
    <row r="653" spans="2:31" ht="63.75" hidden="1">
      <c r="B653" s="313">
        <f t="shared" si="10"/>
        <v>0</v>
      </c>
      <c r="C653" s="296"/>
      <c r="D653" s="296"/>
      <c r="E653" s="296"/>
      <c r="F653" s="296"/>
      <c r="G653" s="296"/>
      <c r="H653" s="296"/>
      <c r="I653" s="296"/>
      <c r="J653" s="296"/>
      <c r="K653" s="217"/>
      <c r="L653" s="217"/>
      <c r="M653" s="217"/>
      <c r="N653" s="302"/>
      <c r="O653" s="302"/>
      <c r="P653" s="302"/>
      <c r="Q653" s="302"/>
      <c r="R653" s="302"/>
      <c r="S653" s="302"/>
      <c r="T653" s="302"/>
      <c r="U653" s="302"/>
      <c r="V653" s="302"/>
      <c r="W653" s="302"/>
      <c r="X653" s="302"/>
      <c r="Y653" s="302"/>
      <c r="Z653" s="302"/>
      <c r="AA653" s="302"/>
      <c r="AD653"/>
      <c r="AE653"/>
    </row>
    <row r="654" spans="2:31" ht="63.75" hidden="1">
      <c r="B654" s="313">
        <f t="shared" si="10"/>
        <v>0</v>
      </c>
      <c r="C654" s="296"/>
      <c r="D654" s="296"/>
      <c r="E654" s="296"/>
      <c r="F654" s="296"/>
      <c r="G654" s="296"/>
      <c r="H654" s="296"/>
      <c r="I654" s="296"/>
      <c r="J654" s="296"/>
      <c r="K654" s="217"/>
      <c r="L654" s="217"/>
      <c r="M654" s="217"/>
      <c r="N654" s="302"/>
      <c r="O654" s="302"/>
      <c r="P654" s="302"/>
      <c r="Q654" s="302"/>
      <c r="R654" s="302"/>
      <c r="S654" s="302"/>
      <c r="T654" s="302"/>
      <c r="U654" s="302"/>
      <c r="V654" s="302"/>
      <c r="W654" s="302"/>
      <c r="X654" s="302"/>
      <c r="Y654" s="302"/>
      <c r="Z654" s="302"/>
      <c r="AA654" s="302"/>
      <c r="AD654"/>
      <c r="AE654"/>
    </row>
    <row r="655" spans="2:31" ht="63.75" hidden="1">
      <c r="B655" s="313">
        <f t="shared" si="10"/>
        <v>0</v>
      </c>
      <c r="C655" s="296"/>
      <c r="D655" s="296"/>
      <c r="E655" s="296"/>
      <c r="F655" s="296"/>
      <c r="G655" s="296"/>
      <c r="H655" s="296"/>
      <c r="I655" s="296"/>
      <c r="J655" s="296"/>
      <c r="K655" s="217"/>
      <c r="L655" s="217"/>
      <c r="M655" s="217"/>
      <c r="N655" s="302"/>
      <c r="O655" s="302"/>
      <c r="P655" s="302"/>
      <c r="Q655" s="302"/>
      <c r="R655" s="302"/>
      <c r="S655" s="302"/>
      <c r="T655" s="302"/>
      <c r="U655" s="302"/>
      <c r="V655" s="302"/>
      <c r="W655" s="302"/>
      <c r="X655" s="302"/>
      <c r="Y655" s="302"/>
      <c r="Z655" s="302"/>
      <c r="AA655" s="302"/>
      <c r="AD655"/>
      <c r="AE655"/>
    </row>
    <row r="656" spans="2:31" ht="63.75" hidden="1">
      <c r="B656" s="313">
        <f t="shared" si="10"/>
        <v>0</v>
      </c>
      <c r="C656" s="296"/>
      <c r="D656" s="296"/>
      <c r="E656" s="296"/>
      <c r="F656" s="296"/>
      <c r="G656" s="296"/>
      <c r="H656" s="296"/>
      <c r="I656" s="296"/>
      <c r="J656" s="296"/>
      <c r="K656" s="217"/>
      <c r="L656" s="217"/>
      <c r="M656" s="217"/>
      <c r="N656" s="302"/>
      <c r="O656" s="302"/>
      <c r="P656" s="302"/>
      <c r="Q656" s="302"/>
      <c r="R656" s="302"/>
      <c r="S656" s="302"/>
      <c r="T656" s="302"/>
      <c r="U656" s="302"/>
      <c r="V656" s="302"/>
      <c r="W656" s="302"/>
      <c r="X656" s="302"/>
      <c r="Y656" s="302"/>
      <c r="Z656" s="302"/>
      <c r="AA656" s="302"/>
      <c r="AD656"/>
      <c r="AE656"/>
    </row>
    <row r="657" spans="2:31" ht="63.75" hidden="1">
      <c r="B657" s="313">
        <f t="shared" si="10"/>
        <v>0</v>
      </c>
      <c r="C657" s="296"/>
      <c r="D657" s="296"/>
      <c r="E657" s="296"/>
      <c r="F657" s="296"/>
      <c r="G657" s="296"/>
      <c r="H657" s="296"/>
      <c r="I657" s="296"/>
      <c r="J657" s="296"/>
      <c r="K657" s="217"/>
      <c r="L657" s="217"/>
      <c r="M657" s="217"/>
      <c r="N657" s="302"/>
      <c r="O657" s="302"/>
      <c r="P657" s="302"/>
      <c r="Q657" s="302"/>
      <c r="R657" s="302"/>
      <c r="S657" s="302"/>
      <c r="T657" s="302"/>
      <c r="U657" s="302"/>
      <c r="V657" s="302"/>
      <c r="W657" s="302"/>
      <c r="X657" s="302"/>
      <c r="Y657" s="302"/>
      <c r="Z657" s="302"/>
      <c r="AA657" s="302"/>
      <c r="AD657"/>
      <c r="AE657"/>
    </row>
    <row r="658" spans="2:31" ht="63.75" hidden="1">
      <c r="B658" s="313">
        <f t="shared" si="10"/>
        <v>0</v>
      </c>
      <c r="C658" s="296"/>
      <c r="D658" s="296"/>
      <c r="E658" s="296"/>
      <c r="F658" s="296"/>
      <c r="G658" s="296"/>
      <c r="H658" s="296"/>
      <c r="I658" s="296"/>
      <c r="J658" s="296"/>
      <c r="K658" s="217"/>
      <c r="L658" s="217"/>
      <c r="M658" s="217"/>
      <c r="N658" s="302"/>
      <c r="O658" s="302"/>
      <c r="P658" s="302"/>
      <c r="Q658" s="302"/>
      <c r="R658" s="302"/>
      <c r="S658" s="302"/>
      <c r="T658" s="302"/>
      <c r="U658" s="302"/>
      <c r="V658" s="302"/>
      <c r="W658" s="302"/>
      <c r="X658" s="302"/>
      <c r="Y658" s="302"/>
      <c r="Z658" s="302"/>
      <c r="AA658" s="302"/>
      <c r="AD658"/>
      <c r="AE658"/>
    </row>
    <row r="659" spans="2:31" ht="63.75" hidden="1">
      <c r="B659" s="313">
        <f t="shared" si="10"/>
        <v>0</v>
      </c>
      <c r="C659" s="296"/>
      <c r="D659" s="296"/>
      <c r="E659" s="296"/>
      <c r="F659" s="296"/>
      <c r="G659" s="296"/>
      <c r="H659" s="296"/>
      <c r="I659" s="296"/>
      <c r="J659" s="296"/>
      <c r="K659" s="217"/>
      <c r="L659" s="217"/>
      <c r="M659" s="217"/>
      <c r="N659" s="302"/>
      <c r="O659" s="302"/>
      <c r="P659" s="302"/>
      <c r="Q659" s="302"/>
      <c r="R659" s="302"/>
      <c r="S659" s="302"/>
      <c r="T659" s="302"/>
      <c r="U659" s="302"/>
      <c r="V659" s="302"/>
      <c r="W659" s="302"/>
      <c r="X659" s="302"/>
      <c r="Y659" s="302"/>
      <c r="Z659" s="302"/>
      <c r="AA659" s="302"/>
      <c r="AD659"/>
      <c r="AE659"/>
    </row>
    <row r="660" spans="2:31" ht="63.75" hidden="1">
      <c r="B660" s="313">
        <f t="shared" si="10"/>
        <v>0</v>
      </c>
      <c r="C660" s="296"/>
      <c r="D660" s="296"/>
      <c r="E660" s="296"/>
      <c r="F660" s="296"/>
      <c r="G660" s="296"/>
      <c r="H660" s="296"/>
      <c r="I660" s="296"/>
      <c r="J660" s="296"/>
      <c r="K660" s="217"/>
      <c r="L660" s="217"/>
      <c r="M660" s="217"/>
      <c r="N660" s="302"/>
      <c r="O660" s="302"/>
      <c r="P660" s="302"/>
      <c r="Q660" s="302"/>
      <c r="R660" s="302"/>
      <c r="S660" s="302"/>
      <c r="T660" s="302"/>
      <c r="U660" s="302"/>
      <c r="V660" s="302"/>
      <c r="W660" s="302"/>
      <c r="X660" s="302"/>
      <c r="Y660" s="302"/>
      <c r="Z660" s="302"/>
      <c r="AA660" s="302"/>
      <c r="AD660"/>
      <c r="AE660"/>
    </row>
    <row r="661" spans="2:31" ht="63.75" hidden="1">
      <c r="B661" s="313">
        <f t="shared" si="10"/>
        <v>0</v>
      </c>
      <c r="C661" s="296"/>
      <c r="D661" s="296"/>
      <c r="E661" s="296"/>
      <c r="F661" s="296"/>
      <c r="G661" s="296"/>
      <c r="H661" s="296"/>
      <c r="I661" s="296"/>
      <c r="J661" s="296"/>
      <c r="K661" s="217"/>
      <c r="L661" s="217"/>
      <c r="M661" s="217"/>
      <c r="N661" s="302"/>
      <c r="O661" s="302"/>
      <c r="P661" s="302"/>
      <c r="Q661" s="302"/>
      <c r="R661" s="302"/>
      <c r="S661" s="302"/>
      <c r="T661" s="302"/>
      <c r="U661" s="302"/>
      <c r="V661" s="302"/>
      <c r="W661" s="302"/>
      <c r="X661" s="302"/>
      <c r="Y661" s="302"/>
      <c r="Z661" s="302"/>
      <c r="AA661" s="302"/>
      <c r="AD661"/>
      <c r="AE661"/>
    </row>
    <row r="662" spans="2:31" ht="63.75" hidden="1">
      <c r="B662" s="313">
        <f t="shared" si="10"/>
        <v>0</v>
      </c>
      <c r="C662" s="296"/>
      <c r="D662" s="296"/>
      <c r="E662" s="296"/>
      <c r="F662" s="296"/>
      <c r="G662" s="296"/>
      <c r="H662" s="296"/>
      <c r="I662" s="296"/>
      <c r="J662" s="296"/>
      <c r="K662" s="217"/>
      <c r="L662" s="217"/>
      <c r="M662" s="217"/>
      <c r="N662" s="302"/>
      <c r="O662" s="302"/>
      <c r="P662" s="302"/>
      <c r="Q662" s="302"/>
      <c r="R662" s="302"/>
      <c r="S662" s="302"/>
      <c r="T662" s="302"/>
      <c r="U662" s="302"/>
      <c r="V662" s="302"/>
      <c r="W662" s="302"/>
      <c r="X662" s="302"/>
      <c r="Y662" s="302"/>
      <c r="Z662" s="302"/>
      <c r="AA662" s="302"/>
      <c r="AD662"/>
      <c r="AE662"/>
    </row>
    <row r="663" spans="2:31" ht="63.75" hidden="1">
      <c r="B663" s="313">
        <f t="shared" si="10"/>
        <v>0</v>
      </c>
      <c r="C663" s="296"/>
      <c r="D663" s="296"/>
      <c r="E663" s="296"/>
      <c r="F663" s="296"/>
      <c r="G663" s="296"/>
      <c r="H663" s="296"/>
      <c r="I663" s="296"/>
      <c r="J663" s="296"/>
      <c r="K663" s="217"/>
      <c r="L663" s="217"/>
      <c r="M663" s="217"/>
      <c r="N663" s="302"/>
      <c r="O663" s="302"/>
      <c r="P663" s="302"/>
      <c r="Q663" s="302"/>
      <c r="R663" s="302"/>
      <c r="S663" s="302"/>
      <c r="T663" s="302"/>
      <c r="U663" s="302"/>
      <c r="V663" s="302"/>
      <c r="W663" s="302"/>
      <c r="X663" s="302"/>
      <c r="Y663" s="302"/>
      <c r="Z663" s="302"/>
      <c r="AA663" s="302"/>
      <c r="AD663"/>
      <c r="AE663"/>
    </row>
    <row r="664" spans="2:31" ht="63.75" hidden="1">
      <c r="B664" s="313">
        <f t="shared" si="10"/>
        <v>0</v>
      </c>
      <c r="C664" s="296"/>
      <c r="D664" s="296"/>
      <c r="E664" s="296"/>
      <c r="F664" s="296"/>
      <c r="G664" s="296"/>
      <c r="H664" s="296"/>
      <c r="I664" s="296"/>
      <c r="J664" s="296"/>
      <c r="K664" s="217"/>
      <c r="L664" s="217"/>
      <c r="M664" s="217"/>
      <c r="N664" s="302"/>
      <c r="O664" s="302"/>
      <c r="P664" s="302"/>
      <c r="Q664" s="302"/>
      <c r="R664" s="302"/>
      <c r="S664" s="302"/>
      <c r="T664" s="302"/>
      <c r="U664" s="302"/>
      <c r="V664" s="302"/>
      <c r="W664" s="302"/>
      <c r="X664" s="302"/>
      <c r="Y664" s="302"/>
      <c r="Z664" s="302"/>
      <c r="AA664" s="302"/>
      <c r="AD664"/>
      <c r="AE664"/>
    </row>
    <row r="665" spans="2:31" ht="63.75" hidden="1">
      <c r="B665" s="313">
        <f t="shared" si="10"/>
        <v>0</v>
      </c>
      <c r="C665" s="296"/>
      <c r="D665" s="296"/>
      <c r="E665" s="296"/>
      <c r="F665" s="296"/>
      <c r="G665" s="296"/>
      <c r="H665" s="296"/>
      <c r="I665" s="296"/>
      <c r="J665" s="296"/>
      <c r="K665" s="217"/>
      <c r="L665" s="217"/>
      <c r="M665" s="217"/>
      <c r="N665" s="302"/>
      <c r="O665" s="302"/>
      <c r="P665" s="302"/>
      <c r="Q665" s="302"/>
      <c r="R665" s="302"/>
      <c r="S665" s="302"/>
      <c r="T665" s="302"/>
      <c r="U665" s="302"/>
      <c r="V665" s="302"/>
      <c r="W665" s="302"/>
      <c r="X665" s="302"/>
      <c r="Y665" s="302"/>
      <c r="Z665" s="302"/>
      <c r="AA665" s="302"/>
      <c r="AD665"/>
      <c r="AE665"/>
    </row>
    <row r="666" spans="2:31" ht="63.75" hidden="1">
      <c r="B666" s="313">
        <f t="shared" si="10"/>
        <v>0</v>
      </c>
      <c r="C666" s="296"/>
      <c r="D666" s="296"/>
      <c r="E666" s="296"/>
      <c r="F666" s="296"/>
      <c r="G666" s="296"/>
      <c r="H666" s="296"/>
      <c r="I666" s="296"/>
      <c r="J666" s="296"/>
      <c r="K666" s="217"/>
      <c r="L666" s="217"/>
      <c r="M666" s="217"/>
      <c r="N666" s="302"/>
      <c r="O666" s="302"/>
      <c r="P666" s="302"/>
      <c r="Q666" s="302"/>
      <c r="R666" s="302"/>
      <c r="S666" s="302"/>
      <c r="T666" s="302"/>
      <c r="U666" s="302"/>
      <c r="V666" s="302"/>
      <c r="W666" s="302"/>
      <c r="X666" s="302"/>
      <c r="Y666" s="302"/>
      <c r="Z666" s="302"/>
      <c r="AA666" s="302"/>
      <c r="AD666"/>
      <c r="AE666"/>
    </row>
    <row r="667" spans="2:31" ht="63.75" hidden="1">
      <c r="B667" s="313">
        <f t="shared" si="10"/>
        <v>0</v>
      </c>
      <c r="C667" s="296"/>
      <c r="D667" s="296"/>
      <c r="E667" s="296"/>
      <c r="F667" s="296"/>
      <c r="G667" s="296"/>
      <c r="H667" s="296"/>
      <c r="I667" s="296"/>
      <c r="J667" s="296"/>
      <c r="K667" s="217"/>
      <c r="L667" s="217"/>
      <c r="M667" s="217"/>
      <c r="N667" s="302"/>
      <c r="O667" s="302"/>
      <c r="P667" s="302"/>
      <c r="Q667" s="302"/>
      <c r="R667" s="302"/>
      <c r="S667" s="302"/>
      <c r="T667" s="302"/>
      <c r="U667" s="302"/>
      <c r="V667" s="302"/>
      <c r="W667" s="302"/>
      <c r="X667" s="302"/>
      <c r="Y667" s="302"/>
      <c r="Z667" s="302"/>
      <c r="AA667" s="302"/>
      <c r="AD667"/>
      <c r="AE667"/>
    </row>
    <row r="668" spans="2:31" ht="63.75" hidden="1">
      <c r="B668" s="313">
        <f t="shared" si="10"/>
        <v>0</v>
      </c>
      <c r="C668" s="296"/>
      <c r="D668" s="296"/>
      <c r="E668" s="296"/>
      <c r="F668" s="296"/>
      <c r="G668" s="296"/>
      <c r="H668" s="296"/>
      <c r="I668" s="296"/>
      <c r="J668" s="296"/>
      <c r="K668" s="217"/>
      <c r="L668" s="217"/>
      <c r="M668" s="217"/>
      <c r="N668" s="302"/>
      <c r="O668" s="302"/>
      <c r="P668" s="302"/>
      <c r="Q668" s="302"/>
      <c r="R668" s="302"/>
      <c r="S668" s="302"/>
      <c r="T668" s="302"/>
      <c r="U668" s="302"/>
      <c r="V668" s="302"/>
      <c r="W668" s="302"/>
      <c r="X668" s="302"/>
      <c r="Y668" s="302"/>
      <c r="Z668" s="302"/>
      <c r="AA668" s="302"/>
      <c r="AD668"/>
      <c r="AE668"/>
    </row>
    <row r="669" spans="2:31" ht="63.75" hidden="1">
      <c r="B669" s="313">
        <f t="shared" si="10"/>
        <v>0</v>
      </c>
      <c r="C669" s="296"/>
      <c r="D669" s="296"/>
      <c r="E669" s="296"/>
      <c r="F669" s="296"/>
      <c r="G669" s="296"/>
      <c r="H669" s="296"/>
      <c r="I669" s="296"/>
      <c r="J669" s="296"/>
      <c r="K669" s="217"/>
      <c r="L669" s="217"/>
      <c r="M669" s="217"/>
      <c r="N669" s="302"/>
      <c r="O669" s="302"/>
      <c r="P669" s="302"/>
      <c r="Q669" s="302"/>
      <c r="R669" s="302"/>
      <c r="S669" s="302"/>
      <c r="T669" s="302"/>
      <c r="U669" s="302"/>
      <c r="V669" s="302"/>
      <c r="W669" s="302"/>
      <c r="X669" s="302"/>
      <c r="Y669" s="302"/>
      <c r="Z669" s="302"/>
      <c r="AA669" s="302"/>
      <c r="AD669"/>
      <c r="AE669"/>
    </row>
    <row r="670" spans="2:31" ht="63.75" hidden="1">
      <c r="B670" s="313">
        <f t="shared" si="10"/>
        <v>0</v>
      </c>
      <c r="C670" s="294"/>
      <c r="D670" s="294"/>
      <c r="E670" s="294"/>
      <c r="F670" s="294"/>
      <c r="G670" s="294"/>
      <c r="H670" s="294"/>
      <c r="I670" s="294"/>
      <c r="J670" s="294"/>
      <c r="K670" s="217"/>
      <c r="L670" s="217"/>
      <c r="M670" s="217"/>
      <c r="N670" s="302"/>
      <c r="O670" s="302"/>
      <c r="P670" s="302"/>
      <c r="Q670" s="302"/>
      <c r="R670" s="302"/>
      <c r="S670" s="302"/>
      <c r="T670" s="302"/>
      <c r="U670" s="302"/>
      <c r="V670" s="302"/>
      <c r="W670" s="302"/>
      <c r="X670" s="302"/>
      <c r="Y670" s="302"/>
      <c r="Z670" s="302"/>
      <c r="AA670" s="302"/>
      <c r="AD670"/>
      <c r="AE670"/>
    </row>
    <row r="671" spans="2:31" ht="63.75" hidden="1">
      <c r="B671" s="313">
        <f t="shared" si="10"/>
        <v>0</v>
      </c>
      <c r="C671" s="294"/>
      <c r="D671" s="294"/>
      <c r="E671" s="294"/>
      <c r="F671" s="294"/>
      <c r="G671" s="294"/>
      <c r="H671" s="294"/>
      <c r="I671" s="294"/>
      <c r="J671" s="294"/>
      <c r="K671" s="217"/>
      <c r="L671" s="217"/>
      <c r="M671" s="217"/>
      <c r="N671" s="302"/>
      <c r="O671" s="302"/>
      <c r="P671" s="302"/>
      <c r="Q671" s="302"/>
      <c r="R671" s="302"/>
      <c r="S671" s="302"/>
      <c r="T671" s="302"/>
      <c r="U671" s="302"/>
      <c r="V671" s="302"/>
      <c r="W671" s="302"/>
      <c r="X671" s="302"/>
      <c r="Y671" s="302"/>
      <c r="Z671" s="302"/>
      <c r="AA671" s="302"/>
      <c r="AD671"/>
      <c r="AE671"/>
    </row>
    <row r="672" spans="2:31" ht="63.75" hidden="1">
      <c r="B672" s="313">
        <f t="shared" si="10"/>
        <v>0</v>
      </c>
      <c r="C672" s="294"/>
      <c r="D672" s="294"/>
      <c r="E672" s="294"/>
      <c r="F672" s="294"/>
      <c r="G672" s="294"/>
      <c r="H672" s="294"/>
      <c r="I672" s="294"/>
      <c r="J672" s="294"/>
      <c r="K672" s="217"/>
      <c r="L672" s="217"/>
      <c r="M672" s="217"/>
      <c r="N672" s="302"/>
      <c r="O672" s="302"/>
      <c r="P672" s="302"/>
      <c r="Q672" s="302"/>
      <c r="R672" s="302"/>
      <c r="S672" s="302"/>
      <c r="T672" s="302"/>
      <c r="U672" s="302"/>
      <c r="V672" s="302"/>
      <c r="W672" s="302"/>
      <c r="X672" s="302"/>
      <c r="Y672" s="302"/>
      <c r="Z672" s="302"/>
      <c r="AA672" s="302"/>
      <c r="AD672"/>
      <c r="AE672"/>
    </row>
    <row r="673" spans="2:31" ht="63.75" hidden="1">
      <c r="B673" s="313">
        <f t="shared" si="10"/>
        <v>0</v>
      </c>
      <c r="C673" s="294"/>
      <c r="D673" s="294"/>
      <c r="E673" s="294"/>
      <c r="F673" s="294"/>
      <c r="G673" s="294"/>
      <c r="H673" s="294"/>
      <c r="I673" s="294"/>
      <c r="J673" s="294"/>
      <c r="K673" s="217"/>
      <c r="L673" s="217"/>
      <c r="M673" s="217"/>
      <c r="N673" s="302"/>
      <c r="O673" s="302"/>
      <c r="P673" s="302"/>
      <c r="Q673" s="302"/>
      <c r="R673" s="302"/>
      <c r="S673" s="302"/>
      <c r="T673" s="302"/>
      <c r="U673" s="302"/>
      <c r="V673" s="302"/>
      <c r="W673" s="302"/>
      <c r="X673" s="302"/>
      <c r="Y673" s="302"/>
      <c r="Z673" s="302"/>
      <c r="AA673" s="302"/>
      <c r="AD673"/>
      <c r="AE673"/>
    </row>
    <row r="674" spans="2:31" ht="63.75" hidden="1">
      <c r="B674" s="313">
        <f t="shared" si="10"/>
        <v>0</v>
      </c>
      <c r="C674" s="294"/>
      <c r="D674" s="294"/>
      <c r="E674" s="294"/>
      <c r="F674" s="294"/>
      <c r="G674" s="294"/>
      <c r="H674" s="294"/>
      <c r="I674" s="294"/>
      <c r="J674" s="294"/>
      <c r="K674" s="217"/>
      <c r="L674" s="217"/>
      <c r="M674" s="217"/>
      <c r="N674" s="302"/>
      <c r="O674" s="302"/>
      <c r="P674" s="302"/>
      <c r="Q674" s="302"/>
      <c r="R674" s="302"/>
      <c r="S674" s="302"/>
      <c r="T674" s="302"/>
      <c r="U674" s="302"/>
      <c r="V674" s="302"/>
      <c r="W674" s="302"/>
      <c r="X674" s="302"/>
      <c r="Y674" s="302"/>
      <c r="Z674" s="302"/>
      <c r="AA674" s="302"/>
      <c r="AD674"/>
      <c r="AE674"/>
    </row>
    <row r="675" spans="2:31" ht="63.75" hidden="1">
      <c r="B675" s="313">
        <f t="shared" si="10"/>
        <v>0</v>
      </c>
      <c r="C675" s="294"/>
      <c r="D675" s="294"/>
      <c r="E675" s="294"/>
      <c r="F675" s="294"/>
      <c r="G675" s="294"/>
      <c r="H675" s="294"/>
      <c r="I675" s="294"/>
      <c r="J675" s="294"/>
      <c r="K675" s="217"/>
      <c r="L675" s="217"/>
      <c r="M675" s="217"/>
      <c r="N675" s="302"/>
      <c r="O675" s="302"/>
      <c r="P675" s="302"/>
      <c r="Q675" s="302"/>
      <c r="R675" s="302"/>
      <c r="S675" s="302"/>
      <c r="T675" s="302"/>
      <c r="U675" s="302"/>
      <c r="V675" s="302"/>
      <c r="W675" s="302"/>
      <c r="X675" s="302"/>
      <c r="Y675" s="302"/>
      <c r="Z675" s="302"/>
      <c r="AA675" s="302"/>
      <c r="AD675"/>
      <c r="AE675"/>
    </row>
    <row r="676" spans="2:31" ht="63.75" hidden="1">
      <c r="B676" s="313">
        <f t="shared" si="10"/>
        <v>0</v>
      </c>
      <c r="C676" s="294"/>
      <c r="D676" s="294"/>
      <c r="E676" s="294"/>
      <c r="F676" s="294"/>
      <c r="G676" s="294"/>
      <c r="H676" s="294"/>
      <c r="I676" s="294"/>
      <c r="J676" s="294"/>
      <c r="K676" s="217"/>
      <c r="L676" s="217"/>
      <c r="M676" s="217"/>
      <c r="N676" s="302"/>
      <c r="O676" s="302"/>
      <c r="P676" s="302"/>
      <c r="Q676" s="302"/>
      <c r="R676" s="302"/>
      <c r="S676" s="302"/>
      <c r="T676" s="302"/>
      <c r="U676" s="302"/>
      <c r="V676" s="302"/>
      <c r="W676" s="302"/>
      <c r="X676" s="302"/>
      <c r="Y676" s="302"/>
      <c r="Z676" s="302"/>
      <c r="AA676" s="302"/>
      <c r="AD676"/>
      <c r="AE676"/>
    </row>
    <row r="677" spans="2:31" ht="63.75" hidden="1">
      <c r="B677" s="313">
        <f t="shared" si="10"/>
        <v>0</v>
      </c>
      <c r="C677" s="294"/>
      <c r="D677" s="294"/>
      <c r="E677" s="294"/>
      <c r="F677" s="294"/>
      <c r="G677" s="294"/>
      <c r="H677" s="294"/>
      <c r="I677" s="294"/>
      <c r="J677" s="294"/>
      <c r="K677" s="217"/>
      <c r="L677" s="217"/>
      <c r="M677" s="217"/>
      <c r="N677" s="302"/>
      <c r="O677" s="302"/>
      <c r="P677" s="302"/>
      <c r="Q677" s="302"/>
      <c r="R677" s="302"/>
      <c r="S677" s="302"/>
      <c r="T677" s="302"/>
      <c r="U677" s="302"/>
      <c r="V677" s="302"/>
      <c r="W677" s="302"/>
      <c r="X677" s="302"/>
      <c r="Y677" s="302"/>
      <c r="Z677" s="302"/>
      <c r="AA677" s="302"/>
      <c r="AD677"/>
      <c r="AE677"/>
    </row>
    <row r="678" spans="2:31" ht="63.75" hidden="1">
      <c r="B678" s="313">
        <f t="shared" si="10"/>
        <v>0</v>
      </c>
      <c r="C678" s="296"/>
      <c r="D678" s="296"/>
      <c r="E678" s="296"/>
      <c r="F678" s="296"/>
      <c r="G678" s="296"/>
      <c r="H678" s="296"/>
      <c r="I678" s="296"/>
      <c r="J678" s="296"/>
      <c r="K678" s="217"/>
      <c r="L678" s="217"/>
      <c r="M678" s="217"/>
      <c r="N678" s="302"/>
      <c r="O678" s="302"/>
      <c r="P678" s="302"/>
      <c r="Q678" s="302"/>
      <c r="R678" s="302"/>
      <c r="S678" s="302"/>
      <c r="T678" s="302"/>
      <c r="U678" s="302"/>
      <c r="V678" s="302"/>
      <c r="W678" s="302"/>
      <c r="X678" s="302"/>
      <c r="Y678" s="302"/>
      <c r="Z678" s="302"/>
      <c r="AA678" s="302"/>
      <c r="AD678"/>
      <c r="AE678"/>
    </row>
    <row r="679" spans="2:31" ht="63.75" hidden="1">
      <c r="B679" s="313">
        <f t="shared" si="10"/>
        <v>0</v>
      </c>
      <c r="C679" s="296"/>
      <c r="D679" s="296"/>
      <c r="E679" s="296"/>
      <c r="F679" s="296"/>
      <c r="G679" s="296"/>
      <c r="H679" s="296"/>
      <c r="I679" s="296"/>
      <c r="J679" s="296"/>
      <c r="K679" s="217"/>
      <c r="L679" s="217"/>
      <c r="M679" s="217"/>
      <c r="N679" s="302"/>
      <c r="O679" s="302"/>
      <c r="P679" s="302"/>
      <c r="Q679" s="302"/>
      <c r="R679" s="302"/>
      <c r="S679" s="302"/>
      <c r="T679" s="302"/>
      <c r="U679" s="302"/>
      <c r="V679" s="302"/>
      <c r="W679" s="302"/>
      <c r="X679" s="302"/>
      <c r="Y679" s="302"/>
      <c r="Z679" s="302"/>
      <c r="AA679" s="302"/>
      <c r="AD679"/>
      <c r="AE679"/>
    </row>
    <row r="680" spans="2:31" ht="63.75" hidden="1">
      <c r="B680" s="313">
        <f t="shared" si="10"/>
        <v>0</v>
      </c>
      <c r="C680" s="294"/>
      <c r="D680" s="294"/>
      <c r="E680" s="296"/>
      <c r="F680" s="296"/>
      <c r="G680" s="296"/>
      <c r="H680" s="296"/>
      <c r="I680" s="296"/>
      <c r="J680" s="296"/>
      <c r="K680" s="217"/>
      <c r="L680" s="217"/>
      <c r="M680" s="217"/>
      <c r="N680" s="302"/>
      <c r="O680" s="302"/>
      <c r="P680" s="302"/>
      <c r="Q680" s="302"/>
      <c r="R680" s="302"/>
      <c r="S680" s="302"/>
      <c r="T680" s="302"/>
      <c r="U680" s="302"/>
      <c r="V680" s="302"/>
      <c r="W680" s="302"/>
      <c r="X680" s="302"/>
      <c r="Y680" s="302"/>
      <c r="Z680" s="302"/>
      <c r="AA680" s="302"/>
      <c r="AD680"/>
      <c r="AE680"/>
    </row>
    <row r="681" spans="2:31" ht="63.75" hidden="1">
      <c r="B681" s="313">
        <f t="shared" si="10"/>
        <v>0</v>
      </c>
      <c r="C681" s="294"/>
      <c r="D681" s="294"/>
      <c r="E681" s="296"/>
      <c r="F681" s="296"/>
      <c r="G681" s="296"/>
      <c r="H681" s="296"/>
      <c r="I681" s="296"/>
      <c r="J681" s="296"/>
      <c r="K681" s="217"/>
      <c r="L681" s="217"/>
      <c r="M681" s="217"/>
      <c r="N681" s="302"/>
      <c r="O681" s="302"/>
      <c r="P681" s="302"/>
      <c r="Q681" s="302"/>
      <c r="R681" s="302"/>
      <c r="S681" s="302"/>
      <c r="T681" s="302"/>
      <c r="U681" s="302"/>
      <c r="V681" s="302"/>
      <c r="W681" s="302"/>
      <c r="X681" s="302"/>
      <c r="Y681" s="302"/>
      <c r="Z681" s="302"/>
      <c r="AA681" s="302"/>
      <c r="AD681"/>
      <c r="AE681"/>
    </row>
    <row r="682" spans="2:31" ht="63.75" hidden="1">
      <c r="B682" s="313">
        <f t="shared" si="10"/>
        <v>0</v>
      </c>
      <c r="C682" s="294"/>
      <c r="D682" s="294"/>
      <c r="E682" s="296"/>
      <c r="F682" s="296"/>
      <c r="G682" s="296"/>
      <c r="H682" s="296"/>
      <c r="I682" s="296"/>
      <c r="J682" s="296"/>
      <c r="K682" s="217"/>
      <c r="L682" s="217"/>
      <c r="M682" s="217"/>
      <c r="N682" s="302"/>
      <c r="O682" s="302"/>
      <c r="P682" s="302"/>
      <c r="Q682" s="302"/>
      <c r="R682" s="302"/>
      <c r="S682" s="302"/>
      <c r="T682" s="302"/>
      <c r="U682" s="302"/>
      <c r="V682" s="302"/>
      <c r="W682" s="302"/>
      <c r="X682" s="302"/>
      <c r="Y682" s="302"/>
      <c r="Z682" s="302"/>
      <c r="AA682" s="302"/>
      <c r="AD682"/>
      <c r="AE682"/>
    </row>
    <row r="683" spans="2:31" ht="63.75" hidden="1">
      <c r="B683" s="313">
        <f t="shared" si="10"/>
        <v>0</v>
      </c>
      <c r="C683" s="294"/>
      <c r="D683" s="294"/>
      <c r="E683" s="296"/>
      <c r="F683" s="296"/>
      <c r="G683" s="296"/>
      <c r="H683" s="296"/>
      <c r="I683" s="296"/>
      <c r="J683" s="296"/>
      <c r="K683" s="217"/>
      <c r="L683" s="217"/>
      <c r="M683" s="217"/>
      <c r="N683" s="302"/>
      <c r="O683" s="302"/>
      <c r="P683" s="302"/>
      <c r="Q683" s="302"/>
      <c r="R683" s="302"/>
      <c r="S683" s="302"/>
      <c r="T683" s="302"/>
      <c r="U683" s="302"/>
      <c r="V683" s="302"/>
      <c r="W683" s="302"/>
      <c r="X683" s="302"/>
      <c r="Y683" s="302"/>
      <c r="Z683" s="302"/>
      <c r="AA683" s="302"/>
      <c r="AD683"/>
      <c r="AE683"/>
    </row>
    <row r="684" spans="2:31" ht="63.75" hidden="1">
      <c r="B684" s="313">
        <f t="shared" si="10"/>
        <v>0</v>
      </c>
      <c r="C684" s="294"/>
      <c r="D684" s="294"/>
      <c r="E684" s="296"/>
      <c r="F684" s="296"/>
      <c r="G684" s="296"/>
      <c r="H684" s="296"/>
      <c r="I684" s="296"/>
      <c r="J684" s="296"/>
      <c r="K684" s="217"/>
      <c r="L684" s="217"/>
      <c r="M684" s="217"/>
      <c r="N684" s="302"/>
      <c r="O684" s="302"/>
      <c r="P684" s="302"/>
      <c r="Q684" s="302"/>
      <c r="R684" s="302"/>
      <c r="S684" s="302"/>
      <c r="T684" s="302"/>
      <c r="U684" s="302"/>
      <c r="V684" s="302"/>
      <c r="W684" s="302"/>
      <c r="X684" s="302"/>
      <c r="Y684" s="302"/>
      <c r="Z684" s="302"/>
      <c r="AA684" s="302"/>
      <c r="AD684"/>
      <c r="AE684"/>
    </row>
    <row r="685" spans="2:31" ht="63.75" hidden="1">
      <c r="B685" s="313">
        <f t="shared" si="10"/>
        <v>0</v>
      </c>
      <c r="C685" s="294"/>
      <c r="D685" s="294"/>
      <c r="E685" s="296"/>
      <c r="F685" s="296"/>
      <c r="G685" s="296"/>
      <c r="H685" s="296"/>
      <c r="I685" s="296"/>
      <c r="J685" s="296"/>
      <c r="K685" s="217"/>
      <c r="L685" s="217"/>
      <c r="M685" s="217"/>
      <c r="N685" s="302"/>
      <c r="O685" s="302"/>
      <c r="P685" s="302"/>
      <c r="Q685" s="302"/>
      <c r="R685" s="302"/>
      <c r="S685" s="302"/>
      <c r="T685" s="302"/>
      <c r="U685" s="302"/>
      <c r="V685" s="302"/>
      <c r="W685" s="302"/>
      <c r="X685" s="302"/>
      <c r="Y685" s="302"/>
      <c r="Z685" s="302"/>
      <c r="AA685" s="302"/>
      <c r="AD685"/>
      <c r="AE685"/>
    </row>
    <row r="686" spans="2:31" ht="63.75" hidden="1">
      <c r="B686" s="313">
        <f t="shared" si="10"/>
        <v>0</v>
      </c>
      <c r="C686" s="294"/>
      <c r="D686" s="294"/>
      <c r="E686" s="296"/>
      <c r="F686" s="296"/>
      <c r="G686" s="296"/>
      <c r="H686" s="296"/>
      <c r="I686" s="296"/>
      <c r="J686" s="296"/>
      <c r="K686" s="217"/>
      <c r="L686" s="217"/>
      <c r="M686" s="217"/>
      <c r="N686" s="302"/>
      <c r="O686" s="302"/>
      <c r="P686" s="302"/>
      <c r="Q686" s="302"/>
      <c r="R686" s="302"/>
      <c r="S686" s="302"/>
      <c r="T686" s="302"/>
      <c r="U686" s="302"/>
      <c r="V686" s="302"/>
      <c r="W686" s="302"/>
      <c r="X686" s="302"/>
      <c r="Y686" s="302"/>
      <c r="Z686" s="302"/>
      <c r="AA686" s="302"/>
      <c r="AD686"/>
      <c r="AE686"/>
    </row>
    <row r="687" spans="2:31" ht="63.75" hidden="1">
      <c r="B687" s="313">
        <f t="shared" si="10"/>
        <v>0</v>
      </c>
      <c r="C687" s="294"/>
      <c r="D687" s="294"/>
      <c r="E687" s="296"/>
      <c r="F687" s="296"/>
      <c r="G687" s="296"/>
      <c r="H687" s="296"/>
      <c r="I687" s="296"/>
      <c r="J687" s="296"/>
      <c r="K687" s="217"/>
      <c r="L687" s="217"/>
      <c r="M687" s="217"/>
      <c r="N687" s="302"/>
      <c r="O687" s="302"/>
      <c r="P687" s="302"/>
      <c r="Q687" s="302"/>
      <c r="R687" s="302"/>
      <c r="S687" s="302"/>
      <c r="T687" s="302"/>
      <c r="U687" s="302"/>
      <c r="V687" s="302"/>
      <c r="W687" s="302"/>
      <c r="X687" s="302"/>
      <c r="Y687" s="302"/>
      <c r="Z687" s="302"/>
      <c r="AA687" s="302"/>
      <c r="AD687"/>
      <c r="AE687"/>
    </row>
    <row r="688" spans="2:31" ht="63.75" hidden="1">
      <c r="B688" s="313">
        <f t="shared" si="10"/>
        <v>0</v>
      </c>
      <c r="C688" s="294"/>
      <c r="D688" s="294"/>
      <c r="E688" s="296"/>
      <c r="F688" s="296"/>
      <c r="G688" s="296"/>
      <c r="H688" s="296"/>
      <c r="I688" s="296"/>
      <c r="J688" s="296"/>
      <c r="K688" s="217"/>
      <c r="L688" s="217"/>
      <c r="M688" s="217"/>
      <c r="N688" s="302"/>
      <c r="O688" s="302"/>
      <c r="P688" s="302"/>
      <c r="Q688" s="302"/>
      <c r="R688" s="302"/>
      <c r="S688" s="302"/>
      <c r="T688" s="302"/>
      <c r="U688" s="302"/>
      <c r="V688" s="302"/>
      <c r="W688" s="302"/>
      <c r="X688" s="302"/>
      <c r="Y688" s="302"/>
      <c r="Z688" s="302"/>
      <c r="AA688" s="302"/>
      <c r="AD688"/>
      <c r="AE688"/>
    </row>
    <row r="689" spans="2:31" ht="63.75" hidden="1">
      <c r="B689" s="313">
        <f t="shared" si="10"/>
        <v>0</v>
      </c>
      <c r="C689" s="294"/>
      <c r="D689" s="294"/>
      <c r="E689" s="296"/>
      <c r="F689" s="296"/>
      <c r="G689" s="296"/>
      <c r="H689" s="296"/>
      <c r="I689" s="296"/>
      <c r="J689" s="296"/>
      <c r="K689" s="217"/>
      <c r="L689" s="217"/>
      <c r="M689" s="217"/>
      <c r="N689" s="302"/>
      <c r="O689" s="302"/>
      <c r="P689" s="302"/>
      <c r="Q689" s="302"/>
      <c r="R689" s="302"/>
      <c r="S689" s="302"/>
      <c r="T689" s="302"/>
      <c r="U689" s="302"/>
      <c r="V689" s="302"/>
      <c r="W689" s="302"/>
      <c r="X689" s="302"/>
      <c r="Y689" s="302"/>
      <c r="Z689" s="302"/>
      <c r="AA689" s="302"/>
      <c r="AD689"/>
      <c r="AE689"/>
    </row>
    <row r="690" spans="2:31" ht="63.75" hidden="1">
      <c r="B690" s="313">
        <f t="shared" si="10"/>
        <v>0</v>
      </c>
      <c r="C690" s="294"/>
      <c r="D690" s="294"/>
      <c r="E690" s="296"/>
      <c r="F690" s="296"/>
      <c r="G690" s="296"/>
      <c r="H690" s="296"/>
      <c r="I690" s="296"/>
      <c r="J690" s="296"/>
      <c r="K690" s="217"/>
      <c r="L690" s="217"/>
      <c r="M690" s="217"/>
      <c r="N690" s="302"/>
      <c r="O690" s="302"/>
      <c r="P690" s="302"/>
      <c r="Q690" s="302"/>
      <c r="R690" s="302"/>
      <c r="S690" s="302"/>
      <c r="T690" s="302"/>
      <c r="U690" s="302"/>
      <c r="V690" s="302"/>
      <c r="W690" s="302"/>
      <c r="X690" s="302"/>
      <c r="Y690" s="302"/>
      <c r="Z690" s="302"/>
      <c r="AA690" s="302"/>
      <c r="AD690"/>
      <c r="AE690"/>
    </row>
    <row r="691" spans="2:31" ht="63.75" hidden="1">
      <c r="B691" s="313">
        <f t="shared" si="10"/>
        <v>0</v>
      </c>
      <c r="C691" s="294"/>
      <c r="D691" s="294"/>
      <c r="E691" s="296"/>
      <c r="F691" s="296"/>
      <c r="G691" s="296"/>
      <c r="H691" s="296"/>
      <c r="I691" s="296"/>
      <c r="J691" s="296"/>
      <c r="K691" s="217"/>
      <c r="L691" s="217"/>
      <c r="M691" s="217"/>
      <c r="N691" s="302"/>
      <c r="O691" s="302"/>
      <c r="P691" s="302"/>
      <c r="Q691" s="302"/>
      <c r="R691" s="302"/>
      <c r="S691" s="302"/>
      <c r="T691" s="302"/>
      <c r="U691" s="302"/>
      <c r="V691" s="302"/>
      <c r="W691" s="302"/>
      <c r="X691" s="302"/>
      <c r="Y691" s="302"/>
      <c r="Z691" s="302"/>
      <c r="AA691" s="302"/>
      <c r="AD691"/>
      <c r="AE691"/>
    </row>
    <row r="692" spans="2:31" ht="63.75" hidden="1">
      <c r="B692" s="313">
        <f t="shared" si="10"/>
        <v>0</v>
      </c>
      <c r="C692" s="294"/>
      <c r="D692" s="294"/>
      <c r="E692" s="296"/>
      <c r="F692" s="296"/>
      <c r="G692" s="296"/>
      <c r="H692" s="296"/>
      <c r="I692" s="296"/>
      <c r="J692" s="296"/>
      <c r="K692" s="217"/>
      <c r="L692" s="217"/>
      <c r="M692" s="217"/>
      <c r="N692" s="302"/>
      <c r="O692" s="302"/>
      <c r="P692" s="302"/>
      <c r="Q692" s="302"/>
      <c r="R692" s="302"/>
      <c r="S692" s="302"/>
      <c r="T692" s="302"/>
      <c r="U692" s="302"/>
      <c r="V692" s="302"/>
      <c r="W692" s="302"/>
      <c r="X692" s="302"/>
      <c r="Y692" s="302"/>
      <c r="Z692" s="302"/>
      <c r="AA692" s="302"/>
      <c r="AD692"/>
      <c r="AE692"/>
    </row>
    <row r="693" spans="2:31" ht="63.75" hidden="1">
      <c r="B693" s="313">
        <f t="shared" si="10"/>
        <v>0</v>
      </c>
      <c r="C693" s="294"/>
      <c r="D693" s="294"/>
      <c r="E693" s="296"/>
      <c r="F693" s="296"/>
      <c r="G693" s="296"/>
      <c r="H693" s="296"/>
      <c r="I693" s="296"/>
      <c r="J693" s="296"/>
      <c r="K693" s="217"/>
      <c r="L693" s="217"/>
      <c r="M693" s="217"/>
      <c r="N693" s="302"/>
      <c r="O693" s="302"/>
      <c r="P693" s="302"/>
      <c r="Q693" s="302"/>
      <c r="R693" s="302"/>
      <c r="S693" s="302"/>
      <c r="T693" s="302"/>
      <c r="U693" s="302"/>
      <c r="V693" s="302"/>
      <c r="W693" s="302"/>
      <c r="X693" s="302"/>
      <c r="Y693" s="302"/>
      <c r="Z693" s="302"/>
      <c r="AA693" s="302"/>
      <c r="AD693"/>
      <c r="AE693"/>
    </row>
    <row r="694" spans="2:31" ht="63.75" hidden="1">
      <c r="B694" s="313">
        <f t="shared" si="10"/>
        <v>0</v>
      </c>
      <c r="C694" s="294"/>
      <c r="D694" s="294"/>
      <c r="E694" s="296"/>
      <c r="F694" s="294"/>
      <c r="G694" s="294"/>
      <c r="H694" s="294"/>
      <c r="I694" s="294"/>
      <c r="J694" s="296"/>
      <c r="K694" s="217"/>
      <c r="L694" s="217"/>
      <c r="M694" s="217"/>
      <c r="N694" s="302"/>
      <c r="O694" s="302"/>
      <c r="P694" s="302"/>
      <c r="Q694" s="302"/>
      <c r="R694" s="302"/>
      <c r="S694" s="302"/>
      <c r="T694" s="302"/>
      <c r="U694" s="302"/>
      <c r="V694" s="302"/>
      <c r="W694" s="302"/>
      <c r="X694" s="302"/>
      <c r="Y694" s="302"/>
      <c r="Z694" s="302"/>
      <c r="AA694" s="302"/>
      <c r="AD694"/>
      <c r="AE694"/>
    </row>
    <row r="695" spans="2:31" ht="63.75" hidden="1">
      <c r="B695" s="313">
        <f t="shared" si="10"/>
        <v>0</v>
      </c>
      <c r="C695" s="294"/>
      <c r="D695" s="294"/>
      <c r="E695" s="294"/>
      <c r="F695" s="294"/>
      <c r="G695" s="294"/>
      <c r="H695" s="296"/>
      <c r="I695" s="296"/>
      <c r="J695" s="296"/>
      <c r="K695" s="217"/>
      <c r="L695" s="217"/>
      <c r="M695" s="217"/>
      <c r="N695" s="302"/>
      <c r="O695" s="302"/>
      <c r="P695" s="302"/>
      <c r="Q695" s="302"/>
      <c r="R695" s="302"/>
      <c r="S695" s="302"/>
      <c r="T695" s="302"/>
      <c r="U695" s="302"/>
      <c r="V695" s="302"/>
      <c r="W695" s="302"/>
      <c r="X695" s="302"/>
      <c r="Y695" s="302"/>
      <c r="Z695" s="302"/>
      <c r="AA695" s="302"/>
      <c r="AD695"/>
      <c r="AE695"/>
    </row>
    <row r="696" spans="2:31" ht="63.75" hidden="1">
      <c r="B696" s="313">
        <f t="shared" si="10"/>
        <v>0</v>
      </c>
      <c r="C696" s="294"/>
      <c r="D696" s="294"/>
      <c r="E696" s="294"/>
      <c r="F696" s="294"/>
      <c r="G696" s="294"/>
      <c r="H696" s="296"/>
      <c r="I696" s="296"/>
      <c r="J696" s="296"/>
      <c r="K696" s="295"/>
      <c r="L696" s="295"/>
      <c r="M696" s="295"/>
      <c r="N696" s="302"/>
      <c r="O696" s="302"/>
      <c r="P696" s="302"/>
      <c r="Q696" s="302"/>
      <c r="R696" s="302"/>
      <c r="S696" s="302"/>
      <c r="T696" s="302"/>
      <c r="U696" s="302"/>
      <c r="V696" s="302"/>
      <c r="W696" s="302"/>
      <c r="X696" s="302"/>
      <c r="Y696" s="302"/>
      <c r="Z696" s="302"/>
      <c r="AA696" s="302"/>
      <c r="AD696"/>
      <c r="AE696"/>
    </row>
    <row r="697" spans="2:31" ht="63.75" hidden="1">
      <c r="B697" s="313">
        <f t="shared" si="10"/>
        <v>0</v>
      </c>
      <c r="C697" s="294"/>
      <c r="D697" s="294"/>
      <c r="E697" s="294"/>
      <c r="F697" s="294"/>
      <c r="G697" s="294"/>
      <c r="H697" s="296"/>
      <c r="I697" s="296"/>
      <c r="J697" s="296"/>
      <c r="K697" s="295"/>
      <c r="L697" s="295"/>
      <c r="M697" s="295"/>
      <c r="N697" s="302"/>
      <c r="O697" s="302"/>
      <c r="P697" s="302"/>
      <c r="Q697" s="302"/>
      <c r="R697" s="302"/>
      <c r="S697" s="302"/>
      <c r="T697" s="302"/>
      <c r="U697" s="302"/>
      <c r="V697" s="302"/>
      <c r="W697" s="302"/>
      <c r="X697" s="302"/>
      <c r="Y697" s="302"/>
      <c r="Z697" s="302"/>
      <c r="AA697" s="302"/>
      <c r="AD697"/>
      <c r="AE697"/>
    </row>
    <row r="698" spans="2:31" ht="63.75" hidden="1">
      <c r="B698" s="313">
        <f t="shared" si="10"/>
        <v>0</v>
      </c>
      <c r="C698" s="294"/>
      <c r="D698" s="294"/>
      <c r="E698" s="294"/>
      <c r="F698" s="294"/>
      <c r="G698" s="294"/>
      <c r="H698" s="296"/>
      <c r="I698" s="296"/>
      <c r="J698" s="296"/>
      <c r="K698" s="295"/>
      <c r="L698" s="295"/>
      <c r="M698" s="295"/>
      <c r="N698" s="302"/>
      <c r="O698" s="302"/>
      <c r="P698" s="302"/>
      <c r="Q698" s="302"/>
      <c r="R698" s="302"/>
      <c r="S698" s="302"/>
      <c r="T698" s="302"/>
      <c r="U698" s="302"/>
      <c r="V698" s="302"/>
      <c r="W698" s="302"/>
      <c r="X698" s="302"/>
      <c r="Y698" s="302"/>
      <c r="Z698" s="302"/>
      <c r="AA698" s="302"/>
      <c r="AD698"/>
      <c r="AE698"/>
    </row>
    <row r="699" spans="2:31" ht="63.75" hidden="1">
      <c r="B699" s="313">
        <f t="shared" si="10"/>
        <v>0</v>
      </c>
      <c r="C699" s="294"/>
      <c r="D699" s="294"/>
      <c r="E699" s="294"/>
      <c r="F699" s="294"/>
      <c r="G699" s="294"/>
      <c r="H699" s="296"/>
      <c r="I699" s="296"/>
      <c r="J699" s="296"/>
      <c r="K699" s="295"/>
      <c r="L699" s="295"/>
      <c r="M699" s="295"/>
      <c r="N699" s="302"/>
      <c r="O699" s="302"/>
      <c r="P699" s="302"/>
      <c r="Q699" s="302"/>
      <c r="R699" s="302"/>
      <c r="S699" s="302"/>
      <c r="T699" s="302"/>
      <c r="U699" s="302"/>
      <c r="V699" s="302"/>
      <c r="W699" s="302"/>
      <c r="X699" s="302"/>
      <c r="Y699" s="302"/>
      <c r="Z699" s="302"/>
      <c r="AA699" s="302"/>
      <c r="AD699"/>
      <c r="AE699"/>
    </row>
    <row r="700" spans="2:31" ht="63.75" hidden="1">
      <c r="B700" s="313">
        <f t="shared" si="10"/>
        <v>0</v>
      </c>
      <c r="C700" s="294"/>
      <c r="D700" s="294"/>
      <c r="E700" s="294"/>
      <c r="F700" s="294"/>
      <c r="G700" s="294"/>
      <c r="H700" s="296"/>
      <c r="I700" s="296"/>
      <c r="J700" s="296"/>
      <c r="K700" s="295"/>
      <c r="L700" s="295"/>
      <c r="M700" s="295"/>
      <c r="N700" s="302"/>
      <c r="O700" s="302"/>
      <c r="P700" s="302"/>
      <c r="Q700" s="302"/>
      <c r="R700" s="302"/>
      <c r="S700" s="302"/>
      <c r="T700" s="302"/>
      <c r="U700" s="302"/>
      <c r="V700" s="302"/>
      <c r="W700" s="302"/>
      <c r="X700" s="302"/>
      <c r="Y700" s="302"/>
      <c r="Z700" s="302"/>
      <c r="AA700" s="302"/>
      <c r="AD700"/>
      <c r="AE700"/>
    </row>
    <row r="701" spans="2:31" ht="63.75" hidden="1">
      <c r="B701" s="313">
        <f t="shared" si="10"/>
        <v>0</v>
      </c>
      <c r="C701" s="294"/>
      <c r="D701" s="294"/>
      <c r="E701" s="294"/>
      <c r="F701" s="294"/>
      <c r="G701" s="294"/>
      <c r="H701" s="296"/>
      <c r="I701" s="296"/>
      <c r="J701" s="296"/>
      <c r="K701" s="295"/>
      <c r="L701" s="295"/>
      <c r="M701" s="295"/>
      <c r="N701" s="302"/>
      <c r="O701" s="302"/>
      <c r="P701" s="302"/>
      <c r="Q701" s="302"/>
      <c r="R701" s="302"/>
      <c r="S701" s="302"/>
      <c r="T701" s="302"/>
      <c r="U701" s="302"/>
      <c r="V701" s="302"/>
      <c r="W701" s="302"/>
      <c r="X701" s="302"/>
      <c r="Y701" s="302"/>
      <c r="Z701" s="302"/>
      <c r="AA701" s="302"/>
      <c r="AD701"/>
      <c r="AE701"/>
    </row>
    <row r="702" spans="2:31" ht="63.75" hidden="1">
      <c r="B702" s="313">
        <f t="shared" si="10"/>
        <v>0</v>
      </c>
      <c r="C702" s="294"/>
      <c r="D702" s="294"/>
      <c r="E702" s="294"/>
      <c r="F702" s="294"/>
      <c r="G702" s="294"/>
      <c r="H702" s="296"/>
      <c r="I702" s="296"/>
      <c r="J702" s="296"/>
      <c r="K702" s="295"/>
      <c r="L702" s="295"/>
      <c r="M702" s="295"/>
      <c r="N702" s="302"/>
      <c r="O702" s="302"/>
      <c r="P702" s="302"/>
      <c r="Q702" s="302"/>
      <c r="R702" s="302"/>
      <c r="S702" s="302"/>
      <c r="T702" s="302"/>
      <c r="U702" s="302"/>
      <c r="V702" s="302"/>
      <c r="W702" s="302"/>
      <c r="X702" s="302"/>
      <c r="Y702" s="302"/>
      <c r="Z702" s="302"/>
      <c r="AA702" s="302"/>
      <c r="AD702"/>
      <c r="AE702"/>
    </row>
    <row r="703" spans="2:31" ht="63.75" hidden="1">
      <c r="B703" s="313">
        <f t="shared" si="10"/>
        <v>0</v>
      </c>
      <c r="C703" s="294"/>
      <c r="D703" s="294"/>
      <c r="E703" s="294"/>
      <c r="F703" s="294"/>
      <c r="G703" s="294"/>
      <c r="H703" s="296"/>
      <c r="I703" s="296"/>
      <c r="J703" s="296"/>
      <c r="K703" s="217"/>
      <c r="L703" s="217"/>
      <c r="M703" s="217"/>
      <c r="N703" s="302"/>
      <c r="O703" s="302"/>
      <c r="P703" s="302"/>
      <c r="Q703" s="302"/>
      <c r="R703" s="302"/>
      <c r="S703" s="302"/>
      <c r="T703" s="302"/>
      <c r="U703" s="302"/>
      <c r="V703" s="302"/>
      <c r="W703" s="302"/>
      <c r="X703" s="302"/>
      <c r="Y703" s="302"/>
      <c r="Z703" s="302"/>
      <c r="AA703" s="302"/>
      <c r="AD703"/>
      <c r="AE703"/>
    </row>
    <row r="704" spans="2:31" ht="63.75" hidden="1">
      <c r="B704" s="313">
        <f t="shared" si="10"/>
        <v>0</v>
      </c>
      <c r="C704" s="294"/>
      <c r="D704" s="294"/>
      <c r="E704" s="294"/>
      <c r="F704" s="294"/>
      <c r="G704" s="294"/>
      <c r="H704" s="296"/>
      <c r="I704" s="296"/>
      <c r="J704" s="296"/>
      <c r="K704" s="217"/>
      <c r="L704" s="217"/>
      <c r="M704" s="217"/>
      <c r="N704" s="302"/>
      <c r="O704" s="302"/>
      <c r="P704" s="302"/>
      <c r="Q704" s="302"/>
      <c r="R704" s="302"/>
      <c r="S704" s="302"/>
      <c r="T704" s="302"/>
      <c r="U704" s="302"/>
      <c r="V704" s="302"/>
      <c r="W704" s="302"/>
      <c r="X704" s="302"/>
      <c r="Y704" s="302"/>
      <c r="Z704" s="302"/>
      <c r="AA704" s="302"/>
      <c r="AD704"/>
      <c r="AE704"/>
    </row>
    <row r="705" spans="2:31" ht="63.75" hidden="1">
      <c r="B705" s="313">
        <f t="shared" si="10"/>
        <v>0</v>
      </c>
      <c r="C705" s="294"/>
      <c r="D705" s="294"/>
      <c r="E705" s="294"/>
      <c r="F705" s="294"/>
      <c r="G705" s="294"/>
      <c r="H705" s="296"/>
      <c r="I705" s="296"/>
      <c r="J705" s="296"/>
      <c r="K705" s="217"/>
      <c r="L705" s="217"/>
      <c r="M705" s="217"/>
      <c r="N705" s="302"/>
      <c r="O705" s="302"/>
      <c r="P705" s="302"/>
      <c r="Q705" s="302"/>
      <c r="R705" s="302"/>
      <c r="S705" s="302"/>
      <c r="T705" s="302"/>
      <c r="U705" s="302"/>
      <c r="V705" s="302"/>
      <c r="W705" s="302"/>
      <c r="X705" s="302"/>
      <c r="Y705" s="302"/>
      <c r="Z705" s="302"/>
      <c r="AA705" s="302"/>
      <c r="AD705"/>
      <c r="AE705"/>
    </row>
    <row r="706" spans="2:31" ht="63.75" hidden="1">
      <c r="B706" s="313">
        <f t="shared" si="10"/>
        <v>0</v>
      </c>
      <c r="C706" s="294"/>
      <c r="D706" s="294"/>
      <c r="E706" s="294"/>
      <c r="F706" s="294"/>
      <c r="G706" s="294"/>
      <c r="H706" s="294"/>
      <c r="I706" s="294"/>
      <c r="J706" s="294"/>
      <c r="K706" s="217"/>
      <c r="L706" s="217"/>
      <c r="M706" s="217"/>
      <c r="N706" s="302"/>
      <c r="O706" s="302"/>
      <c r="P706" s="302"/>
      <c r="Q706" s="302"/>
      <c r="R706" s="302"/>
      <c r="S706" s="302"/>
      <c r="T706" s="302"/>
      <c r="U706" s="302"/>
      <c r="V706" s="302"/>
      <c r="W706" s="302"/>
      <c r="X706" s="302"/>
      <c r="Y706" s="302"/>
      <c r="Z706" s="302"/>
      <c r="AA706" s="302"/>
      <c r="AD706"/>
      <c r="AE706"/>
    </row>
    <row r="707" spans="2:31" ht="63.75" hidden="1">
      <c r="B707" s="313">
        <f t="shared" si="10"/>
        <v>0</v>
      </c>
      <c r="C707" s="294"/>
      <c r="D707" s="294"/>
      <c r="E707" s="294"/>
      <c r="F707" s="294"/>
      <c r="G707" s="294"/>
      <c r="H707" s="294"/>
      <c r="I707" s="294"/>
      <c r="J707" s="294"/>
      <c r="K707" s="217"/>
      <c r="L707" s="217"/>
      <c r="M707" s="217"/>
      <c r="N707" s="302"/>
      <c r="O707" s="302"/>
      <c r="P707" s="302"/>
      <c r="Q707" s="302"/>
      <c r="R707" s="302"/>
      <c r="S707" s="302"/>
      <c r="T707" s="302"/>
      <c r="U707" s="302"/>
      <c r="V707" s="302"/>
      <c r="W707" s="302"/>
      <c r="X707" s="302"/>
      <c r="Y707" s="302"/>
      <c r="Z707" s="302"/>
      <c r="AA707" s="302"/>
      <c r="AD707"/>
      <c r="AE707"/>
    </row>
    <row r="708" spans="2:31" ht="63.75" hidden="1">
      <c r="B708" s="313">
        <f t="shared" si="10"/>
        <v>0</v>
      </c>
      <c r="C708" s="294"/>
      <c r="D708" s="294"/>
      <c r="E708" s="294"/>
      <c r="F708" s="294"/>
      <c r="G708" s="294"/>
      <c r="H708" s="294"/>
      <c r="I708" s="294"/>
      <c r="J708" s="294"/>
      <c r="K708" s="217"/>
      <c r="L708" s="217"/>
      <c r="M708" s="217"/>
      <c r="N708" s="302"/>
      <c r="O708" s="302"/>
      <c r="P708" s="302"/>
      <c r="Q708" s="302"/>
      <c r="R708" s="302"/>
      <c r="S708" s="302"/>
      <c r="T708" s="302"/>
      <c r="U708" s="302"/>
      <c r="V708" s="302"/>
      <c r="W708" s="302"/>
      <c r="X708" s="302"/>
      <c r="Y708" s="302"/>
      <c r="Z708" s="302"/>
      <c r="AA708" s="302"/>
      <c r="AD708"/>
      <c r="AE708"/>
    </row>
    <row r="709" spans="2:31" ht="63.75" hidden="1">
      <c r="B709" s="313">
        <f t="shared" si="10"/>
        <v>0</v>
      </c>
      <c r="C709" s="294"/>
      <c r="D709" s="294"/>
      <c r="E709" s="294"/>
      <c r="F709" s="294"/>
      <c r="G709" s="294"/>
      <c r="H709" s="294"/>
      <c r="I709" s="294"/>
      <c r="J709" s="294"/>
      <c r="K709" s="217"/>
      <c r="L709" s="217"/>
      <c r="M709" s="217"/>
      <c r="N709" s="302"/>
      <c r="O709" s="302"/>
      <c r="P709" s="302"/>
      <c r="Q709" s="302"/>
      <c r="R709" s="302"/>
      <c r="S709" s="302"/>
      <c r="T709" s="302"/>
      <c r="U709" s="302"/>
      <c r="V709" s="302"/>
      <c r="W709" s="302"/>
      <c r="X709" s="302"/>
      <c r="Y709" s="302"/>
      <c r="Z709" s="302"/>
      <c r="AA709" s="302"/>
      <c r="AD709"/>
      <c r="AE709"/>
    </row>
    <row r="710" spans="2:31" ht="63.75" hidden="1">
      <c r="B710" s="313">
        <f t="shared" si="10"/>
        <v>0</v>
      </c>
      <c r="C710" s="294"/>
      <c r="D710" s="294"/>
      <c r="E710" s="294"/>
      <c r="F710" s="294"/>
      <c r="G710" s="294"/>
      <c r="H710" s="294"/>
      <c r="I710" s="294"/>
      <c r="J710" s="294"/>
      <c r="K710" s="217"/>
      <c r="L710" s="217"/>
      <c r="M710" s="217"/>
      <c r="N710" s="302"/>
      <c r="O710" s="302"/>
      <c r="P710" s="302"/>
      <c r="Q710" s="302"/>
      <c r="R710" s="302"/>
      <c r="S710" s="302"/>
      <c r="T710" s="302"/>
      <c r="U710" s="302"/>
      <c r="V710" s="302"/>
      <c r="W710" s="302"/>
      <c r="X710" s="302"/>
      <c r="Y710" s="302"/>
      <c r="Z710" s="302"/>
      <c r="AA710" s="302"/>
      <c r="AD710"/>
      <c r="AE710"/>
    </row>
    <row r="711" spans="2:31" ht="63.75" hidden="1">
      <c r="B711" s="313">
        <f t="shared" si="10"/>
        <v>0</v>
      </c>
      <c r="C711" s="294"/>
      <c r="D711" s="294"/>
      <c r="E711" s="294"/>
      <c r="F711" s="294"/>
      <c r="G711" s="294"/>
      <c r="H711" s="294"/>
      <c r="I711" s="294"/>
      <c r="J711" s="294"/>
      <c r="K711" s="217"/>
      <c r="L711" s="217"/>
      <c r="M711" s="217"/>
      <c r="N711" s="302"/>
      <c r="O711" s="302"/>
      <c r="P711" s="302"/>
      <c r="Q711" s="302"/>
      <c r="R711" s="302"/>
      <c r="S711" s="302"/>
      <c r="T711" s="302"/>
      <c r="U711" s="302"/>
      <c r="V711" s="302"/>
      <c r="W711" s="302"/>
      <c r="X711" s="302"/>
      <c r="Y711" s="302"/>
      <c r="Z711" s="302"/>
      <c r="AA711" s="302"/>
      <c r="AD711"/>
      <c r="AE711"/>
    </row>
    <row r="712" spans="2:31" ht="63.75" hidden="1">
      <c r="B712" s="313">
        <f t="shared" si="10"/>
        <v>0</v>
      </c>
      <c r="C712" s="294"/>
      <c r="D712" s="294"/>
      <c r="E712" s="294"/>
      <c r="F712" s="294"/>
      <c r="G712" s="294"/>
      <c r="H712" s="294"/>
      <c r="I712" s="294"/>
      <c r="J712" s="294"/>
      <c r="K712" s="217"/>
      <c r="L712" s="217"/>
      <c r="M712" s="217"/>
      <c r="N712" s="302"/>
      <c r="O712" s="302"/>
      <c r="P712" s="302"/>
      <c r="Q712" s="302"/>
      <c r="R712" s="302"/>
      <c r="S712" s="302"/>
      <c r="T712" s="302"/>
      <c r="U712" s="302"/>
      <c r="V712" s="302"/>
      <c r="W712" s="302"/>
      <c r="X712" s="302"/>
      <c r="Y712" s="302"/>
      <c r="Z712" s="302"/>
      <c r="AA712" s="302"/>
      <c r="AD712"/>
      <c r="AE712"/>
    </row>
    <row r="713" spans="2:31" ht="63.75" hidden="1">
      <c r="B713" s="313">
        <f t="shared" si="10"/>
        <v>0</v>
      </c>
      <c r="C713" s="294"/>
      <c r="D713" s="294"/>
      <c r="E713" s="294"/>
      <c r="F713" s="294"/>
      <c r="G713" s="294"/>
      <c r="H713" s="294"/>
      <c r="I713" s="294"/>
      <c r="J713" s="294"/>
      <c r="K713" s="217"/>
      <c r="L713" s="217"/>
      <c r="M713" s="217"/>
      <c r="N713" s="302"/>
      <c r="O713" s="302"/>
      <c r="P713" s="302"/>
      <c r="Q713" s="302"/>
      <c r="R713" s="302"/>
      <c r="S713" s="302"/>
      <c r="T713" s="302"/>
      <c r="U713" s="302"/>
      <c r="V713" s="302"/>
      <c r="W713" s="302"/>
      <c r="X713" s="302"/>
      <c r="Y713" s="302"/>
      <c r="Z713" s="302"/>
      <c r="AA713" s="302"/>
      <c r="AD713"/>
      <c r="AE713"/>
    </row>
    <row r="714" spans="2:31" ht="63.75" hidden="1">
      <c r="B714" s="313">
        <f t="shared" si="10"/>
        <v>0</v>
      </c>
      <c r="C714" s="294"/>
      <c r="D714" s="294"/>
      <c r="E714" s="294"/>
      <c r="F714" s="294"/>
      <c r="G714" s="294"/>
      <c r="H714" s="294"/>
      <c r="I714" s="294"/>
      <c r="J714" s="294"/>
      <c r="K714" s="217"/>
      <c r="L714" s="217"/>
      <c r="M714" s="217"/>
      <c r="N714" s="302"/>
      <c r="O714" s="302"/>
      <c r="P714" s="302"/>
      <c r="Q714" s="302"/>
      <c r="R714" s="302"/>
      <c r="S714" s="302"/>
      <c r="T714" s="302"/>
      <c r="U714" s="302"/>
      <c r="V714" s="302"/>
      <c r="W714" s="302"/>
      <c r="X714" s="302"/>
      <c r="Y714" s="302"/>
      <c r="Z714" s="302"/>
      <c r="AA714" s="302"/>
      <c r="AD714"/>
      <c r="AE714"/>
    </row>
    <row r="715" spans="2:31" ht="63.75" hidden="1">
      <c r="B715" s="313">
        <f t="shared" si="10"/>
        <v>0</v>
      </c>
      <c r="C715" s="294"/>
      <c r="D715" s="294"/>
      <c r="E715" s="294"/>
      <c r="F715" s="294"/>
      <c r="G715" s="294"/>
      <c r="H715" s="296"/>
      <c r="I715" s="296"/>
      <c r="J715" s="296"/>
      <c r="K715" s="217"/>
      <c r="L715" s="217"/>
      <c r="M715" s="217"/>
      <c r="N715" s="302"/>
      <c r="O715" s="302"/>
      <c r="P715" s="302"/>
      <c r="Q715" s="302"/>
      <c r="R715" s="302"/>
      <c r="S715" s="302"/>
      <c r="T715" s="302"/>
      <c r="U715" s="302"/>
      <c r="V715" s="302"/>
      <c r="W715" s="302"/>
      <c r="X715" s="302"/>
      <c r="Y715" s="302"/>
      <c r="Z715" s="302"/>
      <c r="AA715" s="302"/>
      <c r="AD715"/>
      <c r="AE715"/>
    </row>
    <row r="716" spans="2:31" ht="63.75" hidden="1">
      <c r="B716" s="313">
        <f t="shared" ref="B716:B779" si="11">IF($C$8=$B$6,"",AA716)</f>
        <v>0</v>
      </c>
      <c r="C716" s="294"/>
      <c r="D716" s="294"/>
      <c r="E716" s="294"/>
      <c r="F716" s="294"/>
      <c r="G716" s="294"/>
      <c r="H716" s="296"/>
      <c r="I716" s="296"/>
      <c r="J716" s="296"/>
      <c r="K716" s="217"/>
      <c r="L716" s="217"/>
      <c r="M716" s="217"/>
      <c r="N716" s="302"/>
      <c r="O716" s="302"/>
      <c r="P716" s="302"/>
      <c r="Q716" s="302"/>
      <c r="R716" s="302"/>
      <c r="S716" s="302"/>
      <c r="T716" s="302"/>
      <c r="U716" s="302"/>
      <c r="V716" s="302"/>
      <c r="W716" s="302"/>
      <c r="X716" s="302"/>
      <c r="Y716" s="302"/>
      <c r="Z716" s="302"/>
      <c r="AA716" s="302"/>
      <c r="AD716"/>
      <c r="AE716"/>
    </row>
    <row r="717" spans="2:31" ht="63.75" hidden="1">
      <c r="B717" s="313">
        <f t="shared" si="11"/>
        <v>0</v>
      </c>
      <c r="C717" s="294"/>
      <c r="D717" s="294"/>
      <c r="E717" s="294"/>
      <c r="F717" s="294"/>
      <c r="G717" s="294"/>
      <c r="H717" s="296"/>
      <c r="I717" s="296"/>
      <c r="J717" s="296"/>
      <c r="K717" s="217"/>
      <c r="L717" s="217"/>
      <c r="M717" s="217"/>
      <c r="N717" s="302"/>
      <c r="O717" s="302"/>
      <c r="P717" s="302"/>
      <c r="Q717" s="302"/>
      <c r="R717" s="302"/>
      <c r="S717" s="302"/>
      <c r="T717" s="302"/>
      <c r="U717" s="302"/>
      <c r="V717" s="302"/>
      <c r="W717" s="302"/>
      <c r="X717" s="302"/>
      <c r="Y717" s="302"/>
      <c r="Z717" s="302"/>
      <c r="AA717" s="302"/>
      <c r="AD717"/>
      <c r="AE717"/>
    </row>
    <row r="718" spans="2:31" ht="63.75" hidden="1">
      <c r="B718" s="313">
        <f t="shared" si="11"/>
        <v>0</v>
      </c>
      <c r="C718" s="294"/>
      <c r="D718" s="294"/>
      <c r="E718" s="294"/>
      <c r="F718" s="296"/>
      <c r="G718" s="296"/>
      <c r="H718" s="296"/>
      <c r="I718" s="296"/>
      <c r="J718" s="296"/>
      <c r="K718" s="217"/>
      <c r="L718" s="217"/>
      <c r="M718" s="217"/>
      <c r="N718" s="302"/>
      <c r="O718" s="302"/>
      <c r="P718" s="302"/>
      <c r="Q718" s="302"/>
      <c r="R718" s="302"/>
      <c r="S718" s="302"/>
      <c r="T718" s="302"/>
      <c r="U718" s="302"/>
      <c r="V718" s="302"/>
      <c r="W718" s="302"/>
      <c r="X718" s="302"/>
      <c r="Y718" s="302"/>
      <c r="Z718" s="302"/>
      <c r="AA718" s="302"/>
      <c r="AD718"/>
      <c r="AE718"/>
    </row>
    <row r="719" spans="2:31" ht="63.75" hidden="1">
      <c r="B719" s="313">
        <f t="shared" si="11"/>
        <v>0</v>
      </c>
      <c r="C719" s="294"/>
      <c r="D719" s="294"/>
      <c r="E719" s="294"/>
      <c r="F719" s="296"/>
      <c r="G719" s="296"/>
      <c r="H719" s="296"/>
      <c r="I719" s="296"/>
      <c r="J719" s="296"/>
      <c r="K719" s="217"/>
      <c r="L719" s="217"/>
      <c r="M719" s="217"/>
      <c r="N719" s="302"/>
      <c r="O719" s="302"/>
      <c r="P719" s="302"/>
      <c r="Q719" s="302"/>
      <c r="R719" s="302"/>
      <c r="S719" s="302"/>
      <c r="T719" s="302"/>
      <c r="U719" s="302"/>
      <c r="V719" s="302"/>
      <c r="W719" s="302"/>
      <c r="X719" s="302"/>
      <c r="Y719" s="302"/>
      <c r="Z719" s="302"/>
      <c r="AA719" s="302"/>
      <c r="AD719"/>
      <c r="AE719"/>
    </row>
    <row r="720" spans="2:31" ht="63.75" hidden="1">
      <c r="B720" s="313">
        <f t="shared" si="11"/>
        <v>0</v>
      </c>
      <c r="C720" s="294"/>
      <c r="D720" s="294"/>
      <c r="E720" s="294"/>
      <c r="F720" s="296"/>
      <c r="G720" s="296"/>
      <c r="H720" s="296"/>
      <c r="I720" s="296"/>
      <c r="J720" s="296"/>
      <c r="K720" s="217"/>
      <c r="L720" s="217"/>
      <c r="M720" s="217"/>
      <c r="N720" s="302"/>
      <c r="O720" s="302"/>
      <c r="P720" s="302"/>
      <c r="Q720" s="302"/>
      <c r="R720" s="302"/>
      <c r="S720" s="302"/>
      <c r="T720" s="302"/>
      <c r="U720" s="302"/>
      <c r="V720" s="302"/>
      <c r="W720" s="302"/>
      <c r="X720" s="302"/>
      <c r="Y720" s="302"/>
      <c r="Z720" s="302"/>
      <c r="AA720" s="302"/>
      <c r="AD720"/>
      <c r="AE720"/>
    </row>
    <row r="721" spans="2:31" ht="63.75" hidden="1">
      <c r="B721" s="313">
        <f t="shared" si="11"/>
        <v>0</v>
      </c>
      <c r="C721" s="294"/>
      <c r="D721" s="294"/>
      <c r="E721" s="294"/>
      <c r="F721" s="296"/>
      <c r="G721" s="296"/>
      <c r="H721" s="296"/>
      <c r="I721" s="296"/>
      <c r="J721" s="296"/>
      <c r="K721" s="217"/>
      <c r="L721" s="217"/>
      <c r="M721" s="217"/>
      <c r="N721" s="302"/>
      <c r="O721" s="302"/>
      <c r="P721" s="302"/>
      <c r="Q721" s="302"/>
      <c r="R721" s="302"/>
      <c r="S721" s="302"/>
      <c r="T721" s="302"/>
      <c r="U721" s="302"/>
      <c r="V721" s="302"/>
      <c r="W721" s="302"/>
      <c r="X721" s="302"/>
      <c r="Y721" s="302"/>
      <c r="Z721" s="302"/>
      <c r="AA721" s="302"/>
      <c r="AD721"/>
      <c r="AE721"/>
    </row>
    <row r="722" spans="2:31" ht="63.75" hidden="1">
      <c r="B722" s="313">
        <f t="shared" si="11"/>
        <v>0</v>
      </c>
      <c r="C722" s="294"/>
      <c r="D722" s="294"/>
      <c r="E722" s="294"/>
      <c r="F722" s="296"/>
      <c r="G722" s="296"/>
      <c r="H722" s="296"/>
      <c r="I722" s="296"/>
      <c r="J722" s="296"/>
      <c r="K722" s="217"/>
      <c r="L722" s="217"/>
      <c r="M722" s="217"/>
      <c r="N722" s="302"/>
      <c r="O722" s="302"/>
      <c r="P722" s="302"/>
      <c r="Q722" s="302"/>
      <c r="R722" s="302"/>
      <c r="S722" s="302"/>
      <c r="T722" s="302"/>
      <c r="U722" s="302"/>
      <c r="V722" s="302"/>
      <c r="W722" s="302"/>
      <c r="X722" s="302"/>
      <c r="Y722" s="302"/>
      <c r="Z722" s="302"/>
      <c r="AA722" s="302"/>
      <c r="AD722"/>
      <c r="AE722"/>
    </row>
    <row r="723" spans="2:31" ht="63.75" hidden="1">
      <c r="B723" s="313">
        <f t="shared" si="11"/>
        <v>0</v>
      </c>
      <c r="C723" s="294"/>
      <c r="D723" s="294"/>
      <c r="E723" s="294"/>
      <c r="F723" s="296"/>
      <c r="G723" s="296"/>
      <c r="H723" s="296"/>
      <c r="I723" s="296"/>
      <c r="J723" s="296"/>
      <c r="K723" s="217"/>
      <c r="L723" s="217"/>
      <c r="M723" s="217"/>
      <c r="N723" s="302"/>
      <c r="O723" s="302"/>
      <c r="P723" s="302"/>
      <c r="Q723" s="302"/>
      <c r="R723" s="302"/>
      <c r="S723" s="302"/>
      <c r="T723" s="302"/>
      <c r="U723" s="302"/>
      <c r="V723" s="302"/>
      <c r="W723" s="302"/>
      <c r="X723" s="302"/>
      <c r="Y723" s="302"/>
      <c r="Z723" s="302"/>
      <c r="AA723" s="302"/>
      <c r="AD723"/>
      <c r="AE723"/>
    </row>
    <row r="724" spans="2:31" ht="63.75" hidden="1">
      <c r="B724" s="313">
        <f t="shared" si="11"/>
        <v>0</v>
      </c>
      <c r="C724" s="294"/>
      <c r="D724" s="294"/>
      <c r="E724" s="294"/>
      <c r="F724" s="296"/>
      <c r="G724" s="296"/>
      <c r="H724" s="296"/>
      <c r="I724" s="296"/>
      <c r="J724" s="296"/>
      <c r="K724" s="217"/>
      <c r="L724" s="217"/>
      <c r="M724" s="217"/>
      <c r="N724" s="302"/>
      <c r="O724" s="302"/>
      <c r="P724" s="302"/>
      <c r="Q724" s="302"/>
      <c r="R724" s="302"/>
      <c r="S724" s="302"/>
      <c r="T724" s="302"/>
      <c r="U724" s="302"/>
      <c r="V724" s="302"/>
      <c r="W724" s="302"/>
      <c r="X724" s="302"/>
      <c r="Y724" s="302"/>
      <c r="Z724" s="302"/>
      <c r="AA724" s="302"/>
      <c r="AD724"/>
      <c r="AE724"/>
    </row>
    <row r="725" spans="2:31" ht="63.75" hidden="1">
      <c r="B725" s="313">
        <f t="shared" si="11"/>
        <v>0</v>
      </c>
      <c r="C725" s="294"/>
      <c r="D725" s="294"/>
      <c r="E725" s="294"/>
      <c r="F725" s="296"/>
      <c r="G725" s="296"/>
      <c r="H725" s="296"/>
      <c r="I725" s="296"/>
      <c r="J725" s="296"/>
      <c r="K725" s="217"/>
      <c r="L725" s="217"/>
      <c r="M725" s="217"/>
      <c r="N725" s="302"/>
      <c r="O725" s="302"/>
      <c r="P725" s="302"/>
      <c r="Q725" s="302"/>
      <c r="R725" s="302"/>
      <c r="S725" s="302"/>
      <c r="T725" s="302"/>
      <c r="U725" s="302"/>
      <c r="V725" s="302"/>
      <c r="W725" s="302"/>
      <c r="X725" s="302"/>
      <c r="Y725" s="302"/>
      <c r="Z725" s="302"/>
      <c r="AA725" s="302"/>
      <c r="AD725"/>
      <c r="AE725"/>
    </row>
    <row r="726" spans="2:31" ht="63.75" hidden="1">
      <c r="B726" s="313">
        <f t="shared" si="11"/>
        <v>0</v>
      </c>
      <c r="C726" s="294"/>
      <c r="D726" s="294"/>
      <c r="E726" s="294"/>
      <c r="F726" s="296"/>
      <c r="G726" s="296"/>
      <c r="H726" s="296"/>
      <c r="I726" s="296"/>
      <c r="J726" s="296"/>
      <c r="K726" s="217"/>
      <c r="L726" s="217"/>
      <c r="M726" s="217"/>
      <c r="N726" s="302"/>
      <c r="O726" s="302"/>
      <c r="P726" s="302"/>
      <c r="Q726" s="302"/>
      <c r="R726" s="302"/>
      <c r="S726" s="302"/>
      <c r="T726" s="302"/>
      <c r="U726" s="302"/>
      <c r="V726" s="302"/>
      <c r="W726" s="302"/>
      <c r="X726" s="302"/>
      <c r="Y726" s="302"/>
      <c r="Z726" s="302"/>
      <c r="AA726" s="302"/>
      <c r="AD726"/>
      <c r="AE726"/>
    </row>
    <row r="727" spans="2:31" ht="63.75" hidden="1">
      <c r="B727" s="313">
        <f t="shared" si="11"/>
        <v>0</v>
      </c>
      <c r="C727" s="294"/>
      <c r="D727" s="294"/>
      <c r="E727" s="294"/>
      <c r="F727" s="296"/>
      <c r="G727" s="296"/>
      <c r="H727" s="296"/>
      <c r="I727" s="296"/>
      <c r="J727" s="296"/>
      <c r="K727" s="217"/>
      <c r="L727" s="217"/>
      <c r="M727" s="217"/>
      <c r="N727" s="302"/>
      <c r="O727" s="302"/>
      <c r="P727" s="302"/>
      <c r="Q727" s="302"/>
      <c r="R727" s="302"/>
      <c r="S727" s="302"/>
      <c r="T727" s="302"/>
      <c r="U727" s="302"/>
      <c r="V727" s="302"/>
      <c r="W727" s="302"/>
      <c r="X727" s="302"/>
      <c r="Y727" s="302"/>
      <c r="Z727" s="302"/>
      <c r="AA727" s="302"/>
      <c r="AD727"/>
      <c r="AE727"/>
    </row>
    <row r="728" spans="2:31" ht="63.75" hidden="1">
      <c r="B728" s="313">
        <f t="shared" si="11"/>
        <v>0</v>
      </c>
      <c r="C728" s="294"/>
      <c r="D728" s="294"/>
      <c r="E728" s="294"/>
      <c r="F728" s="294"/>
      <c r="G728" s="294"/>
      <c r="H728" s="296"/>
      <c r="I728" s="296"/>
      <c r="J728" s="296"/>
      <c r="K728" s="217"/>
      <c r="L728" s="217"/>
      <c r="M728" s="217"/>
      <c r="N728" s="302"/>
      <c r="O728" s="302"/>
      <c r="P728" s="302"/>
      <c r="Q728" s="302"/>
      <c r="R728" s="302"/>
      <c r="S728" s="302"/>
      <c r="T728" s="302"/>
      <c r="U728" s="302"/>
      <c r="V728" s="302"/>
      <c r="W728" s="302"/>
      <c r="X728" s="302"/>
      <c r="Y728" s="302"/>
      <c r="Z728" s="302"/>
      <c r="AA728" s="302"/>
      <c r="AD728"/>
      <c r="AE728"/>
    </row>
    <row r="729" spans="2:31" ht="63.75" hidden="1">
      <c r="B729" s="313">
        <f t="shared" si="11"/>
        <v>0</v>
      </c>
      <c r="C729" s="294"/>
      <c r="D729" s="294"/>
      <c r="E729" s="294"/>
      <c r="F729" s="294"/>
      <c r="G729" s="294"/>
      <c r="H729" s="294"/>
      <c r="I729" s="294"/>
      <c r="J729" s="294"/>
      <c r="K729" s="217"/>
      <c r="L729" s="217"/>
      <c r="M729" s="217"/>
      <c r="N729" s="302"/>
      <c r="O729" s="302"/>
      <c r="P729" s="302"/>
      <c r="Q729" s="302"/>
      <c r="R729" s="302"/>
      <c r="S729" s="302"/>
      <c r="T729" s="302"/>
      <c r="U729" s="302"/>
      <c r="V729" s="302"/>
      <c r="W729" s="302"/>
      <c r="X729" s="302"/>
      <c r="Y729" s="302"/>
      <c r="Z729" s="302"/>
      <c r="AA729" s="302"/>
      <c r="AD729"/>
      <c r="AE729"/>
    </row>
    <row r="730" spans="2:31" ht="63.75" hidden="1">
      <c r="B730" s="313">
        <f t="shared" si="11"/>
        <v>0</v>
      </c>
      <c r="C730" s="294"/>
      <c r="D730" s="294"/>
      <c r="E730" s="294"/>
      <c r="F730" s="296"/>
      <c r="G730" s="296"/>
      <c r="H730" s="296"/>
      <c r="I730" s="296"/>
      <c r="J730" s="296"/>
      <c r="K730" s="217"/>
      <c r="L730" s="217"/>
      <c r="M730" s="217"/>
      <c r="N730" s="302"/>
      <c r="O730" s="302"/>
      <c r="P730" s="302"/>
      <c r="Q730" s="302"/>
      <c r="R730" s="302"/>
      <c r="S730" s="302"/>
      <c r="T730" s="302"/>
      <c r="U730" s="302"/>
      <c r="V730" s="302"/>
      <c r="W730" s="302"/>
      <c r="X730" s="302"/>
      <c r="Y730" s="302"/>
      <c r="Z730" s="302"/>
      <c r="AA730" s="302"/>
      <c r="AD730"/>
      <c r="AE730"/>
    </row>
    <row r="731" spans="2:31" ht="63.75" hidden="1">
      <c r="B731" s="313">
        <f t="shared" si="11"/>
        <v>0</v>
      </c>
      <c r="C731" s="294"/>
      <c r="D731" s="294"/>
      <c r="E731" s="294"/>
      <c r="F731" s="296"/>
      <c r="G731" s="296"/>
      <c r="H731" s="296"/>
      <c r="I731" s="296"/>
      <c r="J731" s="296"/>
      <c r="K731" s="295"/>
      <c r="L731" s="295"/>
      <c r="M731" s="295"/>
      <c r="N731" s="302"/>
      <c r="O731" s="302"/>
      <c r="P731" s="302"/>
      <c r="Q731" s="302"/>
      <c r="R731" s="302"/>
      <c r="S731" s="302"/>
      <c r="T731" s="302"/>
      <c r="U731" s="302"/>
      <c r="V731" s="302"/>
      <c r="W731" s="302"/>
      <c r="X731" s="302"/>
      <c r="Y731" s="302"/>
      <c r="Z731" s="302"/>
      <c r="AA731" s="302"/>
      <c r="AD731"/>
      <c r="AE731"/>
    </row>
    <row r="732" spans="2:31" ht="63.75" hidden="1">
      <c r="B732" s="313">
        <f t="shared" si="11"/>
        <v>0</v>
      </c>
      <c r="C732" s="294"/>
      <c r="D732" s="294"/>
      <c r="E732" s="294"/>
      <c r="F732" s="296"/>
      <c r="G732" s="296"/>
      <c r="H732" s="296"/>
      <c r="I732" s="296"/>
      <c r="J732" s="296"/>
      <c r="K732" s="295"/>
      <c r="L732" s="295"/>
      <c r="M732" s="295"/>
      <c r="N732" s="302"/>
      <c r="O732" s="302"/>
      <c r="P732" s="302"/>
      <c r="Q732" s="302"/>
      <c r="R732" s="302"/>
      <c r="S732" s="302"/>
      <c r="T732" s="302"/>
      <c r="U732" s="302"/>
      <c r="V732" s="302"/>
      <c r="W732" s="302"/>
      <c r="X732" s="302"/>
      <c r="Y732" s="302"/>
      <c r="Z732" s="302"/>
      <c r="AA732" s="302"/>
      <c r="AD732"/>
      <c r="AE732"/>
    </row>
    <row r="733" spans="2:31" ht="63.75" hidden="1">
      <c r="B733" s="313">
        <f t="shared" si="11"/>
        <v>0</v>
      </c>
      <c r="C733" s="294"/>
      <c r="D733" s="294"/>
      <c r="E733" s="294"/>
      <c r="F733" s="296"/>
      <c r="G733" s="296"/>
      <c r="H733" s="296"/>
      <c r="I733" s="296"/>
      <c r="J733" s="296"/>
      <c r="K733" s="295"/>
      <c r="L733" s="295"/>
      <c r="M733" s="295"/>
      <c r="N733" s="302"/>
      <c r="O733" s="302"/>
      <c r="P733" s="302"/>
      <c r="Q733" s="302"/>
      <c r="R733" s="302"/>
      <c r="S733" s="302"/>
      <c r="T733" s="302"/>
      <c r="U733" s="302"/>
      <c r="V733" s="302"/>
      <c r="W733" s="302"/>
      <c r="X733" s="302"/>
      <c r="Y733" s="302"/>
      <c r="Z733" s="302"/>
      <c r="AA733" s="302"/>
      <c r="AD733"/>
      <c r="AE733"/>
    </row>
    <row r="734" spans="2:31" ht="63.75" hidden="1">
      <c r="B734" s="313">
        <f t="shared" si="11"/>
        <v>0</v>
      </c>
      <c r="C734" s="294"/>
      <c r="D734" s="294"/>
      <c r="E734" s="294"/>
      <c r="F734" s="296"/>
      <c r="G734" s="296"/>
      <c r="H734" s="296"/>
      <c r="I734" s="296"/>
      <c r="J734" s="296"/>
      <c r="K734" s="295"/>
      <c r="L734" s="295"/>
      <c r="M734" s="295"/>
      <c r="N734" s="302"/>
      <c r="O734" s="302"/>
      <c r="P734" s="302"/>
      <c r="Q734" s="302"/>
      <c r="R734" s="302"/>
      <c r="S734" s="302"/>
      <c r="T734" s="302"/>
      <c r="U734" s="302"/>
      <c r="V734" s="302"/>
      <c r="W734" s="302"/>
      <c r="X734" s="302"/>
      <c r="Y734" s="302"/>
      <c r="Z734" s="302"/>
      <c r="AA734" s="302"/>
      <c r="AD734"/>
      <c r="AE734"/>
    </row>
    <row r="735" spans="2:31" ht="63.75" hidden="1">
      <c r="B735" s="313">
        <f t="shared" si="11"/>
        <v>0</v>
      </c>
      <c r="C735" s="294"/>
      <c r="D735" s="294"/>
      <c r="E735" s="294"/>
      <c r="F735" s="296"/>
      <c r="G735" s="296"/>
      <c r="H735" s="296"/>
      <c r="I735" s="296"/>
      <c r="J735" s="296"/>
      <c r="K735" s="295"/>
      <c r="L735" s="295"/>
      <c r="M735" s="295"/>
      <c r="N735" s="302"/>
      <c r="O735" s="302"/>
      <c r="P735" s="302"/>
      <c r="Q735" s="302"/>
      <c r="R735" s="302"/>
      <c r="S735" s="302"/>
      <c r="T735" s="302"/>
      <c r="U735" s="302"/>
      <c r="V735" s="302"/>
      <c r="W735" s="302"/>
      <c r="X735" s="302"/>
      <c r="Y735" s="302"/>
      <c r="Z735" s="302"/>
      <c r="AA735" s="302"/>
      <c r="AD735"/>
      <c r="AE735"/>
    </row>
    <row r="736" spans="2:31" ht="63.75" hidden="1">
      <c r="B736" s="313">
        <f t="shared" si="11"/>
        <v>0</v>
      </c>
      <c r="C736" s="294"/>
      <c r="D736" s="294"/>
      <c r="E736" s="294"/>
      <c r="F736" s="296"/>
      <c r="G736" s="296"/>
      <c r="H736" s="296"/>
      <c r="I736" s="296"/>
      <c r="J736" s="296"/>
      <c r="K736" s="295"/>
      <c r="L736" s="295"/>
      <c r="M736" s="295"/>
      <c r="N736" s="302"/>
      <c r="O736" s="302"/>
      <c r="P736" s="302"/>
      <c r="Q736" s="302"/>
      <c r="R736" s="302"/>
      <c r="S736" s="302"/>
      <c r="T736" s="302"/>
      <c r="U736" s="302"/>
      <c r="V736" s="302"/>
      <c r="W736" s="302"/>
      <c r="X736" s="302"/>
      <c r="Y736" s="302"/>
      <c r="Z736" s="302"/>
      <c r="AA736" s="302"/>
      <c r="AD736"/>
      <c r="AE736"/>
    </row>
    <row r="737" spans="2:31" ht="63.75" hidden="1">
      <c r="B737" s="313">
        <f t="shared" si="11"/>
        <v>0</v>
      </c>
      <c r="C737" s="294"/>
      <c r="D737" s="294"/>
      <c r="E737" s="294"/>
      <c r="F737" s="296"/>
      <c r="G737" s="296"/>
      <c r="H737" s="296"/>
      <c r="I737" s="296"/>
      <c r="J737" s="296"/>
      <c r="K737" s="295"/>
      <c r="L737" s="295"/>
      <c r="M737" s="295"/>
      <c r="N737" s="302"/>
      <c r="O737" s="302"/>
      <c r="P737" s="302"/>
      <c r="Q737" s="302"/>
      <c r="R737" s="302"/>
      <c r="S737" s="302"/>
      <c r="T737" s="302"/>
      <c r="U737" s="302"/>
      <c r="V737" s="302"/>
      <c r="W737" s="302"/>
      <c r="X737" s="302"/>
      <c r="Y737" s="302"/>
      <c r="Z737" s="302"/>
      <c r="AA737" s="302"/>
      <c r="AD737"/>
      <c r="AE737"/>
    </row>
    <row r="738" spans="2:31" ht="63.75" hidden="1">
      <c r="B738" s="313">
        <f t="shared" si="11"/>
        <v>0</v>
      </c>
      <c r="C738" s="296"/>
      <c r="D738" s="296"/>
      <c r="E738" s="296"/>
      <c r="F738" s="296"/>
      <c r="G738" s="296"/>
      <c r="H738" s="296"/>
      <c r="I738" s="296"/>
      <c r="J738" s="296"/>
      <c r="K738" s="295"/>
      <c r="L738" s="295"/>
      <c r="M738" s="295"/>
      <c r="N738" s="302"/>
      <c r="O738" s="302"/>
      <c r="P738" s="302"/>
      <c r="Q738" s="302"/>
      <c r="R738" s="302"/>
      <c r="S738" s="302"/>
      <c r="T738" s="302"/>
      <c r="U738" s="302"/>
      <c r="V738" s="302"/>
      <c r="W738" s="302"/>
      <c r="X738" s="302"/>
      <c r="Y738" s="302"/>
      <c r="Z738" s="302"/>
      <c r="AA738" s="302"/>
      <c r="AD738"/>
      <c r="AE738"/>
    </row>
    <row r="739" spans="2:31" ht="63.75" hidden="1">
      <c r="B739" s="313">
        <f t="shared" si="11"/>
        <v>0</v>
      </c>
      <c r="C739" s="296"/>
      <c r="D739" s="296"/>
      <c r="E739" s="296"/>
      <c r="F739" s="296"/>
      <c r="G739" s="296"/>
      <c r="H739" s="296"/>
      <c r="I739" s="296"/>
      <c r="J739" s="296"/>
      <c r="K739" s="295"/>
      <c r="L739" s="295"/>
      <c r="M739" s="295"/>
      <c r="N739" s="302"/>
      <c r="O739" s="302"/>
      <c r="P739" s="302"/>
      <c r="Q739" s="302"/>
      <c r="R739" s="302"/>
      <c r="S739" s="302"/>
      <c r="T739" s="302"/>
      <c r="U739" s="302"/>
      <c r="V739" s="302"/>
      <c r="W739" s="302"/>
      <c r="X739" s="302"/>
      <c r="Y739" s="302"/>
      <c r="Z739" s="302"/>
      <c r="AA739" s="302"/>
      <c r="AD739"/>
      <c r="AE739"/>
    </row>
    <row r="740" spans="2:31" ht="63.75" hidden="1">
      <c r="B740" s="313">
        <f t="shared" si="11"/>
        <v>0</v>
      </c>
      <c r="C740" s="296"/>
      <c r="D740" s="296"/>
      <c r="E740" s="296"/>
      <c r="F740" s="296"/>
      <c r="G740" s="296"/>
      <c r="H740" s="296"/>
      <c r="I740" s="296"/>
      <c r="J740" s="296"/>
      <c r="K740" s="217"/>
      <c r="L740" s="217"/>
      <c r="M740" s="217"/>
      <c r="N740" s="302"/>
      <c r="O740" s="302"/>
      <c r="P740" s="302"/>
      <c r="Q740" s="302"/>
      <c r="R740" s="302"/>
      <c r="S740" s="302"/>
      <c r="T740" s="302"/>
      <c r="U740" s="302"/>
      <c r="V740" s="302"/>
      <c r="W740" s="302"/>
      <c r="X740" s="302"/>
      <c r="Y740" s="302"/>
      <c r="Z740" s="302"/>
      <c r="AA740" s="302"/>
      <c r="AD740"/>
      <c r="AE740"/>
    </row>
    <row r="741" spans="2:31" ht="63.75" hidden="1">
      <c r="B741" s="313">
        <f t="shared" si="11"/>
        <v>0</v>
      </c>
      <c r="C741" s="296"/>
      <c r="D741" s="296"/>
      <c r="E741" s="296"/>
      <c r="F741" s="296"/>
      <c r="G741" s="296"/>
      <c r="H741" s="296"/>
      <c r="I741" s="296"/>
      <c r="J741" s="296"/>
      <c r="K741" s="217"/>
      <c r="L741" s="217"/>
      <c r="M741" s="217"/>
      <c r="N741" s="302"/>
      <c r="O741" s="302"/>
      <c r="P741" s="302"/>
      <c r="Q741" s="302"/>
      <c r="R741" s="302"/>
      <c r="S741" s="302"/>
      <c r="T741" s="302"/>
      <c r="U741" s="302"/>
      <c r="V741" s="302"/>
      <c r="W741" s="302"/>
      <c r="X741" s="302"/>
      <c r="Y741" s="302"/>
      <c r="Z741" s="302"/>
      <c r="AA741" s="302"/>
      <c r="AD741"/>
      <c r="AE741"/>
    </row>
    <row r="742" spans="2:31" ht="63.75" hidden="1">
      <c r="B742" s="313">
        <f t="shared" si="11"/>
        <v>0</v>
      </c>
      <c r="C742" s="296"/>
      <c r="D742" s="296"/>
      <c r="E742" s="296"/>
      <c r="F742" s="296"/>
      <c r="G742" s="296"/>
      <c r="H742" s="296"/>
      <c r="I742" s="296"/>
      <c r="J742" s="296"/>
      <c r="K742" s="217"/>
      <c r="L742" s="217"/>
      <c r="M742" s="217"/>
      <c r="N742" s="302"/>
      <c r="O742" s="302"/>
      <c r="P742" s="302"/>
      <c r="Q742" s="302"/>
      <c r="R742" s="302"/>
      <c r="S742" s="302"/>
      <c r="T742" s="302"/>
      <c r="U742" s="302"/>
      <c r="V742" s="302"/>
      <c r="W742" s="302"/>
      <c r="X742" s="302"/>
      <c r="Y742" s="302"/>
      <c r="Z742" s="302"/>
      <c r="AA742" s="302"/>
      <c r="AD742"/>
      <c r="AE742"/>
    </row>
    <row r="743" spans="2:31" ht="63.75" hidden="1">
      <c r="B743" s="313">
        <f t="shared" si="11"/>
        <v>0</v>
      </c>
      <c r="C743" s="296"/>
      <c r="D743" s="296"/>
      <c r="E743" s="296"/>
      <c r="F743" s="296"/>
      <c r="G743" s="296"/>
      <c r="H743" s="296"/>
      <c r="I743" s="296"/>
      <c r="J743" s="296"/>
      <c r="K743" s="217"/>
      <c r="L743" s="217"/>
      <c r="M743" s="217"/>
      <c r="N743" s="302"/>
      <c r="O743" s="302"/>
      <c r="P743" s="302"/>
      <c r="Q743" s="302"/>
      <c r="R743" s="302"/>
      <c r="S743" s="302"/>
      <c r="T743" s="302"/>
      <c r="U743" s="302"/>
      <c r="V743" s="302"/>
      <c r="W743" s="302"/>
      <c r="X743" s="302"/>
      <c r="Y743" s="302"/>
      <c r="Z743" s="302"/>
      <c r="AA743" s="302"/>
      <c r="AD743"/>
      <c r="AE743"/>
    </row>
    <row r="744" spans="2:31" ht="63.75" hidden="1">
      <c r="B744" s="313">
        <f t="shared" si="11"/>
        <v>0</v>
      </c>
      <c r="C744" s="296"/>
      <c r="D744" s="296"/>
      <c r="E744" s="296"/>
      <c r="F744" s="296"/>
      <c r="G744" s="296"/>
      <c r="H744" s="296"/>
      <c r="I744" s="296"/>
      <c r="J744" s="296"/>
      <c r="K744" s="217"/>
      <c r="L744" s="217"/>
      <c r="M744" s="217"/>
      <c r="N744" s="302"/>
      <c r="O744" s="302"/>
      <c r="P744" s="302"/>
      <c r="Q744" s="302"/>
      <c r="R744" s="302"/>
      <c r="S744" s="302"/>
      <c r="T744" s="302"/>
      <c r="U744" s="302"/>
      <c r="V744" s="302"/>
      <c r="W744" s="302"/>
      <c r="X744" s="302"/>
      <c r="Y744" s="302"/>
      <c r="Z744" s="302"/>
      <c r="AA744" s="302"/>
      <c r="AD744"/>
      <c r="AE744"/>
    </row>
    <row r="745" spans="2:31" ht="63.75" hidden="1">
      <c r="B745" s="313">
        <f t="shared" si="11"/>
        <v>0</v>
      </c>
      <c r="C745" s="296"/>
      <c r="D745" s="296"/>
      <c r="E745" s="296"/>
      <c r="F745" s="296"/>
      <c r="G745" s="296"/>
      <c r="H745" s="296"/>
      <c r="I745" s="296"/>
      <c r="J745" s="296"/>
      <c r="K745" s="217"/>
      <c r="L745" s="217"/>
      <c r="M745" s="217"/>
      <c r="N745" s="302"/>
      <c r="O745" s="302"/>
      <c r="P745" s="302"/>
      <c r="Q745" s="302"/>
      <c r="R745" s="302"/>
      <c r="S745" s="302"/>
      <c r="T745" s="302"/>
      <c r="U745" s="302"/>
      <c r="V745" s="302"/>
      <c r="W745" s="302"/>
      <c r="X745" s="302"/>
      <c r="Y745" s="302"/>
      <c r="Z745" s="302"/>
      <c r="AA745" s="302"/>
      <c r="AD745"/>
      <c r="AE745"/>
    </row>
    <row r="746" spans="2:31" ht="63.75" hidden="1">
      <c r="B746" s="313">
        <f t="shared" si="11"/>
        <v>0</v>
      </c>
      <c r="C746" s="296"/>
      <c r="D746" s="296"/>
      <c r="E746" s="296"/>
      <c r="F746" s="296"/>
      <c r="G746" s="296"/>
      <c r="H746" s="296"/>
      <c r="I746" s="296"/>
      <c r="J746" s="296"/>
      <c r="K746" s="217"/>
      <c r="L746" s="217"/>
      <c r="M746" s="217"/>
      <c r="N746" s="302"/>
      <c r="O746" s="302"/>
      <c r="P746" s="302"/>
      <c r="Q746" s="302"/>
      <c r="R746" s="302"/>
      <c r="S746" s="302"/>
      <c r="T746" s="302"/>
      <c r="U746" s="302"/>
      <c r="V746" s="302"/>
      <c r="W746" s="302"/>
      <c r="X746" s="302"/>
      <c r="Y746" s="302"/>
      <c r="Z746" s="302"/>
      <c r="AA746" s="302"/>
      <c r="AD746"/>
      <c r="AE746"/>
    </row>
    <row r="747" spans="2:31" ht="63.75" hidden="1">
      <c r="B747" s="313">
        <f t="shared" si="11"/>
        <v>0</v>
      </c>
      <c r="C747" s="296"/>
      <c r="D747" s="296"/>
      <c r="E747" s="296"/>
      <c r="F747" s="296"/>
      <c r="G747" s="296"/>
      <c r="H747" s="296"/>
      <c r="I747" s="296"/>
      <c r="J747" s="296"/>
      <c r="K747" s="217"/>
      <c r="L747" s="217"/>
      <c r="M747" s="217"/>
      <c r="N747" s="302"/>
      <c r="O747" s="302"/>
      <c r="P747" s="302"/>
      <c r="Q747" s="302"/>
      <c r="R747" s="302"/>
      <c r="S747" s="302"/>
      <c r="T747" s="302"/>
      <c r="U747" s="302"/>
      <c r="V747" s="302"/>
      <c r="W747" s="302"/>
      <c r="X747" s="302"/>
      <c r="Y747" s="302"/>
      <c r="Z747" s="302"/>
      <c r="AA747" s="302"/>
      <c r="AD747"/>
      <c r="AE747"/>
    </row>
    <row r="748" spans="2:31" ht="63.75" hidden="1">
      <c r="B748" s="313">
        <f t="shared" si="11"/>
        <v>0</v>
      </c>
      <c r="C748" s="296"/>
      <c r="D748" s="296"/>
      <c r="E748" s="296"/>
      <c r="F748" s="296"/>
      <c r="G748" s="296"/>
      <c r="H748" s="296"/>
      <c r="I748" s="296"/>
      <c r="J748" s="296"/>
      <c r="K748" s="217"/>
      <c r="L748" s="217"/>
      <c r="M748" s="217"/>
      <c r="N748" s="302"/>
      <c r="O748" s="302"/>
      <c r="P748" s="302"/>
      <c r="Q748" s="302"/>
      <c r="R748" s="302"/>
      <c r="S748" s="302"/>
      <c r="T748" s="302"/>
      <c r="U748" s="302"/>
      <c r="V748" s="302"/>
      <c r="W748" s="302"/>
      <c r="X748" s="302"/>
      <c r="Y748" s="302"/>
      <c r="Z748" s="302"/>
      <c r="AA748" s="302"/>
      <c r="AD748"/>
      <c r="AE748"/>
    </row>
    <row r="749" spans="2:31" ht="63.75" hidden="1">
      <c r="B749" s="313">
        <f t="shared" si="11"/>
        <v>0</v>
      </c>
      <c r="C749" s="296"/>
      <c r="D749" s="296"/>
      <c r="E749" s="296"/>
      <c r="F749" s="296"/>
      <c r="G749" s="296"/>
      <c r="H749" s="296"/>
      <c r="I749" s="296"/>
      <c r="J749" s="296"/>
      <c r="K749" s="217"/>
      <c r="L749" s="217"/>
      <c r="M749" s="217"/>
      <c r="N749" s="302"/>
      <c r="O749" s="302"/>
      <c r="P749" s="302"/>
      <c r="Q749" s="302"/>
      <c r="R749" s="302"/>
      <c r="S749" s="302"/>
      <c r="T749" s="302"/>
      <c r="U749" s="302"/>
      <c r="V749" s="302"/>
      <c r="W749" s="302"/>
      <c r="X749" s="302"/>
      <c r="Y749" s="302"/>
      <c r="Z749" s="302"/>
      <c r="AA749" s="302"/>
      <c r="AD749"/>
      <c r="AE749"/>
    </row>
    <row r="750" spans="2:31" ht="63.75" hidden="1">
      <c r="B750" s="313">
        <f t="shared" si="11"/>
        <v>0</v>
      </c>
      <c r="C750" s="296"/>
      <c r="D750" s="296"/>
      <c r="E750" s="296"/>
      <c r="F750" s="296"/>
      <c r="G750" s="296"/>
      <c r="H750" s="296"/>
      <c r="I750" s="296"/>
      <c r="J750" s="296"/>
      <c r="K750" s="217"/>
      <c r="L750" s="217"/>
      <c r="M750" s="217"/>
      <c r="N750" s="302"/>
      <c r="O750" s="302"/>
      <c r="P750" s="302"/>
      <c r="Q750" s="302"/>
      <c r="R750" s="302"/>
      <c r="S750" s="302"/>
      <c r="T750" s="302"/>
      <c r="U750" s="302"/>
      <c r="V750" s="302"/>
      <c r="W750" s="302"/>
      <c r="X750" s="302"/>
      <c r="Y750" s="302"/>
      <c r="Z750" s="302"/>
      <c r="AA750" s="302"/>
      <c r="AD750"/>
      <c r="AE750"/>
    </row>
    <row r="751" spans="2:31" ht="63.75" hidden="1">
      <c r="B751" s="313">
        <f t="shared" si="11"/>
        <v>0</v>
      </c>
      <c r="C751" s="296"/>
      <c r="D751" s="296"/>
      <c r="E751" s="296"/>
      <c r="F751" s="296"/>
      <c r="G751" s="296"/>
      <c r="H751" s="296"/>
      <c r="I751" s="296"/>
      <c r="J751" s="296"/>
      <c r="K751" s="217"/>
      <c r="L751" s="217"/>
      <c r="M751" s="217"/>
      <c r="N751" s="302"/>
      <c r="O751" s="302"/>
      <c r="P751" s="302"/>
      <c r="Q751" s="302"/>
      <c r="R751" s="302"/>
      <c r="S751" s="302"/>
      <c r="T751" s="302"/>
      <c r="U751" s="302"/>
      <c r="V751" s="302"/>
      <c r="W751" s="302"/>
      <c r="X751" s="302"/>
      <c r="Y751" s="302"/>
      <c r="Z751" s="302"/>
      <c r="AA751" s="302"/>
      <c r="AD751"/>
      <c r="AE751"/>
    </row>
    <row r="752" spans="2:31" ht="63.75" hidden="1">
      <c r="B752" s="313">
        <f t="shared" si="11"/>
        <v>0</v>
      </c>
      <c r="C752" s="296"/>
      <c r="D752" s="296"/>
      <c r="E752" s="296"/>
      <c r="F752" s="296"/>
      <c r="G752" s="296"/>
      <c r="H752" s="296"/>
      <c r="I752" s="296"/>
      <c r="J752" s="296"/>
      <c r="K752" s="217"/>
      <c r="L752" s="217"/>
      <c r="M752" s="217"/>
      <c r="N752" s="302"/>
      <c r="O752" s="302"/>
      <c r="P752" s="302"/>
      <c r="Q752" s="302"/>
      <c r="R752" s="302"/>
      <c r="S752" s="302"/>
      <c r="T752" s="302"/>
      <c r="U752" s="302"/>
      <c r="V752" s="302"/>
      <c r="W752" s="302"/>
      <c r="X752" s="302"/>
      <c r="Y752" s="302"/>
      <c r="Z752" s="302"/>
      <c r="AA752" s="302"/>
      <c r="AD752"/>
      <c r="AE752"/>
    </row>
    <row r="753" spans="2:31" ht="63.75" hidden="1">
      <c r="B753" s="313">
        <f t="shared" si="11"/>
        <v>0</v>
      </c>
      <c r="C753" s="296"/>
      <c r="D753" s="296"/>
      <c r="E753" s="296"/>
      <c r="F753" s="296"/>
      <c r="G753" s="296"/>
      <c r="H753" s="296"/>
      <c r="I753" s="296"/>
      <c r="J753" s="296"/>
      <c r="K753" s="217"/>
      <c r="L753" s="217"/>
      <c r="M753" s="217"/>
      <c r="N753" s="302"/>
      <c r="O753" s="302"/>
      <c r="P753" s="302"/>
      <c r="Q753" s="302"/>
      <c r="R753" s="302"/>
      <c r="S753" s="302"/>
      <c r="T753" s="302"/>
      <c r="U753" s="302"/>
      <c r="V753" s="302"/>
      <c r="W753" s="302"/>
      <c r="X753" s="302"/>
      <c r="Y753" s="302"/>
      <c r="Z753" s="302"/>
      <c r="AA753" s="302"/>
      <c r="AD753"/>
      <c r="AE753"/>
    </row>
    <row r="754" spans="2:31" ht="63.75" hidden="1">
      <c r="B754" s="313">
        <f t="shared" si="11"/>
        <v>0</v>
      </c>
      <c r="C754" s="296"/>
      <c r="D754" s="296"/>
      <c r="E754" s="296"/>
      <c r="F754" s="296"/>
      <c r="G754" s="296"/>
      <c r="H754" s="296"/>
      <c r="I754" s="296"/>
      <c r="J754" s="296"/>
      <c r="K754" s="295"/>
      <c r="L754" s="295"/>
      <c r="M754" s="295"/>
      <c r="N754" s="302"/>
      <c r="O754" s="302"/>
      <c r="P754" s="302"/>
      <c r="Q754" s="302"/>
      <c r="R754" s="302"/>
      <c r="S754" s="302"/>
      <c r="T754" s="302"/>
      <c r="U754" s="302"/>
      <c r="V754" s="302"/>
      <c r="W754" s="302"/>
      <c r="X754" s="302"/>
      <c r="Y754" s="302"/>
      <c r="Z754" s="302"/>
      <c r="AA754" s="302"/>
      <c r="AD754"/>
      <c r="AE754"/>
    </row>
    <row r="755" spans="2:31" ht="63.75" hidden="1">
      <c r="B755" s="313">
        <f t="shared" si="11"/>
        <v>0</v>
      </c>
      <c r="C755" s="296"/>
      <c r="D755" s="296"/>
      <c r="E755" s="296"/>
      <c r="F755" s="296"/>
      <c r="G755" s="296"/>
      <c r="H755" s="296"/>
      <c r="I755" s="296"/>
      <c r="J755" s="296"/>
      <c r="K755" s="217"/>
      <c r="L755" s="217"/>
      <c r="M755" s="217"/>
      <c r="N755" s="302"/>
      <c r="O755" s="302"/>
      <c r="P755" s="302"/>
      <c r="Q755" s="302"/>
      <c r="R755" s="302"/>
      <c r="S755" s="302"/>
      <c r="T755" s="302"/>
      <c r="U755" s="302"/>
      <c r="V755" s="302"/>
      <c r="W755" s="302"/>
      <c r="X755" s="302"/>
      <c r="Y755" s="302"/>
      <c r="Z755" s="302"/>
      <c r="AA755" s="302"/>
      <c r="AD755"/>
      <c r="AE755"/>
    </row>
    <row r="756" spans="2:31" ht="63.75" hidden="1">
      <c r="B756" s="313">
        <f t="shared" si="11"/>
        <v>0</v>
      </c>
      <c r="C756" s="296"/>
      <c r="D756" s="296"/>
      <c r="E756" s="296"/>
      <c r="F756" s="296"/>
      <c r="G756" s="296"/>
      <c r="H756" s="296"/>
      <c r="I756" s="296"/>
      <c r="J756" s="296"/>
      <c r="K756" s="217"/>
      <c r="L756" s="217"/>
      <c r="M756" s="217"/>
      <c r="N756" s="302"/>
      <c r="O756" s="302"/>
      <c r="P756" s="302"/>
      <c r="Q756" s="302"/>
      <c r="R756" s="302"/>
      <c r="S756" s="302"/>
      <c r="T756" s="302"/>
      <c r="U756" s="302"/>
      <c r="V756" s="302"/>
      <c r="W756" s="302"/>
      <c r="X756" s="302"/>
      <c r="Y756" s="302"/>
      <c r="Z756" s="302"/>
      <c r="AA756" s="302"/>
      <c r="AD756"/>
      <c r="AE756"/>
    </row>
    <row r="757" spans="2:31" ht="63.75" hidden="1">
      <c r="B757" s="313">
        <f t="shared" si="11"/>
        <v>0</v>
      </c>
      <c r="C757" s="296"/>
      <c r="D757" s="296"/>
      <c r="E757" s="296"/>
      <c r="F757" s="296"/>
      <c r="G757" s="296"/>
      <c r="H757" s="296"/>
      <c r="I757" s="296"/>
      <c r="J757" s="296"/>
      <c r="K757" s="217"/>
      <c r="L757" s="217"/>
      <c r="M757" s="217"/>
      <c r="N757" s="302"/>
      <c r="O757" s="302"/>
      <c r="P757" s="302"/>
      <c r="Q757" s="302"/>
      <c r="R757" s="302"/>
      <c r="S757" s="302"/>
      <c r="T757" s="302"/>
      <c r="U757" s="302"/>
      <c r="V757" s="302"/>
      <c r="W757" s="302"/>
      <c r="X757" s="302"/>
      <c r="Y757" s="302"/>
      <c r="Z757" s="302"/>
      <c r="AA757" s="302"/>
      <c r="AD757"/>
      <c r="AE757"/>
    </row>
    <row r="758" spans="2:31" ht="63.75" hidden="1">
      <c r="B758" s="313">
        <f t="shared" si="11"/>
        <v>0</v>
      </c>
      <c r="C758" s="296"/>
      <c r="D758" s="296"/>
      <c r="E758" s="296"/>
      <c r="F758" s="296"/>
      <c r="G758" s="296"/>
      <c r="H758" s="296"/>
      <c r="I758" s="296"/>
      <c r="J758" s="296"/>
      <c r="K758" s="217"/>
      <c r="L758" s="217"/>
      <c r="M758" s="217"/>
      <c r="N758" s="302"/>
      <c r="O758" s="302"/>
      <c r="P758" s="302"/>
      <c r="Q758" s="302"/>
      <c r="R758" s="302"/>
      <c r="S758" s="302"/>
      <c r="T758" s="302"/>
      <c r="U758" s="302"/>
      <c r="V758" s="302"/>
      <c r="W758" s="302"/>
      <c r="X758" s="302"/>
      <c r="Y758" s="302"/>
      <c r="Z758" s="302"/>
      <c r="AA758" s="302"/>
      <c r="AD758"/>
      <c r="AE758"/>
    </row>
    <row r="759" spans="2:31" ht="63.75" hidden="1">
      <c r="B759" s="313">
        <f t="shared" si="11"/>
        <v>0</v>
      </c>
      <c r="C759" s="296"/>
      <c r="D759" s="296"/>
      <c r="E759" s="296"/>
      <c r="F759" s="296"/>
      <c r="G759" s="296"/>
      <c r="H759" s="296"/>
      <c r="I759" s="296"/>
      <c r="J759" s="296"/>
      <c r="K759" s="217"/>
      <c r="L759" s="217"/>
      <c r="M759" s="217"/>
      <c r="N759" s="302"/>
      <c r="O759" s="302"/>
      <c r="P759" s="302"/>
      <c r="Q759" s="302"/>
      <c r="R759" s="302"/>
      <c r="S759" s="302"/>
      <c r="T759" s="302"/>
      <c r="U759" s="302"/>
      <c r="V759" s="302"/>
      <c r="W759" s="302"/>
      <c r="X759" s="302"/>
      <c r="Y759" s="302"/>
      <c r="Z759" s="302"/>
      <c r="AA759" s="302"/>
      <c r="AD759"/>
      <c r="AE759"/>
    </row>
    <row r="760" spans="2:31" ht="63.75" hidden="1">
      <c r="B760" s="313">
        <f t="shared" si="11"/>
        <v>0</v>
      </c>
      <c r="C760" s="296"/>
      <c r="D760" s="296"/>
      <c r="E760" s="296"/>
      <c r="F760" s="296"/>
      <c r="G760" s="296"/>
      <c r="H760" s="296"/>
      <c r="I760" s="296"/>
      <c r="J760" s="296"/>
      <c r="K760" s="217"/>
      <c r="L760" s="217"/>
      <c r="M760" s="217"/>
      <c r="N760" s="302"/>
      <c r="O760" s="302"/>
      <c r="P760" s="302"/>
      <c r="Q760" s="302"/>
      <c r="R760" s="302"/>
      <c r="S760" s="302"/>
      <c r="T760" s="302"/>
      <c r="U760" s="302"/>
      <c r="V760" s="302"/>
      <c r="W760" s="302"/>
      <c r="X760" s="302"/>
      <c r="Y760" s="302"/>
      <c r="Z760" s="302"/>
      <c r="AA760" s="302"/>
      <c r="AD760"/>
      <c r="AE760"/>
    </row>
    <row r="761" spans="2:31" ht="63.75" hidden="1">
      <c r="B761" s="313">
        <f t="shared" si="11"/>
        <v>0</v>
      </c>
      <c r="C761" s="296"/>
      <c r="D761" s="296"/>
      <c r="E761" s="296"/>
      <c r="F761" s="296"/>
      <c r="G761" s="296"/>
      <c r="H761" s="296"/>
      <c r="I761" s="296"/>
      <c r="J761" s="296"/>
      <c r="K761" s="217"/>
      <c r="L761" s="217"/>
      <c r="M761" s="217"/>
      <c r="N761" s="302"/>
      <c r="O761" s="302"/>
      <c r="P761" s="302"/>
      <c r="Q761" s="302"/>
      <c r="R761" s="302"/>
      <c r="S761" s="302"/>
      <c r="T761" s="302"/>
      <c r="U761" s="302"/>
      <c r="V761" s="302"/>
      <c r="W761" s="302"/>
      <c r="X761" s="302"/>
      <c r="Y761" s="302"/>
      <c r="Z761" s="302"/>
      <c r="AA761" s="302"/>
      <c r="AD761"/>
      <c r="AE761"/>
    </row>
    <row r="762" spans="2:31" ht="63.75" hidden="1">
      <c r="B762" s="313">
        <f t="shared" si="11"/>
        <v>0</v>
      </c>
      <c r="C762" s="296"/>
      <c r="D762" s="296"/>
      <c r="E762" s="296"/>
      <c r="F762" s="296"/>
      <c r="G762" s="296"/>
      <c r="H762" s="296"/>
      <c r="I762" s="296"/>
      <c r="J762" s="296"/>
      <c r="K762" s="217"/>
      <c r="L762" s="217"/>
      <c r="M762" s="217"/>
      <c r="N762" s="302"/>
      <c r="O762" s="302"/>
      <c r="P762" s="302"/>
      <c r="Q762" s="302"/>
      <c r="R762" s="302"/>
      <c r="S762" s="302"/>
      <c r="T762" s="302"/>
      <c r="U762" s="302"/>
      <c r="V762" s="302"/>
      <c r="W762" s="302"/>
      <c r="X762" s="302"/>
      <c r="Y762" s="302"/>
      <c r="Z762" s="302"/>
      <c r="AA762" s="302"/>
      <c r="AD762"/>
      <c r="AE762"/>
    </row>
    <row r="763" spans="2:31" ht="63.75" hidden="1">
      <c r="B763" s="313">
        <f t="shared" si="11"/>
        <v>0</v>
      </c>
      <c r="C763" s="296"/>
      <c r="D763" s="296"/>
      <c r="E763" s="296"/>
      <c r="F763" s="296"/>
      <c r="G763" s="296"/>
      <c r="H763" s="296"/>
      <c r="I763" s="296"/>
      <c r="J763" s="296"/>
      <c r="K763" s="217"/>
      <c r="L763" s="217"/>
      <c r="M763" s="217"/>
      <c r="N763" s="302"/>
      <c r="O763" s="302"/>
      <c r="P763" s="302"/>
      <c r="Q763" s="302"/>
      <c r="R763" s="302"/>
      <c r="S763" s="302"/>
      <c r="T763" s="302"/>
      <c r="U763" s="302"/>
      <c r="V763" s="302"/>
      <c r="W763" s="302"/>
      <c r="X763" s="302"/>
      <c r="Y763" s="302"/>
      <c r="Z763" s="302"/>
      <c r="AA763" s="302"/>
      <c r="AD763"/>
      <c r="AE763"/>
    </row>
    <row r="764" spans="2:31" ht="63.75" hidden="1">
      <c r="B764" s="313">
        <f t="shared" si="11"/>
        <v>0</v>
      </c>
      <c r="C764" s="296"/>
      <c r="D764" s="296"/>
      <c r="E764" s="296"/>
      <c r="F764" s="296"/>
      <c r="G764" s="296"/>
      <c r="H764" s="296"/>
      <c r="I764" s="296"/>
      <c r="J764" s="296"/>
      <c r="K764" s="217"/>
      <c r="L764" s="217"/>
      <c r="M764" s="217"/>
      <c r="N764" s="302"/>
      <c r="O764" s="302"/>
      <c r="P764" s="302"/>
      <c r="Q764" s="302"/>
      <c r="R764" s="302"/>
      <c r="S764" s="302"/>
      <c r="T764" s="302"/>
      <c r="U764" s="302"/>
      <c r="V764" s="302"/>
      <c r="W764" s="302"/>
      <c r="X764" s="302"/>
      <c r="Y764" s="302"/>
      <c r="Z764" s="302"/>
      <c r="AA764" s="302"/>
      <c r="AD764"/>
      <c r="AE764"/>
    </row>
    <row r="765" spans="2:31" ht="63.75" hidden="1">
      <c r="B765" s="313">
        <f t="shared" si="11"/>
        <v>0</v>
      </c>
      <c r="C765" s="296"/>
      <c r="D765" s="296"/>
      <c r="E765" s="296"/>
      <c r="F765" s="296"/>
      <c r="G765" s="296"/>
      <c r="H765" s="296"/>
      <c r="I765" s="296"/>
      <c r="J765" s="296"/>
      <c r="K765" s="217"/>
      <c r="L765" s="217"/>
      <c r="M765" s="217"/>
      <c r="N765" s="302"/>
      <c r="O765" s="302"/>
      <c r="P765" s="302"/>
      <c r="Q765" s="302"/>
      <c r="R765" s="302"/>
      <c r="S765" s="302"/>
      <c r="T765" s="302"/>
      <c r="U765" s="302"/>
      <c r="V765" s="302"/>
      <c r="W765" s="302"/>
      <c r="X765" s="302"/>
      <c r="Y765" s="302"/>
      <c r="Z765" s="302"/>
      <c r="AA765" s="302"/>
      <c r="AD765"/>
      <c r="AE765"/>
    </row>
    <row r="766" spans="2:31" ht="63.75" hidden="1">
      <c r="B766" s="313">
        <f t="shared" si="11"/>
        <v>0</v>
      </c>
      <c r="C766" s="296"/>
      <c r="D766" s="296"/>
      <c r="E766" s="296"/>
      <c r="F766" s="296"/>
      <c r="G766" s="296"/>
      <c r="H766" s="296"/>
      <c r="I766" s="296"/>
      <c r="J766" s="296"/>
      <c r="K766" s="217"/>
      <c r="L766" s="217"/>
      <c r="M766" s="217"/>
      <c r="N766" s="302"/>
      <c r="O766" s="302"/>
      <c r="P766" s="302"/>
      <c r="Q766" s="302"/>
      <c r="R766" s="302"/>
      <c r="S766" s="302"/>
      <c r="T766" s="302"/>
      <c r="U766" s="302"/>
      <c r="V766" s="302"/>
      <c r="W766" s="302"/>
      <c r="X766" s="302"/>
      <c r="Y766" s="302"/>
      <c r="Z766" s="302"/>
      <c r="AA766" s="302"/>
      <c r="AD766"/>
      <c r="AE766"/>
    </row>
    <row r="767" spans="2:31" ht="63.75" hidden="1">
      <c r="B767" s="313">
        <f t="shared" si="11"/>
        <v>0</v>
      </c>
      <c r="C767" s="296"/>
      <c r="D767" s="296"/>
      <c r="E767" s="296"/>
      <c r="F767" s="296"/>
      <c r="G767" s="296"/>
      <c r="H767" s="296"/>
      <c r="I767" s="296"/>
      <c r="J767" s="296"/>
      <c r="K767" s="217"/>
      <c r="L767" s="217"/>
      <c r="M767" s="217"/>
      <c r="N767" s="302"/>
      <c r="O767" s="302"/>
      <c r="P767" s="302"/>
      <c r="Q767" s="302"/>
      <c r="R767" s="302"/>
      <c r="S767" s="302"/>
      <c r="T767" s="302"/>
      <c r="U767" s="302"/>
      <c r="V767" s="302"/>
      <c r="W767" s="302"/>
      <c r="X767" s="302"/>
      <c r="Y767" s="302"/>
      <c r="Z767" s="302"/>
      <c r="AA767" s="302"/>
      <c r="AD767"/>
      <c r="AE767"/>
    </row>
    <row r="768" spans="2:31" ht="63.75" hidden="1">
      <c r="B768" s="313">
        <f t="shared" si="11"/>
        <v>0</v>
      </c>
      <c r="C768" s="296"/>
      <c r="D768" s="296"/>
      <c r="E768" s="296"/>
      <c r="F768" s="296"/>
      <c r="G768" s="296"/>
      <c r="H768" s="296"/>
      <c r="I768" s="296"/>
      <c r="J768" s="296"/>
      <c r="K768" s="217"/>
      <c r="L768" s="217"/>
      <c r="M768" s="217"/>
      <c r="N768" s="302"/>
      <c r="O768" s="302"/>
      <c r="P768" s="302"/>
      <c r="Q768" s="302"/>
      <c r="R768" s="302"/>
      <c r="S768" s="302"/>
      <c r="T768" s="302"/>
      <c r="U768" s="302"/>
      <c r="V768" s="302"/>
      <c r="W768" s="302"/>
      <c r="X768" s="302"/>
      <c r="Y768" s="302"/>
      <c r="Z768" s="302"/>
      <c r="AA768" s="302"/>
      <c r="AD768"/>
      <c r="AE768"/>
    </row>
    <row r="769" spans="2:31" ht="63.75" hidden="1">
      <c r="B769" s="313">
        <f t="shared" si="11"/>
        <v>0</v>
      </c>
      <c r="C769" s="296"/>
      <c r="D769" s="296"/>
      <c r="E769" s="296"/>
      <c r="F769" s="296"/>
      <c r="G769" s="296"/>
      <c r="H769" s="296"/>
      <c r="I769" s="296"/>
      <c r="J769" s="296"/>
      <c r="K769" s="217"/>
      <c r="L769" s="217"/>
      <c r="M769" s="217"/>
      <c r="N769" s="302"/>
      <c r="O769" s="302"/>
      <c r="P769" s="302"/>
      <c r="Q769" s="302"/>
      <c r="R769" s="302"/>
      <c r="S769" s="302"/>
      <c r="T769" s="302"/>
      <c r="U769" s="302"/>
      <c r="V769" s="302"/>
      <c r="W769" s="302"/>
      <c r="X769" s="302"/>
      <c r="Y769" s="302"/>
      <c r="Z769" s="302"/>
      <c r="AA769" s="302"/>
      <c r="AD769"/>
      <c r="AE769"/>
    </row>
    <row r="770" spans="2:31" ht="63.75" hidden="1">
      <c r="B770" s="313">
        <f t="shared" si="11"/>
        <v>0</v>
      </c>
      <c r="C770" s="296"/>
      <c r="D770" s="296"/>
      <c r="E770" s="296"/>
      <c r="F770" s="296"/>
      <c r="G770" s="296"/>
      <c r="H770" s="296"/>
      <c r="I770" s="296"/>
      <c r="J770" s="296"/>
      <c r="K770" s="217"/>
      <c r="L770" s="217"/>
      <c r="M770" s="217"/>
      <c r="N770" s="302"/>
      <c r="O770" s="302"/>
      <c r="P770" s="302"/>
      <c r="Q770" s="302"/>
      <c r="R770" s="302"/>
      <c r="S770" s="302"/>
      <c r="T770" s="302"/>
      <c r="U770" s="302"/>
      <c r="V770" s="302"/>
      <c r="W770" s="302"/>
      <c r="X770" s="302"/>
      <c r="Y770" s="302"/>
      <c r="Z770" s="302"/>
      <c r="AA770" s="302"/>
      <c r="AD770"/>
      <c r="AE770"/>
    </row>
    <row r="771" spans="2:31" ht="63.75" hidden="1">
      <c r="B771" s="313">
        <f t="shared" si="11"/>
        <v>0</v>
      </c>
      <c r="C771" s="296"/>
      <c r="D771" s="296"/>
      <c r="E771" s="296"/>
      <c r="F771" s="296"/>
      <c r="G771" s="296"/>
      <c r="H771" s="296"/>
      <c r="I771" s="296"/>
      <c r="J771" s="296"/>
      <c r="K771" s="217"/>
      <c r="L771" s="217"/>
      <c r="M771" s="217"/>
      <c r="N771" s="302"/>
      <c r="O771" s="302"/>
      <c r="P771" s="302"/>
      <c r="Q771" s="302"/>
      <c r="R771" s="302"/>
      <c r="S771" s="302"/>
      <c r="T771" s="302"/>
      <c r="U771" s="302"/>
      <c r="V771" s="302"/>
      <c r="W771" s="302"/>
      <c r="X771" s="302"/>
      <c r="Y771" s="302"/>
      <c r="Z771" s="302"/>
      <c r="AA771" s="302"/>
      <c r="AD771"/>
      <c r="AE771"/>
    </row>
    <row r="772" spans="2:31" ht="63.75" hidden="1">
      <c r="B772" s="313">
        <f t="shared" si="11"/>
        <v>0</v>
      </c>
      <c r="C772" s="296"/>
      <c r="D772" s="296"/>
      <c r="E772" s="296"/>
      <c r="F772" s="296"/>
      <c r="G772" s="296"/>
      <c r="H772" s="296"/>
      <c r="I772" s="296"/>
      <c r="J772" s="296"/>
      <c r="K772" s="217"/>
      <c r="L772" s="217"/>
      <c r="M772" s="217"/>
      <c r="N772" s="302"/>
      <c r="O772" s="302"/>
      <c r="P772" s="302"/>
      <c r="Q772" s="302"/>
      <c r="R772" s="302"/>
      <c r="S772" s="302"/>
      <c r="T772" s="302"/>
      <c r="U772" s="302"/>
      <c r="V772" s="302"/>
      <c r="W772" s="302"/>
      <c r="X772" s="302"/>
      <c r="Y772" s="302"/>
      <c r="Z772" s="302"/>
      <c r="AA772" s="302"/>
      <c r="AD772"/>
      <c r="AE772"/>
    </row>
    <row r="773" spans="2:31" ht="63.75" hidden="1">
      <c r="B773" s="313">
        <f t="shared" si="11"/>
        <v>0</v>
      </c>
      <c r="C773" s="296"/>
      <c r="D773" s="296"/>
      <c r="E773" s="296"/>
      <c r="F773" s="296"/>
      <c r="G773" s="296"/>
      <c r="H773" s="296"/>
      <c r="I773" s="296"/>
      <c r="J773" s="296"/>
      <c r="K773" s="217"/>
      <c r="L773" s="217"/>
      <c r="M773" s="217"/>
      <c r="N773" s="302"/>
      <c r="O773" s="302"/>
      <c r="P773" s="302"/>
      <c r="Q773" s="302"/>
      <c r="R773" s="302"/>
      <c r="S773" s="302"/>
      <c r="T773" s="302"/>
      <c r="U773" s="302"/>
      <c r="V773" s="302"/>
      <c r="W773" s="302"/>
      <c r="X773" s="302"/>
      <c r="Y773" s="302"/>
      <c r="Z773" s="302"/>
      <c r="AA773" s="302"/>
      <c r="AD773"/>
      <c r="AE773"/>
    </row>
    <row r="774" spans="2:31" ht="63.75" hidden="1">
      <c r="B774" s="313">
        <f t="shared" si="11"/>
        <v>0</v>
      </c>
      <c r="C774" s="296"/>
      <c r="D774" s="296"/>
      <c r="E774" s="296"/>
      <c r="F774" s="296"/>
      <c r="G774" s="296"/>
      <c r="H774" s="296"/>
      <c r="I774" s="296"/>
      <c r="J774" s="296"/>
      <c r="K774" s="217"/>
      <c r="L774" s="217"/>
      <c r="M774" s="217"/>
      <c r="N774" s="302"/>
      <c r="O774" s="302"/>
      <c r="P774" s="302"/>
      <c r="Q774" s="302"/>
      <c r="R774" s="302"/>
      <c r="S774" s="302"/>
      <c r="T774" s="302"/>
      <c r="U774" s="302"/>
      <c r="V774" s="302"/>
      <c r="W774" s="302"/>
      <c r="X774" s="302"/>
      <c r="Y774" s="302"/>
      <c r="Z774" s="302"/>
      <c r="AA774" s="302"/>
      <c r="AD774"/>
      <c r="AE774"/>
    </row>
    <row r="775" spans="2:31" ht="63.75" hidden="1">
      <c r="B775" s="313">
        <f t="shared" si="11"/>
        <v>0</v>
      </c>
      <c r="C775" s="296"/>
      <c r="D775" s="296"/>
      <c r="E775" s="296"/>
      <c r="F775" s="296"/>
      <c r="G775" s="296"/>
      <c r="H775" s="296"/>
      <c r="I775" s="296"/>
      <c r="J775" s="296"/>
      <c r="K775" s="217"/>
      <c r="L775" s="217"/>
      <c r="M775" s="217"/>
      <c r="N775" s="302"/>
      <c r="O775" s="302"/>
      <c r="P775" s="302"/>
      <c r="Q775" s="302"/>
      <c r="R775" s="302"/>
      <c r="S775" s="302"/>
      <c r="T775" s="302"/>
      <c r="U775" s="302"/>
      <c r="V775" s="302"/>
      <c r="W775" s="302"/>
      <c r="X775" s="302"/>
      <c r="Y775" s="302"/>
      <c r="Z775" s="302"/>
      <c r="AA775" s="302"/>
      <c r="AD775"/>
      <c r="AE775"/>
    </row>
    <row r="776" spans="2:31" ht="63.75" hidden="1">
      <c r="B776" s="313">
        <f t="shared" si="11"/>
        <v>0</v>
      </c>
      <c r="C776" s="296"/>
      <c r="D776" s="296"/>
      <c r="E776" s="296"/>
      <c r="F776" s="296"/>
      <c r="G776" s="296"/>
      <c r="H776" s="296"/>
      <c r="I776" s="296"/>
      <c r="J776" s="296"/>
      <c r="K776" s="217"/>
      <c r="L776" s="217"/>
      <c r="M776" s="217"/>
      <c r="N776" s="302"/>
      <c r="O776" s="302"/>
      <c r="P776" s="302"/>
      <c r="Q776" s="302"/>
      <c r="R776" s="302"/>
      <c r="S776" s="302"/>
      <c r="T776" s="302"/>
      <c r="U776" s="302"/>
      <c r="V776" s="302"/>
      <c r="W776" s="302"/>
      <c r="X776" s="302"/>
      <c r="Y776" s="302"/>
      <c r="Z776" s="302"/>
      <c r="AA776" s="302"/>
      <c r="AD776"/>
      <c r="AE776"/>
    </row>
    <row r="777" spans="2:31" ht="63.75" hidden="1">
      <c r="B777" s="313">
        <f t="shared" si="11"/>
        <v>0</v>
      </c>
      <c r="C777" s="296"/>
      <c r="D777" s="296"/>
      <c r="E777" s="296"/>
      <c r="F777" s="296"/>
      <c r="G777" s="296"/>
      <c r="H777" s="296"/>
      <c r="I777" s="296"/>
      <c r="J777" s="296"/>
      <c r="K777" s="217"/>
      <c r="L777" s="217"/>
      <c r="M777" s="217"/>
      <c r="N777" s="302"/>
      <c r="O777" s="302"/>
      <c r="P777" s="302"/>
      <c r="Q777" s="302"/>
      <c r="R777" s="302"/>
      <c r="S777" s="302"/>
      <c r="T777" s="302"/>
      <c r="U777" s="302"/>
      <c r="V777" s="302"/>
      <c r="W777" s="302"/>
      <c r="X777" s="302"/>
      <c r="Y777" s="302"/>
      <c r="Z777" s="302"/>
      <c r="AA777" s="302"/>
      <c r="AD777"/>
      <c r="AE777"/>
    </row>
    <row r="778" spans="2:31" ht="63.75" hidden="1">
      <c r="B778" s="313">
        <f t="shared" si="11"/>
        <v>0</v>
      </c>
      <c r="C778" s="296"/>
      <c r="D778" s="296"/>
      <c r="E778" s="296"/>
      <c r="F778" s="296"/>
      <c r="G778" s="296"/>
      <c r="H778" s="296"/>
      <c r="I778" s="296"/>
      <c r="J778" s="296"/>
      <c r="K778" s="217"/>
      <c r="L778" s="217"/>
      <c r="M778" s="217"/>
      <c r="N778" s="302"/>
      <c r="O778" s="302"/>
      <c r="P778" s="302"/>
      <c r="Q778" s="302"/>
      <c r="R778" s="302"/>
      <c r="S778" s="302"/>
      <c r="T778" s="302"/>
      <c r="U778" s="302"/>
      <c r="V778" s="302"/>
      <c r="W778" s="302"/>
      <c r="X778" s="302"/>
      <c r="Y778" s="302"/>
      <c r="Z778" s="302"/>
      <c r="AA778" s="302"/>
      <c r="AD778"/>
      <c r="AE778"/>
    </row>
    <row r="779" spans="2:31" ht="63.75" hidden="1">
      <c r="B779" s="313">
        <f t="shared" si="11"/>
        <v>0</v>
      </c>
      <c r="C779" s="296"/>
      <c r="D779" s="296"/>
      <c r="E779" s="296"/>
      <c r="F779" s="296"/>
      <c r="G779" s="296"/>
      <c r="H779" s="296"/>
      <c r="I779" s="296"/>
      <c r="J779" s="296"/>
      <c r="K779" s="217"/>
      <c r="L779" s="217"/>
      <c r="M779" s="217"/>
      <c r="N779" s="302"/>
      <c r="O779" s="302"/>
      <c r="P779" s="302"/>
      <c r="Q779" s="302"/>
      <c r="R779" s="302"/>
      <c r="S779" s="302"/>
      <c r="T779" s="302"/>
      <c r="U779" s="302"/>
      <c r="V779" s="302"/>
      <c r="W779" s="302"/>
      <c r="X779" s="302"/>
      <c r="Y779" s="302"/>
      <c r="Z779" s="302"/>
      <c r="AA779" s="302"/>
      <c r="AD779"/>
      <c r="AE779"/>
    </row>
    <row r="780" spans="2:31" ht="63.75" hidden="1">
      <c r="B780" s="313">
        <f t="shared" ref="B780:B843" si="12">IF($C$8=$B$6,"",AA780)</f>
        <v>0</v>
      </c>
      <c r="C780" s="294"/>
      <c r="D780" s="294"/>
      <c r="E780" s="294"/>
      <c r="F780" s="294"/>
      <c r="G780" s="294"/>
      <c r="H780" s="294"/>
      <c r="I780" s="294"/>
      <c r="J780" s="294"/>
      <c r="K780" s="217"/>
      <c r="L780" s="217"/>
      <c r="M780" s="217"/>
      <c r="N780" s="302"/>
      <c r="O780" s="302"/>
      <c r="P780" s="302"/>
      <c r="Q780" s="302"/>
      <c r="R780" s="302"/>
      <c r="S780" s="302"/>
      <c r="T780" s="302"/>
      <c r="U780" s="302"/>
      <c r="V780" s="302"/>
      <c r="W780" s="302"/>
      <c r="X780" s="302"/>
      <c r="Y780" s="302"/>
      <c r="Z780" s="302"/>
      <c r="AA780" s="302"/>
      <c r="AD780"/>
      <c r="AE780"/>
    </row>
    <row r="781" spans="2:31" ht="63.75" hidden="1">
      <c r="B781" s="313">
        <f t="shared" si="12"/>
        <v>0</v>
      </c>
      <c r="C781" s="294"/>
      <c r="D781" s="294"/>
      <c r="E781" s="294"/>
      <c r="F781" s="294"/>
      <c r="G781" s="294"/>
      <c r="H781" s="294"/>
      <c r="I781" s="294"/>
      <c r="J781" s="294"/>
      <c r="K781" s="217"/>
      <c r="L781" s="217"/>
      <c r="M781" s="217"/>
      <c r="N781" s="302"/>
      <c r="O781" s="302"/>
      <c r="P781" s="302"/>
      <c r="Q781" s="302"/>
      <c r="R781" s="302"/>
      <c r="S781" s="302"/>
      <c r="T781" s="302"/>
      <c r="U781" s="302"/>
      <c r="V781" s="302"/>
      <c r="W781" s="302"/>
      <c r="X781" s="302"/>
      <c r="Y781" s="302"/>
      <c r="Z781" s="302"/>
      <c r="AA781" s="302"/>
      <c r="AD781"/>
      <c r="AE781"/>
    </row>
    <row r="782" spans="2:31" ht="63.75" hidden="1">
      <c r="B782" s="313">
        <f t="shared" si="12"/>
        <v>0</v>
      </c>
      <c r="C782" s="294"/>
      <c r="D782" s="294"/>
      <c r="E782" s="294"/>
      <c r="F782" s="294"/>
      <c r="G782" s="294"/>
      <c r="H782" s="294"/>
      <c r="I782" s="294"/>
      <c r="J782" s="294"/>
      <c r="K782" s="217"/>
      <c r="L782" s="217"/>
      <c r="M782" s="217"/>
      <c r="N782" s="302"/>
      <c r="O782" s="302"/>
      <c r="P782" s="302"/>
      <c r="Q782" s="302"/>
      <c r="R782" s="302"/>
      <c r="S782" s="302"/>
      <c r="T782" s="302"/>
      <c r="U782" s="302"/>
      <c r="V782" s="302"/>
      <c r="W782" s="302"/>
      <c r="X782" s="302"/>
      <c r="Y782" s="302"/>
      <c r="Z782" s="302"/>
      <c r="AA782" s="302"/>
      <c r="AD782"/>
      <c r="AE782"/>
    </row>
    <row r="783" spans="2:31" ht="63.75" hidden="1">
      <c r="B783" s="313">
        <f t="shared" si="12"/>
        <v>0</v>
      </c>
      <c r="C783" s="294"/>
      <c r="D783" s="294"/>
      <c r="E783" s="294"/>
      <c r="F783" s="294"/>
      <c r="G783" s="294"/>
      <c r="H783" s="294"/>
      <c r="I783" s="294"/>
      <c r="J783" s="294"/>
      <c r="K783" s="217"/>
      <c r="L783" s="217"/>
      <c r="M783" s="217"/>
      <c r="N783" s="302"/>
      <c r="O783" s="302"/>
      <c r="P783" s="302"/>
      <c r="Q783" s="302"/>
      <c r="R783" s="302"/>
      <c r="S783" s="302"/>
      <c r="T783" s="302"/>
      <c r="U783" s="302"/>
      <c r="V783" s="302"/>
      <c r="W783" s="302"/>
      <c r="X783" s="302"/>
      <c r="Y783" s="302"/>
      <c r="Z783" s="302"/>
      <c r="AA783" s="302"/>
      <c r="AD783"/>
      <c r="AE783"/>
    </row>
    <row r="784" spans="2:31" ht="63.75" hidden="1">
      <c r="B784" s="313">
        <f t="shared" si="12"/>
        <v>0</v>
      </c>
      <c r="C784" s="294"/>
      <c r="D784" s="294"/>
      <c r="E784" s="294"/>
      <c r="F784" s="294"/>
      <c r="G784" s="294"/>
      <c r="H784" s="294"/>
      <c r="I784" s="294"/>
      <c r="J784" s="294"/>
      <c r="K784" s="217"/>
      <c r="L784" s="217"/>
      <c r="M784" s="217"/>
      <c r="N784" s="302"/>
      <c r="O784" s="302"/>
      <c r="P784" s="302"/>
      <c r="Q784" s="302"/>
      <c r="R784" s="302"/>
      <c r="S784" s="302"/>
      <c r="T784" s="302"/>
      <c r="U784" s="302"/>
      <c r="V784" s="302"/>
      <c r="W784" s="302"/>
      <c r="X784" s="302"/>
      <c r="Y784" s="302"/>
      <c r="Z784" s="302"/>
      <c r="AA784" s="302"/>
      <c r="AD784"/>
      <c r="AE784"/>
    </row>
    <row r="785" spans="2:31" ht="63.75" hidden="1">
      <c r="B785" s="313">
        <f t="shared" si="12"/>
        <v>0</v>
      </c>
      <c r="C785" s="294"/>
      <c r="D785" s="294"/>
      <c r="E785" s="294"/>
      <c r="F785" s="294"/>
      <c r="G785" s="294"/>
      <c r="H785" s="294"/>
      <c r="I785" s="294"/>
      <c r="J785" s="294"/>
      <c r="K785" s="217"/>
      <c r="L785" s="217"/>
      <c r="M785" s="217"/>
      <c r="N785" s="302"/>
      <c r="O785" s="302"/>
      <c r="P785" s="302"/>
      <c r="Q785" s="302"/>
      <c r="R785" s="302"/>
      <c r="S785" s="302"/>
      <c r="T785" s="302"/>
      <c r="U785" s="302"/>
      <c r="V785" s="302"/>
      <c r="W785" s="302"/>
      <c r="X785" s="302"/>
      <c r="Y785" s="302"/>
      <c r="Z785" s="302"/>
      <c r="AA785" s="302"/>
      <c r="AD785"/>
      <c r="AE785"/>
    </row>
    <row r="786" spans="2:31" ht="63.75" hidden="1">
      <c r="B786" s="313">
        <f t="shared" si="12"/>
        <v>0</v>
      </c>
      <c r="C786" s="294"/>
      <c r="D786" s="294"/>
      <c r="E786" s="294"/>
      <c r="F786" s="294"/>
      <c r="G786" s="294"/>
      <c r="H786" s="294"/>
      <c r="I786" s="294"/>
      <c r="J786" s="294"/>
      <c r="K786" s="217"/>
      <c r="L786" s="217"/>
      <c r="M786" s="217"/>
      <c r="N786" s="302"/>
      <c r="O786" s="302"/>
      <c r="P786" s="302"/>
      <c r="Q786" s="302"/>
      <c r="R786" s="302"/>
      <c r="S786" s="302"/>
      <c r="T786" s="302"/>
      <c r="U786" s="302"/>
      <c r="V786" s="302"/>
      <c r="W786" s="302"/>
      <c r="X786" s="302"/>
      <c r="Y786" s="302"/>
      <c r="Z786" s="302"/>
      <c r="AA786" s="302"/>
      <c r="AD786"/>
      <c r="AE786"/>
    </row>
    <row r="787" spans="2:31" ht="63.75" hidden="1">
      <c r="B787" s="313">
        <f t="shared" si="12"/>
        <v>0</v>
      </c>
      <c r="C787" s="294"/>
      <c r="D787" s="294"/>
      <c r="E787" s="294"/>
      <c r="F787" s="294"/>
      <c r="G787" s="294"/>
      <c r="H787" s="294"/>
      <c r="I787" s="294"/>
      <c r="J787" s="294"/>
      <c r="K787" s="217"/>
      <c r="L787" s="217"/>
      <c r="M787" s="217"/>
      <c r="N787" s="302"/>
      <c r="O787" s="302"/>
      <c r="P787" s="302"/>
      <c r="Q787" s="302"/>
      <c r="R787" s="302"/>
      <c r="S787" s="302"/>
      <c r="T787" s="302"/>
      <c r="U787" s="302"/>
      <c r="V787" s="302"/>
      <c r="W787" s="302"/>
      <c r="X787" s="302"/>
      <c r="Y787" s="302"/>
      <c r="Z787" s="302"/>
      <c r="AA787" s="302"/>
      <c r="AD787"/>
      <c r="AE787"/>
    </row>
    <row r="788" spans="2:31" ht="63.75" hidden="1">
      <c r="B788" s="313">
        <f t="shared" si="12"/>
        <v>0</v>
      </c>
      <c r="C788" s="296"/>
      <c r="D788" s="296"/>
      <c r="E788" s="296"/>
      <c r="F788" s="296"/>
      <c r="G788" s="296"/>
      <c r="H788" s="296"/>
      <c r="I788" s="296"/>
      <c r="J788" s="296"/>
      <c r="K788" s="217"/>
      <c r="L788" s="217"/>
      <c r="M788" s="217"/>
      <c r="N788" s="302"/>
      <c r="O788" s="302"/>
      <c r="P788" s="302"/>
      <c r="Q788" s="302"/>
      <c r="R788" s="302"/>
      <c r="S788" s="302"/>
      <c r="T788" s="302"/>
      <c r="U788" s="302"/>
      <c r="V788" s="302"/>
      <c r="W788" s="302"/>
      <c r="X788" s="302"/>
      <c r="Y788" s="302"/>
      <c r="Z788" s="302"/>
      <c r="AA788" s="302"/>
      <c r="AD788"/>
      <c r="AE788"/>
    </row>
    <row r="789" spans="2:31" ht="63.75" hidden="1">
      <c r="B789" s="313">
        <f t="shared" si="12"/>
        <v>0</v>
      </c>
      <c r="C789" s="296"/>
      <c r="D789" s="296"/>
      <c r="E789" s="296"/>
      <c r="F789" s="296"/>
      <c r="G789" s="296"/>
      <c r="H789" s="296"/>
      <c r="I789" s="296"/>
      <c r="J789" s="296"/>
      <c r="K789" s="217"/>
      <c r="L789" s="217"/>
      <c r="M789" s="217"/>
      <c r="N789" s="302"/>
      <c r="O789" s="302"/>
      <c r="P789" s="302"/>
      <c r="Q789" s="302"/>
      <c r="R789" s="302"/>
      <c r="S789" s="302"/>
      <c r="T789" s="302"/>
      <c r="U789" s="302"/>
      <c r="V789" s="302"/>
      <c r="W789" s="302"/>
      <c r="X789" s="302"/>
      <c r="Y789" s="302"/>
      <c r="Z789" s="302"/>
      <c r="AA789" s="302"/>
      <c r="AD789"/>
      <c r="AE789"/>
    </row>
    <row r="790" spans="2:31" ht="63.75" hidden="1">
      <c r="B790" s="313">
        <f t="shared" si="12"/>
        <v>0</v>
      </c>
      <c r="C790" s="294"/>
      <c r="D790" s="294"/>
      <c r="E790" s="296"/>
      <c r="F790" s="296"/>
      <c r="G790" s="296"/>
      <c r="H790" s="296"/>
      <c r="I790" s="296"/>
      <c r="J790" s="296"/>
      <c r="K790" s="217"/>
      <c r="L790" s="217"/>
      <c r="M790" s="217"/>
      <c r="N790" s="302"/>
      <c r="O790" s="302"/>
      <c r="P790" s="302"/>
      <c r="Q790" s="302"/>
      <c r="R790" s="302"/>
      <c r="S790" s="302"/>
      <c r="T790" s="302"/>
      <c r="U790" s="302"/>
      <c r="V790" s="302"/>
      <c r="W790" s="302"/>
      <c r="X790" s="302"/>
      <c r="Y790" s="302"/>
      <c r="Z790" s="302"/>
      <c r="AA790" s="302"/>
      <c r="AD790"/>
      <c r="AE790"/>
    </row>
    <row r="791" spans="2:31" ht="63.75" hidden="1">
      <c r="B791" s="313">
        <f t="shared" si="12"/>
        <v>0</v>
      </c>
      <c r="C791" s="294"/>
      <c r="D791" s="294"/>
      <c r="E791" s="296"/>
      <c r="F791" s="296"/>
      <c r="G791" s="296"/>
      <c r="H791" s="296"/>
      <c r="I791" s="296"/>
      <c r="J791" s="296"/>
      <c r="K791" s="217"/>
      <c r="L791" s="217"/>
      <c r="M791" s="217"/>
      <c r="N791" s="302"/>
      <c r="O791" s="302"/>
      <c r="P791" s="302"/>
      <c r="Q791" s="302"/>
      <c r="R791" s="302"/>
      <c r="S791" s="302"/>
      <c r="T791" s="302"/>
      <c r="U791" s="302"/>
      <c r="V791" s="302"/>
      <c r="W791" s="302"/>
      <c r="X791" s="302"/>
      <c r="Y791" s="302"/>
      <c r="Z791" s="302"/>
      <c r="AA791" s="302"/>
      <c r="AD791"/>
      <c r="AE791"/>
    </row>
    <row r="792" spans="2:31" ht="63.75" hidden="1">
      <c r="B792" s="313">
        <f t="shared" si="12"/>
        <v>0</v>
      </c>
      <c r="C792" s="294"/>
      <c r="D792" s="294"/>
      <c r="E792" s="296"/>
      <c r="F792" s="296"/>
      <c r="G792" s="296"/>
      <c r="H792" s="296"/>
      <c r="I792" s="296"/>
      <c r="J792" s="296"/>
      <c r="K792" s="217"/>
      <c r="L792" s="217"/>
      <c r="M792" s="217"/>
      <c r="N792" s="302"/>
      <c r="O792" s="302"/>
      <c r="P792" s="302"/>
      <c r="Q792" s="302"/>
      <c r="R792" s="302"/>
      <c r="S792" s="302"/>
      <c r="T792" s="302"/>
      <c r="U792" s="302"/>
      <c r="V792" s="302"/>
      <c r="W792" s="302"/>
      <c r="X792" s="302"/>
      <c r="Y792" s="302"/>
      <c r="Z792" s="302"/>
      <c r="AA792" s="302"/>
      <c r="AD792"/>
      <c r="AE792"/>
    </row>
    <row r="793" spans="2:31" ht="63.75" hidden="1">
      <c r="B793" s="313">
        <f t="shared" si="12"/>
        <v>0</v>
      </c>
      <c r="C793" s="294"/>
      <c r="D793" s="294"/>
      <c r="E793" s="296"/>
      <c r="F793" s="296"/>
      <c r="G793" s="296"/>
      <c r="H793" s="296"/>
      <c r="I793" s="296"/>
      <c r="J793" s="296"/>
      <c r="K793" s="217"/>
      <c r="L793" s="217"/>
      <c r="M793" s="217"/>
      <c r="N793" s="302"/>
      <c r="O793" s="302"/>
      <c r="P793" s="302"/>
      <c r="Q793" s="302"/>
      <c r="R793" s="302"/>
      <c r="S793" s="302"/>
      <c r="T793" s="302"/>
      <c r="U793" s="302"/>
      <c r="V793" s="302"/>
      <c r="W793" s="302"/>
      <c r="X793" s="302"/>
      <c r="Y793" s="302"/>
      <c r="Z793" s="302"/>
      <c r="AA793" s="302"/>
      <c r="AD793"/>
      <c r="AE793"/>
    </row>
    <row r="794" spans="2:31" ht="63.75" hidden="1">
      <c r="B794" s="313">
        <f t="shared" si="12"/>
        <v>0</v>
      </c>
      <c r="C794" s="294"/>
      <c r="D794" s="294"/>
      <c r="E794" s="296"/>
      <c r="F794" s="296"/>
      <c r="G794" s="296"/>
      <c r="H794" s="296"/>
      <c r="I794" s="296"/>
      <c r="J794" s="296"/>
      <c r="K794" s="217"/>
      <c r="L794" s="217"/>
      <c r="M794" s="217"/>
      <c r="N794" s="302"/>
      <c r="O794" s="302"/>
      <c r="P794" s="302"/>
      <c r="Q794" s="302"/>
      <c r="R794" s="302"/>
      <c r="S794" s="302"/>
      <c r="T794" s="302"/>
      <c r="U794" s="302"/>
      <c r="V794" s="302"/>
      <c r="W794" s="302"/>
      <c r="X794" s="302"/>
      <c r="Y794" s="302"/>
      <c r="Z794" s="302"/>
      <c r="AA794" s="302"/>
      <c r="AD794"/>
      <c r="AE794"/>
    </row>
    <row r="795" spans="2:31" ht="63.75" hidden="1">
      <c r="B795" s="313">
        <f t="shared" si="12"/>
        <v>0</v>
      </c>
      <c r="C795" s="294"/>
      <c r="D795" s="294"/>
      <c r="E795" s="296"/>
      <c r="F795" s="296"/>
      <c r="G795" s="296"/>
      <c r="H795" s="296"/>
      <c r="I795" s="296"/>
      <c r="J795" s="296"/>
      <c r="K795" s="217"/>
      <c r="L795" s="217"/>
      <c r="M795" s="217"/>
      <c r="N795" s="302"/>
      <c r="O795" s="302"/>
      <c r="P795" s="302"/>
      <c r="Q795" s="302"/>
      <c r="R795" s="302"/>
      <c r="S795" s="302"/>
      <c r="T795" s="302"/>
      <c r="U795" s="302"/>
      <c r="V795" s="302"/>
      <c r="W795" s="302"/>
      <c r="X795" s="302"/>
      <c r="Y795" s="302"/>
      <c r="Z795" s="302"/>
      <c r="AA795" s="302"/>
      <c r="AD795"/>
      <c r="AE795"/>
    </row>
    <row r="796" spans="2:31" ht="63.75" hidden="1">
      <c r="B796" s="313">
        <f t="shared" si="12"/>
        <v>0</v>
      </c>
      <c r="C796" s="294"/>
      <c r="D796" s="294"/>
      <c r="E796" s="296"/>
      <c r="F796" s="296"/>
      <c r="G796" s="296"/>
      <c r="H796" s="296"/>
      <c r="I796" s="296"/>
      <c r="J796" s="296"/>
      <c r="K796" s="217"/>
      <c r="L796" s="217"/>
      <c r="M796" s="217"/>
      <c r="N796" s="302"/>
      <c r="O796" s="302"/>
      <c r="P796" s="302"/>
      <c r="Q796" s="302"/>
      <c r="R796" s="302"/>
      <c r="S796" s="302"/>
      <c r="T796" s="302"/>
      <c r="U796" s="302"/>
      <c r="V796" s="302"/>
      <c r="W796" s="302"/>
      <c r="X796" s="302"/>
      <c r="Y796" s="302"/>
      <c r="Z796" s="302"/>
      <c r="AA796" s="302"/>
      <c r="AD796"/>
      <c r="AE796"/>
    </row>
    <row r="797" spans="2:31" ht="63.75" hidden="1">
      <c r="B797" s="313">
        <f t="shared" si="12"/>
        <v>0</v>
      </c>
      <c r="C797" s="294"/>
      <c r="D797" s="294"/>
      <c r="E797" s="296"/>
      <c r="F797" s="296"/>
      <c r="G797" s="296"/>
      <c r="H797" s="296"/>
      <c r="I797" s="296"/>
      <c r="J797" s="296"/>
      <c r="K797" s="217"/>
      <c r="L797" s="217"/>
      <c r="M797" s="217"/>
      <c r="N797" s="302"/>
      <c r="O797" s="302"/>
      <c r="P797" s="302"/>
      <c r="Q797" s="302"/>
      <c r="R797" s="302"/>
      <c r="S797" s="302"/>
      <c r="T797" s="302"/>
      <c r="U797" s="302"/>
      <c r="V797" s="302"/>
      <c r="W797" s="302"/>
      <c r="X797" s="302"/>
      <c r="Y797" s="302"/>
      <c r="Z797" s="302"/>
      <c r="AA797" s="302"/>
      <c r="AD797"/>
      <c r="AE797"/>
    </row>
    <row r="798" spans="2:31" ht="63.75" hidden="1">
      <c r="B798" s="313">
        <f t="shared" si="12"/>
        <v>0</v>
      </c>
      <c r="C798" s="294"/>
      <c r="D798" s="294"/>
      <c r="E798" s="296"/>
      <c r="F798" s="296"/>
      <c r="G798" s="296"/>
      <c r="H798" s="296"/>
      <c r="I798" s="296"/>
      <c r="J798" s="296"/>
      <c r="K798" s="217"/>
      <c r="L798" s="217"/>
      <c r="M798" s="217"/>
      <c r="N798" s="302"/>
      <c r="O798" s="302"/>
      <c r="P798" s="302"/>
      <c r="Q798" s="302"/>
      <c r="R798" s="302"/>
      <c r="S798" s="302"/>
      <c r="T798" s="302"/>
      <c r="U798" s="302"/>
      <c r="V798" s="302"/>
      <c r="W798" s="302"/>
      <c r="X798" s="302"/>
      <c r="Y798" s="302"/>
      <c r="Z798" s="302"/>
      <c r="AA798" s="302"/>
      <c r="AD798"/>
      <c r="AE798"/>
    </row>
    <row r="799" spans="2:31" ht="63.75" hidden="1">
      <c r="B799" s="313">
        <f t="shared" si="12"/>
        <v>0</v>
      </c>
      <c r="C799" s="294"/>
      <c r="D799" s="294"/>
      <c r="E799" s="296"/>
      <c r="F799" s="296"/>
      <c r="G799" s="296"/>
      <c r="H799" s="296"/>
      <c r="I799" s="296"/>
      <c r="J799" s="296"/>
      <c r="K799" s="217"/>
      <c r="L799" s="217"/>
      <c r="M799" s="217"/>
      <c r="N799" s="302"/>
      <c r="O799" s="302"/>
      <c r="P799" s="302"/>
      <c r="Q799" s="302"/>
      <c r="R799" s="302"/>
      <c r="S799" s="302"/>
      <c r="T799" s="302"/>
      <c r="U799" s="302"/>
      <c r="V799" s="302"/>
      <c r="W799" s="302"/>
      <c r="X799" s="302"/>
      <c r="Y799" s="302"/>
      <c r="Z799" s="302"/>
      <c r="AA799" s="302"/>
      <c r="AD799"/>
      <c r="AE799"/>
    </row>
    <row r="800" spans="2:31" ht="63.75" hidden="1">
      <c r="B800" s="313">
        <f t="shared" si="12"/>
        <v>0</v>
      </c>
      <c r="C800" s="294"/>
      <c r="D800" s="294"/>
      <c r="E800" s="296"/>
      <c r="F800" s="296"/>
      <c r="G800" s="296"/>
      <c r="H800" s="296"/>
      <c r="I800" s="296"/>
      <c r="J800" s="296"/>
      <c r="K800" s="217"/>
      <c r="L800" s="217"/>
      <c r="M800" s="217"/>
      <c r="N800" s="302"/>
      <c r="O800" s="302"/>
      <c r="P800" s="302"/>
      <c r="Q800" s="302"/>
      <c r="R800" s="302"/>
      <c r="S800" s="302"/>
      <c r="T800" s="302"/>
      <c r="U800" s="302"/>
      <c r="V800" s="302"/>
      <c r="W800" s="302"/>
      <c r="X800" s="302"/>
      <c r="Y800" s="302"/>
      <c r="Z800" s="302"/>
      <c r="AA800" s="302"/>
      <c r="AD800"/>
      <c r="AE800"/>
    </row>
    <row r="801" spans="2:31" ht="63.75" hidden="1">
      <c r="B801" s="313">
        <f t="shared" si="12"/>
        <v>0</v>
      </c>
      <c r="C801" s="294"/>
      <c r="D801" s="294"/>
      <c r="E801" s="296"/>
      <c r="F801" s="296"/>
      <c r="G801" s="296"/>
      <c r="H801" s="296"/>
      <c r="I801" s="296"/>
      <c r="J801" s="296"/>
      <c r="K801" s="217"/>
      <c r="L801" s="217"/>
      <c r="M801" s="217"/>
      <c r="N801" s="302"/>
      <c r="O801" s="302"/>
      <c r="P801" s="302"/>
      <c r="Q801" s="302"/>
      <c r="R801" s="302"/>
      <c r="S801" s="302"/>
      <c r="T801" s="302"/>
      <c r="U801" s="302"/>
      <c r="V801" s="302"/>
      <c r="W801" s="302"/>
      <c r="X801" s="302"/>
      <c r="Y801" s="302"/>
      <c r="Z801" s="302"/>
      <c r="AA801" s="302"/>
      <c r="AD801"/>
      <c r="AE801"/>
    </row>
    <row r="802" spans="2:31" ht="63.75" hidden="1">
      <c r="B802" s="313">
        <f t="shared" si="12"/>
        <v>0</v>
      </c>
      <c r="C802" s="294"/>
      <c r="D802" s="294"/>
      <c r="E802" s="296"/>
      <c r="F802" s="296"/>
      <c r="G802" s="296"/>
      <c r="H802" s="296"/>
      <c r="I802" s="296"/>
      <c r="J802" s="296"/>
      <c r="K802" s="217"/>
      <c r="L802" s="217"/>
      <c r="M802" s="217"/>
      <c r="N802" s="302"/>
      <c r="O802" s="302"/>
      <c r="P802" s="302"/>
      <c r="Q802" s="302"/>
      <c r="R802" s="302"/>
      <c r="S802" s="302"/>
      <c r="T802" s="302"/>
      <c r="U802" s="302"/>
      <c r="V802" s="302"/>
      <c r="W802" s="302"/>
      <c r="X802" s="302"/>
      <c r="Y802" s="302"/>
      <c r="Z802" s="302"/>
      <c r="AA802" s="302"/>
      <c r="AD802"/>
      <c r="AE802"/>
    </row>
    <row r="803" spans="2:31" ht="63.75" hidden="1">
      <c r="B803" s="313">
        <f t="shared" si="12"/>
        <v>0</v>
      </c>
      <c r="C803" s="294"/>
      <c r="D803" s="294"/>
      <c r="E803" s="296"/>
      <c r="F803" s="296"/>
      <c r="G803" s="296"/>
      <c r="H803" s="296"/>
      <c r="I803" s="296"/>
      <c r="J803" s="296"/>
      <c r="K803" s="217"/>
      <c r="L803" s="217"/>
      <c r="M803" s="217"/>
      <c r="N803" s="302"/>
      <c r="O803" s="302"/>
      <c r="P803" s="302"/>
      <c r="Q803" s="302"/>
      <c r="R803" s="302"/>
      <c r="S803" s="302"/>
      <c r="T803" s="302"/>
      <c r="U803" s="302"/>
      <c r="V803" s="302"/>
      <c r="W803" s="302"/>
      <c r="X803" s="302"/>
      <c r="Y803" s="302"/>
      <c r="Z803" s="302"/>
      <c r="AA803" s="302"/>
      <c r="AD803"/>
      <c r="AE803"/>
    </row>
    <row r="804" spans="2:31" ht="63.75" hidden="1">
      <c r="B804" s="313">
        <f t="shared" si="12"/>
        <v>0</v>
      </c>
      <c r="C804" s="294"/>
      <c r="D804" s="294"/>
      <c r="E804" s="296"/>
      <c r="F804" s="294"/>
      <c r="G804" s="294"/>
      <c r="H804" s="294"/>
      <c r="I804" s="294"/>
      <c r="J804" s="296"/>
      <c r="K804" s="217"/>
      <c r="L804" s="217"/>
      <c r="M804" s="217"/>
      <c r="N804" s="302"/>
      <c r="O804" s="302"/>
      <c r="P804" s="302"/>
      <c r="Q804" s="302"/>
      <c r="R804" s="302"/>
      <c r="S804" s="302"/>
      <c r="T804" s="302"/>
      <c r="U804" s="302"/>
      <c r="V804" s="302"/>
      <c r="W804" s="302"/>
      <c r="X804" s="302"/>
      <c r="Y804" s="302"/>
      <c r="Z804" s="302"/>
      <c r="AA804" s="302"/>
      <c r="AD804"/>
      <c r="AE804"/>
    </row>
    <row r="805" spans="2:31" ht="63.75" hidden="1">
      <c r="B805" s="313">
        <f t="shared" si="12"/>
        <v>0</v>
      </c>
      <c r="C805" s="294"/>
      <c r="D805" s="294"/>
      <c r="E805" s="294"/>
      <c r="F805" s="294"/>
      <c r="G805" s="294"/>
      <c r="H805" s="296"/>
      <c r="I805" s="296"/>
      <c r="J805" s="296"/>
      <c r="K805" s="217"/>
      <c r="L805" s="217"/>
      <c r="M805" s="217"/>
      <c r="N805" s="302"/>
      <c r="O805" s="302"/>
      <c r="P805" s="302"/>
      <c r="Q805" s="302"/>
      <c r="R805" s="302"/>
      <c r="S805" s="302"/>
      <c r="T805" s="302"/>
      <c r="U805" s="302"/>
      <c r="V805" s="302"/>
      <c r="W805" s="302"/>
      <c r="X805" s="302"/>
      <c r="Y805" s="302"/>
      <c r="Z805" s="302"/>
      <c r="AA805" s="302"/>
      <c r="AD805"/>
      <c r="AE805"/>
    </row>
    <row r="806" spans="2:31" ht="63.75" hidden="1">
      <c r="B806" s="313">
        <f t="shared" si="12"/>
        <v>0</v>
      </c>
      <c r="C806" s="294"/>
      <c r="D806" s="294"/>
      <c r="E806" s="294"/>
      <c r="F806" s="294"/>
      <c r="G806" s="294"/>
      <c r="H806" s="296"/>
      <c r="I806" s="296"/>
      <c r="J806" s="296"/>
      <c r="K806" s="217"/>
      <c r="L806" s="217"/>
      <c r="M806" s="217"/>
      <c r="N806" s="302"/>
      <c r="O806" s="302"/>
      <c r="P806" s="302"/>
      <c r="Q806" s="302"/>
      <c r="R806" s="302"/>
      <c r="S806" s="302"/>
      <c r="T806" s="302"/>
      <c r="U806" s="302"/>
      <c r="V806" s="302"/>
      <c r="W806" s="302"/>
      <c r="X806" s="302"/>
      <c r="Y806" s="302"/>
      <c r="Z806" s="302"/>
      <c r="AA806" s="302"/>
      <c r="AD806"/>
      <c r="AE806"/>
    </row>
    <row r="807" spans="2:31" ht="63.75" hidden="1">
      <c r="B807" s="313">
        <f t="shared" si="12"/>
        <v>0</v>
      </c>
      <c r="C807" s="294"/>
      <c r="D807" s="294"/>
      <c r="E807" s="294"/>
      <c r="F807" s="294"/>
      <c r="G807" s="294"/>
      <c r="H807" s="296"/>
      <c r="I807" s="296"/>
      <c r="J807" s="296"/>
      <c r="K807" s="217"/>
      <c r="L807" s="217"/>
      <c r="M807" s="217"/>
      <c r="N807" s="302"/>
      <c r="O807" s="302"/>
      <c r="P807" s="302"/>
      <c r="Q807" s="302"/>
      <c r="R807" s="302"/>
      <c r="S807" s="302"/>
      <c r="T807" s="302"/>
      <c r="U807" s="302"/>
      <c r="V807" s="302"/>
      <c r="W807" s="302"/>
      <c r="X807" s="302"/>
      <c r="Y807" s="302"/>
      <c r="Z807" s="302"/>
      <c r="AA807" s="302"/>
      <c r="AD807"/>
      <c r="AE807"/>
    </row>
    <row r="808" spans="2:31" ht="63.75" hidden="1">
      <c r="B808" s="313">
        <f t="shared" si="12"/>
        <v>0</v>
      </c>
      <c r="C808" s="294"/>
      <c r="D808" s="294"/>
      <c r="E808" s="294"/>
      <c r="F808" s="294"/>
      <c r="G808" s="294"/>
      <c r="H808" s="296"/>
      <c r="I808" s="296"/>
      <c r="J808" s="296"/>
      <c r="K808" s="217"/>
      <c r="L808" s="217"/>
      <c r="M808" s="217"/>
      <c r="N808" s="302"/>
      <c r="O808" s="302"/>
      <c r="P808" s="302"/>
      <c r="Q808" s="302"/>
      <c r="R808" s="302"/>
      <c r="S808" s="302"/>
      <c r="T808" s="302"/>
      <c r="U808" s="302"/>
      <c r="V808" s="302"/>
      <c r="W808" s="302"/>
      <c r="X808" s="302"/>
      <c r="Y808" s="302"/>
      <c r="Z808" s="302"/>
      <c r="AA808" s="302"/>
      <c r="AD808"/>
      <c r="AE808"/>
    </row>
    <row r="809" spans="2:31" ht="63.75" hidden="1">
      <c r="B809" s="313">
        <f t="shared" si="12"/>
        <v>0</v>
      </c>
      <c r="C809" s="294"/>
      <c r="D809" s="294"/>
      <c r="E809" s="294"/>
      <c r="F809" s="294"/>
      <c r="G809" s="294"/>
      <c r="H809" s="296"/>
      <c r="I809" s="296"/>
      <c r="J809" s="296"/>
      <c r="K809" s="217"/>
      <c r="L809" s="217"/>
      <c r="M809" s="217"/>
      <c r="N809" s="302"/>
      <c r="O809" s="302"/>
      <c r="P809" s="302"/>
      <c r="Q809" s="302"/>
      <c r="R809" s="302"/>
      <c r="S809" s="302"/>
      <c r="T809" s="302"/>
      <c r="U809" s="302"/>
      <c r="V809" s="302"/>
      <c r="W809" s="302"/>
      <c r="X809" s="302"/>
      <c r="Y809" s="302"/>
      <c r="Z809" s="302"/>
      <c r="AA809" s="302"/>
      <c r="AD809"/>
      <c r="AE809"/>
    </row>
    <row r="810" spans="2:31" ht="63.75" hidden="1">
      <c r="B810" s="313">
        <f t="shared" si="12"/>
        <v>0</v>
      </c>
      <c r="C810" s="294"/>
      <c r="D810" s="294"/>
      <c r="E810" s="294"/>
      <c r="F810" s="294"/>
      <c r="G810" s="294"/>
      <c r="H810" s="296"/>
      <c r="I810" s="296"/>
      <c r="J810" s="296"/>
      <c r="K810" s="217"/>
      <c r="L810" s="217"/>
      <c r="M810" s="217"/>
      <c r="N810" s="302"/>
      <c r="O810" s="302"/>
      <c r="P810" s="302"/>
      <c r="Q810" s="302"/>
      <c r="R810" s="302"/>
      <c r="S810" s="302"/>
      <c r="T810" s="302"/>
      <c r="U810" s="302"/>
      <c r="V810" s="302"/>
      <c r="W810" s="302"/>
      <c r="X810" s="302"/>
      <c r="Y810" s="302"/>
      <c r="Z810" s="302"/>
      <c r="AA810" s="302"/>
      <c r="AD810"/>
      <c r="AE810"/>
    </row>
    <row r="811" spans="2:31" ht="63.75" hidden="1">
      <c r="B811" s="313">
        <f t="shared" si="12"/>
        <v>0</v>
      </c>
      <c r="C811" s="294"/>
      <c r="D811" s="294"/>
      <c r="E811" s="294"/>
      <c r="F811" s="294"/>
      <c r="G811" s="294"/>
      <c r="H811" s="296"/>
      <c r="I811" s="296"/>
      <c r="J811" s="296"/>
      <c r="K811" s="217"/>
      <c r="L811" s="217"/>
      <c r="M811" s="217"/>
      <c r="N811" s="302"/>
      <c r="O811" s="302"/>
      <c r="P811" s="302"/>
      <c r="Q811" s="302"/>
      <c r="R811" s="302"/>
      <c r="S811" s="302"/>
      <c r="T811" s="302"/>
      <c r="U811" s="302"/>
      <c r="V811" s="302"/>
      <c r="W811" s="302"/>
      <c r="X811" s="302"/>
      <c r="Y811" s="302"/>
      <c r="Z811" s="302"/>
      <c r="AA811" s="302"/>
      <c r="AD811"/>
      <c r="AE811"/>
    </row>
    <row r="812" spans="2:31" ht="63.75" hidden="1">
      <c r="B812" s="313">
        <f t="shared" si="12"/>
        <v>0</v>
      </c>
      <c r="C812" s="294"/>
      <c r="D812" s="294"/>
      <c r="E812" s="294"/>
      <c r="F812" s="294"/>
      <c r="G812" s="294"/>
      <c r="H812" s="296"/>
      <c r="I812" s="296"/>
      <c r="J812" s="296"/>
      <c r="K812" s="217"/>
      <c r="L812" s="217"/>
      <c r="M812" s="217"/>
      <c r="N812" s="302"/>
      <c r="O812" s="302"/>
      <c r="P812" s="302"/>
      <c r="Q812" s="302"/>
      <c r="R812" s="302"/>
      <c r="S812" s="302"/>
      <c r="T812" s="302"/>
      <c r="U812" s="302"/>
      <c r="V812" s="302"/>
      <c r="W812" s="302"/>
      <c r="X812" s="302"/>
      <c r="Y812" s="302"/>
      <c r="Z812" s="302"/>
      <c r="AA812" s="302"/>
      <c r="AD812"/>
      <c r="AE812"/>
    </row>
    <row r="813" spans="2:31" ht="63.75" hidden="1">
      <c r="B813" s="313">
        <f t="shared" si="12"/>
        <v>0</v>
      </c>
      <c r="C813" s="294"/>
      <c r="D813" s="294"/>
      <c r="E813" s="294"/>
      <c r="F813" s="294"/>
      <c r="G813" s="294"/>
      <c r="H813" s="296"/>
      <c r="I813" s="296"/>
      <c r="J813" s="296"/>
      <c r="K813" s="217"/>
      <c r="L813" s="217"/>
      <c r="M813" s="217"/>
      <c r="N813" s="302"/>
      <c r="O813" s="302"/>
      <c r="P813" s="302"/>
      <c r="Q813" s="302"/>
      <c r="R813" s="302"/>
      <c r="S813" s="302"/>
      <c r="T813" s="302"/>
      <c r="U813" s="302"/>
      <c r="V813" s="302"/>
      <c r="W813" s="302"/>
      <c r="X813" s="302"/>
      <c r="Y813" s="302"/>
      <c r="Z813" s="302"/>
      <c r="AA813" s="302"/>
      <c r="AD813"/>
      <c r="AE813"/>
    </row>
    <row r="814" spans="2:31" ht="63.75" hidden="1">
      <c r="B814" s="313">
        <f t="shared" si="12"/>
        <v>0</v>
      </c>
      <c r="C814" s="294"/>
      <c r="D814" s="294"/>
      <c r="E814" s="294"/>
      <c r="F814" s="294"/>
      <c r="G814" s="294"/>
      <c r="H814" s="296"/>
      <c r="I814" s="296"/>
      <c r="J814" s="296"/>
      <c r="K814" s="217"/>
      <c r="L814" s="217"/>
      <c r="M814" s="217"/>
      <c r="N814" s="302"/>
      <c r="O814" s="302"/>
      <c r="P814" s="302"/>
      <c r="Q814" s="302"/>
      <c r="R814" s="302"/>
      <c r="S814" s="302"/>
      <c r="T814" s="302"/>
      <c r="U814" s="302"/>
      <c r="V814" s="302"/>
      <c r="W814" s="302"/>
      <c r="X814" s="302"/>
      <c r="Y814" s="302"/>
      <c r="Z814" s="302"/>
      <c r="AA814" s="302"/>
      <c r="AD814"/>
      <c r="AE814"/>
    </row>
    <row r="815" spans="2:31" ht="63.75" hidden="1">
      <c r="B815" s="313">
        <f t="shared" si="12"/>
        <v>0</v>
      </c>
      <c r="C815" s="294"/>
      <c r="D815" s="294"/>
      <c r="E815" s="294"/>
      <c r="F815" s="294"/>
      <c r="G815" s="294"/>
      <c r="H815" s="296"/>
      <c r="I815" s="296"/>
      <c r="J815" s="296"/>
      <c r="K815" s="217"/>
      <c r="L815" s="217"/>
      <c r="M815" s="217"/>
      <c r="N815" s="302"/>
      <c r="O815" s="302"/>
      <c r="P815" s="302"/>
      <c r="Q815" s="302"/>
      <c r="R815" s="302"/>
      <c r="S815" s="302"/>
      <c r="T815" s="302"/>
      <c r="U815" s="302"/>
      <c r="V815" s="302"/>
      <c r="W815" s="302"/>
      <c r="X815" s="302"/>
      <c r="Y815" s="302"/>
      <c r="Z815" s="302"/>
      <c r="AA815" s="302"/>
      <c r="AD815"/>
      <c r="AE815"/>
    </row>
    <row r="816" spans="2:31" ht="63.75" hidden="1">
      <c r="B816" s="313">
        <f t="shared" si="12"/>
        <v>0</v>
      </c>
      <c r="C816" s="294"/>
      <c r="D816" s="294"/>
      <c r="E816" s="294"/>
      <c r="F816" s="294"/>
      <c r="G816" s="294"/>
      <c r="H816" s="294"/>
      <c r="I816" s="294"/>
      <c r="J816" s="294"/>
      <c r="K816" s="217"/>
      <c r="L816" s="217"/>
      <c r="M816" s="217"/>
      <c r="N816" s="302"/>
      <c r="O816" s="302"/>
      <c r="P816" s="302"/>
      <c r="Q816" s="302"/>
      <c r="R816" s="302"/>
      <c r="S816" s="302"/>
      <c r="T816" s="302"/>
      <c r="U816" s="302"/>
      <c r="V816" s="302"/>
      <c r="W816" s="302"/>
      <c r="X816" s="302"/>
      <c r="Y816" s="302"/>
      <c r="Z816" s="302"/>
      <c r="AA816" s="302"/>
      <c r="AD816"/>
      <c r="AE816"/>
    </row>
    <row r="817" spans="2:31" ht="63.75" hidden="1">
      <c r="B817" s="313">
        <f t="shared" si="12"/>
        <v>0</v>
      </c>
      <c r="C817" s="294"/>
      <c r="D817" s="294"/>
      <c r="E817" s="294"/>
      <c r="F817" s="294"/>
      <c r="G817" s="294"/>
      <c r="H817" s="294"/>
      <c r="I817" s="294"/>
      <c r="J817" s="294"/>
      <c r="K817" s="217"/>
      <c r="L817" s="217"/>
      <c r="M817" s="217"/>
      <c r="N817" s="302"/>
      <c r="O817" s="302"/>
      <c r="P817" s="302"/>
      <c r="Q817" s="302"/>
      <c r="R817" s="302"/>
      <c r="S817" s="302"/>
      <c r="T817" s="302"/>
      <c r="U817" s="302"/>
      <c r="V817" s="302"/>
      <c r="W817" s="302"/>
      <c r="X817" s="302"/>
      <c r="Y817" s="302"/>
      <c r="Z817" s="302"/>
      <c r="AA817" s="302"/>
      <c r="AD817"/>
      <c r="AE817"/>
    </row>
    <row r="818" spans="2:31" ht="63.75" hidden="1">
      <c r="B818" s="313">
        <f t="shared" si="12"/>
        <v>0</v>
      </c>
      <c r="C818" s="294"/>
      <c r="D818" s="294"/>
      <c r="E818" s="294"/>
      <c r="F818" s="294"/>
      <c r="G818" s="294"/>
      <c r="H818" s="294"/>
      <c r="I818" s="294"/>
      <c r="J818" s="294"/>
      <c r="K818" s="217"/>
      <c r="L818" s="217"/>
      <c r="M818" s="217"/>
      <c r="N818" s="302"/>
      <c r="O818" s="302"/>
      <c r="P818" s="302"/>
      <c r="Q818" s="302"/>
      <c r="R818" s="302"/>
      <c r="S818" s="302"/>
      <c r="T818" s="302"/>
      <c r="U818" s="302"/>
      <c r="V818" s="302"/>
      <c r="W818" s="302"/>
      <c r="X818" s="302"/>
      <c r="Y818" s="302"/>
      <c r="Z818" s="302"/>
      <c r="AA818" s="302"/>
      <c r="AD818"/>
      <c r="AE818"/>
    </row>
    <row r="819" spans="2:31" ht="63.75" hidden="1">
      <c r="B819" s="313">
        <f t="shared" si="12"/>
        <v>0</v>
      </c>
      <c r="C819" s="294"/>
      <c r="D819" s="294"/>
      <c r="E819" s="294"/>
      <c r="F819" s="294"/>
      <c r="G819" s="294"/>
      <c r="H819" s="294"/>
      <c r="I819" s="294"/>
      <c r="J819" s="294"/>
      <c r="K819" s="217"/>
      <c r="L819" s="217"/>
      <c r="M819" s="217"/>
      <c r="N819" s="302"/>
      <c r="O819" s="302"/>
      <c r="P819" s="302"/>
      <c r="Q819" s="302"/>
      <c r="R819" s="302"/>
      <c r="S819" s="302"/>
      <c r="T819" s="302"/>
      <c r="U819" s="302"/>
      <c r="V819" s="302"/>
      <c r="W819" s="302"/>
      <c r="X819" s="302"/>
      <c r="Y819" s="302"/>
      <c r="Z819" s="302"/>
      <c r="AA819" s="302"/>
      <c r="AD819"/>
      <c r="AE819"/>
    </row>
    <row r="820" spans="2:31" ht="63.75" hidden="1">
      <c r="B820" s="313">
        <f t="shared" si="12"/>
        <v>0</v>
      </c>
      <c r="C820" s="294"/>
      <c r="D820" s="294"/>
      <c r="E820" s="294"/>
      <c r="F820" s="294"/>
      <c r="G820" s="294"/>
      <c r="H820" s="294"/>
      <c r="I820" s="294"/>
      <c r="J820" s="294"/>
      <c r="K820" s="217"/>
      <c r="L820" s="217"/>
      <c r="M820" s="217"/>
      <c r="N820" s="302"/>
      <c r="O820" s="302"/>
      <c r="P820" s="302"/>
      <c r="Q820" s="302"/>
      <c r="R820" s="302"/>
      <c r="S820" s="302"/>
      <c r="T820" s="302"/>
      <c r="U820" s="302"/>
      <c r="V820" s="302"/>
      <c r="W820" s="302"/>
      <c r="X820" s="302"/>
      <c r="Y820" s="302"/>
      <c r="Z820" s="302"/>
      <c r="AA820" s="302"/>
      <c r="AD820"/>
      <c r="AE820"/>
    </row>
    <row r="821" spans="2:31" ht="63.75" hidden="1">
      <c r="B821" s="313">
        <f t="shared" si="12"/>
        <v>0</v>
      </c>
      <c r="C821" s="294"/>
      <c r="D821" s="294"/>
      <c r="E821" s="294"/>
      <c r="F821" s="294"/>
      <c r="G821" s="294"/>
      <c r="H821" s="294"/>
      <c r="I821" s="294"/>
      <c r="J821" s="294"/>
      <c r="K821" s="217"/>
      <c r="L821" s="217"/>
      <c r="M821" s="217"/>
      <c r="N821" s="302"/>
      <c r="O821" s="302"/>
      <c r="P821" s="302"/>
      <c r="Q821" s="302"/>
      <c r="R821" s="302"/>
      <c r="S821" s="302"/>
      <c r="T821" s="302"/>
      <c r="U821" s="302"/>
      <c r="V821" s="302"/>
      <c r="W821" s="302"/>
      <c r="X821" s="302"/>
      <c r="Y821" s="302"/>
      <c r="Z821" s="302"/>
      <c r="AA821" s="302"/>
      <c r="AD821"/>
      <c r="AE821"/>
    </row>
    <row r="822" spans="2:31" ht="63.75" hidden="1">
      <c r="B822" s="313">
        <f t="shared" si="12"/>
        <v>0</v>
      </c>
      <c r="C822" s="294"/>
      <c r="D822" s="294"/>
      <c r="E822" s="294"/>
      <c r="F822" s="294"/>
      <c r="G822" s="294"/>
      <c r="H822" s="294"/>
      <c r="I822" s="294"/>
      <c r="J822" s="294"/>
      <c r="K822" s="217"/>
      <c r="L822" s="217"/>
      <c r="M822" s="217"/>
      <c r="N822" s="302"/>
      <c r="O822" s="302"/>
      <c r="P822" s="302"/>
      <c r="Q822" s="302"/>
      <c r="R822" s="302"/>
      <c r="S822" s="302"/>
      <c r="T822" s="302"/>
      <c r="U822" s="302"/>
      <c r="V822" s="302"/>
      <c r="W822" s="302"/>
      <c r="X822" s="302"/>
      <c r="Y822" s="302"/>
      <c r="Z822" s="302"/>
      <c r="AA822" s="302"/>
      <c r="AD822"/>
      <c r="AE822"/>
    </row>
    <row r="823" spans="2:31" ht="63.75" hidden="1">
      <c r="B823" s="313">
        <f t="shared" si="12"/>
        <v>0</v>
      </c>
      <c r="C823" s="294"/>
      <c r="D823" s="294"/>
      <c r="E823" s="294"/>
      <c r="F823" s="294"/>
      <c r="G823" s="294"/>
      <c r="H823" s="294"/>
      <c r="I823" s="294"/>
      <c r="J823" s="294"/>
      <c r="K823" s="217"/>
      <c r="L823" s="217"/>
      <c r="M823" s="217"/>
      <c r="N823" s="302"/>
      <c r="O823" s="302"/>
      <c r="P823" s="302"/>
      <c r="Q823" s="302"/>
      <c r="R823" s="302"/>
      <c r="S823" s="302"/>
      <c r="T823" s="302"/>
      <c r="U823" s="302"/>
      <c r="V823" s="302"/>
      <c r="W823" s="302"/>
      <c r="X823" s="302"/>
      <c r="Y823" s="302"/>
      <c r="Z823" s="302"/>
      <c r="AA823" s="302"/>
      <c r="AD823"/>
      <c r="AE823"/>
    </row>
    <row r="824" spans="2:31" ht="63.75" hidden="1">
      <c r="B824" s="313">
        <f t="shared" si="12"/>
        <v>0</v>
      </c>
      <c r="C824" s="294"/>
      <c r="D824" s="294"/>
      <c r="E824" s="294"/>
      <c r="F824" s="294"/>
      <c r="G824" s="294"/>
      <c r="H824" s="294"/>
      <c r="I824" s="294"/>
      <c r="J824" s="294"/>
      <c r="K824" s="217"/>
      <c r="L824" s="217"/>
      <c r="M824" s="217"/>
      <c r="N824" s="302"/>
      <c r="O824" s="302"/>
      <c r="P824" s="302"/>
      <c r="Q824" s="302"/>
      <c r="R824" s="302"/>
      <c r="S824" s="302"/>
      <c r="T824" s="302"/>
      <c r="U824" s="302"/>
      <c r="V824" s="302"/>
      <c r="W824" s="302"/>
      <c r="X824" s="302"/>
      <c r="Y824" s="302"/>
      <c r="Z824" s="302"/>
      <c r="AA824" s="302"/>
      <c r="AD824"/>
      <c r="AE824"/>
    </row>
    <row r="825" spans="2:31" ht="63.75" hidden="1">
      <c r="B825" s="313">
        <f t="shared" si="12"/>
        <v>0</v>
      </c>
      <c r="C825" s="294"/>
      <c r="D825" s="294"/>
      <c r="E825" s="294"/>
      <c r="F825" s="294"/>
      <c r="G825" s="294"/>
      <c r="H825" s="296"/>
      <c r="I825" s="296"/>
      <c r="J825" s="296"/>
      <c r="K825" s="217"/>
      <c r="L825" s="217"/>
      <c r="M825" s="217"/>
      <c r="N825" s="302"/>
      <c r="O825" s="302"/>
      <c r="P825" s="302"/>
      <c r="Q825" s="302"/>
      <c r="R825" s="302"/>
      <c r="S825" s="302"/>
      <c r="T825" s="302"/>
      <c r="U825" s="302"/>
      <c r="V825" s="302"/>
      <c r="W825" s="302"/>
      <c r="X825" s="302"/>
      <c r="Y825" s="302"/>
      <c r="Z825" s="302"/>
      <c r="AA825" s="302"/>
      <c r="AD825"/>
      <c r="AE825"/>
    </row>
    <row r="826" spans="2:31" ht="63.75" hidden="1">
      <c r="B826" s="313">
        <f t="shared" si="12"/>
        <v>0</v>
      </c>
      <c r="C826" s="294"/>
      <c r="D826" s="294"/>
      <c r="E826" s="294"/>
      <c r="F826" s="294"/>
      <c r="G826" s="294"/>
      <c r="H826" s="296"/>
      <c r="I826" s="296"/>
      <c r="J826" s="296"/>
      <c r="K826" s="217"/>
      <c r="L826" s="217"/>
      <c r="M826" s="217"/>
      <c r="N826" s="302"/>
      <c r="O826" s="302"/>
      <c r="P826" s="302"/>
      <c r="Q826" s="302"/>
      <c r="R826" s="302"/>
      <c r="S826" s="302"/>
      <c r="T826" s="302"/>
      <c r="U826" s="302"/>
      <c r="V826" s="302"/>
      <c r="W826" s="302"/>
      <c r="X826" s="302"/>
      <c r="Y826" s="302"/>
      <c r="Z826" s="302"/>
      <c r="AA826" s="302"/>
      <c r="AD826"/>
      <c r="AE826"/>
    </row>
    <row r="827" spans="2:31" ht="63.75" hidden="1">
      <c r="B827" s="313">
        <f t="shared" si="12"/>
        <v>0</v>
      </c>
      <c r="C827" s="294"/>
      <c r="D827" s="294"/>
      <c r="E827" s="294"/>
      <c r="F827" s="294"/>
      <c r="G827" s="294"/>
      <c r="H827" s="296"/>
      <c r="I827" s="296"/>
      <c r="J827" s="296"/>
      <c r="K827" s="217"/>
      <c r="L827" s="217"/>
      <c r="M827" s="217"/>
      <c r="N827" s="302"/>
      <c r="O827" s="302"/>
      <c r="P827" s="302"/>
      <c r="Q827" s="302"/>
      <c r="R827" s="302"/>
      <c r="S827" s="302"/>
      <c r="T827" s="302"/>
      <c r="U827" s="302"/>
      <c r="V827" s="302"/>
      <c r="W827" s="302"/>
      <c r="X827" s="302"/>
      <c r="Y827" s="302"/>
      <c r="Z827" s="302"/>
      <c r="AA827" s="302"/>
      <c r="AD827"/>
      <c r="AE827"/>
    </row>
    <row r="828" spans="2:31" ht="63.75" hidden="1">
      <c r="B828" s="313">
        <f t="shared" si="12"/>
        <v>0</v>
      </c>
      <c r="C828" s="294"/>
      <c r="D828" s="294"/>
      <c r="E828" s="294"/>
      <c r="F828" s="296"/>
      <c r="G828" s="296"/>
      <c r="H828" s="296"/>
      <c r="I828" s="296"/>
      <c r="J828" s="296"/>
      <c r="K828" s="217"/>
      <c r="L828" s="217"/>
      <c r="M828" s="217"/>
      <c r="N828" s="302"/>
      <c r="O828" s="302"/>
      <c r="P828" s="302"/>
      <c r="Q828" s="302"/>
      <c r="R828" s="302"/>
      <c r="S828" s="302"/>
      <c r="T828" s="302"/>
      <c r="U828" s="302"/>
      <c r="V828" s="302"/>
      <c r="W828" s="302"/>
      <c r="X828" s="302"/>
      <c r="Y828" s="302"/>
      <c r="Z828" s="302"/>
      <c r="AA828" s="302"/>
      <c r="AD828"/>
      <c r="AE828"/>
    </row>
    <row r="829" spans="2:31" ht="63.75" hidden="1">
      <c r="B829" s="313">
        <f t="shared" si="12"/>
        <v>0</v>
      </c>
      <c r="C829" s="294"/>
      <c r="D829" s="294"/>
      <c r="E829" s="294"/>
      <c r="F829" s="296"/>
      <c r="G829" s="296"/>
      <c r="H829" s="296"/>
      <c r="I829" s="296"/>
      <c r="J829" s="296"/>
      <c r="K829" s="217"/>
      <c r="L829" s="217"/>
      <c r="M829" s="217"/>
      <c r="N829" s="302"/>
      <c r="O829" s="302"/>
      <c r="P829" s="302"/>
      <c r="Q829" s="302"/>
      <c r="R829" s="302"/>
      <c r="S829" s="302"/>
      <c r="T829" s="302"/>
      <c r="U829" s="302"/>
      <c r="V829" s="302"/>
      <c r="W829" s="302"/>
      <c r="X829" s="302"/>
      <c r="Y829" s="302"/>
      <c r="Z829" s="302"/>
      <c r="AA829" s="302"/>
      <c r="AD829"/>
      <c r="AE829"/>
    </row>
    <row r="830" spans="2:31" ht="63.75" hidden="1">
      <c r="B830" s="313">
        <f t="shared" si="12"/>
        <v>0</v>
      </c>
      <c r="C830" s="294"/>
      <c r="D830" s="294"/>
      <c r="E830" s="294"/>
      <c r="F830" s="296"/>
      <c r="G830" s="296"/>
      <c r="H830" s="296"/>
      <c r="I830" s="296"/>
      <c r="J830" s="296"/>
      <c r="K830" s="217"/>
      <c r="L830" s="217"/>
      <c r="M830" s="217"/>
      <c r="N830" s="302"/>
      <c r="O830" s="302"/>
      <c r="P830" s="302"/>
      <c r="Q830" s="302"/>
      <c r="R830" s="302"/>
      <c r="S830" s="302"/>
      <c r="T830" s="302"/>
      <c r="U830" s="302"/>
      <c r="V830" s="302"/>
      <c r="W830" s="302"/>
      <c r="X830" s="302"/>
      <c r="Y830" s="302"/>
      <c r="Z830" s="302"/>
      <c r="AA830" s="302"/>
      <c r="AD830"/>
      <c r="AE830"/>
    </row>
    <row r="831" spans="2:31" ht="63.75" hidden="1">
      <c r="B831" s="313">
        <f t="shared" si="12"/>
        <v>0</v>
      </c>
      <c r="C831" s="294"/>
      <c r="D831" s="294"/>
      <c r="E831" s="294"/>
      <c r="F831" s="296"/>
      <c r="G831" s="296"/>
      <c r="H831" s="296"/>
      <c r="I831" s="296"/>
      <c r="J831" s="296"/>
      <c r="K831" s="217"/>
      <c r="L831" s="217"/>
      <c r="M831" s="217"/>
      <c r="N831" s="302"/>
      <c r="O831" s="302"/>
      <c r="P831" s="302"/>
      <c r="Q831" s="302"/>
      <c r="R831" s="302"/>
      <c r="S831" s="302"/>
      <c r="T831" s="302"/>
      <c r="U831" s="302"/>
      <c r="V831" s="302"/>
      <c r="W831" s="302"/>
      <c r="X831" s="302"/>
      <c r="Y831" s="302"/>
      <c r="Z831" s="302"/>
      <c r="AA831" s="302"/>
      <c r="AD831"/>
      <c r="AE831"/>
    </row>
    <row r="832" spans="2:31" ht="63.75" hidden="1">
      <c r="B832" s="313">
        <f t="shared" si="12"/>
        <v>0</v>
      </c>
      <c r="C832" s="294"/>
      <c r="D832" s="294"/>
      <c r="E832" s="294"/>
      <c r="F832" s="296"/>
      <c r="G832" s="296"/>
      <c r="H832" s="296"/>
      <c r="I832" s="296"/>
      <c r="J832" s="296"/>
      <c r="K832" s="217"/>
      <c r="L832" s="217"/>
      <c r="M832" s="217"/>
      <c r="N832" s="302"/>
      <c r="O832" s="302"/>
      <c r="P832" s="302"/>
      <c r="Q832" s="302"/>
      <c r="R832" s="302"/>
      <c r="S832" s="302"/>
      <c r="T832" s="302"/>
      <c r="U832" s="302"/>
      <c r="V832" s="302"/>
      <c r="W832" s="302"/>
      <c r="X832" s="302"/>
      <c r="Y832" s="302"/>
      <c r="Z832" s="302"/>
      <c r="AA832" s="302"/>
      <c r="AD832"/>
      <c r="AE832"/>
    </row>
    <row r="833" spans="1:31" ht="63.75" hidden="1">
      <c r="B833" s="313">
        <f t="shared" si="12"/>
        <v>0</v>
      </c>
      <c r="C833" s="294"/>
      <c r="D833" s="294"/>
      <c r="E833" s="294"/>
      <c r="F833" s="296"/>
      <c r="G833" s="296"/>
      <c r="H833" s="296"/>
      <c r="I833" s="296"/>
      <c r="J833" s="296"/>
      <c r="K833" s="217"/>
      <c r="L833" s="217"/>
      <c r="M833" s="217"/>
      <c r="N833" s="302"/>
      <c r="O833" s="302"/>
      <c r="P833" s="302"/>
      <c r="Q833" s="302"/>
      <c r="R833" s="302"/>
      <c r="S833" s="302"/>
      <c r="T833" s="302"/>
      <c r="U833" s="302"/>
      <c r="V833" s="302"/>
      <c r="W833" s="302"/>
      <c r="X833" s="302"/>
      <c r="Y833" s="302"/>
      <c r="Z833" s="302"/>
      <c r="AA833" s="302"/>
      <c r="AD833"/>
      <c r="AE833"/>
    </row>
    <row r="834" spans="1:31" ht="63.75" hidden="1">
      <c r="B834" s="313">
        <f t="shared" si="12"/>
        <v>0</v>
      </c>
      <c r="C834" s="294"/>
      <c r="D834" s="294"/>
      <c r="E834" s="294"/>
      <c r="F834" s="296"/>
      <c r="G834" s="296"/>
      <c r="H834" s="296"/>
      <c r="I834" s="296"/>
      <c r="J834" s="296"/>
      <c r="K834" s="217"/>
      <c r="L834" s="217"/>
      <c r="M834" s="217"/>
      <c r="N834" s="302"/>
      <c r="O834" s="302"/>
      <c r="P834" s="302"/>
      <c r="Q834" s="302"/>
      <c r="R834" s="302"/>
      <c r="S834" s="302"/>
      <c r="T834" s="302"/>
      <c r="U834" s="302"/>
      <c r="V834" s="302"/>
      <c r="W834" s="302"/>
      <c r="X834" s="302"/>
      <c r="Y834" s="302"/>
      <c r="Z834" s="302"/>
      <c r="AA834" s="302"/>
      <c r="AD834"/>
      <c r="AE834"/>
    </row>
    <row r="835" spans="1:31" ht="63.75" hidden="1">
      <c r="B835" s="313">
        <f t="shared" si="12"/>
        <v>0</v>
      </c>
      <c r="C835" s="294"/>
      <c r="D835" s="294"/>
      <c r="E835" s="294"/>
      <c r="F835" s="296"/>
      <c r="G835" s="296"/>
      <c r="H835" s="296"/>
      <c r="I835" s="296"/>
      <c r="J835" s="296"/>
      <c r="K835" s="217"/>
      <c r="L835" s="217"/>
      <c r="M835" s="217"/>
      <c r="N835" s="302"/>
      <c r="O835" s="302"/>
      <c r="P835" s="302"/>
      <c r="Q835" s="302"/>
      <c r="R835" s="302"/>
      <c r="S835" s="302"/>
      <c r="T835" s="302"/>
      <c r="U835" s="302"/>
      <c r="V835" s="302"/>
      <c r="W835" s="302"/>
      <c r="X835" s="302"/>
      <c r="Y835" s="302"/>
      <c r="Z835" s="302"/>
      <c r="AA835" s="302"/>
      <c r="AD835"/>
      <c r="AE835"/>
    </row>
    <row r="836" spans="1:31" ht="63.75" hidden="1">
      <c r="B836" s="313">
        <f t="shared" si="12"/>
        <v>0</v>
      </c>
      <c r="C836" s="294"/>
      <c r="D836" s="294"/>
      <c r="E836" s="294"/>
      <c r="F836" s="296"/>
      <c r="G836" s="296"/>
      <c r="H836" s="296"/>
      <c r="I836" s="296"/>
      <c r="J836" s="296"/>
      <c r="K836" s="217"/>
      <c r="L836" s="217"/>
      <c r="M836" s="217"/>
      <c r="N836" s="302"/>
      <c r="O836" s="302"/>
      <c r="P836" s="302"/>
      <c r="Q836" s="302"/>
      <c r="R836" s="302"/>
      <c r="S836" s="302"/>
      <c r="T836" s="302"/>
      <c r="U836" s="302"/>
      <c r="V836" s="302"/>
      <c r="W836" s="302"/>
      <c r="X836" s="302"/>
      <c r="Y836" s="302"/>
      <c r="Z836" s="302"/>
      <c r="AA836" s="302"/>
      <c r="AD836"/>
      <c r="AE836"/>
    </row>
    <row r="837" spans="1:31" ht="63.75" hidden="1">
      <c r="B837" s="313">
        <f t="shared" si="12"/>
        <v>0</v>
      </c>
      <c r="C837" s="294"/>
      <c r="D837" s="294"/>
      <c r="E837" s="294"/>
      <c r="F837" s="296"/>
      <c r="G837" s="296"/>
      <c r="H837" s="296"/>
      <c r="I837" s="296"/>
      <c r="J837" s="296"/>
      <c r="K837" s="217"/>
      <c r="L837" s="217"/>
      <c r="M837" s="217"/>
      <c r="N837" s="302"/>
      <c r="O837" s="302"/>
      <c r="P837" s="302"/>
      <c r="Q837" s="302"/>
      <c r="R837" s="302"/>
      <c r="S837" s="302"/>
      <c r="T837" s="302"/>
      <c r="U837" s="302"/>
      <c r="V837" s="302"/>
      <c r="W837" s="302"/>
      <c r="X837" s="302"/>
      <c r="Y837" s="302"/>
      <c r="Z837" s="302"/>
      <c r="AA837" s="302"/>
      <c r="AD837"/>
      <c r="AE837"/>
    </row>
    <row r="838" spans="1:31" ht="63.75" hidden="1">
      <c r="B838" s="313">
        <f t="shared" si="12"/>
        <v>0</v>
      </c>
      <c r="C838" s="294"/>
      <c r="D838" s="294"/>
      <c r="E838" s="294"/>
      <c r="F838" s="294"/>
      <c r="G838" s="294"/>
      <c r="H838" s="296"/>
      <c r="I838" s="296"/>
      <c r="J838" s="296"/>
      <c r="K838" s="217"/>
      <c r="L838" s="217"/>
      <c r="M838" s="217"/>
      <c r="N838" s="302"/>
      <c r="O838" s="302"/>
      <c r="P838" s="302"/>
      <c r="Q838" s="302"/>
      <c r="R838" s="302"/>
      <c r="S838" s="302"/>
      <c r="T838" s="302"/>
      <c r="U838" s="302"/>
      <c r="V838" s="302"/>
      <c r="W838" s="302"/>
      <c r="X838" s="302"/>
      <c r="Y838" s="302"/>
      <c r="Z838" s="302"/>
      <c r="AA838" s="302"/>
      <c r="AD838"/>
      <c r="AE838"/>
    </row>
    <row r="839" spans="1:31" ht="63.75" hidden="1">
      <c r="B839" s="313">
        <f t="shared" si="12"/>
        <v>0</v>
      </c>
      <c r="C839" s="294"/>
      <c r="D839" s="294"/>
      <c r="E839" s="294"/>
      <c r="F839" s="294"/>
      <c r="G839" s="294"/>
      <c r="H839" s="294"/>
      <c r="I839" s="294"/>
      <c r="J839" s="294"/>
      <c r="K839" s="217"/>
      <c r="L839" s="217"/>
      <c r="M839" s="217"/>
      <c r="N839" s="302"/>
      <c r="O839" s="302"/>
      <c r="P839" s="302"/>
      <c r="Q839" s="302"/>
      <c r="R839" s="302"/>
      <c r="S839" s="302"/>
      <c r="T839" s="302"/>
      <c r="U839" s="302"/>
      <c r="V839" s="302"/>
      <c r="W839" s="302"/>
      <c r="X839" s="302"/>
      <c r="Y839" s="302"/>
      <c r="Z839" s="302"/>
      <c r="AA839" s="302"/>
      <c r="AD839"/>
      <c r="AE839"/>
    </row>
    <row r="840" spans="1:31" ht="63.75" hidden="1">
      <c r="B840" s="313">
        <f t="shared" si="12"/>
        <v>0</v>
      </c>
      <c r="C840" s="294"/>
      <c r="D840" s="294"/>
      <c r="E840" s="294"/>
      <c r="F840" s="296"/>
      <c r="G840" s="296"/>
      <c r="H840" s="296"/>
      <c r="I840" s="296"/>
      <c r="J840" s="296"/>
      <c r="K840" s="217"/>
      <c r="L840" s="217"/>
      <c r="M840" s="217"/>
      <c r="N840" s="302"/>
      <c r="O840" s="302"/>
      <c r="P840" s="302"/>
      <c r="Q840" s="302"/>
      <c r="R840" s="302"/>
      <c r="S840" s="302"/>
      <c r="T840" s="302"/>
      <c r="U840" s="302"/>
      <c r="V840" s="302"/>
      <c r="W840" s="302"/>
      <c r="X840" s="302"/>
      <c r="Y840" s="302"/>
      <c r="Z840" s="302"/>
      <c r="AA840" s="302"/>
      <c r="AD840"/>
      <c r="AE840"/>
    </row>
    <row r="841" spans="1:31" ht="63.75" hidden="1">
      <c r="B841" s="313">
        <f t="shared" si="12"/>
        <v>0</v>
      </c>
      <c r="C841" s="294"/>
      <c r="D841" s="294"/>
      <c r="E841" s="294"/>
      <c r="F841" s="296"/>
      <c r="G841" s="296"/>
      <c r="H841" s="296"/>
      <c r="I841" s="296"/>
      <c r="J841" s="296"/>
      <c r="K841" s="217"/>
      <c r="L841" s="217"/>
      <c r="M841" s="217"/>
      <c r="N841" s="302"/>
      <c r="O841" s="302"/>
      <c r="P841" s="302"/>
      <c r="Q841" s="302"/>
      <c r="R841" s="302"/>
      <c r="S841" s="302"/>
      <c r="T841" s="302"/>
      <c r="U841" s="302"/>
      <c r="V841" s="302"/>
      <c r="W841" s="302"/>
      <c r="X841" s="302"/>
      <c r="Y841" s="302"/>
      <c r="Z841" s="302"/>
      <c r="AA841" s="302"/>
      <c r="AD841"/>
      <c r="AE841"/>
    </row>
    <row r="842" spans="1:31" ht="63.75" hidden="1">
      <c r="B842" s="313">
        <f t="shared" si="12"/>
        <v>0</v>
      </c>
      <c r="C842" s="294"/>
      <c r="D842" s="294"/>
      <c r="E842" s="294"/>
      <c r="F842" s="296"/>
      <c r="G842" s="296"/>
      <c r="H842" s="296"/>
      <c r="I842" s="296"/>
      <c r="J842" s="296"/>
      <c r="K842" s="217"/>
      <c r="L842" s="217"/>
      <c r="M842" s="217"/>
      <c r="N842" s="302"/>
      <c r="O842" s="302"/>
      <c r="P842" s="302"/>
      <c r="Q842" s="302"/>
      <c r="R842" s="302"/>
      <c r="S842" s="302"/>
      <c r="T842" s="302"/>
      <c r="U842" s="302"/>
      <c r="V842" s="302"/>
      <c r="W842" s="302"/>
      <c r="X842" s="302"/>
      <c r="Y842" s="302"/>
      <c r="Z842" s="302"/>
      <c r="AA842" s="302"/>
      <c r="AD842"/>
      <c r="AE842"/>
    </row>
    <row r="843" spans="1:31" ht="63.75" hidden="1">
      <c r="B843" s="313">
        <f t="shared" si="12"/>
        <v>0</v>
      </c>
      <c r="C843" s="294"/>
      <c r="D843" s="294"/>
      <c r="E843" s="294"/>
      <c r="F843" s="296"/>
      <c r="G843" s="296"/>
      <c r="H843" s="296"/>
      <c r="I843" s="296"/>
      <c r="J843" s="296"/>
      <c r="K843" s="217"/>
      <c r="L843" s="217"/>
      <c r="M843" s="217"/>
      <c r="N843" s="302"/>
      <c r="O843" s="302"/>
      <c r="P843" s="302"/>
      <c r="Q843" s="302"/>
      <c r="R843" s="302"/>
      <c r="S843" s="302"/>
      <c r="T843" s="302"/>
      <c r="U843" s="302"/>
      <c r="V843" s="302"/>
      <c r="W843" s="302"/>
      <c r="X843" s="302"/>
      <c r="Y843" s="302"/>
      <c r="Z843" s="302"/>
      <c r="AA843" s="302"/>
      <c r="AD843"/>
      <c r="AE843"/>
    </row>
    <row r="844" spans="1:31" ht="63.75" hidden="1">
      <c r="B844" s="313">
        <f t="shared" ref="B844:B907" si="13">IF($C$8=$B$6,"",AA844)</f>
        <v>0</v>
      </c>
      <c r="C844" s="294"/>
      <c r="D844" s="294"/>
      <c r="E844" s="294"/>
      <c r="F844" s="296"/>
      <c r="G844" s="296"/>
      <c r="H844" s="296"/>
      <c r="I844" s="296"/>
      <c r="J844" s="296"/>
      <c r="K844" s="217"/>
      <c r="L844" s="217"/>
      <c r="M844" s="217"/>
      <c r="N844" s="302"/>
      <c r="O844" s="302"/>
      <c r="P844" s="302"/>
      <c r="Q844" s="302"/>
      <c r="R844" s="302"/>
      <c r="S844" s="302"/>
      <c r="T844" s="302"/>
      <c r="U844" s="302"/>
      <c r="V844" s="302"/>
      <c r="W844" s="302"/>
      <c r="X844" s="302"/>
      <c r="Y844" s="302"/>
      <c r="Z844" s="302"/>
      <c r="AA844" s="302"/>
      <c r="AD844"/>
      <c r="AE844"/>
    </row>
    <row r="845" spans="1:31" ht="63.75" hidden="1">
      <c r="B845" s="313">
        <f t="shared" si="13"/>
        <v>0</v>
      </c>
      <c r="C845" s="294"/>
      <c r="D845" s="294"/>
      <c r="E845" s="294"/>
      <c r="F845" s="296"/>
      <c r="G845" s="296"/>
      <c r="H845" s="296"/>
      <c r="I845" s="296"/>
      <c r="J845" s="296"/>
      <c r="K845" s="217"/>
      <c r="L845" s="217"/>
      <c r="M845" s="217"/>
      <c r="N845" s="302"/>
      <c r="O845" s="302"/>
      <c r="P845" s="302"/>
      <c r="Q845" s="302"/>
      <c r="R845" s="302"/>
      <c r="S845" s="302"/>
      <c r="T845" s="302"/>
      <c r="U845" s="302"/>
      <c r="V845" s="302"/>
      <c r="W845" s="302"/>
      <c r="X845" s="302"/>
      <c r="Y845" s="302"/>
      <c r="Z845" s="302"/>
      <c r="AA845" s="302"/>
      <c r="AD845"/>
      <c r="AE845"/>
    </row>
    <row r="846" spans="1:31" ht="63.75" hidden="1">
      <c r="B846" s="313">
        <f t="shared" si="13"/>
        <v>0</v>
      </c>
      <c r="C846" s="294"/>
      <c r="D846" s="294"/>
      <c r="E846" s="294"/>
      <c r="F846" s="296"/>
      <c r="G846" s="296"/>
      <c r="H846" s="296"/>
      <c r="I846" s="296"/>
      <c r="J846" s="296"/>
      <c r="K846" s="217"/>
      <c r="L846" s="217"/>
      <c r="M846" s="217"/>
      <c r="N846" s="302"/>
      <c r="O846" s="302"/>
      <c r="P846" s="302"/>
      <c r="Q846" s="302"/>
      <c r="R846" s="302"/>
      <c r="S846" s="302"/>
      <c r="T846" s="302"/>
      <c r="U846" s="302"/>
      <c r="V846" s="302"/>
      <c r="W846" s="302"/>
      <c r="X846" s="302"/>
      <c r="Y846" s="302"/>
      <c r="Z846" s="302"/>
      <c r="AA846" s="302"/>
      <c r="AD846"/>
      <c r="AE846"/>
    </row>
    <row r="847" spans="1:31" ht="63.75" hidden="1">
      <c r="B847" s="313">
        <f t="shared" si="13"/>
        <v>0</v>
      </c>
      <c r="C847" s="294"/>
      <c r="D847" s="294"/>
      <c r="E847" s="294"/>
      <c r="F847" s="296"/>
      <c r="G847" s="296"/>
      <c r="H847" s="296"/>
      <c r="I847" s="296"/>
      <c r="J847" s="296"/>
      <c r="K847" s="217"/>
      <c r="L847" s="217"/>
      <c r="M847" s="217"/>
      <c r="N847" s="302"/>
      <c r="O847" s="302"/>
      <c r="P847" s="302"/>
      <c r="Q847" s="302"/>
      <c r="R847" s="302"/>
      <c r="S847" s="302"/>
      <c r="T847" s="302"/>
      <c r="U847" s="302"/>
      <c r="V847" s="302"/>
      <c r="W847" s="302"/>
      <c r="X847" s="302"/>
      <c r="Y847" s="302"/>
      <c r="Z847" s="302"/>
      <c r="AA847" s="302"/>
      <c r="AD847"/>
      <c r="AE847"/>
    </row>
    <row r="848" spans="1:31" s="80" customFormat="1" ht="63.75" hidden="1">
      <c r="A848" s="12"/>
      <c r="B848" s="313">
        <f t="shared" si="13"/>
        <v>0</v>
      </c>
      <c r="C848" s="296"/>
      <c r="D848" s="296"/>
      <c r="E848" s="296"/>
      <c r="F848" s="296"/>
      <c r="G848" s="296"/>
      <c r="H848" s="296"/>
      <c r="I848" s="296"/>
      <c r="J848" s="296"/>
      <c r="K848" s="217"/>
      <c r="L848" s="217"/>
      <c r="M848" s="217"/>
      <c r="N848" s="303"/>
      <c r="O848" s="303"/>
      <c r="P848" s="303"/>
      <c r="Q848" s="303"/>
      <c r="R848" s="303"/>
      <c r="S848" s="303"/>
      <c r="T848" s="303"/>
      <c r="U848" s="303"/>
      <c r="V848" s="303"/>
      <c r="W848" s="303"/>
      <c r="X848" s="303"/>
      <c r="Y848" s="303"/>
      <c r="Z848" s="303"/>
      <c r="AA848" s="303"/>
      <c r="AD848" s="12"/>
      <c r="AE848" s="12"/>
    </row>
    <row r="849" spans="1:31" ht="63.75" hidden="1">
      <c r="B849" s="313">
        <f t="shared" si="13"/>
        <v>0</v>
      </c>
      <c r="C849" s="296"/>
      <c r="D849" s="296"/>
      <c r="E849" s="296"/>
      <c r="F849" s="296"/>
      <c r="G849" s="296"/>
      <c r="H849" s="296"/>
      <c r="I849" s="296"/>
      <c r="J849" s="296"/>
      <c r="K849" s="217"/>
      <c r="L849" s="217"/>
      <c r="M849" s="217"/>
      <c r="N849" s="302"/>
      <c r="O849" s="302"/>
      <c r="P849" s="302"/>
      <c r="Q849" s="302"/>
      <c r="R849" s="302"/>
      <c r="S849" s="302"/>
      <c r="T849" s="302"/>
      <c r="U849" s="302"/>
      <c r="V849" s="302"/>
      <c r="W849" s="302"/>
      <c r="X849" s="302"/>
      <c r="Y849" s="302"/>
      <c r="Z849" s="302"/>
      <c r="AA849" s="302"/>
      <c r="AD849"/>
      <c r="AE849"/>
    </row>
    <row r="850" spans="1:31" s="80" customFormat="1" ht="63.75" hidden="1">
      <c r="A850" s="12"/>
      <c r="B850" s="313">
        <f t="shared" si="13"/>
        <v>0</v>
      </c>
      <c r="C850" s="296"/>
      <c r="D850" s="296"/>
      <c r="E850" s="296"/>
      <c r="F850" s="296"/>
      <c r="G850" s="296"/>
      <c r="H850" s="296"/>
      <c r="I850" s="296"/>
      <c r="J850" s="296"/>
      <c r="K850" s="217"/>
      <c r="L850" s="217"/>
      <c r="M850" s="217"/>
      <c r="N850" s="303"/>
      <c r="O850" s="303"/>
      <c r="P850" s="303"/>
      <c r="Q850" s="303"/>
      <c r="R850" s="303"/>
      <c r="S850" s="303"/>
      <c r="T850" s="303"/>
      <c r="U850" s="303"/>
      <c r="V850" s="303"/>
      <c r="W850" s="303"/>
      <c r="X850" s="303"/>
      <c r="Y850" s="303"/>
      <c r="Z850" s="303"/>
      <c r="AA850" s="303"/>
      <c r="AD850" s="12"/>
      <c r="AE850" s="12"/>
    </row>
    <row r="851" spans="1:31" ht="63.75" hidden="1">
      <c r="B851" s="313">
        <f t="shared" si="13"/>
        <v>0</v>
      </c>
      <c r="C851" s="296"/>
      <c r="D851" s="296"/>
      <c r="E851" s="296"/>
      <c r="F851" s="296"/>
      <c r="G851" s="296"/>
      <c r="H851" s="296"/>
      <c r="I851" s="296"/>
      <c r="J851" s="296"/>
      <c r="K851" s="217"/>
      <c r="L851" s="217"/>
      <c r="M851" s="217"/>
      <c r="N851" s="302"/>
      <c r="O851" s="302"/>
      <c r="P851" s="302"/>
      <c r="Q851" s="302"/>
      <c r="R851" s="302"/>
      <c r="S851" s="302"/>
      <c r="T851" s="302"/>
      <c r="U851" s="302"/>
      <c r="V851" s="302"/>
      <c r="W851" s="302"/>
      <c r="X851" s="302"/>
      <c r="Y851" s="302"/>
      <c r="Z851" s="302"/>
      <c r="AA851" s="302"/>
      <c r="AD851"/>
      <c r="AE851"/>
    </row>
    <row r="852" spans="1:31" ht="63.75" hidden="1">
      <c r="B852" s="313">
        <f t="shared" si="13"/>
        <v>0</v>
      </c>
      <c r="C852" s="296"/>
      <c r="D852" s="296"/>
      <c r="E852" s="296"/>
      <c r="F852" s="296"/>
      <c r="G852" s="296"/>
      <c r="H852" s="296"/>
      <c r="I852" s="296"/>
      <c r="J852" s="296"/>
      <c r="K852" s="217"/>
      <c r="L852" s="217"/>
      <c r="M852" s="217"/>
      <c r="N852" s="302"/>
      <c r="O852" s="302"/>
      <c r="P852" s="302"/>
      <c r="Q852" s="302"/>
      <c r="R852" s="302"/>
      <c r="S852" s="302"/>
      <c r="T852" s="302"/>
      <c r="U852" s="302"/>
      <c r="V852" s="302"/>
      <c r="W852" s="302"/>
      <c r="X852" s="302"/>
      <c r="Y852" s="302"/>
      <c r="Z852" s="302"/>
      <c r="AA852" s="302"/>
      <c r="AD852"/>
      <c r="AE852"/>
    </row>
    <row r="853" spans="1:31" ht="63.75" hidden="1">
      <c r="B853" s="313">
        <f t="shared" si="13"/>
        <v>0</v>
      </c>
      <c r="C853" s="296"/>
      <c r="D853" s="296"/>
      <c r="E853" s="296"/>
      <c r="F853" s="296"/>
      <c r="G853" s="296"/>
      <c r="H853" s="296"/>
      <c r="I853" s="296"/>
      <c r="J853" s="296"/>
      <c r="K853" s="217"/>
      <c r="L853" s="217"/>
      <c r="M853" s="217"/>
      <c r="N853" s="302"/>
      <c r="O853" s="302"/>
      <c r="P853" s="302"/>
      <c r="Q853" s="302"/>
      <c r="R853" s="302"/>
      <c r="S853" s="302"/>
      <c r="T853" s="302"/>
      <c r="U853" s="302"/>
      <c r="V853" s="302"/>
      <c r="W853" s="302"/>
      <c r="X853" s="302"/>
      <c r="Y853" s="302"/>
      <c r="Z853" s="302"/>
      <c r="AA853" s="302"/>
      <c r="AD853"/>
      <c r="AE853"/>
    </row>
    <row r="854" spans="1:31" ht="63.75" hidden="1">
      <c r="B854" s="313">
        <f t="shared" si="13"/>
        <v>0</v>
      </c>
      <c r="C854" s="296"/>
      <c r="D854" s="296"/>
      <c r="E854" s="296"/>
      <c r="F854" s="296"/>
      <c r="G854" s="296"/>
      <c r="H854" s="296"/>
      <c r="I854" s="296"/>
      <c r="J854" s="296"/>
      <c r="K854" s="217"/>
      <c r="L854" s="217"/>
      <c r="M854" s="217"/>
      <c r="N854" s="302"/>
      <c r="O854" s="302"/>
      <c r="P854" s="302"/>
      <c r="Q854" s="302"/>
      <c r="R854" s="302"/>
      <c r="S854" s="302"/>
      <c r="T854" s="302"/>
      <c r="U854" s="302"/>
      <c r="V854" s="302"/>
      <c r="W854" s="302"/>
      <c r="X854" s="302"/>
      <c r="Y854" s="302"/>
      <c r="Z854" s="302"/>
      <c r="AA854" s="302"/>
      <c r="AD854"/>
      <c r="AE854"/>
    </row>
    <row r="855" spans="1:31" ht="63.75" hidden="1">
      <c r="B855" s="313">
        <f t="shared" si="13"/>
        <v>0</v>
      </c>
      <c r="C855" s="296"/>
      <c r="D855" s="296"/>
      <c r="E855" s="296"/>
      <c r="F855" s="296"/>
      <c r="G855" s="296"/>
      <c r="H855" s="296"/>
      <c r="I855" s="296"/>
      <c r="J855" s="296"/>
      <c r="K855" s="217"/>
      <c r="L855" s="217"/>
      <c r="M855" s="217"/>
      <c r="N855" s="302"/>
      <c r="O855" s="302"/>
      <c r="P855" s="302"/>
      <c r="Q855" s="302"/>
      <c r="R855" s="302"/>
      <c r="S855" s="302"/>
      <c r="T855" s="302"/>
      <c r="U855" s="302"/>
      <c r="V855" s="302"/>
      <c r="W855" s="302"/>
      <c r="X855" s="302"/>
      <c r="Y855" s="302"/>
      <c r="Z855" s="302"/>
      <c r="AA855" s="302"/>
      <c r="AD855"/>
      <c r="AE855"/>
    </row>
    <row r="856" spans="1:31" ht="63.75" hidden="1">
      <c r="B856" s="313">
        <f t="shared" si="13"/>
        <v>0</v>
      </c>
      <c r="C856" s="296"/>
      <c r="D856" s="296"/>
      <c r="E856" s="296"/>
      <c r="F856" s="296"/>
      <c r="G856" s="296"/>
      <c r="H856" s="296"/>
      <c r="I856" s="296"/>
      <c r="J856" s="296"/>
      <c r="K856" s="217"/>
      <c r="L856" s="217"/>
      <c r="M856" s="217"/>
      <c r="N856" s="302"/>
      <c r="O856" s="302"/>
      <c r="P856" s="302"/>
      <c r="Q856" s="302"/>
      <c r="R856" s="302"/>
      <c r="S856" s="302"/>
      <c r="T856" s="302"/>
      <c r="U856" s="302"/>
      <c r="V856" s="302"/>
      <c r="W856" s="302"/>
      <c r="X856" s="302"/>
      <c r="Y856" s="302"/>
      <c r="Z856" s="302"/>
      <c r="AA856" s="302"/>
      <c r="AD856"/>
      <c r="AE856"/>
    </row>
    <row r="857" spans="1:31" ht="63.75" hidden="1">
      <c r="B857" s="313">
        <f t="shared" si="13"/>
        <v>0</v>
      </c>
      <c r="C857" s="296"/>
      <c r="D857" s="296"/>
      <c r="E857" s="296"/>
      <c r="F857" s="296"/>
      <c r="G857" s="296"/>
      <c r="H857" s="296"/>
      <c r="I857" s="296"/>
      <c r="J857" s="296"/>
      <c r="K857" s="217"/>
      <c r="L857" s="217"/>
      <c r="M857" s="217"/>
      <c r="N857" s="302"/>
      <c r="O857" s="302"/>
      <c r="P857" s="302"/>
      <c r="Q857" s="302"/>
      <c r="R857" s="302"/>
      <c r="S857" s="302"/>
      <c r="T857" s="302"/>
      <c r="U857" s="302"/>
      <c r="V857" s="302"/>
      <c r="W857" s="302"/>
      <c r="X857" s="302"/>
      <c r="Y857" s="302"/>
      <c r="Z857" s="302"/>
      <c r="AA857" s="302"/>
      <c r="AD857"/>
      <c r="AE857"/>
    </row>
    <row r="858" spans="1:31" ht="63.75" hidden="1">
      <c r="B858" s="313">
        <f t="shared" si="13"/>
        <v>0</v>
      </c>
      <c r="C858" s="296"/>
      <c r="D858" s="296"/>
      <c r="E858" s="296"/>
      <c r="F858" s="296"/>
      <c r="G858" s="296"/>
      <c r="H858" s="296"/>
      <c r="I858" s="296"/>
      <c r="J858" s="296"/>
      <c r="K858" s="217"/>
      <c r="L858" s="217"/>
      <c r="M858" s="217"/>
      <c r="N858" s="302"/>
      <c r="O858" s="302"/>
      <c r="P858" s="302"/>
      <c r="Q858" s="302"/>
      <c r="R858" s="302"/>
      <c r="S858" s="302"/>
      <c r="T858" s="302"/>
      <c r="U858" s="302"/>
      <c r="V858" s="302"/>
      <c r="W858" s="302"/>
      <c r="X858" s="302"/>
      <c r="Y858" s="302"/>
      <c r="Z858" s="302"/>
      <c r="AA858" s="302"/>
      <c r="AD858"/>
      <c r="AE858"/>
    </row>
    <row r="859" spans="1:31" ht="63.75" hidden="1">
      <c r="B859" s="313">
        <f t="shared" si="13"/>
        <v>0</v>
      </c>
      <c r="C859" s="296"/>
      <c r="D859" s="296"/>
      <c r="E859" s="296"/>
      <c r="F859" s="296"/>
      <c r="G859" s="296"/>
      <c r="H859" s="296"/>
      <c r="I859" s="296"/>
      <c r="J859" s="296"/>
      <c r="K859" s="217"/>
      <c r="L859" s="217"/>
      <c r="M859" s="217"/>
      <c r="N859" s="302"/>
      <c r="O859" s="302"/>
      <c r="P859" s="302"/>
      <c r="Q859" s="302"/>
      <c r="R859" s="302"/>
      <c r="S859" s="302"/>
      <c r="T859" s="302"/>
      <c r="U859" s="302"/>
      <c r="V859" s="302"/>
      <c r="W859" s="302"/>
      <c r="X859" s="302"/>
      <c r="Y859" s="302"/>
      <c r="Z859" s="302"/>
      <c r="AA859" s="302"/>
      <c r="AD859"/>
      <c r="AE859"/>
    </row>
    <row r="860" spans="1:31" ht="63.75" hidden="1">
      <c r="B860" s="313">
        <f t="shared" si="13"/>
        <v>0</v>
      </c>
      <c r="C860" s="296"/>
      <c r="D860" s="296"/>
      <c r="E860" s="296"/>
      <c r="F860" s="296"/>
      <c r="G860" s="296"/>
      <c r="H860" s="296"/>
      <c r="I860" s="296"/>
      <c r="J860" s="296"/>
      <c r="K860" s="217"/>
      <c r="L860" s="217"/>
      <c r="M860" s="217"/>
      <c r="N860" s="302"/>
      <c r="O860" s="302"/>
      <c r="P860" s="302"/>
      <c r="Q860" s="302"/>
      <c r="R860" s="302"/>
      <c r="S860" s="302"/>
      <c r="T860" s="302"/>
      <c r="U860" s="302"/>
      <c r="V860" s="302"/>
      <c r="W860" s="302"/>
      <c r="X860" s="302"/>
      <c r="Y860" s="302"/>
      <c r="Z860" s="302"/>
      <c r="AA860" s="302"/>
      <c r="AD860"/>
      <c r="AE860"/>
    </row>
    <row r="861" spans="1:31" ht="63.75" hidden="1">
      <c r="B861" s="313">
        <f t="shared" si="13"/>
        <v>0</v>
      </c>
      <c r="C861" s="296"/>
      <c r="D861" s="296"/>
      <c r="E861" s="296"/>
      <c r="F861" s="296"/>
      <c r="G861" s="296"/>
      <c r="H861" s="296"/>
      <c r="I861" s="296"/>
      <c r="J861" s="296"/>
      <c r="K861" s="217"/>
      <c r="L861" s="217"/>
      <c r="M861" s="217"/>
      <c r="N861" s="302"/>
      <c r="O861" s="302"/>
      <c r="P861" s="302"/>
      <c r="Q861" s="302"/>
      <c r="R861" s="302"/>
      <c r="S861" s="302"/>
      <c r="T861" s="302"/>
      <c r="U861" s="302"/>
      <c r="V861" s="302"/>
      <c r="W861" s="302"/>
      <c r="X861" s="302"/>
      <c r="Y861" s="302"/>
      <c r="Z861" s="302"/>
      <c r="AA861" s="302"/>
      <c r="AD861"/>
      <c r="AE861"/>
    </row>
    <row r="862" spans="1:31" ht="63.75" hidden="1">
      <c r="B862" s="313">
        <f t="shared" si="13"/>
        <v>0</v>
      </c>
      <c r="C862" s="296"/>
      <c r="D862" s="296"/>
      <c r="E862" s="296"/>
      <c r="F862" s="296"/>
      <c r="G862" s="296"/>
      <c r="H862" s="296"/>
      <c r="I862" s="296"/>
      <c r="J862" s="296"/>
      <c r="K862" s="217"/>
      <c r="L862" s="217"/>
      <c r="M862" s="217"/>
      <c r="N862" s="302"/>
      <c r="O862" s="302"/>
      <c r="P862" s="302"/>
      <c r="Q862" s="302"/>
      <c r="R862" s="302"/>
      <c r="S862" s="302"/>
      <c r="T862" s="302"/>
      <c r="U862" s="302"/>
      <c r="V862" s="302"/>
      <c r="W862" s="302"/>
      <c r="X862" s="302"/>
      <c r="Y862" s="302"/>
      <c r="Z862" s="302"/>
      <c r="AA862" s="302"/>
      <c r="AD862"/>
      <c r="AE862"/>
    </row>
    <row r="863" spans="1:31" ht="63.75" hidden="1">
      <c r="B863" s="313">
        <f t="shared" si="13"/>
        <v>0</v>
      </c>
      <c r="C863" s="296"/>
      <c r="D863" s="296"/>
      <c r="E863" s="296"/>
      <c r="F863" s="296"/>
      <c r="G863" s="296"/>
      <c r="H863" s="296"/>
      <c r="I863" s="296"/>
      <c r="J863" s="296"/>
      <c r="K863" s="217"/>
      <c r="L863" s="217"/>
      <c r="M863" s="217"/>
      <c r="N863" s="302"/>
      <c r="O863" s="302"/>
      <c r="P863" s="302"/>
      <c r="Q863" s="302"/>
      <c r="R863" s="302"/>
      <c r="S863" s="302"/>
      <c r="T863" s="302"/>
      <c r="U863" s="302"/>
      <c r="V863" s="302"/>
      <c r="W863" s="302"/>
      <c r="X863" s="302"/>
      <c r="Y863" s="302"/>
      <c r="Z863" s="302"/>
      <c r="AA863" s="302"/>
      <c r="AD863"/>
      <c r="AE863"/>
    </row>
    <row r="864" spans="1:31" ht="63.75" hidden="1">
      <c r="B864" s="313">
        <f t="shared" si="13"/>
        <v>0</v>
      </c>
      <c r="C864" s="296"/>
      <c r="D864" s="296"/>
      <c r="E864" s="296"/>
      <c r="F864" s="296"/>
      <c r="G864" s="296"/>
      <c r="H864" s="296"/>
      <c r="I864" s="296"/>
      <c r="J864" s="296"/>
      <c r="K864" s="217"/>
      <c r="L864" s="217"/>
      <c r="M864" s="217"/>
      <c r="N864" s="302"/>
      <c r="O864" s="302"/>
      <c r="P864" s="302"/>
      <c r="Q864" s="302"/>
      <c r="R864" s="302"/>
      <c r="S864" s="302"/>
      <c r="T864" s="302"/>
      <c r="U864" s="302"/>
      <c r="V864" s="302"/>
      <c r="W864" s="302"/>
      <c r="X864" s="302"/>
      <c r="Y864" s="302"/>
      <c r="Z864" s="302"/>
      <c r="AA864" s="302"/>
      <c r="AD864"/>
      <c r="AE864"/>
    </row>
    <row r="865" spans="2:31" ht="63.75" hidden="1">
      <c r="B865" s="313">
        <f t="shared" si="13"/>
        <v>0</v>
      </c>
      <c r="C865" s="296"/>
      <c r="D865" s="296"/>
      <c r="E865" s="296"/>
      <c r="F865" s="296"/>
      <c r="G865" s="296"/>
      <c r="H865" s="296"/>
      <c r="I865" s="296"/>
      <c r="J865" s="296"/>
      <c r="K865" s="217"/>
      <c r="L865" s="217"/>
      <c r="M865" s="217"/>
      <c r="N865" s="302"/>
      <c r="O865" s="302"/>
      <c r="P865" s="302"/>
      <c r="Q865" s="302"/>
      <c r="R865" s="302"/>
      <c r="S865" s="302"/>
      <c r="T865" s="302"/>
      <c r="U865" s="302"/>
      <c r="V865" s="302"/>
      <c r="W865" s="302"/>
      <c r="X865" s="302"/>
      <c r="Y865" s="302"/>
      <c r="Z865" s="302"/>
      <c r="AA865" s="302"/>
      <c r="AD865"/>
      <c r="AE865"/>
    </row>
    <row r="866" spans="2:31" ht="63.75" hidden="1">
      <c r="B866" s="313">
        <f t="shared" si="13"/>
        <v>0</v>
      </c>
      <c r="C866" s="296"/>
      <c r="D866" s="296"/>
      <c r="E866" s="296"/>
      <c r="F866" s="296"/>
      <c r="G866" s="296"/>
      <c r="H866" s="296"/>
      <c r="I866" s="296"/>
      <c r="J866" s="296"/>
      <c r="K866" s="217"/>
      <c r="L866" s="217"/>
      <c r="M866" s="217"/>
      <c r="N866" s="302"/>
      <c r="O866" s="302"/>
      <c r="P866" s="302"/>
      <c r="Q866" s="302"/>
      <c r="R866" s="302"/>
      <c r="S866" s="302"/>
      <c r="T866" s="302"/>
      <c r="U866" s="302"/>
      <c r="V866" s="302"/>
      <c r="W866" s="302"/>
      <c r="X866" s="302"/>
      <c r="Y866" s="302"/>
      <c r="Z866" s="302"/>
      <c r="AA866" s="302"/>
      <c r="AD866"/>
      <c r="AE866"/>
    </row>
    <row r="867" spans="2:31" ht="63.75" hidden="1">
      <c r="B867" s="313">
        <f t="shared" si="13"/>
        <v>0</v>
      </c>
      <c r="C867" s="296"/>
      <c r="D867" s="296"/>
      <c r="E867" s="296"/>
      <c r="F867" s="296"/>
      <c r="G867" s="296"/>
      <c r="H867" s="296"/>
      <c r="I867" s="296"/>
      <c r="J867" s="296"/>
      <c r="K867" s="217"/>
      <c r="L867" s="217"/>
      <c r="M867" s="217"/>
      <c r="N867" s="302"/>
      <c r="O867" s="302"/>
      <c r="P867" s="302"/>
      <c r="Q867" s="302"/>
      <c r="R867" s="302"/>
      <c r="S867" s="302"/>
      <c r="T867" s="302"/>
      <c r="U867" s="302"/>
      <c r="V867" s="302"/>
      <c r="W867" s="302"/>
      <c r="X867" s="302"/>
      <c r="Y867" s="302"/>
      <c r="Z867" s="302"/>
      <c r="AA867" s="302"/>
      <c r="AD867"/>
      <c r="AE867"/>
    </row>
    <row r="868" spans="2:31" ht="63.75" hidden="1">
      <c r="B868" s="313">
        <f t="shared" si="13"/>
        <v>0</v>
      </c>
      <c r="C868" s="296"/>
      <c r="D868" s="296"/>
      <c r="E868" s="296"/>
      <c r="F868" s="296"/>
      <c r="G868" s="296"/>
      <c r="H868" s="296"/>
      <c r="I868" s="296"/>
      <c r="J868" s="296"/>
      <c r="K868" s="217"/>
      <c r="L868" s="217"/>
      <c r="M868" s="217"/>
      <c r="N868" s="302"/>
      <c r="O868" s="302"/>
      <c r="P868" s="302"/>
      <c r="Q868" s="302"/>
      <c r="R868" s="302"/>
      <c r="S868" s="302"/>
      <c r="T868" s="302"/>
      <c r="U868" s="302"/>
      <c r="V868" s="302"/>
      <c r="W868" s="302"/>
      <c r="X868" s="302"/>
      <c r="Y868" s="302"/>
      <c r="Z868" s="302"/>
      <c r="AA868" s="302"/>
      <c r="AD868"/>
      <c r="AE868"/>
    </row>
    <row r="869" spans="2:31" ht="63.75" hidden="1">
      <c r="B869" s="313">
        <f t="shared" si="13"/>
        <v>0</v>
      </c>
      <c r="C869" s="296"/>
      <c r="D869" s="296"/>
      <c r="E869" s="296"/>
      <c r="F869" s="296"/>
      <c r="G869" s="296"/>
      <c r="H869" s="296"/>
      <c r="I869" s="296"/>
      <c r="J869" s="296"/>
      <c r="K869" s="300"/>
      <c r="L869" s="300"/>
      <c r="M869" s="300"/>
      <c r="N869" s="302"/>
      <c r="O869" s="302"/>
      <c r="P869" s="302"/>
      <c r="Q869" s="302"/>
      <c r="R869" s="302"/>
      <c r="S869" s="302"/>
      <c r="T869" s="302"/>
      <c r="U869" s="302"/>
      <c r="V869" s="302"/>
      <c r="W869" s="302"/>
      <c r="X869" s="302"/>
      <c r="Y869" s="302"/>
      <c r="Z869" s="302"/>
      <c r="AA869" s="302"/>
      <c r="AD869"/>
      <c r="AE869"/>
    </row>
    <row r="870" spans="2:31" ht="63.75" hidden="1">
      <c r="B870" s="313">
        <f t="shared" si="13"/>
        <v>0</v>
      </c>
      <c r="C870" s="296"/>
      <c r="D870" s="296"/>
      <c r="E870" s="296"/>
      <c r="F870" s="296"/>
      <c r="G870" s="296"/>
      <c r="H870" s="296"/>
      <c r="I870" s="296"/>
      <c r="J870" s="296"/>
      <c r="K870" s="300"/>
      <c r="L870" s="300"/>
      <c r="M870" s="300"/>
      <c r="N870" s="302"/>
      <c r="O870" s="302"/>
      <c r="P870" s="302"/>
      <c r="Q870" s="302"/>
      <c r="R870" s="302"/>
      <c r="S870" s="302"/>
      <c r="T870" s="302"/>
      <c r="U870" s="302"/>
      <c r="V870" s="302"/>
      <c r="W870" s="302"/>
      <c r="X870" s="302"/>
      <c r="Y870" s="302"/>
      <c r="Z870" s="302"/>
      <c r="AA870" s="302"/>
      <c r="AD870"/>
      <c r="AE870"/>
    </row>
    <row r="871" spans="2:31" ht="63.75" hidden="1">
      <c r="B871" s="313">
        <f t="shared" si="13"/>
        <v>0</v>
      </c>
      <c r="C871" s="296"/>
      <c r="D871" s="296"/>
      <c r="E871" s="296"/>
      <c r="F871" s="296"/>
      <c r="G871" s="296"/>
      <c r="H871" s="296"/>
      <c r="I871" s="296"/>
      <c r="J871" s="296"/>
      <c r="K871" s="300"/>
      <c r="L871" s="300"/>
      <c r="M871" s="300"/>
      <c r="N871" s="302"/>
      <c r="O871" s="302"/>
      <c r="P871" s="302"/>
      <c r="Q871" s="302"/>
      <c r="R871" s="302"/>
      <c r="S871" s="302"/>
      <c r="T871" s="302"/>
      <c r="U871" s="302"/>
      <c r="V871" s="302"/>
      <c r="W871" s="302"/>
      <c r="X871" s="302"/>
      <c r="Y871" s="302"/>
      <c r="Z871" s="302"/>
      <c r="AA871" s="302"/>
      <c r="AD871"/>
      <c r="AE871"/>
    </row>
    <row r="872" spans="2:31" ht="63.75" hidden="1">
      <c r="B872" s="313">
        <f t="shared" si="13"/>
        <v>0</v>
      </c>
      <c r="C872" s="296"/>
      <c r="D872" s="296"/>
      <c r="E872" s="296"/>
      <c r="F872" s="296"/>
      <c r="G872" s="296"/>
      <c r="H872" s="296"/>
      <c r="I872" s="296"/>
      <c r="J872" s="296"/>
      <c r="K872" s="300"/>
      <c r="L872" s="300"/>
      <c r="M872" s="300"/>
      <c r="N872" s="302"/>
      <c r="O872" s="302"/>
      <c r="P872" s="302"/>
      <c r="Q872" s="302"/>
      <c r="R872" s="302"/>
      <c r="S872" s="302"/>
      <c r="T872" s="302"/>
      <c r="U872" s="302"/>
      <c r="V872" s="302"/>
      <c r="W872" s="302"/>
      <c r="X872" s="302"/>
      <c r="Y872" s="302"/>
      <c r="Z872" s="302"/>
      <c r="AA872" s="302"/>
      <c r="AD872"/>
      <c r="AE872"/>
    </row>
    <row r="873" spans="2:31" ht="63.75" hidden="1">
      <c r="B873" s="313">
        <f t="shared" si="13"/>
        <v>0</v>
      </c>
      <c r="C873" s="296"/>
      <c r="D873" s="296"/>
      <c r="E873" s="296"/>
      <c r="F873" s="296"/>
      <c r="G873" s="296"/>
      <c r="H873" s="296"/>
      <c r="I873" s="296"/>
      <c r="J873" s="296"/>
      <c r="K873" s="295"/>
      <c r="L873" s="295"/>
      <c r="M873" s="295"/>
      <c r="N873" s="302"/>
      <c r="O873" s="302"/>
      <c r="P873" s="302"/>
      <c r="Q873" s="302"/>
      <c r="R873" s="302"/>
      <c r="S873" s="302"/>
      <c r="T873" s="302"/>
      <c r="U873" s="302"/>
      <c r="V873" s="302"/>
      <c r="W873" s="302"/>
      <c r="X873" s="302"/>
      <c r="Y873" s="302"/>
      <c r="Z873" s="302"/>
      <c r="AA873" s="302"/>
      <c r="AD873"/>
      <c r="AE873"/>
    </row>
    <row r="874" spans="2:31" ht="63.75" hidden="1">
      <c r="B874" s="313">
        <f t="shared" si="13"/>
        <v>0</v>
      </c>
      <c r="C874" s="296"/>
      <c r="D874" s="296"/>
      <c r="E874" s="296"/>
      <c r="F874" s="296"/>
      <c r="G874" s="296"/>
      <c r="H874" s="296"/>
      <c r="I874" s="296"/>
      <c r="J874" s="296"/>
      <c r="K874" s="295"/>
      <c r="L874" s="295"/>
      <c r="M874" s="295"/>
      <c r="N874" s="302"/>
      <c r="O874" s="302"/>
      <c r="P874" s="302"/>
      <c r="Q874" s="302"/>
      <c r="R874" s="302"/>
      <c r="S874" s="302"/>
      <c r="T874" s="302"/>
      <c r="U874" s="302"/>
      <c r="V874" s="302"/>
      <c r="W874" s="302"/>
      <c r="X874" s="302"/>
      <c r="Y874" s="302"/>
      <c r="Z874" s="302"/>
      <c r="AA874" s="302"/>
      <c r="AD874"/>
      <c r="AE874"/>
    </row>
    <row r="875" spans="2:31" ht="63.75" hidden="1">
      <c r="B875" s="313">
        <f t="shared" si="13"/>
        <v>0</v>
      </c>
      <c r="C875" s="296"/>
      <c r="D875" s="296"/>
      <c r="E875" s="296"/>
      <c r="F875" s="296"/>
      <c r="G875" s="296"/>
      <c r="H875" s="296"/>
      <c r="I875" s="296"/>
      <c r="J875" s="296"/>
      <c r="K875" s="295"/>
      <c r="L875" s="295"/>
      <c r="M875" s="295"/>
      <c r="N875" s="302"/>
      <c r="O875" s="302"/>
      <c r="P875" s="302"/>
      <c r="Q875" s="302"/>
      <c r="R875" s="302"/>
      <c r="S875" s="302"/>
      <c r="T875" s="302"/>
      <c r="U875" s="302"/>
      <c r="V875" s="302"/>
      <c r="W875" s="302"/>
      <c r="X875" s="302"/>
      <c r="Y875" s="302"/>
      <c r="Z875" s="302"/>
      <c r="AA875" s="302"/>
      <c r="AD875"/>
      <c r="AE875"/>
    </row>
    <row r="876" spans="2:31" ht="63.75" hidden="1">
      <c r="B876" s="313">
        <f t="shared" si="13"/>
        <v>0</v>
      </c>
      <c r="C876" s="296"/>
      <c r="D876" s="296"/>
      <c r="E876" s="296"/>
      <c r="F876" s="296"/>
      <c r="G876" s="296"/>
      <c r="H876" s="296"/>
      <c r="I876" s="296"/>
      <c r="J876" s="296"/>
      <c r="K876" s="295"/>
      <c r="L876" s="295"/>
      <c r="M876" s="295"/>
      <c r="N876" s="302"/>
      <c r="O876" s="302"/>
      <c r="P876" s="302"/>
      <c r="Q876" s="302"/>
      <c r="R876" s="302"/>
      <c r="S876" s="302"/>
      <c r="T876" s="302"/>
      <c r="U876" s="302"/>
      <c r="V876" s="302"/>
      <c r="W876" s="302"/>
      <c r="X876" s="302"/>
      <c r="Y876" s="302"/>
      <c r="Z876" s="302"/>
      <c r="AA876" s="302"/>
      <c r="AD876"/>
      <c r="AE876"/>
    </row>
    <row r="877" spans="2:31" ht="63.75" hidden="1">
      <c r="B877" s="313">
        <f t="shared" si="13"/>
        <v>0</v>
      </c>
      <c r="C877" s="296"/>
      <c r="D877" s="296"/>
      <c r="E877" s="296"/>
      <c r="F877" s="296"/>
      <c r="G877" s="296"/>
      <c r="H877" s="296"/>
      <c r="I877" s="296"/>
      <c r="J877" s="296"/>
      <c r="K877" s="295"/>
      <c r="L877" s="295"/>
      <c r="M877" s="295"/>
      <c r="N877" s="302"/>
      <c r="O877" s="302"/>
      <c r="P877" s="302"/>
      <c r="Q877" s="302"/>
      <c r="R877" s="302"/>
      <c r="S877" s="302"/>
      <c r="T877" s="302"/>
      <c r="U877" s="302"/>
      <c r="V877" s="302"/>
      <c r="W877" s="302"/>
      <c r="X877" s="302"/>
      <c r="Y877" s="302"/>
      <c r="Z877" s="302"/>
      <c r="AA877" s="302"/>
      <c r="AD877"/>
      <c r="AE877"/>
    </row>
    <row r="878" spans="2:31" ht="63.75" hidden="1">
      <c r="B878" s="313">
        <f t="shared" si="13"/>
        <v>0</v>
      </c>
      <c r="C878" s="296"/>
      <c r="D878" s="296"/>
      <c r="E878" s="296"/>
      <c r="F878" s="296"/>
      <c r="G878" s="296"/>
      <c r="H878" s="296"/>
      <c r="I878" s="296"/>
      <c r="J878" s="296"/>
      <c r="K878" s="295"/>
      <c r="L878" s="295"/>
      <c r="M878" s="295"/>
      <c r="N878" s="302"/>
      <c r="O878" s="302"/>
      <c r="P878" s="302"/>
      <c r="Q878" s="302"/>
      <c r="R878" s="302"/>
      <c r="S878" s="302"/>
      <c r="T878" s="302"/>
      <c r="U878" s="302"/>
      <c r="V878" s="302"/>
      <c r="W878" s="302"/>
      <c r="X878" s="302"/>
      <c r="Y878" s="302"/>
      <c r="Z878" s="302"/>
      <c r="AA878" s="302"/>
      <c r="AD878"/>
      <c r="AE878"/>
    </row>
    <row r="879" spans="2:31" ht="63.75" hidden="1">
      <c r="B879" s="313">
        <f t="shared" si="13"/>
        <v>0</v>
      </c>
      <c r="C879" s="296"/>
      <c r="D879" s="296"/>
      <c r="E879" s="296"/>
      <c r="F879" s="296"/>
      <c r="G879" s="296"/>
      <c r="H879" s="296"/>
      <c r="I879" s="296"/>
      <c r="J879" s="296"/>
      <c r="K879" s="295"/>
      <c r="L879" s="295"/>
      <c r="M879" s="295"/>
      <c r="N879" s="302"/>
      <c r="O879" s="302"/>
      <c r="P879" s="302"/>
      <c r="Q879" s="302"/>
      <c r="R879" s="302"/>
      <c r="S879" s="302"/>
      <c r="T879" s="302"/>
      <c r="U879" s="302"/>
      <c r="V879" s="302"/>
      <c r="W879" s="302"/>
      <c r="X879" s="302"/>
      <c r="Y879" s="302"/>
      <c r="Z879" s="302"/>
      <c r="AA879" s="302"/>
      <c r="AD879"/>
      <c r="AE879"/>
    </row>
    <row r="880" spans="2:31" ht="63.75" hidden="1">
      <c r="B880" s="313">
        <f t="shared" si="13"/>
        <v>0</v>
      </c>
      <c r="C880" s="296"/>
      <c r="D880" s="296"/>
      <c r="E880" s="296"/>
      <c r="F880" s="296"/>
      <c r="G880" s="296"/>
      <c r="H880" s="296"/>
      <c r="I880" s="296"/>
      <c r="J880" s="296"/>
      <c r="K880" s="217"/>
      <c r="L880" s="217"/>
      <c r="M880" s="217"/>
      <c r="N880" s="302"/>
      <c r="O880" s="302"/>
      <c r="P880" s="302"/>
      <c r="Q880" s="302"/>
      <c r="R880" s="302"/>
      <c r="S880" s="302"/>
      <c r="T880" s="302"/>
      <c r="U880" s="302"/>
      <c r="V880" s="302"/>
      <c r="W880" s="302"/>
      <c r="X880" s="302"/>
      <c r="Y880" s="302"/>
      <c r="Z880" s="302"/>
      <c r="AA880" s="302"/>
      <c r="AD880"/>
      <c r="AE880"/>
    </row>
    <row r="881" spans="2:31" ht="63.75" hidden="1">
      <c r="B881" s="313">
        <f t="shared" si="13"/>
        <v>0</v>
      </c>
      <c r="C881" s="296"/>
      <c r="D881" s="296"/>
      <c r="E881" s="296"/>
      <c r="F881" s="296"/>
      <c r="G881" s="296"/>
      <c r="H881" s="296"/>
      <c r="I881" s="296"/>
      <c r="J881" s="296"/>
      <c r="K881" s="217"/>
      <c r="L881" s="217"/>
      <c r="M881" s="217"/>
      <c r="N881" s="302"/>
      <c r="O881" s="302"/>
      <c r="P881" s="302"/>
      <c r="Q881" s="302"/>
      <c r="R881" s="302"/>
      <c r="S881" s="302"/>
      <c r="T881" s="302"/>
      <c r="U881" s="302"/>
      <c r="V881" s="302"/>
      <c r="W881" s="302"/>
      <c r="X881" s="302"/>
      <c r="Y881" s="302"/>
      <c r="Z881" s="302"/>
      <c r="AA881" s="302"/>
      <c r="AD881"/>
      <c r="AE881"/>
    </row>
    <row r="882" spans="2:31" ht="63.75" hidden="1">
      <c r="B882" s="313">
        <f t="shared" si="13"/>
        <v>0</v>
      </c>
      <c r="C882" s="296"/>
      <c r="D882" s="296"/>
      <c r="E882" s="296"/>
      <c r="F882" s="296"/>
      <c r="G882" s="296"/>
      <c r="H882" s="296"/>
      <c r="I882" s="296"/>
      <c r="J882" s="296"/>
      <c r="K882" s="217"/>
      <c r="L882" s="217"/>
      <c r="M882" s="217"/>
      <c r="N882" s="302"/>
      <c r="O882" s="302"/>
      <c r="P882" s="302"/>
      <c r="Q882" s="302"/>
      <c r="R882" s="302"/>
      <c r="S882" s="302"/>
      <c r="T882" s="302"/>
      <c r="U882" s="302"/>
      <c r="V882" s="302"/>
      <c r="W882" s="302"/>
      <c r="X882" s="302"/>
      <c r="Y882" s="302"/>
      <c r="Z882" s="302"/>
      <c r="AA882" s="302"/>
      <c r="AD882"/>
      <c r="AE882"/>
    </row>
    <row r="883" spans="2:31" ht="63.75" hidden="1">
      <c r="B883" s="313">
        <f t="shared" si="13"/>
        <v>0</v>
      </c>
      <c r="C883" s="296"/>
      <c r="D883" s="296"/>
      <c r="E883" s="296"/>
      <c r="F883" s="296"/>
      <c r="G883" s="296"/>
      <c r="H883" s="296"/>
      <c r="I883" s="296"/>
      <c r="J883" s="296"/>
      <c r="K883" s="217"/>
      <c r="L883" s="217"/>
      <c r="M883" s="217"/>
      <c r="N883" s="302"/>
      <c r="O883" s="302"/>
      <c r="P883" s="302"/>
      <c r="Q883" s="302"/>
      <c r="R883" s="302"/>
      <c r="S883" s="302"/>
      <c r="T883" s="302"/>
      <c r="U883" s="302"/>
      <c r="V883" s="302"/>
      <c r="W883" s="302"/>
      <c r="X883" s="302"/>
      <c r="Y883" s="302"/>
      <c r="Z883" s="302"/>
      <c r="AA883" s="302"/>
      <c r="AD883"/>
      <c r="AE883"/>
    </row>
    <row r="884" spans="2:31" ht="63.75" hidden="1">
      <c r="B884" s="313">
        <f t="shared" si="13"/>
        <v>0</v>
      </c>
      <c r="C884" s="296"/>
      <c r="D884" s="296"/>
      <c r="E884" s="296"/>
      <c r="F884" s="296"/>
      <c r="G884" s="296"/>
      <c r="H884" s="296"/>
      <c r="I884" s="296"/>
      <c r="J884" s="296"/>
      <c r="K884" s="217"/>
      <c r="L884" s="217"/>
      <c r="M884" s="217"/>
      <c r="N884" s="302"/>
      <c r="O884" s="302"/>
      <c r="P884" s="302"/>
      <c r="Q884" s="302"/>
      <c r="R884" s="302"/>
      <c r="S884" s="302"/>
      <c r="T884" s="302"/>
      <c r="U884" s="302"/>
      <c r="V884" s="302"/>
      <c r="W884" s="302"/>
      <c r="X884" s="302"/>
      <c r="Y884" s="302"/>
      <c r="Z884" s="302"/>
      <c r="AA884" s="302"/>
      <c r="AD884"/>
      <c r="AE884"/>
    </row>
    <row r="885" spans="2:31" ht="63.75" hidden="1">
      <c r="B885" s="313">
        <f t="shared" si="13"/>
        <v>0</v>
      </c>
      <c r="C885" s="296"/>
      <c r="D885" s="296"/>
      <c r="E885" s="296"/>
      <c r="F885" s="296"/>
      <c r="G885" s="296"/>
      <c r="H885" s="296"/>
      <c r="I885" s="296"/>
      <c r="J885" s="296"/>
      <c r="K885" s="217"/>
      <c r="L885" s="217"/>
      <c r="M885" s="217"/>
      <c r="N885" s="302"/>
      <c r="O885" s="302"/>
      <c r="P885" s="302"/>
      <c r="Q885" s="302"/>
      <c r="R885" s="302"/>
      <c r="S885" s="302"/>
      <c r="T885" s="302"/>
      <c r="U885" s="302"/>
      <c r="V885" s="302"/>
      <c r="W885" s="302"/>
      <c r="X885" s="302"/>
      <c r="Y885" s="302"/>
      <c r="Z885" s="302"/>
      <c r="AA885" s="302"/>
      <c r="AD885"/>
      <c r="AE885"/>
    </row>
    <row r="886" spans="2:31" ht="63.75" hidden="1">
      <c r="B886" s="313">
        <f t="shared" si="13"/>
        <v>0</v>
      </c>
      <c r="C886" s="296"/>
      <c r="D886" s="296"/>
      <c r="E886" s="296"/>
      <c r="F886" s="296"/>
      <c r="G886" s="296"/>
      <c r="H886" s="296"/>
      <c r="I886" s="296"/>
      <c r="J886" s="296"/>
      <c r="K886" s="217"/>
      <c r="L886" s="217"/>
      <c r="M886" s="217"/>
      <c r="N886" s="302"/>
      <c r="O886" s="302"/>
      <c r="P886" s="302"/>
      <c r="Q886" s="302"/>
      <c r="R886" s="302"/>
      <c r="S886" s="302"/>
      <c r="T886" s="302"/>
      <c r="U886" s="302"/>
      <c r="V886" s="302"/>
      <c r="W886" s="302"/>
      <c r="X886" s="302"/>
      <c r="Y886" s="302"/>
      <c r="Z886" s="302"/>
      <c r="AA886" s="302"/>
      <c r="AD886"/>
      <c r="AE886"/>
    </row>
    <row r="887" spans="2:31" ht="63.75" hidden="1">
      <c r="B887" s="313">
        <f t="shared" si="13"/>
        <v>0</v>
      </c>
      <c r="C887" s="296"/>
      <c r="D887" s="296"/>
      <c r="E887" s="296"/>
      <c r="F887" s="296"/>
      <c r="G887" s="296"/>
      <c r="H887" s="296"/>
      <c r="I887" s="296"/>
      <c r="J887" s="296"/>
      <c r="K887" s="217"/>
      <c r="L887" s="217"/>
      <c r="M887" s="217"/>
      <c r="N887" s="302"/>
      <c r="O887" s="302"/>
      <c r="P887" s="302"/>
      <c r="Q887" s="302"/>
      <c r="R887" s="302"/>
      <c r="S887" s="302"/>
      <c r="T887" s="302"/>
      <c r="U887" s="302"/>
      <c r="V887" s="302"/>
      <c r="W887" s="302"/>
      <c r="X887" s="302"/>
      <c r="Y887" s="302"/>
      <c r="Z887" s="302"/>
      <c r="AA887" s="302"/>
      <c r="AD887"/>
      <c r="AE887"/>
    </row>
    <row r="888" spans="2:31" ht="63.75" hidden="1">
      <c r="B888" s="313">
        <f t="shared" si="13"/>
        <v>0</v>
      </c>
      <c r="C888" s="296"/>
      <c r="D888" s="296"/>
      <c r="E888" s="296"/>
      <c r="F888" s="296"/>
      <c r="G888" s="296"/>
      <c r="H888" s="296"/>
      <c r="I888" s="296"/>
      <c r="J888" s="296"/>
      <c r="K888" s="217"/>
      <c r="L888" s="217"/>
      <c r="M888" s="217"/>
      <c r="N888" s="302"/>
      <c r="O888" s="302"/>
      <c r="P888" s="302"/>
      <c r="Q888" s="302"/>
      <c r="R888" s="302"/>
      <c r="S888" s="302"/>
      <c r="T888" s="302"/>
      <c r="U888" s="302"/>
      <c r="V888" s="302"/>
      <c r="W888" s="302"/>
      <c r="X888" s="302"/>
      <c r="Y888" s="302"/>
      <c r="Z888" s="302"/>
      <c r="AA888" s="302"/>
      <c r="AD888"/>
      <c r="AE888"/>
    </row>
    <row r="889" spans="2:31" ht="63.75" hidden="1">
      <c r="B889" s="313">
        <f t="shared" si="13"/>
        <v>0</v>
      </c>
      <c r="C889" s="296"/>
      <c r="D889" s="296"/>
      <c r="E889" s="296"/>
      <c r="F889" s="296"/>
      <c r="G889" s="296"/>
      <c r="H889" s="296"/>
      <c r="I889" s="296"/>
      <c r="J889" s="296"/>
      <c r="K889" s="217"/>
      <c r="L889" s="217"/>
      <c r="M889" s="217"/>
      <c r="N889" s="302"/>
      <c r="O889" s="302"/>
      <c r="P889" s="302"/>
      <c r="Q889" s="302"/>
      <c r="R889" s="302"/>
      <c r="S889" s="302"/>
      <c r="T889" s="302"/>
      <c r="U889" s="302"/>
      <c r="V889" s="302"/>
      <c r="W889" s="302"/>
      <c r="X889" s="302"/>
      <c r="Y889" s="302"/>
      <c r="Z889" s="302"/>
      <c r="AA889" s="302"/>
      <c r="AD889"/>
      <c r="AE889"/>
    </row>
    <row r="890" spans="2:31" ht="63.75" hidden="1">
      <c r="B890" s="313">
        <f t="shared" si="13"/>
        <v>0</v>
      </c>
      <c r="C890" s="294"/>
      <c r="D890" s="294"/>
      <c r="E890" s="294"/>
      <c r="F890" s="294"/>
      <c r="G890" s="294"/>
      <c r="H890" s="294"/>
      <c r="I890" s="294"/>
      <c r="J890" s="294"/>
      <c r="K890" s="217"/>
      <c r="L890" s="217"/>
      <c r="M890" s="217"/>
      <c r="N890" s="302"/>
      <c r="O890" s="302"/>
      <c r="P890" s="302"/>
      <c r="Q890" s="302"/>
      <c r="R890" s="302"/>
      <c r="S890" s="302"/>
      <c r="T890" s="302"/>
      <c r="U890" s="302"/>
      <c r="V890" s="302"/>
      <c r="W890" s="302"/>
      <c r="X890" s="302"/>
      <c r="Y890" s="302"/>
      <c r="Z890" s="302"/>
      <c r="AA890" s="302"/>
      <c r="AD890"/>
      <c r="AE890"/>
    </row>
    <row r="891" spans="2:31" ht="63.75" hidden="1">
      <c r="B891" s="313">
        <f t="shared" si="13"/>
        <v>0</v>
      </c>
      <c r="C891" s="294"/>
      <c r="D891" s="294"/>
      <c r="E891" s="294"/>
      <c r="F891" s="294"/>
      <c r="G891" s="294"/>
      <c r="H891" s="294"/>
      <c r="I891" s="294"/>
      <c r="J891" s="294"/>
      <c r="K891" s="217"/>
      <c r="L891" s="217"/>
      <c r="M891" s="217"/>
      <c r="N891" s="302"/>
      <c r="O891" s="302"/>
      <c r="P891" s="302"/>
      <c r="Q891" s="302"/>
      <c r="R891" s="302"/>
      <c r="S891" s="302"/>
      <c r="T891" s="302"/>
      <c r="U891" s="302"/>
      <c r="V891" s="302"/>
      <c r="W891" s="302"/>
      <c r="X891" s="302"/>
      <c r="Y891" s="302"/>
      <c r="Z891" s="302"/>
      <c r="AA891" s="302"/>
      <c r="AD891"/>
      <c r="AE891"/>
    </row>
    <row r="892" spans="2:31" ht="63.75" hidden="1">
      <c r="B892" s="313">
        <f t="shared" si="13"/>
        <v>0</v>
      </c>
      <c r="C892" s="294"/>
      <c r="D892" s="294"/>
      <c r="E892" s="294"/>
      <c r="F892" s="294"/>
      <c r="G892" s="294"/>
      <c r="H892" s="294"/>
      <c r="I892" s="294"/>
      <c r="J892" s="294"/>
      <c r="K892" s="217"/>
      <c r="L892" s="217"/>
      <c r="M892" s="217"/>
      <c r="N892" s="302"/>
      <c r="O892" s="302"/>
      <c r="P892" s="302"/>
      <c r="Q892" s="302"/>
      <c r="R892" s="302"/>
      <c r="S892" s="302"/>
      <c r="T892" s="302"/>
      <c r="U892" s="302"/>
      <c r="V892" s="302"/>
      <c r="W892" s="302"/>
      <c r="X892" s="302"/>
      <c r="Y892" s="302"/>
      <c r="Z892" s="302"/>
      <c r="AA892" s="302"/>
      <c r="AD892"/>
      <c r="AE892"/>
    </row>
    <row r="893" spans="2:31" ht="63.75" hidden="1">
      <c r="B893" s="313">
        <f t="shared" si="13"/>
        <v>0</v>
      </c>
      <c r="C893" s="294"/>
      <c r="D893" s="294"/>
      <c r="E893" s="294"/>
      <c r="F893" s="294"/>
      <c r="G893" s="294"/>
      <c r="H893" s="294"/>
      <c r="I893" s="294"/>
      <c r="J893" s="294"/>
      <c r="K893" s="217"/>
      <c r="L893" s="217"/>
      <c r="M893" s="217"/>
      <c r="N893" s="302"/>
      <c r="O893" s="302"/>
      <c r="P893" s="302"/>
      <c r="Q893" s="302"/>
      <c r="R893" s="302"/>
      <c r="S893" s="302"/>
      <c r="T893" s="302"/>
      <c r="U893" s="302"/>
      <c r="V893" s="302"/>
      <c r="W893" s="302"/>
      <c r="X893" s="302"/>
      <c r="Y893" s="302"/>
      <c r="Z893" s="302"/>
      <c r="AA893" s="302"/>
      <c r="AD893"/>
      <c r="AE893"/>
    </row>
    <row r="894" spans="2:31" ht="63.75" hidden="1">
      <c r="B894" s="313">
        <f t="shared" si="13"/>
        <v>0</v>
      </c>
      <c r="C894" s="294"/>
      <c r="D894" s="294"/>
      <c r="E894" s="294"/>
      <c r="F894" s="294"/>
      <c r="G894" s="294"/>
      <c r="H894" s="294"/>
      <c r="I894" s="294"/>
      <c r="J894" s="294"/>
      <c r="K894" s="217"/>
      <c r="L894" s="217"/>
      <c r="M894" s="217"/>
      <c r="N894" s="302"/>
      <c r="O894" s="302"/>
      <c r="P894" s="302"/>
      <c r="Q894" s="302"/>
      <c r="R894" s="302"/>
      <c r="S894" s="302"/>
      <c r="T894" s="302"/>
      <c r="U894" s="302"/>
      <c r="V894" s="302"/>
      <c r="W894" s="302"/>
      <c r="X894" s="302"/>
      <c r="Y894" s="302"/>
      <c r="Z894" s="302"/>
      <c r="AA894" s="302"/>
      <c r="AD894"/>
      <c r="AE894"/>
    </row>
    <row r="895" spans="2:31" ht="63.75" hidden="1">
      <c r="B895" s="313">
        <f t="shared" si="13"/>
        <v>0</v>
      </c>
      <c r="C895" s="294"/>
      <c r="D895" s="294"/>
      <c r="E895" s="294"/>
      <c r="F895" s="294"/>
      <c r="G895" s="294"/>
      <c r="H895" s="294"/>
      <c r="I895" s="294"/>
      <c r="J895" s="294"/>
      <c r="K895" s="217"/>
      <c r="L895" s="217"/>
      <c r="M895" s="217"/>
      <c r="N895" s="302"/>
      <c r="O895" s="302"/>
      <c r="P895" s="302"/>
      <c r="Q895" s="302"/>
      <c r="R895" s="302"/>
      <c r="S895" s="302"/>
      <c r="T895" s="302"/>
      <c r="U895" s="302"/>
      <c r="V895" s="302"/>
      <c r="W895" s="302"/>
      <c r="X895" s="302"/>
      <c r="Y895" s="302"/>
      <c r="Z895" s="302"/>
      <c r="AA895" s="302"/>
      <c r="AD895"/>
      <c r="AE895"/>
    </row>
    <row r="896" spans="2:31" ht="63.75" hidden="1">
      <c r="B896" s="313">
        <f t="shared" si="13"/>
        <v>0</v>
      </c>
      <c r="C896" s="294"/>
      <c r="D896" s="294"/>
      <c r="E896" s="294"/>
      <c r="F896" s="294"/>
      <c r="G896" s="294"/>
      <c r="H896" s="294"/>
      <c r="I896" s="294"/>
      <c r="J896" s="294"/>
      <c r="K896" s="217"/>
      <c r="L896" s="217"/>
      <c r="M896" s="217"/>
      <c r="N896" s="302"/>
      <c r="O896" s="302"/>
      <c r="P896" s="302"/>
      <c r="Q896" s="302"/>
      <c r="R896" s="302"/>
      <c r="S896" s="302"/>
      <c r="T896" s="302"/>
      <c r="U896" s="302"/>
      <c r="V896" s="302"/>
      <c r="W896" s="302"/>
      <c r="X896" s="302"/>
      <c r="Y896" s="302"/>
      <c r="Z896" s="302"/>
      <c r="AA896" s="302"/>
      <c r="AD896"/>
      <c r="AE896"/>
    </row>
    <row r="897" spans="2:31" ht="63.75" hidden="1">
      <c r="B897" s="313">
        <f t="shared" si="13"/>
        <v>0</v>
      </c>
      <c r="C897" s="294"/>
      <c r="D897" s="294"/>
      <c r="E897" s="294"/>
      <c r="F897" s="294"/>
      <c r="G897" s="294"/>
      <c r="H897" s="294"/>
      <c r="I897" s="294"/>
      <c r="J897" s="294"/>
      <c r="K897" s="217"/>
      <c r="L897" s="217"/>
      <c r="M897" s="217"/>
      <c r="N897" s="302"/>
      <c r="O897" s="302"/>
      <c r="P897" s="302"/>
      <c r="Q897" s="302"/>
      <c r="R897" s="302"/>
      <c r="S897" s="302"/>
      <c r="T897" s="302"/>
      <c r="U897" s="302"/>
      <c r="V897" s="302"/>
      <c r="W897" s="302"/>
      <c r="X897" s="302"/>
      <c r="Y897" s="302"/>
      <c r="Z897" s="302"/>
      <c r="AA897" s="302"/>
      <c r="AD897"/>
      <c r="AE897"/>
    </row>
    <row r="898" spans="2:31" ht="63.75" hidden="1">
      <c r="B898" s="313">
        <f t="shared" si="13"/>
        <v>0</v>
      </c>
      <c r="C898" s="296"/>
      <c r="D898" s="296"/>
      <c r="E898" s="296"/>
      <c r="F898" s="296"/>
      <c r="G898" s="296"/>
      <c r="H898" s="296"/>
      <c r="I898" s="296"/>
      <c r="J898" s="296"/>
      <c r="K898" s="217"/>
      <c r="L898" s="217"/>
      <c r="M898" s="217"/>
      <c r="N898" s="302"/>
      <c r="O898" s="302"/>
      <c r="P898" s="302"/>
      <c r="Q898" s="302"/>
      <c r="R898" s="302"/>
      <c r="S898" s="302"/>
      <c r="T898" s="302"/>
      <c r="U898" s="302"/>
      <c r="V898" s="302"/>
      <c r="W898" s="302"/>
      <c r="X898" s="302"/>
      <c r="Y898" s="302"/>
      <c r="Z898" s="302"/>
      <c r="AA898" s="302"/>
      <c r="AD898"/>
      <c r="AE898"/>
    </row>
    <row r="899" spans="2:31" ht="63.75" hidden="1">
      <c r="B899" s="313">
        <f t="shared" si="13"/>
        <v>0</v>
      </c>
      <c r="C899" s="296"/>
      <c r="D899" s="296"/>
      <c r="E899" s="296"/>
      <c r="F899" s="296"/>
      <c r="G899" s="296"/>
      <c r="H899" s="296"/>
      <c r="I899" s="296"/>
      <c r="J899" s="296"/>
      <c r="K899" s="217"/>
      <c r="L899" s="217"/>
      <c r="M899" s="217"/>
      <c r="N899" s="302"/>
      <c r="O899" s="302"/>
      <c r="P899" s="302"/>
      <c r="Q899" s="302"/>
      <c r="R899" s="302"/>
      <c r="S899" s="302"/>
      <c r="T899" s="302"/>
      <c r="U899" s="302"/>
      <c r="V899" s="302"/>
      <c r="W899" s="302"/>
      <c r="X899" s="302"/>
      <c r="Y899" s="302"/>
      <c r="Z899" s="302"/>
      <c r="AA899" s="302"/>
      <c r="AD899"/>
      <c r="AE899"/>
    </row>
    <row r="900" spans="2:31" ht="63.75" hidden="1">
      <c r="B900" s="313">
        <f t="shared" si="13"/>
        <v>0</v>
      </c>
      <c r="C900" s="294"/>
      <c r="D900" s="294"/>
      <c r="E900" s="296"/>
      <c r="F900" s="296"/>
      <c r="G900" s="296"/>
      <c r="H900" s="296"/>
      <c r="I900" s="296"/>
      <c r="J900" s="296"/>
      <c r="K900" s="217"/>
      <c r="L900" s="217"/>
      <c r="M900" s="217"/>
      <c r="N900" s="302"/>
      <c r="O900" s="302"/>
      <c r="P900" s="302"/>
      <c r="Q900" s="302"/>
      <c r="R900" s="302"/>
      <c r="S900" s="302"/>
      <c r="T900" s="302"/>
      <c r="U900" s="302"/>
      <c r="V900" s="302"/>
      <c r="W900" s="302"/>
      <c r="X900" s="302"/>
      <c r="Y900" s="302"/>
      <c r="Z900" s="302"/>
      <c r="AA900" s="302"/>
      <c r="AD900"/>
      <c r="AE900"/>
    </row>
    <row r="901" spans="2:31" ht="63.75" hidden="1">
      <c r="B901" s="313">
        <f t="shared" si="13"/>
        <v>0</v>
      </c>
      <c r="C901" s="294"/>
      <c r="D901" s="294"/>
      <c r="E901" s="296"/>
      <c r="F901" s="296"/>
      <c r="G901" s="296"/>
      <c r="H901" s="296"/>
      <c r="I901" s="296"/>
      <c r="J901" s="296"/>
      <c r="K901" s="217"/>
      <c r="L901" s="217"/>
      <c r="M901" s="217"/>
      <c r="N901" s="302"/>
      <c r="O901" s="302"/>
      <c r="P901" s="302"/>
      <c r="Q901" s="302"/>
      <c r="R901" s="302"/>
      <c r="S901" s="302"/>
      <c r="T901" s="302"/>
      <c r="U901" s="302"/>
      <c r="V901" s="302"/>
      <c r="W901" s="302"/>
      <c r="X901" s="302"/>
      <c r="Y901" s="302"/>
      <c r="Z901" s="302"/>
      <c r="AA901" s="302"/>
      <c r="AD901"/>
      <c r="AE901"/>
    </row>
    <row r="902" spans="2:31" ht="63.75" hidden="1">
      <c r="B902" s="313">
        <f t="shared" si="13"/>
        <v>0</v>
      </c>
      <c r="C902" s="294"/>
      <c r="D902" s="294"/>
      <c r="E902" s="296"/>
      <c r="F902" s="296"/>
      <c r="G902" s="296"/>
      <c r="H902" s="296"/>
      <c r="I902" s="296"/>
      <c r="J902" s="296"/>
      <c r="K902" s="217"/>
      <c r="L902" s="217"/>
      <c r="M902" s="217"/>
      <c r="N902" s="302"/>
      <c r="O902" s="302"/>
      <c r="P902" s="302"/>
      <c r="Q902" s="302"/>
      <c r="R902" s="302"/>
      <c r="S902" s="302"/>
      <c r="T902" s="302"/>
      <c r="U902" s="302"/>
      <c r="V902" s="302"/>
      <c r="W902" s="302"/>
      <c r="X902" s="302"/>
      <c r="Y902" s="302"/>
      <c r="Z902" s="302"/>
      <c r="AA902" s="302"/>
      <c r="AD902"/>
      <c r="AE902"/>
    </row>
    <row r="903" spans="2:31" ht="63.75" hidden="1">
      <c r="B903" s="313">
        <f t="shared" si="13"/>
        <v>0</v>
      </c>
      <c r="C903" s="294"/>
      <c r="D903" s="294"/>
      <c r="E903" s="296"/>
      <c r="F903" s="296"/>
      <c r="G903" s="296"/>
      <c r="H903" s="296"/>
      <c r="I903" s="296"/>
      <c r="J903" s="296"/>
      <c r="K903" s="217"/>
      <c r="L903" s="217"/>
      <c r="M903" s="217"/>
      <c r="N903" s="302"/>
      <c r="O903" s="302"/>
      <c r="P903" s="302"/>
      <c r="Q903" s="302"/>
      <c r="R903" s="302"/>
      <c r="S903" s="302"/>
      <c r="T903" s="302"/>
      <c r="U903" s="302"/>
      <c r="V903" s="302"/>
      <c r="W903" s="302"/>
      <c r="X903" s="302"/>
      <c r="Y903" s="302"/>
      <c r="Z903" s="302"/>
      <c r="AA903" s="302"/>
      <c r="AD903"/>
      <c r="AE903"/>
    </row>
    <row r="904" spans="2:31" ht="63.75" hidden="1">
      <c r="B904" s="313">
        <f t="shared" si="13"/>
        <v>0</v>
      </c>
      <c r="C904" s="294"/>
      <c r="D904" s="294"/>
      <c r="E904" s="296"/>
      <c r="F904" s="296"/>
      <c r="G904" s="296"/>
      <c r="H904" s="296"/>
      <c r="I904" s="296"/>
      <c r="J904" s="296"/>
      <c r="K904" s="217"/>
      <c r="L904" s="217"/>
      <c r="M904" s="217"/>
      <c r="N904" s="302"/>
      <c r="O904" s="302"/>
      <c r="P904" s="302"/>
      <c r="Q904" s="302"/>
      <c r="R904" s="302"/>
      <c r="S904" s="302"/>
      <c r="T904" s="302"/>
      <c r="U904" s="302"/>
      <c r="V904" s="302"/>
      <c r="W904" s="302"/>
      <c r="X904" s="302"/>
      <c r="Y904" s="302"/>
      <c r="Z904" s="302"/>
      <c r="AA904" s="302"/>
      <c r="AD904"/>
      <c r="AE904"/>
    </row>
    <row r="905" spans="2:31" ht="63.75" hidden="1">
      <c r="B905" s="313">
        <f t="shared" si="13"/>
        <v>0</v>
      </c>
      <c r="C905" s="294"/>
      <c r="D905" s="294"/>
      <c r="E905" s="296"/>
      <c r="F905" s="296"/>
      <c r="G905" s="296"/>
      <c r="H905" s="296"/>
      <c r="I905" s="296"/>
      <c r="J905" s="296"/>
      <c r="K905" s="217"/>
      <c r="L905" s="217"/>
      <c r="M905" s="217"/>
      <c r="N905" s="302"/>
      <c r="O905" s="302"/>
      <c r="P905" s="302"/>
      <c r="Q905" s="302"/>
      <c r="R905" s="302"/>
      <c r="S905" s="302"/>
      <c r="T905" s="302"/>
      <c r="U905" s="302"/>
      <c r="V905" s="302"/>
      <c r="W905" s="302"/>
      <c r="X905" s="302"/>
      <c r="Y905" s="302"/>
      <c r="Z905" s="302"/>
      <c r="AA905" s="302"/>
      <c r="AD905"/>
      <c r="AE905"/>
    </row>
    <row r="906" spans="2:31" ht="63.75" hidden="1">
      <c r="B906" s="313">
        <f t="shared" si="13"/>
        <v>0</v>
      </c>
      <c r="C906" s="294"/>
      <c r="D906" s="294"/>
      <c r="E906" s="296"/>
      <c r="F906" s="296"/>
      <c r="G906" s="296"/>
      <c r="H906" s="296"/>
      <c r="I906" s="296"/>
      <c r="J906" s="296"/>
      <c r="K906" s="217"/>
      <c r="L906" s="217"/>
      <c r="M906" s="217"/>
      <c r="N906" s="302"/>
      <c r="O906" s="302"/>
      <c r="P906" s="302"/>
      <c r="Q906" s="302"/>
      <c r="R906" s="302"/>
      <c r="S906" s="302"/>
      <c r="T906" s="302"/>
      <c r="U906" s="302"/>
      <c r="V906" s="302"/>
      <c r="W906" s="302"/>
      <c r="X906" s="302"/>
      <c r="Y906" s="302"/>
      <c r="Z906" s="302"/>
      <c r="AA906" s="302"/>
      <c r="AD906"/>
      <c r="AE906"/>
    </row>
    <row r="907" spans="2:31" ht="63.75" hidden="1">
      <c r="B907" s="313">
        <f t="shared" si="13"/>
        <v>0</v>
      </c>
      <c r="C907" s="294"/>
      <c r="D907" s="294"/>
      <c r="E907" s="296"/>
      <c r="F907" s="296"/>
      <c r="G907" s="296"/>
      <c r="H907" s="296"/>
      <c r="I907" s="296"/>
      <c r="J907" s="296"/>
      <c r="K907" s="217"/>
      <c r="L907" s="217"/>
      <c r="M907" s="217"/>
      <c r="N907" s="302"/>
      <c r="O907" s="302"/>
      <c r="P907" s="302"/>
      <c r="Q907" s="302"/>
      <c r="R907" s="302"/>
      <c r="S907" s="302"/>
      <c r="T907" s="302"/>
      <c r="U907" s="302"/>
      <c r="V907" s="302"/>
      <c r="W907" s="302"/>
      <c r="X907" s="302"/>
      <c r="Y907" s="302"/>
      <c r="Z907" s="302"/>
      <c r="AA907" s="302"/>
      <c r="AD907"/>
      <c r="AE907"/>
    </row>
    <row r="908" spans="2:31" ht="63.75" hidden="1">
      <c r="B908" s="313">
        <f t="shared" ref="B908:B971" si="14">IF($C$8=$B$6,"",AA908)</f>
        <v>0</v>
      </c>
      <c r="C908" s="294"/>
      <c r="D908" s="294"/>
      <c r="E908" s="296"/>
      <c r="F908" s="296"/>
      <c r="G908" s="296"/>
      <c r="H908" s="296"/>
      <c r="I908" s="296"/>
      <c r="J908" s="296"/>
      <c r="K908" s="295"/>
      <c r="L908" s="295"/>
      <c r="M908" s="295"/>
      <c r="N908" s="302"/>
      <c r="O908" s="302"/>
      <c r="P908" s="302"/>
      <c r="Q908" s="302"/>
      <c r="R908" s="302"/>
      <c r="S908" s="302"/>
      <c r="T908" s="302"/>
      <c r="U908" s="302"/>
      <c r="V908" s="302"/>
      <c r="W908" s="302"/>
      <c r="X908" s="302"/>
      <c r="Y908" s="302"/>
      <c r="Z908" s="302"/>
      <c r="AA908" s="302"/>
      <c r="AD908"/>
      <c r="AE908"/>
    </row>
    <row r="909" spans="2:31" ht="63.75" hidden="1">
      <c r="B909" s="313">
        <f t="shared" si="14"/>
        <v>0</v>
      </c>
      <c r="C909" s="294"/>
      <c r="D909" s="294"/>
      <c r="E909" s="296"/>
      <c r="F909" s="296"/>
      <c r="G909" s="296"/>
      <c r="H909" s="296"/>
      <c r="I909" s="296"/>
      <c r="J909" s="296"/>
      <c r="K909" s="295"/>
      <c r="L909" s="295"/>
      <c r="M909" s="295"/>
      <c r="N909" s="302"/>
      <c r="O909" s="302"/>
      <c r="P909" s="302"/>
      <c r="Q909" s="302"/>
      <c r="R909" s="302"/>
      <c r="S909" s="302"/>
      <c r="T909" s="302"/>
      <c r="U909" s="302"/>
      <c r="V909" s="302"/>
      <c r="W909" s="302"/>
      <c r="X909" s="302"/>
      <c r="Y909" s="302"/>
      <c r="Z909" s="302"/>
      <c r="AA909" s="302"/>
      <c r="AD909"/>
      <c r="AE909"/>
    </row>
    <row r="910" spans="2:31" ht="63.75" hidden="1">
      <c r="B910" s="313">
        <f t="shared" si="14"/>
        <v>0</v>
      </c>
      <c r="C910" s="294"/>
      <c r="D910" s="294"/>
      <c r="E910" s="296"/>
      <c r="F910" s="296"/>
      <c r="G910" s="296"/>
      <c r="H910" s="296"/>
      <c r="I910" s="296"/>
      <c r="J910" s="296"/>
      <c r="K910" s="295"/>
      <c r="L910" s="295"/>
      <c r="M910" s="295"/>
      <c r="N910" s="302"/>
      <c r="O910" s="302"/>
      <c r="P910" s="302"/>
      <c r="Q910" s="302"/>
      <c r="R910" s="302"/>
      <c r="S910" s="302"/>
      <c r="T910" s="302"/>
      <c r="U910" s="302"/>
      <c r="V910" s="302"/>
      <c r="W910" s="302"/>
      <c r="X910" s="302"/>
      <c r="Y910" s="302"/>
      <c r="Z910" s="302"/>
      <c r="AA910" s="302"/>
      <c r="AD910"/>
      <c r="AE910"/>
    </row>
    <row r="911" spans="2:31" ht="63.75" hidden="1">
      <c r="B911" s="313">
        <f t="shared" si="14"/>
        <v>0</v>
      </c>
      <c r="C911" s="294"/>
      <c r="D911" s="294"/>
      <c r="E911" s="296"/>
      <c r="F911" s="296"/>
      <c r="G911" s="296"/>
      <c r="H911" s="296"/>
      <c r="I911" s="296"/>
      <c r="J911" s="296"/>
      <c r="K911" s="295"/>
      <c r="L911" s="295"/>
      <c r="M911" s="295"/>
      <c r="N911" s="302"/>
      <c r="O911" s="302"/>
      <c r="P911" s="302"/>
      <c r="Q911" s="302"/>
      <c r="R911" s="302"/>
      <c r="S911" s="302"/>
      <c r="T911" s="302"/>
      <c r="U911" s="302"/>
      <c r="V911" s="302"/>
      <c r="W911" s="302"/>
      <c r="X911" s="302"/>
      <c r="Y911" s="302"/>
      <c r="Z911" s="302"/>
      <c r="AA911" s="302"/>
      <c r="AD911"/>
      <c r="AE911"/>
    </row>
    <row r="912" spans="2:31" ht="63.75" hidden="1">
      <c r="B912" s="313">
        <f t="shared" si="14"/>
        <v>0</v>
      </c>
      <c r="C912" s="294"/>
      <c r="D912" s="294"/>
      <c r="E912" s="296"/>
      <c r="F912" s="296"/>
      <c r="G912" s="296"/>
      <c r="H912" s="296"/>
      <c r="I912" s="296"/>
      <c r="J912" s="296"/>
      <c r="K912" s="295"/>
      <c r="L912" s="295"/>
      <c r="M912" s="295"/>
      <c r="N912" s="302"/>
      <c r="O912" s="302"/>
      <c r="P912" s="302"/>
      <c r="Q912" s="302"/>
      <c r="R912" s="302"/>
      <c r="S912" s="302"/>
      <c r="T912" s="302"/>
      <c r="U912" s="302"/>
      <c r="V912" s="302"/>
      <c r="W912" s="302"/>
      <c r="X912" s="302"/>
      <c r="Y912" s="302"/>
      <c r="Z912" s="302"/>
      <c r="AA912" s="302"/>
      <c r="AD912"/>
      <c r="AE912"/>
    </row>
    <row r="913" spans="2:31" ht="63.75" hidden="1">
      <c r="B913" s="313">
        <f t="shared" si="14"/>
        <v>0</v>
      </c>
      <c r="C913" s="294"/>
      <c r="D913" s="294"/>
      <c r="E913" s="296"/>
      <c r="F913" s="296"/>
      <c r="G913" s="296"/>
      <c r="H913" s="296"/>
      <c r="I913" s="296"/>
      <c r="J913" s="296"/>
      <c r="K913" s="295"/>
      <c r="L913" s="295"/>
      <c r="M913" s="295"/>
      <c r="N913" s="302"/>
      <c r="O913" s="302"/>
      <c r="P913" s="302"/>
      <c r="Q913" s="302"/>
      <c r="R913" s="302"/>
      <c r="S913" s="302"/>
      <c r="T913" s="302"/>
      <c r="U913" s="302"/>
      <c r="V913" s="302"/>
      <c r="W913" s="302"/>
      <c r="X913" s="302"/>
      <c r="Y913" s="302"/>
      <c r="Z913" s="302"/>
      <c r="AA913" s="302"/>
      <c r="AD913"/>
      <c r="AE913"/>
    </row>
    <row r="914" spans="2:31" ht="63.75" hidden="1">
      <c r="B914" s="313">
        <f t="shared" si="14"/>
        <v>0</v>
      </c>
      <c r="C914" s="294"/>
      <c r="D914" s="294"/>
      <c r="E914" s="296"/>
      <c r="F914" s="294"/>
      <c r="G914" s="294"/>
      <c r="H914" s="294"/>
      <c r="I914" s="294"/>
      <c r="J914" s="296"/>
      <c r="K914" s="295"/>
      <c r="L914" s="295"/>
      <c r="M914" s="295"/>
      <c r="N914" s="302"/>
      <c r="O914" s="302"/>
      <c r="P914" s="302"/>
      <c r="Q914" s="302"/>
      <c r="R914" s="302"/>
      <c r="S914" s="302"/>
      <c r="T914" s="302"/>
      <c r="U914" s="302"/>
      <c r="V914" s="302"/>
      <c r="W914" s="302"/>
      <c r="X914" s="302"/>
      <c r="Y914" s="302"/>
      <c r="Z914" s="302"/>
      <c r="AA914" s="302"/>
      <c r="AD914"/>
      <c r="AE914"/>
    </row>
    <row r="915" spans="2:31" ht="63.75" hidden="1">
      <c r="B915" s="313">
        <f t="shared" si="14"/>
        <v>0</v>
      </c>
      <c r="C915" s="294"/>
      <c r="D915" s="294"/>
      <c r="E915" s="294"/>
      <c r="F915" s="294"/>
      <c r="G915" s="294"/>
      <c r="H915" s="296"/>
      <c r="I915" s="296"/>
      <c r="J915" s="296"/>
      <c r="K915" s="295"/>
      <c r="L915" s="295"/>
      <c r="M915" s="295"/>
      <c r="N915" s="302"/>
      <c r="O915" s="302"/>
      <c r="P915" s="302"/>
      <c r="Q915" s="302"/>
      <c r="R915" s="302"/>
      <c r="S915" s="302"/>
      <c r="T915" s="302"/>
      <c r="U915" s="302"/>
      <c r="V915" s="302"/>
      <c r="W915" s="302"/>
      <c r="X915" s="302"/>
      <c r="Y915" s="302"/>
      <c r="Z915" s="302"/>
      <c r="AA915" s="302"/>
      <c r="AD915"/>
      <c r="AE915"/>
    </row>
    <row r="916" spans="2:31" ht="63.75" hidden="1">
      <c r="B916" s="313">
        <f t="shared" si="14"/>
        <v>0</v>
      </c>
      <c r="C916" s="294"/>
      <c r="D916" s="294"/>
      <c r="E916" s="294"/>
      <c r="F916" s="294"/>
      <c r="G916" s="294"/>
      <c r="H916" s="296"/>
      <c r="I916" s="296"/>
      <c r="J916" s="296"/>
      <c r="K916" s="295"/>
      <c r="L916" s="295"/>
      <c r="M916" s="295"/>
      <c r="N916" s="302"/>
      <c r="O916" s="302"/>
      <c r="P916" s="302"/>
      <c r="Q916" s="302"/>
      <c r="R916" s="302"/>
      <c r="S916" s="302"/>
      <c r="T916" s="302"/>
      <c r="U916" s="302"/>
      <c r="V916" s="302"/>
      <c r="W916" s="302"/>
      <c r="X916" s="302"/>
      <c r="Y916" s="302"/>
      <c r="Z916" s="302"/>
      <c r="AA916" s="302"/>
      <c r="AD916"/>
      <c r="AE916"/>
    </row>
    <row r="917" spans="2:31" ht="63.75" hidden="1">
      <c r="B917" s="313">
        <f t="shared" si="14"/>
        <v>0</v>
      </c>
      <c r="C917" s="294"/>
      <c r="D917" s="294"/>
      <c r="E917" s="294"/>
      <c r="F917" s="294"/>
      <c r="G917" s="294"/>
      <c r="H917" s="296"/>
      <c r="I917" s="296"/>
      <c r="J917" s="296"/>
      <c r="K917" s="217"/>
      <c r="L917" s="217"/>
      <c r="M917" s="217"/>
      <c r="N917" s="302"/>
      <c r="O917" s="302"/>
      <c r="P917" s="302"/>
      <c r="Q917" s="302"/>
      <c r="R917" s="302"/>
      <c r="S917" s="302"/>
      <c r="T917" s="302"/>
      <c r="U917" s="302"/>
      <c r="V917" s="302"/>
      <c r="W917" s="302"/>
      <c r="X917" s="302"/>
      <c r="Y917" s="302"/>
      <c r="Z917" s="302"/>
      <c r="AA917" s="302"/>
      <c r="AD917"/>
      <c r="AE917"/>
    </row>
    <row r="918" spans="2:31" ht="63.75" hidden="1">
      <c r="B918" s="313">
        <f t="shared" si="14"/>
        <v>0</v>
      </c>
      <c r="C918" s="294"/>
      <c r="D918" s="294"/>
      <c r="E918" s="294"/>
      <c r="F918" s="294"/>
      <c r="G918" s="294"/>
      <c r="H918" s="296"/>
      <c r="I918" s="296"/>
      <c r="J918" s="296"/>
      <c r="K918" s="217"/>
      <c r="L918" s="217"/>
      <c r="M918" s="217"/>
      <c r="N918" s="302"/>
      <c r="O918" s="302"/>
      <c r="P918" s="302"/>
      <c r="Q918" s="302"/>
      <c r="R918" s="302"/>
      <c r="S918" s="302"/>
      <c r="T918" s="302"/>
      <c r="U918" s="302"/>
      <c r="V918" s="302"/>
      <c r="W918" s="302"/>
      <c r="X918" s="302"/>
      <c r="Y918" s="302"/>
      <c r="Z918" s="302"/>
      <c r="AA918" s="302"/>
      <c r="AD918"/>
      <c r="AE918"/>
    </row>
    <row r="919" spans="2:31" ht="63.75" hidden="1">
      <c r="B919" s="313">
        <f t="shared" si="14"/>
        <v>0</v>
      </c>
      <c r="C919" s="294"/>
      <c r="D919" s="294"/>
      <c r="E919" s="294"/>
      <c r="F919" s="294"/>
      <c r="G919" s="294"/>
      <c r="H919" s="296"/>
      <c r="I919" s="296"/>
      <c r="J919" s="296"/>
      <c r="K919" s="217"/>
      <c r="L919" s="217"/>
      <c r="M919" s="217"/>
      <c r="N919" s="302"/>
      <c r="O919" s="302"/>
      <c r="P919" s="302"/>
      <c r="Q919" s="302"/>
      <c r="R919" s="302"/>
      <c r="S919" s="302"/>
      <c r="T919" s="302"/>
      <c r="U919" s="302"/>
      <c r="V919" s="302"/>
      <c r="W919" s="302"/>
      <c r="X919" s="302"/>
      <c r="Y919" s="302"/>
      <c r="Z919" s="302"/>
      <c r="AA919" s="302"/>
      <c r="AD919"/>
      <c r="AE919"/>
    </row>
    <row r="920" spans="2:31" ht="63.75" hidden="1">
      <c r="B920" s="313">
        <f t="shared" si="14"/>
        <v>0</v>
      </c>
      <c r="C920" s="294"/>
      <c r="D920" s="294"/>
      <c r="E920" s="294"/>
      <c r="F920" s="294"/>
      <c r="G920" s="294"/>
      <c r="H920" s="296"/>
      <c r="I920" s="296"/>
      <c r="J920" s="296"/>
      <c r="K920" s="217"/>
      <c r="L920" s="217"/>
      <c r="M920" s="217"/>
      <c r="N920" s="302"/>
      <c r="O920" s="302"/>
      <c r="P920" s="302"/>
      <c r="Q920" s="302"/>
      <c r="R920" s="302"/>
      <c r="S920" s="302"/>
      <c r="T920" s="302"/>
      <c r="U920" s="302"/>
      <c r="V920" s="302"/>
      <c r="W920" s="302"/>
      <c r="X920" s="302"/>
      <c r="Y920" s="302"/>
      <c r="Z920" s="302"/>
      <c r="AA920" s="302"/>
      <c r="AD920"/>
      <c r="AE920"/>
    </row>
    <row r="921" spans="2:31" ht="63.75" hidden="1">
      <c r="B921" s="313">
        <f t="shared" si="14"/>
        <v>0</v>
      </c>
      <c r="C921" s="294"/>
      <c r="D921" s="294"/>
      <c r="E921" s="294"/>
      <c r="F921" s="294"/>
      <c r="G921" s="294"/>
      <c r="H921" s="296"/>
      <c r="I921" s="296"/>
      <c r="J921" s="296"/>
      <c r="K921" s="217"/>
      <c r="L921" s="217"/>
      <c r="M921" s="217"/>
      <c r="N921" s="302"/>
      <c r="O921" s="302"/>
      <c r="P921" s="302"/>
      <c r="Q921" s="302"/>
      <c r="R921" s="302"/>
      <c r="S921" s="302"/>
      <c r="T921" s="302"/>
      <c r="U921" s="302"/>
      <c r="V921" s="302"/>
      <c r="W921" s="302"/>
      <c r="X921" s="302"/>
      <c r="Y921" s="302"/>
      <c r="Z921" s="302"/>
      <c r="AA921" s="302"/>
      <c r="AD921"/>
      <c r="AE921"/>
    </row>
    <row r="922" spans="2:31" ht="63.75" hidden="1">
      <c r="B922" s="313">
        <f t="shared" si="14"/>
        <v>0</v>
      </c>
      <c r="C922" s="294"/>
      <c r="D922" s="294"/>
      <c r="E922" s="294"/>
      <c r="F922" s="294"/>
      <c r="G922" s="294"/>
      <c r="H922" s="296"/>
      <c r="I922" s="296"/>
      <c r="J922" s="296"/>
      <c r="K922" s="217"/>
      <c r="L922" s="217"/>
      <c r="M922" s="217"/>
      <c r="N922" s="302"/>
      <c r="O922" s="302"/>
      <c r="P922" s="302"/>
      <c r="Q922" s="302"/>
      <c r="R922" s="302"/>
      <c r="S922" s="302"/>
      <c r="T922" s="302"/>
      <c r="U922" s="302"/>
      <c r="V922" s="302"/>
      <c r="W922" s="302"/>
      <c r="X922" s="302"/>
      <c r="Y922" s="302"/>
      <c r="Z922" s="302"/>
      <c r="AA922" s="302"/>
      <c r="AD922"/>
      <c r="AE922"/>
    </row>
    <row r="923" spans="2:31" ht="63.75" hidden="1">
      <c r="B923" s="313">
        <f t="shared" si="14"/>
        <v>0</v>
      </c>
      <c r="C923" s="294"/>
      <c r="D923" s="294"/>
      <c r="E923" s="294"/>
      <c r="F923" s="294"/>
      <c r="G923" s="294"/>
      <c r="H923" s="296"/>
      <c r="I923" s="296"/>
      <c r="J923" s="296"/>
      <c r="K923" s="217"/>
      <c r="L923" s="217"/>
      <c r="M923" s="217"/>
      <c r="N923" s="302"/>
      <c r="O923" s="302"/>
      <c r="P923" s="302"/>
      <c r="Q923" s="302"/>
      <c r="R923" s="302"/>
      <c r="S923" s="302"/>
      <c r="T923" s="302"/>
      <c r="U923" s="302"/>
      <c r="V923" s="302"/>
      <c r="W923" s="302"/>
      <c r="X923" s="302"/>
      <c r="Y923" s="302"/>
      <c r="Z923" s="302"/>
      <c r="AA923" s="302"/>
      <c r="AD923"/>
      <c r="AE923"/>
    </row>
    <row r="924" spans="2:31" ht="63.75" hidden="1">
      <c r="B924" s="313">
        <f t="shared" si="14"/>
        <v>0</v>
      </c>
      <c r="C924" s="294"/>
      <c r="D924" s="294"/>
      <c r="E924" s="294"/>
      <c r="F924" s="294"/>
      <c r="G924" s="294"/>
      <c r="H924" s="296"/>
      <c r="I924" s="296"/>
      <c r="J924" s="296"/>
      <c r="K924" s="217"/>
      <c r="L924" s="217"/>
      <c r="M924" s="217"/>
      <c r="N924" s="302"/>
      <c r="O924" s="302"/>
      <c r="P924" s="302"/>
      <c r="Q924" s="302"/>
      <c r="R924" s="302"/>
      <c r="S924" s="302"/>
      <c r="T924" s="302"/>
      <c r="U924" s="302"/>
      <c r="V924" s="302"/>
      <c r="W924" s="302"/>
      <c r="X924" s="302"/>
      <c r="Y924" s="302"/>
      <c r="Z924" s="302"/>
      <c r="AA924" s="302"/>
      <c r="AD924"/>
      <c r="AE924"/>
    </row>
    <row r="925" spans="2:31" ht="63.75" hidden="1">
      <c r="B925" s="313">
        <f t="shared" si="14"/>
        <v>0</v>
      </c>
      <c r="C925" s="294"/>
      <c r="D925" s="294"/>
      <c r="E925" s="294"/>
      <c r="F925" s="294"/>
      <c r="G925" s="294"/>
      <c r="H925" s="296"/>
      <c r="I925" s="296"/>
      <c r="J925" s="296"/>
      <c r="K925" s="217"/>
      <c r="L925" s="217"/>
      <c r="M925" s="217"/>
      <c r="N925" s="302"/>
      <c r="O925" s="302"/>
      <c r="P925" s="302"/>
      <c r="Q925" s="302"/>
      <c r="R925" s="302"/>
      <c r="S925" s="302"/>
      <c r="T925" s="302"/>
      <c r="U925" s="302"/>
      <c r="V925" s="302"/>
      <c r="W925" s="302"/>
      <c r="X925" s="302"/>
      <c r="Y925" s="302"/>
      <c r="Z925" s="302"/>
      <c r="AA925" s="302"/>
      <c r="AD925"/>
      <c r="AE925"/>
    </row>
    <row r="926" spans="2:31" ht="63.75" hidden="1">
      <c r="B926" s="313">
        <f t="shared" si="14"/>
        <v>0</v>
      </c>
      <c r="C926" s="294"/>
      <c r="D926" s="294"/>
      <c r="E926" s="294"/>
      <c r="F926" s="294"/>
      <c r="G926" s="294"/>
      <c r="H926" s="294"/>
      <c r="I926" s="294"/>
      <c r="J926" s="294"/>
      <c r="K926" s="217"/>
      <c r="L926" s="217"/>
      <c r="M926" s="217"/>
      <c r="N926" s="302"/>
      <c r="O926" s="302"/>
      <c r="P926" s="302"/>
      <c r="Q926" s="302"/>
      <c r="R926" s="302"/>
      <c r="S926" s="302"/>
      <c r="T926" s="302"/>
      <c r="U926" s="302"/>
      <c r="V926" s="302"/>
      <c r="W926" s="302"/>
      <c r="X926" s="302"/>
      <c r="Y926" s="302"/>
      <c r="Z926" s="302"/>
      <c r="AA926" s="302"/>
      <c r="AD926"/>
      <c r="AE926"/>
    </row>
    <row r="927" spans="2:31" ht="63.75" hidden="1">
      <c r="B927" s="313">
        <f t="shared" si="14"/>
        <v>0</v>
      </c>
      <c r="C927" s="294"/>
      <c r="D927" s="294"/>
      <c r="E927" s="294"/>
      <c r="F927" s="294"/>
      <c r="G927" s="294"/>
      <c r="H927" s="294"/>
      <c r="I927" s="294"/>
      <c r="J927" s="294"/>
      <c r="K927" s="217"/>
      <c r="L927" s="217"/>
      <c r="M927" s="217"/>
      <c r="N927" s="302"/>
      <c r="O927" s="302"/>
      <c r="P927" s="302"/>
      <c r="Q927" s="302"/>
      <c r="R927" s="302"/>
      <c r="S927" s="302"/>
      <c r="T927" s="302"/>
      <c r="U927" s="302"/>
      <c r="V927" s="302"/>
      <c r="W927" s="302"/>
      <c r="X927" s="302"/>
      <c r="Y927" s="302"/>
      <c r="Z927" s="302"/>
      <c r="AA927" s="302"/>
      <c r="AD927"/>
      <c r="AE927"/>
    </row>
    <row r="928" spans="2:31" ht="63.75" hidden="1">
      <c r="B928" s="313">
        <f t="shared" si="14"/>
        <v>0</v>
      </c>
      <c r="C928" s="294"/>
      <c r="D928" s="294"/>
      <c r="E928" s="294"/>
      <c r="F928" s="294"/>
      <c r="G928" s="294"/>
      <c r="H928" s="294"/>
      <c r="I928" s="294"/>
      <c r="J928" s="294"/>
      <c r="K928" s="217"/>
      <c r="L928" s="217"/>
      <c r="M928" s="217"/>
      <c r="N928" s="302"/>
      <c r="O928" s="302"/>
      <c r="P928" s="302"/>
      <c r="Q928" s="302"/>
      <c r="R928" s="302"/>
      <c r="S928" s="302"/>
      <c r="T928" s="302"/>
      <c r="U928" s="302"/>
      <c r="V928" s="302"/>
      <c r="W928" s="302"/>
      <c r="X928" s="302"/>
      <c r="Y928" s="302"/>
      <c r="Z928" s="302"/>
      <c r="AA928" s="302"/>
      <c r="AD928"/>
      <c r="AE928"/>
    </row>
    <row r="929" spans="2:31" ht="63.75" hidden="1">
      <c r="B929" s="313">
        <f t="shared" si="14"/>
        <v>0</v>
      </c>
      <c r="C929" s="294"/>
      <c r="D929" s="294"/>
      <c r="E929" s="294"/>
      <c r="F929" s="294"/>
      <c r="G929" s="294"/>
      <c r="H929" s="294"/>
      <c r="I929" s="294"/>
      <c r="J929" s="294"/>
      <c r="K929" s="217"/>
      <c r="L929" s="217"/>
      <c r="M929" s="217"/>
      <c r="N929" s="302"/>
      <c r="O929" s="302"/>
      <c r="P929" s="302"/>
      <c r="Q929" s="302"/>
      <c r="R929" s="302"/>
      <c r="S929" s="302"/>
      <c r="T929" s="302"/>
      <c r="U929" s="302"/>
      <c r="V929" s="302"/>
      <c r="W929" s="302"/>
      <c r="X929" s="302"/>
      <c r="Y929" s="302"/>
      <c r="Z929" s="302"/>
      <c r="AA929" s="302"/>
      <c r="AD929"/>
      <c r="AE929"/>
    </row>
    <row r="930" spans="2:31" ht="63.75" hidden="1">
      <c r="B930" s="313">
        <f t="shared" si="14"/>
        <v>0</v>
      </c>
      <c r="C930" s="294"/>
      <c r="D930" s="294"/>
      <c r="E930" s="294"/>
      <c r="F930" s="294"/>
      <c r="G930" s="294"/>
      <c r="H930" s="294"/>
      <c r="I930" s="294"/>
      <c r="J930" s="294"/>
      <c r="K930" s="217"/>
      <c r="L930" s="217"/>
      <c r="M930" s="217"/>
      <c r="N930" s="302"/>
      <c r="O930" s="302"/>
      <c r="P930" s="302"/>
      <c r="Q930" s="302"/>
      <c r="R930" s="302"/>
      <c r="S930" s="302"/>
      <c r="T930" s="302"/>
      <c r="U930" s="302"/>
      <c r="V930" s="302"/>
      <c r="W930" s="302"/>
      <c r="X930" s="302"/>
      <c r="Y930" s="302"/>
      <c r="Z930" s="302"/>
      <c r="AA930" s="302"/>
      <c r="AD930"/>
      <c r="AE930"/>
    </row>
    <row r="931" spans="2:31" ht="63.75" hidden="1">
      <c r="B931" s="313">
        <f t="shared" si="14"/>
        <v>0</v>
      </c>
      <c r="C931" s="294"/>
      <c r="D931" s="294"/>
      <c r="E931" s="294"/>
      <c r="F931" s="294"/>
      <c r="G931" s="294"/>
      <c r="H931" s="294"/>
      <c r="I931" s="294"/>
      <c r="J931" s="294"/>
      <c r="K931" s="295"/>
      <c r="L931" s="295"/>
      <c r="M931" s="295"/>
      <c r="N931" s="302"/>
      <c r="O931" s="302"/>
      <c r="P931" s="302"/>
      <c r="Q931" s="302"/>
      <c r="R931" s="302"/>
      <c r="S931" s="302"/>
      <c r="T931" s="302"/>
      <c r="U931" s="302"/>
      <c r="V931" s="302"/>
      <c r="W931" s="302"/>
      <c r="X931" s="302"/>
      <c r="Y931" s="302"/>
      <c r="Z931" s="302"/>
      <c r="AA931" s="302"/>
      <c r="AD931"/>
      <c r="AE931"/>
    </row>
    <row r="932" spans="2:31" ht="63.75" hidden="1">
      <c r="B932" s="313">
        <f t="shared" si="14"/>
        <v>0</v>
      </c>
      <c r="C932" s="294"/>
      <c r="D932" s="294"/>
      <c r="E932" s="294"/>
      <c r="F932" s="294"/>
      <c r="G932" s="294"/>
      <c r="H932" s="294"/>
      <c r="I932" s="294"/>
      <c r="J932" s="294"/>
      <c r="K932" s="217"/>
      <c r="L932" s="217"/>
      <c r="M932" s="217"/>
      <c r="N932" s="302"/>
      <c r="O932" s="302"/>
      <c r="P932" s="302"/>
      <c r="Q932" s="302"/>
      <c r="R932" s="302"/>
      <c r="S932" s="302"/>
      <c r="T932" s="302"/>
      <c r="U932" s="302"/>
      <c r="V932" s="302"/>
      <c r="W932" s="302"/>
      <c r="X932" s="302"/>
      <c r="Y932" s="302"/>
      <c r="Z932" s="302"/>
      <c r="AA932" s="302"/>
      <c r="AD932"/>
      <c r="AE932"/>
    </row>
    <row r="933" spans="2:31" ht="63.75" hidden="1">
      <c r="B933" s="313">
        <f t="shared" si="14"/>
        <v>0</v>
      </c>
      <c r="C933" s="294"/>
      <c r="D933" s="294"/>
      <c r="E933" s="294"/>
      <c r="F933" s="294"/>
      <c r="G933" s="294"/>
      <c r="H933" s="294"/>
      <c r="I933" s="294"/>
      <c r="J933" s="294"/>
      <c r="K933" s="217"/>
      <c r="L933" s="217"/>
      <c r="M933" s="217"/>
      <c r="N933" s="302"/>
      <c r="O933" s="302"/>
      <c r="P933" s="302"/>
      <c r="Q933" s="302"/>
      <c r="R933" s="302"/>
      <c r="S933" s="302"/>
      <c r="T933" s="302"/>
      <c r="U933" s="302"/>
      <c r="V933" s="302"/>
      <c r="W933" s="302"/>
      <c r="X933" s="302"/>
      <c r="Y933" s="302"/>
      <c r="Z933" s="302"/>
      <c r="AA933" s="302"/>
      <c r="AD933"/>
      <c r="AE933"/>
    </row>
    <row r="934" spans="2:31" ht="63.75" hidden="1">
      <c r="B934" s="313">
        <f t="shared" si="14"/>
        <v>0</v>
      </c>
      <c r="C934" s="294"/>
      <c r="D934" s="294"/>
      <c r="E934" s="294"/>
      <c r="F934" s="294"/>
      <c r="G934" s="294"/>
      <c r="H934" s="294"/>
      <c r="I934" s="294"/>
      <c r="J934" s="294"/>
      <c r="K934" s="217"/>
      <c r="L934" s="217"/>
      <c r="M934" s="217"/>
      <c r="N934" s="302"/>
      <c r="O934" s="302"/>
      <c r="P934" s="302"/>
      <c r="Q934" s="302"/>
      <c r="R934" s="302"/>
      <c r="S934" s="302"/>
      <c r="T934" s="302"/>
      <c r="U934" s="302"/>
      <c r="V934" s="302"/>
      <c r="W934" s="302"/>
      <c r="X934" s="302"/>
      <c r="Y934" s="302"/>
      <c r="Z934" s="302"/>
      <c r="AA934" s="302"/>
      <c r="AD934"/>
      <c r="AE934"/>
    </row>
    <row r="935" spans="2:31" ht="63.75" hidden="1">
      <c r="B935" s="313">
        <f t="shared" si="14"/>
        <v>0</v>
      </c>
      <c r="C935" s="294"/>
      <c r="D935" s="294"/>
      <c r="E935" s="294"/>
      <c r="F935" s="294"/>
      <c r="G935" s="294"/>
      <c r="H935" s="296"/>
      <c r="I935" s="296"/>
      <c r="J935" s="296"/>
      <c r="K935" s="217"/>
      <c r="L935" s="217"/>
      <c r="M935" s="217"/>
      <c r="N935" s="302"/>
      <c r="O935" s="302"/>
      <c r="P935" s="302"/>
      <c r="Q935" s="302"/>
      <c r="R935" s="302"/>
      <c r="S935" s="302"/>
      <c r="T935" s="302"/>
      <c r="U935" s="302"/>
      <c r="V935" s="302"/>
      <c r="W935" s="302"/>
      <c r="X935" s="302"/>
      <c r="Y935" s="302"/>
      <c r="Z935" s="302"/>
      <c r="AA935" s="302"/>
      <c r="AD935"/>
      <c r="AE935"/>
    </row>
    <row r="936" spans="2:31" ht="63.75" hidden="1">
      <c r="B936" s="313">
        <f t="shared" si="14"/>
        <v>0</v>
      </c>
      <c r="C936" s="294"/>
      <c r="D936" s="294"/>
      <c r="E936" s="294"/>
      <c r="F936" s="294"/>
      <c r="G936" s="294"/>
      <c r="H936" s="296"/>
      <c r="I936" s="296"/>
      <c r="J936" s="296"/>
      <c r="K936" s="217"/>
      <c r="L936" s="217"/>
      <c r="M936" s="217"/>
      <c r="N936" s="302"/>
      <c r="O936" s="302"/>
      <c r="P936" s="302"/>
      <c r="Q936" s="302"/>
      <c r="R936" s="302"/>
      <c r="S936" s="302"/>
      <c r="T936" s="302"/>
      <c r="U936" s="302"/>
      <c r="V936" s="302"/>
      <c r="W936" s="302"/>
      <c r="X936" s="302"/>
      <c r="Y936" s="302"/>
      <c r="Z936" s="302"/>
      <c r="AA936" s="302"/>
      <c r="AD936"/>
      <c r="AE936"/>
    </row>
    <row r="937" spans="2:31" ht="63.75" hidden="1">
      <c r="B937" s="313">
        <f t="shared" si="14"/>
        <v>0</v>
      </c>
      <c r="C937" s="294"/>
      <c r="D937" s="294"/>
      <c r="E937" s="294"/>
      <c r="F937" s="294"/>
      <c r="G937" s="294"/>
      <c r="H937" s="296"/>
      <c r="I937" s="296"/>
      <c r="J937" s="296"/>
      <c r="K937" s="217"/>
      <c r="L937" s="217"/>
      <c r="M937" s="217"/>
      <c r="N937" s="302"/>
      <c r="O937" s="302"/>
      <c r="P937" s="302"/>
      <c r="Q937" s="302"/>
      <c r="R937" s="302"/>
      <c r="S937" s="302"/>
      <c r="T937" s="302"/>
      <c r="U937" s="302"/>
      <c r="V937" s="302"/>
      <c r="W937" s="302"/>
      <c r="X937" s="302"/>
      <c r="Y937" s="302"/>
      <c r="Z937" s="302"/>
      <c r="AA937" s="302"/>
      <c r="AD937"/>
      <c r="AE937"/>
    </row>
    <row r="938" spans="2:31" ht="63.75" hidden="1">
      <c r="B938" s="313">
        <f t="shared" si="14"/>
        <v>0</v>
      </c>
      <c r="C938" s="294"/>
      <c r="D938" s="294"/>
      <c r="E938" s="294"/>
      <c r="F938" s="296"/>
      <c r="G938" s="296"/>
      <c r="H938" s="296"/>
      <c r="I938" s="296"/>
      <c r="J938" s="296"/>
      <c r="K938" s="217"/>
      <c r="L938" s="217"/>
      <c r="M938" s="217"/>
      <c r="N938" s="302"/>
      <c r="O938" s="302"/>
      <c r="P938" s="302"/>
      <c r="Q938" s="302"/>
      <c r="R938" s="302"/>
      <c r="S938" s="302"/>
      <c r="T938" s="302"/>
      <c r="U938" s="302"/>
      <c r="V938" s="302"/>
      <c r="W938" s="302"/>
      <c r="X938" s="302"/>
      <c r="Y938" s="302"/>
      <c r="Z938" s="302"/>
      <c r="AA938" s="302"/>
      <c r="AD938"/>
      <c r="AE938"/>
    </row>
    <row r="939" spans="2:31" ht="63.75" hidden="1">
      <c r="B939" s="313">
        <f t="shared" si="14"/>
        <v>0</v>
      </c>
      <c r="C939" s="294"/>
      <c r="D939" s="294"/>
      <c r="E939" s="294"/>
      <c r="F939" s="296"/>
      <c r="G939" s="296"/>
      <c r="H939" s="296"/>
      <c r="I939" s="296"/>
      <c r="J939" s="296"/>
      <c r="K939" s="217"/>
      <c r="L939" s="217"/>
      <c r="M939" s="217"/>
      <c r="N939" s="302"/>
      <c r="O939" s="302"/>
      <c r="P939" s="302"/>
      <c r="Q939" s="302"/>
      <c r="R939" s="302"/>
      <c r="S939" s="302"/>
      <c r="T939" s="302"/>
      <c r="U939" s="302"/>
      <c r="V939" s="302"/>
      <c r="W939" s="302"/>
      <c r="X939" s="302"/>
      <c r="Y939" s="302"/>
      <c r="Z939" s="302"/>
      <c r="AA939" s="302"/>
      <c r="AD939"/>
      <c r="AE939"/>
    </row>
    <row r="940" spans="2:31" ht="63.75" hidden="1">
      <c r="B940" s="313">
        <f t="shared" si="14"/>
        <v>0</v>
      </c>
      <c r="C940" s="294"/>
      <c r="D940" s="294"/>
      <c r="E940" s="294"/>
      <c r="F940" s="296"/>
      <c r="G940" s="296"/>
      <c r="H940" s="296"/>
      <c r="I940" s="296"/>
      <c r="J940" s="296"/>
      <c r="K940" s="217"/>
      <c r="L940" s="217"/>
      <c r="M940" s="217"/>
      <c r="N940" s="302"/>
      <c r="O940" s="302"/>
      <c r="P940" s="302"/>
      <c r="Q940" s="302"/>
      <c r="R940" s="302"/>
      <c r="S940" s="302"/>
      <c r="T940" s="302"/>
      <c r="U940" s="302"/>
      <c r="V940" s="302"/>
      <c r="W940" s="302"/>
      <c r="X940" s="302"/>
      <c r="Y940" s="302"/>
      <c r="Z940" s="302"/>
      <c r="AA940" s="302"/>
      <c r="AD940"/>
      <c r="AE940"/>
    </row>
    <row r="941" spans="2:31" ht="63.75" hidden="1">
      <c r="B941" s="313">
        <f t="shared" si="14"/>
        <v>0</v>
      </c>
      <c r="C941" s="294"/>
      <c r="D941" s="294"/>
      <c r="E941" s="294"/>
      <c r="F941" s="296"/>
      <c r="G941" s="296"/>
      <c r="H941" s="296"/>
      <c r="I941" s="296"/>
      <c r="J941" s="296"/>
      <c r="K941" s="217"/>
      <c r="L941" s="217"/>
      <c r="M941" s="217"/>
      <c r="N941" s="302"/>
      <c r="O941" s="302"/>
      <c r="P941" s="302"/>
      <c r="Q941" s="302"/>
      <c r="R941" s="302"/>
      <c r="S941" s="302"/>
      <c r="T941" s="302"/>
      <c r="U941" s="302"/>
      <c r="V941" s="302"/>
      <c r="W941" s="302"/>
      <c r="X941" s="302"/>
      <c r="Y941" s="302"/>
      <c r="Z941" s="302"/>
      <c r="AA941" s="302"/>
      <c r="AD941"/>
      <c r="AE941"/>
    </row>
    <row r="942" spans="2:31" ht="63.75" hidden="1">
      <c r="B942" s="313">
        <f t="shared" si="14"/>
        <v>0</v>
      </c>
      <c r="C942" s="294"/>
      <c r="D942" s="294"/>
      <c r="E942" s="294"/>
      <c r="F942" s="296"/>
      <c r="G942" s="296"/>
      <c r="H942" s="296"/>
      <c r="I942" s="296"/>
      <c r="J942" s="296"/>
      <c r="K942" s="217"/>
      <c r="L942" s="217"/>
      <c r="M942" s="217"/>
      <c r="N942" s="302"/>
      <c r="O942" s="302"/>
      <c r="P942" s="302"/>
      <c r="Q942" s="302"/>
      <c r="R942" s="302"/>
      <c r="S942" s="302"/>
      <c r="T942" s="302"/>
      <c r="U942" s="302"/>
      <c r="V942" s="302"/>
      <c r="W942" s="302"/>
      <c r="X942" s="302"/>
      <c r="Y942" s="302"/>
      <c r="Z942" s="302"/>
      <c r="AA942" s="302"/>
      <c r="AD942"/>
      <c r="AE942"/>
    </row>
    <row r="943" spans="2:31" ht="63.75" hidden="1">
      <c r="B943" s="313">
        <f t="shared" si="14"/>
        <v>0</v>
      </c>
      <c r="C943" s="294"/>
      <c r="D943" s="294"/>
      <c r="E943" s="294"/>
      <c r="F943" s="296"/>
      <c r="G943" s="296"/>
      <c r="H943" s="296"/>
      <c r="I943" s="296"/>
      <c r="J943" s="296"/>
      <c r="K943" s="217"/>
      <c r="L943" s="217"/>
      <c r="M943" s="217"/>
      <c r="N943" s="302"/>
      <c r="O943" s="302"/>
      <c r="P943" s="302"/>
      <c r="Q943" s="302"/>
      <c r="R943" s="302"/>
      <c r="S943" s="302"/>
      <c r="T943" s="302"/>
      <c r="U943" s="302"/>
      <c r="V943" s="302"/>
      <c r="W943" s="302"/>
      <c r="X943" s="302"/>
      <c r="Y943" s="302"/>
      <c r="Z943" s="302"/>
      <c r="AA943" s="302"/>
      <c r="AD943"/>
      <c r="AE943"/>
    </row>
    <row r="944" spans="2:31" ht="63.75" hidden="1">
      <c r="B944" s="313">
        <f t="shared" si="14"/>
        <v>0</v>
      </c>
      <c r="C944" s="294"/>
      <c r="D944" s="294"/>
      <c r="E944" s="294"/>
      <c r="F944" s="296"/>
      <c r="G944" s="296"/>
      <c r="H944" s="296"/>
      <c r="I944" s="296"/>
      <c r="J944" s="296"/>
      <c r="K944" s="217"/>
      <c r="L944" s="217"/>
      <c r="M944" s="217"/>
      <c r="N944" s="302"/>
      <c r="O944" s="302"/>
      <c r="P944" s="302"/>
      <c r="Q944" s="302"/>
      <c r="R944" s="302"/>
      <c r="S944" s="302"/>
      <c r="T944" s="302"/>
      <c r="U944" s="302"/>
      <c r="V944" s="302"/>
      <c r="W944" s="302"/>
      <c r="X944" s="302"/>
      <c r="Y944" s="302"/>
      <c r="Z944" s="302"/>
      <c r="AA944" s="302"/>
      <c r="AD944"/>
      <c r="AE944"/>
    </row>
    <row r="945" spans="2:31" ht="63.75" hidden="1">
      <c r="B945" s="313">
        <f t="shared" si="14"/>
        <v>0</v>
      </c>
      <c r="C945" s="294"/>
      <c r="D945" s="294"/>
      <c r="E945" s="294"/>
      <c r="F945" s="296"/>
      <c r="G945" s="296"/>
      <c r="H945" s="296"/>
      <c r="I945" s="296"/>
      <c r="J945" s="296"/>
      <c r="K945" s="217"/>
      <c r="L945" s="217"/>
      <c r="M945" s="217"/>
      <c r="N945" s="302"/>
      <c r="O945" s="302"/>
      <c r="P945" s="302"/>
      <c r="Q945" s="302"/>
      <c r="R945" s="302"/>
      <c r="S945" s="302"/>
      <c r="T945" s="302"/>
      <c r="U945" s="302"/>
      <c r="V945" s="302"/>
      <c r="W945" s="302"/>
      <c r="X945" s="302"/>
      <c r="Y945" s="302"/>
      <c r="Z945" s="302"/>
      <c r="AA945" s="302"/>
      <c r="AD945"/>
      <c r="AE945"/>
    </row>
    <row r="946" spans="2:31" ht="63.75" hidden="1">
      <c r="B946" s="313">
        <f t="shared" si="14"/>
        <v>0</v>
      </c>
      <c r="C946" s="294"/>
      <c r="D946" s="294"/>
      <c r="E946" s="294"/>
      <c r="F946" s="296"/>
      <c r="G946" s="296"/>
      <c r="H946" s="296"/>
      <c r="I946" s="296"/>
      <c r="J946" s="296"/>
      <c r="K946" s="217"/>
      <c r="L946" s="217"/>
      <c r="M946" s="217"/>
      <c r="N946" s="302"/>
      <c r="O946" s="302"/>
      <c r="P946" s="302"/>
      <c r="Q946" s="302"/>
      <c r="R946" s="302"/>
      <c r="S946" s="302"/>
      <c r="T946" s="302"/>
      <c r="U946" s="302"/>
      <c r="V946" s="302"/>
      <c r="W946" s="302"/>
      <c r="X946" s="302"/>
      <c r="Y946" s="302"/>
      <c r="Z946" s="302"/>
      <c r="AA946" s="302"/>
      <c r="AD946"/>
      <c r="AE946"/>
    </row>
    <row r="947" spans="2:31" ht="63.75" hidden="1">
      <c r="B947" s="313">
        <f t="shared" si="14"/>
        <v>0</v>
      </c>
      <c r="C947" s="294"/>
      <c r="D947" s="294"/>
      <c r="E947" s="294"/>
      <c r="F947" s="296"/>
      <c r="G947" s="296"/>
      <c r="H947" s="296"/>
      <c r="I947" s="296"/>
      <c r="J947" s="296"/>
      <c r="K947" s="217"/>
      <c r="L947" s="217"/>
      <c r="M947" s="217"/>
      <c r="N947" s="302"/>
      <c r="O947" s="302"/>
      <c r="P947" s="302"/>
      <c r="Q947" s="302"/>
      <c r="R947" s="302"/>
      <c r="S947" s="302"/>
      <c r="T947" s="302"/>
      <c r="U947" s="302"/>
      <c r="V947" s="302"/>
      <c r="W947" s="302"/>
      <c r="X947" s="302"/>
      <c r="Y947" s="302"/>
      <c r="Z947" s="302"/>
      <c r="AA947" s="302"/>
      <c r="AD947"/>
      <c r="AE947"/>
    </row>
    <row r="948" spans="2:31" ht="63.75" hidden="1">
      <c r="B948" s="313">
        <f t="shared" si="14"/>
        <v>0</v>
      </c>
      <c r="C948" s="294"/>
      <c r="D948" s="294"/>
      <c r="E948" s="294"/>
      <c r="F948" s="294"/>
      <c r="G948" s="294"/>
      <c r="H948" s="296"/>
      <c r="I948" s="296"/>
      <c r="J948" s="296"/>
      <c r="K948" s="217"/>
      <c r="L948" s="217"/>
      <c r="M948" s="217"/>
      <c r="N948" s="302"/>
      <c r="O948" s="302"/>
      <c r="P948" s="302"/>
      <c r="Q948" s="302"/>
      <c r="R948" s="302"/>
      <c r="S948" s="302"/>
      <c r="T948" s="302"/>
      <c r="U948" s="302"/>
      <c r="V948" s="302"/>
      <c r="W948" s="302"/>
      <c r="X948" s="302"/>
      <c r="Y948" s="302"/>
      <c r="Z948" s="302"/>
      <c r="AA948" s="302"/>
      <c r="AD948"/>
      <c r="AE948"/>
    </row>
    <row r="949" spans="2:31" ht="63.75" hidden="1">
      <c r="B949" s="313">
        <f t="shared" si="14"/>
        <v>0</v>
      </c>
      <c r="C949" s="294"/>
      <c r="D949" s="294"/>
      <c r="E949" s="294"/>
      <c r="F949" s="294"/>
      <c r="G949" s="294"/>
      <c r="H949" s="294"/>
      <c r="I949" s="294"/>
      <c r="J949" s="294"/>
      <c r="K949" s="217"/>
      <c r="L949" s="217"/>
      <c r="M949" s="217"/>
      <c r="N949" s="302"/>
      <c r="O949" s="302"/>
      <c r="P949" s="302"/>
      <c r="Q949" s="302"/>
      <c r="R949" s="302"/>
      <c r="S949" s="302"/>
      <c r="T949" s="302"/>
      <c r="U949" s="302"/>
      <c r="V949" s="302"/>
      <c r="W949" s="302"/>
      <c r="X949" s="302"/>
      <c r="Y949" s="302"/>
      <c r="Z949" s="302"/>
      <c r="AA949" s="302"/>
      <c r="AD949"/>
      <c r="AE949"/>
    </row>
    <row r="950" spans="2:31" ht="63.75" hidden="1">
      <c r="B950" s="313">
        <f t="shared" si="14"/>
        <v>0</v>
      </c>
      <c r="C950" s="294"/>
      <c r="D950" s="294"/>
      <c r="E950" s="294"/>
      <c r="F950" s="296"/>
      <c r="G950" s="296"/>
      <c r="H950" s="296"/>
      <c r="I950" s="296"/>
      <c r="J950" s="296"/>
      <c r="K950" s="217"/>
      <c r="L950" s="217"/>
      <c r="M950" s="217"/>
      <c r="N950" s="302"/>
      <c r="O950" s="302"/>
      <c r="P950" s="302"/>
      <c r="Q950" s="302"/>
      <c r="R950" s="302"/>
      <c r="S950" s="302"/>
      <c r="T950" s="302"/>
      <c r="U950" s="302"/>
      <c r="V950" s="302"/>
      <c r="W950" s="302"/>
      <c r="X950" s="302"/>
      <c r="Y950" s="302"/>
      <c r="Z950" s="302"/>
      <c r="AA950" s="302"/>
      <c r="AD950"/>
      <c r="AE950"/>
    </row>
    <row r="951" spans="2:31" ht="63.75" hidden="1">
      <c r="B951" s="313">
        <f t="shared" si="14"/>
        <v>0</v>
      </c>
      <c r="C951" s="294"/>
      <c r="D951" s="294"/>
      <c r="E951" s="294"/>
      <c r="F951" s="296"/>
      <c r="G951" s="296"/>
      <c r="H951" s="296"/>
      <c r="I951" s="296"/>
      <c r="J951" s="296"/>
      <c r="K951" s="217"/>
      <c r="L951" s="217"/>
      <c r="M951" s="217"/>
      <c r="N951" s="302"/>
      <c r="O951" s="302"/>
      <c r="P951" s="302"/>
      <c r="Q951" s="302"/>
      <c r="R951" s="302"/>
      <c r="S951" s="302"/>
      <c r="T951" s="302"/>
      <c r="U951" s="302"/>
      <c r="V951" s="302"/>
      <c r="W951" s="302"/>
      <c r="X951" s="302"/>
      <c r="Y951" s="302"/>
      <c r="Z951" s="302"/>
      <c r="AA951" s="302"/>
      <c r="AD951"/>
      <c r="AE951"/>
    </row>
    <row r="952" spans="2:31" ht="63.75" hidden="1">
      <c r="B952" s="313">
        <f t="shared" si="14"/>
        <v>0</v>
      </c>
      <c r="C952" s="294"/>
      <c r="D952" s="294"/>
      <c r="E952" s="294"/>
      <c r="F952" s="296"/>
      <c r="G952" s="296"/>
      <c r="H952" s="296"/>
      <c r="I952" s="296"/>
      <c r="J952" s="296"/>
      <c r="K952" s="217"/>
      <c r="L952" s="217"/>
      <c r="M952" s="217"/>
      <c r="N952" s="302"/>
      <c r="O952" s="302"/>
      <c r="P952" s="302"/>
      <c r="Q952" s="302"/>
      <c r="R952" s="302"/>
      <c r="S952" s="302"/>
      <c r="T952" s="302"/>
      <c r="U952" s="302"/>
      <c r="V952" s="302"/>
      <c r="W952" s="302"/>
      <c r="X952" s="302"/>
      <c r="Y952" s="302"/>
      <c r="Z952" s="302"/>
      <c r="AA952" s="302"/>
      <c r="AD952"/>
      <c r="AE952"/>
    </row>
    <row r="953" spans="2:31" ht="63.75" hidden="1">
      <c r="B953" s="313">
        <f t="shared" si="14"/>
        <v>0</v>
      </c>
      <c r="C953" s="294"/>
      <c r="D953" s="294"/>
      <c r="E953" s="294"/>
      <c r="F953" s="296"/>
      <c r="G953" s="296"/>
      <c r="H953" s="296"/>
      <c r="I953" s="296"/>
      <c r="J953" s="296"/>
      <c r="K953" s="217"/>
      <c r="L953" s="217"/>
      <c r="M953" s="217"/>
      <c r="N953" s="302"/>
      <c r="O953" s="302"/>
      <c r="P953" s="302"/>
      <c r="Q953" s="302"/>
      <c r="R953" s="302"/>
      <c r="S953" s="302"/>
      <c r="T953" s="302"/>
      <c r="U953" s="302"/>
      <c r="V953" s="302"/>
      <c r="W953" s="302"/>
      <c r="X953" s="302"/>
      <c r="Y953" s="302"/>
      <c r="Z953" s="302"/>
      <c r="AA953" s="302"/>
      <c r="AD953"/>
      <c r="AE953"/>
    </row>
    <row r="954" spans="2:31" ht="63.75" hidden="1">
      <c r="B954" s="313">
        <f t="shared" si="14"/>
        <v>0</v>
      </c>
      <c r="C954" s="294"/>
      <c r="D954" s="294"/>
      <c r="E954" s="294"/>
      <c r="F954" s="296"/>
      <c r="G954" s="296"/>
      <c r="H954" s="296"/>
      <c r="I954" s="296"/>
      <c r="J954" s="296"/>
      <c r="K954" s="217"/>
      <c r="L954" s="217"/>
      <c r="M954" s="217"/>
      <c r="N954" s="302"/>
      <c r="O954" s="302"/>
      <c r="P954" s="302"/>
      <c r="Q954" s="302"/>
      <c r="R954" s="302"/>
      <c r="S954" s="302"/>
      <c r="T954" s="302"/>
      <c r="U954" s="302"/>
      <c r="V954" s="302"/>
      <c r="W954" s="302"/>
      <c r="X954" s="302"/>
      <c r="Y954" s="302"/>
      <c r="Z954" s="302"/>
      <c r="AA954" s="302"/>
      <c r="AD954"/>
      <c r="AE954"/>
    </row>
    <row r="955" spans="2:31" ht="63.75" hidden="1">
      <c r="B955" s="313">
        <f t="shared" si="14"/>
        <v>0</v>
      </c>
      <c r="C955" s="294"/>
      <c r="D955" s="294"/>
      <c r="E955" s="294"/>
      <c r="F955" s="296"/>
      <c r="G955" s="296"/>
      <c r="H955" s="296"/>
      <c r="I955" s="296"/>
      <c r="J955" s="296"/>
      <c r="K955" s="217"/>
      <c r="L955" s="217"/>
      <c r="M955" s="217"/>
      <c r="N955" s="302"/>
      <c r="O955" s="302"/>
      <c r="P955" s="302"/>
      <c r="Q955" s="302"/>
      <c r="R955" s="302"/>
      <c r="S955" s="302"/>
      <c r="T955" s="302"/>
      <c r="U955" s="302"/>
      <c r="V955" s="302"/>
      <c r="W955" s="302"/>
      <c r="X955" s="302"/>
      <c r="Y955" s="302"/>
      <c r="Z955" s="302"/>
      <c r="AA955" s="302"/>
      <c r="AD955"/>
      <c r="AE955"/>
    </row>
    <row r="956" spans="2:31" ht="63.75" hidden="1">
      <c r="B956" s="313">
        <f t="shared" si="14"/>
        <v>0</v>
      </c>
      <c r="C956" s="294"/>
      <c r="D956" s="294"/>
      <c r="E956" s="294"/>
      <c r="F956" s="296"/>
      <c r="G956" s="296"/>
      <c r="H956" s="296"/>
      <c r="I956" s="296"/>
      <c r="J956" s="296"/>
      <c r="K956" s="217"/>
      <c r="L956" s="217"/>
      <c r="M956" s="217"/>
      <c r="N956" s="302"/>
      <c r="O956" s="302"/>
      <c r="P956" s="302"/>
      <c r="Q956" s="302"/>
      <c r="R956" s="302"/>
      <c r="S956" s="302"/>
      <c r="T956" s="302"/>
      <c r="U956" s="302"/>
      <c r="V956" s="302"/>
      <c r="W956" s="302"/>
      <c r="X956" s="302"/>
      <c r="Y956" s="302"/>
      <c r="Z956" s="302"/>
      <c r="AA956" s="302"/>
      <c r="AD956"/>
      <c r="AE956"/>
    </row>
    <row r="957" spans="2:31" ht="63.75" hidden="1">
      <c r="B957" s="313">
        <f t="shared" si="14"/>
        <v>0</v>
      </c>
      <c r="C957" s="294"/>
      <c r="D957" s="294"/>
      <c r="E957" s="294"/>
      <c r="F957" s="296"/>
      <c r="G957" s="296"/>
      <c r="H957" s="296"/>
      <c r="I957" s="296"/>
      <c r="J957" s="296"/>
      <c r="K957" s="217"/>
      <c r="L957" s="217"/>
      <c r="M957" s="217"/>
      <c r="N957" s="302"/>
      <c r="O957" s="302"/>
      <c r="P957" s="302"/>
      <c r="Q957" s="302"/>
      <c r="R957" s="302"/>
      <c r="S957" s="302"/>
      <c r="T957" s="302"/>
      <c r="U957" s="302"/>
      <c r="V957" s="302"/>
      <c r="W957" s="302"/>
      <c r="X957" s="302"/>
      <c r="Y957" s="302"/>
      <c r="Z957" s="302"/>
      <c r="AA957" s="302"/>
      <c r="AD957"/>
      <c r="AE957"/>
    </row>
    <row r="958" spans="2:31" ht="63.75" hidden="1">
      <c r="B958" s="313">
        <f t="shared" si="14"/>
        <v>0</v>
      </c>
      <c r="C958" s="296"/>
      <c r="D958" s="296"/>
      <c r="E958" s="296"/>
      <c r="F958" s="296"/>
      <c r="G958" s="296"/>
      <c r="H958" s="296"/>
      <c r="I958" s="296"/>
      <c r="J958" s="296"/>
      <c r="K958" s="217"/>
      <c r="L958" s="217"/>
      <c r="M958" s="217"/>
      <c r="N958" s="302"/>
      <c r="O958" s="302"/>
      <c r="P958" s="302"/>
      <c r="Q958" s="302"/>
      <c r="R958" s="302"/>
      <c r="S958" s="302"/>
      <c r="T958" s="302"/>
      <c r="U958" s="302"/>
      <c r="V958" s="302"/>
      <c r="W958" s="302"/>
      <c r="X958" s="302"/>
      <c r="Y958" s="302"/>
      <c r="Z958" s="302"/>
      <c r="AA958" s="302"/>
      <c r="AD958"/>
      <c r="AE958"/>
    </row>
    <row r="959" spans="2:31" ht="63.75" hidden="1">
      <c r="B959" s="313">
        <f t="shared" si="14"/>
        <v>0</v>
      </c>
      <c r="C959" s="296"/>
      <c r="D959" s="296"/>
      <c r="E959" s="296"/>
      <c r="F959" s="296"/>
      <c r="G959" s="296"/>
      <c r="H959" s="296"/>
      <c r="I959" s="296"/>
      <c r="J959" s="296"/>
      <c r="K959" s="217"/>
      <c r="L959" s="217"/>
      <c r="M959" s="217"/>
      <c r="N959" s="302"/>
      <c r="O959" s="302"/>
      <c r="P959" s="302"/>
      <c r="Q959" s="302"/>
      <c r="R959" s="302"/>
      <c r="S959" s="302"/>
      <c r="T959" s="302"/>
      <c r="U959" s="302"/>
      <c r="V959" s="302"/>
      <c r="W959" s="302"/>
      <c r="X959" s="302"/>
      <c r="Y959" s="302"/>
      <c r="Z959" s="302"/>
      <c r="AA959" s="302"/>
      <c r="AD959"/>
      <c r="AE959"/>
    </row>
    <row r="960" spans="2:31" ht="63.75" hidden="1">
      <c r="B960" s="313">
        <f t="shared" si="14"/>
        <v>0</v>
      </c>
      <c r="C960" s="296"/>
      <c r="D960" s="296"/>
      <c r="E960" s="296"/>
      <c r="F960" s="296"/>
      <c r="G960" s="296"/>
      <c r="H960" s="296"/>
      <c r="I960" s="296"/>
      <c r="J960" s="296"/>
      <c r="K960" s="217"/>
      <c r="L960" s="217"/>
      <c r="M960" s="217"/>
      <c r="N960" s="302"/>
      <c r="O960" s="302"/>
      <c r="P960" s="302"/>
      <c r="Q960" s="302"/>
      <c r="R960" s="302"/>
      <c r="S960" s="302"/>
      <c r="T960" s="302"/>
      <c r="U960" s="302"/>
      <c r="V960" s="302"/>
      <c r="W960" s="302"/>
      <c r="X960" s="302"/>
      <c r="Y960" s="302"/>
      <c r="Z960" s="302"/>
      <c r="AA960" s="302"/>
      <c r="AD960"/>
      <c r="AE960"/>
    </row>
    <row r="961" spans="1:31" ht="63.75" hidden="1">
      <c r="B961" s="313">
        <f t="shared" si="14"/>
        <v>0</v>
      </c>
      <c r="C961" s="296"/>
      <c r="D961" s="296"/>
      <c r="E961" s="296"/>
      <c r="F961" s="296"/>
      <c r="G961" s="296"/>
      <c r="H961" s="296"/>
      <c r="I961" s="296"/>
      <c r="J961" s="296"/>
      <c r="K961" s="217"/>
      <c r="L961" s="217"/>
      <c r="M961" s="217"/>
      <c r="N961" s="302"/>
      <c r="O961" s="302"/>
      <c r="P961" s="302"/>
      <c r="Q961" s="302"/>
      <c r="R961" s="302"/>
      <c r="S961" s="302"/>
      <c r="T961" s="302"/>
      <c r="U961" s="302"/>
      <c r="V961" s="302"/>
      <c r="W961" s="302"/>
      <c r="X961" s="302"/>
      <c r="Y961" s="302"/>
      <c r="Z961" s="302"/>
      <c r="AA961" s="302"/>
      <c r="AD961"/>
      <c r="AE961"/>
    </row>
    <row r="962" spans="1:31" ht="63.75" hidden="1">
      <c r="B962" s="313">
        <f t="shared" si="14"/>
        <v>0</v>
      </c>
      <c r="C962" s="296"/>
      <c r="D962" s="296"/>
      <c r="E962" s="296"/>
      <c r="F962" s="296"/>
      <c r="G962" s="296"/>
      <c r="H962" s="296"/>
      <c r="I962" s="296"/>
      <c r="J962" s="296"/>
      <c r="K962" s="217"/>
      <c r="L962" s="217"/>
      <c r="M962" s="217"/>
      <c r="N962" s="302"/>
      <c r="O962" s="302"/>
      <c r="P962" s="302"/>
      <c r="Q962" s="302"/>
      <c r="R962" s="302"/>
      <c r="S962" s="302"/>
      <c r="T962" s="302"/>
      <c r="U962" s="302"/>
      <c r="V962" s="302"/>
      <c r="W962" s="302"/>
      <c r="X962" s="302"/>
      <c r="Y962" s="302"/>
      <c r="Z962" s="302"/>
      <c r="AA962" s="302"/>
      <c r="AD962"/>
      <c r="AE962"/>
    </row>
    <row r="963" spans="1:31" ht="63.75" hidden="1">
      <c r="B963" s="313">
        <f t="shared" si="14"/>
        <v>0</v>
      </c>
      <c r="C963" s="296"/>
      <c r="D963" s="296"/>
      <c r="E963" s="296"/>
      <c r="F963" s="296"/>
      <c r="G963" s="296"/>
      <c r="H963" s="296"/>
      <c r="I963" s="296"/>
      <c r="J963" s="296"/>
      <c r="K963" s="217"/>
      <c r="L963" s="217"/>
      <c r="M963" s="217"/>
      <c r="N963" s="302"/>
      <c r="O963" s="302"/>
      <c r="P963" s="302"/>
      <c r="Q963" s="302"/>
      <c r="R963" s="302"/>
      <c r="S963" s="302"/>
      <c r="T963" s="302"/>
      <c r="U963" s="302"/>
      <c r="V963" s="302"/>
      <c r="W963" s="302"/>
      <c r="X963" s="302"/>
      <c r="Y963" s="302"/>
      <c r="Z963" s="302"/>
      <c r="AA963" s="302"/>
      <c r="AD963"/>
      <c r="AE963"/>
    </row>
    <row r="964" spans="1:31" ht="63.75" hidden="1">
      <c r="B964" s="313">
        <f t="shared" si="14"/>
        <v>0</v>
      </c>
      <c r="C964" s="296"/>
      <c r="D964" s="296"/>
      <c r="E964" s="296"/>
      <c r="F964" s="296"/>
      <c r="G964" s="296"/>
      <c r="H964" s="296"/>
      <c r="I964" s="296"/>
      <c r="J964" s="296"/>
      <c r="K964" s="217"/>
      <c r="L964" s="217"/>
      <c r="M964" s="217"/>
      <c r="N964" s="302"/>
      <c r="O964" s="302"/>
      <c r="P964" s="302"/>
      <c r="Q964" s="302"/>
      <c r="R964" s="302"/>
      <c r="S964" s="302"/>
      <c r="T964" s="302"/>
      <c r="U964" s="302"/>
      <c r="V964" s="302"/>
      <c r="W964" s="302"/>
      <c r="X964" s="302"/>
      <c r="Y964" s="302"/>
      <c r="Z964" s="302"/>
      <c r="AA964" s="302"/>
      <c r="AD964"/>
      <c r="AE964"/>
    </row>
    <row r="965" spans="1:31" ht="63.75" hidden="1">
      <c r="B965" s="313">
        <f t="shared" si="14"/>
        <v>0</v>
      </c>
      <c r="C965" s="296"/>
      <c r="D965" s="296"/>
      <c r="E965" s="296"/>
      <c r="F965" s="296"/>
      <c r="G965" s="296"/>
      <c r="H965" s="296"/>
      <c r="I965" s="296"/>
      <c r="J965" s="296"/>
      <c r="K965" s="217"/>
      <c r="L965" s="217"/>
      <c r="M965" s="217"/>
      <c r="N965" s="302"/>
      <c r="O965" s="302"/>
      <c r="P965" s="302"/>
      <c r="Q965" s="302"/>
      <c r="R965" s="302"/>
      <c r="S965" s="302"/>
      <c r="T965" s="302"/>
      <c r="U965" s="302"/>
      <c r="V965" s="302"/>
      <c r="W965" s="302"/>
      <c r="X965" s="302"/>
      <c r="Y965" s="302"/>
      <c r="Z965" s="302"/>
      <c r="AA965" s="302"/>
      <c r="AD965"/>
      <c r="AE965"/>
    </row>
    <row r="966" spans="1:31" ht="63.75" hidden="1">
      <c r="B966" s="313">
        <f t="shared" si="14"/>
        <v>0</v>
      </c>
      <c r="C966" s="296"/>
      <c r="D966" s="296"/>
      <c r="E966" s="296"/>
      <c r="F966" s="296"/>
      <c r="G966" s="296"/>
      <c r="H966" s="296"/>
      <c r="I966" s="296"/>
      <c r="J966" s="296"/>
      <c r="K966" s="217"/>
      <c r="L966" s="217"/>
      <c r="M966" s="217"/>
      <c r="N966" s="302"/>
      <c r="O966" s="302"/>
      <c r="P966" s="302"/>
      <c r="Q966" s="302"/>
      <c r="R966" s="302"/>
      <c r="S966" s="302"/>
      <c r="T966" s="302"/>
      <c r="U966" s="302"/>
      <c r="V966" s="302"/>
      <c r="W966" s="302"/>
      <c r="X966" s="302"/>
      <c r="Y966" s="302"/>
      <c r="Z966" s="302"/>
      <c r="AA966" s="302"/>
      <c r="AD966"/>
      <c r="AE966"/>
    </row>
    <row r="967" spans="1:31" ht="63.75" hidden="1">
      <c r="B967" s="313">
        <f t="shared" si="14"/>
        <v>0</v>
      </c>
      <c r="C967" s="296"/>
      <c r="D967" s="296"/>
      <c r="E967" s="296"/>
      <c r="F967" s="296"/>
      <c r="G967" s="296"/>
      <c r="H967" s="296"/>
      <c r="I967" s="296"/>
      <c r="J967" s="296"/>
      <c r="K967" s="217"/>
      <c r="L967" s="217"/>
      <c r="M967" s="217"/>
      <c r="N967" s="302"/>
      <c r="O967" s="302"/>
      <c r="P967" s="302"/>
      <c r="Q967" s="302"/>
      <c r="R967" s="302"/>
      <c r="S967" s="302"/>
      <c r="T967" s="302"/>
      <c r="U967" s="302"/>
      <c r="V967" s="302"/>
      <c r="W967" s="302"/>
      <c r="X967" s="302"/>
      <c r="Y967" s="302"/>
      <c r="Z967" s="302"/>
      <c r="AA967" s="302"/>
      <c r="AD967"/>
      <c r="AE967"/>
    </row>
    <row r="968" spans="1:31" ht="63.75" hidden="1">
      <c r="B968" s="313">
        <f t="shared" si="14"/>
        <v>0</v>
      </c>
      <c r="C968" s="296"/>
      <c r="D968" s="296"/>
      <c r="E968" s="296"/>
      <c r="F968" s="296"/>
      <c r="G968" s="296"/>
      <c r="H968" s="296"/>
      <c r="I968" s="296"/>
      <c r="J968" s="296"/>
      <c r="K968" s="217"/>
      <c r="L968" s="217"/>
      <c r="M968" s="217"/>
      <c r="N968" s="302"/>
      <c r="O968" s="302"/>
      <c r="P968" s="302"/>
      <c r="Q968" s="302"/>
      <c r="R968" s="302"/>
      <c r="S968" s="302"/>
      <c r="T968" s="302"/>
      <c r="U968" s="302"/>
      <c r="V968" s="302"/>
      <c r="W968" s="302"/>
      <c r="X968" s="302"/>
      <c r="Y968" s="302"/>
      <c r="Z968" s="302"/>
      <c r="AA968" s="302"/>
      <c r="AD968"/>
      <c r="AE968"/>
    </row>
    <row r="969" spans="1:31" ht="63.75" hidden="1">
      <c r="B969" s="313">
        <f t="shared" si="14"/>
        <v>0</v>
      </c>
      <c r="C969" s="296"/>
      <c r="D969" s="296"/>
      <c r="E969" s="296"/>
      <c r="F969" s="296"/>
      <c r="G969" s="296"/>
      <c r="H969" s="296"/>
      <c r="I969" s="296"/>
      <c r="J969" s="296"/>
      <c r="K969" s="217"/>
      <c r="L969" s="217"/>
      <c r="M969" s="217"/>
      <c r="N969" s="302"/>
      <c r="O969" s="302"/>
      <c r="P969" s="302"/>
      <c r="Q969" s="302"/>
      <c r="R969" s="302"/>
      <c r="S969" s="302"/>
      <c r="T969" s="302"/>
      <c r="U969" s="302"/>
      <c r="V969" s="302"/>
      <c r="W969" s="302"/>
      <c r="X969" s="302"/>
      <c r="Y969" s="302"/>
      <c r="Z969" s="302"/>
      <c r="AA969" s="302"/>
      <c r="AD969"/>
      <c r="AE969"/>
    </row>
    <row r="970" spans="1:31" ht="63.75" hidden="1">
      <c r="B970" s="313">
        <f t="shared" si="14"/>
        <v>0</v>
      </c>
      <c r="C970" s="296"/>
      <c r="D970" s="296"/>
      <c r="E970" s="296"/>
      <c r="F970" s="296"/>
      <c r="G970" s="296"/>
      <c r="H970" s="296"/>
      <c r="I970" s="296"/>
      <c r="J970" s="296"/>
      <c r="K970" s="217"/>
      <c r="L970" s="217"/>
      <c r="M970" s="217"/>
      <c r="N970" s="302"/>
      <c r="O970" s="302"/>
      <c r="P970" s="302"/>
      <c r="Q970" s="302"/>
      <c r="R970" s="302"/>
      <c r="S970" s="302"/>
      <c r="T970" s="302"/>
      <c r="U970" s="302"/>
      <c r="V970" s="302"/>
      <c r="W970" s="302"/>
      <c r="X970" s="302"/>
      <c r="Y970" s="302"/>
      <c r="Z970" s="302"/>
      <c r="AA970" s="302"/>
      <c r="AD970"/>
      <c r="AE970"/>
    </row>
    <row r="971" spans="1:31" ht="63.75" hidden="1">
      <c r="B971" s="313">
        <f t="shared" si="14"/>
        <v>0</v>
      </c>
      <c r="C971" s="296"/>
      <c r="D971" s="296"/>
      <c r="E971" s="296"/>
      <c r="F971" s="296"/>
      <c r="G971" s="296"/>
      <c r="H971" s="296"/>
      <c r="I971" s="296"/>
      <c r="J971" s="296"/>
      <c r="K971" s="217"/>
      <c r="L971" s="217"/>
      <c r="M971" s="217"/>
      <c r="N971" s="302"/>
      <c r="O971" s="302"/>
      <c r="P971" s="302"/>
      <c r="Q971" s="302"/>
      <c r="R971" s="302"/>
      <c r="S971" s="302"/>
      <c r="T971" s="302"/>
      <c r="U971" s="302"/>
      <c r="V971" s="302"/>
      <c r="W971" s="302"/>
      <c r="X971" s="302"/>
      <c r="Y971" s="302"/>
      <c r="Z971" s="302"/>
      <c r="AA971" s="302"/>
      <c r="AD971"/>
      <c r="AE971"/>
    </row>
    <row r="972" spans="1:31" ht="63.75" hidden="1">
      <c r="B972" s="313">
        <f t="shared" ref="B972:B1035" si="15">IF($C$8=$B$6,"",AA972)</f>
        <v>0</v>
      </c>
      <c r="C972" s="296"/>
      <c r="D972" s="296"/>
      <c r="E972" s="296"/>
      <c r="F972" s="296"/>
      <c r="G972" s="296"/>
      <c r="H972" s="296"/>
      <c r="I972" s="296"/>
      <c r="J972" s="296"/>
      <c r="K972" s="217"/>
      <c r="L972" s="217"/>
      <c r="M972" s="217"/>
      <c r="N972" s="302"/>
      <c r="O972" s="302"/>
      <c r="P972" s="302"/>
      <c r="Q972" s="302"/>
      <c r="R972" s="302"/>
      <c r="S972" s="302"/>
      <c r="T972" s="302"/>
      <c r="U972" s="302"/>
      <c r="V972" s="302"/>
      <c r="W972" s="302"/>
      <c r="X972" s="302"/>
      <c r="Y972" s="302"/>
      <c r="Z972" s="302"/>
      <c r="AA972" s="302"/>
      <c r="AD972"/>
      <c r="AE972"/>
    </row>
    <row r="973" spans="1:31" ht="63.75" hidden="1">
      <c r="B973" s="313">
        <f t="shared" si="15"/>
        <v>0</v>
      </c>
      <c r="C973" s="296"/>
      <c r="D973" s="296"/>
      <c r="E973" s="296"/>
      <c r="F973" s="296"/>
      <c r="G973" s="296"/>
      <c r="H973" s="296"/>
      <c r="I973" s="296"/>
      <c r="J973" s="296"/>
      <c r="K973" s="217"/>
      <c r="L973" s="217"/>
      <c r="M973" s="217"/>
      <c r="N973" s="302"/>
      <c r="O973" s="302"/>
      <c r="P973" s="302"/>
      <c r="Q973" s="302"/>
      <c r="R973" s="302"/>
      <c r="S973" s="302"/>
      <c r="T973" s="302"/>
      <c r="U973" s="302"/>
      <c r="V973" s="302"/>
      <c r="W973" s="302"/>
      <c r="X973" s="302"/>
      <c r="Y973" s="302"/>
      <c r="Z973" s="302"/>
      <c r="AA973" s="302"/>
      <c r="AD973"/>
      <c r="AE973"/>
    </row>
    <row r="974" spans="1:31" s="80" customFormat="1" ht="63.75" hidden="1">
      <c r="A974" s="12"/>
      <c r="B974" s="313">
        <f t="shared" si="15"/>
        <v>0</v>
      </c>
      <c r="C974" s="296"/>
      <c r="D974" s="296"/>
      <c r="E974" s="296"/>
      <c r="F974" s="296"/>
      <c r="G974" s="296"/>
      <c r="H974" s="296"/>
      <c r="I974" s="296"/>
      <c r="J974" s="296"/>
      <c r="K974" s="217"/>
      <c r="L974" s="217"/>
      <c r="M974" s="217"/>
      <c r="N974" s="303"/>
      <c r="O974" s="303"/>
      <c r="P974" s="303"/>
      <c r="Q974" s="303"/>
      <c r="R974" s="303"/>
      <c r="S974" s="303"/>
      <c r="T974" s="303"/>
      <c r="U974" s="303"/>
      <c r="V974" s="303"/>
      <c r="W974" s="303"/>
      <c r="X974" s="303"/>
      <c r="Y974" s="303"/>
      <c r="Z974" s="303"/>
      <c r="AA974" s="303"/>
      <c r="AD974" s="12"/>
      <c r="AE974" s="12"/>
    </row>
    <row r="975" spans="1:31" ht="63.75" hidden="1">
      <c r="B975" s="313">
        <f t="shared" si="15"/>
        <v>0</v>
      </c>
      <c r="C975" s="296"/>
      <c r="D975" s="296"/>
      <c r="E975" s="296"/>
      <c r="F975" s="296"/>
      <c r="G975" s="296"/>
      <c r="H975" s="296"/>
      <c r="I975" s="296"/>
      <c r="J975" s="296"/>
      <c r="K975" s="217"/>
      <c r="L975" s="217"/>
      <c r="M975" s="217"/>
      <c r="N975" s="302"/>
      <c r="O975" s="302"/>
      <c r="P975" s="302"/>
      <c r="Q975" s="302"/>
      <c r="R975" s="302"/>
      <c r="S975" s="302"/>
      <c r="T975" s="302"/>
      <c r="U975" s="302"/>
      <c r="V975" s="302"/>
      <c r="W975" s="302"/>
      <c r="X975" s="302"/>
      <c r="Y975" s="302"/>
      <c r="Z975" s="302"/>
      <c r="AA975" s="302"/>
      <c r="AD975"/>
      <c r="AE975"/>
    </row>
    <row r="976" spans="1:31" ht="63.75" hidden="1">
      <c r="B976" s="313">
        <f t="shared" si="15"/>
        <v>0</v>
      </c>
      <c r="C976" s="296"/>
      <c r="D976" s="296"/>
      <c r="E976" s="296"/>
      <c r="F976" s="296"/>
      <c r="G976" s="296"/>
      <c r="H976" s="296"/>
      <c r="I976" s="296"/>
      <c r="J976" s="296"/>
      <c r="K976" s="217"/>
      <c r="L976" s="217"/>
      <c r="M976" s="217"/>
      <c r="N976" s="302"/>
      <c r="O976" s="302"/>
      <c r="P976" s="302"/>
      <c r="Q976" s="302"/>
      <c r="R976" s="302"/>
      <c r="S976" s="302"/>
      <c r="T976" s="302"/>
      <c r="U976" s="302"/>
      <c r="V976" s="302"/>
      <c r="W976" s="302"/>
      <c r="X976" s="302"/>
      <c r="Y976" s="302"/>
      <c r="Z976" s="302"/>
      <c r="AA976" s="302"/>
      <c r="AD976"/>
      <c r="AE976"/>
    </row>
    <row r="977" spans="2:31" ht="63.75" hidden="1">
      <c r="B977" s="313">
        <f t="shared" si="15"/>
        <v>0</v>
      </c>
      <c r="C977" s="296"/>
      <c r="D977" s="296"/>
      <c r="E977" s="296"/>
      <c r="F977" s="296"/>
      <c r="G977" s="296"/>
      <c r="H977" s="296"/>
      <c r="I977" s="296"/>
      <c r="J977" s="296"/>
      <c r="K977" s="217"/>
      <c r="L977" s="217"/>
      <c r="M977" s="217"/>
      <c r="N977" s="302"/>
      <c r="O977" s="302"/>
      <c r="P977" s="302"/>
      <c r="Q977" s="302"/>
      <c r="R977" s="302"/>
      <c r="S977" s="302"/>
      <c r="T977" s="302"/>
      <c r="U977" s="302"/>
      <c r="V977" s="302"/>
      <c r="W977" s="302"/>
      <c r="X977" s="302"/>
      <c r="Y977" s="302"/>
      <c r="Z977" s="302"/>
      <c r="AA977" s="302"/>
      <c r="AD977"/>
      <c r="AE977"/>
    </row>
    <row r="978" spans="2:31" ht="63.75" hidden="1">
      <c r="B978" s="313">
        <f t="shared" si="15"/>
        <v>0</v>
      </c>
      <c r="C978" s="296"/>
      <c r="D978" s="296"/>
      <c r="E978" s="296"/>
      <c r="F978" s="296"/>
      <c r="G978" s="296"/>
      <c r="H978" s="296"/>
      <c r="I978" s="296"/>
      <c r="J978" s="296"/>
      <c r="K978" s="217"/>
      <c r="L978" s="217"/>
      <c r="M978" s="217"/>
      <c r="N978" s="302"/>
      <c r="O978" s="302"/>
      <c r="P978" s="302"/>
      <c r="Q978" s="302"/>
      <c r="R978" s="302"/>
      <c r="S978" s="302"/>
      <c r="T978" s="302"/>
      <c r="U978" s="302"/>
      <c r="V978" s="302"/>
      <c r="W978" s="302"/>
      <c r="X978" s="302"/>
      <c r="Y978" s="302"/>
      <c r="Z978" s="302"/>
      <c r="AA978" s="302"/>
      <c r="AD978"/>
      <c r="AE978"/>
    </row>
    <row r="979" spans="2:31" ht="63.75" hidden="1">
      <c r="B979" s="313">
        <f t="shared" si="15"/>
        <v>0</v>
      </c>
      <c r="C979" s="296"/>
      <c r="D979" s="296"/>
      <c r="E979" s="296"/>
      <c r="F979" s="296"/>
      <c r="G979" s="296"/>
      <c r="H979" s="296"/>
      <c r="I979" s="296"/>
      <c r="J979" s="296"/>
      <c r="K979" s="217"/>
      <c r="L979" s="217"/>
      <c r="M979" s="217"/>
      <c r="N979" s="302"/>
      <c r="O979" s="302"/>
      <c r="P979" s="302"/>
      <c r="Q979" s="302"/>
      <c r="R979" s="302"/>
      <c r="S979" s="302"/>
      <c r="T979" s="302"/>
      <c r="U979" s="302"/>
      <c r="V979" s="302"/>
      <c r="W979" s="302"/>
      <c r="X979" s="302"/>
      <c r="Y979" s="302"/>
      <c r="Z979" s="302"/>
      <c r="AA979" s="302"/>
      <c r="AD979"/>
      <c r="AE979"/>
    </row>
    <row r="980" spans="2:31" ht="63.75" hidden="1">
      <c r="B980" s="313">
        <f t="shared" si="15"/>
        <v>0</v>
      </c>
      <c r="C980" s="296"/>
      <c r="D980" s="296"/>
      <c r="E980" s="296"/>
      <c r="F980" s="296"/>
      <c r="G980" s="296"/>
      <c r="H980" s="296"/>
      <c r="I980" s="296"/>
      <c r="J980" s="296"/>
      <c r="K980" s="217"/>
      <c r="L980" s="217"/>
      <c r="M980" s="217"/>
      <c r="N980" s="302"/>
      <c r="O980" s="302"/>
      <c r="P980" s="302"/>
      <c r="Q980" s="302"/>
      <c r="R980" s="302"/>
      <c r="S980" s="302"/>
      <c r="T980" s="302"/>
      <c r="U980" s="302"/>
      <c r="V980" s="302"/>
      <c r="W980" s="302"/>
      <c r="X980" s="302"/>
      <c r="Y980" s="302"/>
      <c r="Z980" s="302"/>
      <c r="AA980" s="302"/>
      <c r="AD980"/>
      <c r="AE980"/>
    </row>
    <row r="981" spans="2:31" ht="63.75" hidden="1">
      <c r="B981" s="313">
        <f t="shared" si="15"/>
        <v>0</v>
      </c>
      <c r="C981" s="296"/>
      <c r="D981" s="296"/>
      <c r="E981" s="296"/>
      <c r="F981" s="296"/>
      <c r="G981" s="296"/>
      <c r="H981" s="296"/>
      <c r="I981" s="296"/>
      <c r="J981" s="296"/>
      <c r="K981" s="217"/>
      <c r="L981" s="217"/>
      <c r="M981" s="217"/>
      <c r="N981" s="302"/>
      <c r="O981" s="302"/>
      <c r="P981" s="302"/>
      <c r="Q981" s="302"/>
      <c r="R981" s="302"/>
      <c r="S981" s="302"/>
      <c r="T981" s="302"/>
      <c r="U981" s="302"/>
      <c r="V981" s="302"/>
      <c r="W981" s="302"/>
      <c r="X981" s="302"/>
      <c r="Y981" s="302"/>
      <c r="Z981" s="302"/>
      <c r="AA981" s="302"/>
      <c r="AD981"/>
      <c r="AE981"/>
    </row>
    <row r="982" spans="2:31" ht="63.75" hidden="1">
      <c r="B982" s="313">
        <f t="shared" si="15"/>
        <v>0</v>
      </c>
      <c r="C982" s="296"/>
      <c r="D982" s="296"/>
      <c r="E982" s="296"/>
      <c r="F982" s="296"/>
      <c r="G982" s="296"/>
      <c r="H982" s="296"/>
      <c r="I982" s="296"/>
      <c r="J982" s="296"/>
      <c r="K982" s="217"/>
      <c r="L982" s="217"/>
      <c r="M982" s="217"/>
      <c r="N982" s="302"/>
      <c r="O982" s="302"/>
      <c r="P982" s="302"/>
      <c r="Q982" s="302"/>
      <c r="R982" s="302"/>
      <c r="S982" s="302"/>
      <c r="T982" s="302"/>
      <c r="U982" s="302"/>
      <c r="V982" s="302"/>
      <c r="W982" s="302"/>
      <c r="X982" s="302"/>
      <c r="Y982" s="302"/>
      <c r="Z982" s="302"/>
      <c r="AA982" s="302"/>
      <c r="AD982"/>
      <c r="AE982"/>
    </row>
    <row r="983" spans="2:31" ht="63.75" hidden="1">
      <c r="B983" s="313">
        <f t="shared" si="15"/>
        <v>0</v>
      </c>
      <c r="C983" s="296"/>
      <c r="D983" s="296"/>
      <c r="E983" s="296"/>
      <c r="F983" s="296"/>
      <c r="G983" s="296"/>
      <c r="H983" s="296"/>
      <c r="I983" s="296"/>
      <c r="J983" s="296"/>
      <c r="K983" s="217"/>
      <c r="L983" s="217"/>
      <c r="M983" s="217"/>
      <c r="N983" s="302"/>
      <c r="O983" s="302"/>
      <c r="P983" s="302"/>
      <c r="Q983" s="302"/>
      <c r="R983" s="302"/>
      <c r="S983" s="302"/>
      <c r="T983" s="302"/>
      <c r="U983" s="302"/>
      <c r="V983" s="302"/>
      <c r="W983" s="302"/>
      <c r="X983" s="302"/>
      <c r="Y983" s="302"/>
      <c r="Z983" s="302"/>
      <c r="AA983" s="302"/>
      <c r="AD983"/>
      <c r="AE983"/>
    </row>
    <row r="984" spans="2:31" ht="63.75" hidden="1">
      <c r="B984" s="313">
        <f t="shared" si="15"/>
        <v>0</v>
      </c>
      <c r="C984" s="296"/>
      <c r="D984" s="296"/>
      <c r="E984" s="296"/>
      <c r="F984" s="296"/>
      <c r="G984" s="296"/>
      <c r="H984" s="296"/>
      <c r="I984" s="296"/>
      <c r="J984" s="296"/>
      <c r="K984" s="217"/>
      <c r="L984" s="217"/>
      <c r="M984" s="217"/>
      <c r="N984" s="302"/>
      <c r="O984" s="302"/>
      <c r="P984" s="302"/>
      <c r="Q984" s="302"/>
      <c r="R984" s="302"/>
      <c r="S984" s="302"/>
      <c r="T984" s="302"/>
      <c r="U984" s="302"/>
      <c r="V984" s="302"/>
      <c r="W984" s="302"/>
      <c r="X984" s="302"/>
      <c r="Y984" s="302"/>
      <c r="Z984" s="302"/>
      <c r="AA984" s="302"/>
      <c r="AD984"/>
      <c r="AE984"/>
    </row>
    <row r="985" spans="2:31" ht="63.75" hidden="1">
      <c r="B985" s="313">
        <f t="shared" si="15"/>
        <v>0</v>
      </c>
      <c r="C985" s="296"/>
      <c r="D985" s="296"/>
      <c r="E985" s="296"/>
      <c r="F985" s="296"/>
      <c r="G985" s="296"/>
      <c r="H985" s="296"/>
      <c r="I985" s="296"/>
      <c r="J985" s="296"/>
      <c r="K985" s="217"/>
      <c r="L985" s="217"/>
      <c r="M985" s="217"/>
      <c r="N985" s="302"/>
      <c r="O985" s="302"/>
      <c r="P985" s="302"/>
      <c r="Q985" s="302"/>
      <c r="R985" s="302"/>
      <c r="S985" s="302"/>
      <c r="T985" s="302"/>
      <c r="U985" s="302"/>
      <c r="V985" s="302"/>
      <c r="W985" s="302"/>
      <c r="X985" s="302"/>
      <c r="Y985" s="302"/>
      <c r="Z985" s="302"/>
      <c r="AA985" s="302"/>
      <c r="AD985"/>
      <c r="AE985"/>
    </row>
    <row r="986" spans="2:31" ht="63.75" hidden="1">
      <c r="B986" s="313">
        <f t="shared" si="15"/>
        <v>0</v>
      </c>
      <c r="C986" s="296"/>
      <c r="D986" s="296"/>
      <c r="E986" s="296"/>
      <c r="F986" s="296"/>
      <c r="G986" s="296"/>
      <c r="H986" s="296"/>
      <c r="I986" s="296"/>
      <c r="J986" s="296"/>
      <c r="K986" s="217"/>
      <c r="L986" s="217"/>
      <c r="M986" s="217"/>
      <c r="N986" s="302"/>
      <c r="O986" s="302"/>
      <c r="P986" s="302"/>
      <c r="Q986" s="302"/>
      <c r="R986" s="302"/>
      <c r="S986" s="302"/>
      <c r="T986" s="302"/>
      <c r="U986" s="302"/>
      <c r="V986" s="302"/>
      <c r="W986" s="302"/>
      <c r="X986" s="302"/>
      <c r="Y986" s="302"/>
      <c r="Z986" s="302"/>
      <c r="AA986" s="302"/>
      <c r="AD986"/>
      <c r="AE986"/>
    </row>
    <row r="987" spans="2:31" ht="63.75" hidden="1">
      <c r="B987" s="313">
        <f t="shared" si="15"/>
        <v>0</v>
      </c>
      <c r="C987" s="296"/>
      <c r="D987" s="296"/>
      <c r="E987" s="296"/>
      <c r="F987" s="296"/>
      <c r="G987" s="296"/>
      <c r="H987" s="296"/>
      <c r="I987" s="296"/>
      <c r="J987" s="296"/>
      <c r="K987" s="217"/>
      <c r="L987" s="217"/>
      <c r="M987" s="217"/>
      <c r="N987" s="302"/>
      <c r="O987" s="302"/>
      <c r="P987" s="302"/>
      <c r="Q987" s="302"/>
      <c r="R987" s="302"/>
      <c r="S987" s="302"/>
      <c r="T987" s="302"/>
      <c r="U987" s="302"/>
      <c r="V987" s="302"/>
      <c r="W987" s="302"/>
      <c r="X987" s="302"/>
      <c r="Y987" s="302"/>
      <c r="Z987" s="302"/>
      <c r="AA987" s="302"/>
      <c r="AD987"/>
      <c r="AE987"/>
    </row>
    <row r="988" spans="2:31" ht="63.75" hidden="1">
      <c r="B988" s="313">
        <f t="shared" si="15"/>
        <v>0</v>
      </c>
      <c r="C988" s="296"/>
      <c r="D988" s="296"/>
      <c r="E988" s="296"/>
      <c r="F988" s="296"/>
      <c r="G988" s="296"/>
      <c r="H988" s="296"/>
      <c r="I988" s="296"/>
      <c r="J988" s="296"/>
      <c r="K988" s="217"/>
      <c r="L988" s="217"/>
      <c r="M988" s="217"/>
      <c r="N988" s="302"/>
      <c r="O988" s="302"/>
      <c r="P988" s="302"/>
      <c r="Q988" s="302"/>
      <c r="R988" s="302"/>
      <c r="S988" s="302"/>
      <c r="T988" s="302"/>
      <c r="U988" s="302"/>
      <c r="V988" s="302"/>
      <c r="W988" s="302"/>
      <c r="X988" s="302"/>
      <c r="Y988" s="302"/>
      <c r="Z988" s="302"/>
      <c r="AA988" s="302"/>
      <c r="AD988"/>
      <c r="AE988"/>
    </row>
    <row r="989" spans="2:31" ht="63.75" hidden="1">
      <c r="B989" s="313">
        <f t="shared" si="15"/>
        <v>0</v>
      </c>
      <c r="C989" s="296"/>
      <c r="D989" s="296"/>
      <c r="E989" s="296"/>
      <c r="F989" s="296"/>
      <c r="G989" s="296"/>
      <c r="H989" s="296"/>
      <c r="I989" s="296"/>
      <c r="J989" s="296"/>
      <c r="K989" s="217"/>
      <c r="L989" s="217"/>
      <c r="M989" s="217"/>
      <c r="N989" s="302"/>
      <c r="O989" s="302"/>
      <c r="P989" s="302"/>
      <c r="Q989" s="302"/>
      <c r="R989" s="302"/>
      <c r="S989" s="302"/>
      <c r="T989" s="302"/>
      <c r="U989" s="302"/>
      <c r="V989" s="302"/>
      <c r="W989" s="302"/>
      <c r="X989" s="302"/>
      <c r="Y989" s="302"/>
      <c r="Z989" s="302"/>
      <c r="AA989" s="302"/>
      <c r="AD989"/>
      <c r="AE989"/>
    </row>
    <row r="990" spans="2:31" ht="63.75" hidden="1">
      <c r="B990" s="313">
        <f t="shared" si="15"/>
        <v>0</v>
      </c>
      <c r="C990" s="296"/>
      <c r="D990" s="296"/>
      <c r="E990" s="296"/>
      <c r="F990" s="296"/>
      <c r="G990" s="296"/>
      <c r="H990" s="296"/>
      <c r="I990" s="296"/>
      <c r="J990" s="296"/>
      <c r="K990" s="217"/>
      <c r="L990" s="217"/>
      <c r="M990" s="217"/>
      <c r="N990" s="302"/>
      <c r="O990" s="302"/>
      <c r="P990" s="302"/>
      <c r="Q990" s="302"/>
      <c r="R990" s="302"/>
      <c r="S990" s="302"/>
      <c r="T990" s="302"/>
      <c r="U990" s="302"/>
      <c r="V990" s="302"/>
      <c r="W990" s="302"/>
      <c r="X990" s="302"/>
      <c r="Y990" s="302"/>
      <c r="Z990" s="302"/>
      <c r="AA990" s="302"/>
      <c r="AD990"/>
      <c r="AE990"/>
    </row>
    <row r="991" spans="2:31" ht="63.75" hidden="1">
      <c r="B991" s="313">
        <f t="shared" si="15"/>
        <v>0</v>
      </c>
      <c r="C991" s="296"/>
      <c r="D991" s="296"/>
      <c r="E991" s="296"/>
      <c r="F991" s="296"/>
      <c r="G991" s="296"/>
      <c r="H991" s="296"/>
      <c r="I991" s="296"/>
      <c r="J991" s="296"/>
      <c r="K991" s="217"/>
      <c r="L991" s="217"/>
      <c r="M991" s="217"/>
      <c r="N991" s="302"/>
      <c r="O991" s="302"/>
      <c r="P991" s="302"/>
      <c r="Q991" s="302"/>
      <c r="R991" s="302"/>
      <c r="S991" s="302"/>
      <c r="T991" s="302"/>
      <c r="U991" s="302"/>
      <c r="V991" s="302"/>
      <c r="W991" s="302"/>
      <c r="X991" s="302"/>
      <c r="Y991" s="302"/>
      <c r="Z991" s="302"/>
      <c r="AA991" s="302"/>
      <c r="AD991"/>
      <c r="AE991"/>
    </row>
    <row r="992" spans="2:31" ht="63.75" hidden="1">
      <c r="B992" s="313">
        <f t="shared" si="15"/>
        <v>0</v>
      </c>
      <c r="C992" s="296"/>
      <c r="D992" s="296"/>
      <c r="E992" s="296"/>
      <c r="F992" s="296"/>
      <c r="G992" s="296"/>
      <c r="H992" s="296"/>
      <c r="I992" s="296"/>
      <c r="J992" s="296"/>
      <c r="K992" s="217"/>
      <c r="L992" s="217"/>
      <c r="M992" s="217"/>
      <c r="N992" s="302"/>
      <c r="O992" s="302"/>
      <c r="P992" s="302"/>
      <c r="Q992" s="302"/>
      <c r="R992" s="302"/>
      <c r="S992" s="302"/>
      <c r="T992" s="302"/>
      <c r="U992" s="302"/>
      <c r="V992" s="302"/>
      <c r="W992" s="302"/>
      <c r="X992" s="302"/>
      <c r="Y992" s="302"/>
      <c r="Z992" s="302"/>
      <c r="AA992" s="302"/>
      <c r="AD992"/>
      <c r="AE992"/>
    </row>
    <row r="993" spans="1:31" ht="63.75" hidden="1">
      <c r="B993" s="313">
        <f t="shared" si="15"/>
        <v>0</v>
      </c>
      <c r="C993" s="296"/>
      <c r="D993" s="296"/>
      <c r="E993" s="296"/>
      <c r="F993" s="296"/>
      <c r="G993" s="296"/>
      <c r="H993" s="296"/>
      <c r="I993" s="296"/>
      <c r="J993" s="296"/>
      <c r="K993" s="217"/>
      <c r="L993" s="217"/>
      <c r="M993" s="217"/>
      <c r="N993" s="302"/>
      <c r="O993" s="302"/>
      <c r="P993" s="302"/>
      <c r="Q993" s="302"/>
      <c r="R993" s="302"/>
      <c r="S993" s="302"/>
      <c r="T993" s="302"/>
      <c r="U993" s="302"/>
      <c r="V993" s="302"/>
      <c r="W993" s="302"/>
      <c r="X993" s="302"/>
      <c r="Y993" s="302"/>
      <c r="Z993" s="302"/>
      <c r="AA993" s="302"/>
      <c r="AD993"/>
      <c r="AE993"/>
    </row>
    <row r="994" spans="1:31" ht="63.75" hidden="1">
      <c r="B994" s="313">
        <f t="shared" si="15"/>
        <v>0</v>
      </c>
      <c r="C994" s="296"/>
      <c r="D994" s="296"/>
      <c r="E994" s="296"/>
      <c r="F994" s="296"/>
      <c r="G994" s="296"/>
      <c r="H994" s="296"/>
      <c r="I994" s="296"/>
      <c r="J994" s="296"/>
      <c r="K994" s="217"/>
      <c r="L994" s="217"/>
      <c r="M994" s="217"/>
      <c r="N994" s="302"/>
      <c r="O994" s="302"/>
      <c r="P994" s="302"/>
      <c r="Q994" s="302"/>
      <c r="R994" s="302"/>
      <c r="S994" s="302"/>
      <c r="T994" s="302"/>
      <c r="U994" s="302"/>
      <c r="V994" s="302"/>
      <c r="W994" s="302"/>
      <c r="X994" s="302"/>
      <c r="Y994" s="302"/>
      <c r="Z994" s="302"/>
      <c r="AA994" s="302"/>
      <c r="AD994"/>
      <c r="AE994"/>
    </row>
    <row r="995" spans="1:31" ht="63.75" hidden="1">
      <c r="B995" s="313">
        <f t="shared" si="15"/>
        <v>0</v>
      </c>
      <c r="C995" s="296"/>
      <c r="D995" s="296"/>
      <c r="E995" s="296"/>
      <c r="F995" s="296"/>
      <c r="G995" s="296"/>
      <c r="H995" s="296"/>
      <c r="I995" s="296"/>
      <c r="J995" s="296"/>
      <c r="K995" s="217"/>
      <c r="L995" s="217"/>
      <c r="M995" s="217"/>
      <c r="N995" s="302"/>
      <c r="O995" s="302"/>
      <c r="P995" s="302"/>
      <c r="Q995" s="302"/>
      <c r="R995" s="302"/>
      <c r="S995" s="302"/>
      <c r="T995" s="302"/>
      <c r="U995" s="302"/>
      <c r="V995" s="302"/>
      <c r="W995" s="302"/>
      <c r="X995" s="302"/>
      <c r="Y995" s="302"/>
      <c r="Z995" s="302"/>
      <c r="AA995" s="302"/>
      <c r="AD995"/>
      <c r="AE995"/>
    </row>
    <row r="996" spans="1:31" ht="63.75" hidden="1">
      <c r="B996" s="313">
        <f t="shared" si="15"/>
        <v>0</v>
      </c>
      <c r="C996" s="296"/>
      <c r="D996" s="296"/>
      <c r="E996" s="296"/>
      <c r="F996" s="296"/>
      <c r="G996" s="296"/>
      <c r="H996" s="296"/>
      <c r="I996" s="296"/>
      <c r="J996" s="296"/>
      <c r="K996" s="217"/>
      <c r="L996" s="217"/>
      <c r="M996" s="217"/>
      <c r="N996" s="302"/>
      <c r="O996" s="302"/>
      <c r="P996" s="302"/>
      <c r="Q996" s="302"/>
      <c r="R996" s="302"/>
      <c r="S996" s="302"/>
      <c r="T996" s="302"/>
      <c r="U996" s="302"/>
      <c r="V996" s="302"/>
      <c r="W996" s="302"/>
      <c r="X996" s="302"/>
      <c r="Y996" s="302"/>
      <c r="Z996" s="302"/>
      <c r="AA996" s="302"/>
      <c r="AD996"/>
      <c r="AE996"/>
    </row>
    <row r="997" spans="1:31" ht="63.75" hidden="1">
      <c r="B997" s="313">
        <f t="shared" si="15"/>
        <v>0</v>
      </c>
      <c r="C997" s="296"/>
      <c r="D997" s="296"/>
      <c r="E997" s="296"/>
      <c r="F997" s="296"/>
      <c r="G997" s="296"/>
      <c r="H997" s="296"/>
      <c r="I997" s="296"/>
      <c r="J997" s="296"/>
      <c r="K997" s="217"/>
      <c r="L997" s="217"/>
      <c r="M997" s="217"/>
      <c r="N997" s="302"/>
      <c r="O997" s="302"/>
      <c r="P997" s="302"/>
      <c r="Q997" s="302"/>
      <c r="R997" s="302"/>
      <c r="S997" s="302"/>
      <c r="T997" s="302"/>
      <c r="U997" s="302"/>
      <c r="V997" s="302"/>
      <c r="W997" s="302"/>
      <c r="X997" s="302"/>
      <c r="Y997" s="302"/>
      <c r="Z997" s="302"/>
      <c r="AA997" s="302"/>
      <c r="AD997"/>
      <c r="AE997"/>
    </row>
    <row r="998" spans="1:31" ht="63.75" hidden="1">
      <c r="B998" s="313">
        <f t="shared" si="15"/>
        <v>0</v>
      </c>
      <c r="C998" s="296"/>
      <c r="D998" s="296"/>
      <c r="E998" s="296"/>
      <c r="F998" s="296"/>
      <c r="G998" s="296"/>
      <c r="H998" s="296"/>
      <c r="I998" s="296"/>
      <c r="J998" s="296"/>
      <c r="K998" s="217"/>
      <c r="L998" s="217"/>
      <c r="M998" s="217"/>
      <c r="N998" s="302"/>
      <c r="O998" s="302"/>
      <c r="P998" s="302"/>
      <c r="Q998" s="302"/>
      <c r="R998" s="302"/>
      <c r="S998" s="302"/>
      <c r="T998" s="302"/>
      <c r="U998" s="302"/>
      <c r="V998" s="302"/>
      <c r="W998" s="302"/>
      <c r="X998" s="302"/>
      <c r="Y998" s="302"/>
      <c r="Z998" s="302"/>
      <c r="AA998" s="302"/>
      <c r="AD998"/>
      <c r="AE998"/>
    </row>
    <row r="999" spans="1:31" s="80" customFormat="1" ht="63.75" hidden="1">
      <c r="A999" s="12"/>
      <c r="B999" s="313">
        <f t="shared" si="15"/>
        <v>0</v>
      </c>
      <c r="C999" s="296"/>
      <c r="D999" s="296"/>
      <c r="E999" s="296"/>
      <c r="F999" s="296"/>
      <c r="G999" s="296"/>
      <c r="H999" s="296"/>
      <c r="I999" s="296"/>
      <c r="J999" s="296"/>
      <c r="K999" s="217"/>
      <c r="L999" s="217"/>
      <c r="M999" s="217"/>
      <c r="N999" s="303"/>
      <c r="O999" s="303"/>
      <c r="P999" s="303"/>
      <c r="Q999" s="303"/>
      <c r="R999" s="303"/>
      <c r="S999" s="303"/>
      <c r="T999" s="303"/>
      <c r="U999" s="303"/>
      <c r="V999" s="303"/>
      <c r="W999" s="303"/>
      <c r="X999" s="303"/>
      <c r="Y999" s="303"/>
      <c r="Z999" s="303"/>
      <c r="AA999" s="303"/>
      <c r="AD999" s="12"/>
      <c r="AE999" s="12"/>
    </row>
    <row r="1000" spans="1:31" ht="63.75" hidden="1">
      <c r="B1000" s="313">
        <f t="shared" si="15"/>
        <v>0</v>
      </c>
      <c r="C1000" s="294"/>
      <c r="D1000" s="294"/>
      <c r="E1000" s="294"/>
      <c r="F1000" s="294"/>
      <c r="G1000" s="294"/>
      <c r="H1000" s="294"/>
      <c r="I1000" s="294"/>
      <c r="J1000" s="294"/>
      <c r="K1000" s="217"/>
      <c r="L1000" s="217"/>
      <c r="M1000" s="217"/>
      <c r="N1000" s="302"/>
      <c r="O1000" s="302"/>
      <c r="P1000" s="302"/>
      <c r="Q1000" s="302"/>
      <c r="R1000" s="302"/>
      <c r="S1000" s="302"/>
      <c r="T1000" s="302"/>
      <c r="U1000" s="302"/>
      <c r="V1000" s="302"/>
      <c r="W1000" s="302"/>
      <c r="X1000" s="302"/>
      <c r="Y1000" s="302"/>
      <c r="Z1000" s="302"/>
      <c r="AA1000" s="302"/>
      <c r="AD1000"/>
      <c r="AE1000"/>
    </row>
    <row r="1001" spans="1:31" ht="63.75" hidden="1">
      <c r="B1001" s="313">
        <f t="shared" si="15"/>
        <v>0</v>
      </c>
      <c r="C1001" s="294"/>
      <c r="D1001" s="294"/>
      <c r="E1001" s="294"/>
      <c r="F1001" s="294"/>
      <c r="G1001" s="294"/>
      <c r="H1001" s="294"/>
      <c r="I1001" s="294"/>
      <c r="J1001" s="294"/>
      <c r="K1001" s="217"/>
      <c r="L1001" s="217"/>
      <c r="M1001" s="217"/>
      <c r="N1001" s="302"/>
      <c r="O1001" s="302"/>
      <c r="P1001" s="302"/>
      <c r="Q1001" s="302"/>
      <c r="R1001" s="302"/>
      <c r="S1001" s="302"/>
      <c r="T1001" s="302"/>
      <c r="U1001" s="302"/>
      <c r="V1001" s="302"/>
      <c r="W1001" s="302"/>
      <c r="X1001" s="302"/>
      <c r="Y1001" s="302"/>
      <c r="Z1001" s="302"/>
      <c r="AA1001" s="302"/>
      <c r="AD1001"/>
      <c r="AE1001"/>
    </row>
    <row r="1002" spans="1:31" ht="63.75" hidden="1">
      <c r="B1002" s="313">
        <f t="shared" si="15"/>
        <v>0</v>
      </c>
      <c r="C1002" s="294"/>
      <c r="D1002" s="294"/>
      <c r="E1002" s="294"/>
      <c r="F1002" s="294"/>
      <c r="G1002" s="294"/>
      <c r="H1002" s="294"/>
      <c r="I1002" s="294"/>
      <c r="J1002" s="294"/>
      <c r="K1002" s="217"/>
      <c r="L1002" s="217"/>
      <c r="M1002" s="217"/>
      <c r="N1002" s="302"/>
      <c r="O1002" s="302"/>
      <c r="P1002" s="302"/>
      <c r="Q1002" s="302"/>
      <c r="R1002" s="302"/>
      <c r="S1002" s="302"/>
      <c r="T1002" s="302"/>
      <c r="U1002" s="302"/>
      <c r="V1002" s="302"/>
      <c r="W1002" s="302"/>
      <c r="X1002" s="302"/>
      <c r="Y1002" s="302"/>
      <c r="Z1002" s="302"/>
      <c r="AA1002" s="302"/>
      <c r="AD1002"/>
      <c r="AE1002"/>
    </row>
    <row r="1003" spans="1:31" ht="63.75" hidden="1">
      <c r="B1003" s="313">
        <f t="shared" si="15"/>
        <v>0</v>
      </c>
      <c r="C1003" s="294"/>
      <c r="D1003" s="294"/>
      <c r="E1003" s="294"/>
      <c r="F1003" s="294"/>
      <c r="G1003" s="294"/>
      <c r="H1003" s="294"/>
      <c r="I1003" s="294"/>
      <c r="J1003" s="294"/>
      <c r="K1003" s="217"/>
      <c r="L1003" s="217"/>
      <c r="M1003" s="217"/>
      <c r="N1003" s="302"/>
      <c r="O1003" s="302"/>
      <c r="P1003" s="302"/>
      <c r="Q1003" s="302"/>
      <c r="R1003" s="302"/>
      <c r="S1003" s="302"/>
      <c r="T1003" s="302"/>
      <c r="U1003" s="302"/>
      <c r="V1003" s="302"/>
      <c r="W1003" s="302"/>
      <c r="X1003" s="302"/>
      <c r="Y1003" s="302"/>
      <c r="Z1003" s="302"/>
      <c r="AA1003" s="302"/>
      <c r="AD1003"/>
      <c r="AE1003"/>
    </row>
    <row r="1004" spans="1:31" ht="63.75" hidden="1">
      <c r="B1004" s="313">
        <f t="shared" si="15"/>
        <v>0</v>
      </c>
      <c r="C1004" s="294"/>
      <c r="D1004" s="294"/>
      <c r="E1004" s="294"/>
      <c r="F1004" s="294"/>
      <c r="G1004" s="294"/>
      <c r="H1004" s="294"/>
      <c r="I1004" s="294"/>
      <c r="J1004" s="294"/>
      <c r="K1004" s="217"/>
      <c r="L1004" s="217"/>
      <c r="M1004" s="217"/>
      <c r="N1004" s="302"/>
      <c r="O1004" s="302"/>
      <c r="P1004" s="302"/>
      <c r="Q1004" s="302"/>
      <c r="R1004" s="302"/>
      <c r="S1004" s="302"/>
      <c r="T1004" s="302"/>
      <c r="U1004" s="302"/>
      <c r="V1004" s="302"/>
      <c r="W1004" s="302"/>
      <c r="X1004" s="302"/>
      <c r="Y1004" s="302"/>
      <c r="Z1004" s="302"/>
      <c r="AA1004" s="302"/>
      <c r="AD1004"/>
      <c r="AE1004"/>
    </row>
    <row r="1005" spans="1:31" ht="63.75" hidden="1">
      <c r="B1005" s="313">
        <f t="shared" si="15"/>
        <v>0</v>
      </c>
      <c r="C1005" s="294"/>
      <c r="D1005" s="294"/>
      <c r="E1005" s="294"/>
      <c r="F1005" s="294"/>
      <c r="G1005" s="294"/>
      <c r="H1005" s="294"/>
      <c r="I1005" s="294"/>
      <c r="J1005" s="294"/>
      <c r="K1005" s="217"/>
      <c r="L1005" s="217"/>
      <c r="M1005" s="217"/>
      <c r="N1005" s="302"/>
      <c r="O1005" s="302"/>
      <c r="P1005" s="302"/>
      <c r="Q1005" s="302"/>
      <c r="R1005" s="302"/>
      <c r="S1005" s="302"/>
      <c r="T1005" s="302"/>
      <c r="U1005" s="302"/>
      <c r="V1005" s="302"/>
      <c r="W1005" s="302"/>
      <c r="X1005" s="302"/>
      <c r="Y1005" s="302"/>
      <c r="Z1005" s="302"/>
      <c r="AA1005" s="302"/>
      <c r="AD1005"/>
      <c r="AE1005"/>
    </row>
    <row r="1006" spans="1:31" ht="63.75" hidden="1">
      <c r="B1006" s="313">
        <f t="shared" si="15"/>
        <v>0</v>
      </c>
      <c r="C1006" s="294"/>
      <c r="D1006" s="294"/>
      <c r="E1006" s="294"/>
      <c r="F1006" s="294"/>
      <c r="G1006" s="294"/>
      <c r="H1006" s="294"/>
      <c r="I1006" s="294"/>
      <c r="J1006" s="294"/>
      <c r="K1006" s="217"/>
      <c r="L1006" s="217"/>
      <c r="M1006" s="217"/>
      <c r="N1006" s="302"/>
      <c r="O1006" s="302"/>
      <c r="P1006" s="302"/>
      <c r="Q1006" s="302"/>
      <c r="R1006" s="302"/>
      <c r="S1006" s="302"/>
      <c r="T1006" s="302"/>
      <c r="U1006" s="302"/>
      <c r="V1006" s="302"/>
      <c r="W1006" s="302"/>
      <c r="X1006" s="302"/>
      <c r="Y1006" s="302"/>
      <c r="Z1006" s="302"/>
      <c r="AA1006" s="302"/>
      <c r="AD1006"/>
      <c r="AE1006"/>
    </row>
    <row r="1007" spans="1:31" ht="63.75" hidden="1">
      <c r="B1007" s="313">
        <f t="shared" si="15"/>
        <v>0</v>
      </c>
      <c r="C1007" s="294"/>
      <c r="D1007" s="294"/>
      <c r="E1007" s="294"/>
      <c r="F1007" s="294"/>
      <c r="G1007" s="294"/>
      <c r="H1007" s="294"/>
      <c r="I1007" s="294"/>
      <c r="J1007" s="294"/>
      <c r="K1007" s="217"/>
      <c r="L1007" s="217"/>
      <c r="M1007" s="217"/>
      <c r="N1007" s="302"/>
      <c r="O1007" s="302"/>
      <c r="P1007" s="302"/>
      <c r="Q1007" s="302"/>
      <c r="R1007" s="302"/>
      <c r="S1007" s="302"/>
      <c r="T1007" s="302"/>
      <c r="U1007" s="302"/>
      <c r="V1007" s="302"/>
      <c r="W1007" s="302"/>
      <c r="X1007" s="302"/>
      <c r="Y1007" s="302"/>
      <c r="Z1007" s="302"/>
      <c r="AA1007" s="302"/>
      <c r="AD1007"/>
      <c r="AE1007"/>
    </row>
    <row r="1008" spans="1:31" ht="63.75" hidden="1">
      <c r="B1008" s="313">
        <f t="shared" si="15"/>
        <v>0</v>
      </c>
      <c r="C1008" s="296"/>
      <c r="D1008" s="296"/>
      <c r="E1008" s="296"/>
      <c r="F1008" s="296"/>
      <c r="G1008" s="296"/>
      <c r="H1008" s="296"/>
      <c r="I1008" s="296"/>
      <c r="J1008" s="296"/>
      <c r="K1008" s="217"/>
      <c r="L1008" s="217"/>
      <c r="M1008" s="217"/>
      <c r="N1008" s="302"/>
      <c r="O1008" s="302"/>
      <c r="P1008" s="302"/>
      <c r="Q1008" s="302"/>
      <c r="R1008" s="302"/>
      <c r="S1008" s="302"/>
      <c r="T1008" s="302"/>
      <c r="U1008" s="302"/>
      <c r="V1008" s="302"/>
      <c r="W1008" s="302"/>
      <c r="X1008" s="302"/>
      <c r="Y1008" s="302"/>
      <c r="Z1008" s="302"/>
      <c r="AA1008" s="302"/>
      <c r="AD1008"/>
      <c r="AE1008"/>
    </row>
    <row r="1009" spans="2:31" ht="63.75" hidden="1">
      <c r="B1009" s="313">
        <f t="shared" si="15"/>
        <v>0</v>
      </c>
      <c r="C1009" s="296"/>
      <c r="D1009" s="296"/>
      <c r="E1009" s="296"/>
      <c r="F1009" s="296"/>
      <c r="G1009" s="296"/>
      <c r="H1009" s="296"/>
      <c r="I1009" s="296"/>
      <c r="J1009" s="296"/>
      <c r="K1009" s="217"/>
      <c r="L1009" s="217"/>
      <c r="M1009" s="217"/>
      <c r="N1009" s="302"/>
      <c r="O1009" s="302"/>
      <c r="P1009" s="302"/>
      <c r="Q1009" s="302"/>
      <c r="R1009" s="302"/>
      <c r="S1009" s="302"/>
      <c r="T1009" s="302"/>
      <c r="U1009" s="302"/>
      <c r="V1009" s="302"/>
      <c r="W1009" s="302"/>
      <c r="X1009" s="302"/>
      <c r="Y1009" s="302"/>
      <c r="Z1009" s="302"/>
      <c r="AA1009" s="302"/>
      <c r="AD1009"/>
      <c r="AE1009"/>
    </row>
    <row r="1010" spans="2:31" ht="63.75" hidden="1">
      <c r="B1010" s="313">
        <f t="shared" si="15"/>
        <v>0</v>
      </c>
      <c r="C1010" s="294"/>
      <c r="D1010" s="294"/>
      <c r="E1010" s="296"/>
      <c r="F1010" s="296"/>
      <c r="G1010" s="296"/>
      <c r="H1010" s="296"/>
      <c r="I1010" s="296"/>
      <c r="J1010" s="296"/>
      <c r="K1010" s="217"/>
      <c r="L1010" s="217"/>
      <c r="M1010" s="217"/>
      <c r="N1010" s="302"/>
      <c r="O1010" s="302"/>
      <c r="P1010" s="302"/>
      <c r="Q1010" s="302"/>
      <c r="R1010" s="302"/>
      <c r="S1010" s="302"/>
      <c r="T1010" s="302"/>
      <c r="U1010" s="302"/>
      <c r="V1010" s="302"/>
      <c r="W1010" s="302"/>
      <c r="X1010" s="302"/>
      <c r="Y1010" s="302"/>
      <c r="Z1010" s="302"/>
      <c r="AA1010" s="302"/>
      <c r="AD1010"/>
      <c r="AE1010"/>
    </row>
    <row r="1011" spans="2:31" ht="63.75" hidden="1">
      <c r="B1011" s="313">
        <f t="shared" si="15"/>
        <v>0</v>
      </c>
      <c r="C1011" s="294"/>
      <c r="D1011" s="294"/>
      <c r="E1011" s="296"/>
      <c r="F1011" s="296"/>
      <c r="G1011" s="296"/>
      <c r="H1011" s="296"/>
      <c r="I1011" s="296"/>
      <c r="J1011" s="296"/>
      <c r="K1011" s="217"/>
      <c r="L1011" s="217"/>
      <c r="M1011" s="217"/>
      <c r="N1011" s="302"/>
      <c r="O1011" s="302"/>
      <c r="P1011" s="302"/>
      <c r="Q1011" s="302"/>
      <c r="R1011" s="302"/>
      <c r="S1011" s="302"/>
      <c r="T1011" s="302"/>
      <c r="U1011" s="302"/>
      <c r="V1011" s="302"/>
      <c r="W1011" s="302"/>
      <c r="X1011" s="302"/>
      <c r="Y1011" s="302"/>
      <c r="Z1011" s="302"/>
      <c r="AA1011" s="302"/>
      <c r="AD1011"/>
      <c r="AE1011"/>
    </row>
    <row r="1012" spans="2:31" ht="63.75" hidden="1">
      <c r="B1012" s="313">
        <f t="shared" si="15"/>
        <v>0</v>
      </c>
      <c r="C1012" s="294"/>
      <c r="D1012" s="294"/>
      <c r="E1012" s="296"/>
      <c r="F1012" s="296"/>
      <c r="G1012" s="296"/>
      <c r="H1012" s="296"/>
      <c r="I1012" s="296"/>
      <c r="J1012" s="296"/>
      <c r="K1012" s="217"/>
      <c r="L1012" s="217"/>
      <c r="M1012" s="217"/>
      <c r="N1012" s="302"/>
      <c r="O1012" s="302"/>
      <c r="P1012" s="302"/>
      <c r="Q1012" s="302"/>
      <c r="R1012" s="302"/>
      <c r="S1012" s="302"/>
      <c r="T1012" s="302"/>
      <c r="U1012" s="302"/>
      <c r="V1012" s="302"/>
      <c r="W1012" s="302"/>
      <c r="X1012" s="302"/>
      <c r="Y1012" s="302"/>
      <c r="Z1012" s="302"/>
      <c r="AA1012" s="302"/>
      <c r="AD1012"/>
      <c r="AE1012"/>
    </row>
    <row r="1013" spans="2:31" ht="63.75" hidden="1">
      <c r="B1013" s="313">
        <f t="shared" si="15"/>
        <v>0</v>
      </c>
      <c r="C1013" s="294"/>
      <c r="D1013" s="294"/>
      <c r="E1013" s="296"/>
      <c r="F1013" s="296"/>
      <c r="G1013" s="296"/>
      <c r="H1013" s="296"/>
      <c r="I1013" s="296"/>
      <c r="J1013" s="296"/>
      <c r="K1013" s="217"/>
      <c r="L1013" s="217"/>
      <c r="M1013" s="217"/>
      <c r="N1013" s="302"/>
      <c r="O1013" s="302"/>
      <c r="P1013" s="302"/>
      <c r="Q1013" s="302"/>
      <c r="R1013" s="302"/>
      <c r="S1013" s="302"/>
      <c r="T1013" s="302"/>
      <c r="U1013" s="302"/>
      <c r="V1013" s="302"/>
      <c r="W1013" s="302"/>
      <c r="X1013" s="302"/>
      <c r="Y1013" s="302"/>
      <c r="Z1013" s="302"/>
      <c r="AA1013" s="302"/>
      <c r="AD1013"/>
      <c r="AE1013"/>
    </row>
    <row r="1014" spans="2:31" ht="63.75" hidden="1">
      <c r="B1014" s="313">
        <f t="shared" si="15"/>
        <v>0</v>
      </c>
      <c r="C1014" s="294"/>
      <c r="D1014" s="294"/>
      <c r="E1014" s="296"/>
      <c r="F1014" s="296"/>
      <c r="G1014" s="296"/>
      <c r="H1014" s="296"/>
      <c r="I1014" s="296"/>
      <c r="J1014" s="296"/>
      <c r="K1014" s="217"/>
      <c r="L1014" s="217"/>
      <c r="M1014" s="217"/>
      <c r="N1014" s="302"/>
      <c r="O1014" s="302"/>
      <c r="P1014" s="302"/>
      <c r="Q1014" s="302"/>
      <c r="R1014" s="302"/>
      <c r="S1014" s="302"/>
      <c r="T1014" s="302"/>
      <c r="U1014" s="302"/>
      <c r="V1014" s="302"/>
      <c r="W1014" s="302"/>
      <c r="X1014" s="302"/>
      <c r="Y1014" s="302"/>
      <c r="Z1014" s="302"/>
      <c r="AA1014" s="302"/>
      <c r="AD1014"/>
      <c r="AE1014"/>
    </row>
    <row r="1015" spans="2:31" ht="63.75" hidden="1">
      <c r="B1015" s="313">
        <f t="shared" si="15"/>
        <v>0</v>
      </c>
      <c r="C1015" s="294"/>
      <c r="D1015" s="294"/>
      <c r="E1015" s="296"/>
      <c r="F1015" s="296"/>
      <c r="G1015" s="296"/>
      <c r="H1015" s="296"/>
      <c r="I1015" s="296"/>
      <c r="J1015" s="296"/>
      <c r="K1015" s="217"/>
      <c r="L1015" s="217"/>
      <c r="M1015" s="217"/>
      <c r="N1015" s="302"/>
      <c r="O1015" s="302"/>
      <c r="P1015" s="302"/>
      <c r="Q1015" s="302"/>
      <c r="R1015" s="302"/>
      <c r="S1015" s="302"/>
      <c r="T1015" s="302"/>
      <c r="U1015" s="302"/>
      <c r="V1015" s="302"/>
      <c r="W1015" s="302"/>
      <c r="X1015" s="302"/>
      <c r="Y1015" s="302"/>
      <c r="Z1015" s="302"/>
      <c r="AA1015" s="302"/>
      <c r="AD1015"/>
      <c r="AE1015"/>
    </row>
    <row r="1016" spans="2:31" ht="63.75" hidden="1">
      <c r="B1016" s="313">
        <f t="shared" si="15"/>
        <v>0</v>
      </c>
      <c r="C1016" s="294"/>
      <c r="D1016" s="294"/>
      <c r="E1016" s="296"/>
      <c r="F1016" s="296"/>
      <c r="G1016" s="296"/>
      <c r="H1016" s="296"/>
      <c r="I1016" s="296"/>
      <c r="J1016" s="296"/>
      <c r="K1016" s="217"/>
      <c r="L1016" s="217"/>
      <c r="M1016" s="217"/>
      <c r="N1016" s="302"/>
      <c r="O1016" s="302"/>
      <c r="P1016" s="302"/>
      <c r="Q1016" s="302"/>
      <c r="R1016" s="302"/>
      <c r="S1016" s="302"/>
      <c r="T1016" s="302"/>
      <c r="U1016" s="302"/>
      <c r="V1016" s="302"/>
      <c r="W1016" s="302"/>
      <c r="X1016" s="302"/>
      <c r="Y1016" s="302"/>
      <c r="Z1016" s="302"/>
      <c r="AA1016" s="302"/>
      <c r="AD1016"/>
      <c r="AE1016"/>
    </row>
    <row r="1017" spans="2:31" ht="63.75" hidden="1">
      <c r="B1017" s="313">
        <f t="shared" si="15"/>
        <v>0</v>
      </c>
      <c r="C1017" s="294"/>
      <c r="D1017" s="294"/>
      <c r="E1017" s="296"/>
      <c r="F1017" s="296"/>
      <c r="G1017" s="296"/>
      <c r="H1017" s="296"/>
      <c r="I1017" s="296"/>
      <c r="J1017" s="296"/>
      <c r="K1017" s="217"/>
      <c r="L1017" s="217"/>
      <c r="M1017" s="217"/>
      <c r="N1017" s="302"/>
      <c r="O1017" s="302"/>
      <c r="P1017" s="302"/>
      <c r="Q1017" s="302"/>
      <c r="R1017" s="302"/>
      <c r="S1017" s="302"/>
      <c r="T1017" s="302"/>
      <c r="U1017" s="302"/>
      <c r="V1017" s="302"/>
      <c r="W1017" s="302"/>
      <c r="X1017" s="302"/>
      <c r="Y1017" s="302"/>
      <c r="Z1017" s="302"/>
      <c r="AA1017" s="302"/>
      <c r="AD1017"/>
      <c r="AE1017"/>
    </row>
    <row r="1018" spans="2:31" ht="63.75" hidden="1">
      <c r="B1018" s="313">
        <f t="shared" si="15"/>
        <v>0</v>
      </c>
      <c r="C1018" s="294"/>
      <c r="D1018" s="294"/>
      <c r="E1018" s="296"/>
      <c r="F1018" s="296"/>
      <c r="G1018" s="296"/>
      <c r="H1018" s="296"/>
      <c r="I1018" s="296"/>
      <c r="J1018" s="296"/>
      <c r="K1018" s="217"/>
      <c r="L1018" s="217"/>
      <c r="M1018" s="217"/>
      <c r="N1018" s="302"/>
      <c r="O1018" s="302"/>
      <c r="P1018" s="302"/>
      <c r="Q1018" s="302"/>
      <c r="R1018" s="302"/>
      <c r="S1018" s="302"/>
      <c r="T1018" s="302"/>
      <c r="U1018" s="302"/>
      <c r="V1018" s="302"/>
      <c r="W1018" s="302"/>
      <c r="X1018" s="302"/>
      <c r="Y1018" s="302"/>
      <c r="Z1018" s="302"/>
      <c r="AA1018" s="302"/>
      <c r="AD1018"/>
      <c r="AE1018"/>
    </row>
    <row r="1019" spans="2:31" ht="63.75" hidden="1">
      <c r="B1019" s="313">
        <f t="shared" si="15"/>
        <v>0</v>
      </c>
      <c r="C1019" s="294"/>
      <c r="D1019" s="294"/>
      <c r="E1019" s="296"/>
      <c r="F1019" s="296"/>
      <c r="G1019" s="296"/>
      <c r="H1019" s="296"/>
      <c r="I1019" s="296"/>
      <c r="J1019" s="296"/>
      <c r="K1019" s="217"/>
      <c r="L1019" s="217"/>
      <c r="M1019" s="217"/>
      <c r="N1019" s="302"/>
      <c r="O1019" s="302"/>
      <c r="P1019" s="302"/>
      <c r="Q1019" s="302"/>
      <c r="R1019" s="302"/>
      <c r="S1019" s="302"/>
      <c r="T1019" s="302"/>
      <c r="U1019" s="302"/>
      <c r="V1019" s="302"/>
      <c r="W1019" s="302"/>
      <c r="X1019" s="302"/>
      <c r="Y1019" s="302"/>
      <c r="Z1019" s="302"/>
      <c r="AA1019" s="302"/>
      <c r="AD1019"/>
      <c r="AE1019"/>
    </row>
    <row r="1020" spans="2:31" ht="63.75" hidden="1">
      <c r="B1020" s="313">
        <f t="shared" si="15"/>
        <v>0</v>
      </c>
      <c r="C1020" s="294"/>
      <c r="D1020" s="294"/>
      <c r="E1020" s="296"/>
      <c r="F1020" s="296"/>
      <c r="G1020" s="296"/>
      <c r="H1020" s="296"/>
      <c r="I1020" s="296"/>
      <c r="J1020" s="296"/>
      <c r="K1020" s="217"/>
      <c r="L1020" s="217"/>
      <c r="M1020" s="217"/>
      <c r="N1020" s="302"/>
      <c r="O1020" s="302"/>
      <c r="P1020" s="302"/>
      <c r="Q1020" s="302"/>
      <c r="R1020" s="302"/>
      <c r="S1020" s="302"/>
      <c r="T1020" s="302"/>
      <c r="U1020" s="302"/>
      <c r="V1020" s="302"/>
      <c r="W1020" s="302"/>
      <c r="X1020" s="302"/>
      <c r="Y1020" s="302"/>
      <c r="Z1020" s="302"/>
      <c r="AA1020" s="302"/>
      <c r="AD1020"/>
      <c r="AE1020"/>
    </row>
    <row r="1021" spans="2:31" ht="63.75" hidden="1">
      <c r="B1021" s="313">
        <f t="shared" si="15"/>
        <v>0</v>
      </c>
      <c r="C1021" s="294"/>
      <c r="D1021" s="294"/>
      <c r="E1021" s="296"/>
      <c r="F1021" s="296"/>
      <c r="G1021" s="296"/>
      <c r="H1021" s="296"/>
      <c r="I1021" s="296"/>
      <c r="J1021" s="296"/>
      <c r="K1021" s="217"/>
      <c r="L1021" s="217"/>
      <c r="M1021" s="217"/>
      <c r="N1021" s="302"/>
      <c r="O1021" s="302"/>
      <c r="P1021" s="302"/>
      <c r="Q1021" s="302"/>
      <c r="R1021" s="302"/>
      <c r="S1021" s="302"/>
      <c r="T1021" s="302"/>
      <c r="U1021" s="302"/>
      <c r="V1021" s="302"/>
      <c r="W1021" s="302"/>
      <c r="X1021" s="302"/>
      <c r="Y1021" s="302"/>
      <c r="Z1021" s="302"/>
      <c r="AA1021" s="302"/>
      <c r="AD1021"/>
      <c r="AE1021"/>
    </row>
    <row r="1022" spans="2:31" ht="63.75" hidden="1">
      <c r="B1022" s="313">
        <f t="shared" si="15"/>
        <v>0</v>
      </c>
      <c r="C1022" s="294"/>
      <c r="D1022" s="294"/>
      <c r="E1022" s="296"/>
      <c r="F1022" s="296"/>
      <c r="G1022" s="296"/>
      <c r="H1022" s="296"/>
      <c r="I1022" s="296"/>
      <c r="J1022" s="296"/>
      <c r="K1022" s="217"/>
      <c r="L1022" s="217"/>
      <c r="M1022" s="217"/>
      <c r="N1022" s="302"/>
      <c r="O1022" s="302"/>
      <c r="P1022" s="302"/>
      <c r="Q1022" s="302"/>
      <c r="R1022" s="302"/>
      <c r="S1022" s="302"/>
      <c r="T1022" s="302"/>
      <c r="U1022" s="302"/>
      <c r="V1022" s="302"/>
      <c r="W1022" s="302"/>
      <c r="X1022" s="302"/>
      <c r="Y1022" s="302"/>
      <c r="Z1022" s="302"/>
      <c r="AA1022" s="302"/>
      <c r="AD1022"/>
      <c r="AE1022"/>
    </row>
    <row r="1023" spans="2:31" ht="63.75" hidden="1">
      <c r="B1023" s="313">
        <f t="shared" si="15"/>
        <v>0</v>
      </c>
      <c r="C1023" s="294"/>
      <c r="D1023" s="294"/>
      <c r="E1023" s="296"/>
      <c r="F1023" s="296"/>
      <c r="G1023" s="296"/>
      <c r="H1023" s="296"/>
      <c r="I1023" s="296"/>
      <c r="J1023" s="296"/>
      <c r="K1023" s="217"/>
      <c r="L1023" s="217"/>
      <c r="M1023" s="217"/>
      <c r="N1023" s="302"/>
      <c r="O1023" s="302"/>
      <c r="P1023" s="302"/>
      <c r="Q1023" s="302"/>
      <c r="R1023" s="302"/>
      <c r="S1023" s="302"/>
      <c r="T1023" s="302"/>
      <c r="U1023" s="302"/>
      <c r="V1023" s="302"/>
      <c r="W1023" s="302"/>
      <c r="X1023" s="302"/>
      <c r="Y1023" s="302"/>
      <c r="Z1023" s="302"/>
      <c r="AA1023" s="302"/>
      <c r="AD1023"/>
      <c r="AE1023"/>
    </row>
    <row r="1024" spans="2:31" ht="63.75" hidden="1">
      <c r="B1024" s="313">
        <f t="shared" si="15"/>
        <v>0</v>
      </c>
      <c r="C1024" s="294"/>
      <c r="D1024" s="294"/>
      <c r="E1024" s="296"/>
      <c r="F1024" s="294"/>
      <c r="G1024" s="294"/>
      <c r="H1024" s="294"/>
      <c r="I1024" s="294"/>
      <c r="J1024" s="296"/>
      <c r="K1024" s="217"/>
      <c r="L1024" s="217"/>
      <c r="M1024" s="217"/>
      <c r="N1024" s="302"/>
      <c r="O1024" s="302"/>
      <c r="P1024" s="302"/>
      <c r="Q1024" s="302"/>
      <c r="R1024" s="302"/>
      <c r="S1024" s="302"/>
      <c r="T1024" s="302"/>
      <c r="U1024" s="302"/>
      <c r="V1024" s="302"/>
      <c r="W1024" s="302"/>
      <c r="X1024" s="302"/>
      <c r="Y1024" s="302"/>
      <c r="Z1024" s="302"/>
      <c r="AA1024" s="302"/>
      <c r="AD1024"/>
      <c r="AE1024"/>
    </row>
    <row r="1025" spans="2:31" ht="63.75" hidden="1">
      <c r="B1025" s="313">
        <f t="shared" si="15"/>
        <v>0</v>
      </c>
      <c r="C1025" s="294"/>
      <c r="D1025" s="294"/>
      <c r="E1025" s="294"/>
      <c r="F1025" s="294"/>
      <c r="G1025" s="294"/>
      <c r="H1025" s="296"/>
      <c r="I1025" s="296"/>
      <c r="J1025" s="296"/>
      <c r="K1025" s="217"/>
      <c r="L1025" s="217"/>
      <c r="M1025" s="217"/>
      <c r="N1025" s="302"/>
      <c r="O1025" s="302"/>
      <c r="P1025" s="302"/>
      <c r="Q1025" s="302"/>
      <c r="R1025" s="302"/>
      <c r="S1025" s="302"/>
      <c r="T1025" s="302"/>
      <c r="U1025" s="302"/>
      <c r="V1025" s="302"/>
      <c r="W1025" s="302"/>
      <c r="X1025" s="302"/>
      <c r="Y1025" s="302"/>
      <c r="Z1025" s="302"/>
      <c r="AA1025" s="302"/>
      <c r="AD1025"/>
      <c r="AE1025"/>
    </row>
    <row r="1026" spans="2:31" ht="63.75" hidden="1">
      <c r="B1026" s="313">
        <f t="shared" si="15"/>
        <v>0</v>
      </c>
      <c r="C1026" s="294"/>
      <c r="D1026" s="294"/>
      <c r="E1026" s="294"/>
      <c r="F1026" s="294"/>
      <c r="G1026" s="294"/>
      <c r="H1026" s="296"/>
      <c r="I1026" s="296"/>
      <c r="J1026" s="296"/>
      <c r="K1026" s="217"/>
      <c r="L1026" s="217"/>
      <c r="M1026" s="217"/>
      <c r="N1026" s="302"/>
      <c r="O1026" s="302"/>
      <c r="P1026" s="302"/>
      <c r="Q1026" s="302"/>
      <c r="R1026" s="302"/>
      <c r="S1026" s="302"/>
      <c r="T1026" s="302"/>
      <c r="U1026" s="302"/>
      <c r="V1026" s="302"/>
      <c r="W1026" s="302"/>
      <c r="X1026" s="302"/>
      <c r="Y1026" s="302"/>
      <c r="Z1026" s="302"/>
      <c r="AA1026" s="302"/>
      <c r="AD1026"/>
      <c r="AE1026"/>
    </row>
    <row r="1027" spans="2:31" ht="63.75" hidden="1">
      <c r="B1027" s="313">
        <f t="shared" si="15"/>
        <v>0</v>
      </c>
      <c r="C1027" s="294"/>
      <c r="D1027" s="294"/>
      <c r="E1027" s="294"/>
      <c r="F1027" s="294"/>
      <c r="G1027" s="294"/>
      <c r="H1027" s="296"/>
      <c r="I1027" s="296"/>
      <c r="J1027" s="296"/>
      <c r="K1027" s="217"/>
      <c r="L1027" s="217"/>
      <c r="M1027" s="217"/>
      <c r="N1027" s="302"/>
      <c r="O1027" s="302"/>
      <c r="P1027" s="302"/>
      <c r="Q1027" s="302"/>
      <c r="R1027" s="302"/>
      <c r="S1027" s="302"/>
      <c r="T1027" s="302"/>
      <c r="U1027" s="302"/>
      <c r="V1027" s="302"/>
      <c r="W1027" s="302"/>
      <c r="X1027" s="302"/>
      <c r="Y1027" s="302"/>
      <c r="Z1027" s="302"/>
      <c r="AA1027" s="302"/>
      <c r="AD1027"/>
      <c r="AE1027"/>
    </row>
    <row r="1028" spans="2:31" ht="63.75" hidden="1">
      <c r="B1028" s="313">
        <f t="shared" si="15"/>
        <v>0</v>
      </c>
      <c r="C1028" s="294"/>
      <c r="D1028" s="294"/>
      <c r="E1028" s="294"/>
      <c r="F1028" s="294"/>
      <c r="G1028" s="294"/>
      <c r="H1028" s="296"/>
      <c r="I1028" s="296"/>
      <c r="J1028" s="296"/>
      <c r="K1028" s="217"/>
      <c r="L1028" s="217"/>
      <c r="M1028" s="217"/>
      <c r="N1028" s="302"/>
      <c r="O1028" s="302"/>
      <c r="P1028" s="302"/>
      <c r="Q1028" s="302"/>
      <c r="R1028" s="302"/>
      <c r="S1028" s="302"/>
      <c r="T1028" s="302"/>
      <c r="U1028" s="302"/>
      <c r="V1028" s="302"/>
      <c r="W1028" s="302"/>
      <c r="X1028" s="302"/>
      <c r="Y1028" s="302"/>
      <c r="Z1028" s="302"/>
      <c r="AA1028" s="302"/>
      <c r="AD1028"/>
      <c r="AE1028"/>
    </row>
    <row r="1029" spans="2:31" ht="63.75" hidden="1">
      <c r="B1029" s="313">
        <f t="shared" si="15"/>
        <v>0</v>
      </c>
      <c r="C1029" s="294"/>
      <c r="D1029" s="294"/>
      <c r="E1029" s="294"/>
      <c r="F1029" s="294"/>
      <c r="G1029" s="294"/>
      <c r="H1029" s="296"/>
      <c r="I1029" s="296"/>
      <c r="J1029" s="296"/>
      <c r="K1029" s="217"/>
      <c r="L1029" s="217"/>
      <c r="M1029" s="217"/>
      <c r="N1029" s="302"/>
      <c r="O1029" s="302"/>
      <c r="P1029" s="302"/>
      <c r="Q1029" s="302"/>
      <c r="R1029" s="302"/>
      <c r="S1029" s="302"/>
      <c r="T1029" s="302"/>
      <c r="U1029" s="302"/>
      <c r="V1029" s="302"/>
      <c r="W1029" s="302"/>
      <c r="X1029" s="302"/>
      <c r="Y1029" s="302"/>
      <c r="Z1029" s="302"/>
      <c r="AA1029" s="302"/>
      <c r="AD1029"/>
      <c r="AE1029"/>
    </row>
    <row r="1030" spans="2:31" ht="63.75" hidden="1">
      <c r="B1030" s="313">
        <f t="shared" si="15"/>
        <v>0</v>
      </c>
      <c r="C1030" s="294"/>
      <c r="D1030" s="294"/>
      <c r="E1030" s="294"/>
      <c r="F1030" s="294"/>
      <c r="G1030" s="294"/>
      <c r="H1030" s="296"/>
      <c r="I1030" s="296"/>
      <c r="J1030" s="296"/>
      <c r="K1030" s="217"/>
      <c r="L1030" s="217"/>
      <c r="M1030" s="217"/>
      <c r="N1030" s="302"/>
      <c r="O1030" s="302"/>
      <c r="P1030" s="302"/>
      <c r="Q1030" s="302"/>
      <c r="R1030" s="302"/>
      <c r="S1030" s="302"/>
      <c r="T1030" s="302"/>
      <c r="U1030" s="302"/>
      <c r="V1030" s="302"/>
      <c r="W1030" s="302"/>
      <c r="X1030" s="302"/>
      <c r="Y1030" s="302"/>
      <c r="Z1030" s="302"/>
      <c r="AA1030" s="302"/>
      <c r="AD1030"/>
      <c r="AE1030"/>
    </row>
    <row r="1031" spans="2:31" ht="63.75" hidden="1">
      <c r="B1031" s="313">
        <f t="shared" si="15"/>
        <v>0</v>
      </c>
      <c r="C1031" s="294"/>
      <c r="D1031" s="294"/>
      <c r="E1031" s="294"/>
      <c r="F1031" s="294"/>
      <c r="G1031" s="294"/>
      <c r="H1031" s="296"/>
      <c r="I1031" s="296"/>
      <c r="J1031" s="296"/>
      <c r="K1031" s="217"/>
      <c r="L1031" s="217"/>
      <c r="M1031" s="217"/>
      <c r="N1031" s="302"/>
      <c r="O1031" s="302"/>
      <c r="P1031" s="302"/>
      <c r="Q1031" s="302"/>
      <c r="R1031" s="302"/>
      <c r="S1031" s="302"/>
      <c r="T1031" s="302"/>
      <c r="U1031" s="302"/>
      <c r="V1031" s="302"/>
      <c r="W1031" s="302"/>
      <c r="X1031" s="302"/>
      <c r="Y1031" s="302"/>
      <c r="Z1031" s="302"/>
      <c r="AA1031" s="302"/>
      <c r="AD1031"/>
      <c r="AE1031"/>
    </row>
    <row r="1032" spans="2:31" ht="63.75" hidden="1">
      <c r="B1032" s="313">
        <f t="shared" si="15"/>
        <v>0</v>
      </c>
      <c r="C1032" s="294"/>
      <c r="D1032" s="294"/>
      <c r="E1032" s="294"/>
      <c r="F1032" s="294"/>
      <c r="G1032" s="294"/>
      <c r="H1032" s="296"/>
      <c r="I1032" s="296"/>
      <c r="J1032" s="296"/>
      <c r="K1032" s="217"/>
      <c r="L1032" s="217"/>
      <c r="M1032" s="217"/>
      <c r="N1032" s="302"/>
      <c r="O1032" s="302"/>
      <c r="P1032" s="302"/>
      <c r="Q1032" s="302"/>
      <c r="R1032" s="302"/>
      <c r="S1032" s="302"/>
      <c r="T1032" s="302"/>
      <c r="U1032" s="302"/>
      <c r="V1032" s="302"/>
      <c r="W1032" s="302"/>
      <c r="X1032" s="302"/>
      <c r="Y1032" s="302"/>
      <c r="Z1032" s="302"/>
      <c r="AA1032" s="302"/>
      <c r="AD1032"/>
      <c r="AE1032"/>
    </row>
    <row r="1033" spans="2:31" ht="63.75" hidden="1">
      <c r="B1033" s="313">
        <f t="shared" si="15"/>
        <v>0</v>
      </c>
      <c r="C1033" s="294"/>
      <c r="D1033" s="294"/>
      <c r="E1033" s="294"/>
      <c r="F1033" s="294"/>
      <c r="G1033" s="294"/>
      <c r="H1033" s="296"/>
      <c r="I1033" s="296"/>
      <c r="J1033" s="296"/>
      <c r="K1033" s="217"/>
      <c r="L1033" s="217"/>
      <c r="M1033" s="217"/>
      <c r="N1033" s="302"/>
      <c r="O1033" s="302"/>
      <c r="P1033" s="302"/>
      <c r="Q1033" s="302"/>
      <c r="R1033" s="302"/>
      <c r="S1033" s="302"/>
      <c r="T1033" s="302"/>
      <c r="U1033" s="302"/>
      <c r="V1033" s="302"/>
      <c r="W1033" s="302"/>
      <c r="X1033" s="302"/>
      <c r="Y1033" s="302"/>
      <c r="Z1033" s="302"/>
      <c r="AA1033" s="302"/>
      <c r="AD1033"/>
      <c r="AE1033"/>
    </row>
    <row r="1034" spans="2:31" ht="63.75" hidden="1">
      <c r="B1034" s="313">
        <f t="shared" si="15"/>
        <v>0</v>
      </c>
      <c r="C1034" s="294"/>
      <c r="D1034" s="294"/>
      <c r="E1034" s="294"/>
      <c r="F1034" s="294"/>
      <c r="G1034" s="294"/>
      <c r="H1034" s="296"/>
      <c r="I1034" s="296"/>
      <c r="J1034" s="296"/>
      <c r="K1034" s="217"/>
      <c r="L1034" s="217"/>
      <c r="M1034" s="217"/>
      <c r="N1034" s="302"/>
      <c r="O1034" s="302"/>
      <c r="P1034" s="302"/>
      <c r="Q1034" s="302"/>
      <c r="R1034" s="302"/>
      <c r="S1034" s="302"/>
      <c r="T1034" s="302"/>
      <c r="U1034" s="302"/>
      <c r="V1034" s="302"/>
      <c r="W1034" s="302"/>
      <c r="X1034" s="302"/>
      <c r="Y1034" s="302"/>
      <c r="Z1034" s="302"/>
      <c r="AA1034" s="302"/>
      <c r="AD1034"/>
      <c r="AE1034"/>
    </row>
    <row r="1035" spans="2:31" ht="63.75" hidden="1">
      <c r="B1035" s="313">
        <f t="shared" si="15"/>
        <v>0</v>
      </c>
      <c r="C1035" s="294"/>
      <c r="D1035" s="294"/>
      <c r="E1035" s="294"/>
      <c r="F1035" s="294"/>
      <c r="G1035" s="294"/>
      <c r="H1035" s="296"/>
      <c r="I1035" s="296"/>
      <c r="J1035" s="296"/>
      <c r="K1035" s="295"/>
      <c r="L1035" s="295"/>
      <c r="M1035" s="295"/>
      <c r="N1035" s="302"/>
      <c r="O1035" s="302"/>
      <c r="P1035" s="302"/>
      <c r="Q1035" s="302"/>
      <c r="R1035" s="302"/>
      <c r="S1035" s="302"/>
      <c r="T1035" s="302"/>
      <c r="U1035" s="302"/>
      <c r="V1035" s="302"/>
      <c r="W1035" s="302"/>
      <c r="X1035" s="302"/>
      <c r="Y1035" s="302"/>
      <c r="Z1035" s="302"/>
      <c r="AA1035" s="302"/>
      <c r="AD1035"/>
      <c r="AE1035"/>
    </row>
    <row r="1036" spans="2:31" ht="63.75" hidden="1">
      <c r="B1036" s="313">
        <f t="shared" ref="B1036:B1099" si="16">IF($C$8=$B$6,"",AA1036)</f>
        <v>0</v>
      </c>
      <c r="C1036" s="294"/>
      <c r="D1036" s="294"/>
      <c r="E1036" s="294"/>
      <c r="F1036" s="294"/>
      <c r="G1036" s="294"/>
      <c r="H1036" s="294"/>
      <c r="I1036" s="294"/>
      <c r="J1036" s="294"/>
      <c r="K1036" s="295"/>
      <c r="L1036" s="295"/>
      <c r="M1036" s="295"/>
      <c r="N1036" s="302"/>
      <c r="O1036" s="302"/>
      <c r="P1036" s="302"/>
      <c r="Q1036" s="302"/>
      <c r="R1036" s="302"/>
      <c r="S1036" s="302"/>
      <c r="T1036" s="302"/>
      <c r="U1036" s="302"/>
      <c r="V1036" s="302"/>
      <c r="W1036" s="302"/>
      <c r="X1036" s="302"/>
      <c r="Y1036" s="302"/>
      <c r="Z1036" s="302"/>
      <c r="AA1036" s="302"/>
      <c r="AD1036"/>
      <c r="AE1036"/>
    </row>
    <row r="1037" spans="2:31" ht="63.75" hidden="1">
      <c r="B1037" s="313">
        <f t="shared" si="16"/>
        <v>0</v>
      </c>
      <c r="C1037" s="294"/>
      <c r="D1037" s="294"/>
      <c r="E1037" s="294"/>
      <c r="F1037" s="294"/>
      <c r="G1037" s="294"/>
      <c r="H1037" s="294"/>
      <c r="I1037" s="294"/>
      <c r="J1037" s="294"/>
      <c r="K1037" s="295"/>
      <c r="L1037" s="295"/>
      <c r="M1037" s="295"/>
      <c r="N1037" s="302"/>
      <c r="O1037" s="302"/>
      <c r="P1037" s="302"/>
      <c r="Q1037" s="302"/>
      <c r="R1037" s="302"/>
      <c r="S1037" s="302"/>
      <c r="T1037" s="302"/>
      <c r="U1037" s="302"/>
      <c r="V1037" s="302"/>
      <c r="W1037" s="302"/>
      <c r="X1037" s="302"/>
      <c r="Y1037" s="302"/>
      <c r="Z1037" s="302"/>
      <c r="AA1037" s="302"/>
      <c r="AD1037"/>
      <c r="AE1037"/>
    </row>
    <row r="1038" spans="2:31" ht="63.75" hidden="1">
      <c r="B1038" s="313">
        <f t="shared" si="16"/>
        <v>0</v>
      </c>
      <c r="C1038" s="294"/>
      <c r="D1038" s="294"/>
      <c r="E1038" s="294"/>
      <c r="F1038" s="294"/>
      <c r="G1038" s="294"/>
      <c r="H1038" s="294"/>
      <c r="I1038" s="294"/>
      <c r="J1038" s="294"/>
      <c r="K1038" s="295"/>
      <c r="L1038" s="295"/>
      <c r="M1038" s="295"/>
      <c r="N1038" s="302"/>
      <c r="O1038" s="302"/>
      <c r="P1038" s="302"/>
      <c r="Q1038" s="302"/>
      <c r="R1038" s="302"/>
      <c r="S1038" s="302"/>
      <c r="T1038" s="302"/>
      <c r="U1038" s="302"/>
      <c r="V1038" s="302"/>
      <c r="W1038" s="302"/>
      <c r="X1038" s="302"/>
      <c r="Y1038" s="302"/>
      <c r="Z1038" s="302"/>
      <c r="AA1038" s="302"/>
      <c r="AD1038"/>
      <c r="AE1038"/>
    </row>
    <row r="1039" spans="2:31" ht="63.75" hidden="1">
      <c r="B1039" s="313">
        <f t="shared" si="16"/>
        <v>0</v>
      </c>
      <c r="C1039" s="294"/>
      <c r="D1039" s="294"/>
      <c r="E1039" s="294"/>
      <c r="F1039" s="294"/>
      <c r="G1039" s="294"/>
      <c r="H1039" s="294"/>
      <c r="I1039" s="294"/>
      <c r="J1039" s="294"/>
      <c r="K1039" s="295"/>
      <c r="L1039" s="295"/>
      <c r="M1039" s="295"/>
      <c r="N1039" s="302"/>
      <c r="O1039" s="302"/>
      <c r="P1039" s="302"/>
      <c r="Q1039" s="302"/>
      <c r="R1039" s="302"/>
      <c r="S1039" s="302"/>
      <c r="T1039" s="302"/>
      <c r="U1039" s="302"/>
      <c r="V1039" s="302"/>
      <c r="W1039" s="302"/>
      <c r="X1039" s="302"/>
      <c r="Y1039" s="302"/>
      <c r="Z1039" s="302"/>
      <c r="AA1039" s="302"/>
      <c r="AD1039"/>
      <c r="AE1039"/>
    </row>
    <row r="1040" spans="2:31" ht="63.75" hidden="1">
      <c r="B1040" s="313">
        <f t="shared" si="16"/>
        <v>0</v>
      </c>
      <c r="C1040" s="294"/>
      <c r="D1040" s="294"/>
      <c r="E1040" s="294"/>
      <c r="F1040" s="294"/>
      <c r="G1040" s="294"/>
      <c r="H1040" s="294"/>
      <c r="I1040" s="294"/>
      <c r="J1040" s="294"/>
      <c r="K1040" s="295"/>
      <c r="L1040" s="295"/>
      <c r="M1040" s="295"/>
      <c r="N1040" s="302"/>
      <c r="O1040" s="302"/>
      <c r="P1040" s="302"/>
      <c r="Q1040" s="302"/>
      <c r="R1040" s="302"/>
      <c r="S1040" s="302"/>
      <c r="T1040" s="302"/>
      <c r="U1040" s="302"/>
      <c r="V1040" s="302"/>
      <c r="W1040" s="302"/>
      <c r="X1040" s="302"/>
      <c r="Y1040" s="302"/>
      <c r="Z1040" s="302"/>
      <c r="AA1040" s="302"/>
      <c r="AD1040"/>
      <c r="AE1040"/>
    </row>
    <row r="1041" spans="2:31" ht="63.75" hidden="1">
      <c r="B1041" s="313">
        <f t="shared" si="16"/>
        <v>0</v>
      </c>
      <c r="C1041" s="294"/>
      <c r="D1041" s="294"/>
      <c r="E1041" s="294"/>
      <c r="F1041" s="294"/>
      <c r="G1041" s="294"/>
      <c r="H1041" s="294"/>
      <c r="I1041" s="294"/>
      <c r="J1041" s="294"/>
      <c r="K1041" s="295"/>
      <c r="L1041" s="295"/>
      <c r="M1041" s="295"/>
      <c r="N1041" s="302"/>
      <c r="O1041" s="302"/>
      <c r="P1041" s="302"/>
      <c r="Q1041" s="302"/>
      <c r="R1041" s="302"/>
      <c r="S1041" s="302"/>
      <c r="T1041" s="302"/>
      <c r="U1041" s="302"/>
      <c r="V1041" s="302"/>
      <c r="W1041" s="302"/>
      <c r="X1041" s="302"/>
      <c r="Y1041" s="302"/>
      <c r="Z1041" s="302"/>
      <c r="AA1041" s="302"/>
      <c r="AD1041"/>
      <c r="AE1041"/>
    </row>
    <row r="1042" spans="2:31" ht="63.75" hidden="1">
      <c r="B1042" s="313">
        <f t="shared" si="16"/>
        <v>0</v>
      </c>
      <c r="C1042" s="294"/>
      <c r="D1042" s="294"/>
      <c r="E1042" s="294"/>
      <c r="F1042" s="294"/>
      <c r="G1042" s="294"/>
      <c r="H1042" s="294"/>
      <c r="I1042" s="294"/>
      <c r="J1042" s="294"/>
      <c r="K1042" s="217"/>
      <c r="L1042" s="217"/>
      <c r="M1042" s="217"/>
      <c r="N1042" s="302"/>
      <c r="O1042" s="302"/>
      <c r="P1042" s="302"/>
      <c r="Q1042" s="302"/>
      <c r="R1042" s="302"/>
      <c r="S1042" s="302"/>
      <c r="T1042" s="302"/>
      <c r="U1042" s="302"/>
      <c r="V1042" s="302"/>
      <c r="W1042" s="302"/>
      <c r="X1042" s="302"/>
      <c r="Y1042" s="302"/>
      <c r="Z1042" s="302"/>
      <c r="AA1042" s="302"/>
      <c r="AD1042"/>
      <c r="AE1042"/>
    </row>
    <row r="1043" spans="2:31" ht="63.75" hidden="1">
      <c r="B1043" s="313">
        <f t="shared" si="16"/>
        <v>0</v>
      </c>
      <c r="C1043" s="294"/>
      <c r="D1043" s="294"/>
      <c r="E1043" s="294"/>
      <c r="F1043" s="294"/>
      <c r="G1043" s="294"/>
      <c r="H1043" s="294"/>
      <c r="I1043" s="294"/>
      <c r="J1043" s="294"/>
      <c r="K1043" s="217"/>
      <c r="L1043" s="217"/>
      <c r="M1043" s="217"/>
      <c r="N1043" s="302"/>
      <c r="O1043" s="302"/>
      <c r="P1043" s="302"/>
      <c r="Q1043" s="302"/>
      <c r="R1043" s="302"/>
      <c r="S1043" s="302"/>
      <c r="T1043" s="302"/>
      <c r="U1043" s="302"/>
      <c r="V1043" s="302"/>
      <c r="W1043" s="302"/>
      <c r="X1043" s="302"/>
      <c r="Y1043" s="302"/>
      <c r="Z1043" s="302"/>
      <c r="AA1043" s="302"/>
      <c r="AD1043"/>
      <c r="AE1043"/>
    </row>
    <row r="1044" spans="2:31" ht="63.75" hidden="1">
      <c r="B1044" s="313">
        <f t="shared" si="16"/>
        <v>0</v>
      </c>
      <c r="C1044" s="294"/>
      <c r="D1044" s="294"/>
      <c r="E1044" s="294"/>
      <c r="F1044" s="294"/>
      <c r="G1044" s="294"/>
      <c r="H1044" s="294"/>
      <c r="I1044" s="294"/>
      <c r="J1044" s="294"/>
      <c r="K1044" s="217"/>
      <c r="L1044" s="217"/>
      <c r="M1044" s="217"/>
      <c r="N1044" s="302"/>
      <c r="O1044" s="302"/>
      <c r="P1044" s="302"/>
      <c r="Q1044" s="302"/>
      <c r="R1044" s="302"/>
      <c r="S1044" s="302"/>
      <c r="T1044" s="302"/>
      <c r="U1044" s="302"/>
      <c r="V1044" s="302"/>
      <c r="W1044" s="302"/>
      <c r="X1044" s="302"/>
      <c r="Y1044" s="302"/>
      <c r="Z1044" s="302"/>
      <c r="AA1044" s="302"/>
      <c r="AD1044"/>
      <c r="AE1044"/>
    </row>
    <row r="1045" spans="2:31" ht="63.75" hidden="1">
      <c r="B1045" s="313">
        <f t="shared" si="16"/>
        <v>0</v>
      </c>
      <c r="C1045" s="294"/>
      <c r="D1045" s="294"/>
      <c r="E1045" s="294"/>
      <c r="F1045" s="294"/>
      <c r="G1045" s="294"/>
      <c r="H1045" s="296"/>
      <c r="I1045" s="296"/>
      <c r="J1045" s="296"/>
      <c r="K1045" s="217"/>
      <c r="L1045" s="217"/>
      <c r="M1045" s="217"/>
      <c r="N1045" s="302"/>
      <c r="O1045" s="302"/>
      <c r="P1045" s="302"/>
      <c r="Q1045" s="302"/>
      <c r="R1045" s="302"/>
      <c r="S1045" s="302"/>
      <c r="T1045" s="302"/>
      <c r="U1045" s="302"/>
      <c r="V1045" s="302"/>
      <c r="W1045" s="302"/>
      <c r="X1045" s="302"/>
      <c r="Y1045" s="302"/>
      <c r="Z1045" s="302"/>
      <c r="AA1045" s="302"/>
      <c r="AD1045"/>
      <c r="AE1045"/>
    </row>
    <row r="1046" spans="2:31" ht="63.75" hidden="1">
      <c r="B1046" s="313">
        <f t="shared" si="16"/>
        <v>0</v>
      </c>
      <c r="C1046" s="294"/>
      <c r="D1046" s="294"/>
      <c r="E1046" s="294"/>
      <c r="F1046" s="294"/>
      <c r="G1046" s="294"/>
      <c r="H1046" s="296"/>
      <c r="I1046" s="296"/>
      <c r="J1046" s="296"/>
      <c r="K1046" s="217"/>
      <c r="L1046" s="217"/>
      <c r="M1046" s="217"/>
      <c r="N1046" s="302"/>
      <c r="O1046" s="302"/>
      <c r="P1046" s="302"/>
      <c r="Q1046" s="302"/>
      <c r="R1046" s="302"/>
      <c r="S1046" s="302"/>
      <c r="T1046" s="302"/>
      <c r="U1046" s="302"/>
      <c r="V1046" s="302"/>
      <c r="W1046" s="302"/>
      <c r="X1046" s="302"/>
      <c r="Y1046" s="302"/>
      <c r="Z1046" s="302"/>
      <c r="AA1046" s="302"/>
      <c r="AD1046"/>
      <c r="AE1046"/>
    </row>
    <row r="1047" spans="2:31" ht="63.75" hidden="1">
      <c r="B1047" s="313">
        <f t="shared" si="16"/>
        <v>0</v>
      </c>
      <c r="C1047" s="294"/>
      <c r="D1047" s="294"/>
      <c r="E1047" s="294"/>
      <c r="F1047" s="294"/>
      <c r="G1047" s="294"/>
      <c r="H1047" s="296"/>
      <c r="I1047" s="296"/>
      <c r="J1047" s="296"/>
      <c r="K1047" s="217"/>
      <c r="L1047" s="217"/>
      <c r="M1047" s="217"/>
      <c r="N1047" s="302"/>
      <c r="O1047" s="302"/>
      <c r="P1047" s="302"/>
      <c r="Q1047" s="302"/>
      <c r="R1047" s="302"/>
      <c r="S1047" s="302"/>
      <c r="T1047" s="302"/>
      <c r="U1047" s="302"/>
      <c r="V1047" s="302"/>
      <c r="W1047" s="302"/>
      <c r="X1047" s="302"/>
      <c r="Y1047" s="302"/>
      <c r="Z1047" s="302"/>
      <c r="AA1047" s="302"/>
      <c r="AD1047"/>
      <c r="AE1047"/>
    </row>
    <row r="1048" spans="2:31" ht="63.75" hidden="1">
      <c r="B1048" s="313">
        <f t="shared" si="16"/>
        <v>0</v>
      </c>
      <c r="C1048" s="294"/>
      <c r="D1048" s="294"/>
      <c r="E1048" s="294"/>
      <c r="F1048" s="296"/>
      <c r="G1048" s="296"/>
      <c r="H1048" s="296"/>
      <c r="I1048" s="296"/>
      <c r="J1048" s="296"/>
      <c r="K1048" s="217"/>
      <c r="L1048" s="217"/>
      <c r="M1048" s="217"/>
      <c r="N1048" s="302"/>
      <c r="O1048" s="302"/>
      <c r="P1048" s="302"/>
      <c r="Q1048" s="302"/>
      <c r="R1048" s="302"/>
      <c r="S1048" s="302"/>
      <c r="T1048" s="302"/>
      <c r="U1048" s="302"/>
      <c r="V1048" s="302"/>
      <c r="W1048" s="302"/>
      <c r="X1048" s="302"/>
      <c r="Y1048" s="302"/>
      <c r="Z1048" s="302"/>
      <c r="AA1048" s="302"/>
      <c r="AD1048"/>
      <c r="AE1048"/>
    </row>
    <row r="1049" spans="2:31" ht="63.75" hidden="1">
      <c r="B1049" s="313">
        <f t="shared" si="16"/>
        <v>0</v>
      </c>
      <c r="C1049" s="294"/>
      <c r="D1049" s="294"/>
      <c r="E1049" s="294"/>
      <c r="F1049" s="296"/>
      <c r="G1049" s="296"/>
      <c r="H1049" s="296"/>
      <c r="I1049" s="296"/>
      <c r="J1049" s="296"/>
      <c r="K1049" s="217"/>
      <c r="L1049" s="217"/>
      <c r="M1049" s="217"/>
      <c r="N1049" s="302"/>
      <c r="O1049" s="302"/>
      <c r="P1049" s="302"/>
      <c r="Q1049" s="302"/>
      <c r="R1049" s="302"/>
      <c r="S1049" s="302"/>
      <c r="T1049" s="302"/>
      <c r="U1049" s="302"/>
      <c r="V1049" s="302"/>
      <c r="W1049" s="302"/>
      <c r="X1049" s="302"/>
      <c r="Y1049" s="302"/>
      <c r="Z1049" s="302"/>
      <c r="AA1049" s="302"/>
      <c r="AD1049"/>
      <c r="AE1049"/>
    </row>
    <row r="1050" spans="2:31" ht="63.75" hidden="1">
      <c r="B1050" s="313">
        <f t="shared" si="16"/>
        <v>0</v>
      </c>
      <c r="C1050" s="294"/>
      <c r="D1050" s="294"/>
      <c r="E1050" s="294"/>
      <c r="F1050" s="296"/>
      <c r="G1050" s="296"/>
      <c r="H1050" s="296"/>
      <c r="I1050" s="296"/>
      <c r="J1050" s="296"/>
      <c r="K1050" s="217"/>
      <c r="L1050" s="217"/>
      <c r="M1050" s="217"/>
      <c r="N1050" s="302"/>
      <c r="O1050" s="302"/>
      <c r="P1050" s="302"/>
      <c r="Q1050" s="302"/>
      <c r="R1050" s="302"/>
      <c r="S1050" s="302"/>
      <c r="T1050" s="302"/>
      <c r="U1050" s="302"/>
      <c r="V1050" s="302"/>
      <c r="W1050" s="302"/>
      <c r="X1050" s="302"/>
      <c r="Y1050" s="302"/>
      <c r="Z1050" s="302"/>
      <c r="AA1050" s="302"/>
      <c r="AD1050"/>
      <c r="AE1050"/>
    </row>
    <row r="1051" spans="2:31" ht="63.75" hidden="1">
      <c r="B1051" s="313">
        <f t="shared" si="16"/>
        <v>0</v>
      </c>
      <c r="C1051" s="294"/>
      <c r="D1051" s="294"/>
      <c r="E1051" s="294"/>
      <c r="F1051" s="296"/>
      <c r="G1051" s="296"/>
      <c r="H1051" s="296"/>
      <c r="I1051" s="296"/>
      <c r="J1051" s="296"/>
      <c r="K1051" s="217"/>
      <c r="L1051" s="217"/>
      <c r="M1051" s="217"/>
      <c r="N1051" s="302"/>
      <c r="O1051" s="302"/>
      <c r="P1051" s="302"/>
      <c r="Q1051" s="302"/>
      <c r="R1051" s="302"/>
      <c r="S1051" s="302"/>
      <c r="T1051" s="302"/>
      <c r="U1051" s="302"/>
      <c r="V1051" s="302"/>
      <c r="W1051" s="302"/>
      <c r="X1051" s="302"/>
      <c r="Y1051" s="302"/>
      <c r="Z1051" s="302"/>
      <c r="AA1051" s="302"/>
      <c r="AD1051"/>
      <c r="AE1051"/>
    </row>
    <row r="1052" spans="2:31" ht="63.75" hidden="1">
      <c r="B1052" s="313">
        <f t="shared" si="16"/>
        <v>0</v>
      </c>
      <c r="C1052" s="294"/>
      <c r="D1052" s="294"/>
      <c r="E1052" s="294"/>
      <c r="F1052" s="296"/>
      <c r="G1052" s="296"/>
      <c r="H1052" s="296"/>
      <c r="I1052" s="296"/>
      <c r="J1052" s="296"/>
      <c r="K1052" s="217"/>
      <c r="L1052" s="217"/>
      <c r="M1052" s="217"/>
      <c r="N1052" s="302"/>
      <c r="O1052" s="302"/>
      <c r="P1052" s="302"/>
      <c r="Q1052" s="302"/>
      <c r="R1052" s="302"/>
      <c r="S1052" s="302"/>
      <c r="T1052" s="302"/>
      <c r="U1052" s="302"/>
      <c r="V1052" s="302"/>
      <c r="W1052" s="302"/>
      <c r="X1052" s="302"/>
      <c r="Y1052" s="302"/>
      <c r="Z1052" s="302"/>
      <c r="AA1052" s="302"/>
      <c r="AD1052"/>
      <c r="AE1052"/>
    </row>
    <row r="1053" spans="2:31" ht="63.75" hidden="1">
      <c r="B1053" s="313">
        <f t="shared" si="16"/>
        <v>0</v>
      </c>
      <c r="C1053" s="294"/>
      <c r="D1053" s="294"/>
      <c r="E1053" s="294"/>
      <c r="F1053" s="296"/>
      <c r="G1053" s="296"/>
      <c r="H1053" s="296"/>
      <c r="I1053" s="296"/>
      <c r="J1053" s="296"/>
      <c r="K1053" s="217"/>
      <c r="L1053" s="217"/>
      <c r="M1053" s="217"/>
      <c r="N1053" s="302"/>
      <c r="O1053" s="302"/>
      <c r="P1053" s="302"/>
      <c r="Q1053" s="302"/>
      <c r="R1053" s="302"/>
      <c r="S1053" s="302"/>
      <c r="T1053" s="302"/>
      <c r="U1053" s="302"/>
      <c r="V1053" s="302"/>
      <c r="W1053" s="302"/>
      <c r="X1053" s="302"/>
      <c r="Y1053" s="302"/>
      <c r="Z1053" s="302"/>
      <c r="AA1053" s="302"/>
      <c r="AD1053"/>
      <c r="AE1053"/>
    </row>
    <row r="1054" spans="2:31" ht="63.75" hidden="1">
      <c r="B1054" s="313">
        <f t="shared" si="16"/>
        <v>0</v>
      </c>
      <c r="C1054" s="294"/>
      <c r="D1054" s="294"/>
      <c r="E1054" s="294"/>
      <c r="F1054" s="296"/>
      <c r="G1054" s="296"/>
      <c r="H1054" s="296"/>
      <c r="I1054" s="296"/>
      <c r="J1054" s="296"/>
      <c r="K1054" s="217"/>
      <c r="L1054" s="217"/>
      <c r="M1054" s="217"/>
      <c r="N1054" s="302"/>
      <c r="O1054" s="302"/>
      <c r="P1054" s="302"/>
      <c r="Q1054" s="302"/>
      <c r="R1054" s="302"/>
      <c r="S1054" s="302"/>
      <c r="T1054" s="302"/>
      <c r="U1054" s="302"/>
      <c r="V1054" s="302"/>
      <c r="W1054" s="302"/>
      <c r="X1054" s="302"/>
      <c r="Y1054" s="302"/>
      <c r="Z1054" s="302"/>
      <c r="AA1054" s="302"/>
      <c r="AD1054"/>
      <c r="AE1054"/>
    </row>
    <row r="1055" spans="2:31" ht="63.75" hidden="1">
      <c r="B1055" s="313">
        <f t="shared" si="16"/>
        <v>0</v>
      </c>
      <c r="C1055" s="294"/>
      <c r="D1055" s="294"/>
      <c r="E1055" s="294"/>
      <c r="F1055" s="296"/>
      <c r="G1055" s="296"/>
      <c r="H1055" s="296"/>
      <c r="I1055" s="296"/>
      <c r="J1055" s="296"/>
      <c r="K1055" s="217"/>
      <c r="L1055" s="217"/>
      <c r="M1055" s="217"/>
      <c r="N1055" s="302"/>
      <c r="O1055" s="302"/>
      <c r="P1055" s="302"/>
      <c r="Q1055" s="302"/>
      <c r="R1055" s="302"/>
      <c r="S1055" s="302"/>
      <c r="T1055" s="302"/>
      <c r="U1055" s="302"/>
      <c r="V1055" s="302"/>
      <c r="W1055" s="302"/>
      <c r="X1055" s="302"/>
      <c r="Y1055" s="302"/>
      <c r="Z1055" s="302"/>
      <c r="AA1055" s="302"/>
      <c r="AD1055"/>
      <c r="AE1055"/>
    </row>
    <row r="1056" spans="2:31" ht="63.75" hidden="1">
      <c r="B1056" s="313">
        <f t="shared" si="16"/>
        <v>0</v>
      </c>
      <c r="C1056" s="294"/>
      <c r="D1056" s="294"/>
      <c r="E1056" s="294"/>
      <c r="F1056" s="296"/>
      <c r="G1056" s="296"/>
      <c r="H1056" s="296"/>
      <c r="I1056" s="296"/>
      <c r="J1056" s="296"/>
      <c r="K1056" s="217"/>
      <c r="L1056" s="217"/>
      <c r="M1056" s="217"/>
      <c r="N1056" s="302"/>
      <c r="O1056" s="302"/>
      <c r="P1056" s="302"/>
      <c r="Q1056" s="302"/>
      <c r="R1056" s="302"/>
      <c r="S1056" s="302"/>
      <c r="T1056" s="302"/>
      <c r="U1056" s="302"/>
      <c r="V1056" s="302"/>
      <c r="W1056" s="302"/>
      <c r="X1056" s="302"/>
      <c r="Y1056" s="302"/>
      <c r="Z1056" s="302"/>
      <c r="AA1056" s="302"/>
      <c r="AD1056"/>
      <c r="AE1056"/>
    </row>
    <row r="1057" spans="2:31" ht="63.75" hidden="1">
      <c r="B1057" s="313">
        <f t="shared" si="16"/>
        <v>0</v>
      </c>
      <c r="C1057" s="294"/>
      <c r="D1057" s="294"/>
      <c r="E1057" s="294"/>
      <c r="F1057" s="296"/>
      <c r="G1057" s="296"/>
      <c r="H1057" s="296"/>
      <c r="I1057" s="296"/>
      <c r="J1057" s="296"/>
      <c r="K1057" s="217"/>
      <c r="L1057" s="217"/>
      <c r="M1057" s="217"/>
      <c r="N1057" s="302"/>
      <c r="O1057" s="302"/>
      <c r="P1057" s="302"/>
      <c r="Q1057" s="302"/>
      <c r="R1057" s="302"/>
      <c r="S1057" s="302"/>
      <c r="T1057" s="302"/>
      <c r="U1057" s="302"/>
      <c r="V1057" s="302"/>
      <c r="W1057" s="302"/>
      <c r="X1057" s="302"/>
      <c r="Y1057" s="302"/>
      <c r="Z1057" s="302"/>
      <c r="AA1057" s="302"/>
      <c r="AD1057"/>
      <c r="AE1057"/>
    </row>
    <row r="1058" spans="2:31" ht="63.75" hidden="1">
      <c r="B1058" s="313">
        <f t="shared" si="16"/>
        <v>0</v>
      </c>
      <c r="C1058" s="294"/>
      <c r="D1058" s="294"/>
      <c r="E1058" s="294"/>
      <c r="F1058" s="294"/>
      <c r="G1058" s="294"/>
      <c r="H1058" s="296"/>
      <c r="I1058" s="296"/>
      <c r="J1058" s="296"/>
      <c r="K1058" s="217"/>
      <c r="L1058" s="217"/>
      <c r="M1058" s="217"/>
      <c r="N1058" s="302"/>
      <c r="O1058" s="302"/>
      <c r="P1058" s="302"/>
      <c r="Q1058" s="302"/>
      <c r="R1058" s="302"/>
      <c r="S1058" s="302"/>
      <c r="T1058" s="302"/>
      <c r="U1058" s="302"/>
      <c r="V1058" s="302"/>
      <c r="W1058" s="302"/>
      <c r="X1058" s="302"/>
      <c r="Y1058" s="302"/>
      <c r="Z1058" s="302"/>
      <c r="AA1058" s="302"/>
      <c r="AD1058"/>
      <c r="AE1058"/>
    </row>
    <row r="1059" spans="2:31" ht="63.75" hidden="1">
      <c r="B1059" s="313">
        <f t="shared" si="16"/>
        <v>0</v>
      </c>
      <c r="C1059" s="294"/>
      <c r="D1059" s="294"/>
      <c r="E1059" s="294"/>
      <c r="F1059" s="294"/>
      <c r="G1059" s="294"/>
      <c r="H1059" s="294"/>
      <c r="I1059" s="294"/>
      <c r="J1059" s="294"/>
      <c r="K1059" s="217"/>
      <c r="L1059" s="217"/>
      <c r="M1059" s="217"/>
      <c r="N1059" s="302"/>
      <c r="O1059" s="302"/>
      <c r="P1059" s="302"/>
      <c r="Q1059" s="302"/>
      <c r="R1059" s="302"/>
      <c r="S1059" s="302"/>
      <c r="T1059" s="302"/>
      <c r="U1059" s="302"/>
      <c r="V1059" s="302"/>
      <c r="W1059" s="302"/>
      <c r="X1059" s="302"/>
      <c r="Y1059" s="302"/>
      <c r="Z1059" s="302"/>
      <c r="AA1059" s="302"/>
      <c r="AD1059"/>
      <c r="AE1059"/>
    </row>
    <row r="1060" spans="2:31" ht="63.75" hidden="1">
      <c r="B1060" s="313">
        <f t="shared" si="16"/>
        <v>0</v>
      </c>
      <c r="C1060" s="294"/>
      <c r="D1060" s="294"/>
      <c r="E1060" s="294"/>
      <c r="F1060" s="296"/>
      <c r="G1060" s="296"/>
      <c r="H1060" s="296"/>
      <c r="I1060" s="296"/>
      <c r="J1060" s="296"/>
      <c r="K1060" s="217"/>
      <c r="L1060" s="217"/>
      <c r="M1060" s="217"/>
      <c r="N1060" s="302"/>
      <c r="O1060" s="302"/>
      <c r="P1060" s="302"/>
      <c r="Q1060" s="302"/>
      <c r="R1060" s="302"/>
      <c r="S1060" s="302"/>
      <c r="T1060" s="302"/>
      <c r="U1060" s="302"/>
      <c r="V1060" s="302"/>
      <c r="W1060" s="302"/>
      <c r="X1060" s="302"/>
      <c r="Y1060" s="302"/>
      <c r="Z1060" s="302"/>
      <c r="AA1060" s="302"/>
      <c r="AD1060"/>
      <c r="AE1060"/>
    </row>
    <row r="1061" spans="2:31" ht="63.75" hidden="1">
      <c r="B1061" s="313">
        <f t="shared" si="16"/>
        <v>0</v>
      </c>
      <c r="C1061" s="294"/>
      <c r="D1061" s="294"/>
      <c r="E1061" s="294"/>
      <c r="F1061" s="296"/>
      <c r="G1061" s="296"/>
      <c r="H1061" s="296"/>
      <c r="I1061" s="296"/>
      <c r="J1061" s="296"/>
      <c r="K1061" s="217"/>
      <c r="L1061" s="217"/>
      <c r="M1061" s="217"/>
      <c r="N1061" s="302"/>
      <c r="O1061" s="302"/>
      <c r="P1061" s="302"/>
      <c r="Q1061" s="302"/>
      <c r="R1061" s="302"/>
      <c r="S1061" s="302"/>
      <c r="T1061" s="302"/>
      <c r="U1061" s="302"/>
      <c r="V1061" s="302"/>
      <c r="W1061" s="302"/>
      <c r="X1061" s="302"/>
      <c r="Y1061" s="302"/>
      <c r="Z1061" s="302"/>
      <c r="AA1061" s="302"/>
      <c r="AD1061"/>
      <c r="AE1061"/>
    </row>
    <row r="1062" spans="2:31" ht="63.75" hidden="1">
      <c r="B1062" s="313">
        <f t="shared" si="16"/>
        <v>0</v>
      </c>
      <c r="C1062" s="294"/>
      <c r="D1062" s="294"/>
      <c r="E1062" s="294"/>
      <c r="F1062" s="296"/>
      <c r="G1062" s="296"/>
      <c r="H1062" s="296"/>
      <c r="I1062" s="296"/>
      <c r="J1062" s="296"/>
      <c r="K1062" s="217"/>
      <c r="L1062" s="217"/>
      <c r="M1062" s="217"/>
      <c r="N1062" s="302"/>
      <c r="O1062" s="302"/>
      <c r="P1062" s="302"/>
      <c r="Q1062" s="302"/>
      <c r="R1062" s="302"/>
      <c r="S1062" s="302"/>
      <c r="T1062" s="302"/>
      <c r="U1062" s="302"/>
      <c r="V1062" s="302"/>
      <c r="W1062" s="302"/>
      <c r="X1062" s="302"/>
      <c r="Y1062" s="302"/>
      <c r="Z1062" s="302"/>
      <c r="AA1062" s="302"/>
      <c r="AD1062"/>
      <c r="AE1062"/>
    </row>
    <row r="1063" spans="2:31" ht="63.75" hidden="1">
      <c r="B1063" s="313">
        <f t="shared" si="16"/>
        <v>0</v>
      </c>
      <c r="C1063" s="294"/>
      <c r="D1063" s="294"/>
      <c r="E1063" s="294"/>
      <c r="F1063" s="296"/>
      <c r="G1063" s="296"/>
      <c r="H1063" s="296"/>
      <c r="I1063" s="296"/>
      <c r="J1063" s="296"/>
      <c r="K1063" s="217"/>
      <c r="L1063" s="217"/>
      <c r="M1063" s="217"/>
      <c r="N1063" s="302"/>
      <c r="O1063" s="302"/>
      <c r="P1063" s="302"/>
      <c r="Q1063" s="302"/>
      <c r="R1063" s="302"/>
      <c r="S1063" s="302"/>
      <c r="T1063" s="302"/>
      <c r="U1063" s="302"/>
      <c r="V1063" s="302"/>
      <c r="W1063" s="302"/>
      <c r="X1063" s="302"/>
      <c r="Y1063" s="302"/>
      <c r="Z1063" s="302"/>
      <c r="AA1063" s="302"/>
      <c r="AD1063"/>
      <c r="AE1063"/>
    </row>
    <row r="1064" spans="2:31" ht="63.75" hidden="1">
      <c r="B1064" s="313">
        <f t="shared" si="16"/>
        <v>0</v>
      </c>
      <c r="C1064" s="294"/>
      <c r="D1064" s="294"/>
      <c r="E1064" s="294"/>
      <c r="F1064" s="296"/>
      <c r="G1064" s="296"/>
      <c r="H1064" s="296"/>
      <c r="I1064" s="296"/>
      <c r="J1064" s="296"/>
      <c r="K1064" s="217"/>
      <c r="L1064" s="217"/>
      <c r="M1064" s="217"/>
      <c r="N1064" s="302"/>
      <c r="O1064" s="302"/>
      <c r="P1064" s="302"/>
      <c r="Q1064" s="302"/>
      <c r="R1064" s="302"/>
      <c r="S1064" s="302"/>
      <c r="T1064" s="302"/>
      <c r="U1064" s="302"/>
      <c r="V1064" s="302"/>
      <c r="W1064" s="302"/>
      <c r="X1064" s="302"/>
      <c r="Y1064" s="302"/>
      <c r="Z1064" s="302"/>
      <c r="AA1064" s="302"/>
      <c r="AD1064"/>
      <c r="AE1064"/>
    </row>
    <row r="1065" spans="2:31" ht="63.75" hidden="1">
      <c r="B1065" s="313">
        <f t="shared" si="16"/>
        <v>0</v>
      </c>
      <c r="C1065" s="294"/>
      <c r="D1065" s="294"/>
      <c r="E1065" s="294"/>
      <c r="F1065" s="296"/>
      <c r="G1065" s="296"/>
      <c r="H1065" s="296"/>
      <c r="I1065" s="296"/>
      <c r="J1065" s="296"/>
      <c r="K1065" s="217"/>
      <c r="L1065" s="217"/>
      <c r="M1065" s="217"/>
      <c r="N1065" s="302"/>
      <c r="O1065" s="302"/>
      <c r="P1065" s="302"/>
      <c r="Q1065" s="302"/>
      <c r="R1065" s="302"/>
      <c r="S1065" s="302"/>
      <c r="T1065" s="302"/>
      <c r="U1065" s="302"/>
      <c r="V1065" s="302"/>
      <c r="W1065" s="302"/>
      <c r="X1065" s="302"/>
      <c r="Y1065" s="302"/>
      <c r="Z1065" s="302"/>
      <c r="AA1065" s="302"/>
      <c r="AD1065"/>
      <c r="AE1065"/>
    </row>
    <row r="1066" spans="2:31" ht="63.75" hidden="1">
      <c r="B1066" s="313">
        <f t="shared" si="16"/>
        <v>0</v>
      </c>
      <c r="C1066" s="294"/>
      <c r="D1066" s="294"/>
      <c r="E1066" s="294"/>
      <c r="F1066" s="296"/>
      <c r="G1066" s="296"/>
      <c r="H1066" s="296"/>
      <c r="I1066" s="296"/>
      <c r="J1066" s="296"/>
      <c r="K1066" s="217"/>
      <c r="L1066" s="217"/>
      <c r="M1066" s="217"/>
      <c r="N1066" s="302"/>
      <c r="O1066" s="302"/>
      <c r="P1066" s="302"/>
      <c r="Q1066" s="302"/>
      <c r="R1066" s="302"/>
      <c r="S1066" s="302"/>
      <c r="T1066" s="302"/>
      <c r="U1066" s="302"/>
      <c r="V1066" s="302"/>
      <c r="W1066" s="302"/>
      <c r="X1066" s="302"/>
      <c r="Y1066" s="302"/>
      <c r="Z1066" s="302"/>
      <c r="AA1066" s="302"/>
      <c r="AD1066"/>
      <c r="AE1066"/>
    </row>
    <row r="1067" spans="2:31" ht="63.75" hidden="1">
      <c r="B1067" s="313">
        <f t="shared" si="16"/>
        <v>0</v>
      </c>
      <c r="C1067" s="294"/>
      <c r="D1067" s="294"/>
      <c r="E1067" s="294"/>
      <c r="F1067" s="296"/>
      <c r="G1067" s="296"/>
      <c r="H1067" s="296"/>
      <c r="I1067" s="296"/>
      <c r="J1067" s="296"/>
      <c r="K1067" s="217"/>
      <c r="L1067" s="217"/>
      <c r="M1067" s="217"/>
      <c r="N1067" s="302"/>
      <c r="O1067" s="302"/>
      <c r="P1067" s="302"/>
      <c r="Q1067" s="302"/>
      <c r="R1067" s="302"/>
      <c r="S1067" s="302"/>
      <c r="T1067" s="302"/>
      <c r="U1067" s="302"/>
      <c r="V1067" s="302"/>
      <c r="W1067" s="302"/>
      <c r="X1067" s="302"/>
      <c r="Y1067" s="302"/>
      <c r="Z1067" s="302"/>
      <c r="AA1067" s="302"/>
      <c r="AD1067"/>
      <c r="AE1067"/>
    </row>
    <row r="1068" spans="2:31" ht="63.75" hidden="1">
      <c r="B1068" s="313">
        <f t="shared" si="16"/>
        <v>0</v>
      </c>
      <c r="C1068" s="296"/>
      <c r="D1068" s="296"/>
      <c r="E1068" s="296"/>
      <c r="F1068" s="296"/>
      <c r="G1068" s="296"/>
      <c r="H1068" s="296"/>
      <c r="I1068" s="296"/>
      <c r="J1068" s="296"/>
      <c r="K1068" s="217"/>
      <c r="L1068" s="217"/>
      <c r="M1068" s="217"/>
      <c r="N1068" s="302"/>
      <c r="O1068" s="302"/>
      <c r="P1068" s="302"/>
      <c r="Q1068" s="302"/>
      <c r="R1068" s="302"/>
      <c r="S1068" s="302"/>
      <c r="T1068" s="302"/>
      <c r="U1068" s="302"/>
      <c r="V1068" s="302"/>
      <c r="W1068" s="302"/>
      <c r="X1068" s="302"/>
      <c r="Y1068" s="302"/>
      <c r="Z1068" s="302"/>
      <c r="AA1068" s="302"/>
      <c r="AD1068"/>
      <c r="AE1068"/>
    </row>
    <row r="1069" spans="2:31" ht="63.75" hidden="1">
      <c r="B1069" s="313">
        <f t="shared" si="16"/>
        <v>0</v>
      </c>
      <c r="C1069" s="296"/>
      <c r="D1069" s="296"/>
      <c r="E1069" s="296"/>
      <c r="F1069" s="296"/>
      <c r="G1069" s="296"/>
      <c r="H1069" s="296"/>
      <c r="I1069" s="296"/>
      <c r="J1069" s="296"/>
      <c r="K1069" s="217"/>
      <c r="L1069" s="217"/>
      <c r="M1069" s="217"/>
      <c r="N1069" s="302"/>
      <c r="O1069" s="302"/>
      <c r="P1069" s="302"/>
      <c r="Q1069" s="302"/>
      <c r="R1069" s="302"/>
      <c r="S1069" s="302"/>
      <c r="T1069" s="302"/>
      <c r="U1069" s="302"/>
      <c r="V1069" s="302"/>
      <c r="W1069" s="302"/>
      <c r="X1069" s="302"/>
      <c r="Y1069" s="302"/>
      <c r="Z1069" s="302"/>
      <c r="AA1069" s="302"/>
      <c r="AD1069"/>
      <c r="AE1069"/>
    </row>
    <row r="1070" spans="2:31" ht="63.75" hidden="1">
      <c r="B1070" s="313">
        <f t="shared" si="16"/>
        <v>0</v>
      </c>
      <c r="C1070" s="296"/>
      <c r="D1070" s="296"/>
      <c r="E1070" s="296"/>
      <c r="F1070" s="296"/>
      <c r="G1070" s="296"/>
      <c r="H1070" s="296"/>
      <c r="I1070" s="296"/>
      <c r="J1070" s="296"/>
      <c r="K1070" s="295"/>
      <c r="L1070" s="295"/>
      <c r="M1070" s="295"/>
      <c r="N1070" s="302"/>
      <c r="O1070" s="302"/>
      <c r="P1070" s="302"/>
      <c r="Q1070" s="302"/>
      <c r="R1070" s="302"/>
      <c r="S1070" s="302"/>
      <c r="T1070" s="302"/>
      <c r="U1070" s="302"/>
      <c r="V1070" s="302"/>
      <c r="W1070" s="302"/>
      <c r="X1070" s="302"/>
      <c r="Y1070" s="302"/>
      <c r="Z1070" s="302"/>
      <c r="AA1070" s="302"/>
      <c r="AD1070"/>
      <c r="AE1070"/>
    </row>
    <row r="1071" spans="2:31" ht="63.75" hidden="1">
      <c r="B1071" s="313">
        <f t="shared" si="16"/>
        <v>0</v>
      </c>
      <c r="C1071" s="296"/>
      <c r="D1071" s="296"/>
      <c r="E1071" s="296"/>
      <c r="F1071" s="296"/>
      <c r="G1071" s="296"/>
      <c r="H1071" s="296"/>
      <c r="I1071" s="296"/>
      <c r="J1071" s="296"/>
      <c r="K1071" s="295"/>
      <c r="L1071" s="295"/>
      <c r="M1071" s="295"/>
      <c r="N1071" s="302"/>
      <c r="O1071" s="302"/>
      <c r="P1071" s="302"/>
      <c r="Q1071" s="302"/>
      <c r="R1071" s="302"/>
      <c r="S1071" s="302"/>
      <c r="T1071" s="302"/>
      <c r="U1071" s="302"/>
      <c r="V1071" s="302"/>
      <c r="W1071" s="302"/>
      <c r="X1071" s="302"/>
      <c r="Y1071" s="302"/>
      <c r="Z1071" s="302"/>
      <c r="AA1071" s="302"/>
      <c r="AD1071"/>
      <c r="AE1071"/>
    </row>
    <row r="1072" spans="2:31" ht="63.75" hidden="1">
      <c r="B1072" s="313">
        <f t="shared" si="16"/>
        <v>0</v>
      </c>
      <c r="C1072" s="296"/>
      <c r="D1072" s="296"/>
      <c r="E1072" s="296"/>
      <c r="F1072" s="296"/>
      <c r="G1072" s="296"/>
      <c r="H1072" s="296"/>
      <c r="I1072" s="296"/>
      <c r="J1072" s="296"/>
      <c r="K1072" s="295"/>
      <c r="L1072" s="295"/>
      <c r="M1072" s="295"/>
      <c r="N1072" s="302"/>
      <c r="O1072" s="302"/>
      <c r="P1072" s="302"/>
      <c r="Q1072" s="302"/>
      <c r="R1072" s="302"/>
      <c r="S1072" s="302"/>
      <c r="T1072" s="302"/>
      <c r="U1072" s="302"/>
      <c r="V1072" s="302"/>
      <c r="W1072" s="302"/>
      <c r="X1072" s="302"/>
      <c r="Y1072" s="302"/>
      <c r="Z1072" s="302"/>
      <c r="AA1072" s="302"/>
      <c r="AD1072"/>
      <c r="AE1072"/>
    </row>
    <row r="1073" spans="2:31" ht="63.75" hidden="1">
      <c r="B1073" s="313">
        <f t="shared" si="16"/>
        <v>0</v>
      </c>
      <c r="C1073" s="296"/>
      <c r="D1073" s="296"/>
      <c r="E1073" s="296"/>
      <c r="F1073" s="296"/>
      <c r="G1073" s="296"/>
      <c r="H1073" s="296"/>
      <c r="I1073" s="296"/>
      <c r="J1073" s="296"/>
      <c r="K1073" s="295"/>
      <c r="L1073" s="295"/>
      <c r="M1073" s="295"/>
      <c r="N1073" s="302"/>
      <c r="O1073" s="302"/>
      <c r="P1073" s="302"/>
      <c r="Q1073" s="302"/>
      <c r="R1073" s="302"/>
      <c r="S1073" s="302"/>
      <c r="T1073" s="302"/>
      <c r="U1073" s="302"/>
      <c r="V1073" s="302"/>
      <c r="W1073" s="302"/>
      <c r="X1073" s="302"/>
      <c r="Y1073" s="302"/>
      <c r="Z1073" s="302"/>
      <c r="AA1073" s="302"/>
      <c r="AD1073"/>
      <c r="AE1073"/>
    </row>
    <row r="1074" spans="2:31" ht="63.75" hidden="1">
      <c r="B1074" s="313">
        <f t="shared" si="16"/>
        <v>0</v>
      </c>
      <c r="C1074" s="296"/>
      <c r="D1074" s="296"/>
      <c r="E1074" s="296"/>
      <c r="F1074" s="296"/>
      <c r="G1074" s="296"/>
      <c r="H1074" s="296"/>
      <c r="I1074" s="296"/>
      <c r="J1074" s="296"/>
      <c r="K1074" s="295"/>
      <c r="L1074" s="295"/>
      <c r="M1074" s="295"/>
      <c r="N1074" s="302"/>
      <c r="O1074" s="302"/>
      <c r="P1074" s="302"/>
      <c r="Q1074" s="302"/>
      <c r="R1074" s="302"/>
      <c r="S1074" s="302"/>
      <c r="T1074" s="302"/>
      <c r="U1074" s="302"/>
      <c r="V1074" s="302"/>
      <c r="W1074" s="302"/>
      <c r="X1074" s="302"/>
      <c r="Y1074" s="302"/>
      <c r="Z1074" s="302"/>
      <c r="AA1074" s="302"/>
      <c r="AD1074"/>
      <c r="AE1074"/>
    </row>
    <row r="1075" spans="2:31" ht="63.75" hidden="1">
      <c r="B1075" s="313">
        <f t="shared" si="16"/>
        <v>0</v>
      </c>
      <c r="C1075" s="296"/>
      <c r="D1075" s="296"/>
      <c r="E1075" s="296"/>
      <c r="F1075" s="296"/>
      <c r="G1075" s="296"/>
      <c r="H1075" s="296"/>
      <c r="I1075" s="296"/>
      <c r="J1075" s="296"/>
      <c r="K1075" s="295"/>
      <c r="L1075" s="295"/>
      <c r="M1075" s="295"/>
      <c r="N1075" s="302"/>
      <c r="O1075" s="302"/>
      <c r="P1075" s="302"/>
      <c r="Q1075" s="302"/>
      <c r="R1075" s="302"/>
      <c r="S1075" s="302"/>
      <c r="T1075" s="302"/>
      <c r="U1075" s="302"/>
      <c r="V1075" s="302"/>
      <c r="W1075" s="302"/>
      <c r="X1075" s="302"/>
      <c r="Y1075" s="302"/>
      <c r="Z1075" s="302"/>
      <c r="AA1075" s="302"/>
      <c r="AD1075"/>
      <c r="AE1075"/>
    </row>
    <row r="1076" spans="2:31" ht="63.75" hidden="1">
      <c r="B1076" s="313">
        <f t="shared" si="16"/>
        <v>0</v>
      </c>
      <c r="C1076" s="296"/>
      <c r="D1076" s="296"/>
      <c r="E1076" s="296"/>
      <c r="F1076" s="296"/>
      <c r="G1076" s="296"/>
      <c r="H1076" s="296"/>
      <c r="I1076" s="296"/>
      <c r="J1076" s="296"/>
      <c r="K1076" s="295"/>
      <c r="L1076" s="295"/>
      <c r="M1076" s="295"/>
      <c r="N1076" s="302"/>
      <c r="O1076" s="302"/>
      <c r="P1076" s="302"/>
      <c r="Q1076" s="302"/>
      <c r="R1076" s="302"/>
      <c r="S1076" s="302"/>
      <c r="T1076" s="302"/>
      <c r="U1076" s="302"/>
      <c r="V1076" s="302"/>
      <c r="W1076" s="302"/>
      <c r="X1076" s="302"/>
      <c r="Y1076" s="302"/>
      <c r="Z1076" s="302"/>
      <c r="AA1076" s="302"/>
      <c r="AD1076"/>
      <c r="AE1076"/>
    </row>
    <row r="1077" spans="2:31" ht="63.75" hidden="1">
      <c r="B1077" s="313">
        <f t="shared" si="16"/>
        <v>0</v>
      </c>
      <c r="C1077" s="296"/>
      <c r="D1077" s="296"/>
      <c r="E1077" s="296"/>
      <c r="F1077" s="296"/>
      <c r="G1077" s="296"/>
      <c r="H1077" s="296"/>
      <c r="I1077" s="296"/>
      <c r="J1077" s="296"/>
      <c r="K1077" s="295"/>
      <c r="L1077" s="295"/>
      <c r="M1077" s="295"/>
      <c r="N1077" s="302"/>
      <c r="O1077" s="302"/>
      <c r="P1077" s="302"/>
      <c r="Q1077" s="302"/>
      <c r="R1077" s="302"/>
      <c r="S1077" s="302"/>
      <c r="T1077" s="302"/>
      <c r="U1077" s="302"/>
      <c r="V1077" s="302"/>
      <c r="W1077" s="302"/>
      <c r="X1077" s="302"/>
      <c r="Y1077" s="302"/>
      <c r="Z1077" s="302"/>
      <c r="AA1077" s="302"/>
      <c r="AD1077"/>
      <c r="AE1077"/>
    </row>
    <row r="1078" spans="2:31" ht="63.75" hidden="1">
      <c r="B1078" s="313">
        <f t="shared" si="16"/>
        <v>0</v>
      </c>
      <c r="C1078" s="296"/>
      <c r="D1078" s="296"/>
      <c r="E1078" s="296"/>
      <c r="F1078" s="296"/>
      <c r="G1078" s="296"/>
      <c r="H1078" s="296"/>
      <c r="I1078" s="296"/>
      <c r="J1078" s="296"/>
      <c r="K1078" s="295"/>
      <c r="L1078" s="295"/>
      <c r="M1078" s="295"/>
      <c r="N1078" s="302"/>
      <c r="O1078" s="302"/>
      <c r="P1078" s="302"/>
      <c r="Q1078" s="302"/>
      <c r="R1078" s="302"/>
      <c r="S1078" s="302"/>
      <c r="T1078" s="302"/>
      <c r="U1078" s="302"/>
      <c r="V1078" s="302"/>
      <c r="W1078" s="302"/>
      <c r="X1078" s="302"/>
      <c r="Y1078" s="302"/>
      <c r="Z1078" s="302"/>
      <c r="AA1078" s="302"/>
      <c r="AD1078"/>
      <c r="AE1078"/>
    </row>
    <row r="1079" spans="2:31" ht="63.75" hidden="1">
      <c r="B1079" s="313">
        <f t="shared" si="16"/>
        <v>0</v>
      </c>
      <c r="C1079" s="296"/>
      <c r="D1079" s="296"/>
      <c r="E1079" s="296"/>
      <c r="F1079" s="296"/>
      <c r="G1079" s="296"/>
      <c r="H1079" s="296"/>
      <c r="I1079" s="296"/>
      <c r="J1079" s="296"/>
      <c r="K1079" s="217"/>
      <c r="L1079" s="217"/>
      <c r="M1079" s="217"/>
      <c r="N1079" s="302"/>
      <c r="O1079" s="302"/>
      <c r="P1079" s="302"/>
      <c r="Q1079" s="302"/>
      <c r="R1079" s="302"/>
      <c r="S1079" s="302"/>
      <c r="T1079" s="302"/>
      <c r="U1079" s="302"/>
      <c r="V1079" s="302"/>
      <c r="W1079" s="302"/>
      <c r="X1079" s="302"/>
      <c r="Y1079" s="302"/>
      <c r="Z1079" s="302"/>
      <c r="AA1079" s="302"/>
      <c r="AD1079"/>
      <c r="AE1079"/>
    </row>
    <row r="1080" spans="2:31" ht="63.75" hidden="1">
      <c r="B1080" s="313">
        <f t="shared" si="16"/>
        <v>0</v>
      </c>
      <c r="C1080" s="296"/>
      <c r="D1080" s="296"/>
      <c r="E1080" s="296"/>
      <c r="F1080" s="296"/>
      <c r="G1080" s="296"/>
      <c r="H1080" s="296"/>
      <c r="I1080" s="296"/>
      <c r="J1080" s="296"/>
      <c r="K1080" s="217"/>
      <c r="L1080" s="217"/>
      <c r="M1080" s="217"/>
      <c r="N1080" s="302"/>
      <c r="O1080" s="302"/>
      <c r="P1080" s="302"/>
      <c r="Q1080" s="302"/>
      <c r="R1080" s="302"/>
      <c r="S1080" s="302"/>
      <c r="T1080" s="302"/>
      <c r="U1080" s="302"/>
      <c r="V1080" s="302"/>
      <c r="W1080" s="302"/>
      <c r="X1080" s="302"/>
      <c r="Y1080" s="302"/>
      <c r="Z1080" s="302"/>
      <c r="AA1080" s="302"/>
      <c r="AD1080"/>
      <c r="AE1080"/>
    </row>
    <row r="1081" spans="2:31" ht="63.75" hidden="1">
      <c r="B1081" s="313">
        <f t="shared" si="16"/>
        <v>0</v>
      </c>
      <c r="C1081" s="296"/>
      <c r="D1081" s="296"/>
      <c r="E1081" s="296"/>
      <c r="F1081" s="296"/>
      <c r="G1081" s="296"/>
      <c r="H1081" s="296"/>
      <c r="I1081" s="296"/>
      <c r="J1081" s="296"/>
      <c r="K1081" s="217"/>
      <c r="L1081" s="217"/>
      <c r="M1081" s="217"/>
      <c r="N1081" s="302"/>
      <c r="O1081" s="302"/>
      <c r="P1081" s="302"/>
      <c r="Q1081" s="302"/>
      <c r="R1081" s="302"/>
      <c r="S1081" s="302"/>
      <c r="T1081" s="302"/>
      <c r="U1081" s="302"/>
      <c r="V1081" s="302"/>
      <c r="W1081" s="302"/>
      <c r="X1081" s="302"/>
      <c r="Y1081" s="302"/>
      <c r="Z1081" s="302"/>
      <c r="AA1081" s="302"/>
      <c r="AD1081"/>
      <c r="AE1081"/>
    </row>
    <row r="1082" spans="2:31" ht="63.75" hidden="1">
      <c r="B1082" s="313">
        <f t="shared" si="16"/>
        <v>0</v>
      </c>
      <c r="C1082" s="296"/>
      <c r="D1082" s="296"/>
      <c r="E1082" s="296"/>
      <c r="F1082" s="296"/>
      <c r="G1082" s="296"/>
      <c r="H1082" s="296"/>
      <c r="I1082" s="296"/>
      <c r="J1082" s="296"/>
      <c r="K1082" s="217"/>
      <c r="L1082" s="217"/>
      <c r="M1082" s="217"/>
      <c r="N1082" s="302"/>
      <c r="O1082" s="302"/>
      <c r="P1082" s="302"/>
      <c r="Q1082" s="302"/>
      <c r="R1082" s="302"/>
      <c r="S1082" s="302"/>
      <c r="T1082" s="302"/>
      <c r="U1082" s="302"/>
      <c r="V1082" s="302"/>
      <c r="W1082" s="302"/>
      <c r="X1082" s="302"/>
      <c r="Y1082" s="302"/>
      <c r="Z1082" s="302"/>
      <c r="AA1082" s="302"/>
      <c r="AD1082"/>
      <c r="AE1082"/>
    </row>
    <row r="1083" spans="2:31" ht="63.75" hidden="1">
      <c r="B1083" s="313">
        <f t="shared" si="16"/>
        <v>0</v>
      </c>
      <c r="C1083" s="296"/>
      <c r="D1083" s="296"/>
      <c r="E1083" s="296"/>
      <c r="F1083" s="296"/>
      <c r="G1083" s="296"/>
      <c r="H1083" s="296"/>
      <c r="I1083" s="296"/>
      <c r="J1083" s="296"/>
      <c r="K1083" s="217"/>
      <c r="L1083" s="217"/>
      <c r="M1083" s="217"/>
      <c r="N1083" s="302"/>
      <c r="O1083" s="302"/>
      <c r="P1083" s="302"/>
      <c r="Q1083" s="302"/>
      <c r="R1083" s="302"/>
      <c r="S1083" s="302"/>
      <c r="T1083" s="302"/>
      <c r="U1083" s="302"/>
      <c r="V1083" s="302"/>
      <c r="W1083" s="302"/>
      <c r="X1083" s="302"/>
      <c r="Y1083" s="302"/>
      <c r="Z1083" s="302"/>
      <c r="AA1083" s="302"/>
      <c r="AD1083"/>
      <c r="AE1083"/>
    </row>
    <row r="1084" spans="2:31" ht="63.75" hidden="1">
      <c r="B1084" s="313">
        <f t="shared" si="16"/>
        <v>0</v>
      </c>
      <c r="C1084" s="296"/>
      <c r="D1084" s="296"/>
      <c r="E1084" s="296"/>
      <c r="F1084" s="296"/>
      <c r="G1084" s="296"/>
      <c r="H1084" s="296"/>
      <c r="I1084" s="296"/>
      <c r="J1084" s="296"/>
      <c r="K1084" s="217"/>
      <c r="L1084" s="217"/>
      <c r="M1084" s="217"/>
      <c r="N1084" s="302"/>
      <c r="O1084" s="302"/>
      <c r="P1084" s="302"/>
      <c r="Q1084" s="302"/>
      <c r="R1084" s="302"/>
      <c r="S1084" s="302"/>
      <c r="T1084" s="302"/>
      <c r="U1084" s="302"/>
      <c r="V1084" s="302"/>
      <c r="W1084" s="302"/>
      <c r="X1084" s="302"/>
      <c r="Y1084" s="302"/>
      <c r="Z1084" s="302"/>
      <c r="AA1084" s="302"/>
      <c r="AD1084"/>
      <c r="AE1084"/>
    </row>
    <row r="1085" spans="2:31" ht="63.75" hidden="1">
      <c r="B1085" s="313">
        <f t="shared" si="16"/>
        <v>0</v>
      </c>
      <c r="C1085" s="296"/>
      <c r="D1085" s="296"/>
      <c r="E1085" s="296"/>
      <c r="F1085" s="296"/>
      <c r="G1085" s="296"/>
      <c r="H1085" s="296"/>
      <c r="I1085" s="296"/>
      <c r="J1085" s="296"/>
      <c r="K1085" s="217"/>
      <c r="L1085" s="217"/>
      <c r="M1085" s="217"/>
      <c r="N1085" s="302"/>
      <c r="O1085" s="302"/>
      <c r="P1085" s="302"/>
      <c r="Q1085" s="302"/>
      <c r="R1085" s="302"/>
      <c r="S1085" s="302"/>
      <c r="T1085" s="302"/>
      <c r="U1085" s="302"/>
      <c r="V1085" s="302"/>
      <c r="W1085" s="302"/>
      <c r="X1085" s="302"/>
      <c r="Y1085" s="302"/>
      <c r="Z1085" s="302"/>
      <c r="AA1085" s="302"/>
      <c r="AD1085"/>
      <c r="AE1085"/>
    </row>
    <row r="1086" spans="2:31" ht="63.75" hidden="1">
      <c r="B1086" s="313">
        <f t="shared" si="16"/>
        <v>0</v>
      </c>
      <c r="C1086" s="296"/>
      <c r="D1086" s="296"/>
      <c r="E1086" s="296"/>
      <c r="F1086" s="296"/>
      <c r="G1086" s="296"/>
      <c r="H1086" s="296"/>
      <c r="I1086" s="296"/>
      <c r="J1086" s="296"/>
      <c r="K1086" s="217"/>
      <c r="L1086" s="217"/>
      <c r="M1086" s="217"/>
      <c r="N1086" s="302"/>
      <c r="O1086" s="302"/>
      <c r="P1086" s="302"/>
      <c r="Q1086" s="302"/>
      <c r="R1086" s="302"/>
      <c r="S1086" s="302"/>
      <c r="T1086" s="302"/>
      <c r="U1086" s="302"/>
      <c r="V1086" s="302"/>
      <c r="W1086" s="302"/>
      <c r="X1086" s="302"/>
      <c r="Y1086" s="302"/>
      <c r="Z1086" s="302"/>
      <c r="AA1086" s="302"/>
      <c r="AD1086"/>
      <c r="AE1086"/>
    </row>
    <row r="1087" spans="2:31" ht="63.75" hidden="1">
      <c r="B1087" s="313">
        <f t="shared" si="16"/>
        <v>0</v>
      </c>
      <c r="C1087" s="296"/>
      <c r="D1087" s="296"/>
      <c r="E1087" s="296"/>
      <c r="F1087" s="296"/>
      <c r="G1087" s="296"/>
      <c r="H1087" s="296"/>
      <c r="I1087" s="296"/>
      <c r="J1087" s="296"/>
      <c r="K1087" s="217"/>
      <c r="L1087" s="217"/>
      <c r="M1087" s="217"/>
      <c r="N1087" s="302"/>
      <c r="O1087" s="302"/>
      <c r="P1087" s="302"/>
      <c r="Q1087" s="302"/>
      <c r="R1087" s="302"/>
      <c r="S1087" s="302"/>
      <c r="T1087" s="302"/>
      <c r="U1087" s="302"/>
      <c r="V1087" s="302"/>
      <c r="W1087" s="302"/>
      <c r="X1087" s="302"/>
      <c r="Y1087" s="302"/>
      <c r="Z1087" s="302"/>
      <c r="AA1087" s="302"/>
      <c r="AD1087"/>
      <c r="AE1087"/>
    </row>
    <row r="1088" spans="2:31" ht="63.75" hidden="1">
      <c r="B1088" s="313">
        <f t="shared" si="16"/>
        <v>0</v>
      </c>
      <c r="C1088" s="296"/>
      <c r="D1088" s="296"/>
      <c r="E1088" s="296"/>
      <c r="F1088" s="296"/>
      <c r="G1088" s="296"/>
      <c r="H1088" s="296"/>
      <c r="I1088" s="296"/>
      <c r="J1088" s="296"/>
      <c r="K1088" s="217"/>
      <c r="L1088" s="217"/>
      <c r="M1088" s="217"/>
      <c r="N1088" s="302"/>
      <c r="O1088" s="302"/>
      <c r="P1088" s="302"/>
      <c r="Q1088" s="302"/>
      <c r="R1088" s="302"/>
      <c r="S1088" s="302"/>
      <c r="T1088" s="302"/>
      <c r="U1088" s="302"/>
      <c r="V1088" s="302"/>
      <c r="W1088" s="302"/>
      <c r="X1088" s="302"/>
      <c r="Y1088" s="302"/>
      <c r="Z1088" s="302"/>
      <c r="AA1088" s="302"/>
      <c r="AD1088"/>
      <c r="AE1088"/>
    </row>
    <row r="1089" spans="2:31" ht="63.75" hidden="1">
      <c r="B1089" s="313">
        <f t="shared" si="16"/>
        <v>0</v>
      </c>
      <c r="C1089" s="296"/>
      <c r="D1089" s="296"/>
      <c r="E1089" s="296"/>
      <c r="F1089" s="296"/>
      <c r="G1089" s="296"/>
      <c r="H1089" s="296"/>
      <c r="I1089" s="296"/>
      <c r="J1089" s="296"/>
      <c r="K1089" s="217"/>
      <c r="L1089" s="217"/>
      <c r="M1089" s="217"/>
      <c r="N1089" s="302"/>
      <c r="O1089" s="302"/>
      <c r="P1089" s="302"/>
      <c r="Q1089" s="302"/>
      <c r="R1089" s="302"/>
      <c r="S1089" s="302"/>
      <c r="T1089" s="302"/>
      <c r="U1089" s="302"/>
      <c r="V1089" s="302"/>
      <c r="W1089" s="302"/>
      <c r="X1089" s="302"/>
      <c r="Y1089" s="302"/>
      <c r="Z1089" s="302"/>
      <c r="AA1089" s="302"/>
      <c r="AD1089"/>
      <c r="AE1089"/>
    </row>
    <row r="1090" spans="2:31" ht="63.75" hidden="1">
      <c r="B1090" s="313">
        <f t="shared" si="16"/>
        <v>0</v>
      </c>
      <c r="C1090" s="296"/>
      <c r="D1090" s="296"/>
      <c r="E1090" s="296"/>
      <c r="F1090" s="296"/>
      <c r="G1090" s="296"/>
      <c r="H1090" s="296"/>
      <c r="I1090" s="296"/>
      <c r="J1090" s="296"/>
      <c r="K1090" s="217"/>
      <c r="L1090" s="217"/>
      <c r="M1090" s="217"/>
      <c r="N1090" s="302"/>
      <c r="O1090" s="302"/>
      <c r="P1090" s="302"/>
      <c r="Q1090" s="302"/>
      <c r="R1090" s="302"/>
      <c r="S1090" s="302"/>
      <c r="T1090" s="302"/>
      <c r="U1090" s="302"/>
      <c r="V1090" s="302"/>
      <c r="W1090" s="302"/>
      <c r="X1090" s="302"/>
      <c r="Y1090" s="302"/>
      <c r="Z1090" s="302"/>
      <c r="AA1090" s="302"/>
      <c r="AD1090"/>
      <c r="AE1090"/>
    </row>
    <row r="1091" spans="2:31" ht="63.75" hidden="1">
      <c r="B1091" s="313">
        <f t="shared" si="16"/>
        <v>0</v>
      </c>
      <c r="C1091" s="296"/>
      <c r="D1091" s="296"/>
      <c r="E1091" s="296"/>
      <c r="F1091" s="296"/>
      <c r="G1091" s="296"/>
      <c r="H1091" s="296"/>
      <c r="I1091" s="296"/>
      <c r="J1091" s="296"/>
      <c r="K1091" s="217"/>
      <c r="L1091" s="217"/>
      <c r="M1091" s="217"/>
      <c r="N1091" s="302"/>
      <c r="O1091" s="302"/>
      <c r="P1091" s="302"/>
      <c r="Q1091" s="302"/>
      <c r="R1091" s="302"/>
      <c r="S1091" s="302"/>
      <c r="T1091" s="302"/>
      <c r="U1091" s="302"/>
      <c r="V1091" s="302"/>
      <c r="W1091" s="302"/>
      <c r="X1091" s="302"/>
      <c r="Y1091" s="302"/>
      <c r="Z1091" s="302"/>
      <c r="AA1091" s="302"/>
      <c r="AD1091"/>
      <c r="AE1091"/>
    </row>
    <row r="1092" spans="2:31" ht="63.75" hidden="1">
      <c r="B1092" s="313">
        <f t="shared" si="16"/>
        <v>0</v>
      </c>
      <c r="C1092" s="296"/>
      <c r="D1092" s="296"/>
      <c r="E1092" s="296"/>
      <c r="F1092" s="296"/>
      <c r="G1092" s="296"/>
      <c r="H1092" s="296"/>
      <c r="I1092" s="296"/>
      <c r="J1092" s="296"/>
      <c r="K1092" s="217"/>
      <c r="L1092" s="217"/>
      <c r="M1092" s="217"/>
      <c r="N1092" s="302"/>
      <c r="O1092" s="302"/>
      <c r="P1092" s="302"/>
      <c r="Q1092" s="302"/>
      <c r="R1092" s="302"/>
      <c r="S1092" s="302"/>
      <c r="T1092" s="302"/>
      <c r="U1092" s="302"/>
      <c r="V1092" s="302"/>
      <c r="W1092" s="302"/>
      <c r="X1092" s="302"/>
      <c r="Y1092" s="302"/>
      <c r="Z1092" s="302"/>
      <c r="AA1092" s="302"/>
      <c r="AD1092"/>
      <c r="AE1092"/>
    </row>
    <row r="1093" spans="2:31" ht="63.75" hidden="1">
      <c r="B1093" s="313">
        <f t="shared" si="16"/>
        <v>0</v>
      </c>
      <c r="C1093" s="296"/>
      <c r="D1093" s="296"/>
      <c r="E1093" s="296"/>
      <c r="F1093" s="296"/>
      <c r="G1093" s="296"/>
      <c r="H1093" s="296"/>
      <c r="I1093" s="296"/>
      <c r="J1093" s="296"/>
      <c r="K1093" s="295"/>
      <c r="L1093" s="295"/>
      <c r="M1093" s="295"/>
      <c r="N1093" s="302"/>
      <c r="O1093" s="302"/>
      <c r="P1093" s="302"/>
      <c r="Q1093" s="302"/>
      <c r="R1093" s="302"/>
      <c r="S1093" s="302"/>
      <c r="T1093" s="302"/>
      <c r="U1093" s="302"/>
      <c r="V1093" s="302"/>
      <c r="W1093" s="302"/>
      <c r="X1093" s="302"/>
      <c r="Y1093" s="302"/>
      <c r="Z1093" s="302"/>
      <c r="AA1093" s="302"/>
      <c r="AD1093"/>
      <c r="AE1093"/>
    </row>
    <row r="1094" spans="2:31" ht="63.75" hidden="1">
      <c r="B1094" s="313">
        <f t="shared" si="16"/>
        <v>0</v>
      </c>
      <c r="C1094" s="296"/>
      <c r="D1094" s="296"/>
      <c r="E1094" s="296"/>
      <c r="F1094" s="296"/>
      <c r="G1094" s="296"/>
      <c r="H1094" s="296"/>
      <c r="I1094" s="296"/>
      <c r="J1094" s="296"/>
      <c r="K1094" s="217"/>
      <c r="L1094" s="217"/>
      <c r="M1094" s="217"/>
      <c r="N1094" s="302"/>
      <c r="O1094" s="302"/>
      <c r="P1094" s="302"/>
      <c r="Q1094" s="302"/>
      <c r="R1094" s="302"/>
      <c r="S1094" s="302"/>
      <c r="T1094" s="302"/>
      <c r="U1094" s="302"/>
      <c r="V1094" s="302"/>
      <c r="W1094" s="302"/>
      <c r="X1094" s="302"/>
      <c r="Y1094" s="302"/>
      <c r="Z1094" s="302"/>
      <c r="AA1094" s="302"/>
      <c r="AD1094"/>
      <c r="AE1094"/>
    </row>
    <row r="1095" spans="2:31" ht="63.75" hidden="1">
      <c r="B1095" s="313">
        <f t="shared" si="16"/>
        <v>0</v>
      </c>
      <c r="C1095" s="296"/>
      <c r="D1095" s="296"/>
      <c r="E1095" s="296"/>
      <c r="F1095" s="296"/>
      <c r="G1095" s="296"/>
      <c r="H1095" s="296"/>
      <c r="I1095" s="296"/>
      <c r="J1095" s="296"/>
      <c r="K1095" s="217"/>
      <c r="L1095" s="217"/>
      <c r="M1095" s="217"/>
      <c r="N1095" s="302"/>
      <c r="O1095" s="302"/>
      <c r="P1095" s="302"/>
      <c r="Q1095" s="302"/>
      <c r="R1095" s="302"/>
      <c r="S1095" s="302"/>
      <c r="T1095" s="302"/>
      <c r="U1095" s="302"/>
      <c r="V1095" s="302"/>
      <c r="W1095" s="302"/>
      <c r="X1095" s="302"/>
      <c r="Y1095" s="302"/>
      <c r="Z1095" s="302"/>
      <c r="AA1095" s="302"/>
      <c r="AD1095"/>
      <c r="AE1095"/>
    </row>
    <row r="1096" spans="2:31" ht="63.75" hidden="1">
      <c r="B1096" s="313">
        <f t="shared" si="16"/>
        <v>0</v>
      </c>
      <c r="C1096" s="296"/>
      <c r="D1096" s="296"/>
      <c r="E1096" s="296"/>
      <c r="F1096" s="296"/>
      <c r="G1096" s="296"/>
      <c r="H1096" s="296"/>
      <c r="I1096" s="296"/>
      <c r="J1096" s="296"/>
      <c r="K1096" s="217"/>
      <c r="L1096" s="217"/>
      <c r="M1096" s="217"/>
      <c r="N1096" s="302"/>
      <c r="O1096" s="302"/>
      <c r="P1096" s="302"/>
      <c r="Q1096" s="302"/>
      <c r="R1096" s="302"/>
      <c r="S1096" s="302"/>
      <c r="T1096" s="302"/>
      <c r="U1096" s="302"/>
      <c r="V1096" s="302"/>
      <c r="W1096" s="302"/>
      <c r="X1096" s="302"/>
      <c r="Y1096" s="302"/>
      <c r="Z1096" s="302"/>
      <c r="AA1096" s="302"/>
      <c r="AD1096"/>
      <c r="AE1096"/>
    </row>
    <row r="1097" spans="2:31" ht="63.75" hidden="1">
      <c r="B1097" s="313">
        <f t="shared" si="16"/>
        <v>0</v>
      </c>
      <c r="C1097" s="296"/>
      <c r="D1097" s="296"/>
      <c r="E1097" s="296"/>
      <c r="F1097" s="296"/>
      <c r="G1097" s="296"/>
      <c r="H1097" s="296"/>
      <c r="I1097" s="296"/>
      <c r="J1097" s="296"/>
      <c r="K1097" s="217"/>
      <c r="L1097" s="217"/>
      <c r="M1097" s="217"/>
      <c r="N1097" s="302"/>
      <c r="O1097" s="302"/>
      <c r="P1097" s="302"/>
      <c r="Q1097" s="302"/>
      <c r="R1097" s="302"/>
      <c r="S1097" s="302"/>
      <c r="T1097" s="302"/>
      <c r="U1097" s="302"/>
      <c r="V1097" s="302"/>
      <c r="W1097" s="302"/>
      <c r="X1097" s="302"/>
      <c r="Y1097" s="302"/>
      <c r="Z1097" s="302"/>
      <c r="AA1097" s="302"/>
      <c r="AD1097"/>
      <c r="AE1097"/>
    </row>
    <row r="1098" spans="2:31" ht="63.75" hidden="1">
      <c r="B1098" s="313">
        <f t="shared" si="16"/>
        <v>0</v>
      </c>
      <c r="C1098" s="296"/>
      <c r="D1098" s="296"/>
      <c r="E1098" s="296"/>
      <c r="F1098" s="296"/>
      <c r="G1098" s="296"/>
      <c r="H1098" s="296"/>
      <c r="I1098" s="296"/>
      <c r="J1098" s="296"/>
      <c r="K1098" s="217"/>
      <c r="L1098" s="217"/>
      <c r="M1098" s="217"/>
      <c r="N1098" s="302"/>
      <c r="O1098" s="302"/>
      <c r="P1098" s="302"/>
      <c r="Q1098" s="302"/>
      <c r="R1098" s="302"/>
      <c r="S1098" s="302"/>
      <c r="T1098" s="302"/>
      <c r="U1098" s="302"/>
      <c r="V1098" s="302"/>
      <c r="W1098" s="302"/>
      <c r="X1098" s="302"/>
      <c r="Y1098" s="302"/>
      <c r="Z1098" s="302"/>
      <c r="AA1098" s="302"/>
      <c r="AD1098"/>
      <c r="AE1098"/>
    </row>
    <row r="1099" spans="2:31" ht="63.75" hidden="1">
      <c r="B1099" s="313">
        <f t="shared" si="16"/>
        <v>0</v>
      </c>
      <c r="C1099" s="296"/>
      <c r="D1099" s="296"/>
      <c r="E1099" s="296"/>
      <c r="F1099" s="296"/>
      <c r="G1099" s="296"/>
      <c r="H1099" s="296"/>
      <c r="I1099" s="296"/>
      <c r="J1099" s="296"/>
      <c r="K1099" s="217"/>
      <c r="L1099" s="217"/>
      <c r="M1099" s="217"/>
      <c r="N1099" s="302"/>
      <c r="O1099" s="302"/>
      <c r="P1099" s="302"/>
      <c r="Q1099" s="302"/>
      <c r="R1099" s="302"/>
      <c r="S1099" s="302"/>
      <c r="T1099" s="302"/>
      <c r="U1099" s="302"/>
      <c r="V1099" s="302"/>
      <c r="W1099" s="302"/>
      <c r="X1099" s="302"/>
      <c r="Y1099" s="302"/>
      <c r="Z1099" s="302"/>
      <c r="AA1099" s="302"/>
      <c r="AD1099"/>
      <c r="AE1099"/>
    </row>
    <row r="1100" spans="2:31" ht="63.75" hidden="1">
      <c r="B1100" s="313">
        <f t="shared" ref="B1100:B1163" si="17">IF($C$8=$B$6,"",AA1100)</f>
        <v>0</v>
      </c>
      <c r="C1100" s="296"/>
      <c r="D1100" s="296"/>
      <c r="E1100" s="296"/>
      <c r="F1100" s="296"/>
      <c r="G1100" s="296"/>
      <c r="H1100" s="296"/>
      <c r="I1100" s="296"/>
      <c r="J1100" s="296"/>
      <c r="K1100" s="217"/>
      <c r="L1100" s="217"/>
      <c r="M1100" s="217"/>
      <c r="N1100" s="302"/>
      <c r="O1100" s="302"/>
      <c r="P1100" s="302"/>
      <c r="Q1100" s="302"/>
      <c r="R1100" s="302"/>
      <c r="S1100" s="302"/>
      <c r="T1100" s="302"/>
      <c r="U1100" s="302"/>
      <c r="V1100" s="302"/>
      <c r="W1100" s="302"/>
      <c r="X1100" s="302"/>
      <c r="Y1100" s="302"/>
      <c r="Z1100" s="302"/>
      <c r="AA1100" s="302"/>
      <c r="AD1100"/>
      <c r="AE1100"/>
    </row>
    <row r="1101" spans="2:31" ht="63.75" hidden="1">
      <c r="B1101" s="313">
        <f t="shared" si="17"/>
        <v>0</v>
      </c>
      <c r="C1101" s="296"/>
      <c r="D1101" s="296"/>
      <c r="E1101" s="296"/>
      <c r="F1101" s="296"/>
      <c r="G1101" s="296"/>
      <c r="H1101" s="296"/>
      <c r="I1101" s="296"/>
      <c r="J1101" s="296"/>
      <c r="K1101" s="217"/>
      <c r="L1101" s="217"/>
      <c r="M1101" s="217"/>
      <c r="N1101" s="302"/>
      <c r="O1101" s="302"/>
      <c r="P1101" s="302"/>
      <c r="Q1101" s="302"/>
      <c r="R1101" s="302"/>
      <c r="S1101" s="302"/>
      <c r="T1101" s="302"/>
      <c r="U1101" s="302"/>
      <c r="V1101" s="302"/>
      <c r="W1101" s="302"/>
      <c r="X1101" s="302"/>
      <c r="Y1101" s="302"/>
      <c r="Z1101" s="302"/>
      <c r="AA1101" s="302"/>
      <c r="AD1101"/>
      <c r="AE1101"/>
    </row>
    <row r="1102" spans="2:31" ht="63.75" hidden="1">
      <c r="B1102" s="313">
        <f t="shared" si="17"/>
        <v>0</v>
      </c>
      <c r="C1102" s="296"/>
      <c r="D1102" s="296"/>
      <c r="E1102" s="296"/>
      <c r="F1102" s="296"/>
      <c r="G1102" s="296"/>
      <c r="H1102" s="296"/>
      <c r="I1102" s="296"/>
      <c r="J1102" s="296"/>
      <c r="K1102" s="217"/>
      <c r="L1102" s="217"/>
      <c r="M1102" s="217"/>
      <c r="N1102" s="302"/>
      <c r="O1102" s="302"/>
      <c r="P1102" s="302"/>
      <c r="Q1102" s="302"/>
      <c r="R1102" s="302"/>
      <c r="S1102" s="302"/>
      <c r="T1102" s="302"/>
      <c r="U1102" s="302"/>
      <c r="V1102" s="302"/>
      <c r="W1102" s="302"/>
      <c r="X1102" s="302"/>
      <c r="Y1102" s="302"/>
      <c r="Z1102" s="302"/>
      <c r="AA1102" s="302"/>
      <c r="AD1102"/>
      <c r="AE1102"/>
    </row>
    <row r="1103" spans="2:31" ht="63.75" hidden="1">
      <c r="B1103" s="313">
        <f t="shared" si="17"/>
        <v>0</v>
      </c>
      <c r="C1103" s="296"/>
      <c r="D1103" s="296"/>
      <c r="E1103" s="296"/>
      <c r="F1103" s="296"/>
      <c r="G1103" s="296"/>
      <c r="H1103" s="296"/>
      <c r="I1103" s="296"/>
      <c r="J1103" s="296"/>
      <c r="K1103" s="217"/>
      <c r="L1103" s="217"/>
      <c r="M1103" s="217"/>
      <c r="N1103" s="302"/>
      <c r="O1103" s="302"/>
      <c r="P1103" s="302"/>
      <c r="Q1103" s="302"/>
      <c r="R1103" s="302"/>
      <c r="S1103" s="302"/>
      <c r="T1103" s="302"/>
      <c r="U1103" s="302"/>
      <c r="V1103" s="302"/>
      <c r="W1103" s="302"/>
      <c r="X1103" s="302"/>
      <c r="Y1103" s="302"/>
      <c r="Z1103" s="302"/>
      <c r="AA1103" s="302"/>
      <c r="AD1103"/>
      <c r="AE1103"/>
    </row>
    <row r="1104" spans="2:31" ht="63.75" hidden="1">
      <c r="B1104" s="313">
        <f t="shared" si="17"/>
        <v>0</v>
      </c>
      <c r="C1104" s="296"/>
      <c r="D1104" s="296"/>
      <c r="E1104" s="296"/>
      <c r="F1104" s="296"/>
      <c r="G1104" s="296"/>
      <c r="H1104" s="296"/>
      <c r="I1104" s="296"/>
      <c r="J1104" s="296"/>
      <c r="K1104" s="217"/>
      <c r="L1104" s="217"/>
      <c r="M1104" s="217"/>
      <c r="N1104" s="302"/>
      <c r="O1104" s="302"/>
      <c r="P1104" s="302"/>
      <c r="Q1104" s="302"/>
      <c r="R1104" s="302"/>
      <c r="S1104" s="302"/>
      <c r="T1104" s="302"/>
      <c r="U1104" s="302"/>
      <c r="V1104" s="302"/>
      <c r="W1104" s="302"/>
      <c r="X1104" s="302"/>
      <c r="Y1104" s="302"/>
      <c r="Z1104" s="302"/>
      <c r="AA1104" s="302"/>
      <c r="AD1104"/>
      <c r="AE1104"/>
    </row>
    <row r="1105" spans="2:31" ht="63.75" hidden="1">
      <c r="B1105" s="313">
        <f t="shared" si="17"/>
        <v>0</v>
      </c>
      <c r="C1105" s="296"/>
      <c r="D1105" s="296"/>
      <c r="E1105" s="296"/>
      <c r="F1105" s="296"/>
      <c r="G1105" s="296"/>
      <c r="H1105" s="296"/>
      <c r="I1105" s="296"/>
      <c r="J1105" s="296"/>
      <c r="K1105" s="217"/>
      <c r="L1105" s="217"/>
      <c r="M1105" s="217"/>
      <c r="N1105" s="302"/>
      <c r="O1105" s="302"/>
      <c r="P1105" s="302"/>
      <c r="Q1105" s="302"/>
      <c r="R1105" s="302"/>
      <c r="S1105" s="302"/>
      <c r="T1105" s="302"/>
      <c r="U1105" s="302"/>
      <c r="V1105" s="302"/>
      <c r="W1105" s="302"/>
      <c r="X1105" s="302"/>
      <c r="Y1105" s="302"/>
      <c r="Z1105" s="302"/>
      <c r="AA1105" s="302"/>
      <c r="AD1105"/>
      <c r="AE1105"/>
    </row>
    <row r="1106" spans="2:31" ht="63.75" hidden="1">
      <c r="B1106" s="313">
        <f t="shared" si="17"/>
        <v>0</v>
      </c>
      <c r="C1106" s="296"/>
      <c r="D1106" s="296"/>
      <c r="E1106" s="296"/>
      <c r="F1106" s="296"/>
      <c r="G1106" s="296"/>
      <c r="H1106" s="296"/>
      <c r="I1106" s="296"/>
      <c r="J1106" s="296"/>
      <c r="K1106" s="217"/>
      <c r="L1106" s="217"/>
      <c r="M1106" s="217"/>
      <c r="N1106" s="302"/>
      <c r="O1106" s="302"/>
      <c r="P1106" s="302"/>
      <c r="Q1106" s="302"/>
      <c r="R1106" s="302"/>
      <c r="S1106" s="302"/>
      <c r="T1106" s="302"/>
      <c r="U1106" s="302"/>
      <c r="V1106" s="302"/>
      <c r="W1106" s="302"/>
      <c r="X1106" s="302"/>
      <c r="Y1106" s="302"/>
      <c r="Z1106" s="302"/>
      <c r="AA1106" s="302"/>
      <c r="AD1106"/>
      <c r="AE1106"/>
    </row>
    <row r="1107" spans="2:31" ht="63.75" hidden="1">
      <c r="B1107" s="313">
        <f t="shared" si="17"/>
        <v>0</v>
      </c>
      <c r="C1107" s="296"/>
      <c r="D1107" s="296"/>
      <c r="E1107" s="296"/>
      <c r="F1107" s="296"/>
      <c r="G1107" s="296"/>
      <c r="H1107" s="296"/>
      <c r="I1107" s="296"/>
      <c r="J1107" s="296"/>
      <c r="K1107" s="217"/>
      <c r="L1107" s="217"/>
      <c r="M1107" s="217"/>
      <c r="N1107" s="302"/>
      <c r="O1107" s="302"/>
      <c r="P1107" s="302"/>
      <c r="Q1107" s="302"/>
      <c r="R1107" s="302"/>
      <c r="S1107" s="302"/>
      <c r="T1107" s="302"/>
      <c r="U1107" s="302"/>
      <c r="V1107" s="302"/>
      <c r="W1107" s="302"/>
      <c r="X1107" s="302"/>
      <c r="Y1107" s="302"/>
      <c r="Z1107" s="302"/>
      <c r="AA1107" s="302"/>
      <c r="AD1107"/>
      <c r="AE1107"/>
    </row>
    <row r="1108" spans="2:31" ht="63.75" hidden="1">
      <c r="B1108" s="313">
        <f t="shared" si="17"/>
        <v>0</v>
      </c>
      <c r="C1108" s="296"/>
      <c r="D1108" s="296"/>
      <c r="E1108" s="296"/>
      <c r="F1108" s="296"/>
      <c r="G1108" s="296"/>
      <c r="H1108" s="296"/>
      <c r="I1108" s="296"/>
      <c r="J1108" s="296"/>
      <c r="K1108" s="217"/>
      <c r="L1108" s="217"/>
      <c r="M1108" s="217"/>
      <c r="N1108" s="302"/>
      <c r="O1108" s="302"/>
      <c r="P1108" s="302"/>
      <c r="Q1108" s="302"/>
      <c r="R1108" s="302"/>
      <c r="S1108" s="302"/>
      <c r="T1108" s="302"/>
      <c r="U1108" s="302"/>
      <c r="V1108" s="302"/>
      <c r="W1108" s="302"/>
      <c r="X1108" s="302"/>
      <c r="Y1108" s="302"/>
      <c r="Z1108" s="302"/>
      <c r="AA1108" s="302"/>
      <c r="AD1108"/>
      <c r="AE1108"/>
    </row>
    <row r="1109" spans="2:31" ht="63.75" hidden="1">
      <c r="B1109" s="313">
        <f t="shared" si="17"/>
        <v>0</v>
      </c>
      <c r="C1109" s="296"/>
      <c r="D1109" s="296"/>
      <c r="E1109" s="296"/>
      <c r="F1109" s="296"/>
      <c r="G1109" s="296"/>
      <c r="H1109" s="296"/>
      <c r="I1109" s="296"/>
      <c r="J1109" s="296"/>
      <c r="K1109" s="217"/>
      <c r="L1109" s="217"/>
      <c r="M1109" s="217"/>
      <c r="N1109" s="302"/>
      <c r="O1109" s="302"/>
      <c r="P1109" s="302"/>
      <c r="Q1109" s="302"/>
      <c r="R1109" s="302"/>
      <c r="S1109" s="302"/>
      <c r="T1109" s="302"/>
      <c r="U1109" s="302"/>
      <c r="V1109" s="302"/>
      <c r="W1109" s="302"/>
      <c r="X1109" s="302"/>
      <c r="Y1109" s="302"/>
      <c r="Z1109" s="302"/>
      <c r="AA1109" s="302"/>
      <c r="AD1109"/>
      <c r="AE1109"/>
    </row>
    <row r="1110" spans="2:31" ht="63.75" hidden="1">
      <c r="B1110" s="313">
        <f t="shared" si="17"/>
        <v>0</v>
      </c>
      <c r="C1110" s="294"/>
      <c r="D1110" s="294"/>
      <c r="E1110" s="294"/>
      <c r="F1110" s="294"/>
      <c r="G1110" s="294"/>
      <c r="H1110" s="294"/>
      <c r="I1110" s="294"/>
      <c r="J1110" s="294"/>
      <c r="K1110" s="217"/>
      <c r="L1110" s="217"/>
      <c r="M1110" s="217"/>
      <c r="N1110" s="302"/>
      <c r="O1110" s="302"/>
      <c r="P1110" s="302"/>
      <c r="Q1110" s="302"/>
      <c r="R1110" s="302"/>
      <c r="S1110" s="302"/>
      <c r="T1110" s="302"/>
      <c r="U1110" s="302"/>
      <c r="V1110" s="302"/>
      <c r="W1110" s="302"/>
      <c r="X1110" s="302"/>
      <c r="Y1110" s="302"/>
      <c r="Z1110" s="302"/>
      <c r="AA1110" s="302"/>
      <c r="AD1110"/>
      <c r="AE1110"/>
    </row>
    <row r="1111" spans="2:31" ht="63.75" hidden="1">
      <c r="B1111" s="313">
        <f t="shared" si="17"/>
        <v>0</v>
      </c>
      <c r="C1111" s="294"/>
      <c r="D1111" s="294"/>
      <c r="E1111" s="294"/>
      <c r="F1111" s="294"/>
      <c r="G1111" s="294"/>
      <c r="H1111" s="294"/>
      <c r="I1111" s="294"/>
      <c r="J1111" s="294"/>
      <c r="K1111" s="217"/>
      <c r="L1111" s="217"/>
      <c r="M1111" s="217"/>
      <c r="N1111" s="302"/>
      <c r="O1111" s="302"/>
      <c r="P1111" s="302"/>
      <c r="Q1111" s="302"/>
      <c r="R1111" s="302"/>
      <c r="S1111" s="302"/>
      <c r="T1111" s="302"/>
      <c r="U1111" s="302"/>
      <c r="V1111" s="302"/>
      <c r="W1111" s="302"/>
      <c r="X1111" s="302"/>
      <c r="Y1111" s="302"/>
      <c r="Z1111" s="302"/>
      <c r="AA1111" s="302"/>
      <c r="AD1111"/>
      <c r="AE1111"/>
    </row>
    <row r="1112" spans="2:31" ht="63.75" hidden="1">
      <c r="B1112" s="313">
        <f t="shared" si="17"/>
        <v>0</v>
      </c>
      <c r="C1112" s="294"/>
      <c r="D1112" s="294"/>
      <c r="E1112" s="294"/>
      <c r="F1112" s="294"/>
      <c r="G1112" s="294"/>
      <c r="H1112" s="294"/>
      <c r="I1112" s="294"/>
      <c r="J1112" s="294"/>
      <c r="K1112" s="217"/>
      <c r="L1112" s="217"/>
      <c r="M1112" s="217"/>
      <c r="N1112" s="302"/>
      <c r="O1112" s="302"/>
      <c r="P1112" s="302"/>
      <c r="Q1112" s="302"/>
      <c r="R1112" s="302"/>
      <c r="S1112" s="302"/>
      <c r="T1112" s="302"/>
      <c r="U1112" s="302"/>
      <c r="V1112" s="302"/>
      <c r="W1112" s="302"/>
      <c r="X1112" s="302"/>
      <c r="Y1112" s="302"/>
      <c r="Z1112" s="302"/>
      <c r="AA1112" s="302"/>
      <c r="AD1112"/>
      <c r="AE1112"/>
    </row>
    <row r="1113" spans="2:31" ht="25.5" hidden="1">
      <c r="B1113" s="313">
        <f t="shared" si="17"/>
        <v>0</v>
      </c>
      <c r="C1113" s="294"/>
      <c r="D1113" s="294"/>
      <c r="E1113" s="294"/>
      <c r="F1113" s="294"/>
      <c r="G1113" s="294"/>
      <c r="H1113" s="294"/>
      <c r="I1113" s="294"/>
      <c r="J1113" s="294"/>
      <c r="K1113" s="217"/>
      <c r="L1113" s="217"/>
      <c r="M1113" s="217"/>
      <c r="N1113" s="302"/>
      <c r="O1113" s="302"/>
      <c r="P1113" s="302"/>
      <c r="Q1113" s="302"/>
      <c r="R1113" s="302"/>
      <c r="S1113" s="302"/>
      <c r="T1113" s="302"/>
      <c r="U1113" s="302"/>
      <c r="V1113" s="302"/>
      <c r="W1113" s="302"/>
      <c r="X1113" s="302"/>
      <c r="Y1113" s="302"/>
      <c r="Z1113" s="302"/>
      <c r="AA1113" s="302"/>
      <c r="AD1113"/>
      <c r="AE1113"/>
    </row>
    <row r="1114" spans="2:31" ht="38.25" hidden="1">
      <c r="B1114" s="313">
        <f t="shared" si="17"/>
        <v>0</v>
      </c>
      <c r="C1114" s="294"/>
      <c r="D1114" s="294"/>
      <c r="E1114" s="294"/>
      <c r="F1114" s="294"/>
      <c r="G1114" s="294"/>
      <c r="H1114" s="294"/>
      <c r="I1114" s="294"/>
      <c r="J1114" s="294"/>
      <c r="K1114" s="217"/>
      <c r="L1114" s="217"/>
      <c r="M1114" s="217"/>
      <c r="N1114" s="302"/>
      <c r="O1114" s="302"/>
      <c r="P1114" s="302"/>
      <c r="Q1114" s="302"/>
      <c r="R1114" s="302"/>
      <c r="S1114" s="302"/>
      <c r="T1114" s="302"/>
      <c r="U1114" s="302"/>
      <c r="V1114" s="302"/>
      <c r="W1114" s="302"/>
      <c r="X1114" s="302"/>
      <c r="Y1114" s="302"/>
      <c r="Z1114" s="302"/>
      <c r="AA1114" s="302"/>
      <c r="AD1114"/>
      <c r="AE1114"/>
    </row>
    <row r="1115" spans="2:31" ht="25.5" hidden="1">
      <c r="B1115" s="313">
        <f t="shared" si="17"/>
        <v>0</v>
      </c>
      <c r="C1115" s="294"/>
      <c r="D1115" s="294"/>
      <c r="E1115" s="294"/>
      <c r="F1115" s="294"/>
      <c r="G1115" s="294"/>
      <c r="H1115" s="294"/>
      <c r="I1115" s="294"/>
      <c r="J1115" s="294"/>
      <c r="K1115" s="217"/>
      <c r="L1115" s="217"/>
      <c r="M1115" s="217"/>
      <c r="N1115" s="302"/>
      <c r="O1115" s="302"/>
      <c r="P1115" s="302"/>
      <c r="Q1115" s="302"/>
      <c r="R1115" s="302"/>
      <c r="S1115" s="302"/>
      <c r="T1115" s="302"/>
      <c r="U1115" s="302"/>
      <c r="V1115" s="302"/>
      <c r="W1115" s="302"/>
      <c r="X1115" s="302"/>
      <c r="Y1115" s="302"/>
      <c r="Z1115" s="302"/>
      <c r="AA1115" s="302"/>
      <c r="AD1115"/>
      <c r="AE1115"/>
    </row>
    <row r="1116" spans="2:31" ht="38.25" hidden="1">
      <c r="B1116" s="313">
        <f t="shared" si="17"/>
        <v>0</v>
      </c>
      <c r="C1116" s="294"/>
      <c r="D1116" s="294"/>
      <c r="E1116" s="294"/>
      <c r="F1116" s="294"/>
      <c r="G1116" s="294"/>
      <c r="H1116" s="294"/>
      <c r="I1116" s="294"/>
      <c r="J1116" s="294"/>
      <c r="K1116" s="217"/>
      <c r="L1116" s="217"/>
      <c r="M1116" s="217"/>
      <c r="N1116" s="302"/>
      <c r="O1116" s="302"/>
      <c r="P1116" s="302"/>
      <c r="Q1116" s="302"/>
      <c r="R1116" s="302"/>
      <c r="S1116" s="302"/>
      <c r="T1116" s="302"/>
      <c r="U1116" s="302"/>
      <c r="V1116" s="302"/>
      <c r="W1116" s="302"/>
      <c r="X1116" s="302"/>
      <c r="Y1116" s="302"/>
      <c r="Z1116" s="302"/>
      <c r="AA1116" s="302"/>
      <c r="AD1116"/>
      <c r="AE1116"/>
    </row>
    <row r="1117" spans="2:31" ht="25.5" hidden="1">
      <c r="B1117" s="313">
        <f t="shared" si="17"/>
        <v>0</v>
      </c>
      <c r="C1117" s="294"/>
      <c r="D1117" s="294"/>
      <c r="E1117" s="294"/>
      <c r="F1117" s="294"/>
      <c r="G1117" s="294"/>
      <c r="H1117" s="294"/>
      <c r="I1117" s="294"/>
      <c r="J1117" s="294"/>
      <c r="K1117" s="217"/>
      <c r="L1117" s="217"/>
      <c r="M1117" s="217"/>
      <c r="N1117" s="302"/>
      <c r="O1117" s="302"/>
      <c r="P1117" s="302"/>
      <c r="Q1117" s="302"/>
      <c r="R1117" s="302"/>
      <c r="S1117" s="302"/>
      <c r="T1117" s="302"/>
      <c r="U1117" s="302"/>
      <c r="V1117" s="302"/>
      <c r="W1117" s="302"/>
      <c r="X1117" s="302"/>
      <c r="Y1117" s="302"/>
      <c r="Z1117" s="302"/>
      <c r="AA1117" s="302"/>
      <c r="AD1117"/>
      <c r="AE1117"/>
    </row>
    <row r="1118" spans="2:31" ht="25.5" hidden="1">
      <c r="B1118" s="313">
        <f t="shared" si="17"/>
        <v>0</v>
      </c>
      <c r="C1118" s="296"/>
      <c r="D1118" s="296"/>
      <c r="E1118" s="296"/>
      <c r="F1118" s="296"/>
      <c r="G1118" s="296"/>
      <c r="H1118" s="296"/>
      <c r="I1118" s="296"/>
      <c r="J1118" s="296"/>
      <c r="K1118" s="217"/>
      <c r="L1118" s="217"/>
      <c r="M1118" s="217"/>
      <c r="N1118" s="302"/>
      <c r="O1118" s="302"/>
      <c r="P1118" s="302"/>
      <c r="Q1118" s="302"/>
      <c r="R1118" s="302"/>
      <c r="S1118" s="302"/>
      <c r="T1118" s="302"/>
      <c r="U1118" s="302"/>
      <c r="V1118" s="302"/>
      <c r="W1118" s="302"/>
      <c r="X1118" s="302"/>
      <c r="Y1118" s="302"/>
      <c r="Z1118" s="302"/>
      <c r="AA1118" s="302"/>
      <c r="AD1118"/>
      <c r="AE1118"/>
    </row>
    <row r="1119" spans="2:31" ht="38.25" hidden="1">
      <c r="B1119" s="313">
        <f t="shared" si="17"/>
        <v>0</v>
      </c>
      <c r="C1119" s="296"/>
      <c r="D1119" s="296"/>
      <c r="E1119" s="296"/>
      <c r="F1119" s="296"/>
      <c r="G1119" s="296"/>
      <c r="H1119" s="296"/>
      <c r="I1119" s="296"/>
      <c r="J1119" s="296"/>
      <c r="K1119" s="217"/>
      <c r="L1119" s="217"/>
      <c r="M1119" s="217"/>
      <c r="N1119" s="302"/>
      <c r="O1119" s="302"/>
      <c r="P1119" s="302"/>
      <c r="Q1119" s="302"/>
      <c r="R1119" s="302"/>
      <c r="S1119" s="302"/>
      <c r="T1119" s="302"/>
      <c r="U1119" s="302"/>
      <c r="V1119" s="302"/>
      <c r="W1119" s="302"/>
      <c r="X1119" s="302"/>
      <c r="Y1119" s="302"/>
      <c r="Z1119" s="302"/>
      <c r="AA1119" s="302"/>
      <c r="AD1119"/>
      <c r="AE1119"/>
    </row>
    <row r="1120" spans="2:31" ht="25.5" hidden="1">
      <c r="B1120" s="313">
        <f t="shared" si="17"/>
        <v>0</v>
      </c>
      <c r="C1120" s="294"/>
      <c r="D1120" s="294"/>
      <c r="E1120" s="296"/>
      <c r="F1120" s="296"/>
      <c r="G1120" s="296"/>
      <c r="H1120" s="296"/>
      <c r="I1120" s="296"/>
      <c r="J1120" s="296"/>
      <c r="K1120" s="217"/>
      <c r="L1120" s="217"/>
      <c r="M1120" s="217"/>
      <c r="N1120" s="302"/>
      <c r="O1120" s="302"/>
      <c r="P1120" s="302"/>
      <c r="Q1120" s="302"/>
      <c r="R1120" s="302"/>
      <c r="S1120" s="302"/>
      <c r="T1120" s="302"/>
      <c r="U1120" s="302"/>
      <c r="V1120" s="302"/>
      <c r="W1120" s="302"/>
      <c r="X1120" s="302"/>
      <c r="Y1120" s="302"/>
      <c r="Z1120" s="302"/>
      <c r="AA1120" s="302"/>
      <c r="AD1120"/>
      <c r="AE1120"/>
    </row>
    <row r="1121" spans="2:31" ht="25.5" hidden="1">
      <c r="B1121" s="313">
        <f t="shared" si="17"/>
        <v>0</v>
      </c>
      <c r="C1121" s="294"/>
      <c r="D1121" s="294"/>
      <c r="E1121" s="296"/>
      <c r="F1121" s="296"/>
      <c r="G1121" s="296"/>
      <c r="H1121" s="296"/>
      <c r="I1121" s="296"/>
      <c r="J1121" s="296"/>
      <c r="K1121" s="217"/>
      <c r="L1121" s="217"/>
      <c r="M1121" s="217"/>
      <c r="N1121" s="302"/>
      <c r="O1121" s="302"/>
      <c r="P1121" s="302"/>
      <c r="Q1121" s="302"/>
      <c r="R1121" s="302"/>
      <c r="S1121" s="302"/>
      <c r="T1121" s="302"/>
      <c r="U1121" s="302"/>
      <c r="V1121" s="302"/>
      <c r="W1121" s="302"/>
      <c r="X1121" s="302"/>
      <c r="Y1121" s="302"/>
      <c r="Z1121" s="302"/>
      <c r="AA1121" s="302"/>
      <c r="AD1121"/>
      <c r="AE1121"/>
    </row>
    <row r="1122" spans="2:31" ht="38.25" hidden="1">
      <c r="B1122" s="313">
        <f t="shared" si="17"/>
        <v>0</v>
      </c>
      <c r="C1122" s="294"/>
      <c r="D1122" s="294"/>
      <c r="E1122" s="296"/>
      <c r="F1122" s="296"/>
      <c r="G1122" s="296"/>
      <c r="H1122" s="296"/>
      <c r="I1122" s="296"/>
      <c r="J1122" s="296"/>
      <c r="K1122" s="217"/>
      <c r="L1122" s="217"/>
      <c r="M1122" s="217"/>
      <c r="N1122" s="302"/>
      <c r="O1122" s="302"/>
      <c r="P1122" s="302"/>
      <c r="Q1122" s="302"/>
      <c r="R1122" s="302"/>
      <c r="S1122" s="302"/>
      <c r="T1122" s="302"/>
      <c r="U1122" s="302"/>
      <c r="V1122" s="302"/>
      <c r="W1122" s="302"/>
      <c r="X1122" s="302"/>
      <c r="Y1122" s="302"/>
      <c r="Z1122" s="302"/>
      <c r="AA1122" s="302"/>
      <c r="AD1122"/>
      <c r="AE1122"/>
    </row>
    <row r="1123" spans="2:31" ht="25.5" hidden="1">
      <c r="B1123" s="313">
        <f t="shared" si="17"/>
        <v>0</v>
      </c>
      <c r="C1123" s="294"/>
      <c r="D1123" s="294"/>
      <c r="E1123" s="296"/>
      <c r="F1123" s="296"/>
      <c r="G1123" s="296"/>
      <c r="H1123" s="296"/>
      <c r="I1123" s="296"/>
      <c r="J1123" s="296"/>
      <c r="K1123" s="217"/>
      <c r="L1123" s="217"/>
      <c r="M1123" s="217"/>
      <c r="N1123" s="302"/>
      <c r="O1123" s="302"/>
      <c r="P1123" s="302"/>
      <c r="Q1123" s="302"/>
      <c r="R1123" s="302"/>
      <c r="S1123" s="302"/>
      <c r="T1123" s="302"/>
      <c r="U1123" s="302"/>
      <c r="V1123" s="302"/>
      <c r="W1123" s="302"/>
      <c r="X1123" s="302"/>
      <c r="Y1123" s="302"/>
      <c r="Z1123" s="302"/>
      <c r="AA1123" s="302"/>
      <c r="AD1123"/>
      <c r="AE1123"/>
    </row>
    <row r="1124" spans="2:31" ht="38.25" hidden="1">
      <c r="B1124" s="313">
        <f t="shared" si="17"/>
        <v>0</v>
      </c>
      <c r="C1124" s="294"/>
      <c r="D1124" s="294"/>
      <c r="E1124" s="296"/>
      <c r="F1124" s="296"/>
      <c r="G1124" s="296"/>
      <c r="H1124" s="296"/>
      <c r="I1124" s="296"/>
      <c r="J1124" s="296"/>
      <c r="K1124" s="217"/>
      <c r="L1124" s="217"/>
      <c r="M1124" s="217"/>
      <c r="N1124" s="302"/>
      <c r="O1124" s="302"/>
      <c r="P1124" s="302"/>
      <c r="Q1124" s="302"/>
      <c r="R1124" s="302"/>
      <c r="S1124" s="302"/>
      <c r="T1124" s="302"/>
      <c r="U1124" s="302"/>
      <c r="V1124" s="302"/>
      <c r="W1124" s="302"/>
      <c r="X1124" s="302"/>
      <c r="Y1124" s="302"/>
      <c r="Z1124" s="302"/>
      <c r="AA1124" s="302"/>
      <c r="AD1124"/>
      <c r="AE1124"/>
    </row>
    <row r="1125" spans="2:31" ht="38.25" hidden="1">
      <c r="B1125" s="313">
        <f t="shared" si="17"/>
        <v>0</v>
      </c>
      <c r="C1125" s="294"/>
      <c r="D1125" s="294"/>
      <c r="E1125" s="296"/>
      <c r="F1125" s="296"/>
      <c r="G1125" s="296"/>
      <c r="H1125" s="296"/>
      <c r="I1125" s="296"/>
      <c r="J1125" s="296"/>
      <c r="K1125" s="217"/>
      <c r="L1125" s="217"/>
      <c r="M1125" s="217"/>
      <c r="N1125" s="302"/>
      <c r="O1125" s="302"/>
      <c r="P1125" s="302"/>
      <c r="Q1125" s="302"/>
      <c r="R1125" s="302"/>
      <c r="S1125" s="302"/>
      <c r="T1125" s="302"/>
      <c r="U1125" s="302"/>
      <c r="V1125" s="302"/>
      <c r="W1125" s="302"/>
      <c r="X1125" s="302"/>
      <c r="Y1125" s="302"/>
      <c r="Z1125" s="302"/>
      <c r="AA1125" s="302"/>
      <c r="AD1125"/>
      <c r="AE1125"/>
    </row>
    <row r="1126" spans="2:31" ht="38.25" hidden="1">
      <c r="B1126" s="313">
        <f t="shared" si="17"/>
        <v>0</v>
      </c>
      <c r="C1126" s="294"/>
      <c r="D1126" s="294"/>
      <c r="E1126" s="296"/>
      <c r="F1126" s="296"/>
      <c r="G1126" s="296"/>
      <c r="H1126" s="296"/>
      <c r="I1126" s="296"/>
      <c r="J1126" s="296"/>
      <c r="K1126" s="217"/>
      <c r="L1126" s="217"/>
      <c r="M1126" s="217"/>
      <c r="N1126" s="302"/>
      <c r="O1126" s="302"/>
      <c r="P1126" s="302"/>
      <c r="Q1126" s="302"/>
      <c r="R1126" s="302"/>
      <c r="S1126" s="302"/>
      <c r="T1126" s="302"/>
      <c r="U1126" s="302"/>
      <c r="V1126" s="302"/>
      <c r="W1126" s="302"/>
      <c r="X1126" s="302"/>
      <c r="Y1126" s="302"/>
      <c r="Z1126" s="302"/>
      <c r="AA1126" s="302"/>
      <c r="AD1126"/>
      <c r="AE1126"/>
    </row>
    <row r="1127" spans="2:31" ht="38.25" hidden="1">
      <c r="B1127" s="313">
        <f t="shared" si="17"/>
        <v>0</v>
      </c>
      <c r="C1127" s="294"/>
      <c r="D1127" s="294"/>
      <c r="E1127" s="296"/>
      <c r="F1127" s="296"/>
      <c r="G1127" s="296"/>
      <c r="H1127" s="296"/>
      <c r="I1127" s="296"/>
      <c r="J1127" s="296"/>
      <c r="K1127" s="217"/>
      <c r="L1127" s="217"/>
      <c r="M1127" s="217"/>
      <c r="N1127" s="302"/>
      <c r="O1127" s="302"/>
      <c r="P1127" s="302"/>
      <c r="Q1127" s="302"/>
      <c r="R1127" s="302"/>
      <c r="S1127" s="302"/>
      <c r="T1127" s="302"/>
      <c r="U1127" s="302"/>
      <c r="V1127" s="302"/>
      <c r="W1127" s="302"/>
      <c r="X1127" s="302"/>
      <c r="Y1127" s="302"/>
      <c r="Z1127" s="302"/>
      <c r="AA1127" s="302"/>
      <c r="AD1127"/>
      <c r="AE1127"/>
    </row>
    <row r="1128" spans="2:31" ht="38.25" hidden="1">
      <c r="B1128" s="313">
        <f t="shared" si="17"/>
        <v>0</v>
      </c>
      <c r="C1128" s="294"/>
      <c r="D1128" s="294"/>
      <c r="E1128" s="296"/>
      <c r="F1128" s="296"/>
      <c r="G1128" s="296"/>
      <c r="H1128" s="296"/>
      <c r="I1128" s="296"/>
      <c r="J1128" s="296"/>
      <c r="K1128" s="217"/>
      <c r="L1128" s="217"/>
      <c r="M1128" s="217"/>
      <c r="N1128" s="302"/>
      <c r="O1128" s="302"/>
      <c r="P1128" s="302"/>
      <c r="Q1128" s="302"/>
      <c r="R1128" s="302"/>
      <c r="S1128" s="302"/>
      <c r="T1128" s="302"/>
      <c r="U1128" s="302"/>
      <c r="V1128" s="302"/>
      <c r="W1128" s="302"/>
      <c r="X1128" s="302"/>
      <c r="Y1128" s="302"/>
      <c r="Z1128" s="302"/>
      <c r="AA1128" s="302"/>
      <c r="AD1128"/>
      <c r="AE1128"/>
    </row>
    <row r="1129" spans="2:31" ht="38.25" hidden="1">
      <c r="B1129" s="313">
        <f t="shared" si="17"/>
        <v>0</v>
      </c>
      <c r="C1129" s="294"/>
      <c r="D1129" s="294"/>
      <c r="E1129" s="296"/>
      <c r="F1129" s="296"/>
      <c r="G1129" s="296"/>
      <c r="H1129" s="296"/>
      <c r="I1129" s="296"/>
      <c r="J1129" s="296"/>
      <c r="K1129" s="217"/>
      <c r="L1129" s="217"/>
      <c r="M1129" s="217"/>
      <c r="N1129" s="302"/>
      <c r="O1129" s="302"/>
      <c r="P1129" s="302"/>
      <c r="Q1129" s="302"/>
      <c r="R1129" s="302"/>
      <c r="S1129" s="302"/>
      <c r="T1129" s="302"/>
      <c r="U1129" s="302"/>
      <c r="V1129" s="302"/>
      <c r="W1129" s="302"/>
      <c r="X1129" s="302"/>
      <c r="Y1129" s="302"/>
      <c r="Z1129" s="302"/>
      <c r="AA1129" s="302"/>
      <c r="AD1129"/>
      <c r="AE1129"/>
    </row>
    <row r="1130" spans="2:31" ht="25.5" hidden="1">
      <c r="B1130" s="313">
        <f t="shared" si="17"/>
        <v>0</v>
      </c>
      <c r="C1130" s="294"/>
      <c r="D1130" s="294"/>
      <c r="E1130" s="296"/>
      <c r="F1130" s="296"/>
      <c r="G1130" s="296"/>
      <c r="H1130" s="296"/>
      <c r="I1130" s="296"/>
      <c r="J1130" s="296"/>
      <c r="K1130" s="217"/>
      <c r="L1130" s="217"/>
      <c r="M1130" s="217"/>
      <c r="N1130" s="302"/>
      <c r="O1130" s="302"/>
      <c r="P1130" s="302"/>
      <c r="Q1130" s="302"/>
      <c r="R1130" s="302"/>
      <c r="S1130" s="302"/>
      <c r="T1130" s="302"/>
      <c r="U1130" s="302"/>
      <c r="V1130" s="302"/>
      <c r="W1130" s="302"/>
      <c r="X1130" s="302"/>
      <c r="Y1130" s="302"/>
      <c r="Z1130" s="302"/>
      <c r="AA1130" s="302"/>
      <c r="AD1130"/>
      <c r="AE1130"/>
    </row>
    <row r="1131" spans="2:31" ht="38.25" hidden="1">
      <c r="B1131" s="313">
        <f t="shared" si="17"/>
        <v>0</v>
      </c>
      <c r="C1131" s="294"/>
      <c r="D1131" s="294"/>
      <c r="E1131" s="296"/>
      <c r="F1131" s="296"/>
      <c r="G1131" s="296"/>
      <c r="H1131" s="296"/>
      <c r="I1131" s="296"/>
      <c r="J1131" s="296"/>
      <c r="K1131" s="217"/>
      <c r="L1131" s="217"/>
      <c r="M1131" s="217"/>
      <c r="N1131" s="302"/>
      <c r="O1131" s="302"/>
      <c r="P1131" s="302"/>
      <c r="Q1131" s="302"/>
      <c r="R1131" s="302"/>
      <c r="S1131" s="302"/>
      <c r="T1131" s="302"/>
      <c r="U1131" s="302"/>
      <c r="V1131" s="302"/>
      <c r="W1131" s="302"/>
      <c r="X1131" s="302"/>
      <c r="Y1131" s="302"/>
      <c r="Z1131" s="302"/>
      <c r="AA1131" s="302"/>
      <c r="AD1131"/>
      <c r="AE1131"/>
    </row>
    <row r="1132" spans="2:31" ht="25.5" hidden="1">
      <c r="B1132" s="313">
        <f t="shared" si="17"/>
        <v>0</v>
      </c>
      <c r="C1132" s="294"/>
      <c r="D1132" s="294"/>
      <c r="E1132" s="296"/>
      <c r="F1132" s="296"/>
      <c r="G1132" s="296"/>
      <c r="H1132" s="296"/>
      <c r="I1132" s="296"/>
      <c r="J1132" s="296"/>
      <c r="K1132" s="217"/>
      <c r="L1132" s="217"/>
      <c r="M1132" s="217"/>
      <c r="N1132" s="302"/>
      <c r="O1132" s="302"/>
      <c r="P1132" s="302"/>
      <c r="Q1132" s="302"/>
      <c r="R1132" s="302"/>
      <c r="S1132" s="302"/>
      <c r="T1132" s="302"/>
      <c r="U1132" s="302"/>
      <c r="V1132" s="302"/>
      <c r="W1132" s="302"/>
      <c r="X1132" s="302"/>
      <c r="Y1132" s="302"/>
      <c r="Z1132" s="302"/>
      <c r="AA1132" s="302"/>
      <c r="AD1132"/>
      <c r="AE1132"/>
    </row>
    <row r="1133" spans="2:31" ht="38.25" hidden="1">
      <c r="B1133" s="313">
        <f t="shared" si="17"/>
        <v>0</v>
      </c>
      <c r="C1133" s="294"/>
      <c r="D1133" s="294"/>
      <c r="E1133" s="296"/>
      <c r="F1133" s="296"/>
      <c r="G1133" s="296"/>
      <c r="H1133" s="296"/>
      <c r="I1133" s="296"/>
      <c r="J1133" s="296"/>
      <c r="K1133" s="217"/>
      <c r="L1133" s="217"/>
      <c r="M1133" s="217"/>
      <c r="N1133" s="302"/>
      <c r="O1133" s="302"/>
      <c r="P1133" s="302"/>
      <c r="Q1133" s="302"/>
      <c r="R1133" s="302"/>
      <c r="S1133" s="302"/>
      <c r="T1133" s="302"/>
      <c r="U1133" s="302"/>
      <c r="V1133" s="302"/>
      <c r="W1133" s="302"/>
      <c r="X1133" s="302"/>
      <c r="Y1133" s="302"/>
      <c r="Z1133" s="302"/>
      <c r="AA1133" s="302"/>
      <c r="AD1133"/>
      <c r="AE1133"/>
    </row>
    <row r="1134" spans="2:31" ht="25.5" hidden="1">
      <c r="B1134" s="313">
        <f t="shared" si="17"/>
        <v>0</v>
      </c>
      <c r="C1134" s="294"/>
      <c r="D1134" s="294"/>
      <c r="E1134" s="296"/>
      <c r="F1134" s="294"/>
      <c r="G1134" s="294"/>
      <c r="H1134" s="294"/>
      <c r="I1134" s="294"/>
      <c r="J1134" s="296"/>
      <c r="K1134" s="217"/>
      <c r="L1134" s="217"/>
      <c r="M1134" s="217"/>
      <c r="N1134" s="302"/>
      <c r="O1134" s="302"/>
      <c r="P1134" s="302"/>
      <c r="Q1134" s="302"/>
      <c r="R1134" s="302"/>
      <c r="S1134" s="302"/>
      <c r="T1134" s="302"/>
      <c r="U1134" s="302"/>
      <c r="V1134" s="302"/>
      <c r="W1134" s="302"/>
      <c r="X1134" s="302"/>
      <c r="Y1134" s="302"/>
      <c r="Z1134" s="302"/>
      <c r="AA1134" s="302"/>
      <c r="AD1134"/>
      <c r="AE1134"/>
    </row>
    <row r="1135" spans="2:31" ht="38.25" hidden="1">
      <c r="B1135" s="313">
        <f t="shared" si="17"/>
        <v>0</v>
      </c>
      <c r="C1135" s="294"/>
      <c r="D1135" s="294"/>
      <c r="E1135" s="294"/>
      <c r="F1135" s="294"/>
      <c r="G1135" s="294"/>
      <c r="H1135" s="296"/>
      <c r="I1135" s="296"/>
      <c r="J1135" s="296"/>
      <c r="K1135" s="217"/>
      <c r="L1135" s="217"/>
      <c r="M1135" s="217"/>
      <c r="N1135" s="302"/>
      <c r="O1135" s="302"/>
      <c r="P1135" s="302"/>
      <c r="Q1135" s="302"/>
      <c r="R1135" s="302"/>
      <c r="S1135" s="302"/>
      <c r="T1135" s="302"/>
      <c r="U1135" s="302"/>
      <c r="V1135" s="302"/>
      <c r="W1135" s="302"/>
      <c r="X1135" s="302"/>
      <c r="Y1135" s="302"/>
      <c r="Z1135" s="302"/>
      <c r="AA1135" s="302"/>
      <c r="AD1135"/>
      <c r="AE1135"/>
    </row>
    <row r="1136" spans="2:31" ht="38.25" hidden="1">
      <c r="B1136" s="313">
        <f t="shared" si="17"/>
        <v>0</v>
      </c>
      <c r="C1136" s="294"/>
      <c r="D1136" s="294"/>
      <c r="E1136" s="294"/>
      <c r="F1136" s="294"/>
      <c r="G1136" s="294"/>
      <c r="H1136" s="296"/>
      <c r="I1136" s="296"/>
      <c r="J1136" s="296"/>
      <c r="K1136" s="217"/>
      <c r="L1136" s="217"/>
      <c r="M1136" s="217"/>
      <c r="N1136" s="302"/>
      <c r="O1136" s="302"/>
      <c r="P1136" s="302"/>
      <c r="Q1136" s="302"/>
      <c r="R1136" s="302"/>
      <c r="S1136" s="302"/>
      <c r="T1136" s="302"/>
      <c r="U1136" s="302"/>
      <c r="V1136" s="302"/>
      <c r="W1136" s="302"/>
      <c r="X1136" s="302"/>
      <c r="Y1136" s="302"/>
      <c r="Z1136" s="302"/>
      <c r="AA1136" s="302"/>
      <c r="AD1136"/>
      <c r="AE1136"/>
    </row>
    <row r="1137" spans="2:31" ht="38.25" hidden="1">
      <c r="B1137" s="313">
        <f t="shared" si="17"/>
        <v>0</v>
      </c>
      <c r="C1137" s="294"/>
      <c r="D1137" s="294"/>
      <c r="E1137" s="294"/>
      <c r="F1137" s="294"/>
      <c r="G1137" s="294"/>
      <c r="H1137" s="296"/>
      <c r="I1137" s="296"/>
      <c r="J1137" s="296"/>
      <c r="K1137" s="217"/>
      <c r="L1137" s="217"/>
      <c r="M1137" s="217"/>
      <c r="N1137" s="302"/>
      <c r="O1137" s="302"/>
      <c r="P1137" s="302"/>
      <c r="Q1137" s="302"/>
      <c r="R1137" s="302"/>
      <c r="S1137" s="302"/>
      <c r="T1137" s="302"/>
      <c r="U1137" s="302"/>
      <c r="V1137" s="302"/>
      <c r="W1137" s="302"/>
      <c r="X1137" s="302"/>
      <c r="Y1137" s="302"/>
      <c r="Z1137" s="302"/>
      <c r="AA1137" s="302"/>
      <c r="AD1137"/>
      <c r="AE1137"/>
    </row>
    <row r="1138" spans="2:31" ht="25.5" hidden="1">
      <c r="B1138" s="313">
        <f t="shared" si="17"/>
        <v>0</v>
      </c>
      <c r="C1138" s="294"/>
      <c r="D1138" s="294"/>
      <c r="E1138" s="294"/>
      <c r="F1138" s="294"/>
      <c r="G1138" s="294"/>
      <c r="H1138" s="296"/>
      <c r="I1138" s="296"/>
      <c r="J1138" s="296"/>
      <c r="K1138" s="217"/>
      <c r="L1138" s="217"/>
      <c r="M1138" s="217"/>
      <c r="N1138" s="302"/>
      <c r="O1138" s="302"/>
      <c r="P1138" s="302"/>
      <c r="Q1138" s="302"/>
      <c r="R1138" s="302"/>
      <c r="S1138" s="302"/>
      <c r="T1138" s="302"/>
      <c r="U1138" s="302"/>
      <c r="V1138" s="302"/>
      <c r="W1138" s="302"/>
      <c r="X1138" s="302"/>
      <c r="Y1138" s="302"/>
      <c r="Z1138" s="302"/>
      <c r="AA1138" s="302"/>
      <c r="AD1138"/>
      <c r="AE1138"/>
    </row>
    <row r="1139" spans="2:31" ht="38.25" hidden="1">
      <c r="B1139" s="313">
        <f t="shared" si="17"/>
        <v>0</v>
      </c>
      <c r="C1139" s="294"/>
      <c r="D1139" s="294"/>
      <c r="E1139" s="294"/>
      <c r="F1139" s="294"/>
      <c r="G1139" s="294"/>
      <c r="H1139" s="296"/>
      <c r="I1139" s="296"/>
      <c r="J1139" s="296"/>
      <c r="K1139" s="217"/>
      <c r="L1139" s="217"/>
      <c r="M1139" s="217"/>
      <c r="N1139" s="302"/>
      <c r="O1139" s="302"/>
      <c r="P1139" s="302"/>
      <c r="Q1139" s="302"/>
      <c r="R1139" s="302"/>
      <c r="S1139" s="302"/>
      <c r="T1139" s="302"/>
      <c r="U1139" s="302"/>
      <c r="V1139" s="302"/>
      <c r="W1139" s="302"/>
      <c r="X1139" s="302"/>
      <c r="Y1139" s="302"/>
      <c r="Z1139" s="302"/>
      <c r="AA1139" s="302"/>
      <c r="AD1139"/>
      <c r="AE1139"/>
    </row>
    <row r="1140" spans="2:31" ht="38.25" hidden="1">
      <c r="B1140" s="313">
        <f t="shared" si="17"/>
        <v>0</v>
      </c>
      <c r="C1140" s="294"/>
      <c r="D1140" s="294"/>
      <c r="E1140" s="294"/>
      <c r="F1140" s="294"/>
      <c r="G1140" s="294"/>
      <c r="H1140" s="296"/>
      <c r="I1140" s="296"/>
      <c r="J1140" s="296"/>
      <c r="K1140" s="217"/>
      <c r="L1140" s="217"/>
      <c r="M1140" s="217"/>
      <c r="N1140" s="302"/>
      <c r="O1140" s="302"/>
      <c r="P1140" s="302"/>
      <c r="Q1140" s="302"/>
      <c r="R1140" s="302"/>
      <c r="S1140" s="302"/>
      <c r="T1140" s="302"/>
      <c r="U1140" s="302"/>
      <c r="V1140" s="302"/>
      <c r="W1140" s="302"/>
      <c r="X1140" s="302"/>
      <c r="Y1140" s="302"/>
      <c r="Z1140" s="302"/>
      <c r="AA1140" s="302"/>
      <c r="AD1140"/>
      <c r="AE1140"/>
    </row>
    <row r="1141" spans="2:31" ht="25.5" hidden="1">
      <c r="B1141" s="313">
        <f t="shared" si="17"/>
        <v>0</v>
      </c>
      <c r="C1141" s="294"/>
      <c r="D1141" s="294"/>
      <c r="E1141" s="294"/>
      <c r="F1141" s="294"/>
      <c r="G1141" s="294"/>
      <c r="H1141" s="296"/>
      <c r="I1141" s="296"/>
      <c r="J1141" s="296"/>
      <c r="K1141" s="217"/>
      <c r="L1141" s="217"/>
      <c r="M1141" s="217"/>
      <c r="N1141" s="302"/>
      <c r="O1141" s="302"/>
      <c r="P1141" s="302"/>
      <c r="Q1141" s="302"/>
      <c r="R1141" s="302"/>
      <c r="S1141" s="302"/>
      <c r="T1141" s="302"/>
      <c r="U1141" s="302"/>
      <c r="V1141" s="302"/>
      <c r="W1141" s="302"/>
      <c r="X1141" s="302"/>
      <c r="Y1141" s="302"/>
      <c r="Z1141" s="302"/>
      <c r="AA1141" s="302"/>
      <c r="AD1141"/>
      <c r="AE1141"/>
    </row>
    <row r="1142" spans="2:31" ht="25.5" hidden="1">
      <c r="B1142" s="313">
        <f t="shared" si="17"/>
        <v>0</v>
      </c>
      <c r="C1142" s="294"/>
      <c r="D1142" s="294"/>
      <c r="E1142" s="294"/>
      <c r="F1142" s="294"/>
      <c r="G1142" s="294"/>
      <c r="H1142" s="296"/>
      <c r="I1142" s="296"/>
      <c r="J1142" s="296"/>
      <c r="K1142" s="217"/>
      <c r="L1142" s="217"/>
      <c r="M1142" s="217"/>
      <c r="N1142" s="302"/>
      <c r="O1142" s="302"/>
      <c r="P1142" s="302"/>
      <c r="Q1142" s="302"/>
      <c r="R1142" s="302"/>
      <c r="S1142" s="302"/>
      <c r="T1142" s="302"/>
      <c r="U1142" s="302"/>
      <c r="V1142" s="302"/>
      <c r="W1142" s="302"/>
      <c r="X1142" s="302"/>
      <c r="Y1142" s="302"/>
      <c r="Z1142" s="302"/>
      <c r="AA1142" s="302"/>
      <c r="AD1142"/>
      <c r="AE1142"/>
    </row>
    <row r="1143" spans="2:31" ht="25.5" hidden="1">
      <c r="B1143" s="313">
        <f t="shared" si="17"/>
        <v>0</v>
      </c>
      <c r="C1143" s="294"/>
      <c r="D1143" s="294"/>
      <c r="E1143" s="294"/>
      <c r="F1143" s="294"/>
      <c r="G1143" s="294"/>
      <c r="H1143" s="296"/>
      <c r="I1143" s="296"/>
      <c r="J1143" s="296"/>
      <c r="K1143" s="217"/>
      <c r="L1143" s="217"/>
      <c r="M1143" s="217"/>
      <c r="N1143" s="302"/>
      <c r="O1143" s="302"/>
      <c r="P1143" s="302"/>
      <c r="Q1143" s="302"/>
      <c r="R1143" s="302"/>
      <c r="S1143" s="302"/>
      <c r="T1143" s="302"/>
      <c r="U1143" s="302"/>
      <c r="V1143" s="302"/>
      <c r="W1143" s="302"/>
      <c r="X1143" s="302"/>
      <c r="Y1143" s="302"/>
      <c r="Z1143" s="302"/>
      <c r="AA1143" s="302"/>
      <c r="AD1143"/>
      <c r="AE1143"/>
    </row>
    <row r="1144" spans="2:31" ht="38.25" hidden="1">
      <c r="B1144" s="313">
        <f t="shared" si="17"/>
        <v>0</v>
      </c>
      <c r="C1144" s="294"/>
      <c r="D1144" s="294"/>
      <c r="E1144" s="294"/>
      <c r="F1144" s="294"/>
      <c r="G1144" s="294"/>
      <c r="H1144" s="296"/>
      <c r="I1144" s="296"/>
      <c r="J1144" s="296"/>
      <c r="K1144" s="217"/>
      <c r="L1144" s="217"/>
      <c r="M1144" s="217"/>
      <c r="N1144" s="302"/>
      <c r="O1144" s="302"/>
      <c r="P1144" s="302"/>
      <c r="Q1144" s="302"/>
      <c r="R1144" s="302"/>
      <c r="S1144" s="302"/>
      <c r="T1144" s="302"/>
      <c r="U1144" s="302"/>
      <c r="V1144" s="302"/>
      <c r="W1144" s="302"/>
      <c r="X1144" s="302"/>
      <c r="Y1144" s="302"/>
      <c r="Z1144" s="302"/>
      <c r="AA1144" s="302"/>
      <c r="AD1144"/>
      <c r="AE1144"/>
    </row>
    <row r="1145" spans="2:31" ht="38.25" hidden="1">
      <c r="B1145" s="313">
        <f t="shared" si="17"/>
        <v>0</v>
      </c>
      <c r="C1145" s="294"/>
      <c r="D1145" s="294"/>
      <c r="E1145" s="294"/>
      <c r="F1145" s="294"/>
      <c r="G1145" s="294"/>
      <c r="H1145" s="296"/>
      <c r="I1145" s="296"/>
      <c r="J1145" s="296"/>
      <c r="K1145" s="217"/>
      <c r="L1145" s="217"/>
      <c r="M1145" s="217"/>
      <c r="N1145" s="302"/>
      <c r="O1145" s="302"/>
      <c r="P1145" s="302"/>
      <c r="Q1145" s="302"/>
      <c r="R1145" s="302"/>
      <c r="S1145" s="302"/>
      <c r="T1145" s="302"/>
      <c r="U1145" s="302"/>
      <c r="V1145" s="302"/>
      <c r="W1145" s="302"/>
      <c r="X1145" s="302"/>
      <c r="Y1145" s="302"/>
      <c r="Z1145" s="302"/>
      <c r="AA1145" s="302"/>
      <c r="AD1145"/>
      <c r="AE1145"/>
    </row>
    <row r="1146" spans="2:31" ht="25.5" hidden="1">
      <c r="B1146" s="313">
        <f t="shared" si="17"/>
        <v>0</v>
      </c>
      <c r="C1146" s="294"/>
      <c r="D1146" s="294"/>
      <c r="E1146" s="294"/>
      <c r="F1146" s="294"/>
      <c r="G1146" s="294"/>
      <c r="H1146" s="294"/>
      <c r="I1146" s="294"/>
      <c r="J1146" s="294"/>
      <c r="K1146" s="217"/>
      <c r="L1146" s="217"/>
      <c r="M1146" s="217"/>
      <c r="N1146" s="302"/>
      <c r="O1146" s="302"/>
      <c r="P1146" s="302"/>
      <c r="Q1146" s="302"/>
      <c r="R1146" s="302"/>
      <c r="S1146" s="302"/>
      <c r="T1146" s="302"/>
      <c r="U1146" s="302"/>
      <c r="V1146" s="302"/>
      <c r="W1146" s="302"/>
      <c r="X1146" s="302"/>
      <c r="Y1146" s="302"/>
      <c r="Z1146" s="302"/>
      <c r="AA1146" s="302"/>
      <c r="AD1146"/>
      <c r="AE1146"/>
    </row>
    <row r="1147" spans="2:31" ht="38.25" hidden="1">
      <c r="B1147" s="313">
        <f t="shared" si="17"/>
        <v>0</v>
      </c>
      <c r="C1147" s="294"/>
      <c r="D1147" s="294"/>
      <c r="E1147" s="294"/>
      <c r="F1147" s="294"/>
      <c r="G1147" s="294"/>
      <c r="H1147" s="294"/>
      <c r="I1147" s="294"/>
      <c r="J1147" s="294"/>
      <c r="K1147" s="217"/>
      <c r="L1147" s="217"/>
      <c r="M1147" s="217"/>
      <c r="N1147" s="302"/>
      <c r="O1147" s="302"/>
      <c r="P1147" s="302"/>
      <c r="Q1147" s="302"/>
      <c r="R1147" s="302"/>
      <c r="S1147" s="302"/>
      <c r="T1147" s="302"/>
      <c r="U1147" s="302"/>
      <c r="V1147" s="302"/>
      <c r="W1147" s="302"/>
      <c r="X1147" s="302"/>
      <c r="Y1147" s="302"/>
      <c r="Z1147" s="302"/>
      <c r="AA1147" s="302"/>
      <c r="AD1147"/>
      <c r="AE1147"/>
    </row>
    <row r="1148" spans="2:31" ht="25.5" hidden="1">
      <c r="B1148" s="313">
        <f t="shared" si="17"/>
        <v>0</v>
      </c>
      <c r="C1148" s="294"/>
      <c r="D1148" s="294"/>
      <c r="E1148" s="294"/>
      <c r="F1148" s="294"/>
      <c r="G1148" s="294"/>
      <c r="H1148" s="294"/>
      <c r="I1148" s="294"/>
      <c r="J1148" s="294"/>
      <c r="K1148" s="217"/>
      <c r="L1148" s="217"/>
      <c r="M1148" s="217"/>
      <c r="N1148" s="302"/>
      <c r="O1148" s="302"/>
      <c r="P1148" s="302"/>
      <c r="Q1148" s="302"/>
      <c r="R1148" s="302"/>
      <c r="S1148" s="302"/>
      <c r="T1148" s="302"/>
      <c r="U1148" s="302"/>
      <c r="V1148" s="302"/>
      <c r="W1148" s="302"/>
      <c r="X1148" s="302"/>
      <c r="Y1148" s="302"/>
      <c r="Z1148" s="302"/>
      <c r="AA1148" s="302"/>
      <c r="AD1148"/>
      <c r="AE1148"/>
    </row>
    <row r="1149" spans="2:31" ht="25.5" hidden="1">
      <c r="B1149" s="313">
        <f t="shared" si="17"/>
        <v>0</v>
      </c>
      <c r="C1149" s="294"/>
      <c r="D1149" s="294"/>
      <c r="E1149" s="294"/>
      <c r="F1149" s="294"/>
      <c r="G1149" s="294"/>
      <c r="H1149" s="294"/>
      <c r="I1149" s="294"/>
      <c r="J1149" s="294"/>
      <c r="K1149" s="217"/>
      <c r="L1149" s="217"/>
      <c r="M1149" s="217"/>
      <c r="N1149" s="302"/>
      <c r="O1149" s="302"/>
      <c r="P1149" s="302"/>
      <c r="Q1149" s="302"/>
      <c r="R1149" s="302"/>
      <c r="S1149" s="302"/>
      <c r="T1149" s="302"/>
      <c r="U1149" s="302"/>
      <c r="V1149" s="302"/>
      <c r="W1149" s="302"/>
      <c r="X1149" s="302"/>
      <c r="Y1149" s="302"/>
      <c r="Z1149" s="302"/>
      <c r="AA1149" s="302"/>
      <c r="AD1149"/>
      <c r="AE1149"/>
    </row>
    <row r="1150" spans="2:31" ht="38.25" hidden="1">
      <c r="B1150" s="313">
        <f t="shared" si="17"/>
        <v>0</v>
      </c>
      <c r="C1150" s="294"/>
      <c r="D1150" s="294"/>
      <c r="E1150" s="294"/>
      <c r="F1150" s="294"/>
      <c r="G1150" s="294"/>
      <c r="H1150" s="294"/>
      <c r="I1150" s="294"/>
      <c r="J1150" s="294"/>
      <c r="K1150" s="217"/>
      <c r="L1150" s="217"/>
      <c r="M1150" s="217"/>
      <c r="N1150" s="302"/>
      <c r="O1150" s="302"/>
      <c r="P1150" s="302"/>
      <c r="Q1150" s="302"/>
      <c r="R1150" s="302"/>
      <c r="S1150" s="302"/>
      <c r="T1150" s="302"/>
      <c r="U1150" s="302"/>
      <c r="V1150" s="302"/>
      <c r="W1150" s="302"/>
      <c r="X1150" s="302"/>
      <c r="Y1150" s="302"/>
      <c r="Z1150" s="302"/>
      <c r="AA1150" s="302"/>
      <c r="AD1150"/>
      <c r="AE1150"/>
    </row>
    <row r="1151" spans="2:31" ht="38.25" hidden="1">
      <c r="B1151" s="313">
        <f t="shared" si="17"/>
        <v>0</v>
      </c>
      <c r="C1151" s="294"/>
      <c r="D1151" s="294"/>
      <c r="E1151" s="294"/>
      <c r="F1151" s="294"/>
      <c r="G1151" s="294"/>
      <c r="H1151" s="294"/>
      <c r="I1151" s="294"/>
      <c r="J1151" s="294"/>
      <c r="K1151" s="217"/>
      <c r="L1151" s="217"/>
      <c r="M1151" s="217"/>
      <c r="N1151" s="302"/>
      <c r="O1151" s="302"/>
      <c r="P1151" s="302"/>
      <c r="Q1151" s="302"/>
      <c r="R1151" s="302"/>
      <c r="S1151" s="302"/>
      <c r="T1151" s="302"/>
      <c r="U1151" s="302"/>
      <c r="V1151" s="302"/>
      <c r="W1151" s="302"/>
      <c r="X1151" s="302"/>
      <c r="Y1151" s="302"/>
      <c r="Z1151" s="302"/>
      <c r="AA1151" s="302"/>
      <c r="AD1151"/>
      <c r="AE1151"/>
    </row>
    <row r="1152" spans="2:31" ht="38.25" hidden="1">
      <c r="B1152" s="313">
        <f t="shared" si="17"/>
        <v>0</v>
      </c>
      <c r="C1152" s="294"/>
      <c r="D1152" s="294"/>
      <c r="E1152" s="294"/>
      <c r="F1152" s="294"/>
      <c r="G1152" s="294"/>
      <c r="H1152" s="294"/>
      <c r="I1152" s="294"/>
      <c r="J1152" s="294"/>
      <c r="K1152" s="217"/>
      <c r="L1152" s="217"/>
      <c r="M1152" s="217"/>
      <c r="N1152" s="302"/>
      <c r="O1152" s="302"/>
      <c r="P1152" s="302"/>
      <c r="Q1152" s="302"/>
      <c r="R1152" s="302"/>
      <c r="S1152" s="302"/>
      <c r="T1152" s="302"/>
      <c r="U1152" s="302"/>
      <c r="V1152" s="302"/>
      <c r="W1152" s="302"/>
      <c r="X1152" s="302"/>
      <c r="Y1152" s="302"/>
      <c r="Z1152" s="302"/>
      <c r="AA1152" s="302"/>
      <c r="AD1152"/>
      <c r="AE1152"/>
    </row>
    <row r="1153" spans="2:31" ht="51" hidden="1">
      <c r="B1153" s="313">
        <f t="shared" si="17"/>
        <v>0</v>
      </c>
      <c r="C1153" s="294"/>
      <c r="D1153" s="294"/>
      <c r="E1153" s="294"/>
      <c r="F1153" s="294"/>
      <c r="G1153" s="294"/>
      <c r="H1153" s="294"/>
      <c r="I1153" s="294"/>
      <c r="J1153" s="294"/>
      <c r="K1153" s="217"/>
      <c r="L1153" s="217"/>
      <c r="M1153" s="217"/>
      <c r="N1153" s="302"/>
      <c r="O1153" s="302"/>
      <c r="P1153" s="302"/>
      <c r="Q1153" s="302"/>
      <c r="R1153" s="302"/>
      <c r="S1153" s="302"/>
      <c r="T1153" s="302"/>
      <c r="U1153" s="302"/>
      <c r="V1153" s="302"/>
      <c r="W1153" s="302"/>
      <c r="X1153" s="302"/>
      <c r="Y1153" s="302"/>
      <c r="Z1153" s="302"/>
      <c r="AA1153" s="302"/>
      <c r="AD1153"/>
      <c r="AE1153"/>
    </row>
    <row r="1154" spans="2:31" ht="38.25" hidden="1">
      <c r="B1154" s="313">
        <f t="shared" si="17"/>
        <v>0</v>
      </c>
      <c r="C1154" s="294"/>
      <c r="D1154" s="294"/>
      <c r="E1154" s="294"/>
      <c r="F1154" s="294"/>
      <c r="G1154" s="294"/>
      <c r="H1154" s="294"/>
      <c r="I1154" s="294"/>
      <c r="J1154" s="294"/>
      <c r="K1154" s="217"/>
      <c r="L1154" s="217"/>
      <c r="M1154" s="217"/>
      <c r="N1154" s="302"/>
      <c r="O1154" s="302"/>
      <c r="P1154" s="302"/>
      <c r="Q1154" s="302"/>
      <c r="R1154" s="302"/>
      <c r="S1154" s="302"/>
      <c r="T1154" s="302"/>
      <c r="U1154" s="302"/>
      <c r="V1154" s="302"/>
      <c r="W1154" s="302"/>
      <c r="X1154" s="302"/>
      <c r="Y1154" s="302"/>
      <c r="Z1154" s="302"/>
      <c r="AA1154" s="302"/>
      <c r="AD1154"/>
      <c r="AE1154"/>
    </row>
    <row r="1155" spans="2:31" ht="38.25" hidden="1">
      <c r="B1155" s="313">
        <f t="shared" si="17"/>
        <v>0</v>
      </c>
      <c r="C1155" s="294"/>
      <c r="D1155" s="294"/>
      <c r="E1155" s="294"/>
      <c r="F1155" s="294"/>
      <c r="G1155" s="294"/>
      <c r="H1155" s="296"/>
      <c r="I1155" s="296"/>
      <c r="J1155" s="296"/>
      <c r="K1155" s="217"/>
      <c r="L1155" s="217"/>
      <c r="M1155" s="217"/>
      <c r="N1155" s="302"/>
      <c r="O1155" s="302"/>
      <c r="P1155" s="302"/>
      <c r="Q1155" s="302"/>
      <c r="R1155" s="302"/>
      <c r="S1155" s="302"/>
      <c r="T1155" s="302"/>
      <c r="U1155" s="302"/>
      <c r="V1155" s="302"/>
      <c r="W1155" s="302"/>
      <c r="X1155" s="302"/>
      <c r="Y1155" s="302"/>
      <c r="Z1155" s="302"/>
      <c r="AA1155" s="302"/>
      <c r="AD1155"/>
      <c r="AE1155"/>
    </row>
    <row r="1156" spans="2:31" ht="38.25" hidden="1">
      <c r="B1156" s="313">
        <f t="shared" si="17"/>
        <v>0</v>
      </c>
      <c r="C1156" s="294"/>
      <c r="D1156" s="294"/>
      <c r="E1156" s="294"/>
      <c r="F1156" s="294"/>
      <c r="G1156" s="294"/>
      <c r="H1156" s="296"/>
      <c r="I1156" s="296"/>
      <c r="J1156" s="296"/>
      <c r="K1156" s="217"/>
      <c r="L1156" s="217"/>
      <c r="M1156" s="217"/>
      <c r="N1156" s="302"/>
      <c r="O1156" s="302"/>
      <c r="P1156" s="302"/>
      <c r="Q1156" s="302"/>
      <c r="R1156" s="302"/>
      <c r="S1156" s="302"/>
      <c r="T1156" s="302"/>
      <c r="U1156" s="302"/>
      <c r="V1156" s="302"/>
      <c r="W1156" s="302"/>
      <c r="X1156" s="302"/>
      <c r="Y1156" s="302"/>
      <c r="Z1156" s="302"/>
      <c r="AA1156" s="302"/>
      <c r="AD1156"/>
      <c r="AE1156"/>
    </row>
    <row r="1157" spans="2:31" ht="25.5" hidden="1">
      <c r="B1157" s="313">
        <f t="shared" si="17"/>
        <v>0</v>
      </c>
      <c r="C1157" s="294"/>
      <c r="D1157" s="294"/>
      <c r="E1157" s="294"/>
      <c r="F1157" s="294"/>
      <c r="G1157" s="294"/>
      <c r="H1157" s="296"/>
      <c r="I1157" s="296"/>
      <c r="J1157" s="296"/>
      <c r="K1157" s="217"/>
      <c r="L1157" s="217"/>
      <c r="M1157" s="217"/>
      <c r="N1157" s="302"/>
      <c r="O1157" s="302"/>
      <c r="P1157" s="302"/>
      <c r="Q1157" s="302"/>
      <c r="R1157" s="302"/>
      <c r="S1157" s="302"/>
      <c r="T1157" s="302"/>
      <c r="U1157" s="302"/>
      <c r="V1157" s="302"/>
      <c r="W1157" s="302"/>
      <c r="X1157" s="302"/>
      <c r="Y1157" s="302"/>
      <c r="Z1157" s="302"/>
      <c r="AA1157" s="302"/>
      <c r="AD1157"/>
      <c r="AE1157"/>
    </row>
    <row r="1158" spans="2:31" ht="38.25" hidden="1">
      <c r="B1158" s="313">
        <f t="shared" si="17"/>
        <v>0</v>
      </c>
      <c r="C1158" s="294"/>
      <c r="D1158" s="294"/>
      <c r="E1158" s="294"/>
      <c r="F1158" s="296"/>
      <c r="G1158" s="296"/>
      <c r="H1158" s="296"/>
      <c r="I1158" s="296"/>
      <c r="J1158" s="296"/>
      <c r="K1158" s="217"/>
      <c r="L1158" s="217"/>
      <c r="M1158" s="217"/>
      <c r="N1158" s="302"/>
      <c r="O1158" s="302"/>
      <c r="P1158" s="302"/>
      <c r="Q1158" s="302"/>
      <c r="R1158" s="302"/>
      <c r="S1158" s="302"/>
      <c r="T1158" s="302"/>
      <c r="U1158" s="302"/>
      <c r="V1158" s="302"/>
      <c r="W1158" s="302"/>
      <c r="X1158" s="302"/>
      <c r="Y1158" s="302"/>
      <c r="Z1158" s="302"/>
      <c r="AA1158" s="302"/>
      <c r="AD1158"/>
      <c r="AE1158"/>
    </row>
    <row r="1159" spans="2:31" ht="25.5" hidden="1">
      <c r="B1159" s="313">
        <f t="shared" si="17"/>
        <v>0</v>
      </c>
      <c r="C1159" s="294"/>
      <c r="D1159" s="294"/>
      <c r="E1159" s="294"/>
      <c r="F1159" s="296"/>
      <c r="G1159" s="296"/>
      <c r="H1159" s="296"/>
      <c r="I1159" s="296"/>
      <c r="J1159" s="296"/>
      <c r="K1159" s="217"/>
      <c r="L1159" s="217"/>
      <c r="M1159" s="217"/>
      <c r="N1159" s="302"/>
      <c r="O1159" s="302"/>
      <c r="P1159" s="302"/>
      <c r="Q1159" s="302"/>
      <c r="R1159" s="302"/>
      <c r="S1159" s="302"/>
      <c r="T1159" s="302"/>
      <c r="U1159" s="302"/>
      <c r="V1159" s="302"/>
      <c r="W1159" s="302"/>
      <c r="X1159" s="302"/>
      <c r="Y1159" s="302"/>
      <c r="Z1159" s="302"/>
      <c r="AA1159" s="302"/>
      <c r="AD1159"/>
      <c r="AE1159"/>
    </row>
    <row r="1160" spans="2:31" ht="38.25" hidden="1">
      <c r="B1160" s="313">
        <f t="shared" si="17"/>
        <v>0</v>
      </c>
      <c r="C1160" s="294"/>
      <c r="D1160" s="294"/>
      <c r="E1160" s="294"/>
      <c r="F1160" s="296"/>
      <c r="G1160" s="296"/>
      <c r="H1160" s="296"/>
      <c r="I1160" s="296"/>
      <c r="J1160" s="296"/>
      <c r="K1160" s="217"/>
      <c r="L1160" s="217"/>
      <c r="M1160" s="217"/>
      <c r="N1160" s="302"/>
      <c r="O1160" s="302"/>
      <c r="P1160" s="302"/>
      <c r="Q1160" s="302"/>
      <c r="R1160" s="302"/>
      <c r="S1160" s="302"/>
      <c r="T1160" s="302"/>
      <c r="U1160" s="302"/>
      <c r="V1160" s="302"/>
      <c r="W1160" s="302"/>
      <c r="X1160" s="302"/>
      <c r="Y1160" s="302"/>
      <c r="Z1160" s="302"/>
      <c r="AA1160" s="302"/>
      <c r="AD1160"/>
      <c r="AE1160"/>
    </row>
    <row r="1161" spans="2:31" ht="51" hidden="1">
      <c r="B1161" s="313">
        <f t="shared" si="17"/>
        <v>0</v>
      </c>
      <c r="C1161" s="294"/>
      <c r="D1161" s="294"/>
      <c r="E1161" s="294"/>
      <c r="F1161" s="296"/>
      <c r="G1161" s="296"/>
      <c r="H1161" s="296"/>
      <c r="I1161" s="296"/>
      <c r="J1161" s="296"/>
      <c r="K1161" s="217"/>
      <c r="L1161" s="217"/>
      <c r="M1161" s="217"/>
      <c r="N1161" s="302"/>
      <c r="O1161" s="302"/>
      <c r="P1161" s="302"/>
      <c r="Q1161" s="302"/>
      <c r="R1161" s="302"/>
      <c r="S1161" s="302"/>
      <c r="T1161" s="302"/>
      <c r="U1161" s="302"/>
      <c r="V1161" s="302"/>
      <c r="W1161" s="302"/>
      <c r="X1161" s="302"/>
      <c r="Y1161" s="302"/>
      <c r="Z1161" s="302"/>
      <c r="AA1161" s="302"/>
      <c r="AD1161"/>
      <c r="AE1161"/>
    </row>
    <row r="1162" spans="2:31" ht="51" hidden="1">
      <c r="B1162" s="313">
        <f t="shared" si="17"/>
        <v>0</v>
      </c>
      <c r="C1162" s="294"/>
      <c r="D1162" s="294"/>
      <c r="E1162" s="294"/>
      <c r="F1162" s="296"/>
      <c r="G1162" s="296"/>
      <c r="H1162" s="296"/>
      <c r="I1162" s="296"/>
      <c r="J1162" s="296"/>
      <c r="K1162" s="217"/>
      <c r="L1162" s="217"/>
      <c r="M1162" s="217"/>
      <c r="N1162" s="302"/>
      <c r="O1162" s="302"/>
      <c r="P1162" s="302"/>
      <c r="Q1162" s="302"/>
      <c r="R1162" s="302"/>
      <c r="S1162" s="302"/>
      <c r="T1162" s="302"/>
      <c r="U1162" s="302"/>
      <c r="V1162" s="302"/>
      <c r="W1162" s="302"/>
      <c r="X1162" s="302"/>
      <c r="Y1162" s="302"/>
      <c r="Z1162" s="302"/>
      <c r="AA1162" s="302"/>
      <c r="AD1162"/>
      <c r="AE1162"/>
    </row>
    <row r="1163" spans="2:31" ht="25.5" hidden="1">
      <c r="B1163" s="313">
        <f t="shared" si="17"/>
        <v>0</v>
      </c>
      <c r="C1163" s="294"/>
      <c r="D1163" s="294"/>
      <c r="E1163" s="294"/>
      <c r="F1163" s="296"/>
      <c r="G1163" s="296"/>
      <c r="H1163" s="296"/>
      <c r="I1163" s="296"/>
      <c r="J1163" s="296"/>
      <c r="K1163" s="217"/>
      <c r="L1163" s="217"/>
      <c r="M1163" s="217"/>
      <c r="N1163" s="302"/>
      <c r="O1163" s="302"/>
      <c r="P1163" s="302"/>
      <c r="Q1163" s="302"/>
      <c r="R1163" s="302"/>
      <c r="S1163" s="302"/>
      <c r="T1163" s="302"/>
      <c r="U1163" s="302"/>
      <c r="V1163" s="302"/>
      <c r="W1163" s="302"/>
      <c r="X1163" s="302"/>
      <c r="Y1163" s="302"/>
      <c r="Z1163" s="302"/>
      <c r="AA1163" s="302"/>
      <c r="AD1163"/>
      <c r="AE1163"/>
    </row>
    <row r="1164" spans="2:31" ht="38.25" hidden="1">
      <c r="B1164" s="313">
        <f t="shared" ref="B1164:B1227" si="18">IF($C$8=$B$6,"",AA1164)</f>
        <v>0</v>
      </c>
      <c r="C1164" s="294"/>
      <c r="D1164" s="294"/>
      <c r="E1164" s="294"/>
      <c r="F1164" s="296"/>
      <c r="G1164" s="296"/>
      <c r="H1164" s="296"/>
      <c r="I1164" s="296"/>
      <c r="J1164" s="296"/>
      <c r="K1164" s="217"/>
      <c r="L1164" s="217"/>
      <c r="M1164" s="217"/>
      <c r="N1164" s="302"/>
      <c r="O1164" s="302"/>
      <c r="P1164" s="302"/>
      <c r="Q1164" s="302"/>
      <c r="R1164" s="302"/>
      <c r="S1164" s="302"/>
      <c r="T1164" s="302"/>
      <c r="U1164" s="302"/>
      <c r="V1164" s="302"/>
      <c r="W1164" s="302"/>
      <c r="X1164" s="302"/>
      <c r="Y1164" s="302"/>
      <c r="Z1164" s="302"/>
      <c r="AA1164" s="302"/>
      <c r="AD1164"/>
      <c r="AE1164"/>
    </row>
    <row r="1165" spans="2:31" ht="25.5" hidden="1">
      <c r="B1165" s="313">
        <f t="shared" si="18"/>
        <v>0</v>
      </c>
      <c r="C1165" s="294"/>
      <c r="D1165" s="294"/>
      <c r="E1165" s="294"/>
      <c r="F1165" s="296"/>
      <c r="G1165" s="296"/>
      <c r="H1165" s="296"/>
      <c r="I1165" s="296"/>
      <c r="J1165" s="296"/>
      <c r="K1165" s="217"/>
      <c r="L1165" s="217"/>
      <c r="M1165" s="217"/>
      <c r="N1165" s="302"/>
      <c r="O1165" s="302"/>
      <c r="P1165" s="302"/>
      <c r="Q1165" s="302"/>
      <c r="R1165" s="302"/>
      <c r="S1165" s="302"/>
      <c r="T1165" s="302"/>
      <c r="U1165" s="302"/>
      <c r="V1165" s="302"/>
      <c r="W1165" s="302"/>
      <c r="X1165" s="302"/>
      <c r="Y1165" s="302"/>
      <c r="Z1165" s="302"/>
      <c r="AA1165" s="302"/>
      <c r="AD1165"/>
      <c r="AE1165"/>
    </row>
    <row r="1166" spans="2:31" ht="38.25" hidden="1">
      <c r="B1166" s="313">
        <f t="shared" si="18"/>
        <v>0</v>
      </c>
      <c r="C1166" s="294"/>
      <c r="D1166" s="294"/>
      <c r="E1166" s="294"/>
      <c r="F1166" s="296"/>
      <c r="G1166" s="296"/>
      <c r="H1166" s="296"/>
      <c r="I1166" s="296"/>
      <c r="J1166" s="296"/>
      <c r="K1166" s="217"/>
      <c r="L1166" s="217"/>
      <c r="M1166" s="217"/>
      <c r="N1166" s="302"/>
      <c r="O1166" s="302"/>
      <c r="P1166" s="302"/>
      <c r="Q1166" s="302"/>
      <c r="R1166" s="302"/>
      <c r="S1166" s="302"/>
      <c r="T1166" s="302"/>
      <c r="U1166" s="302"/>
      <c r="V1166" s="302"/>
      <c r="W1166" s="302"/>
      <c r="X1166" s="302"/>
      <c r="Y1166" s="302"/>
      <c r="Z1166" s="302"/>
      <c r="AA1166" s="302"/>
      <c r="AD1166"/>
      <c r="AE1166"/>
    </row>
    <row r="1167" spans="2:31" ht="25.5" hidden="1">
      <c r="B1167" s="313">
        <f t="shared" si="18"/>
        <v>0</v>
      </c>
      <c r="C1167" s="294"/>
      <c r="D1167" s="294"/>
      <c r="E1167" s="294"/>
      <c r="F1167" s="296"/>
      <c r="G1167" s="296"/>
      <c r="H1167" s="296"/>
      <c r="I1167" s="296"/>
      <c r="J1167" s="296"/>
      <c r="K1167" s="217"/>
      <c r="L1167" s="217"/>
      <c r="M1167" s="217"/>
      <c r="N1167" s="302"/>
      <c r="O1167" s="302"/>
      <c r="P1167" s="302"/>
      <c r="Q1167" s="302"/>
      <c r="R1167" s="302"/>
      <c r="S1167" s="302"/>
      <c r="T1167" s="302"/>
      <c r="U1167" s="302"/>
      <c r="V1167" s="302"/>
      <c r="W1167" s="302"/>
      <c r="X1167" s="302"/>
      <c r="Y1167" s="302"/>
      <c r="Z1167" s="302"/>
      <c r="AA1167" s="302"/>
      <c r="AD1167"/>
      <c r="AE1167"/>
    </row>
    <row r="1168" spans="2:31" ht="38.25" hidden="1">
      <c r="B1168" s="313">
        <f t="shared" si="18"/>
        <v>0</v>
      </c>
      <c r="C1168" s="294"/>
      <c r="D1168" s="294"/>
      <c r="E1168" s="294"/>
      <c r="F1168" s="294"/>
      <c r="G1168" s="294"/>
      <c r="H1168" s="296"/>
      <c r="I1168" s="296"/>
      <c r="J1168" s="296"/>
      <c r="K1168" s="217"/>
      <c r="L1168" s="217"/>
      <c r="M1168" s="217"/>
      <c r="N1168" s="302"/>
      <c r="O1168" s="302"/>
      <c r="P1168" s="302"/>
      <c r="Q1168" s="302"/>
      <c r="R1168" s="302"/>
      <c r="S1168" s="302"/>
      <c r="T1168" s="302"/>
      <c r="U1168" s="302"/>
      <c r="V1168" s="302"/>
      <c r="W1168" s="302"/>
      <c r="X1168" s="302"/>
      <c r="Y1168" s="302"/>
      <c r="Z1168" s="302"/>
      <c r="AA1168" s="302"/>
      <c r="AD1168"/>
      <c r="AE1168"/>
    </row>
    <row r="1169" spans="2:31" ht="25.5" hidden="1">
      <c r="B1169" s="313">
        <f t="shared" si="18"/>
        <v>0</v>
      </c>
      <c r="C1169" s="294"/>
      <c r="D1169" s="294"/>
      <c r="E1169" s="294"/>
      <c r="F1169" s="294"/>
      <c r="G1169" s="294"/>
      <c r="H1169" s="294"/>
      <c r="I1169" s="294"/>
      <c r="J1169" s="294"/>
      <c r="K1169" s="217"/>
      <c r="L1169" s="217"/>
      <c r="M1169" s="217"/>
      <c r="N1169" s="302"/>
      <c r="O1169" s="302"/>
      <c r="P1169" s="302"/>
      <c r="Q1169" s="302"/>
      <c r="R1169" s="302"/>
      <c r="S1169" s="302"/>
      <c r="T1169" s="302"/>
      <c r="U1169" s="302"/>
      <c r="V1169" s="302"/>
      <c r="W1169" s="302"/>
      <c r="X1169" s="302"/>
      <c r="Y1169" s="302"/>
      <c r="Z1169" s="302"/>
      <c r="AA1169" s="302"/>
      <c r="AD1169"/>
      <c r="AE1169"/>
    </row>
    <row r="1170" spans="2:31" ht="38.25" hidden="1">
      <c r="B1170" s="313">
        <f t="shared" si="18"/>
        <v>0</v>
      </c>
      <c r="C1170" s="294"/>
      <c r="D1170" s="294"/>
      <c r="E1170" s="294"/>
      <c r="F1170" s="296"/>
      <c r="G1170" s="296"/>
      <c r="H1170" s="296"/>
      <c r="I1170" s="296"/>
      <c r="J1170" s="296"/>
      <c r="K1170" s="217"/>
      <c r="L1170" s="217"/>
      <c r="M1170" s="217"/>
      <c r="N1170" s="302"/>
      <c r="O1170" s="302"/>
      <c r="P1170" s="302"/>
      <c r="Q1170" s="302"/>
      <c r="R1170" s="302"/>
      <c r="S1170" s="302"/>
      <c r="T1170" s="302"/>
      <c r="U1170" s="302"/>
      <c r="V1170" s="302"/>
      <c r="W1170" s="302"/>
      <c r="X1170" s="302"/>
      <c r="Y1170" s="302"/>
      <c r="Z1170" s="302"/>
      <c r="AA1170" s="302"/>
      <c r="AD1170"/>
      <c r="AE1170"/>
    </row>
    <row r="1171" spans="2:31" ht="25.5" hidden="1">
      <c r="B1171" s="313">
        <f t="shared" si="18"/>
        <v>0</v>
      </c>
      <c r="C1171" s="294"/>
      <c r="D1171" s="294"/>
      <c r="E1171" s="294"/>
      <c r="F1171" s="296"/>
      <c r="G1171" s="296"/>
      <c r="H1171" s="296"/>
      <c r="I1171" s="296"/>
      <c r="J1171" s="296"/>
      <c r="K1171" s="217"/>
      <c r="L1171" s="217"/>
      <c r="M1171" s="217"/>
      <c r="N1171" s="302"/>
      <c r="O1171" s="302"/>
      <c r="P1171" s="302"/>
      <c r="Q1171" s="302"/>
      <c r="R1171" s="302"/>
      <c r="S1171" s="302"/>
      <c r="T1171" s="302"/>
      <c r="U1171" s="302"/>
      <c r="V1171" s="302"/>
      <c r="W1171" s="302"/>
      <c r="X1171" s="302"/>
      <c r="Y1171" s="302"/>
      <c r="Z1171" s="302"/>
      <c r="AA1171" s="302"/>
      <c r="AD1171"/>
      <c r="AE1171"/>
    </row>
    <row r="1172" spans="2:31" ht="38.25" hidden="1">
      <c r="B1172" s="313">
        <f t="shared" si="18"/>
        <v>0</v>
      </c>
      <c r="C1172" s="294"/>
      <c r="D1172" s="294"/>
      <c r="E1172" s="294"/>
      <c r="F1172" s="296"/>
      <c r="G1172" s="296"/>
      <c r="H1172" s="296"/>
      <c r="I1172" s="296"/>
      <c r="J1172" s="296"/>
      <c r="K1172" s="217"/>
      <c r="L1172" s="217"/>
      <c r="M1172" s="217"/>
      <c r="N1172" s="302"/>
      <c r="O1172" s="302"/>
      <c r="P1172" s="302"/>
      <c r="Q1172" s="302"/>
      <c r="R1172" s="302"/>
      <c r="S1172" s="302"/>
      <c r="T1172" s="302"/>
      <c r="U1172" s="302"/>
      <c r="V1172" s="302"/>
      <c r="W1172" s="302"/>
      <c r="X1172" s="302"/>
      <c r="Y1172" s="302"/>
      <c r="Z1172" s="302"/>
      <c r="AA1172" s="302"/>
      <c r="AD1172"/>
      <c r="AE1172"/>
    </row>
    <row r="1173" spans="2:31" ht="38.25" hidden="1">
      <c r="B1173" s="313">
        <f t="shared" si="18"/>
        <v>0</v>
      </c>
      <c r="C1173" s="294"/>
      <c r="D1173" s="294"/>
      <c r="E1173" s="294"/>
      <c r="F1173" s="296"/>
      <c r="G1173" s="296"/>
      <c r="H1173" s="296"/>
      <c r="I1173" s="296"/>
      <c r="J1173" s="296"/>
      <c r="K1173" s="217"/>
      <c r="L1173" s="217"/>
      <c r="M1173" s="217"/>
      <c r="N1173" s="302"/>
      <c r="O1173" s="302"/>
      <c r="P1173" s="302"/>
      <c r="Q1173" s="302"/>
      <c r="R1173" s="302"/>
      <c r="S1173" s="302"/>
      <c r="T1173" s="302"/>
      <c r="U1173" s="302"/>
      <c r="V1173" s="302"/>
      <c r="W1173" s="302"/>
      <c r="X1173" s="302"/>
      <c r="Y1173" s="302"/>
      <c r="Z1173" s="302"/>
      <c r="AA1173" s="302"/>
      <c r="AD1173"/>
      <c r="AE1173"/>
    </row>
    <row r="1174" spans="2:31" ht="38.25" hidden="1">
      <c r="B1174" s="313">
        <f t="shared" si="18"/>
        <v>0</v>
      </c>
      <c r="C1174" s="294"/>
      <c r="D1174" s="294"/>
      <c r="E1174" s="294"/>
      <c r="F1174" s="296"/>
      <c r="G1174" s="296"/>
      <c r="H1174" s="296"/>
      <c r="I1174" s="296"/>
      <c r="J1174" s="296"/>
      <c r="K1174" s="217"/>
      <c r="L1174" s="217"/>
      <c r="M1174" s="217"/>
      <c r="N1174" s="302"/>
      <c r="O1174" s="302"/>
      <c r="P1174" s="302"/>
      <c r="Q1174" s="302"/>
      <c r="R1174" s="302"/>
      <c r="S1174" s="302"/>
      <c r="T1174" s="302"/>
      <c r="U1174" s="302"/>
      <c r="V1174" s="302"/>
      <c r="W1174" s="302"/>
      <c r="X1174" s="302"/>
      <c r="Y1174" s="302"/>
      <c r="Z1174" s="302"/>
      <c r="AA1174" s="302"/>
      <c r="AD1174"/>
      <c r="AE1174"/>
    </row>
    <row r="1175" spans="2:31" ht="38.25" hidden="1">
      <c r="B1175" s="313">
        <f t="shared" si="18"/>
        <v>0</v>
      </c>
      <c r="C1175" s="294"/>
      <c r="D1175" s="294"/>
      <c r="E1175" s="294"/>
      <c r="F1175" s="296"/>
      <c r="G1175" s="296"/>
      <c r="H1175" s="296"/>
      <c r="I1175" s="296"/>
      <c r="J1175" s="296"/>
      <c r="K1175" s="217"/>
      <c r="L1175" s="217"/>
      <c r="M1175" s="217"/>
      <c r="N1175" s="302"/>
      <c r="O1175" s="302"/>
      <c r="P1175" s="302"/>
      <c r="Q1175" s="302"/>
      <c r="R1175" s="302"/>
      <c r="S1175" s="302"/>
      <c r="T1175" s="302"/>
      <c r="U1175" s="302"/>
      <c r="V1175" s="302"/>
      <c r="W1175" s="302"/>
      <c r="X1175" s="302"/>
      <c r="Y1175" s="302"/>
      <c r="Z1175" s="302"/>
      <c r="AA1175" s="302"/>
      <c r="AD1175"/>
      <c r="AE1175"/>
    </row>
    <row r="1176" spans="2:31" ht="25.5" hidden="1">
      <c r="B1176" s="313">
        <f t="shared" si="18"/>
        <v>0</v>
      </c>
      <c r="C1176" s="294"/>
      <c r="D1176" s="294"/>
      <c r="E1176" s="294"/>
      <c r="F1176" s="296"/>
      <c r="G1176" s="296"/>
      <c r="H1176" s="296"/>
      <c r="I1176" s="296"/>
      <c r="J1176" s="296"/>
      <c r="K1176" s="217"/>
      <c r="L1176" s="217"/>
      <c r="M1176" s="217"/>
      <c r="N1176" s="302"/>
      <c r="O1176" s="302"/>
      <c r="P1176" s="302"/>
      <c r="Q1176" s="302"/>
      <c r="R1176" s="302"/>
      <c r="S1176" s="302"/>
      <c r="T1176" s="302"/>
      <c r="U1176" s="302"/>
      <c r="V1176" s="302"/>
      <c r="W1176" s="302"/>
      <c r="X1176" s="302"/>
      <c r="Y1176" s="302"/>
      <c r="Z1176" s="302"/>
      <c r="AA1176" s="302"/>
      <c r="AD1176"/>
      <c r="AE1176"/>
    </row>
    <row r="1177" spans="2:31" ht="38.25" hidden="1">
      <c r="B1177" s="313">
        <f t="shared" si="18"/>
        <v>0</v>
      </c>
      <c r="C1177" s="294"/>
      <c r="D1177" s="294"/>
      <c r="E1177" s="294"/>
      <c r="F1177" s="296"/>
      <c r="G1177" s="296"/>
      <c r="H1177" s="296"/>
      <c r="I1177" s="296"/>
      <c r="J1177" s="296"/>
      <c r="K1177" s="217"/>
      <c r="L1177" s="217"/>
      <c r="M1177" s="217"/>
      <c r="N1177" s="302"/>
      <c r="O1177" s="302"/>
      <c r="P1177" s="302"/>
      <c r="Q1177" s="302"/>
      <c r="R1177" s="302"/>
      <c r="S1177" s="302"/>
      <c r="T1177" s="302"/>
      <c r="U1177" s="302"/>
      <c r="V1177" s="302"/>
      <c r="W1177" s="302"/>
      <c r="X1177" s="302"/>
      <c r="Y1177" s="302"/>
      <c r="Z1177" s="302"/>
      <c r="AA1177" s="302"/>
      <c r="AD1177"/>
      <c r="AE1177"/>
    </row>
    <row r="1178" spans="2:31" ht="25.5" hidden="1">
      <c r="B1178" s="313">
        <f t="shared" si="18"/>
        <v>0</v>
      </c>
      <c r="C1178" s="296"/>
      <c r="D1178" s="296"/>
      <c r="E1178" s="296"/>
      <c r="F1178" s="296"/>
      <c r="G1178" s="296"/>
      <c r="H1178" s="296"/>
      <c r="I1178" s="296"/>
      <c r="J1178" s="296"/>
      <c r="K1178" s="217"/>
      <c r="L1178" s="217"/>
      <c r="M1178" s="217"/>
      <c r="N1178" s="302"/>
      <c r="O1178" s="302"/>
      <c r="P1178" s="302"/>
      <c r="Q1178" s="302"/>
      <c r="R1178" s="302"/>
      <c r="S1178" s="302"/>
      <c r="T1178" s="302"/>
      <c r="U1178" s="302"/>
      <c r="V1178" s="302"/>
      <c r="W1178" s="302"/>
      <c r="X1178" s="302"/>
      <c r="Y1178" s="302"/>
      <c r="Z1178" s="302"/>
      <c r="AA1178" s="302"/>
      <c r="AD1178"/>
      <c r="AE1178"/>
    </row>
    <row r="1179" spans="2:31" ht="38.25" hidden="1">
      <c r="B1179" s="313">
        <f t="shared" si="18"/>
        <v>0</v>
      </c>
      <c r="C1179" s="296"/>
      <c r="D1179" s="296"/>
      <c r="E1179" s="296"/>
      <c r="F1179" s="296"/>
      <c r="G1179" s="296"/>
      <c r="H1179" s="296"/>
      <c r="I1179" s="296"/>
      <c r="J1179" s="296"/>
      <c r="K1179" s="217"/>
      <c r="L1179" s="217"/>
      <c r="M1179" s="217"/>
      <c r="N1179" s="302"/>
      <c r="O1179" s="302"/>
      <c r="P1179" s="302"/>
      <c r="Q1179" s="302"/>
      <c r="R1179" s="302"/>
      <c r="S1179" s="302"/>
      <c r="T1179" s="302"/>
      <c r="U1179" s="302"/>
      <c r="V1179" s="302"/>
      <c r="W1179" s="302"/>
      <c r="X1179" s="302"/>
      <c r="Y1179" s="302"/>
      <c r="Z1179" s="302"/>
      <c r="AA1179" s="302"/>
      <c r="AD1179"/>
      <c r="AE1179"/>
    </row>
    <row r="1180" spans="2:31" ht="25.5" hidden="1">
      <c r="B1180" s="313">
        <f t="shared" si="18"/>
        <v>0</v>
      </c>
      <c r="C1180" s="296"/>
      <c r="D1180" s="296"/>
      <c r="E1180" s="296"/>
      <c r="F1180" s="296"/>
      <c r="G1180" s="296"/>
      <c r="H1180" s="296"/>
      <c r="I1180" s="296"/>
      <c r="J1180" s="296"/>
      <c r="K1180" s="217"/>
      <c r="L1180" s="217"/>
      <c r="M1180" s="217"/>
      <c r="N1180" s="302"/>
      <c r="O1180" s="302"/>
      <c r="P1180" s="302"/>
      <c r="Q1180" s="302"/>
      <c r="R1180" s="302"/>
      <c r="S1180" s="302"/>
      <c r="T1180" s="302"/>
      <c r="U1180" s="302"/>
      <c r="V1180" s="302"/>
      <c r="W1180" s="302"/>
      <c r="X1180" s="302"/>
      <c r="Y1180" s="302"/>
      <c r="Z1180" s="302"/>
      <c r="AA1180" s="302"/>
      <c r="AD1180"/>
      <c r="AE1180"/>
    </row>
    <row r="1181" spans="2:31" ht="38.25" hidden="1">
      <c r="B1181" s="313">
        <f t="shared" si="18"/>
        <v>0</v>
      </c>
      <c r="C1181" s="296"/>
      <c r="D1181" s="296"/>
      <c r="E1181" s="296"/>
      <c r="F1181" s="296"/>
      <c r="G1181" s="296"/>
      <c r="H1181" s="296"/>
      <c r="I1181" s="296"/>
      <c r="J1181" s="296"/>
      <c r="K1181" s="217"/>
      <c r="L1181" s="217"/>
      <c r="M1181" s="217"/>
      <c r="N1181" s="302"/>
      <c r="O1181" s="302"/>
      <c r="P1181" s="302"/>
      <c r="Q1181" s="302"/>
      <c r="R1181" s="302"/>
      <c r="S1181" s="302"/>
      <c r="T1181" s="302"/>
      <c r="U1181" s="302"/>
      <c r="V1181" s="302"/>
      <c r="W1181" s="302"/>
      <c r="X1181" s="302"/>
      <c r="Y1181" s="302"/>
      <c r="Z1181" s="302"/>
      <c r="AA1181" s="302"/>
      <c r="AD1181"/>
      <c r="AE1181"/>
    </row>
    <row r="1182" spans="2:31" ht="38.25" hidden="1">
      <c r="B1182" s="313">
        <f t="shared" si="18"/>
        <v>0</v>
      </c>
      <c r="C1182" s="296"/>
      <c r="D1182" s="296"/>
      <c r="E1182" s="296"/>
      <c r="F1182" s="296"/>
      <c r="G1182" s="296"/>
      <c r="H1182" s="296"/>
      <c r="I1182" s="296"/>
      <c r="J1182" s="296"/>
      <c r="K1182" s="217"/>
      <c r="L1182" s="217"/>
      <c r="M1182" s="217"/>
      <c r="N1182" s="302"/>
      <c r="O1182" s="302"/>
      <c r="P1182" s="302"/>
      <c r="Q1182" s="302"/>
      <c r="R1182" s="302"/>
      <c r="S1182" s="302"/>
      <c r="T1182" s="302"/>
      <c r="U1182" s="302"/>
      <c r="V1182" s="302"/>
      <c r="W1182" s="302"/>
      <c r="X1182" s="302"/>
      <c r="Y1182" s="302"/>
      <c r="Z1182" s="302"/>
      <c r="AA1182" s="302"/>
      <c r="AD1182"/>
      <c r="AE1182"/>
    </row>
    <row r="1183" spans="2:31" ht="25.5" hidden="1">
      <c r="B1183" s="313">
        <f t="shared" si="18"/>
        <v>0</v>
      </c>
      <c r="C1183" s="296"/>
      <c r="D1183" s="296"/>
      <c r="E1183" s="296"/>
      <c r="F1183" s="296"/>
      <c r="G1183" s="296"/>
      <c r="H1183" s="296"/>
      <c r="I1183" s="296"/>
      <c r="J1183" s="296"/>
      <c r="K1183" s="217"/>
      <c r="L1183" s="217"/>
      <c r="M1183" s="217"/>
      <c r="N1183" s="302"/>
      <c r="O1183" s="302"/>
      <c r="P1183" s="302"/>
      <c r="Q1183" s="302"/>
      <c r="R1183" s="302"/>
      <c r="S1183" s="302"/>
      <c r="T1183" s="302"/>
      <c r="U1183" s="302"/>
      <c r="V1183" s="302"/>
      <c r="W1183" s="302"/>
      <c r="X1183" s="302"/>
      <c r="Y1183" s="302"/>
      <c r="Z1183" s="302"/>
      <c r="AA1183" s="302"/>
      <c r="AD1183"/>
      <c r="AE1183"/>
    </row>
    <row r="1184" spans="2:31" ht="25.5" hidden="1">
      <c r="B1184" s="313">
        <f t="shared" si="18"/>
        <v>0</v>
      </c>
      <c r="C1184" s="296"/>
      <c r="D1184" s="296"/>
      <c r="E1184" s="296"/>
      <c r="F1184" s="296"/>
      <c r="G1184" s="296"/>
      <c r="H1184" s="296"/>
      <c r="I1184" s="296"/>
      <c r="J1184" s="296"/>
      <c r="K1184" s="217"/>
      <c r="L1184" s="217"/>
      <c r="M1184" s="217"/>
      <c r="N1184" s="302"/>
      <c r="O1184" s="302"/>
      <c r="P1184" s="302"/>
      <c r="Q1184" s="302"/>
      <c r="R1184" s="302"/>
      <c r="S1184" s="302"/>
      <c r="T1184" s="302"/>
      <c r="U1184" s="302"/>
      <c r="V1184" s="302"/>
      <c r="W1184" s="302"/>
      <c r="X1184" s="302"/>
      <c r="Y1184" s="302"/>
      <c r="Z1184" s="302"/>
      <c r="AA1184" s="302"/>
      <c r="AD1184"/>
      <c r="AE1184"/>
    </row>
    <row r="1185" spans="2:31" ht="38.25" hidden="1">
      <c r="B1185" s="313">
        <f t="shared" si="18"/>
        <v>0</v>
      </c>
      <c r="C1185" s="296"/>
      <c r="D1185" s="296"/>
      <c r="E1185" s="296"/>
      <c r="F1185" s="296"/>
      <c r="G1185" s="296"/>
      <c r="H1185" s="296"/>
      <c r="I1185" s="296"/>
      <c r="J1185" s="296"/>
      <c r="K1185" s="217"/>
      <c r="L1185" s="217"/>
      <c r="M1185" s="217"/>
      <c r="N1185" s="302"/>
      <c r="O1185" s="302"/>
      <c r="P1185" s="302"/>
      <c r="Q1185" s="302"/>
      <c r="R1185" s="302"/>
      <c r="S1185" s="302"/>
      <c r="T1185" s="302"/>
      <c r="U1185" s="302"/>
      <c r="V1185" s="302"/>
      <c r="W1185" s="302"/>
      <c r="X1185" s="302"/>
      <c r="Y1185" s="302"/>
      <c r="Z1185" s="302"/>
      <c r="AA1185" s="302"/>
      <c r="AD1185"/>
      <c r="AE1185"/>
    </row>
    <row r="1186" spans="2:31" ht="38.25" hidden="1">
      <c r="B1186" s="313">
        <f t="shared" si="18"/>
        <v>0</v>
      </c>
      <c r="C1186" s="296"/>
      <c r="D1186" s="296"/>
      <c r="E1186" s="296"/>
      <c r="F1186" s="296"/>
      <c r="G1186" s="296"/>
      <c r="H1186" s="296"/>
      <c r="I1186" s="296"/>
      <c r="J1186" s="296"/>
      <c r="K1186" s="217"/>
      <c r="L1186" s="217"/>
      <c r="M1186" s="217"/>
      <c r="N1186" s="302"/>
      <c r="O1186" s="302"/>
      <c r="P1186" s="302"/>
      <c r="Q1186" s="302"/>
      <c r="R1186" s="302"/>
      <c r="S1186" s="302"/>
      <c r="T1186" s="302"/>
      <c r="U1186" s="302"/>
      <c r="V1186" s="302"/>
      <c r="W1186" s="302"/>
      <c r="X1186" s="302"/>
      <c r="Y1186" s="302"/>
      <c r="Z1186" s="302"/>
      <c r="AA1186" s="302"/>
      <c r="AD1186"/>
      <c r="AE1186"/>
    </row>
    <row r="1187" spans="2:31" ht="25.5" hidden="1">
      <c r="B1187" s="313">
        <f t="shared" si="18"/>
        <v>0</v>
      </c>
      <c r="C1187" s="296"/>
      <c r="D1187" s="296"/>
      <c r="E1187" s="296"/>
      <c r="F1187" s="296"/>
      <c r="G1187" s="296"/>
      <c r="H1187" s="296"/>
      <c r="I1187" s="296"/>
      <c r="J1187" s="296"/>
      <c r="K1187" s="217"/>
      <c r="L1187" s="217"/>
      <c r="M1187" s="217"/>
      <c r="N1187" s="302"/>
      <c r="O1187" s="302"/>
      <c r="P1187" s="302"/>
      <c r="Q1187" s="302"/>
      <c r="R1187" s="302"/>
      <c r="S1187" s="302"/>
      <c r="T1187" s="302"/>
      <c r="U1187" s="302"/>
      <c r="V1187" s="302"/>
      <c r="W1187" s="302"/>
      <c r="X1187" s="302"/>
      <c r="Y1187" s="302"/>
      <c r="Z1187" s="302"/>
      <c r="AA1187" s="302"/>
      <c r="AD1187"/>
      <c r="AE1187"/>
    </row>
    <row r="1188" spans="2:31" ht="38.25" hidden="1">
      <c r="B1188" s="313">
        <f t="shared" si="18"/>
        <v>0</v>
      </c>
      <c r="C1188" s="296"/>
      <c r="D1188" s="296"/>
      <c r="E1188" s="296"/>
      <c r="F1188" s="296"/>
      <c r="G1188" s="296"/>
      <c r="H1188" s="296"/>
      <c r="I1188" s="296"/>
      <c r="J1188" s="296"/>
      <c r="K1188" s="217"/>
      <c r="L1188" s="217"/>
      <c r="M1188" s="217"/>
      <c r="N1188" s="302"/>
      <c r="O1188" s="302"/>
      <c r="P1188" s="302"/>
      <c r="Q1188" s="302"/>
      <c r="R1188" s="302"/>
      <c r="S1188" s="302"/>
      <c r="T1188" s="302"/>
      <c r="U1188" s="302"/>
      <c r="V1188" s="302"/>
      <c r="W1188" s="302"/>
      <c r="X1188" s="302"/>
      <c r="Y1188" s="302"/>
      <c r="Z1188" s="302"/>
      <c r="AA1188" s="302"/>
      <c r="AD1188"/>
      <c r="AE1188"/>
    </row>
    <row r="1189" spans="2:31" ht="25.5" hidden="1">
      <c r="B1189" s="313">
        <f t="shared" si="18"/>
        <v>0</v>
      </c>
      <c r="C1189" s="296"/>
      <c r="D1189" s="296"/>
      <c r="E1189" s="296"/>
      <c r="F1189" s="296"/>
      <c r="G1189" s="296"/>
      <c r="H1189" s="296"/>
      <c r="I1189" s="296"/>
      <c r="J1189" s="296"/>
      <c r="K1189" s="217"/>
      <c r="L1189" s="217"/>
      <c r="M1189" s="217"/>
      <c r="N1189" s="302"/>
      <c r="O1189" s="302"/>
      <c r="P1189" s="302"/>
      <c r="Q1189" s="302"/>
      <c r="R1189" s="302"/>
      <c r="S1189" s="302"/>
      <c r="T1189" s="302"/>
      <c r="U1189" s="302"/>
      <c r="V1189" s="302"/>
      <c r="W1189" s="302"/>
      <c r="X1189" s="302"/>
      <c r="Y1189" s="302"/>
      <c r="Z1189" s="302"/>
      <c r="AA1189" s="302"/>
      <c r="AD1189"/>
      <c r="AE1189"/>
    </row>
    <row r="1190" spans="2:31" ht="38.25" hidden="1">
      <c r="B1190" s="313">
        <f t="shared" si="18"/>
        <v>0</v>
      </c>
      <c r="C1190" s="296"/>
      <c r="D1190" s="296"/>
      <c r="E1190" s="296"/>
      <c r="F1190" s="296"/>
      <c r="G1190" s="296"/>
      <c r="H1190" s="296"/>
      <c r="I1190" s="296"/>
      <c r="J1190" s="296"/>
      <c r="K1190" s="217"/>
      <c r="L1190" s="217"/>
      <c r="M1190" s="217"/>
      <c r="N1190" s="302"/>
      <c r="O1190" s="302"/>
      <c r="P1190" s="302"/>
      <c r="Q1190" s="302"/>
      <c r="R1190" s="302"/>
      <c r="S1190" s="302"/>
      <c r="T1190" s="302"/>
      <c r="U1190" s="302"/>
      <c r="V1190" s="302"/>
      <c r="W1190" s="302"/>
      <c r="X1190" s="302"/>
      <c r="Y1190" s="302"/>
      <c r="Z1190" s="302"/>
      <c r="AA1190" s="302"/>
      <c r="AD1190"/>
      <c r="AE1190"/>
    </row>
    <row r="1191" spans="2:31" ht="25.5" hidden="1">
      <c r="B1191" s="313">
        <f t="shared" si="18"/>
        <v>0</v>
      </c>
      <c r="C1191" s="296"/>
      <c r="D1191" s="296"/>
      <c r="E1191" s="296"/>
      <c r="F1191" s="296"/>
      <c r="G1191" s="296"/>
      <c r="H1191" s="296"/>
      <c r="I1191" s="296"/>
      <c r="J1191" s="296"/>
      <c r="K1191" s="217"/>
      <c r="L1191" s="217"/>
      <c r="M1191" s="217"/>
      <c r="N1191" s="302"/>
      <c r="O1191" s="302"/>
      <c r="P1191" s="302"/>
      <c r="Q1191" s="302"/>
      <c r="R1191" s="302"/>
      <c r="S1191" s="302"/>
      <c r="T1191" s="302"/>
      <c r="U1191" s="302"/>
      <c r="V1191" s="302"/>
      <c r="W1191" s="302"/>
      <c r="X1191" s="302"/>
      <c r="Y1191" s="302"/>
      <c r="Z1191" s="302"/>
      <c r="AA1191" s="302"/>
      <c r="AD1191"/>
      <c r="AE1191"/>
    </row>
    <row r="1192" spans="2:31" ht="38.25" hidden="1">
      <c r="B1192" s="313">
        <f t="shared" si="18"/>
        <v>0</v>
      </c>
      <c r="C1192" s="296"/>
      <c r="D1192" s="296"/>
      <c r="E1192" s="296"/>
      <c r="F1192" s="296"/>
      <c r="G1192" s="296"/>
      <c r="H1192" s="296"/>
      <c r="I1192" s="296"/>
      <c r="J1192" s="296"/>
      <c r="K1192" s="217"/>
      <c r="L1192" s="217"/>
      <c r="M1192" s="217"/>
      <c r="N1192" s="302"/>
      <c r="O1192" s="302"/>
      <c r="P1192" s="302"/>
      <c r="Q1192" s="302"/>
      <c r="R1192" s="302"/>
      <c r="S1192" s="302"/>
      <c r="T1192" s="302"/>
      <c r="U1192" s="302"/>
      <c r="V1192" s="302"/>
      <c r="W1192" s="302"/>
      <c r="X1192" s="302"/>
      <c r="Y1192" s="302"/>
      <c r="Z1192" s="302"/>
      <c r="AA1192" s="302"/>
      <c r="AD1192"/>
      <c r="AE1192"/>
    </row>
    <row r="1193" spans="2:31" ht="25.5" hidden="1">
      <c r="B1193" s="313">
        <f t="shared" si="18"/>
        <v>0</v>
      </c>
      <c r="C1193" s="296"/>
      <c r="D1193" s="296"/>
      <c r="E1193" s="296"/>
      <c r="F1193" s="296"/>
      <c r="G1193" s="296"/>
      <c r="H1193" s="296"/>
      <c r="I1193" s="296"/>
      <c r="J1193" s="296"/>
      <c r="K1193" s="217"/>
      <c r="L1193" s="217"/>
      <c r="M1193" s="217"/>
      <c r="N1193" s="302"/>
      <c r="O1193" s="302"/>
      <c r="P1193" s="302"/>
      <c r="Q1193" s="302"/>
      <c r="R1193" s="302"/>
      <c r="S1193" s="302"/>
      <c r="T1193" s="302"/>
      <c r="U1193" s="302"/>
      <c r="V1193" s="302"/>
      <c r="W1193" s="302"/>
      <c r="X1193" s="302"/>
      <c r="Y1193" s="302"/>
      <c r="Z1193" s="302"/>
      <c r="AA1193" s="302"/>
      <c r="AD1193"/>
      <c r="AE1193"/>
    </row>
    <row r="1194" spans="2:31" ht="38.25" hidden="1">
      <c r="B1194" s="313">
        <f t="shared" si="18"/>
        <v>0</v>
      </c>
      <c r="C1194" s="296"/>
      <c r="D1194" s="296"/>
      <c r="E1194" s="296"/>
      <c r="F1194" s="296"/>
      <c r="G1194" s="296"/>
      <c r="H1194" s="296"/>
      <c r="I1194" s="296"/>
      <c r="J1194" s="296"/>
      <c r="K1194" s="217"/>
      <c r="L1194" s="217"/>
      <c r="M1194" s="217"/>
      <c r="N1194" s="302"/>
      <c r="O1194" s="302"/>
      <c r="P1194" s="302"/>
      <c r="Q1194" s="302"/>
      <c r="R1194" s="302"/>
      <c r="S1194" s="302"/>
      <c r="T1194" s="302"/>
      <c r="U1194" s="302"/>
      <c r="V1194" s="302"/>
      <c r="W1194" s="302"/>
      <c r="X1194" s="302"/>
      <c r="Y1194" s="302"/>
      <c r="Z1194" s="302"/>
      <c r="AA1194" s="302"/>
      <c r="AD1194"/>
      <c r="AE1194"/>
    </row>
    <row r="1195" spans="2:31" ht="25.5" hidden="1">
      <c r="B1195" s="313">
        <f t="shared" si="18"/>
        <v>0</v>
      </c>
      <c r="C1195" s="296"/>
      <c r="D1195" s="296"/>
      <c r="E1195" s="296"/>
      <c r="F1195" s="296"/>
      <c r="G1195" s="296"/>
      <c r="H1195" s="296"/>
      <c r="I1195" s="296"/>
      <c r="J1195" s="296"/>
      <c r="K1195" s="217"/>
      <c r="L1195" s="217"/>
      <c r="M1195" s="217"/>
      <c r="N1195" s="302"/>
      <c r="O1195" s="302"/>
      <c r="P1195" s="302"/>
      <c r="Q1195" s="302"/>
      <c r="R1195" s="302"/>
      <c r="S1195" s="302"/>
      <c r="T1195" s="302"/>
      <c r="U1195" s="302"/>
      <c r="V1195" s="302"/>
      <c r="W1195" s="302"/>
      <c r="X1195" s="302"/>
      <c r="Y1195" s="302"/>
      <c r="Z1195" s="302"/>
      <c r="AA1195" s="302"/>
      <c r="AD1195"/>
      <c r="AE1195"/>
    </row>
    <row r="1196" spans="2:31" ht="38.25" hidden="1">
      <c r="B1196" s="313">
        <f t="shared" si="18"/>
        <v>0</v>
      </c>
      <c r="C1196" s="296"/>
      <c r="D1196" s="296"/>
      <c r="E1196" s="296"/>
      <c r="F1196" s="296"/>
      <c r="G1196" s="296"/>
      <c r="H1196" s="296"/>
      <c r="I1196" s="296"/>
      <c r="J1196" s="296"/>
      <c r="K1196" s="217"/>
      <c r="L1196" s="217"/>
      <c r="M1196" s="217"/>
      <c r="N1196" s="302"/>
      <c r="O1196" s="302"/>
      <c r="P1196" s="302"/>
      <c r="Q1196" s="302"/>
      <c r="R1196" s="302"/>
      <c r="S1196" s="302"/>
      <c r="T1196" s="302"/>
      <c r="U1196" s="302"/>
      <c r="V1196" s="302"/>
      <c r="W1196" s="302"/>
      <c r="X1196" s="302"/>
      <c r="Y1196" s="302"/>
      <c r="Z1196" s="302"/>
      <c r="AA1196" s="302"/>
      <c r="AD1196"/>
      <c r="AE1196"/>
    </row>
    <row r="1197" spans="2:31" ht="25.5" hidden="1">
      <c r="B1197" s="313">
        <f t="shared" si="18"/>
        <v>0</v>
      </c>
      <c r="C1197" s="296"/>
      <c r="D1197" s="296"/>
      <c r="E1197" s="296"/>
      <c r="F1197" s="296"/>
      <c r="G1197" s="296"/>
      <c r="H1197" s="296"/>
      <c r="I1197" s="296"/>
      <c r="J1197" s="296"/>
      <c r="K1197" s="217"/>
      <c r="L1197" s="217"/>
      <c r="M1197" s="217"/>
      <c r="N1197" s="302"/>
      <c r="O1197" s="302"/>
      <c r="P1197" s="302"/>
      <c r="Q1197" s="302"/>
      <c r="R1197" s="302"/>
      <c r="S1197" s="302"/>
      <c r="T1197" s="302"/>
      <c r="U1197" s="302"/>
      <c r="V1197" s="302"/>
      <c r="W1197" s="302"/>
      <c r="X1197" s="302"/>
      <c r="Y1197" s="302"/>
      <c r="Z1197" s="302"/>
      <c r="AA1197" s="302"/>
      <c r="AD1197"/>
      <c r="AE1197"/>
    </row>
    <row r="1198" spans="2:31" ht="38.25" hidden="1">
      <c r="B1198" s="313">
        <f t="shared" si="18"/>
        <v>0</v>
      </c>
      <c r="C1198" s="296"/>
      <c r="D1198" s="296"/>
      <c r="E1198" s="296"/>
      <c r="F1198" s="296"/>
      <c r="G1198" s="296"/>
      <c r="H1198" s="296"/>
      <c r="I1198" s="296"/>
      <c r="J1198" s="296"/>
      <c r="K1198" s="217"/>
      <c r="L1198" s="217"/>
      <c r="M1198" s="217"/>
      <c r="N1198" s="302"/>
      <c r="O1198" s="302"/>
      <c r="P1198" s="302"/>
      <c r="Q1198" s="302"/>
      <c r="R1198" s="302"/>
      <c r="S1198" s="302"/>
      <c r="T1198" s="302"/>
      <c r="U1198" s="302"/>
      <c r="V1198" s="302"/>
      <c r="W1198" s="302"/>
      <c r="X1198" s="302"/>
      <c r="Y1198" s="302"/>
      <c r="Z1198" s="302"/>
      <c r="AA1198" s="302"/>
      <c r="AD1198"/>
      <c r="AE1198"/>
    </row>
    <row r="1199" spans="2:31" ht="25.5" hidden="1">
      <c r="B1199" s="313">
        <f t="shared" si="18"/>
        <v>0</v>
      </c>
      <c r="C1199" s="296"/>
      <c r="D1199" s="296"/>
      <c r="E1199" s="296"/>
      <c r="F1199" s="296"/>
      <c r="G1199" s="296"/>
      <c r="H1199" s="296"/>
      <c r="I1199" s="296"/>
      <c r="J1199" s="296"/>
      <c r="K1199" s="217"/>
      <c r="L1199" s="217"/>
      <c r="M1199" s="217"/>
      <c r="N1199" s="302"/>
      <c r="O1199" s="302"/>
      <c r="P1199" s="302"/>
      <c r="Q1199" s="302"/>
      <c r="R1199" s="302"/>
      <c r="S1199" s="302"/>
      <c r="T1199" s="302"/>
      <c r="U1199" s="302"/>
      <c r="V1199" s="302"/>
      <c r="W1199" s="302"/>
      <c r="X1199" s="302"/>
      <c r="Y1199" s="302"/>
      <c r="Z1199" s="302"/>
      <c r="AA1199" s="302"/>
      <c r="AD1199"/>
      <c r="AE1199"/>
    </row>
    <row r="1200" spans="2:31" ht="38.25" hidden="1">
      <c r="B1200" s="313">
        <f t="shared" si="18"/>
        <v>0</v>
      </c>
      <c r="C1200" s="296"/>
      <c r="D1200" s="296"/>
      <c r="E1200" s="296"/>
      <c r="F1200" s="296"/>
      <c r="G1200" s="296"/>
      <c r="H1200" s="296"/>
      <c r="I1200" s="296"/>
      <c r="J1200" s="296"/>
      <c r="K1200" s="217"/>
      <c r="L1200" s="217"/>
      <c r="M1200" s="217"/>
      <c r="N1200" s="302"/>
      <c r="O1200" s="302"/>
      <c r="P1200" s="302"/>
      <c r="Q1200" s="302"/>
      <c r="R1200" s="302"/>
      <c r="S1200" s="302"/>
      <c r="T1200" s="302"/>
      <c r="U1200" s="302"/>
      <c r="V1200" s="302"/>
      <c r="W1200" s="302"/>
      <c r="X1200" s="302"/>
      <c r="Y1200" s="302"/>
      <c r="Z1200" s="302"/>
      <c r="AA1200" s="302"/>
      <c r="AD1200"/>
      <c r="AE1200"/>
    </row>
    <row r="1201" spans="2:31" ht="25.5" hidden="1">
      <c r="B1201" s="313">
        <f t="shared" si="18"/>
        <v>0</v>
      </c>
      <c r="C1201" s="296"/>
      <c r="D1201" s="296"/>
      <c r="E1201" s="296"/>
      <c r="F1201" s="296"/>
      <c r="G1201" s="296"/>
      <c r="H1201" s="296"/>
      <c r="I1201" s="296"/>
      <c r="J1201" s="296"/>
      <c r="K1201" s="217"/>
      <c r="L1201" s="217"/>
      <c r="M1201" s="217"/>
      <c r="N1201" s="302"/>
      <c r="O1201" s="302"/>
      <c r="P1201" s="302"/>
      <c r="Q1201" s="302"/>
      <c r="R1201" s="302"/>
      <c r="S1201" s="302"/>
      <c r="T1201" s="302"/>
      <c r="U1201" s="302"/>
      <c r="V1201" s="302"/>
      <c r="W1201" s="302"/>
      <c r="X1201" s="302"/>
      <c r="Y1201" s="302"/>
      <c r="Z1201" s="302"/>
      <c r="AA1201" s="302"/>
      <c r="AD1201"/>
      <c r="AE1201"/>
    </row>
    <row r="1202" spans="2:31" ht="38.25" hidden="1">
      <c r="B1202" s="313">
        <f t="shared" si="18"/>
        <v>0</v>
      </c>
      <c r="C1202" s="296"/>
      <c r="D1202" s="296"/>
      <c r="E1202" s="296"/>
      <c r="F1202" s="296"/>
      <c r="G1202" s="296"/>
      <c r="H1202" s="296"/>
      <c r="I1202" s="296"/>
      <c r="J1202" s="296"/>
      <c r="K1202" s="217"/>
      <c r="L1202" s="217"/>
      <c r="M1202" s="217"/>
      <c r="N1202" s="302"/>
      <c r="O1202" s="302"/>
      <c r="P1202" s="302"/>
      <c r="Q1202" s="302"/>
      <c r="R1202" s="302"/>
      <c r="S1202" s="302"/>
      <c r="T1202" s="302"/>
      <c r="U1202" s="302"/>
      <c r="V1202" s="302"/>
      <c r="W1202" s="302"/>
      <c r="X1202" s="302"/>
      <c r="Y1202" s="302"/>
      <c r="Z1202" s="302"/>
      <c r="AA1202" s="302"/>
      <c r="AD1202"/>
      <c r="AE1202"/>
    </row>
    <row r="1203" spans="2:31" ht="25.5" hidden="1">
      <c r="B1203" s="313">
        <f t="shared" si="18"/>
        <v>0</v>
      </c>
      <c r="C1203" s="296"/>
      <c r="D1203" s="296"/>
      <c r="E1203" s="296"/>
      <c r="F1203" s="296"/>
      <c r="G1203" s="296"/>
      <c r="H1203" s="296"/>
      <c r="I1203" s="296"/>
      <c r="J1203" s="296"/>
      <c r="K1203" s="217"/>
      <c r="L1203" s="217"/>
      <c r="M1203" s="217"/>
      <c r="N1203" s="302"/>
      <c r="O1203" s="302"/>
      <c r="P1203" s="302"/>
      <c r="Q1203" s="302"/>
      <c r="R1203" s="302"/>
      <c r="S1203" s="302"/>
      <c r="T1203" s="302"/>
      <c r="U1203" s="302"/>
      <c r="V1203" s="302"/>
      <c r="W1203" s="302"/>
      <c r="X1203" s="302"/>
      <c r="Y1203" s="302"/>
      <c r="Z1203" s="302"/>
      <c r="AA1203" s="302"/>
      <c r="AD1203"/>
      <c r="AE1203"/>
    </row>
    <row r="1204" spans="2:31" ht="38.25" hidden="1">
      <c r="B1204" s="313">
        <f t="shared" si="18"/>
        <v>0</v>
      </c>
      <c r="C1204" s="296"/>
      <c r="D1204" s="296"/>
      <c r="E1204" s="296"/>
      <c r="F1204" s="296"/>
      <c r="G1204" s="296"/>
      <c r="H1204" s="296"/>
      <c r="I1204" s="296"/>
      <c r="J1204" s="296"/>
      <c r="K1204" s="217"/>
      <c r="L1204" s="217"/>
      <c r="M1204" s="217"/>
      <c r="N1204" s="302"/>
      <c r="O1204" s="302"/>
      <c r="P1204" s="302"/>
      <c r="Q1204" s="302"/>
      <c r="R1204" s="302"/>
      <c r="S1204" s="302"/>
      <c r="T1204" s="302"/>
      <c r="U1204" s="302"/>
      <c r="V1204" s="302"/>
      <c r="W1204" s="302"/>
      <c r="X1204" s="302"/>
      <c r="Y1204" s="302"/>
      <c r="Z1204" s="302"/>
      <c r="AA1204" s="302"/>
      <c r="AD1204"/>
      <c r="AE1204"/>
    </row>
    <row r="1205" spans="2:31" ht="25.5" hidden="1">
      <c r="B1205" s="313">
        <f t="shared" si="18"/>
        <v>0</v>
      </c>
      <c r="C1205" s="296"/>
      <c r="D1205" s="296"/>
      <c r="E1205" s="296"/>
      <c r="F1205" s="296"/>
      <c r="G1205" s="296"/>
      <c r="H1205" s="296"/>
      <c r="I1205" s="296"/>
      <c r="J1205" s="296"/>
      <c r="K1205" s="217"/>
      <c r="L1205" s="217"/>
      <c r="M1205" s="217"/>
      <c r="N1205" s="302"/>
      <c r="O1205" s="302"/>
      <c r="P1205" s="302"/>
      <c r="Q1205" s="302"/>
      <c r="R1205" s="302"/>
      <c r="S1205" s="302"/>
      <c r="T1205" s="302"/>
      <c r="U1205" s="302"/>
      <c r="V1205" s="302"/>
      <c r="W1205" s="302"/>
      <c r="X1205" s="302"/>
      <c r="Y1205" s="302"/>
      <c r="Z1205" s="302"/>
      <c r="AA1205" s="302"/>
      <c r="AD1205"/>
      <c r="AE1205"/>
    </row>
    <row r="1206" spans="2:31" ht="38.25" hidden="1">
      <c r="B1206" s="313">
        <f t="shared" si="18"/>
        <v>0</v>
      </c>
      <c r="C1206" s="296"/>
      <c r="D1206" s="296"/>
      <c r="E1206" s="296"/>
      <c r="F1206" s="296"/>
      <c r="G1206" s="296"/>
      <c r="H1206" s="296"/>
      <c r="I1206" s="296"/>
      <c r="J1206" s="296"/>
      <c r="K1206" s="217"/>
      <c r="L1206" s="217"/>
      <c r="M1206" s="217"/>
      <c r="N1206" s="302"/>
      <c r="O1206" s="302"/>
      <c r="P1206" s="302"/>
      <c r="Q1206" s="302"/>
      <c r="R1206" s="302"/>
      <c r="S1206" s="302"/>
      <c r="T1206" s="302"/>
      <c r="U1206" s="302"/>
      <c r="V1206" s="302"/>
      <c r="W1206" s="302"/>
      <c r="X1206" s="302"/>
      <c r="Y1206" s="302"/>
      <c r="Z1206" s="302"/>
      <c r="AA1206" s="302"/>
      <c r="AD1206"/>
      <c r="AE1206"/>
    </row>
    <row r="1207" spans="2:31" ht="25.5" hidden="1">
      <c r="B1207" s="313">
        <f t="shared" si="18"/>
        <v>0</v>
      </c>
      <c r="C1207" s="296"/>
      <c r="D1207" s="296"/>
      <c r="E1207" s="296"/>
      <c r="F1207" s="296"/>
      <c r="G1207" s="296"/>
      <c r="H1207" s="296"/>
      <c r="I1207" s="296"/>
      <c r="J1207" s="296"/>
      <c r="K1207" s="217"/>
      <c r="L1207" s="217"/>
      <c r="M1207" s="217"/>
      <c r="N1207" s="302"/>
      <c r="O1207" s="302"/>
      <c r="P1207" s="302"/>
      <c r="Q1207" s="302"/>
      <c r="R1207" s="302"/>
      <c r="S1207" s="302"/>
      <c r="T1207" s="302"/>
      <c r="U1207" s="302"/>
      <c r="V1207" s="302"/>
      <c r="W1207" s="302"/>
      <c r="X1207" s="302"/>
      <c r="Y1207" s="302"/>
      <c r="Z1207" s="302"/>
      <c r="AA1207" s="302"/>
      <c r="AD1207"/>
      <c r="AE1207"/>
    </row>
    <row r="1208" spans="2:31" ht="38.25" hidden="1">
      <c r="B1208" s="313">
        <f t="shared" si="18"/>
        <v>0</v>
      </c>
      <c r="C1208" s="296"/>
      <c r="D1208" s="296"/>
      <c r="E1208" s="296"/>
      <c r="F1208" s="296"/>
      <c r="G1208" s="296"/>
      <c r="H1208" s="296"/>
      <c r="I1208" s="296"/>
      <c r="J1208" s="296"/>
      <c r="K1208" s="295"/>
      <c r="L1208" s="295"/>
      <c r="M1208" s="295"/>
      <c r="N1208" s="302"/>
      <c r="O1208" s="302"/>
      <c r="P1208" s="302"/>
      <c r="Q1208" s="302"/>
      <c r="R1208" s="302"/>
      <c r="S1208" s="302"/>
      <c r="T1208" s="302"/>
      <c r="U1208" s="302"/>
      <c r="V1208" s="302"/>
      <c r="W1208" s="302"/>
      <c r="X1208" s="302"/>
      <c r="Y1208" s="302"/>
      <c r="Z1208" s="302"/>
      <c r="AA1208" s="302"/>
      <c r="AD1208"/>
      <c r="AE1208"/>
    </row>
    <row r="1209" spans="2:31" ht="25.5" hidden="1">
      <c r="B1209" s="313">
        <f t="shared" si="18"/>
        <v>0</v>
      </c>
      <c r="C1209" s="296"/>
      <c r="D1209" s="296"/>
      <c r="E1209" s="296"/>
      <c r="F1209" s="296"/>
      <c r="G1209" s="296"/>
      <c r="H1209" s="296"/>
      <c r="I1209" s="296"/>
      <c r="J1209" s="296"/>
      <c r="K1209" s="295"/>
      <c r="L1209" s="295"/>
      <c r="M1209" s="295"/>
      <c r="N1209" s="302"/>
      <c r="O1209" s="302"/>
      <c r="P1209" s="302"/>
      <c r="Q1209" s="302"/>
      <c r="R1209" s="302"/>
      <c r="S1209" s="302"/>
      <c r="T1209" s="302"/>
      <c r="U1209" s="302"/>
      <c r="V1209" s="302"/>
      <c r="W1209" s="302"/>
      <c r="X1209" s="302"/>
      <c r="Y1209" s="302"/>
      <c r="Z1209" s="302"/>
      <c r="AA1209" s="302"/>
      <c r="AD1209"/>
      <c r="AE1209"/>
    </row>
    <row r="1210" spans="2:31" ht="38.25" hidden="1">
      <c r="B1210" s="313">
        <f t="shared" si="18"/>
        <v>0</v>
      </c>
      <c r="C1210" s="296"/>
      <c r="D1210" s="296"/>
      <c r="E1210" s="296"/>
      <c r="F1210" s="296"/>
      <c r="G1210" s="296"/>
      <c r="H1210" s="296"/>
      <c r="I1210" s="296"/>
      <c r="J1210" s="296"/>
      <c r="K1210" s="295"/>
      <c r="L1210" s="295"/>
      <c r="M1210" s="295"/>
      <c r="N1210" s="302"/>
      <c r="O1210" s="302"/>
      <c r="P1210" s="302"/>
      <c r="Q1210" s="302"/>
      <c r="R1210" s="302"/>
      <c r="S1210" s="302"/>
      <c r="T1210" s="302"/>
      <c r="U1210" s="302"/>
      <c r="V1210" s="302"/>
      <c r="W1210" s="302"/>
      <c r="X1210" s="302"/>
      <c r="Y1210" s="302"/>
      <c r="Z1210" s="302"/>
      <c r="AA1210" s="302"/>
      <c r="AD1210"/>
      <c r="AE1210"/>
    </row>
    <row r="1211" spans="2:31" ht="25.5" hidden="1">
      <c r="B1211" s="313">
        <f t="shared" si="18"/>
        <v>0</v>
      </c>
      <c r="C1211" s="296"/>
      <c r="D1211" s="296"/>
      <c r="E1211" s="296"/>
      <c r="F1211" s="296"/>
      <c r="G1211" s="296"/>
      <c r="H1211" s="296"/>
      <c r="I1211" s="296"/>
      <c r="J1211" s="296"/>
      <c r="K1211" s="295"/>
      <c r="L1211" s="295"/>
      <c r="M1211" s="295"/>
      <c r="N1211" s="302"/>
      <c r="O1211" s="302"/>
      <c r="P1211" s="302"/>
      <c r="Q1211" s="302"/>
      <c r="R1211" s="302"/>
      <c r="S1211" s="302"/>
      <c r="T1211" s="302"/>
      <c r="U1211" s="302"/>
      <c r="V1211" s="302"/>
      <c r="W1211" s="302"/>
      <c r="X1211" s="302"/>
      <c r="Y1211" s="302"/>
      <c r="Z1211" s="302"/>
      <c r="AA1211" s="302"/>
      <c r="AD1211"/>
      <c r="AE1211"/>
    </row>
    <row r="1212" spans="2:31" ht="38.25" hidden="1">
      <c r="B1212" s="313">
        <f t="shared" si="18"/>
        <v>0</v>
      </c>
      <c r="C1212" s="296"/>
      <c r="D1212" s="296"/>
      <c r="E1212" s="296"/>
      <c r="F1212" s="296"/>
      <c r="G1212" s="296"/>
      <c r="H1212" s="296"/>
      <c r="I1212" s="296"/>
      <c r="J1212" s="296"/>
      <c r="K1212" s="295"/>
      <c r="L1212" s="295"/>
      <c r="M1212" s="295"/>
      <c r="N1212" s="302"/>
      <c r="O1212" s="302"/>
      <c r="P1212" s="302"/>
      <c r="Q1212" s="302"/>
      <c r="R1212" s="302"/>
      <c r="S1212" s="302"/>
      <c r="T1212" s="302"/>
      <c r="U1212" s="302"/>
      <c r="V1212" s="302"/>
      <c r="W1212" s="302"/>
      <c r="X1212" s="302"/>
      <c r="Y1212" s="302"/>
      <c r="Z1212" s="302"/>
      <c r="AA1212" s="302"/>
      <c r="AD1212"/>
      <c r="AE1212"/>
    </row>
    <row r="1213" spans="2:31" ht="25.5" hidden="1">
      <c r="B1213" s="313">
        <f t="shared" si="18"/>
        <v>0</v>
      </c>
      <c r="C1213" s="296"/>
      <c r="D1213" s="296"/>
      <c r="E1213" s="296"/>
      <c r="F1213" s="296"/>
      <c r="G1213" s="296"/>
      <c r="H1213" s="296"/>
      <c r="I1213" s="296"/>
      <c r="J1213" s="296"/>
      <c r="K1213" s="295"/>
      <c r="L1213" s="295"/>
      <c r="M1213" s="295"/>
      <c r="N1213" s="302"/>
      <c r="O1213" s="302"/>
      <c r="P1213" s="302"/>
      <c r="Q1213" s="302"/>
      <c r="R1213" s="302"/>
      <c r="S1213" s="302"/>
      <c r="T1213" s="302"/>
      <c r="U1213" s="302"/>
      <c r="V1213" s="302"/>
      <c r="W1213" s="302"/>
      <c r="X1213" s="302"/>
      <c r="Y1213" s="302"/>
      <c r="Z1213" s="302"/>
      <c r="AA1213" s="302"/>
      <c r="AD1213"/>
      <c r="AE1213"/>
    </row>
    <row r="1214" spans="2:31" ht="38.25" hidden="1">
      <c r="B1214" s="313">
        <f t="shared" si="18"/>
        <v>0</v>
      </c>
      <c r="C1214" s="296"/>
      <c r="D1214" s="296"/>
      <c r="E1214" s="296"/>
      <c r="F1214" s="296"/>
      <c r="G1214" s="296"/>
      <c r="H1214" s="296"/>
      <c r="I1214" s="296"/>
      <c r="J1214" s="296"/>
      <c r="K1214" s="295"/>
      <c r="L1214" s="295"/>
      <c r="M1214" s="295"/>
      <c r="N1214" s="302"/>
      <c r="O1214" s="302"/>
      <c r="P1214" s="302"/>
      <c r="Q1214" s="302"/>
      <c r="R1214" s="302"/>
      <c r="S1214" s="302"/>
      <c r="T1214" s="302"/>
      <c r="U1214" s="302"/>
      <c r="V1214" s="302"/>
      <c r="W1214" s="302"/>
      <c r="X1214" s="302"/>
      <c r="Y1214" s="302"/>
      <c r="Z1214" s="302"/>
      <c r="AA1214" s="302"/>
      <c r="AD1214"/>
      <c r="AE1214"/>
    </row>
    <row r="1215" spans="2:31" ht="38.25" hidden="1">
      <c r="B1215" s="313">
        <f t="shared" si="18"/>
        <v>0</v>
      </c>
      <c r="C1215" s="296"/>
      <c r="D1215" s="296"/>
      <c r="E1215" s="296"/>
      <c r="F1215" s="296"/>
      <c r="G1215" s="296"/>
      <c r="H1215" s="296"/>
      <c r="I1215" s="296"/>
      <c r="J1215" s="296"/>
      <c r="K1215" s="217"/>
      <c r="L1215" s="217"/>
      <c r="M1215" s="217"/>
      <c r="N1215" s="302"/>
      <c r="O1215" s="302"/>
      <c r="P1215" s="302"/>
      <c r="Q1215" s="302"/>
      <c r="R1215" s="302"/>
      <c r="S1215" s="302"/>
      <c r="T1215" s="302"/>
      <c r="U1215" s="302"/>
      <c r="V1215" s="302"/>
      <c r="W1215" s="302"/>
      <c r="X1215" s="302"/>
      <c r="Y1215" s="302"/>
      <c r="Z1215" s="302"/>
      <c r="AA1215" s="302"/>
      <c r="AD1215"/>
      <c r="AE1215"/>
    </row>
    <row r="1216" spans="2:31" ht="38.25" hidden="1">
      <c r="B1216" s="313">
        <f t="shared" si="18"/>
        <v>0</v>
      </c>
      <c r="C1216" s="296"/>
      <c r="D1216" s="296"/>
      <c r="E1216" s="296"/>
      <c r="F1216" s="296"/>
      <c r="G1216" s="296"/>
      <c r="H1216" s="296"/>
      <c r="I1216" s="296"/>
      <c r="J1216" s="296"/>
      <c r="K1216" s="217"/>
      <c r="L1216" s="217"/>
      <c r="M1216" s="217"/>
      <c r="N1216" s="302"/>
      <c r="O1216" s="302"/>
      <c r="P1216" s="302"/>
      <c r="Q1216" s="302"/>
      <c r="R1216" s="302"/>
      <c r="S1216" s="302"/>
      <c r="T1216" s="302"/>
      <c r="U1216" s="302"/>
      <c r="V1216" s="302"/>
      <c r="W1216" s="302"/>
      <c r="X1216" s="302"/>
      <c r="Y1216" s="302"/>
      <c r="Z1216" s="302"/>
      <c r="AA1216" s="302"/>
      <c r="AD1216"/>
      <c r="AE1216"/>
    </row>
    <row r="1217" spans="2:31" ht="38.25" hidden="1">
      <c r="B1217" s="313">
        <f t="shared" si="18"/>
        <v>0</v>
      </c>
      <c r="C1217" s="296"/>
      <c r="D1217" s="296"/>
      <c r="E1217" s="296"/>
      <c r="F1217" s="296"/>
      <c r="G1217" s="296"/>
      <c r="H1217" s="296"/>
      <c r="I1217" s="296"/>
      <c r="J1217" s="296"/>
      <c r="K1217" s="217"/>
      <c r="L1217" s="217"/>
      <c r="M1217" s="217"/>
      <c r="N1217" s="302"/>
      <c r="O1217" s="302"/>
      <c r="P1217" s="302"/>
      <c r="Q1217" s="302"/>
      <c r="R1217" s="302"/>
      <c r="S1217" s="302"/>
      <c r="T1217" s="302"/>
      <c r="U1217" s="302"/>
      <c r="V1217" s="302"/>
      <c r="W1217" s="302"/>
      <c r="X1217" s="302"/>
      <c r="Y1217" s="302"/>
      <c r="Z1217" s="302"/>
      <c r="AA1217" s="302"/>
      <c r="AD1217"/>
      <c r="AE1217"/>
    </row>
    <row r="1218" spans="2:31" ht="25.5" hidden="1">
      <c r="B1218" s="313">
        <f t="shared" si="18"/>
        <v>0</v>
      </c>
      <c r="C1218" s="296"/>
      <c r="D1218" s="296"/>
      <c r="E1218" s="296"/>
      <c r="F1218" s="296"/>
      <c r="G1218" s="296"/>
      <c r="H1218" s="296"/>
      <c r="I1218" s="296"/>
      <c r="J1218" s="296"/>
      <c r="K1218" s="217"/>
      <c r="L1218" s="217"/>
      <c r="M1218" s="217"/>
      <c r="N1218" s="302"/>
      <c r="O1218" s="302"/>
      <c r="P1218" s="302"/>
      <c r="Q1218" s="302"/>
      <c r="R1218" s="302"/>
      <c r="S1218" s="302"/>
      <c r="T1218" s="302"/>
      <c r="U1218" s="302"/>
      <c r="V1218" s="302"/>
      <c r="W1218" s="302"/>
      <c r="X1218" s="302"/>
      <c r="Y1218" s="302"/>
      <c r="Z1218" s="302"/>
      <c r="AA1218" s="302"/>
      <c r="AD1218"/>
      <c r="AE1218"/>
    </row>
    <row r="1219" spans="2:31" ht="38.25" hidden="1">
      <c r="B1219" s="313">
        <f t="shared" si="18"/>
        <v>0</v>
      </c>
      <c r="C1219" s="296"/>
      <c r="D1219" s="296"/>
      <c r="E1219" s="296"/>
      <c r="F1219" s="296"/>
      <c r="G1219" s="296"/>
      <c r="H1219" s="296"/>
      <c r="I1219" s="296"/>
      <c r="J1219" s="296"/>
      <c r="K1219" s="217"/>
      <c r="L1219" s="217"/>
      <c r="M1219" s="217"/>
      <c r="N1219" s="302"/>
      <c r="O1219" s="302"/>
      <c r="P1219" s="302"/>
      <c r="Q1219" s="302"/>
      <c r="R1219" s="302"/>
      <c r="S1219" s="302"/>
      <c r="T1219" s="302"/>
      <c r="U1219" s="302"/>
      <c r="V1219" s="302"/>
      <c r="W1219" s="302"/>
      <c r="X1219" s="302"/>
      <c r="Y1219" s="302"/>
      <c r="Z1219" s="302"/>
      <c r="AA1219" s="302"/>
      <c r="AD1219"/>
      <c r="AE1219"/>
    </row>
    <row r="1220" spans="2:31" ht="25.5" hidden="1">
      <c r="B1220" s="313">
        <f t="shared" si="18"/>
        <v>0</v>
      </c>
      <c r="C1220" s="294"/>
      <c r="D1220" s="294"/>
      <c r="E1220" s="294"/>
      <c r="F1220" s="294"/>
      <c r="G1220" s="294"/>
      <c r="H1220" s="294"/>
      <c r="I1220" s="294"/>
      <c r="J1220" s="294"/>
      <c r="K1220" s="217"/>
      <c r="L1220" s="217"/>
      <c r="M1220" s="217"/>
      <c r="N1220" s="302"/>
      <c r="O1220" s="302"/>
      <c r="P1220" s="302"/>
      <c r="Q1220" s="302"/>
      <c r="R1220" s="302"/>
      <c r="S1220" s="302"/>
      <c r="T1220" s="302"/>
      <c r="U1220" s="302"/>
      <c r="V1220" s="302"/>
      <c r="W1220" s="302"/>
      <c r="X1220" s="302"/>
      <c r="Y1220" s="302"/>
      <c r="Z1220" s="302"/>
      <c r="AA1220" s="302"/>
      <c r="AD1220"/>
      <c r="AE1220"/>
    </row>
    <row r="1221" spans="2:31" ht="38.25" hidden="1">
      <c r="B1221" s="313">
        <f t="shared" si="18"/>
        <v>0</v>
      </c>
      <c r="C1221" s="294"/>
      <c r="D1221" s="294"/>
      <c r="E1221" s="294"/>
      <c r="F1221" s="294"/>
      <c r="G1221" s="294"/>
      <c r="H1221" s="294"/>
      <c r="I1221" s="294"/>
      <c r="J1221" s="294"/>
      <c r="K1221" s="217"/>
      <c r="L1221" s="217"/>
      <c r="M1221" s="217"/>
      <c r="N1221" s="302"/>
      <c r="O1221" s="302"/>
      <c r="P1221" s="302"/>
      <c r="Q1221" s="302"/>
      <c r="R1221" s="302"/>
      <c r="S1221" s="302"/>
      <c r="T1221" s="302"/>
      <c r="U1221" s="302"/>
      <c r="V1221" s="302"/>
      <c r="W1221" s="302"/>
      <c r="X1221" s="302"/>
      <c r="Y1221" s="302"/>
      <c r="Z1221" s="302"/>
      <c r="AA1221" s="302"/>
      <c r="AD1221"/>
      <c r="AE1221"/>
    </row>
    <row r="1222" spans="2:31" ht="25.5" hidden="1">
      <c r="B1222" s="313">
        <f t="shared" si="18"/>
        <v>0</v>
      </c>
      <c r="C1222" s="294"/>
      <c r="D1222" s="294"/>
      <c r="E1222" s="294"/>
      <c r="F1222" s="294"/>
      <c r="G1222" s="294"/>
      <c r="H1222" s="294"/>
      <c r="I1222" s="294"/>
      <c r="J1222" s="294"/>
      <c r="K1222" s="217"/>
      <c r="L1222" s="217"/>
      <c r="M1222" s="217"/>
      <c r="N1222" s="302"/>
      <c r="O1222" s="302"/>
      <c r="P1222" s="302"/>
      <c r="Q1222" s="302"/>
      <c r="R1222" s="302"/>
      <c r="S1222" s="302"/>
      <c r="T1222" s="302"/>
      <c r="U1222" s="302"/>
      <c r="V1222" s="302"/>
      <c r="W1222" s="302"/>
      <c r="X1222" s="302"/>
      <c r="Y1222" s="302"/>
      <c r="Z1222" s="302"/>
      <c r="AA1222" s="302"/>
      <c r="AD1222"/>
      <c r="AE1222"/>
    </row>
    <row r="1223" spans="2:31" ht="38.25" hidden="1">
      <c r="B1223" s="313">
        <f t="shared" si="18"/>
        <v>0</v>
      </c>
      <c r="C1223" s="294"/>
      <c r="D1223" s="294"/>
      <c r="E1223" s="294"/>
      <c r="F1223" s="294"/>
      <c r="G1223" s="294"/>
      <c r="H1223" s="294"/>
      <c r="I1223" s="294"/>
      <c r="J1223" s="294"/>
      <c r="K1223" s="217"/>
      <c r="L1223" s="217"/>
      <c r="M1223" s="217"/>
      <c r="N1223" s="302"/>
      <c r="O1223" s="302"/>
      <c r="P1223" s="302"/>
      <c r="Q1223" s="302"/>
      <c r="R1223" s="302"/>
      <c r="S1223" s="302"/>
      <c r="T1223" s="302"/>
      <c r="U1223" s="302"/>
      <c r="V1223" s="302"/>
      <c r="W1223" s="302"/>
      <c r="X1223" s="302"/>
      <c r="Y1223" s="302"/>
      <c r="Z1223" s="302"/>
      <c r="AA1223" s="302"/>
      <c r="AD1223"/>
      <c r="AE1223"/>
    </row>
    <row r="1224" spans="2:31" ht="25.5" hidden="1">
      <c r="B1224" s="313">
        <f t="shared" si="18"/>
        <v>0</v>
      </c>
      <c r="C1224" s="294"/>
      <c r="D1224" s="294"/>
      <c r="E1224" s="294"/>
      <c r="F1224" s="294"/>
      <c r="G1224" s="294"/>
      <c r="H1224" s="294"/>
      <c r="I1224" s="294"/>
      <c r="J1224" s="294"/>
      <c r="K1224" s="217"/>
      <c r="L1224" s="217"/>
      <c r="M1224" s="217"/>
      <c r="N1224" s="302"/>
      <c r="O1224" s="302"/>
      <c r="P1224" s="302"/>
      <c r="Q1224" s="302"/>
      <c r="R1224" s="302"/>
      <c r="S1224" s="302"/>
      <c r="T1224" s="302"/>
      <c r="U1224" s="302"/>
      <c r="V1224" s="302"/>
      <c r="W1224" s="302"/>
      <c r="X1224" s="302"/>
      <c r="Y1224" s="302"/>
      <c r="Z1224" s="302"/>
      <c r="AA1224" s="302"/>
      <c r="AD1224"/>
      <c r="AE1224"/>
    </row>
    <row r="1225" spans="2:31" ht="38.25" hidden="1">
      <c r="B1225" s="313">
        <f t="shared" si="18"/>
        <v>0</v>
      </c>
      <c r="C1225" s="294"/>
      <c r="D1225" s="294"/>
      <c r="E1225" s="294"/>
      <c r="F1225" s="294"/>
      <c r="G1225" s="294"/>
      <c r="H1225" s="294"/>
      <c r="I1225" s="294"/>
      <c r="J1225" s="294"/>
      <c r="K1225" s="217"/>
      <c r="L1225" s="217"/>
      <c r="M1225" s="217"/>
      <c r="N1225" s="302"/>
      <c r="O1225" s="302"/>
      <c r="P1225" s="302"/>
      <c r="Q1225" s="302"/>
      <c r="R1225" s="302"/>
      <c r="S1225" s="302"/>
      <c r="T1225" s="302"/>
      <c r="U1225" s="302"/>
      <c r="V1225" s="302"/>
      <c r="W1225" s="302"/>
      <c r="X1225" s="302"/>
      <c r="Y1225" s="302"/>
      <c r="Z1225" s="302"/>
      <c r="AA1225" s="302"/>
      <c r="AD1225"/>
      <c r="AE1225"/>
    </row>
    <row r="1226" spans="2:31" ht="25.5" hidden="1">
      <c r="B1226" s="313">
        <f t="shared" si="18"/>
        <v>0</v>
      </c>
      <c r="C1226" s="294"/>
      <c r="D1226" s="294"/>
      <c r="E1226" s="294"/>
      <c r="F1226" s="294"/>
      <c r="G1226" s="294"/>
      <c r="H1226" s="294"/>
      <c r="I1226" s="294"/>
      <c r="J1226" s="294"/>
      <c r="K1226" s="217"/>
      <c r="L1226" s="217"/>
      <c r="M1226" s="217"/>
      <c r="N1226" s="302"/>
      <c r="O1226" s="302"/>
      <c r="P1226" s="302"/>
      <c r="Q1226" s="302"/>
      <c r="R1226" s="302"/>
      <c r="S1226" s="302"/>
      <c r="T1226" s="302"/>
      <c r="U1226" s="302"/>
      <c r="V1226" s="302"/>
      <c r="W1226" s="302"/>
      <c r="X1226" s="302"/>
      <c r="Y1226" s="302"/>
      <c r="Z1226" s="302"/>
      <c r="AA1226" s="302"/>
      <c r="AD1226"/>
      <c r="AE1226"/>
    </row>
    <row r="1227" spans="2:31" ht="38.25" hidden="1">
      <c r="B1227" s="313">
        <f t="shared" si="18"/>
        <v>0</v>
      </c>
      <c r="C1227" s="294"/>
      <c r="D1227" s="294"/>
      <c r="E1227" s="294"/>
      <c r="F1227" s="294"/>
      <c r="G1227" s="294"/>
      <c r="H1227" s="294"/>
      <c r="I1227" s="294"/>
      <c r="J1227" s="294"/>
      <c r="K1227" s="217"/>
      <c r="L1227" s="217"/>
      <c r="M1227" s="217"/>
      <c r="N1227" s="302"/>
      <c r="O1227" s="302"/>
      <c r="P1227" s="302"/>
      <c r="Q1227" s="302"/>
      <c r="R1227" s="302"/>
      <c r="S1227" s="302"/>
      <c r="T1227" s="302"/>
      <c r="U1227" s="302"/>
      <c r="V1227" s="302"/>
      <c r="W1227" s="302"/>
      <c r="X1227" s="302"/>
      <c r="Y1227" s="302"/>
      <c r="Z1227" s="302"/>
      <c r="AA1227" s="302"/>
      <c r="AD1227"/>
      <c r="AE1227"/>
    </row>
    <row r="1228" spans="2:31" ht="25.5" hidden="1">
      <c r="B1228" s="313">
        <f t="shared" ref="B1228:B1291" si="19">IF($C$8=$B$6,"",AA1228)</f>
        <v>0</v>
      </c>
      <c r="C1228" s="296"/>
      <c r="D1228" s="296"/>
      <c r="E1228" s="296"/>
      <c r="F1228" s="296"/>
      <c r="G1228" s="296"/>
      <c r="H1228" s="296"/>
      <c r="I1228" s="296"/>
      <c r="J1228" s="296"/>
      <c r="K1228" s="217"/>
      <c r="L1228" s="217"/>
      <c r="M1228" s="217"/>
      <c r="N1228" s="302"/>
      <c r="O1228" s="302"/>
      <c r="P1228" s="302"/>
      <c r="Q1228" s="302"/>
      <c r="R1228" s="302"/>
      <c r="S1228" s="302"/>
      <c r="T1228" s="302"/>
      <c r="U1228" s="302"/>
      <c r="V1228" s="302"/>
      <c r="W1228" s="302"/>
      <c r="X1228" s="302"/>
      <c r="Y1228" s="302"/>
      <c r="Z1228" s="302"/>
      <c r="AA1228" s="302"/>
      <c r="AD1228"/>
      <c r="AE1228"/>
    </row>
    <row r="1229" spans="2:31" ht="25.5" hidden="1">
      <c r="B1229" s="313">
        <f t="shared" si="19"/>
        <v>0</v>
      </c>
      <c r="C1229" s="296"/>
      <c r="D1229" s="296"/>
      <c r="E1229" s="296"/>
      <c r="F1229" s="296"/>
      <c r="G1229" s="296"/>
      <c r="H1229" s="296"/>
      <c r="I1229" s="296"/>
      <c r="J1229" s="296"/>
      <c r="K1229" s="217"/>
      <c r="L1229" s="217"/>
      <c r="M1229" s="217"/>
      <c r="N1229" s="302"/>
      <c r="O1229" s="302"/>
      <c r="P1229" s="302"/>
      <c r="Q1229" s="302"/>
      <c r="R1229" s="302"/>
      <c r="S1229" s="302"/>
      <c r="T1229" s="302"/>
      <c r="U1229" s="302"/>
      <c r="V1229" s="302"/>
      <c r="W1229" s="302"/>
      <c r="X1229" s="302"/>
      <c r="Y1229" s="302"/>
      <c r="Z1229" s="302"/>
      <c r="AA1229" s="302"/>
      <c r="AD1229"/>
      <c r="AE1229"/>
    </row>
    <row r="1230" spans="2:31" ht="38.25" hidden="1">
      <c r="B1230" s="313">
        <f t="shared" si="19"/>
        <v>0</v>
      </c>
      <c r="C1230" s="294"/>
      <c r="D1230" s="294"/>
      <c r="E1230" s="296"/>
      <c r="F1230" s="296"/>
      <c r="G1230" s="296"/>
      <c r="H1230" s="296"/>
      <c r="I1230" s="296"/>
      <c r="J1230" s="296"/>
      <c r="K1230" s="217"/>
      <c r="L1230" s="217"/>
      <c r="M1230" s="217"/>
      <c r="N1230" s="302"/>
      <c r="O1230" s="302"/>
      <c r="P1230" s="302"/>
      <c r="Q1230" s="302"/>
      <c r="R1230" s="302"/>
      <c r="S1230" s="302"/>
      <c r="T1230" s="302"/>
      <c r="U1230" s="302"/>
      <c r="V1230" s="302"/>
      <c r="W1230" s="302"/>
      <c r="X1230" s="302"/>
      <c r="Y1230" s="302"/>
      <c r="Z1230" s="302"/>
      <c r="AA1230" s="302"/>
      <c r="AD1230"/>
      <c r="AE1230"/>
    </row>
    <row r="1231" spans="2:31" ht="25.5" hidden="1">
      <c r="B1231" s="313">
        <f t="shared" si="19"/>
        <v>0</v>
      </c>
      <c r="C1231" s="294"/>
      <c r="D1231" s="294"/>
      <c r="E1231" s="296"/>
      <c r="F1231" s="296"/>
      <c r="G1231" s="296"/>
      <c r="H1231" s="296"/>
      <c r="I1231" s="296"/>
      <c r="J1231" s="296"/>
      <c r="K1231" s="217"/>
      <c r="L1231" s="217"/>
      <c r="M1231" s="217"/>
      <c r="N1231" s="302"/>
      <c r="O1231" s="302"/>
      <c r="P1231" s="302"/>
      <c r="Q1231" s="302"/>
      <c r="R1231" s="302"/>
      <c r="S1231" s="302"/>
      <c r="T1231" s="302"/>
      <c r="U1231" s="302"/>
      <c r="V1231" s="302"/>
      <c r="W1231" s="302"/>
      <c r="X1231" s="302"/>
      <c r="Y1231" s="302"/>
      <c r="Z1231" s="302"/>
      <c r="AA1231" s="302"/>
      <c r="AD1231"/>
      <c r="AE1231"/>
    </row>
    <row r="1232" spans="2:31" ht="38.25" hidden="1">
      <c r="B1232" s="313">
        <f t="shared" si="19"/>
        <v>0</v>
      </c>
      <c r="C1232" s="294"/>
      <c r="D1232" s="294"/>
      <c r="E1232" s="296"/>
      <c r="F1232" s="296"/>
      <c r="G1232" s="296"/>
      <c r="H1232" s="296"/>
      <c r="I1232" s="296"/>
      <c r="J1232" s="296"/>
      <c r="K1232" s="217"/>
      <c r="L1232" s="217"/>
      <c r="M1232" s="217"/>
      <c r="N1232" s="302"/>
      <c r="O1232" s="302"/>
      <c r="P1232" s="302"/>
      <c r="Q1232" s="302"/>
      <c r="R1232" s="302"/>
      <c r="S1232" s="302"/>
      <c r="T1232" s="302"/>
      <c r="U1232" s="302"/>
      <c r="V1232" s="302"/>
      <c r="W1232" s="302"/>
      <c r="X1232" s="302"/>
      <c r="Y1232" s="302"/>
      <c r="Z1232" s="302"/>
      <c r="AA1232" s="302"/>
      <c r="AD1232"/>
      <c r="AE1232"/>
    </row>
    <row r="1233" spans="2:31" ht="25.5" hidden="1">
      <c r="B1233" s="313">
        <f t="shared" si="19"/>
        <v>0</v>
      </c>
      <c r="C1233" s="294"/>
      <c r="D1233" s="294"/>
      <c r="E1233" s="296"/>
      <c r="F1233" s="296"/>
      <c r="G1233" s="296"/>
      <c r="H1233" s="296"/>
      <c r="I1233" s="296"/>
      <c r="J1233" s="296"/>
      <c r="K1233" s="217"/>
      <c r="L1233" s="217"/>
      <c r="M1233" s="217"/>
      <c r="N1233" s="302"/>
      <c r="O1233" s="302"/>
      <c r="P1233" s="302"/>
      <c r="Q1233" s="302"/>
      <c r="R1233" s="302"/>
      <c r="S1233" s="302"/>
      <c r="T1233" s="302"/>
      <c r="U1233" s="302"/>
      <c r="V1233" s="302"/>
      <c r="W1233" s="302"/>
      <c r="X1233" s="302"/>
      <c r="Y1233" s="302"/>
      <c r="Z1233" s="302"/>
      <c r="AA1233" s="302"/>
      <c r="AD1233"/>
      <c r="AE1233"/>
    </row>
    <row r="1234" spans="2:31" ht="38.25" hidden="1">
      <c r="B1234" s="313">
        <f t="shared" si="19"/>
        <v>0</v>
      </c>
      <c r="C1234" s="294"/>
      <c r="D1234" s="294"/>
      <c r="E1234" s="296"/>
      <c r="F1234" s="296"/>
      <c r="G1234" s="296"/>
      <c r="H1234" s="296"/>
      <c r="I1234" s="296"/>
      <c r="J1234" s="296"/>
      <c r="K1234" s="217"/>
      <c r="L1234" s="217"/>
      <c r="M1234" s="217"/>
      <c r="N1234" s="302"/>
      <c r="O1234" s="302"/>
      <c r="P1234" s="302"/>
      <c r="Q1234" s="302"/>
      <c r="R1234" s="302"/>
      <c r="S1234" s="302"/>
      <c r="T1234" s="302"/>
      <c r="U1234" s="302"/>
      <c r="V1234" s="302"/>
      <c r="W1234" s="302"/>
      <c r="X1234" s="302"/>
      <c r="Y1234" s="302"/>
      <c r="Z1234" s="302"/>
      <c r="AA1234" s="302"/>
      <c r="AD1234"/>
      <c r="AE1234"/>
    </row>
    <row r="1235" spans="2:31" ht="25.5" hidden="1">
      <c r="B1235" s="313">
        <f t="shared" si="19"/>
        <v>0</v>
      </c>
      <c r="C1235" s="294"/>
      <c r="D1235" s="294"/>
      <c r="E1235" s="296"/>
      <c r="F1235" s="296"/>
      <c r="G1235" s="296"/>
      <c r="H1235" s="296"/>
      <c r="I1235" s="296"/>
      <c r="J1235" s="296"/>
      <c r="K1235" s="217"/>
      <c r="L1235" s="217"/>
      <c r="M1235" s="217"/>
      <c r="N1235" s="302"/>
      <c r="O1235" s="302"/>
      <c r="P1235" s="302"/>
      <c r="Q1235" s="302"/>
      <c r="R1235" s="302"/>
      <c r="S1235" s="302"/>
      <c r="T1235" s="302"/>
      <c r="U1235" s="302"/>
      <c r="V1235" s="302"/>
      <c r="W1235" s="302"/>
      <c r="X1235" s="302"/>
      <c r="Y1235" s="302"/>
      <c r="Z1235" s="302"/>
      <c r="AA1235" s="302"/>
      <c r="AD1235"/>
      <c r="AE1235"/>
    </row>
    <row r="1236" spans="2:31" ht="38.25" hidden="1">
      <c r="B1236" s="313">
        <f t="shared" si="19"/>
        <v>0</v>
      </c>
      <c r="C1236" s="294"/>
      <c r="D1236" s="294"/>
      <c r="E1236" s="296"/>
      <c r="F1236" s="296"/>
      <c r="G1236" s="296"/>
      <c r="H1236" s="296"/>
      <c r="I1236" s="296"/>
      <c r="J1236" s="296"/>
      <c r="K1236" s="217"/>
      <c r="L1236" s="217"/>
      <c r="M1236" s="217"/>
      <c r="N1236" s="302"/>
      <c r="O1236" s="302"/>
      <c r="P1236" s="302"/>
      <c r="Q1236" s="302"/>
      <c r="R1236" s="302"/>
      <c r="S1236" s="302"/>
      <c r="T1236" s="302"/>
      <c r="U1236" s="302"/>
      <c r="V1236" s="302"/>
      <c r="W1236" s="302"/>
      <c r="X1236" s="302"/>
      <c r="Y1236" s="302"/>
      <c r="Z1236" s="302"/>
      <c r="AA1236" s="302"/>
      <c r="AD1236"/>
      <c r="AE1236"/>
    </row>
    <row r="1237" spans="2:31" ht="25.5" hidden="1">
      <c r="B1237" s="313">
        <f t="shared" si="19"/>
        <v>0</v>
      </c>
      <c r="C1237" s="294"/>
      <c r="D1237" s="294"/>
      <c r="E1237" s="296"/>
      <c r="F1237" s="296"/>
      <c r="G1237" s="296"/>
      <c r="H1237" s="296"/>
      <c r="I1237" s="296"/>
      <c r="J1237" s="296"/>
      <c r="K1237" s="217"/>
      <c r="L1237" s="217"/>
      <c r="M1237" s="217"/>
      <c r="N1237" s="302"/>
      <c r="O1237" s="302"/>
      <c r="P1237" s="302"/>
      <c r="Q1237" s="302"/>
      <c r="R1237" s="302"/>
      <c r="S1237" s="302"/>
      <c r="T1237" s="302"/>
      <c r="U1237" s="302"/>
      <c r="V1237" s="302"/>
      <c r="W1237" s="302"/>
      <c r="X1237" s="302"/>
      <c r="Y1237" s="302"/>
      <c r="Z1237" s="302"/>
      <c r="AA1237" s="302"/>
      <c r="AD1237"/>
      <c r="AE1237"/>
    </row>
    <row r="1238" spans="2:31" ht="38.25" hidden="1">
      <c r="B1238" s="313">
        <f t="shared" si="19"/>
        <v>0</v>
      </c>
      <c r="C1238" s="294"/>
      <c r="D1238" s="294"/>
      <c r="E1238" s="296"/>
      <c r="F1238" s="296"/>
      <c r="G1238" s="296"/>
      <c r="H1238" s="296"/>
      <c r="I1238" s="296"/>
      <c r="J1238" s="296"/>
      <c r="K1238" s="217"/>
      <c r="L1238" s="217"/>
      <c r="M1238" s="217"/>
      <c r="N1238" s="302"/>
      <c r="O1238" s="302"/>
      <c r="P1238" s="302"/>
      <c r="Q1238" s="302"/>
      <c r="R1238" s="302"/>
      <c r="S1238" s="302"/>
      <c r="T1238" s="302"/>
      <c r="U1238" s="302"/>
      <c r="V1238" s="302"/>
      <c r="W1238" s="302"/>
      <c r="X1238" s="302"/>
      <c r="Y1238" s="302"/>
      <c r="Z1238" s="302"/>
      <c r="AA1238" s="302"/>
      <c r="AD1238"/>
      <c r="AE1238"/>
    </row>
    <row r="1239" spans="2:31" ht="25.5" hidden="1">
      <c r="B1239" s="313">
        <f t="shared" si="19"/>
        <v>0</v>
      </c>
      <c r="C1239" s="294"/>
      <c r="D1239" s="294"/>
      <c r="E1239" s="296"/>
      <c r="F1239" s="296"/>
      <c r="G1239" s="296"/>
      <c r="H1239" s="296"/>
      <c r="I1239" s="296"/>
      <c r="J1239" s="296"/>
      <c r="K1239" s="217"/>
      <c r="L1239" s="217"/>
      <c r="M1239" s="217"/>
      <c r="N1239" s="302"/>
      <c r="O1239" s="302"/>
      <c r="P1239" s="302"/>
      <c r="Q1239" s="302"/>
      <c r="R1239" s="302"/>
      <c r="S1239" s="302"/>
      <c r="T1239" s="302"/>
      <c r="U1239" s="302"/>
      <c r="V1239" s="302"/>
      <c r="W1239" s="302"/>
      <c r="X1239" s="302"/>
      <c r="Y1239" s="302"/>
      <c r="Z1239" s="302"/>
      <c r="AA1239" s="302"/>
      <c r="AD1239"/>
      <c r="AE1239"/>
    </row>
    <row r="1240" spans="2:31" ht="38.25" hidden="1">
      <c r="B1240" s="313">
        <f t="shared" si="19"/>
        <v>0</v>
      </c>
      <c r="C1240" s="294"/>
      <c r="D1240" s="294"/>
      <c r="E1240" s="296"/>
      <c r="F1240" s="296"/>
      <c r="G1240" s="296"/>
      <c r="H1240" s="296"/>
      <c r="I1240" s="296"/>
      <c r="J1240" s="296"/>
      <c r="K1240" s="217"/>
      <c r="L1240" s="217"/>
      <c r="M1240" s="217"/>
      <c r="N1240" s="302"/>
      <c r="O1240" s="302"/>
      <c r="P1240" s="302"/>
      <c r="Q1240" s="302"/>
      <c r="R1240" s="302"/>
      <c r="S1240" s="302"/>
      <c r="T1240" s="302"/>
      <c r="U1240" s="302"/>
      <c r="V1240" s="302"/>
      <c r="W1240" s="302"/>
      <c r="X1240" s="302"/>
      <c r="Y1240" s="302"/>
      <c r="Z1240" s="302"/>
      <c r="AA1240" s="302"/>
      <c r="AD1240"/>
      <c r="AE1240"/>
    </row>
    <row r="1241" spans="2:31" ht="25.5" hidden="1">
      <c r="B1241" s="313">
        <f t="shared" si="19"/>
        <v>0</v>
      </c>
      <c r="C1241" s="294"/>
      <c r="D1241" s="294"/>
      <c r="E1241" s="296"/>
      <c r="F1241" s="296"/>
      <c r="G1241" s="296"/>
      <c r="H1241" s="296"/>
      <c r="I1241" s="296"/>
      <c r="J1241" s="296"/>
      <c r="K1241" s="217"/>
      <c r="L1241" s="217"/>
      <c r="M1241" s="217"/>
      <c r="N1241" s="302"/>
      <c r="O1241" s="302"/>
      <c r="P1241" s="302"/>
      <c r="Q1241" s="302"/>
      <c r="R1241" s="302"/>
      <c r="S1241" s="302"/>
      <c r="T1241" s="302"/>
      <c r="U1241" s="302"/>
      <c r="V1241" s="302"/>
      <c r="W1241" s="302"/>
      <c r="X1241" s="302"/>
      <c r="Y1241" s="302"/>
      <c r="Z1241" s="302"/>
      <c r="AA1241" s="302"/>
      <c r="AD1241"/>
      <c r="AE1241"/>
    </row>
    <row r="1242" spans="2:31" ht="38.25" hidden="1">
      <c r="B1242" s="313">
        <f t="shared" si="19"/>
        <v>0</v>
      </c>
      <c r="C1242" s="294"/>
      <c r="D1242" s="294"/>
      <c r="E1242" s="296"/>
      <c r="F1242" s="296"/>
      <c r="G1242" s="296"/>
      <c r="H1242" s="296"/>
      <c r="I1242" s="296"/>
      <c r="J1242" s="296"/>
      <c r="K1242" s="217"/>
      <c r="L1242" s="217"/>
      <c r="M1242" s="217"/>
      <c r="N1242" s="302"/>
      <c r="O1242" s="302"/>
      <c r="P1242" s="302"/>
      <c r="Q1242" s="302"/>
      <c r="R1242" s="302"/>
      <c r="S1242" s="302"/>
      <c r="T1242" s="302"/>
      <c r="U1242" s="302"/>
      <c r="V1242" s="302"/>
      <c r="W1242" s="302"/>
      <c r="X1242" s="302"/>
      <c r="Y1242" s="302"/>
      <c r="Z1242" s="302"/>
      <c r="AA1242" s="302"/>
      <c r="AD1242"/>
      <c r="AE1242"/>
    </row>
    <row r="1243" spans="2:31" ht="38.25" hidden="1">
      <c r="B1243" s="313">
        <f t="shared" si="19"/>
        <v>0</v>
      </c>
      <c r="C1243" s="294"/>
      <c r="D1243" s="294"/>
      <c r="E1243" s="296"/>
      <c r="F1243" s="296"/>
      <c r="G1243" s="296"/>
      <c r="H1243" s="296"/>
      <c r="I1243" s="296"/>
      <c r="J1243" s="296"/>
      <c r="K1243" s="295"/>
      <c r="L1243" s="295"/>
      <c r="M1243" s="295"/>
      <c r="N1243" s="302"/>
      <c r="O1243" s="302"/>
      <c r="P1243" s="302"/>
      <c r="Q1243" s="302"/>
      <c r="R1243" s="302"/>
      <c r="S1243" s="302"/>
      <c r="T1243" s="302"/>
      <c r="U1243" s="302"/>
      <c r="V1243" s="302"/>
      <c r="W1243" s="302"/>
      <c r="X1243" s="302"/>
      <c r="Y1243" s="302"/>
      <c r="Z1243" s="302"/>
      <c r="AA1243" s="302"/>
      <c r="AD1243"/>
      <c r="AE1243"/>
    </row>
    <row r="1244" spans="2:31" ht="25.5" hidden="1">
      <c r="B1244" s="313">
        <f t="shared" si="19"/>
        <v>0</v>
      </c>
      <c r="C1244" s="294"/>
      <c r="D1244" s="294"/>
      <c r="E1244" s="296"/>
      <c r="F1244" s="294"/>
      <c r="G1244" s="294"/>
      <c r="H1244" s="294"/>
      <c r="I1244" s="294"/>
      <c r="J1244" s="296"/>
      <c r="K1244" s="295"/>
      <c r="L1244" s="295"/>
      <c r="M1244" s="295"/>
      <c r="N1244" s="302"/>
      <c r="O1244" s="302"/>
      <c r="P1244" s="302"/>
      <c r="Q1244" s="302"/>
      <c r="R1244" s="302"/>
      <c r="S1244" s="302"/>
      <c r="T1244" s="302"/>
      <c r="U1244" s="302"/>
      <c r="V1244" s="302"/>
      <c r="W1244" s="302"/>
      <c r="X1244" s="302"/>
      <c r="Y1244" s="302"/>
      <c r="Z1244" s="302"/>
      <c r="AA1244" s="302"/>
      <c r="AD1244"/>
      <c r="AE1244"/>
    </row>
    <row r="1245" spans="2:31" ht="38.25" hidden="1">
      <c r="B1245" s="313">
        <f t="shared" si="19"/>
        <v>0</v>
      </c>
      <c r="C1245" s="294"/>
      <c r="D1245" s="294"/>
      <c r="E1245" s="294"/>
      <c r="F1245" s="294"/>
      <c r="G1245" s="294"/>
      <c r="H1245" s="296"/>
      <c r="I1245" s="296"/>
      <c r="J1245" s="296"/>
      <c r="K1245" s="295"/>
      <c r="L1245" s="295"/>
      <c r="M1245" s="295"/>
      <c r="N1245" s="302"/>
      <c r="O1245" s="302"/>
      <c r="P1245" s="302"/>
      <c r="Q1245" s="302"/>
      <c r="R1245" s="302"/>
      <c r="S1245" s="302"/>
      <c r="T1245" s="302"/>
      <c r="U1245" s="302"/>
      <c r="V1245" s="302"/>
      <c r="W1245" s="302"/>
      <c r="X1245" s="302"/>
      <c r="Y1245" s="302"/>
      <c r="Z1245" s="302"/>
      <c r="AA1245" s="302"/>
      <c r="AD1245"/>
      <c r="AE1245"/>
    </row>
    <row r="1246" spans="2:31" ht="25.5" hidden="1">
      <c r="B1246" s="313">
        <f t="shared" si="19"/>
        <v>0</v>
      </c>
      <c r="C1246" s="294"/>
      <c r="D1246" s="294"/>
      <c r="E1246" s="294"/>
      <c r="F1246" s="294"/>
      <c r="G1246" s="294"/>
      <c r="H1246" s="296"/>
      <c r="I1246" s="296"/>
      <c r="J1246" s="296"/>
      <c r="K1246" s="295"/>
      <c r="L1246" s="295"/>
      <c r="M1246" s="295"/>
      <c r="N1246" s="302"/>
      <c r="O1246" s="302"/>
      <c r="P1246" s="302"/>
      <c r="Q1246" s="302"/>
      <c r="R1246" s="302"/>
      <c r="S1246" s="302"/>
      <c r="T1246" s="302"/>
      <c r="U1246" s="302"/>
      <c r="V1246" s="302"/>
      <c r="W1246" s="302"/>
      <c r="X1246" s="302"/>
      <c r="Y1246" s="302"/>
      <c r="Z1246" s="302"/>
      <c r="AA1246" s="302"/>
      <c r="AD1246"/>
      <c r="AE1246"/>
    </row>
    <row r="1247" spans="2:31" ht="38.25" hidden="1">
      <c r="B1247" s="313">
        <f t="shared" si="19"/>
        <v>0</v>
      </c>
      <c r="C1247" s="294"/>
      <c r="D1247" s="294"/>
      <c r="E1247" s="294"/>
      <c r="F1247" s="294"/>
      <c r="G1247" s="294"/>
      <c r="H1247" s="296"/>
      <c r="I1247" s="296"/>
      <c r="J1247" s="296"/>
      <c r="K1247" s="295"/>
      <c r="L1247" s="295"/>
      <c r="M1247" s="295"/>
      <c r="N1247" s="302"/>
      <c r="O1247" s="302"/>
      <c r="P1247" s="302"/>
      <c r="Q1247" s="302"/>
      <c r="R1247" s="302"/>
      <c r="S1247" s="302"/>
      <c r="T1247" s="302"/>
      <c r="U1247" s="302"/>
      <c r="V1247" s="302"/>
      <c r="W1247" s="302"/>
      <c r="X1247" s="302"/>
      <c r="Y1247" s="302"/>
      <c r="Z1247" s="302"/>
      <c r="AA1247" s="302"/>
      <c r="AD1247"/>
      <c r="AE1247"/>
    </row>
    <row r="1248" spans="2:31" ht="25.5" hidden="1">
      <c r="B1248" s="313">
        <f t="shared" si="19"/>
        <v>0</v>
      </c>
      <c r="C1248" s="294"/>
      <c r="D1248" s="294"/>
      <c r="E1248" s="294"/>
      <c r="F1248" s="294"/>
      <c r="G1248" s="294"/>
      <c r="H1248" s="296"/>
      <c r="I1248" s="296"/>
      <c r="J1248" s="296"/>
      <c r="K1248" s="295"/>
      <c r="L1248" s="295"/>
      <c r="M1248" s="295"/>
      <c r="N1248" s="302"/>
      <c r="O1248" s="302"/>
      <c r="P1248" s="302"/>
      <c r="Q1248" s="302"/>
      <c r="R1248" s="302"/>
      <c r="S1248" s="302"/>
      <c r="T1248" s="302"/>
      <c r="U1248" s="302"/>
      <c r="V1248" s="302"/>
      <c r="W1248" s="302"/>
      <c r="X1248" s="302"/>
      <c r="Y1248" s="302"/>
      <c r="Z1248" s="302"/>
      <c r="AA1248" s="302"/>
      <c r="AD1248"/>
      <c r="AE1248"/>
    </row>
    <row r="1249" spans="2:31" ht="38.25" hidden="1">
      <c r="B1249" s="313">
        <f t="shared" si="19"/>
        <v>0</v>
      </c>
      <c r="C1249" s="294"/>
      <c r="D1249" s="294"/>
      <c r="E1249" s="294"/>
      <c r="F1249" s="294"/>
      <c r="G1249" s="294"/>
      <c r="H1249" s="296"/>
      <c r="I1249" s="296"/>
      <c r="J1249" s="296"/>
      <c r="K1249" s="295"/>
      <c r="L1249" s="295"/>
      <c r="M1249" s="295"/>
      <c r="N1249" s="302"/>
      <c r="O1249" s="302"/>
      <c r="P1249" s="302"/>
      <c r="Q1249" s="302"/>
      <c r="R1249" s="302"/>
      <c r="S1249" s="302"/>
      <c r="T1249" s="302"/>
      <c r="U1249" s="302"/>
      <c r="V1249" s="302"/>
      <c r="W1249" s="302"/>
      <c r="X1249" s="302"/>
      <c r="Y1249" s="302"/>
      <c r="Z1249" s="302"/>
      <c r="AA1249" s="302"/>
      <c r="AD1249"/>
      <c r="AE1249"/>
    </row>
    <row r="1250" spans="2:31" ht="25.5" hidden="1">
      <c r="B1250" s="313">
        <f t="shared" si="19"/>
        <v>0</v>
      </c>
      <c r="C1250" s="294"/>
      <c r="D1250" s="294"/>
      <c r="E1250" s="294"/>
      <c r="F1250" s="294"/>
      <c r="G1250" s="294"/>
      <c r="H1250" s="296"/>
      <c r="I1250" s="296"/>
      <c r="J1250" s="296"/>
      <c r="K1250" s="295"/>
      <c r="L1250" s="295"/>
      <c r="M1250" s="295"/>
      <c r="N1250" s="302"/>
      <c r="O1250" s="302"/>
      <c r="P1250" s="302"/>
      <c r="Q1250" s="302"/>
      <c r="R1250" s="302"/>
      <c r="S1250" s="302"/>
      <c r="T1250" s="302"/>
      <c r="U1250" s="302"/>
      <c r="V1250" s="302"/>
      <c r="W1250" s="302"/>
      <c r="X1250" s="302"/>
      <c r="Y1250" s="302"/>
      <c r="Z1250" s="302"/>
      <c r="AA1250" s="302"/>
      <c r="AD1250"/>
      <c r="AE1250"/>
    </row>
    <row r="1251" spans="2:31" ht="38.25" hidden="1">
      <c r="B1251" s="313">
        <f t="shared" si="19"/>
        <v>0</v>
      </c>
      <c r="C1251" s="294"/>
      <c r="D1251" s="294"/>
      <c r="E1251" s="294"/>
      <c r="F1251" s="294"/>
      <c r="G1251" s="294"/>
      <c r="H1251" s="296"/>
      <c r="I1251" s="296"/>
      <c r="J1251" s="296"/>
      <c r="K1251" s="295"/>
      <c r="L1251" s="295"/>
      <c r="M1251" s="295"/>
      <c r="N1251" s="302"/>
      <c r="O1251" s="302"/>
      <c r="P1251" s="302"/>
      <c r="Q1251" s="302"/>
      <c r="R1251" s="302"/>
      <c r="S1251" s="302"/>
      <c r="T1251" s="302"/>
      <c r="U1251" s="302"/>
      <c r="V1251" s="302"/>
      <c r="W1251" s="302"/>
      <c r="X1251" s="302"/>
      <c r="Y1251" s="302"/>
      <c r="Z1251" s="302"/>
      <c r="AA1251" s="302"/>
      <c r="AD1251"/>
      <c r="AE1251"/>
    </row>
    <row r="1252" spans="2:31" ht="38.25" hidden="1">
      <c r="B1252" s="313">
        <f t="shared" si="19"/>
        <v>0</v>
      </c>
      <c r="C1252" s="294"/>
      <c r="D1252" s="294"/>
      <c r="E1252" s="294"/>
      <c r="F1252" s="294"/>
      <c r="G1252" s="294"/>
      <c r="H1252" s="296"/>
      <c r="I1252" s="296"/>
      <c r="J1252" s="296"/>
      <c r="K1252" s="217"/>
      <c r="L1252" s="217"/>
      <c r="M1252" s="217"/>
      <c r="N1252" s="302"/>
      <c r="O1252" s="302"/>
      <c r="P1252" s="302"/>
      <c r="Q1252" s="302"/>
      <c r="R1252" s="302"/>
      <c r="S1252" s="302"/>
      <c r="T1252" s="302"/>
      <c r="U1252" s="302"/>
      <c r="V1252" s="302"/>
      <c r="W1252" s="302"/>
      <c r="X1252" s="302"/>
      <c r="Y1252" s="302"/>
      <c r="Z1252" s="302"/>
      <c r="AA1252" s="302"/>
      <c r="AD1252"/>
      <c r="AE1252"/>
    </row>
    <row r="1253" spans="2:31" ht="25.5" hidden="1">
      <c r="B1253" s="313">
        <f t="shared" si="19"/>
        <v>0</v>
      </c>
      <c r="C1253" s="294"/>
      <c r="D1253" s="294"/>
      <c r="E1253" s="294"/>
      <c r="F1253" s="294"/>
      <c r="G1253" s="294"/>
      <c r="H1253" s="296"/>
      <c r="I1253" s="296"/>
      <c r="J1253" s="296"/>
      <c r="K1253" s="217"/>
      <c r="L1253" s="217"/>
      <c r="M1253" s="217"/>
      <c r="N1253" s="302"/>
      <c r="O1253" s="302"/>
      <c r="P1253" s="302"/>
      <c r="Q1253" s="302"/>
      <c r="R1253" s="302"/>
      <c r="S1253" s="302"/>
      <c r="T1253" s="302"/>
      <c r="U1253" s="302"/>
      <c r="V1253" s="302"/>
      <c r="W1253" s="302"/>
      <c r="X1253" s="302"/>
      <c r="Y1253" s="302"/>
      <c r="Z1253" s="302"/>
      <c r="AA1253" s="302"/>
      <c r="AD1253"/>
      <c r="AE1253"/>
    </row>
    <row r="1254" spans="2:31" ht="38.25" hidden="1">
      <c r="B1254" s="313">
        <f t="shared" si="19"/>
        <v>0</v>
      </c>
      <c r="C1254" s="294"/>
      <c r="D1254" s="294"/>
      <c r="E1254" s="294"/>
      <c r="F1254" s="294"/>
      <c r="G1254" s="294"/>
      <c r="H1254" s="296"/>
      <c r="I1254" s="296"/>
      <c r="J1254" s="296"/>
      <c r="K1254" s="217"/>
      <c r="L1254" s="217"/>
      <c r="M1254" s="217"/>
      <c r="N1254" s="302"/>
      <c r="O1254" s="302"/>
      <c r="P1254" s="302"/>
      <c r="Q1254" s="302"/>
      <c r="R1254" s="302"/>
      <c r="S1254" s="302"/>
      <c r="T1254" s="302"/>
      <c r="U1254" s="302"/>
      <c r="V1254" s="302"/>
      <c r="W1254" s="302"/>
      <c r="X1254" s="302"/>
      <c r="Y1254" s="302"/>
      <c r="Z1254" s="302"/>
      <c r="AA1254" s="302"/>
      <c r="AD1254"/>
      <c r="AE1254"/>
    </row>
    <row r="1255" spans="2:31" ht="25.5" hidden="1">
      <c r="B1255" s="313">
        <f t="shared" si="19"/>
        <v>0</v>
      </c>
      <c r="C1255" s="294"/>
      <c r="D1255" s="294"/>
      <c r="E1255" s="294"/>
      <c r="F1255" s="294"/>
      <c r="G1255" s="294"/>
      <c r="H1255" s="296"/>
      <c r="I1255" s="296"/>
      <c r="J1255" s="296"/>
      <c r="K1255" s="217"/>
      <c r="L1255" s="217"/>
      <c r="M1255" s="217"/>
      <c r="N1255" s="302"/>
      <c r="O1255" s="302"/>
      <c r="P1255" s="302"/>
      <c r="Q1255" s="302"/>
      <c r="R1255" s="302"/>
      <c r="S1255" s="302"/>
      <c r="T1255" s="302"/>
      <c r="U1255" s="302"/>
      <c r="V1255" s="302"/>
      <c r="W1255" s="302"/>
      <c r="X1255" s="302"/>
      <c r="Y1255" s="302"/>
      <c r="Z1255" s="302"/>
      <c r="AA1255" s="302"/>
      <c r="AD1255"/>
      <c r="AE1255"/>
    </row>
    <row r="1256" spans="2:31" ht="38.25" hidden="1">
      <c r="B1256" s="313">
        <f t="shared" si="19"/>
        <v>0</v>
      </c>
      <c r="C1256" s="294"/>
      <c r="D1256" s="294"/>
      <c r="E1256" s="294"/>
      <c r="F1256" s="294"/>
      <c r="G1256" s="294"/>
      <c r="H1256" s="294"/>
      <c r="I1256" s="294"/>
      <c r="J1256" s="294"/>
      <c r="K1256" s="217"/>
      <c r="L1256" s="217"/>
      <c r="M1256" s="217"/>
      <c r="N1256" s="302"/>
      <c r="O1256" s="302"/>
      <c r="P1256" s="302"/>
      <c r="Q1256" s="302"/>
      <c r="R1256" s="302"/>
      <c r="S1256" s="302"/>
      <c r="T1256" s="302"/>
      <c r="U1256" s="302"/>
      <c r="V1256" s="302"/>
      <c r="W1256" s="302"/>
      <c r="X1256" s="302"/>
      <c r="Y1256" s="302"/>
      <c r="Z1256" s="302"/>
      <c r="AA1256" s="302"/>
      <c r="AD1256"/>
      <c r="AE1256"/>
    </row>
    <row r="1257" spans="2:31" ht="38.25" hidden="1">
      <c r="B1257" s="313">
        <f t="shared" si="19"/>
        <v>0</v>
      </c>
      <c r="C1257" s="294"/>
      <c r="D1257" s="294"/>
      <c r="E1257" s="294"/>
      <c r="F1257" s="294"/>
      <c r="G1257" s="294"/>
      <c r="H1257" s="294"/>
      <c r="I1257" s="294"/>
      <c r="J1257" s="294"/>
      <c r="K1257" s="217"/>
      <c r="L1257" s="217"/>
      <c r="M1257" s="217"/>
      <c r="N1257" s="302"/>
      <c r="O1257" s="302"/>
      <c r="P1257" s="302"/>
      <c r="Q1257" s="302"/>
      <c r="R1257" s="302"/>
      <c r="S1257" s="302"/>
      <c r="T1257" s="302"/>
      <c r="U1257" s="302"/>
      <c r="V1257" s="302"/>
      <c r="W1257" s="302"/>
      <c r="X1257" s="302"/>
      <c r="Y1257" s="302"/>
      <c r="Z1257" s="302"/>
      <c r="AA1257" s="302"/>
      <c r="AD1257"/>
      <c r="AE1257"/>
    </row>
    <row r="1258" spans="2:31" ht="25.5" hidden="1">
      <c r="B1258" s="313">
        <f t="shared" si="19"/>
        <v>0</v>
      </c>
      <c r="C1258" s="294"/>
      <c r="D1258" s="294"/>
      <c r="E1258" s="294"/>
      <c r="F1258" s="294"/>
      <c r="G1258" s="294"/>
      <c r="H1258" s="294"/>
      <c r="I1258" s="294"/>
      <c r="J1258" s="294"/>
      <c r="K1258" s="217"/>
      <c r="L1258" s="217"/>
      <c r="M1258" s="217"/>
      <c r="N1258" s="302"/>
      <c r="O1258" s="302"/>
      <c r="P1258" s="302"/>
      <c r="Q1258" s="302"/>
      <c r="R1258" s="302"/>
      <c r="S1258" s="302"/>
      <c r="T1258" s="302"/>
      <c r="U1258" s="302"/>
      <c r="V1258" s="302"/>
      <c r="W1258" s="302"/>
      <c r="X1258" s="302"/>
      <c r="Y1258" s="302"/>
      <c r="Z1258" s="302"/>
      <c r="AA1258" s="302"/>
      <c r="AD1258"/>
      <c r="AE1258"/>
    </row>
    <row r="1259" spans="2:31" ht="38.25" hidden="1">
      <c r="B1259" s="313">
        <f t="shared" si="19"/>
        <v>0</v>
      </c>
      <c r="C1259" s="294"/>
      <c r="D1259" s="294"/>
      <c r="E1259" s="294"/>
      <c r="F1259" s="294"/>
      <c r="G1259" s="294"/>
      <c r="H1259" s="294"/>
      <c r="I1259" s="294"/>
      <c r="J1259" s="294"/>
      <c r="K1259" s="217"/>
      <c r="L1259" s="217"/>
      <c r="M1259" s="217"/>
      <c r="N1259" s="302"/>
      <c r="O1259" s="302"/>
      <c r="P1259" s="302"/>
      <c r="Q1259" s="302"/>
      <c r="R1259" s="302"/>
      <c r="S1259" s="302"/>
      <c r="T1259" s="302"/>
      <c r="U1259" s="302"/>
      <c r="V1259" s="302"/>
      <c r="W1259" s="302"/>
      <c r="X1259" s="302"/>
      <c r="Y1259" s="302"/>
      <c r="Z1259" s="302"/>
      <c r="AA1259" s="302"/>
      <c r="AD1259"/>
      <c r="AE1259"/>
    </row>
    <row r="1260" spans="2:31" ht="25.5" hidden="1">
      <c r="B1260" s="313">
        <f t="shared" si="19"/>
        <v>0</v>
      </c>
      <c r="C1260" s="294"/>
      <c r="D1260" s="294"/>
      <c r="E1260" s="294"/>
      <c r="F1260" s="294"/>
      <c r="G1260" s="294"/>
      <c r="H1260" s="294"/>
      <c r="I1260" s="294"/>
      <c r="J1260" s="294"/>
      <c r="K1260" s="217"/>
      <c r="L1260" s="217"/>
      <c r="M1260" s="217"/>
      <c r="N1260" s="302"/>
      <c r="O1260" s="302"/>
      <c r="P1260" s="302"/>
      <c r="Q1260" s="302"/>
      <c r="R1260" s="302"/>
      <c r="S1260" s="302"/>
      <c r="T1260" s="302"/>
      <c r="U1260" s="302"/>
      <c r="V1260" s="302"/>
      <c r="W1260" s="302"/>
      <c r="X1260" s="302"/>
      <c r="Y1260" s="302"/>
      <c r="Z1260" s="302"/>
      <c r="AA1260" s="302"/>
      <c r="AD1260"/>
      <c r="AE1260"/>
    </row>
    <row r="1261" spans="2:31" ht="38.25" hidden="1">
      <c r="B1261" s="313">
        <f t="shared" si="19"/>
        <v>0</v>
      </c>
      <c r="C1261" s="294"/>
      <c r="D1261" s="294"/>
      <c r="E1261" s="294"/>
      <c r="F1261" s="294"/>
      <c r="G1261" s="294"/>
      <c r="H1261" s="294"/>
      <c r="I1261" s="294"/>
      <c r="J1261" s="294"/>
      <c r="K1261" s="217"/>
      <c r="L1261" s="217"/>
      <c r="M1261" s="217"/>
      <c r="N1261" s="302"/>
      <c r="O1261" s="302"/>
      <c r="P1261" s="302"/>
      <c r="Q1261" s="302"/>
      <c r="R1261" s="302"/>
      <c r="S1261" s="302"/>
      <c r="T1261" s="302"/>
      <c r="U1261" s="302"/>
      <c r="V1261" s="302"/>
      <c r="W1261" s="302"/>
      <c r="X1261" s="302"/>
      <c r="Y1261" s="302"/>
      <c r="Z1261" s="302"/>
      <c r="AA1261" s="302"/>
      <c r="AD1261"/>
      <c r="AE1261"/>
    </row>
    <row r="1262" spans="2:31" ht="25.5" hidden="1">
      <c r="B1262" s="313">
        <f t="shared" si="19"/>
        <v>0</v>
      </c>
      <c r="C1262" s="294"/>
      <c r="D1262" s="294"/>
      <c r="E1262" s="294"/>
      <c r="F1262" s="294"/>
      <c r="G1262" s="294"/>
      <c r="H1262" s="294"/>
      <c r="I1262" s="294"/>
      <c r="J1262" s="294"/>
      <c r="K1262" s="217"/>
      <c r="L1262" s="217"/>
      <c r="M1262" s="217"/>
      <c r="N1262" s="302"/>
      <c r="O1262" s="302"/>
      <c r="P1262" s="302"/>
      <c r="Q1262" s="302"/>
      <c r="R1262" s="302"/>
      <c r="S1262" s="302"/>
      <c r="T1262" s="302"/>
      <c r="U1262" s="302"/>
      <c r="V1262" s="302"/>
      <c r="W1262" s="302"/>
      <c r="X1262" s="302"/>
      <c r="Y1262" s="302"/>
      <c r="Z1262" s="302"/>
      <c r="AA1262" s="302"/>
      <c r="AD1262"/>
      <c r="AE1262"/>
    </row>
    <row r="1263" spans="2:31" ht="38.25" hidden="1">
      <c r="B1263" s="313">
        <f t="shared" si="19"/>
        <v>0</v>
      </c>
      <c r="C1263" s="294"/>
      <c r="D1263" s="294"/>
      <c r="E1263" s="294"/>
      <c r="F1263" s="294"/>
      <c r="G1263" s="294"/>
      <c r="H1263" s="294"/>
      <c r="I1263" s="294"/>
      <c r="J1263" s="294"/>
      <c r="K1263" s="217"/>
      <c r="L1263" s="217"/>
      <c r="M1263" s="217"/>
      <c r="N1263" s="302"/>
      <c r="O1263" s="302"/>
      <c r="P1263" s="302"/>
      <c r="Q1263" s="302"/>
      <c r="R1263" s="302"/>
      <c r="S1263" s="302"/>
      <c r="T1263" s="302"/>
      <c r="U1263" s="302"/>
      <c r="V1263" s="302"/>
      <c r="W1263" s="302"/>
      <c r="X1263" s="302"/>
      <c r="Y1263" s="302"/>
      <c r="Z1263" s="302"/>
      <c r="AA1263" s="302"/>
      <c r="AD1263"/>
      <c r="AE1263"/>
    </row>
    <row r="1264" spans="2:31" ht="25.5" hidden="1">
      <c r="B1264" s="313">
        <f t="shared" si="19"/>
        <v>0</v>
      </c>
      <c r="C1264" s="294"/>
      <c r="D1264" s="294"/>
      <c r="E1264" s="294"/>
      <c r="F1264" s="294"/>
      <c r="G1264" s="294"/>
      <c r="H1264" s="294"/>
      <c r="I1264" s="294"/>
      <c r="J1264" s="294"/>
      <c r="K1264" s="217"/>
      <c r="L1264" s="217"/>
      <c r="M1264" s="217"/>
      <c r="N1264" s="302"/>
      <c r="O1264" s="302"/>
      <c r="P1264" s="302"/>
      <c r="Q1264" s="302"/>
      <c r="R1264" s="302"/>
      <c r="S1264" s="302"/>
      <c r="T1264" s="302"/>
      <c r="U1264" s="302"/>
      <c r="V1264" s="302"/>
      <c r="W1264" s="302"/>
      <c r="X1264" s="302"/>
      <c r="Y1264" s="302"/>
      <c r="Z1264" s="302"/>
      <c r="AA1264" s="302"/>
      <c r="AD1264"/>
      <c r="AE1264"/>
    </row>
    <row r="1265" spans="2:31" ht="38.25" hidden="1">
      <c r="B1265" s="313">
        <f t="shared" si="19"/>
        <v>0</v>
      </c>
      <c r="C1265" s="294"/>
      <c r="D1265" s="294"/>
      <c r="E1265" s="294"/>
      <c r="F1265" s="294"/>
      <c r="G1265" s="294"/>
      <c r="H1265" s="296"/>
      <c r="I1265" s="296"/>
      <c r="J1265" s="296"/>
      <c r="K1265" s="217"/>
      <c r="L1265" s="217"/>
      <c r="M1265" s="217"/>
      <c r="N1265" s="302"/>
      <c r="O1265" s="302"/>
      <c r="P1265" s="302"/>
      <c r="Q1265" s="302"/>
      <c r="R1265" s="302"/>
      <c r="S1265" s="302"/>
      <c r="T1265" s="302"/>
      <c r="U1265" s="302"/>
      <c r="V1265" s="302"/>
      <c r="W1265" s="302"/>
      <c r="X1265" s="302"/>
      <c r="Y1265" s="302"/>
      <c r="Z1265" s="302"/>
      <c r="AA1265" s="302"/>
      <c r="AD1265"/>
      <c r="AE1265"/>
    </row>
    <row r="1266" spans="2:31" ht="38.25" hidden="1">
      <c r="B1266" s="313">
        <f t="shared" si="19"/>
        <v>0</v>
      </c>
      <c r="C1266" s="294"/>
      <c r="D1266" s="294"/>
      <c r="E1266" s="294"/>
      <c r="F1266" s="294"/>
      <c r="G1266" s="294"/>
      <c r="H1266" s="296"/>
      <c r="I1266" s="296"/>
      <c r="J1266" s="296"/>
      <c r="K1266" s="295"/>
      <c r="L1266" s="295"/>
      <c r="M1266" s="295"/>
      <c r="N1266" s="302"/>
      <c r="O1266" s="302"/>
      <c r="P1266" s="302"/>
      <c r="Q1266" s="302"/>
      <c r="R1266" s="302"/>
      <c r="S1266" s="302"/>
      <c r="T1266" s="302"/>
      <c r="U1266" s="302"/>
      <c r="V1266" s="302"/>
      <c r="W1266" s="302"/>
      <c r="X1266" s="302"/>
      <c r="Y1266" s="302"/>
      <c r="Z1266" s="302"/>
      <c r="AA1266" s="302"/>
      <c r="AD1266"/>
      <c r="AE1266"/>
    </row>
    <row r="1267" spans="2:31" ht="38.25" hidden="1">
      <c r="B1267" s="313">
        <f t="shared" si="19"/>
        <v>0</v>
      </c>
      <c r="C1267" s="294"/>
      <c r="D1267" s="294"/>
      <c r="E1267" s="294"/>
      <c r="F1267" s="294"/>
      <c r="G1267" s="294"/>
      <c r="H1267" s="296"/>
      <c r="I1267" s="296"/>
      <c r="J1267" s="296"/>
      <c r="K1267" s="217"/>
      <c r="L1267" s="217"/>
      <c r="M1267" s="217"/>
      <c r="N1267" s="302"/>
      <c r="O1267" s="302"/>
      <c r="P1267" s="302"/>
      <c r="Q1267" s="302"/>
      <c r="R1267" s="302"/>
      <c r="S1267" s="302"/>
      <c r="T1267" s="302"/>
      <c r="U1267" s="302"/>
      <c r="V1267" s="302"/>
      <c r="W1267" s="302"/>
      <c r="X1267" s="302"/>
      <c r="Y1267" s="302"/>
      <c r="Z1267" s="302"/>
      <c r="AA1267" s="302"/>
      <c r="AD1267"/>
      <c r="AE1267"/>
    </row>
    <row r="1268" spans="2:31" ht="38.25" hidden="1">
      <c r="B1268" s="313">
        <f t="shared" si="19"/>
        <v>0</v>
      </c>
      <c r="C1268" s="294"/>
      <c r="D1268" s="294"/>
      <c r="E1268" s="294"/>
      <c r="F1268" s="296"/>
      <c r="G1268" s="296"/>
      <c r="H1268" s="296"/>
      <c r="I1268" s="296"/>
      <c r="J1268" s="296"/>
      <c r="K1268" s="217"/>
      <c r="L1268" s="217"/>
      <c r="M1268" s="217"/>
      <c r="N1268" s="302"/>
      <c r="O1268" s="302"/>
      <c r="P1268" s="302"/>
      <c r="Q1268" s="302"/>
      <c r="R1268" s="302"/>
      <c r="S1268" s="302"/>
      <c r="T1268" s="302"/>
      <c r="U1268" s="302"/>
      <c r="V1268" s="302"/>
      <c r="W1268" s="302"/>
      <c r="X1268" s="302"/>
      <c r="Y1268" s="302"/>
      <c r="Z1268" s="302"/>
      <c r="AA1268" s="302"/>
      <c r="AD1268"/>
      <c r="AE1268"/>
    </row>
    <row r="1269" spans="2:31" ht="25.5" hidden="1">
      <c r="B1269" s="313">
        <f t="shared" si="19"/>
        <v>0</v>
      </c>
      <c r="C1269" s="294"/>
      <c r="D1269" s="294"/>
      <c r="E1269" s="294"/>
      <c r="F1269" s="296"/>
      <c r="G1269" s="296"/>
      <c r="H1269" s="296"/>
      <c r="I1269" s="296"/>
      <c r="J1269" s="296"/>
      <c r="K1269" s="217"/>
      <c r="L1269" s="217"/>
      <c r="M1269" s="217"/>
      <c r="N1269" s="302"/>
      <c r="O1269" s="302"/>
      <c r="P1269" s="302"/>
      <c r="Q1269" s="302"/>
      <c r="R1269" s="302"/>
      <c r="S1269" s="302"/>
      <c r="T1269" s="302"/>
      <c r="U1269" s="302"/>
      <c r="V1269" s="302"/>
      <c r="W1269" s="302"/>
      <c r="X1269" s="302"/>
      <c r="Y1269" s="302"/>
      <c r="Z1269" s="302"/>
      <c r="AA1269" s="302"/>
      <c r="AD1269"/>
      <c r="AE1269"/>
    </row>
    <row r="1270" spans="2:31" ht="38.25" hidden="1">
      <c r="B1270" s="313">
        <f t="shared" si="19"/>
        <v>0</v>
      </c>
      <c r="C1270" s="294"/>
      <c r="D1270" s="294"/>
      <c r="E1270" s="294"/>
      <c r="F1270" s="296"/>
      <c r="G1270" s="296"/>
      <c r="H1270" s="296"/>
      <c r="I1270" s="296"/>
      <c r="J1270" s="296"/>
      <c r="K1270" s="217"/>
      <c r="L1270" s="217"/>
      <c r="M1270" s="217"/>
      <c r="N1270" s="302"/>
      <c r="O1270" s="302"/>
      <c r="P1270" s="302"/>
      <c r="Q1270" s="302"/>
      <c r="R1270" s="302"/>
      <c r="S1270" s="302"/>
      <c r="T1270" s="302"/>
      <c r="U1270" s="302"/>
      <c r="V1270" s="302"/>
      <c r="W1270" s="302"/>
      <c r="X1270" s="302"/>
      <c r="Y1270" s="302"/>
      <c r="Z1270" s="302"/>
      <c r="AA1270" s="302"/>
      <c r="AD1270"/>
      <c r="AE1270"/>
    </row>
    <row r="1271" spans="2:31" ht="25.5" hidden="1">
      <c r="B1271" s="313">
        <f t="shared" si="19"/>
        <v>0</v>
      </c>
      <c r="C1271" s="294"/>
      <c r="D1271" s="294"/>
      <c r="E1271" s="294"/>
      <c r="F1271" s="296"/>
      <c r="G1271" s="296"/>
      <c r="H1271" s="296"/>
      <c r="I1271" s="296"/>
      <c r="J1271" s="296"/>
      <c r="K1271" s="217"/>
      <c r="L1271" s="217"/>
      <c r="M1271" s="217"/>
      <c r="N1271" s="302"/>
      <c r="O1271" s="302"/>
      <c r="P1271" s="302"/>
      <c r="Q1271" s="302"/>
      <c r="R1271" s="302"/>
      <c r="S1271" s="302"/>
      <c r="T1271" s="302"/>
      <c r="U1271" s="302"/>
      <c r="V1271" s="302"/>
      <c r="W1271" s="302"/>
      <c r="X1271" s="302"/>
      <c r="Y1271" s="302"/>
      <c r="Z1271" s="302"/>
      <c r="AA1271" s="302"/>
      <c r="AD1271"/>
      <c r="AE1271"/>
    </row>
    <row r="1272" spans="2:31" ht="38.25" hidden="1">
      <c r="B1272" s="313">
        <f t="shared" si="19"/>
        <v>0</v>
      </c>
      <c r="C1272" s="294"/>
      <c r="D1272" s="294"/>
      <c r="E1272" s="294"/>
      <c r="F1272" s="296"/>
      <c r="G1272" s="296"/>
      <c r="H1272" s="296"/>
      <c r="I1272" s="296"/>
      <c r="J1272" s="296"/>
      <c r="K1272" s="217"/>
      <c r="L1272" s="217"/>
      <c r="M1272" s="217"/>
      <c r="N1272" s="302"/>
      <c r="O1272" s="302"/>
      <c r="P1272" s="302"/>
      <c r="Q1272" s="302"/>
      <c r="R1272" s="302"/>
      <c r="S1272" s="302"/>
      <c r="T1272" s="302"/>
      <c r="U1272" s="302"/>
      <c r="V1272" s="302"/>
      <c r="W1272" s="302"/>
      <c r="X1272" s="302"/>
      <c r="Y1272" s="302"/>
      <c r="Z1272" s="302"/>
      <c r="AA1272" s="302"/>
      <c r="AD1272"/>
      <c r="AE1272"/>
    </row>
    <row r="1273" spans="2:31" ht="38.25" hidden="1">
      <c r="B1273" s="313">
        <f t="shared" si="19"/>
        <v>0</v>
      </c>
      <c r="C1273" s="294"/>
      <c r="D1273" s="294"/>
      <c r="E1273" s="294"/>
      <c r="F1273" s="296"/>
      <c r="G1273" s="296"/>
      <c r="H1273" s="296"/>
      <c r="I1273" s="296"/>
      <c r="J1273" s="296"/>
      <c r="K1273" s="217"/>
      <c r="L1273" s="217"/>
      <c r="M1273" s="217"/>
      <c r="N1273" s="302"/>
      <c r="O1273" s="302"/>
      <c r="P1273" s="302"/>
      <c r="Q1273" s="302"/>
      <c r="R1273" s="302"/>
      <c r="S1273" s="302"/>
      <c r="T1273" s="302"/>
      <c r="U1273" s="302"/>
      <c r="V1273" s="302"/>
      <c r="W1273" s="302"/>
      <c r="X1273" s="302"/>
      <c r="Y1273" s="302"/>
      <c r="Z1273" s="302"/>
      <c r="AA1273" s="302"/>
      <c r="AD1273"/>
      <c r="AE1273"/>
    </row>
    <row r="1274" spans="2:31" ht="25.5" hidden="1">
      <c r="B1274" s="313">
        <f t="shared" si="19"/>
        <v>0</v>
      </c>
      <c r="C1274" s="294"/>
      <c r="D1274" s="294"/>
      <c r="E1274" s="294"/>
      <c r="F1274" s="296"/>
      <c r="G1274" s="296"/>
      <c r="H1274" s="296"/>
      <c r="I1274" s="296"/>
      <c r="J1274" s="296"/>
      <c r="K1274" s="217"/>
      <c r="L1274" s="217"/>
      <c r="M1274" s="217"/>
      <c r="N1274" s="302"/>
      <c r="O1274" s="302"/>
      <c r="P1274" s="302"/>
      <c r="Q1274" s="302"/>
      <c r="R1274" s="302"/>
      <c r="S1274" s="302"/>
      <c r="T1274" s="302"/>
      <c r="U1274" s="302"/>
      <c r="V1274" s="302"/>
      <c r="W1274" s="302"/>
      <c r="X1274" s="302"/>
      <c r="Y1274" s="302"/>
      <c r="Z1274" s="302"/>
      <c r="AA1274" s="302"/>
      <c r="AD1274"/>
      <c r="AE1274"/>
    </row>
    <row r="1275" spans="2:31" ht="38.25" hidden="1">
      <c r="B1275" s="313">
        <f t="shared" si="19"/>
        <v>0</v>
      </c>
      <c r="C1275" s="294"/>
      <c r="D1275" s="294"/>
      <c r="E1275" s="294"/>
      <c r="F1275" s="296"/>
      <c r="G1275" s="296"/>
      <c r="H1275" s="296"/>
      <c r="I1275" s="296"/>
      <c r="J1275" s="296"/>
      <c r="K1275" s="217"/>
      <c r="L1275" s="217"/>
      <c r="M1275" s="217"/>
      <c r="N1275" s="302"/>
      <c r="O1275" s="302"/>
      <c r="P1275" s="302"/>
      <c r="Q1275" s="302"/>
      <c r="R1275" s="302"/>
      <c r="S1275" s="302"/>
      <c r="T1275" s="302"/>
      <c r="U1275" s="302"/>
      <c r="V1275" s="302"/>
      <c r="W1275" s="302"/>
      <c r="X1275" s="302"/>
      <c r="Y1275" s="302"/>
      <c r="Z1275" s="302"/>
      <c r="AA1275" s="302"/>
      <c r="AD1275"/>
      <c r="AE1275"/>
    </row>
    <row r="1276" spans="2:31" ht="25.5" hidden="1">
      <c r="B1276" s="313">
        <f t="shared" si="19"/>
        <v>0</v>
      </c>
      <c r="C1276" s="294"/>
      <c r="D1276" s="294"/>
      <c r="E1276" s="294"/>
      <c r="F1276" s="296"/>
      <c r="G1276" s="296"/>
      <c r="H1276" s="296"/>
      <c r="I1276" s="296"/>
      <c r="J1276" s="296"/>
      <c r="K1276" s="217"/>
      <c r="L1276" s="217"/>
      <c r="M1276" s="217"/>
      <c r="N1276" s="302"/>
      <c r="O1276" s="302"/>
      <c r="P1276" s="302"/>
      <c r="Q1276" s="302"/>
      <c r="R1276" s="302"/>
      <c r="S1276" s="302"/>
      <c r="T1276" s="302"/>
      <c r="U1276" s="302"/>
      <c r="V1276" s="302"/>
      <c r="W1276" s="302"/>
      <c r="X1276" s="302"/>
      <c r="Y1276" s="302"/>
      <c r="Z1276" s="302"/>
      <c r="AA1276" s="302"/>
      <c r="AD1276"/>
      <c r="AE1276"/>
    </row>
    <row r="1277" spans="2:31" ht="38.25" hidden="1">
      <c r="B1277" s="313">
        <f t="shared" si="19"/>
        <v>0</v>
      </c>
      <c r="C1277" s="294"/>
      <c r="D1277" s="294"/>
      <c r="E1277" s="294"/>
      <c r="F1277" s="296"/>
      <c r="G1277" s="296"/>
      <c r="H1277" s="296"/>
      <c r="I1277" s="296"/>
      <c r="J1277" s="296"/>
      <c r="K1277" s="217"/>
      <c r="L1277" s="217"/>
      <c r="M1277" s="217"/>
      <c r="N1277" s="302"/>
      <c r="O1277" s="302"/>
      <c r="P1277" s="302"/>
      <c r="Q1277" s="302"/>
      <c r="R1277" s="302"/>
      <c r="S1277" s="302"/>
      <c r="T1277" s="302"/>
      <c r="U1277" s="302"/>
      <c r="V1277" s="302"/>
      <c r="W1277" s="302"/>
      <c r="X1277" s="302"/>
      <c r="Y1277" s="302"/>
      <c r="Z1277" s="302"/>
      <c r="AA1277" s="302"/>
      <c r="AD1277"/>
      <c r="AE1277"/>
    </row>
    <row r="1278" spans="2:31" ht="25.5" hidden="1">
      <c r="B1278" s="313">
        <f t="shared" si="19"/>
        <v>0</v>
      </c>
      <c r="C1278" s="294"/>
      <c r="D1278" s="294"/>
      <c r="E1278" s="294"/>
      <c r="F1278" s="294"/>
      <c r="G1278" s="294"/>
      <c r="H1278" s="296"/>
      <c r="I1278" s="296"/>
      <c r="J1278" s="296"/>
      <c r="K1278" s="217"/>
      <c r="L1278" s="217"/>
      <c r="M1278" s="217"/>
      <c r="N1278" s="302"/>
      <c r="O1278" s="302"/>
      <c r="P1278" s="302"/>
      <c r="Q1278" s="302"/>
      <c r="R1278" s="302"/>
      <c r="S1278" s="302"/>
      <c r="T1278" s="302"/>
      <c r="U1278" s="302"/>
      <c r="V1278" s="302"/>
      <c r="W1278" s="302"/>
      <c r="X1278" s="302"/>
      <c r="Y1278" s="302"/>
      <c r="Z1278" s="302"/>
      <c r="AA1278" s="302"/>
      <c r="AD1278"/>
      <c r="AE1278"/>
    </row>
    <row r="1279" spans="2:31" ht="38.25" hidden="1">
      <c r="B1279" s="313">
        <f t="shared" si="19"/>
        <v>0</v>
      </c>
      <c r="C1279" s="294"/>
      <c r="D1279" s="294"/>
      <c r="E1279" s="294"/>
      <c r="F1279" s="294"/>
      <c r="G1279" s="294"/>
      <c r="H1279" s="294"/>
      <c r="I1279" s="294"/>
      <c r="J1279" s="294"/>
      <c r="K1279" s="217"/>
      <c r="L1279" s="217"/>
      <c r="M1279" s="217"/>
      <c r="N1279" s="302"/>
      <c r="O1279" s="302"/>
      <c r="P1279" s="302"/>
      <c r="Q1279" s="302"/>
      <c r="R1279" s="302"/>
      <c r="S1279" s="302"/>
      <c r="T1279" s="302"/>
      <c r="U1279" s="302"/>
      <c r="V1279" s="302"/>
      <c r="W1279" s="302"/>
      <c r="X1279" s="302"/>
      <c r="Y1279" s="302"/>
      <c r="Z1279" s="302"/>
      <c r="AA1279" s="302"/>
      <c r="AD1279"/>
      <c r="AE1279"/>
    </row>
    <row r="1280" spans="2:31" ht="25.5" hidden="1">
      <c r="B1280" s="313">
        <f t="shared" si="19"/>
        <v>0</v>
      </c>
      <c r="C1280" s="294"/>
      <c r="D1280" s="294"/>
      <c r="E1280" s="294"/>
      <c r="F1280" s="296"/>
      <c r="G1280" s="296"/>
      <c r="H1280" s="296"/>
      <c r="I1280" s="296"/>
      <c r="J1280" s="296"/>
      <c r="K1280" s="217"/>
      <c r="L1280" s="217"/>
      <c r="M1280" s="217"/>
      <c r="N1280" s="302"/>
      <c r="O1280" s="302"/>
      <c r="P1280" s="302"/>
      <c r="Q1280" s="302"/>
      <c r="R1280" s="302"/>
      <c r="S1280" s="302"/>
      <c r="T1280" s="302"/>
      <c r="U1280" s="302"/>
      <c r="V1280" s="302"/>
      <c r="W1280" s="302"/>
      <c r="X1280" s="302"/>
      <c r="Y1280" s="302"/>
      <c r="Z1280" s="302"/>
      <c r="AA1280" s="302"/>
      <c r="AD1280"/>
      <c r="AE1280"/>
    </row>
    <row r="1281" spans="2:31" ht="38.25" hidden="1">
      <c r="B1281" s="313">
        <f t="shared" si="19"/>
        <v>0</v>
      </c>
      <c r="C1281" s="294"/>
      <c r="D1281" s="294"/>
      <c r="E1281" s="294"/>
      <c r="F1281" s="296"/>
      <c r="G1281" s="296"/>
      <c r="H1281" s="296"/>
      <c r="I1281" s="296"/>
      <c r="J1281" s="296"/>
      <c r="K1281" s="217"/>
      <c r="L1281" s="217"/>
      <c r="M1281" s="217"/>
      <c r="N1281" s="302"/>
      <c r="O1281" s="302"/>
      <c r="P1281" s="302"/>
      <c r="Q1281" s="302"/>
      <c r="R1281" s="302"/>
      <c r="S1281" s="302"/>
      <c r="T1281" s="302"/>
      <c r="U1281" s="302"/>
      <c r="V1281" s="302"/>
      <c r="W1281" s="302"/>
      <c r="X1281" s="302"/>
      <c r="Y1281" s="302"/>
      <c r="Z1281" s="302"/>
      <c r="AA1281" s="302"/>
      <c r="AD1281"/>
      <c r="AE1281"/>
    </row>
    <row r="1282" spans="2:31" ht="25.5" hidden="1">
      <c r="B1282" s="313">
        <f t="shared" si="19"/>
        <v>0</v>
      </c>
      <c r="C1282" s="294"/>
      <c r="D1282" s="294"/>
      <c r="E1282" s="294"/>
      <c r="F1282" s="296"/>
      <c r="G1282" s="296"/>
      <c r="H1282" s="296"/>
      <c r="I1282" s="296"/>
      <c r="J1282" s="296"/>
      <c r="K1282" s="217"/>
      <c r="L1282" s="217"/>
      <c r="M1282" s="217"/>
      <c r="N1282" s="302"/>
      <c r="O1282" s="302"/>
      <c r="P1282" s="302"/>
      <c r="Q1282" s="302"/>
      <c r="R1282" s="302"/>
      <c r="S1282" s="302"/>
      <c r="T1282" s="302"/>
      <c r="U1282" s="302"/>
      <c r="V1282" s="302"/>
      <c r="W1282" s="302"/>
      <c r="X1282" s="302"/>
      <c r="Y1282" s="302"/>
      <c r="Z1282" s="302"/>
      <c r="AA1282" s="302"/>
      <c r="AD1282"/>
      <c r="AE1282"/>
    </row>
    <row r="1283" spans="2:31" ht="38.25" hidden="1">
      <c r="B1283" s="313">
        <f t="shared" si="19"/>
        <v>0</v>
      </c>
      <c r="C1283" s="294"/>
      <c r="D1283" s="294"/>
      <c r="E1283" s="294"/>
      <c r="F1283" s="296"/>
      <c r="G1283" s="296"/>
      <c r="H1283" s="296"/>
      <c r="I1283" s="296"/>
      <c r="J1283" s="296"/>
      <c r="K1283" s="217"/>
      <c r="L1283" s="217"/>
      <c r="M1283" s="217"/>
      <c r="N1283" s="302"/>
      <c r="O1283" s="302"/>
      <c r="P1283" s="302"/>
      <c r="Q1283" s="302"/>
      <c r="R1283" s="302"/>
      <c r="S1283" s="302"/>
      <c r="T1283" s="302"/>
      <c r="U1283" s="302"/>
      <c r="V1283" s="302"/>
      <c r="W1283" s="302"/>
      <c r="X1283" s="302"/>
      <c r="Y1283" s="302"/>
      <c r="Z1283" s="302"/>
      <c r="AA1283" s="302"/>
      <c r="AD1283"/>
      <c r="AE1283"/>
    </row>
    <row r="1284" spans="2:31" ht="25.5" hidden="1">
      <c r="B1284" s="313">
        <f t="shared" si="19"/>
        <v>0</v>
      </c>
      <c r="C1284" s="294"/>
      <c r="D1284" s="294"/>
      <c r="E1284" s="294"/>
      <c r="F1284" s="296"/>
      <c r="G1284" s="296"/>
      <c r="H1284" s="296"/>
      <c r="I1284" s="296"/>
      <c r="J1284" s="296"/>
      <c r="K1284" s="217"/>
      <c r="L1284" s="217"/>
      <c r="M1284" s="217"/>
      <c r="N1284" s="302"/>
      <c r="O1284" s="302"/>
      <c r="P1284" s="302"/>
      <c r="Q1284" s="302"/>
      <c r="R1284" s="302"/>
      <c r="S1284" s="302"/>
      <c r="T1284" s="302"/>
      <c r="U1284" s="302"/>
      <c r="V1284" s="302"/>
      <c r="W1284" s="302"/>
      <c r="X1284" s="302"/>
      <c r="Y1284" s="302"/>
      <c r="Z1284" s="302"/>
      <c r="AA1284" s="302"/>
      <c r="AD1284"/>
      <c r="AE1284"/>
    </row>
    <row r="1285" spans="2:31" ht="38.25" hidden="1">
      <c r="B1285" s="313">
        <f t="shared" si="19"/>
        <v>0</v>
      </c>
      <c r="C1285" s="294"/>
      <c r="D1285" s="294"/>
      <c r="E1285" s="294"/>
      <c r="F1285" s="296"/>
      <c r="G1285" s="296"/>
      <c r="H1285" s="296"/>
      <c r="I1285" s="296"/>
      <c r="J1285" s="296"/>
      <c r="K1285" s="217"/>
      <c r="L1285" s="217"/>
      <c r="M1285" s="217"/>
      <c r="N1285" s="302"/>
      <c r="O1285" s="302"/>
      <c r="P1285" s="302"/>
      <c r="Q1285" s="302"/>
      <c r="R1285" s="302"/>
      <c r="S1285" s="302"/>
      <c r="T1285" s="302"/>
      <c r="U1285" s="302"/>
      <c r="V1285" s="302"/>
      <c r="W1285" s="302"/>
      <c r="X1285" s="302"/>
      <c r="Y1285" s="302"/>
      <c r="Z1285" s="302"/>
      <c r="AA1285" s="302"/>
      <c r="AD1285"/>
      <c r="AE1285"/>
    </row>
    <row r="1286" spans="2:31" ht="25.5" hidden="1">
      <c r="B1286" s="313">
        <f t="shared" si="19"/>
        <v>0</v>
      </c>
      <c r="C1286" s="294"/>
      <c r="D1286" s="294"/>
      <c r="E1286" s="294"/>
      <c r="F1286" s="296"/>
      <c r="G1286" s="296"/>
      <c r="H1286" s="296"/>
      <c r="I1286" s="296"/>
      <c r="J1286" s="296"/>
      <c r="K1286" s="217"/>
      <c r="L1286" s="217"/>
      <c r="M1286" s="217"/>
      <c r="N1286" s="302"/>
      <c r="O1286" s="302"/>
      <c r="P1286" s="302"/>
      <c r="Q1286" s="302"/>
      <c r="R1286" s="302"/>
      <c r="S1286" s="302"/>
      <c r="T1286" s="302"/>
      <c r="U1286" s="302"/>
      <c r="V1286" s="302"/>
      <c r="W1286" s="302"/>
      <c r="X1286" s="302"/>
      <c r="Y1286" s="302"/>
      <c r="Z1286" s="302"/>
      <c r="AA1286" s="302"/>
      <c r="AD1286"/>
      <c r="AE1286"/>
    </row>
    <row r="1287" spans="2:31" ht="38.25" hidden="1">
      <c r="B1287" s="313">
        <f t="shared" si="19"/>
        <v>0</v>
      </c>
      <c r="C1287" s="294"/>
      <c r="D1287" s="294"/>
      <c r="E1287" s="294"/>
      <c r="F1287" s="296"/>
      <c r="G1287" s="296"/>
      <c r="H1287" s="296"/>
      <c r="I1287" s="296"/>
      <c r="J1287" s="296"/>
      <c r="K1287" s="217"/>
      <c r="L1287" s="217"/>
      <c r="M1287" s="217"/>
      <c r="N1287" s="302"/>
      <c r="O1287" s="302"/>
      <c r="P1287" s="302"/>
      <c r="Q1287" s="302"/>
      <c r="R1287" s="302"/>
      <c r="S1287" s="302"/>
      <c r="T1287" s="302"/>
      <c r="U1287" s="302"/>
      <c r="V1287" s="302"/>
      <c r="W1287" s="302"/>
      <c r="X1287" s="302"/>
      <c r="Y1287" s="302"/>
      <c r="Z1287" s="302"/>
      <c r="AA1287" s="302"/>
      <c r="AD1287"/>
      <c r="AE1287"/>
    </row>
    <row r="1288" spans="2:31" ht="25.5" hidden="1">
      <c r="B1288" s="313">
        <f t="shared" si="19"/>
        <v>0</v>
      </c>
      <c r="C1288" s="296"/>
      <c r="D1288" s="296"/>
      <c r="E1288" s="296"/>
      <c r="F1288" s="296"/>
      <c r="G1288" s="296"/>
      <c r="H1288" s="296"/>
      <c r="I1288" s="296"/>
      <c r="J1288" s="296"/>
      <c r="K1288" s="217"/>
      <c r="L1288" s="217"/>
      <c r="M1288" s="217"/>
      <c r="N1288" s="302"/>
      <c r="O1288" s="302"/>
      <c r="P1288" s="302"/>
      <c r="Q1288" s="302"/>
      <c r="R1288" s="302"/>
      <c r="S1288" s="302"/>
      <c r="T1288" s="302"/>
      <c r="U1288" s="302"/>
      <c r="V1288" s="302"/>
      <c r="W1288" s="302"/>
      <c r="X1288" s="302"/>
      <c r="Y1288" s="302"/>
      <c r="Z1288" s="302"/>
      <c r="AA1288" s="302"/>
      <c r="AD1288"/>
      <c r="AE1288"/>
    </row>
    <row r="1289" spans="2:31" ht="38.25" hidden="1">
      <c r="B1289" s="313">
        <f t="shared" si="19"/>
        <v>0</v>
      </c>
      <c r="C1289" s="296"/>
      <c r="D1289" s="296"/>
      <c r="E1289" s="296"/>
      <c r="F1289" s="296"/>
      <c r="G1289" s="296"/>
      <c r="H1289" s="296"/>
      <c r="I1289" s="296"/>
      <c r="J1289" s="296"/>
      <c r="K1289" s="217"/>
      <c r="L1289" s="217"/>
      <c r="M1289" s="217"/>
      <c r="N1289" s="302"/>
      <c r="O1289" s="302"/>
      <c r="P1289" s="302"/>
      <c r="Q1289" s="302"/>
      <c r="R1289" s="302"/>
      <c r="S1289" s="302"/>
      <c r="T1289" s="302"/>
      <c r="U1289" s="302"/>
      <c r="V1289" s="302"/>
      <c r="W1289" s="302"/>
      <c r="X1289" s="302"/>
      <c r="Y1289" s="302"/>
      <c r="Z1289" s="302"/>
      <c r="AA1289" s="302"/>
      <c r="AD1289"/>
      <c r="AE1289"/>
    </row>
    <row r="1290" spans="2:31" ht="25.5" hidden="1">
      <c r="B1290" s="313">
        <f t="shared" si="19"/>
        <v>0</v>
      </c>
      <c r="C1290" s="296"/>
      <c r="D1290" s="296"/>
      <c r="E1290" s="296"/>
      <c r="F1290" s="296"/>
      <c r="G1290" s="296"/>
      <c r="H1290" s="296"/>
      <c r="I1290" s="296"/>
      <c r="J1290" s="296"/>
      <c r="K1290" s="217"/>
      <c r="L1290" s="217"/>
      <c r="M1290" s="217"/>
      <c r="N1290" s="302"/>
      <c r="O1290" s="302"/>
      <c r="P1290" s="302"/>
      <c r="Q1290" s="302"/>
      <c r="R1290" s="302"/>
      <c r="S1290" s="302"/>
      <c r="T1290" s="302"/>
      <c r="U1290" s="302"/>
      <c r="V1290" s="302"/>
      <c r="W1290" s="302"/>
      <c r="X1290" s="302"/>
      <c r="Y1290" s="302"/>
      <c r="Z1290" s="302"/>
      <c r="AA1290" s="302"/>
      <c r="AD1290"/>
      <c r="AE1290"/>
    </row>
    <row r="1291" spans="2:31" ht="25.5" hidden="1">
      <c r="B1291" s="313">
        <f t="shared" si="19"/>
        <v>0</v>
      </c>
      <c r="C1291" s="296"/>
      <c r="D1291" s="296"/>
      <c r="E1291" s="296"/>
      <c r="F1291" s="296"/>
      <c r="G1291" s="296"/>
      <c r="H1291" s="296"/>
      <c r="I1291" s="296"/>
      <c r="J1291" s="296"/>
      <c r="K1291" s="217"/>
      <c r="L1291" s="217"/>
      <c r="M1291" s="217"/>
      <c r="N1291" s="302"/>
      <c r="O1291" s="302"/>
      <c r="P1291" s="302"/>
      <c r="Q1291" s="302"/>
      <c r="R1291" s="302"/>
      <c r="S1291" s="302"/>
      <c r="T1291" s="302"/>
      <c r="U1291" s="302"/>
      <c r="V1291" s="302"/>
      <c r="W1291" s="302"/>
      <c r="X1291" s="302"/>
      <c r="Y1291" s="302"/>
      <c r="Z1291" s="302"/>
      <c r="AA1291" s="302"/>
      <c r="AD1291"/>
      <c r="AE1291"/>
    </row>
    <row r="1292" spans="2:31" ht="25.5" hidden="1">
      <c r="B1292" s="313">
        <f t="shared" ref="B1292:B1355" si="20">IF($C$8=$B$6,"",AA1292)</f>
        <v>0</v>
      </c>
      <c r="C1292" s="296"/>
      <c r="D1292" s="296"/>
      <c r="E1292" s="296"/>
      <c r="F1292" s="296"/>
      <c r="G1292" s="296"/>
      <c r="H1292" s="296"/>
      <c r="I1292" s="296"/>
      <c r="J1292" s="296"/>
      <c r="K1292" s="217"/>
      <c r="L1292" s="217"/>
      <c r="M1292" s="217"/>
      <c r="N1292" s="302"/>
      <c r="O1292" s="302"/>
      <c r="P1292" s="302"/>
      <c r="Q1292" s="302"/>
      <c r="R1292" s="302"/>
      <c r="S1292" s="302"/>
      <c r="T1292" s="302"/>
      <c r="U1292" s="302"/>
      <c r="V1292" s="302"/>
      <c r="W1292" s="302"/>
      <c r="X1292" s="302"/>
      <c r="Y1292" s="302"/>
      <c r="Z1292" s="302"/>
      <c r="AA1292" s="302"/>
      <c r="AD1292"/>
      <c r="AE1292"/>
    </row>
    <row r="1293" spans="2:31" ht="38.25" hidden="1">
      <c r="B1293" s="313">
        <f t="shared" si="20"/>
        <v>0</v>
      </c>
      <c r="C1293" s="296"/>
      <c r="D1293" s="296"/>
      <c r="E1293" s="296"/>
      <c r="F1293" s="296"/>
      <c r="G1293" s="296"/>
      <c r="H1293" s="296"/>
      <c r="I1293" s="296"/>
      <c r="J1293" s="296"/>
      <c r="K1293" s="217"/>
      <c r="L1293" s="217"/>
      <c r="M1293" s="217"/>
      <c r="N1293" s="302"/>
      <c r="O1293" s="302"/>
      <c r="P1293" s="302"/>
      <c r="Q1293" s="302"/>
      <c r="R1293" s="302"/>
      <c r="S1293" s="302"/>
      <c r="T1293" s="302"/>
      <c r="U1293" s="302"/>
      <c r="V1293" s="302"/>
      <c r="W1293" s="302"/>
      <c r="X1293" s="302"/>
      <c r="Y1293" s="302"/>
      <c r="Z1293" s="302"/>
      <c r="AA1293" s="302"/>
      <c r="AD1293"/>
      <c r="AE1293"/>
    </row>
    <row r="1294" spans="2:31" ht="409.5" hidden="1">
      <c r="B1294" s="313">
        <f t="shared" si="20"/>
        <v>0</v>
      </c>
      <c r="C1294" s="296"/>
      <c r="D1294" s="296"/>
      <c r="E1294" s="296"/>
      <c r="F1294" s="296"/>
      <c r="G1294" s="296"/>
      <c r="H1294" s="296"/>
      <c r="I1294" s="296"/>
      <c r="J1294" s="296"/>
      <c r="K1294" s="217"/>
      <c r="L1294" s="217"/>
      <c r="M1294" s="217"/>
      <c r="N1294" s="302"/>
      <c r="O1294" s="302"/>
      <c r="P1294" s="302"/>
      <c r="Q1294" s="302"/>
      <c r="R1294" s="302"/>
      <c r="S1294" s="302"/>
      <c r="T1294" s="302"/>
      <c r="U1294" s="302"/>
      <c r="V1294" s="302"/>
      <c r="W1294" s="302"/>
      <c r="X1294" s="302"/>
      <c r="Y1294" s="302"/>
      <c r="Z1294" s="302"/>
      <c r="AA1294" s="302"/>
      <c r="AD1294"/>
      <c r="AE1294"/>
    </row>
    <row r="1295" spans="2:31" ht="25.5" hidden="1">
      <c r="B1295" s="313">
        <f t="shared" si="20"/>
        <v>0</v>
      </c>
      <c r="C1295" s="296"/>
      <c r="D1295" s="296"/>
      <c r="E1295" s="296"/>
      <c r="F1295" s="296"/>
      <c r="G1295" s="296"/>
      <c r="H1295" s="296"/>
      <c r="I1295" s="296"/>
      <c r="J1295" s="296"/>
      <c r="K1295" s="217"/>
      <c r="L1295" s="217"/>
      <c r="M1295" s="217"/>
      <c r="N1295" s="302"/>
      <c r="O1295" s="302"/>
      <c r="P1295" s="302"/>
      <c r="Q1295" s="302"/>
      <c r="R1295" s="302"/>
      <c r="S1295" s="302"/>
      <c r="T1295" s="302"/>
      <c r="U1295" s="302"/>
      <c r="V1295" s="302"/>
      <c r="W1295" s="302"/>
      <c r="X1295" s="302"/>
      <c r="Y1295" s="302"/>
      <c r="Z1295" s="302"/>
      <c r="AA1295" s="302"/>
      <c r="AD1295"/>
      <c r="AE1295"/>
    </row>
    <row r="1296" spans="2:31" ht="38.25" hidden="1">
      <c r="B1296" s="313">
        <f t="shared" si="20"/>
        <v>0</v>
      </c>
      <c r="C1296" s="296"/>
      <c r="D1296" s="296"/>
      <c r="E1296" s="296"/>
      <c r="F1296" s="296"/>
      <c r="G1296" s="296"/>
      <c r="H1296" s="296"/>
      <c r="I1296" s="296"/>
      <c r="J1296" s="296"/>
      <c r="K1296" s="217"/>
      <c r="L1296" s="217"/>
      <c r="M1296" s="217"/>
      <c r="N1296" s="302"/>
      <c r="O1296" s="302"/>
      <c r="P1296" s="302"/>
      <c r="Q1296" s="302"/>
      <c r="R1296" s="302"/>
      <c r="S1296" s="302"/>
      <c r="T1296" s="302"/>
      <c r="U1296" s="302"/>
      <c r="V1296" s="302"/>
      <c r="W1296" s="302"/>
      <c r="X1296" s="302"/>
      <c r="Y1296" s="302"/>
      <c r="Z1296" s="302"/>
      <c r="AA1296" s="302"/>
      <c r="AD1296"/>
      <c r="AE1296"/>
    </row>
    <row r="1297" spans="2:31" ht="38.25" hidden="1">
      <c r="B1297" s="313">
        <f t="shared" si="20"/>
        <v>0</v>
      </c>
      <c r="C1297" s="296"/>
      <c r="D1297" s="296"/>
      <c r="E1297" s="296"/>
      <c r="F1297" s="296"/>
      <c r="G1297" s="296"/>
      <c r="H1297" s="296"/>
      <c r="I1297" s="296"/>
      <c r="J1297" s="296"/>
      <c r="K1297" s="217"/>
      <c r="L1297" s="217"/>
      <c r="M1297" s="217"/>
      <c r="N1297" s="302"/>
      <c r="O1297" s="302"/>
      <c r="P1297" s="302"/>
      <c r="Q1297" s="302"/>
      <c r="R1297" s="302"/>
      <c r="S1297" s="302"/>
      <c r="T1297" s="302"/>
      <c r="U1297" s="302"/>
      <c r="V1297" s="302"/>
      <c r="W1297" s="302"/>
      <c r="X1297" s="302"/>
      <c r="Y1297" s="302"/>
      <c r="Z1297" s="302"/>
      <c r="AA1297" s="302"/>
      <c r="AD1297"/>
      <c r="AE1297"/>
    </row>
    <row r="1298" spans="2:31" ht="38.25" hidden="1">
      <c r="B1298" s="313">
        <f t="shared" si="20"/>
        <v>0</v>
      </c>
      <c r="C1298" s="296"/>
      <c r="D1298" s="296"/>
      <c r="E1298" s="296"/>
      <c r="F1298" s="296"/>
      <c r="G1298" s="296"/>
      <c r="H1298" s="296"/>
      <c r="I1298" s="296"/>
      <c r="J1298" s="296"/>
      <c r="K1298" s="217"/>
      <c r="L1298" s="217"/>
      <c r="M1298" s="217"/>
      <c r="N1298" s="302"/>
      <c r="O1298" s="302"/>
      <c r="P1298" s="302"/>
      <c r="Q1298" s="302"/>
      <c r="R1298" s="302"/>
      <c r="S1298" s="302"/>
      <c r="T1298" s="302"/>
      <c r="U1298" s="302"/>
      <c r="V1298" s="302"/>
      <c r="W1298" s="302"/>
      <c r="X1298" s="302"/>
      <c r="Y1298" s="302"/>
      <c r="Z1298" s="302"/>
      <c r="AA1298" s="302"/>
      <c r="AD1298"/>
      <c r="AE1298"/>
    </row>
    <row r="1299" spans="2:31" ht="38.25" hidden="1">
      <c r="B1299" s="313">
        <f t="shared" si="20"/>
        <v>0</v>
      </c>
      <c r="C1299" s="296"/>
      <c r="D1299" s="296"/>
      <c r="E1299" s="296"/>
      <c r="F1299" s="296"/>
      <c r="G1299" s="296"/>
      <c r="H1299" s="296"/>
      <c r="I1299" s="296"/>
      <c r="J1299" s="296"/>
      <c r="K1299" s="217"/>
      <c r="L1299" s="217"/>
      <c r="M1299" s="217"/>
      <c r="N1299" s="302"/>
      <c r="O1299" s="302"/>
      <c r="P1299" s="302"/>
      <c r="Q1299" s="302"/>
      <c r="R1299" s="302"/>
      <c r="S1299" s="302"/>
      <c r="T1299" s="302"/>
      <c r="U1299" s="302"/>
      <c r="V1299" s="302"/>
      <c r="W1299" s="302"/>
      <c r="X1299" s="302"/>
      <c r="Y1299" s="302"/>
      <c r="Z1299" s="302"/>
      <c r="AA1299" s="302"/>
      <c r="AD1299"/>
      <c r="AE1299"/>
    </row>
    <row r="1300" spans="2:31" ht="38.25" hidden="1">
      <c r="B1300" s="313">
        <f t="shared" si="20"/>
        <v>0</v>
      </c>
      <c r="C1300" s="296"/>
      <c r="D1300" s="296"/>
      <c r="E1300" s="296"/>
      <c r="F1300" s="296"/>
      <c r="G1300" s="296"/>
      <c r="H1300" s="296"/>
      <c r="I1300" s="296"/>
      <c r="J1300" s="296"/>
      <c r="K1300" s="217"/>
      <c r="L1300" s="217"/>
      <c r="M1300" s="217"/>
      <c r="N1300" s="302"/>
      <c r="O1300" s="302"/>
      <c r="P1300" s="302"/>
      <c r="Q1300" s="302"/>
      <c r="R1300" s="302"/>
      <c r="S1300" s="302"/>
      <c r="T1300" s="302"/>
      <c r="U1300" s="302"/>
      <c r="V1300" s="302"/>
      <c r="W1300" s="302"/>
      <c r="X1300" s="302"/>
      <c r="Y1300" s="302"/>
      <c r="Z1300" s="302"/>
      <c r="AA1300" s="302"/>
      <c r="AD1300"/>
      <c r="AE1300"/>
    </row>
    <row r="1301" spans="2:31" ht="25.5" hidden="1">
      <c r="B1301" s="313">
        <f t="shared" si="20"/>
        <v>0</v>
      </c>
      <c r="C1301" s="296"/>
      <c r="D1301" s="296"/>
      <c r="E1301" s="296"/>
      <c r="F1301" s="296"/>
      <c r="G1301" s="296"/>
      <c r="H1301" s="296"/>
      <c r="I1301" s="296"/>
      <c r="J1301" s="296"/>
      <c r="K1301" s="217"/>
      <c r="L1301" s="217"/>
      <c r="M1301" s="217"/>
      <c r="N1301" s="302"/>
      <c r="O1301" s="302"/>
      <c r="P1301" s="302"/>
      <c r="Q1301" s="302"/>
      <c r="R1301" s="302"/>
      <c r="S1301" s="302"/>
      <c r="T1301" s="302"/>
      <c r="U1301" s="302"/>
      <c r="V1301" s="302"/>
      <c r="W1301" s="302"/>
      <c r="X1301" s="302"/>
      <c r="Y1301" s="302"/>
      <c r="Z1301" s="302"/>
      <c r="AA1301" s="302"/>
      <c r="AD1301"/>
      <c r="AE1301"/>
    </row>
    <row r="1302" spans="2:31" ht="38.25" hidden="1">
      <c r="B1302" s="313">
        <f t="shared" si="20"/>
        <v>0</v>
      </c>
      <c r="C1302" s="296"/>
      <c r="D1302" s="296"/>
      <c r="E1302" s="296"/>
      <c r="F1302" s="296"/>
      <c r="G1302" s="296"/>
      <c r="H1302" s="296"/>
      <c r="I1302" s="296"/>
      <c r="J1302" s="296"/>
      <c r="K1302" s="217"/>
      <c r="L1302" s="217"/>
      <c r="M1302" s="217"/>
      <c r="N1302" s="302"/>
      <c r="O1302" s="302"/>
      <c r="P1302" s="302"/>
      <c r="Q1302" s="302"/>
      <c r="R1302" s="302"/>
      <c r="S1302" s="302"/>
      <c r="T1302" s="302"/>
      <c r="U1302" s="302"/>
      <c r="V1302" s="302"/>
      <c r="W1302" s="302"/>
      <c r="X1302" s="302"/>
      <c r="Y1302" s="302"/>
      <c r="Z1302" s="302"/>
      <c r="AA1302" s="302"/>
      <c r="AD1302"/>
      <c r="AE1302"/>
    </row>
    <row r="1303" spans="2:31" ht="25.5" hidden="1">
      <c r="B1303" s="313">
        <f t="shared" si="20"/>
        <v>0</v>
      </c>
      <c r="C1303" s="296"/>
      <c r="D1303" s="296"/>
      <c r="E1303" s="296"/>
      <c r="F1303" s="296"/>
      <c r="G1303" s="296"/>
      <c r="H1303" s="296"/>
      <c r="I1303" s="296"/>
      <c r="J1303" s="296"/>
      <c r="K1303" s="217"/>
      <c r="L1303" s="217"/>
      <c r="M1303" s="217"/>
      <c r="N1303" s="302"/>
      <c r="O1303" s="302"/>
      <c r="P1303" s="302"/>
      <c r="Q1303" s="302"/>
      <c r="R1303" s="302"/>
      <c r="S1303" s="302"/>
      <c r="T1303" s="302"/>
      <c r="U1303" s="302"/>
      <c r="V1303" s="302"/>
      <c r="W1303" s="302"/>
      <c r="X1303" s="302"/>
      <c r="Y1303" s="302"/>
      <c r="Z1303" s="302"/>
      <c r="AA1303" s="302"/>
      <c r="AD1303"/>
      <c r="AE1303"/>
    </row>
    <row r="1304" spans="2:31" ht="38.25" hidden="1">
      <c r="B1304" s="313">
        <f t="shared" si="20"/>
        <v>0</v>
      </c>
      <c r="C1304" s="296"/>
      <c r="D1304" s="296"/>
      <c r="E1304" s="296"/>
      <c r="F1304" s="296"/>
      <c r="G1304" s="296"/>
      <c r="H1304" s="296"/>
      <c r="I1304" s="296"/>
      <c r="J1304" s="296"/>
      <c r="K1304" s="217"/>
      <c r="L1304" s="217"/>
      <c r="M1304" s="217"/>
      <c r="N1304" s="302"/>
      <c r="O1304" s="302"/>
      <c r="P1304" s="302"/>
      <c r="Q1304" s="302"/>
      <c r="R1304" s="302"/>
      <c r="S1304" s="302"/>
      <c r="T1304" s="302"/>
      <c r="U1304" s="302"/>
      <c r="V1304" s="302"/>
      <c r="W1304" s="302"/>
      <c r="X1304" s="302"/>
      <c r="Y1304" s="302"/>
      <c r="Z1304" s="302"/>
      <c r="AA1304" s="302"/>
      <c r="AD1304"/>
      <c r="AE1304"/>
    </row>
    <row r="1305" spans="2:31" ht="25.5" hidden="1">
      <c r="B1305" s="313">
        <f t="shared" si="20"/>
        <v>0</v>
      </c>
      <c r="C1305" s="296"/>
      <c r="D1305" s="296"/>
      <c r="E1305" s="296"/>
      <c r="F1305" s="296"/>
      <c r="G1305" s="296"/>
      <c r="H1305" s="296"/>
      <c r="I1305" s="296"/>
      <c r="J1305" s="296"/>
      <c r="K1305" s="217"/>
      <c r="L1305" s="217"/>
      <c r="M1305" s="217"/>
      <c r="N1305" s="302"/>
      <c r="O1305" s="302"/>
      <c r="P1305" s="302"/>
      <c r="Q1305" s="302"/>
      <c r="R1305" s="302"/>
      <c r="S1305" s="302"/>
      <c r="T1305" s="302"/>
      <c r="U1305" s="302"/>
      <c r="V1305" s="302"/>
      <c r="W1305" s="302"/>
      <c r="X1305" s="302"/>
      <c r="Y1305" s="302"/>
      <c r="Z1305" s="302"/>
      <c r="AA1305" s="302"/>
      <c r="AD1305"/>
      <c r="AE1305"/>
    </row>
    <row r="1306" spans="2:31" ht="38.25" hidden="1">
      <c r="B1306" s="313">
        <f t="shared" si="20"/>
        <v>0</v>
      </c>
      <c r="C1306" s="296"/>
      <c r="D1306" s="296"/>
      <c r="E1306" s="296"/>
      <c r="F1306" s="296"/>
      <c r="G1306" s="296"/>
      <c r="H1306" s="296"/>
      <c r="I1306" s="296"/>
      <c r="J1306" s="296"/>
      <c r="K1306" s="217"/>
      <c r="L1306" s="217"/>
      <c r="M1306" s="217"/>
      <c r="N1306" s="302"/>
      <c r="O1306" s="302"/>
      <c r="P1306" s="302"/>
      <c r="Q1306" s="302"/>
      <c r="R1306" s="302"/>
      <c r="S1306" s="302"/>
      <c r="T1306" s="302"/>
      <c r="U1306" s="302"/>
      <c r="V1306" s="302"/>
      <c r="W1306" s="302"/>
      <c r="X1306" s="302"/>
      <c r="Y1306" s="302"/>
      <c r="Z1306" s="302"/>
      <c r="AA1306" s="302"/>
      <c r="AD1306"/>
      <c r="AE1306"/>
    </row>
    <row r="1307" spans="2:31" ht="38.25" hidden="1">
      <c r="B1307" s="313">
        <f t="shared" si="20"/>
        <v>0</v>
      </c>
      <c r="C1307" s="296"/>
      <c r="D1307" s="296"/>
      <c r="E1307" s="296"/>
      <c r="F1307" s="296"/>
      <c r="G1307" s="296"/>
      <c r="H1307" s="296"/>
      <c r="I1307" s="296"/>
      <c r="J1307" s="296"/>
      <c r="K1307" s="217"/>
      <c r="L1307" s="217"/>
      <c r="M1307" s="217"/>
      <c r="N1307" s="302"/>
      <c r="O1307" s="302"/>
      <c r="P1307" s="302"/>
      <c r="Q1307" s="302"/>
      <c r="R1307" s="302"/>
      <c r="S1307" s="302"/>
      <c r="T1307" s="302"/>
      <c r="U1307" s="302"/>
      <c r="V1307" s="302"/>
      <c r="W1307" s="302"/>
      <c r="X1307" s="302"/>
      <c r="Y1307" s="302"/>
      <c r="Z1307" s="302"/>
      <c r="AA1307" s="302"/>
      <c r="AD1307"/>
      <c r="AE1307"/>
    </row>
    <row r="1308" spans="2:31" ht="38.25" hidden="1">
      <c r="B1308" s="313">
        <f t="shared" si="20"/>
        <v>0</v>
      </c>
      <c r="C1308" s="296"/>
      <c r="D1308" s="296"/>
      <c r="E1308" s="296"/>
      <c r="F1308" s="296"/>
      <c r="G1308" s="296"/>
      <c r="H1308" s="296"/>
      <c r="I1308" s="296"/>
      <c r="J1308" s="296"/>
      <c r="K1308" s="217"/>
      <c r="L1308" s="217"/>
      <c r="M1308" s="217"/>
      <c r="N1308" s="302"/>
      <c r="O1308" s="302"/>
      <c r="P1308" s="302"/>
      <c r="Q1308" s="302"/>
      <c r="R1308" s="302"/>
      <c r="S1308" s="302"/>
      <c r="T1308" s="302"/>
      <c r="U1308" s="302"/>
      <c r="V1308" s="302"/>
      <c r="W1308" s="302"/>
      <c r="X1308" s="302"/>
      <c r="Y1308" s="302"/>
      <c r="Z1308" s="302"/>
      <c r="AA1308" s="302"/>
      <c r="AD1308"/>
      <c r="AE1308"/>
    </row>
    <row r="1309" spans="2:31" ht="25.5" hidden="1">
      <c r="B1309" s="313">
        <f t="shared" si="20"/>
        <v>0</v>
      </c>
      <c r="C1309" s="296"/>
      <c r="D1309" s="296"/>
      <c r="E1309" s="296"/>
      <c r="F1309" s="296"/>
      <c r="G1309" s="296"/>
      <c r="H1309" s="296"/>
      <c r="I1309" s="296"/>
      <c r="J1309" s="296"/>
      <c r="K1309" s="217"/>
      <c r="L1309" s="217"/>
      <c r="M1309" s="217"/>
      <c r="N1309" s="302"/>
      <c r="O1309" s="302"/>
      <c r="P1309" s="302"/>
      <c r="Q1309" s="302"/>
      <c r="R1309" s="302"/>
      <c r="S1309" s="302"/>
      <c r="T1309" s="302"/>
      <c r="U1309" s="302"/>
      <c r="V1309" s="302"/>
      <c r="W1309" s="302"/>
      <c r="X1309" s="302"/>
      <c r="Y1309" s="302"/>
      <c r="Z1309" s="302"/>
      <c r="AA1309" s="302"/>
      <c r="AD1309"/>
      <c r="AE1309"/>
    </row>
    <row r="1310" spans="2:31" ht="38.25" hidden="1">
      <c r="B1310" s="313">
        <f t="shared" si="20"/>
        <v>0</v>
      </c>
      <c r="C1310" s="296"/>
      <c r="D1310" s="296"/>
      <c r="E1310" s="296"/>
      <c r="F1310" s="296"/>
      <c r="G1310" s="296"/>
      <c r="H1310" s="296"/>
      <c r="I1310" s="296"/>
      <c r="J1310" s="296"/>
      <c r="K1310" s="217"/>
      <c r="L1310" s="217"/>
      <c r="M1310" s="217"/>
      <c r="N1310" s="302"/>
      <c r="O1310" s="302"/>
      <c r="P1310" s="302"/>
      <c r="Q1310" s="302"/>
      <c r="R1310" s="302"/>
      <c r="S1310" s="302"/>
      <c r="T1310" s="302"/>
      <c r="U1310" s="302"/>
      <c r="V1310" s="302"/>
      <c r="W1310" s="302"/>
      <c r="X1310" s="302"/>
      <c r="Y1310" s="302"/>
      <c r="Z1310" s="302"/>
      <c r="AA1310" s="302"/>
      <c r="AD1310"/>
      <c r="AE1310"/>
    </row>
    <row r="1311" spans="2:31" ht="25.5" hidden="1">
      <c r="B1311" s="313">
        <f t="shared" si="20"/>
        <v>0</v>
      </c>
      <c r="C1311" s="296"/>
      <c r="D1311" s="296"/>
      <c r="E1311" s="296"/>
      <c r="F1311" s="296"/>
      <c r="G1311" s="296"/>
      <c r="H1311" s="296"/>
      <c r="I1311" s="296"/>
      <c r="J1311" s="296"/>
      <c r="K1311" s="217"/>
      <c r="L1311" s="217"/>
      <c r="M1311" s="217"/>
      <c r="N1311" s="302"/>
      <c r="O1311" s="302"/>
      <c r="P1311" s="302"/>
      <c r="Q1311" s="302"/>
      <c r="R1311" s="302"/>
      <c r="S1311" s="302"/>
      <c r="T1311" s="302"/>
      <c r="U1311" s="302"/>
      <c r="V1311" s="302"/>
      <c r="W1311" s="302"/>
      <c r="X1311" s="302"/>
      <c r="Y1311" s="302"/>
      <c r="Z1311" s="302"/>
      <c r="AA1311" s="302"/>
      <c r="AD1311"/>
      <c r="AE1311"/>
    </row>
    <row r="1312" spans="2:31" ht="38.25" hidden="1">
      <c r="B1312" s="313">
        <f t="shared" si="20"/>
        <v>0</v>
      </c>
      <c r="C1312" s="296"/>
      <c r="D1312" s="296"/>
      <c r="E1312" s="296"/>
      <c r="F1312" s="296"/>
      <c r="G1312" s="296"/>
      <c r="H1312" s="296"/>
      <c r="I1312" s="296"/>
      <c r="J1312" s="296"/>
      <c r="K1312" s="217"/>
      <c r="L1312" s="217"/>
      <c r="M1312" s="217"/>
      <c r="N1312" s="302"/>
      <c r="O1312" s="302"/>
      <c r="P1312" s="302"/>
      <c r="Q1312" s="302"/>
      <c r="R1312" s="302"/>
      <c r="S1312" s="302"/>
      <c r="T1312" s="302"/>
      <c r="U1312" s="302"/>
      <c r="V1312" s="302"/>
      <c r="W1312" s="302"/>
      <c r="X1312" s="302"/>
      <c r="Y1312" s="302"/>
      <c r="Z1312" s="302"/>
      <c r="AA1312" s="302"/>
      <c r="AD1312"/>
      <c r="AE1312"/>
    </row>
    <row r="1313" spans="2:31" ht="38.25" hidden="1">
      <c r="B1313" s="313">
        <f t="shared" si="20"/>
        <v>0</v>
      </c>
      <c r="C1313" s="296"/>
      <c r="D1313" s="296"/>
      <c r="E1313" s="296"/>
      <c r="F1313" s="296"/>
      <c r="G1313" s="296"/>
      <c r="H1313" s="296"/>
      <c r="I1313" s="296"/>
      <c r="J1313" s="296"/>
      <c r="K1313" s="217"/>
      <c r="L1313" s="217"/>
      <c r="M1313" s="217"/>
      <c r="N1313" s="302"/>
      <c r="O1313" s="302"/>
      <c r="P1313" s="302"/>
      <c r="Q1313" s="302"/>
      <c r="R1313" s="302"/>
      <c r="S1313" s="302"/>
      <c r="T1313" s="302"/>
      <c r="U1313" s="302"/>
      <c r="V1313" s="302"/>
      <c r="W1313" s="302"/>
      <c r="X1313" s="302"/>
      <c r="Y1313" s="302"/>
      <c r="Z1313" s="302"/>
      <c r="AA1313" s="302"/>
      <c r="AD1313"/>
      <c r="AE1313"/>
    </row>
    <row r="1314" spans="2:31" ht="25.5" hidden="1">
      <c r="B1314" s="313">
        <f t="shared" si="20"/>
        <v>0</v>
      </c>
      <c r="C1314" s="296"/>
      <c r="D1314" s="296"/>
      <c r="E1314" s="296"/>
      <c r="F1314" s="296"/>
      <c r="G1314" s="296"/>
      <c r="H1314" s="296"/>
      <c r="I1314" s="296"/>
      <c r="J1314" s="296"/>
      <c r="K1314" s="217"/>
      <c r="L1314" s="217"/>
      <c r="M1314" s="217"/>
      <c r="N1314" s="302"/>
      <c r="O1314" s="302"/>
      <c r="P1314" s="302"/>
      <c r="Q1314" s="302"/>
      <c r="R1314" s="302"/>
      <c r="S1314" s="302"/>
      <c r="T1314" s="302"/>
      <c r="U1314" s="302"/>
      <c r="V1314" s="302"/>
      <c r="W1314" s="302"/>
      <c r="X1314" s="302"/>
      <c r="Y1314" s="302"/>
      <c r="Z1314" s="302"/>
      <c r="AA1314" s="302"/>
      <c r="AD1314"/>
      <c r="AE1314"/>
    </row>
    <row r="1315" spans="2:31" ht="38.25" hidden="1">
      <c r="B1315" s="313">
        <f t="shared" si="20"/>
        <v>0</v>
      </c>
      <c r="C1315" s="296"/>
      <c r="D1315" s="296"/>
      <c r="E1315" s="296"/>
      <c r="F1315" s="296"/>
      <c r="G1315" s="296"/>
      <c r="H1315" s="296"/>
      <c r="I1315" s="296"/>
      <c r="J1315" s="296"/>
      <c r="K1315" s="217"/>
      <c r="L1315" s="217"/>
      <c r="M1315" s="217"/>
      <c r="N1315" s="302"/>
      <c r="O1315" s="302"/>
      <c r="P1315" s="302"/>
      <c r="Q1315" s="302"/>
      <c r="R1315" s="302"/>
      <c r="S1315" s="302"/>
      <c r="T1315" s="302"/>
      <c r="U1315" s="302"/>
      <c r="V1315" s="302"/>
      <c r="W1315" s="302"/>
      <c r="X1315" s="302"/>
      <c r="Y1315" s="302"/>
      <c r="Z1315" s="302"/>
      <c r="AA1315" s="302"/>
      <c r="AD1315"/>
      <c r="AE1315"/>
    </row>
    <row r="1316" spans="2:31" ht="25.5" hidden="1">
      <c r="B1316" s="313">
        <f t="shared" si="20"/>
        <v>0</v>
      </c>
      <c r="C1316" s="296"/>
      <c r="D1316" s="296"/>
      <c r="E1316" s="296"/>
      <c r="F1316" s="296"/>
      <c r="G1316" s="296"/>
      <c r="H1316" s="296"/>
      <c r="I1316" s="296"/>
      <c r="J1316" s="296"/>
      <c r="K1316" s="217"/>
      <c r="L1316" s="217"/>
      <c r="M1316" s="217"/>
      <c r="N1316" s="302"/>
      <c r="O1316" s="302"/>
      <c r="P1316" s="302"/>
      <c r="Q1316" s="302"/>
      <c r="R1316" s="302"/>
      <c r="S1316" s="302"/>
      <c r="T1316" s="302"/>
      <c r="U1316" s="302"/>
      <c r="V1316" s="302"/>
      <c r="W1316" s="302"/>
      <c r="X1316" s="302"/>
      <c r="Y1316" s="302"/>
      <c r="Z1316" s="302"/>
      <c r="AA1316" s="302"/>
      <c r="AD1316"/>
      <c r="AE1316"/>
    </row>
    <row r="1317" spans="2:31" ht="38.25" hidden="1">
      <c r="B1317" s="313">
        <f t="shared" si="20"/>
        <v>0</v>
      </c>
      <c r="C1317" s="296"/>
      <c r="D1317" s="296"/>
      <c r="E1317" s="296"/>
      <c r="F1317" s="296"/>
      <c r="G1317" s="296"/>
      <c r="H1317" s="296"/>
      <c r="I1317" s="296"/>
      <c r="J1317" s="296"/>
      <c r="K1317" s="217"/>
      <c r="L1317" s="217"/>
      <c r="M1317" s="217"/>
      <c r="N1317" s="302"/>
      <c r="O1317" s="302"/>
      <c r="P1317" s="302"/>
      <c r="Q1317" s="302"/>
      <c r="R1317" s="302"/>
      <c r="S1317" s="302"/>
      <c r="T1317" s="302"/>
      <c r="U1317" s="302"/>
      <c r="V1317" s="302"/>
      <c r="W1317" s="302"/>
      <c r="X1317" s="302"/>
      <c r="Y1317" s="302"/>
      <c r="Z1317" s="302"/>
      <c r="AA1317" s="302"/>
      <c r="AD1317"/>
      <c r="AE1317"/>
    </row>
    <row r="1318" spans="2:31" ht="25.5" hidden="1">
      <c r="B1318" s="313">
        <f t="shared" si="20"/>
        <v>0</v>
      </c>
      <c r="C1318" s="296"/>
      <c r="D1318" s="296"/>
      <c r="E1318" s="296"/>
      <c r="F1318" s="296"/>
      <c r="G1318" s="296"/>
      <c r="H1318" s="296"/>
      <c r="I1318" s="296"/>
      <c r="J1318" s="296"/>
      <c r="K1318" s="217"/>
      <c r="L1318" s="217"/>
      <c r="M1318" s="217"/>
      <c r="N1318" s="302"/>
      <c r="O1318" s="302"/>
      <c r="P1318" s="302"/>
      <c r="Q1318" s="302"/>
      <c r="R1318" s="302"/>
      <c r="S1318" s="302"/>
      <c r="T1318" s="302"/>
      <c r="U1318" s="302"/>
      <c r="V1318" s="302"/>
      <c r="W1318" s="302"/>
      <c r="X1318" s="302"/>
      <c r="Y1318" s="302"/>
      <c r="Z1318" s="302"/>
      <c r="AA1318" s="302"/>
      <c r="AD1318"/>
      <c r="AE1318"/>
    </row>
    <row r="1319" spans="2:31" ht="38.25" hidden="1">
      <c r="B1319" s="313">
        <f t="shared" si="20"/>
        <v>0</v>
      </c>
      <c r="C1319" s="296"/>
      <c r="D1319" s="296"/>
      <c r="E1319" s="296"/>
      <c r="F1319" s="296"/>
      <c r="G1319" s="296"/>
      <c r="H1319" s="296"/>
      <c r="I1319" s="296"/>
      <c r="J1319" s="296"/>
      <c r="K1319" s="217"/>
      <c r="L1319" s="217"/>
      <c r="M1319" s="217"/>
      <c r="N1319" s="302"/>
      <c r="O1319" s="302"/>
      <c r="P1319" s="302"/>
      <c r="Q1319" s="302"/>
      <c r="R1319" s="302"/>
      <c r="S1319" s="302"/>
      <c r="T1319" s="302"/>
      <c r="U1319" s="302"/>
      <c r="V1319" s="302"/>
      <c r="W1319" s="302"/>
      <c r="X1319" s="302"/>
      <c r="Y1319" s="302"/>
      <c r="Z1319" s="302"/>
      <c r="AA1319" s="302"/>
      <c r="AD1319"/>
      <c r="AE1319"/>
    </row>
    <row r="1320" spans="2:31" ht="25.5" hidden="1">
      <c r="B1320" s="313">
        <f t="shared" si="20"/>
        <v>0</v>
      </c>
      <c r="C1320" s="296"/>
      <c r="D1320" s="296"/>
      <c r="E1320" s="296"/>
      <c r="F1320" s="296"/>
      <c r="G1320" s="296"/>
      <c r="H1320" s="296"/>
      <c r="I1320" s="296"/>
      <c r="J1320" s="296"/>
      <c r="K1320" s="217"/>
      <c r="L1320" s="217"/>
      <c r="M1320" s="217"/>
      <c r="N1320" s="302"/>
      <c r="O1320" s="302"/>
      <c r="P1320" s="302"/>
      <c r="Q1320" s="302"/>
      <c r="R1320" s="302"/>
      <c r="S1320" s="302"/>
      <c r="T1320" s="302"/>
      <c r="U1320" s="302"/>
      <c r="V1320" s="302"/>
      <c r="W1320" s="302"/>
      <c r="X1320" s="302"/>
      <c r="Y1320" s="302"/>
      <c r="Z1320" s="302"/>
      <c r="AA1320" s="302"/>
      <c r="AD1320"/>
      <c r="AE1320"/>
    </row>
    <row r="1321" spans="2:31" ht="38.25" hidden="1">
      <c r="B1321" s="313">
        <f t="shared" si="20"/>
        <v>0</v>
      </c>
      <c r="C1321" s="296"/>
      <c r="D1321" s="296"/>
      <c r="E1321" s="296"/>
      <c r="F1321" s="296"/>
      <c r="G1321" s="296"/>
      <c r="H1321" s="296"/>
      <c r="I1321" s="296"/>
      <c r="J1321" s="296"/>
      <c r="K1321" s="217"/>
      <c r="L1321" s="217"/>
      <c r="M1321" s="217"/>
      <c r="N1321" s="302"/>
      <c r="O1321" s="302"/>
      <c r="P1321" s="302"/>
      <c r="Q1321" s="302"/>
      <c r="R1321" s="302"/>
      <c r="S1321" s="302"/>
      <c r="T1321" s="302"/>
      <c r="U1321" s="302"/>
      <c r="V1321" s="302"/>
      <c r="W1321" s="302"/>
      <c r="X1321" s="302"/>
      <c r="Y1321" s="302"/>
      <c r="Z1321" s="302"/>
      <c r="AA1321" s="302"/>
      <c r="AD1321"/>
      <c r="AE1321"/>
    </row>
    <row r="1322" spans="2:31" ht="25.5" hidden="1">
      <c r="B1322" s="313">
        <f t="shared" si="20"/>
        <v>0</v>
      </c>
      <c r="C1322" s="296"/>
      <c r="D1322" s="296"/>
      <c r="E1322" s="296"/>
      <c r="F1322" s="296"/>
      <c r="G1322" s="296"/>
      <c r="H1322" s="296"/>
      <c r="I1322" s="296"/>
      <c r="J1322" s="296"/>
      <c r="K1322" s="217"/>
      <c r="L1322" s="217"/>
      <c r="M1322" s="217"/>
      <c r="N1322" s="302"/>
      <c r="O1322" s="302"/>
      <c r="P1322" s="302"/>
      <c r="Q1322" s="302"/>
      <c r="R1322" s="302"/>
      <c r="S1322" s="302"/>
      <c r="T1322" s="302"/>
      <c r="U1322" s="302"/>
      <c r="V1322" s="302"/>
      <c r="W1322" s="302"/>
      <c r="X1322" s="302"/>
      <c r="Y1322" s="302"/>
      <c r="Z1322" s="302"/>
      <c r="AA1322" s="302"/>
      <c r="AD1322"/>
      <c r="AE1322"/>
    </row>
    <row r="1323" spans="2:31" ht="38.25" hidden="1">
      <c r="B1323" s="313">
        <f t="shared" si="20"/>
        <v>0</v>
      </c>
      <c r="C1323" s="296"/>
      <c r="D1323" s="296"/>
      <c r="E1323" s="296"/>
      <c r="F1323" s="296"/>
      <c r="G1323" s="296"/>
      <c r="H1323" s="296"/>
      <c r="I1323" s="296"/>
      <c r="J1323" s="296"/>
      <c r="K1323" s="217"/>
      <c r="L1323" s="217"/>
      <c r="M1323" s="217"/>
      <c r="N1323" s="302"/>
      <c r="O1323" s="302"/>
      <c r="P1323" s="302"/>
      <c r="Q1323" s="302"/>
      <c r="R1323" s="302"/>
      <c r="S1323" s="302"/>
      <c r="T1323" s="302"/>
      <c r="U1323" s="302"/>
      <c r="V1323" s="302"/>
      <c r="W1323" s="302"/>
      <c r="X1323" s="302"/>
      <c r="Y1323" s="302"/>
      <c r="Z1323" s="302"/>
      <c r="AA1323" s="302"/>
      <c r="AD1323"/>
      <c r="AE1323"/>
    </row>
    <row r="1324" spans="2:31" ht="38.25" hidden="1">
      <c r="B1324" s="313">
        <f t="shared" si="20"/>
        <v>0</v>
      </c>
      <c r="C1324" s="296"/>
      <c r="D1324" s="296"/>
      <c r="E1324" s="296"/>
      <c r="F1324" s="296"/>
      <c r="G1324" s="296"/>
      <c r="H1324" s="296"/>
      <c r="I1324" s="296"/>
      <c r="J1324" s="296"/>
      <c r="K1324" s="217"/>
      <c r="L1324" s="217"/>
      <c r="M1324" s="217"/>
      <c r="N1324" s="302"/>
      <c r="O1324" s="302"/>
      <c r="P1324" s="302"/>
      <c r="Q1324" s="302"/>
      <c r="R1324" s="302"/>
      <c r="S1324" s="302"/>
      <c r="T1324" s="302"/>
      <c r="U1324" s="302"/>
      <c r="V1324" s="302"/>
      <c r="W1324" s="302"/>
      <c r="X1324" s="302"/>
      <c r="Y1324" s="302"/>
      <c r="Z1324" s="302"/>
      <c r="AA1324" s="302"/>
      <c r="AD1324"/>
      <c r="AE1324"/>
    </row>
    <row r="1325" spans="2:31" ht="38.25" hidden="1">
      <c r="B1325" s="313">
        <f t="shared" si="20"/>
        <v>0</v>
      </c>
      <c r="C1325" s="296"/>
      <c r="D1325" s="296"/>
      <c r="E1325" s="296"/>
      <c r="F1325" s="296"/>
      <c r="G1325" s="296"/>
      <c r="H1325" s="296"/>
      <c r="I1325" s="296"/>
      <c r="J1325" s="296"/>
      <c r="K1325" s="217"/>
      <c r="L1325" s="217"/>
      <c r="M1325" s="217"/>
      <c r="N1325" s="302"/>
      <c r="O1325" s="302"/>
      <c r="P1325" s="302"/>
      <c r="Q1325" s="302"/>
      <c r="R1325" s="302"/>
      <c r="S1325" s="302"/>
      <c r="T1325" s="302"/>
      <c r="U1325" s="302"/>
      <c r="V1325" s="302"/>
      <c r="W1325" s="302"/>
      <c r="X1325" s="302"/>
      <c r="Y1325" s="302"/>
      <c r="Z1325" s="302"/>
      <c r="AA1325" s="302"/>
      <c r="AD1325"/>
      <c r="AE1325"/>
    </row>
    <row r="1326" spans="2:31" ht="38.25" hidden="1">
      <c r="B1326" s="313">
        <f t="shared" si="20"/>
        <v>0</v>
      </c>
      <c r="C1326" s="296"/>
      <c r="D1326" s="296"/>
      <c r="E1326" s="296"/>
      <c r="F1326" s="296"/>
      <c r="G1326" s="296"/>
      <c r="H1326" s="296"/>
      <c r="I1326" s="296"/>
      <c r="J1326" s="296"/>
      <c r="K1326" s="217"/>
      <c r="L1326" s="217"/>
      <c r="M1326" s="217"/>
      <c r="N1326" s="302"/>
      <c r="O1326" s="302"/>
      <c r="P1326" s="302"/>
      <c r="Q1326" s="302"/>
      <c r="R1326" s="302"/>
      <c r="S1326" s="302"/>
      <c r="T1326" s="302"/>
      <c r="U1326" s="302"/>
      <c r="V1326" s="302"/>
      <c r="W1326" s="302"/>
      <c r="X1326" s="302"/>
      <c r="Y1326" s="302"/>
      <c r="Z1326" s="302"/>
      <c r="AA1326" s="302"/>
      <c r="AD1326"/>
      <c r="AE1326"/>
    </row>
    <row r="1327" spans="2:31" ht="25.5" hidden="1">
      <c r="B1327" s="313">
        <f t="shared" si="20"/>
        <v>0</v>
      </c>
      <c r="C1327" s="296"/>
      <c r="D1327" s="296"/>
      <c r="E1327" s="296"/>
      <c r="F1327" s="296"/>
      <c r="G1327" s="296"/>
      <c r="H1327" s="296"/>
      <c r="I1327" s="296"/>
      <c r="J1327" s="296"/>
      <c r="K1327" s="217"/>
      <c r="L1327" s="217"/>
      <c r="M1327" s="217"/>
      <c r="N1327" s="302"/>
      <c r="O1327" s="302"/>
      <c r="P1327" s="302"/>
      <c r="Q1327" s="302"/>
      <c r="R1327" s="302"/>
      <c r="S1327" s="302"/>
      <c r="T1327" s="302"/>
      <c r="U1327" s="302"/>
      <c r="V1327" s="302"/>
      <c r="W1327" s="302"/>
      <c r="X1327" s="302"/>
      <c r="Y1327" s="302"/>
      <c r="Z1327" s="302"/>
      <c r="AA1327" s="302"/>
      <c r="AD1327"/>
      <c r="AE1327"/>
    </row>
    <row r="1328" spans="2:31" ht="38.25" hidden="1">
      <c r="B1328" s="313">
        <f t="shared" si="20"/>
        <v>0</v>
      </c>
      <c r="C1328" s="296"/>
      <c r="D1328" s="296"/>
      <c r="E1328" s="296"/>
      <c r="F1328" s="296"/>
      <c r="G1328" s="296"/>
      <c r="H1328" s="296"/>
      <c r="I1328" s="296"/>
      <c r="J1328" s="296"/>
      <c r="K1328" s="217"/>
      <c r="L1328" s="217"/>
      <c r="M1328" s="217"/>
      <c r="N1328" s="302"/>
      <c r="O1328" s="302"/>
      <c r="P1328" s="302"/>
      <c r="Q1328" s="302"/>
      <c r="R1328" s="302"/>
      <c r="S1328" s="302"/>
      <c r="T1328" s="302"/>
      <c r="U1328" s="302"/>
      <c r="V1328" s="302"/>
      <c r="W1328" s="302"/>
      <c r="X1328" s="302"/>
      <c r="Y1328" s="302"/>
      <c r="Z1328" s="302"/>
      <c r="AA1328" s="302"/>
      <c r="AD1328"/>
      <c r="AE1328"/>
    </row>
    <row r="1329" spans="2:31" ht="38.25" hidden="1">
      <c r="B1329" s="313">
        <f t="shared" si="20"/>
        <v>0</v>
      </c>
      <c r="C1329" s="296"/>
      <c r="D1329" s="296"/>
      <c r="E1329" s="296"/>
      <c r="F1329" s="296"/>
      <c r="G1329" s="296"/>
      <c r="H1329" s="296"/>
      <c r="I1329" s="296"/>
      <c r="J1329" s="296"/>
      <c r="K1329" s="217"/>
      <c r="L1329" s="217"/>
      <c r="M1329" s="217"/>
      <c r="N1329" s="302"/>
      <c r="O1329" s="302"/>
      <c r="P1329" s="302"/>
      <c r="Q1329" s="302"/>
      <c r="R1329" s="302"/>
      <c r="S1329" s="302"/>
      <c r="T1329" s="302"/>
      <c r="U1329" s="302"/>
      <c r="V1329" s="302"/>
      <c r="W1329" s="302"/>
      <c r="X1329" s="302"/>
      <c r="Y1329" s="302"/>
      <c r="Z1329" s="302"/>
      <c r="AA1329" s="302"/>
      <c r="AD1329"/>
      <c r="AE1329"/>
    </row>
    <row r="1330" spans="2:31" ht="25.5" hidden="1">
      <c r="B1330" s="313">
        <f t="shared" si="20"/>
        <v>0</v>
      </c>
      <c r="C1330" s="294"/>
      <c r="D1330" s="294"/>
      <c r="E1330" s="294"/>
      <c r="F1330" s="294"/>
      <c r="G1330" s="294"/>
      <c r="H1330" s="294"/>
      <c r="I1330" s="294"/>
      <c r="J1330" s="294"/>
      <c r="K1330" s="217"/>
      <c r="L1330" s="217"/>
      <c r="M1330" s="217"/>
      <c r="N1330" s="302"/>
      <c r="O1330" s="302"/>
      <c r="P1330" s="302"/>
      <c r="Q1330" s="302"/>
      <c r="R1330" s="302"/>
      <c r="S1330" s="302"/>
      <c r="T1330" s="302"/>
      <c r="U1330" s="302"/>
      <c r="V1330" s="302"/>
      <c r="W1330" s="302"/>
      <c r="X1330" s="302"/>
      <c r="Y1330" s="302"/>
      <c r="Z1330" s="302"/>
      <c r="AA1330" s="302"/>
      <c r="AD1330"/>
      <c r="AE1330"/>
    </row>
    <row r="1331" spans="2:31" ht="38.25" hidden="1">
      <c r="B1331" s="313">
        <f t="shared" si="20"/>
        <v>0</v>
      </c>
      <c r="C1331" s="294"/>
      <c r="D1331" s="294"/>
      <c r="E1331" s="294"/>
      <c r="F1331" s="294"/>
      <c r="G1331" s="294"/>
      <c r="H1331" s="294"/>
      <c r="I1331" s="294"/>
      <c r="J1331" s="294"/>
      <c r="K1331" s="217"/>
      <c r="L1331" s="217"/>
      <c r="M1331" s="217"/>
      <c r="N1331" s="302"/>
      <c r="O1331" s="302"/>
      <c r="P1331" s="302"/>
      <c r="Q1331" s="302"/>
      <c r="R1331" s="302"/>
      <c r="S1331" s="302"/>
      <c r="T1331" s="302"/>
      <c r="U1331" s="302"/>
      <c r="V1331" s="302"/>
      <c r="W1331" s="302"/>
      <c r="X1331" s="302"/>
      <c r="Y1331" s="302"/>
      <c r="Z1331" s="302"/>
      <c r="AA1331" s="302"/>
      <c r="AD1331"/>
      <c r="AE1331"/>
    </row>
    <row r="1332" spans="2:31" ht="38.25" hidden="1">
      <c r="B1332" s="313">
        <f t="shared" si="20"/>
        <v>0</v>
      </c>
      <c r="C1332" s="294"/>
      <c r="D1332" s="294"/>
      <c r="E1332" s="294"/>
      <c r="F1332" s="294"/>
      <c r="G1332" s="294"/>
      <c r="H1332" s="294"/>
      <c r="I1332" s="294"/>
      <c r="J1332" s="294"/>
      <c r="K1332" s="217"/>
      <c r="L1332" s="217"/>
      <c r="M1332" s="217"/>
      <c r="N1332" s="302"/>
      <c r="O1332" s="302"/>
      <c r="P1332" s="302"/>
      <c r="Q1332" s="302"/>
      <c r="R1332" s="302"/>
      <c r="S1332" s="302"/>
      <c r="T1332" s="302"/>
      <c r="U1332" s="302"/>
      <c r="V1332" s="302"/>
      <c r="W1332" s="302"/>
      <c r="X1332" s="302"/>
      <c r="Y1332" s="302"/>
      <c r="Z1332" s="302"/>
      <c r="AA1332" s="302"/>
      <c r="AD1332"/>
      <c r="AE1332"/>
    </row>
    <row r="1333" spans="2:31" ht="38.25" hidden="1">
      <c r="B1333" s="313">
        <f t="shared" si="20"/>
        <v>0</v>
      </c>
      <c r="C1333" s="294"/>
      <c r="D1333" s="294"/>
      <c r="E1333" s="294"/>
      <c r="F1333" s="294"/>
      <c r="G1333" s="294"/>
      <c r="H1333" s="294"/>
      <c r="I1333" s="294"/>
      <c r="J1333" s="294"/>
      <c r="K1333" s="217"/>
      <c r="L1333" s="217"/>
      <c r="M1333" s="217"/>
      <c r="N1333" s="302"/>
      <c r="O1333" s="302"/>
      <c r="P1333" s="302"/>
      <c r="Q1333" s="302"/>
      <c r="R1333" s="302"/>
      <c r="S1333" s="302"/>
      <c r="T1333" s="302"/>
      <c r="U1333" s="302"/>
      <c r="V1333" s="302"/>
      <c r="W1333" s="302"/>
      <c r="X1333" s="302"/>
      <c r="Y1333" s="302"/>
      <c r="Z1333" s="302"/>
      <c r="AA1333" s="302"/>
      <c r="AD1333"/>
      <c r="AE1333"/>
    </row>
    <row r="1334" spans="2:31" ht="25.5" hidden="1">
      <c r="B1334" s="313">
        <f t="shared" si="20"/>
        <v>0</v>
      </c>
      <c r="C1334" s="294"/>
      <c r="D1334" s="294"/>
      <c r="E1334" s="294"/>
      <c r="F1334" s="294"/>
      <c r="G1334" s="294"/>
      <c r="H1334" s="294"/>
      <c r="I1334" s="294"/>
      <c r="J1334" s="294"/>
      <c r="K1334" s="217"/>
      <c r="L1334" s="217"/>
      <c r="M1334" s="217"/>
      <c r="N1334" s="302"/>
      <c r="O1334" s="302"/>
      <c r="P1334" s="302"/>
      <c r="Q1334" s="302"/>
      <c r="R1334" s="302"/>
      <c r="S1334" s="302"/>
      <c r="T1334" s="302"/>
      <c r="U1334" s="302"/>
      <c r="V1334" s="302"/>
      <c r="W1334" s="302"/>
      <c r="X1334" s="302"/>
      <c r="Y1334" s="302"/>
      <c r="Z1334" s="302"/>
      <c r="AA1334" s="302"/>
      <c r="AD1334"/>
      <c r="AE1334"/>
    </row>
    <row r="1335" spans="2:31" ht="25.5" hidden="1">
      <c r="B1335" s="313">
        <f t="shared" si="20"/>
        <v>0</v>
      </c>
      <c r="C1335" s="294"/>
      <c r="D1335" s="294"/>
      <c r="E1335" s="294"/>
      <c r="F1335" s="294"/>
      <c r="G1335" s="294"/>
      <c r="H1335" s="294"/>
      <c r="I1335" s="294"/>
      <c r="J1335" s="294"/>
      <c r="K1335" s="217"/>
      <c r="L1335" s="217"/>
      <c r="M1335" s="217"/>
      <c r="N1335" s="302"/>
      <c r="O1335" s="302"/>
      <c r="P1335" s="302"/>
      <c r="Q1335" s="302"/>
      <c r="R1335" s="302"/>
      <c r="S1335" s="302"/>
      <c r="T1335" s="302"/>
      <c r="U1335" s="302"/>
      <c r="V1335" s="302"/>
      <c r="W1335" s="302"/>
      <c r="X1335" s="302"/>
      <c r="Y1335" s="302"/>
      <c r="Z1335" s="302"/>
      <c r="AA1335" s="302"/>
      <c r="AD1335"/>
      <c r="AE1335"/>
    </row>
    <row r="1336" spans="2:31" ht="25.5" hidden="1">
      <c r="B1336" s="313">
        <f t="shared" si="20"/>
        <v>0</v>
      </c>
      <c r="C1336" s="294"/>
      <c r="D1336" s="294"/>
      <c r="E1336" s="294"/>
      <c r="F1336" s="294"/>
      <c r="G1336" s="294"/>
      <c r="H1336" s="294"/>
      <c r="I1336" s="294"/>
      <c r="J1336" s="294"/>
      <c r="K1336" s="217"/>
      <c r="L1336" s="217"/>
      <c r="M1336" s="217"/>
      <c r="N1336" s="302"/>
      <c r="O1336" s="302"/>
      <c r="P1336" s="302"/>
      <c r="Q1336" s="302"/>
      <c r="R1336" s="302"/>
      <c r="S1336" s="302"/>
      <c r="T1336" s="302"/>
      <c r="U1336" s="302"/>
      <c r="V1336" s="302"/>
      <c r="W1336" s="302"/>
      <c r="X1336" s="302"/>
      <c r="Y1336" s="302"/>
      <c r="Z1336" s="302"/>
      <c r="AA1336" s="302"/>
      <c r="AD1336"/>
      <c r="AE1336"/>
    </row>
    <row r="1337" spans="2:31" ht="25.5" hidden="1">
      <c r="B1337" s="313">
        <f t="shared" si="20"/>
        <v>0</v>
      </c>
      <c r="C1337" s="294"/>
      <c r="D1337" s="294"/>
      <c r="E1337" s="294"/>
      <c r="F1337" s="294"/>
      <c r="G1337" s="294"/>
      <c r="H1337" s="294"/>
      <c r="I1337" s="294"/>
      <c r="J1337" s="294"/>
      <c r="K1337" s="217"/>
      <c r="L1337" s="217"/>
      <c r="M1337" s="217"/>
      <c r="N1337" s="302"/>
      <c r="O1337" s="302"/>
      <c r="P1337" s="302"/>
      <c r="Q1337" s="302"/>
      <c r="R1337" s="302"/>
      <c r="S1337" s="302"/>
      <c r="T1337" s="302"/>
      <c r="U1337" s="302"/>
      <c r="V1337" s="302"/>
      <c r="W1337" s="302"/>
      <c r="X1337" s="302"/>
      <c r="Y1337" s="302"/>
      <c r="Z1337" s="302"/>
      <c r="AA1337" s="302"/>
      <c r="AD1337"/>
      <c r="AE1337"/>
    </row>
    <row r="1338" spans="2:31" ht="25.5" hidden="1">
      <c r="B1338" s="313">
        <f t="shared" si="20"/>
        <v>0</v>
      </c>
      <c r="C1338" s="296"/>
      <c r="D1338" s="296"/>
      <c r="E1338" s="296"/>
      <c r="F1338" s="296"/>
      <c r="G1338" s="296"/>
      <c r="H1338" s="296"/>
      <c r="I1338" s="296"/>
      <c r="J1338" s="296"/>
      <c r="K1338" s="217"/>
      <c r="L1338" s="217"/>
      <c r="M1338" s="217"/>
      <c r="N1338" s="302"/>
      <c r="O1338" s="302"/>
      <c r="P1338" s="302"/>
      <c r="Q1338" s="302"/>
      <c r="R1338" s="302"/>
      <c r="S1338" s="302"/>
      <c r="T1338" s="302"/>
      <c r="U1338" s="302"/>
      <c r="V1338" s="302"/>
      <c r="W1338" s="302"/>
      <c r="X1338" s="302"/>
      <c r="Y1338" s="302"/>
      <c r="Z1338" s="302"/>
      <c r="AA1338" s="302"/>
      <c r="AD1338"/>
      <c r="AE1338"/>
    </row>
    <row r="1339" spans="2:31" ht="25.5" hidden="1">
      <c r="B1339" s="313">
        <f t="shared" si="20"/>
        <v>0</v>
      </c>
      <c r="C1339" s="296"/>
      <c r="D1339" s="296"/>
      <c r="E1339" s="296"/>
      <c r="F1339" s="296"/>
      <c r="G1339" s="296"/>
      <c r="H1339" s="296"/>
      <c r="I1339" s="296"/>
      <c r="J1339" s="296"/>
      <c r="K1339" s="217"/>
      <c r="L1339" s="217"/>
      <c r="M1339" s="217"/>
      <c r="N1339" s="302"/>
      <c r="O1339" s="302"/>
      <c r="P1339" s="302"/>
      <c r="Q1339" s="302"/>
      <c r="R1339" s="302"/>
      <c r="S1339" s="302"/>
      <c r="T1339" s="302"/>
      <c r="U1339" s="302"/>
      <c r="V1339" s="302"/>
      <c r="W1339" s="302"/>
      <c r="X1339" s="302"/>
      <c r="Y1339" s="302"/>
      <c r="Z1339" s="302"/>
      <c r="AA1339" s="302"/>
      <c r="AD1339"/>
      <c r="AE1339"/>
    </row>
    <row r="1340" spans="2:31" ht="38.25" hidden="1">
      <c r="B1340" s="313">
        <f t="shared" si="20"/>
        <v>0</v>
      </c>
      <c r="C1340" s="294"/>
      <c r="D1340" s="294"/>
      <c r="E1340" s="296"/>
      <c r="F1340" s="296"/>
      <c r="G1340" s="296"/>
      <c r="H1340" s="296"/>
      <c r="I1340" s="296"/>
      <c r="J1340" s="296"/>
      <c r="K1340" s="217"/>
      <c r="L1340" s="217"/>
      <c r="M1340" s="217"/>
      <c r="N1340" s="302"/>
      <c r="O1340" s="302"/>
      <c r="P1340" s="302"/>
      <c r="Q1340" s="302"/>
      <c r="R1340" s="302"/>
      <c r="S1340" s="302"/>
      <c r="T1340" s="302"/>
      <c r="U1340" s="302"/>
      <c r="V1340" s="302"/>
      <c r="W1340" s="302"/>
      <c r="X1340" s="302"/>
      <c r="Y1340" s="302"/>
      <c r="Z1340" s="302"/>
      <c r="AA1340" s="302"/>
      <c r="AD1340"/>
      <c r="AE1340"/>
    </row>
    <row r="1341" spans="2:31" ht="38.25" hidden="1">
      <c r="B1341" s="313">
        <f t="shared" si="20"/>
        <v>0</v>
      </c>
      <c r="C1341" s="294"/>
      <c r="D1341" s="294"/>
      <c r="E1341" s="296"/>
      <c r="F1341" s="296"/>
      <c r="G1341" s="296"/>
      <c r="H1341" s="296"/>
      <c r="I1341" s="296"/>
      <c r="J1341" s="296"/>
      <c r="K1341" s="217"/>
      <c r="L1341" s="217"/>
      <c r="M1341" s="217"/>
      <c r="N1341" s="302"/>
      <c r="O1341" s="302"/>
      <c r="P1341" s="302"/>
      <c r="Q1341" s="302"/>
      <c r="R1341" s="302"/>
      <c r="S1341" s="302"/>
      <c r="T1341" s="302"/>
      <c r="U1341" s="302"/>
      <c r="V1341" s="302"/>
      <c r="W1341" s="302"/>
      <c r="X1341" s="302"/>
      <c r="Y1341" s="302"/>
      <c r="Z1341" s="302"/>
      <c r="AA1341" s="302"/>
      <c r="AD1341"/>
      <c r="AE1341"/>
    </row>
    <row r="1342" spans="2:31" ht="25.5" hidden="1">
      <c r="B1342" s="313">
        <f t="shared" si="20"/>
        <v>0</v>
      </c>
      <c r="C1342" s="294"/>
      <c r="D1342" s="294"/>
      <c r="E1342" s="296"/>
      <c r="F1342" s="296"/>
      <c r="G1342" s="296"/>
      <c r="H1342" s="296"/>
      <c r="I1342" s="296"/>
      <c r="J1342" s="296"/>
      <c r="K1342" s="217"/>
      <c r="L1342" s="217"/>
      <c r="M1342" s="217"/>
      <c r="N1342" s="302"/>
      <c r="O1342" s="302"/>
      <c r="P1342" s="302"/>
      <c r="Q1342" s="302"/>
      <c r="R1342" s="302"/>
      <c r="S1342" s="302"/>
      <c r="T1342" s="302"/>
      <c r="U1342" s="302"/>
      <c r="V1342" s="302"/>
      <c r="W1342" s="302"/>
      <c r="X1342" s="302"/>
      <c r="Y1342" s="302"/>
      <c r="Z1342" s="302"/>
      <c r="AA1342" s="302"/>
      <c r="AD1342"/>
      <c r="AE1342"/>
    </row>
    <row r="1343" spans="2:31" ht="25.5" hidden="1">
      <c r="B1343" s="313">
        <f t="shared" si="20"/>
        <v>0</v>
      </c>
      <c r="C1343" s="294"/>
      <c r="D1343" s="294"/>
      <c r="E1343" s="296"/>
      <c r="F1343" s="296"/>
      <c r="G1343" s="296"/>
      <c r="H1343" s="296"/>
      <c r="I1343" s="296"/>
      <c r="J1343" s="296"/>
      <c r="K1343" s="217"/>
      <c r="L1343" s="217"/>
      <c r="M1343" s="217"/>
      <c r="N1343" s="302"/>
      <c r="O1343" s="302"/>
      <c r="P1343" s="302"/>
      <c r="Q1343" s="302"/>
      <c r="R1343" s="302"/>
      <c r="S1343" s="302"/>
      <c r="T1343" s="302"/>
      <c r="U1343" s="302"/>
      <c r="V1343" s="302"/>
      <c r="W1343" s="302"/>
      <c r="X1343" s="302"/>
      <c r="Y1343" s="302"/>
      <c r="Z1343" s="302"/>
      <c r="AA1343" s="302"/>
      <c r="AD1343"/>
      <c r="AE1343"/>
    </row>
    <row r="1344" spans="2:31" ht="38.25" hidden="1">
      <c r="B1344" s="313">
        <f t="shared" si="20"/>
        <v>0</v>
      </c>
      <c r="C1344" s="294"/>
      <c r="D1344" s="294"/>
      <c r="E1344" s="296"/>
      <c r="F1344" s="296"/>
      <c r="G1344" s="296"/>
      <c r="H1344" s="296"/>
      <c r="I1344" s="296"/>
      <c r="J1344" s="296"/>
      <c r="K1344" s="217"/>
      <c r="L1344" s="217"/>
      <c r="M1344" s="217"/>
      <c r="N1344" s="302"/>
      <c r="O1344" s="302"/>
      <c r="P1344" s="302"/>
      <c r="Q1344" s="302"/>
      <c r="R1344" s="302"/>
      <c r="S1344" s="302"/>
      <c r="T1344" s="302"/>
      <c r="U1344" s="302"/>
      <c r="V1344" s="302"/>
      <c r="W1344" s="302"/>
      <c r="X1344" s="302"/>
      <c r="Y1344" s="302"/>
      <c r="Z1344" s="302"/>
      <c r="AA1344" s="302"/>
      <c r="AD1344"/>
      <c r="AE1344"/>
    </row>
    <row r="1345" spans="2:31" ht="25.5" hidden="1">
      <c r="B1345" s="313">
        <f t="shared" si="20"/>
        <v>0</v>
      </c>
      <c r="C1345" s="294"/>
      <c r="D1345" s="294"/>
      <c r="E1345" s="296"/>
      <c r="F1345" s="296"/>
      <c r="G1345" s="296"/>
      <c r="H1345" s="296"/>
      <c r="I1345" s="296"/>
      <c r="J1345" s="296"/>
      <c r="K1345" s="217"/>
      <c r="L1345" s="217"/>
      <c r="M1345" s="217"/>
      <c r="N1345" s="302"/>
      <c r="O1345" s="302"/>
      <c r="P1345" s="302"/>
      <c r="Q1345" s="302"/>
      <c r="R1345" s="302"/>
      <c r="S1345" s="302"/>
      <c r="T1345" s="302"/>
      <c r="U1345" s="302"/>
      <c r="V1345" s="302"/>
      <c r="W1345" s="302"/>
      <c r="X1345" s="302"/>
      <c r="Y1345" s="302"/>
      <c r="Z1345" s="302"/>
      <c r="AA1345" s="302"/>
      <c r="AD1345"/>
      <c r="AE1345"/>
    </row>
    <row r="1346" spans="2:31" ht="25.5" hidden="1">
      <c r="B1346" s="313">
        <f t="shared" si="20"/>
        <v>0</v>
      </c>
      <c r="C1346" s="294"/>
      <c r="D1346" s="294"/>
      <c r="E1346" s="296"/>
      <c r="F1346" s="296"/>
      <c r="G1346" s="296"/>
      <c r="H1346" s="296"/>
      <c r="I1346" s="296"/>
      <c r="J1346" s="296"/>
      <c r="K1346" s="217"/>
      <c r="L1346" s="217"/>
      <c r="M1346" s="217"/>
      <c r="N1346" s="302"/>
      <c r="O1346" s="302"/>
      <c r="P1346" s="302"/>
      <c r="Q1346" s="302"/>
      <c r="R1346" s="302"/>
      <c r="S1346" s="302"/>
      <c r="T1346" s="302"/>
      <c r="U1346" s="302"/>
      <c r="V1346" s="302"/>
      <c r="W1346" s="302"/>
      <c r="X1346" s="302"/>
      <c r="Y1346" s="302"/>
      <c r="Z1346" s="302"/>
      <c r="AA1346" s="302"/>
      <c r="AD1346"/>
      <c r="AE1346"/>
    </row>
    <row r="1347" spans="2:31" ht="25.5" hidden="1">
      <c r="B1347" s="313">
        <f t="shared" si="20"/>
        <v>0</v>
      </c>
      <c r="C1347" s="294"/>
      <c r="D1347" s="294"/>
      <c r="E1347" s="296"/>
      <c r="F1347" s="296"/>
      <c r="G1347" s="296"/>
      <c r="H1347" s="296"/>
      <c r="I1347" s="296"/>
      <c r="J1347" s="296"/>
      <c r="K1347" s="217"/>
      <c r="L1347" s="217"/>
      <c r="M1347" s="217"/>
      <c r="N1347" s="302"/>
      <c r="O1347" s="302"/>
      <c r="P1347" s="302"/>
      <c r="Q1347" s="302"/>
      <c r="R1347" s="302"/>
      <c r="S1347" s="302"/>
      <c r="T1347" s="302"/>
      <c r="U1347" s="302"/>
      <c r="V1347" s="302"/>
      <c r="W1347" s="302"/>
      <c r="X1347" s="302"/>
      <c r="Y1347" s="302"/>
      <c r="Z1347" s="302"/>
      <c r="AA1347" s="302"/>
      <c r="AD1347"/>
      <c r="AE1347"/>
    </row>
    <row r="1348" spans="2:31" ht="25.5" hidden="1">
      <c r="B1348" s="313">
        <f t="shared" si="20"/>
        <v>0</v>
      </c>
      <c r="C1348" s="294"/>
      <c r="D1348" s="294"/>
      <c r="E1348" s="296"/>
      <c r="F1348" s="296"/>
      <c r="G1348" s="296"/>
      <c r="H1348" s="296"/>
      <c r="I1348" s="296"/>
      <c r="J1348" s="296"/>
      <c r="K1348" s="217"/>
      <c r="L1348" s="217"/>
      <c r="M1348" s="217"/>
      <c r="N1348" s="302"/>
      <c r="O1348" s="302"/>
      <c r="P1348" s="302"/>
      <c r="Q1348" s="302"/>
      <c r="R1348" s="302"/>
      <c r="S1348" s="302"/>
      <c r="T1348" s="302"/>
      <c r="U1348" s="302"/>
      <c r="V1348" s="302"/>
      <c r="W1348" s="302"/>
      <c r="X1348" s="302"/>
      <c r="Y1348" s="302"/>
      <c r="Z1348" s="302"/>
      <c r="AA1348" s="302"/>
      <c r="AD1348"/>
      <c r="AE1348"/>
    </row>
    <row r="1349" spans="2:31" ht="25.5" hidden="1">
      <c r="B1349" s="313">
        <f t="shared" si="20"/>
        <v>0</v>
      </c>
      <c r="C1349" s="294"/>
      <c r="D1349" s="294"/>
      <c r="E1349" s="296"/>
      <c r="F1349" s="296"/>
      <c r="G1349" s="296"/>
      <c r="H1349" s="296"/>
      <c r="I1349" s="296"/>
      <c r="J1349" s="296"/>
      <c r="K1349" s="217"/>
      <c r="L1349" s="217"/>
      <c r="M1349" s="217"/>
      <c r="N1349" s="302"/>
      <c r="O1349" s="302"/>
      <c r="P1349" s="302"/>
      <c r="Q1349" s="302"/>
      <c r="R1349" s="302"/>
      <c r="S1349" s="302"/>
      <c r="T1349" s="302"/>
      <c r="U1349" s="302"/>
      <c r="V1349" s="302"/>
      <c r="W1349" s="302"/>
      <c r="X1349" s="302"/>
      <c r="Y1349" s="302"/>
      <c r="Z1349" s="302"/>
      <c r="AA1349" s="302"/>
      <c r="AD1349"/>
      <c r="AE1349"/>
    </row>
    <row r="1350" spans="2:31" ht="25.5" hidden="1">
      <c r="B1350" s="313">
        <f t="shared" si="20"/>
        <v>0</v>
      </c>
      <c r="C1350" s="294"/>
      <c r="D1350" s="294"/>
      <c r="E1350" s="296"/>
      <c r="F1350" s="296"/>
      <c r="G1350" s="296"/>
      <c r="H1350" s="296"/>
      <c r="I1350" s="296"/>
      <c r="J1350" s="296"/>
      <c r="K1350" s="217"/>
      <c r="L1350" s="217"/>
      <c r="M1350" s="217"/>
      <c r="N1350" s="302"/>
      <c r="O1350" s="302"/>
      <c r="P1350" s="302"/>
      <c r="Q1350" s="302"/>
      <c r="R1350" s="302"/>
      <c r="S1350" s="302"/>
      <c r="T1350" s="302"/>
      <c r="U1350" s="302"/>
      <c r="V1350" s="302"/>
      <c r="W1350" s="302"/>
      <c r="X1350" s="302"/>
      <c r="Y1350" s="302"/>
      <c r="Z1350" s="302"/>
      <c r="AA1350" s="302"/>
      <c r="AD1350"/>
      <c r="AE1350"/>
    </row>
    <row r="1351" spans="2:31" ht="25.5" hidden="1">
      <c r="B1351" s="313">
        <f t="shared" si="20"/>
        <v>0</v>
      </c>
      <c r="C1351" s="294"/>
      <c r="D1351" s="294"/>
      <c r="E1351" s="296"/>
      <c r="F1351" s="296"/>
      <c r="G1351" s="296"/>
      <c r="H1351" s="296"/>
      <c r="I1351" s="296"/>
      <c r="J1351" s="296"/>
      <c r="K1351" s="217"/>
      <c r="L1351" s="217"/>
      <c r="M1351" s="217"/>
      <c r="N1351" s="302"/>
      <c r="O1351" s="302"/>
      <c r="P1351" s="302"/>
      <c r="Q1351" s="302"/>
      <c r="R1351" s="302"/>
      <c r="S1351" s="302"/>
      <c r="T1351" s="302"/>
      <c r="U1351" s="302"/>
      <c r="V1351" s="302"/>
      <c r="W1351" s="302"/>
      <c r="X1351" s="302"/>
      <c r="Y1351" s="302"/>
      <c r="Z1351" s="302"/>
      <c r="AA1351" s="302"/>
      <c r="AD1351"/>
      <c r="AE1351"/>
    </row>
    <row r="1352" spans="2:31" ht="25.5" hidden="1">
      <c r="B1352" s="313">
        <f t="shared" si="20"/>
        <v>0</v>
      </c>
      <c r="C1352" s="294"/>
      <c r="D1352" s="294"/>
      <c r="E1352" s="296"/>
      <c r="F1352" s="296"/>
      <c r="G1352" s="296"/>
      <c r="H1352" s="296"/>
      <c r="I1352" s="296"/>
      <c r="J1352" s="296"/>
      <c r="K1352" s="217"/>
      <c r="L1352" s="217"/>
      <c r="M1352" s="217"/>
      <c r="N1352" s="302"/>
      <c r="O1352" s="302"/>
      <c r="P1352" s="302"/>
      <c r="Q1352" s="302"/>
      <c r="R1352" s="302"/>
      <c r="S1352" s="302"/>
      <c r="T1352" s="302"/>
      <c r="U1352" s="302"/>
      <c r="V1352" s="302"/>
      <c r="W1352" s="302"/>
      <c r="X1352" s="302"/>
      <c r="Y1352" s="302"/>
      <c r="Z1352" s="302"/>
      <c r="AA1352" s="302"/>
      <c r="AD1352"/>
      <c r="AE1352"/>
    </row>
    <row r="1353" spans="2:31" ht="38.25" hidden="1">
      <c r="B1353" s="313">
        <f t="shared" si="20"/>
        <v>0</v>
      </c>
      <c r="C1353" s="294"/>
      <c r="D1353" s="294"/>
      <c r="E1353" s="296"/>
      <c r="F1353" s="296"/>
      <c r="G1353" s="296"/>
      <c r="H1353" s="296"/>
      <c r="I1353" s="296"/>
      <c r="J1353" s="296"/>
      <c r="K1353" s="217"/>
      <c r="L1353" s="217"/>
      <c r="M1353" s="217"/>
      <c r="N1353" s="302"/>
      <c r="O1353" s="302"/>
      <c r="P1353" s="302"/>
      <c r="Q1353" s="302"/>
      <c r="R1353" s="302"/>
      <c r="S1353" s="302"/>
      <c r="T1353" s="302"/>
      <c r="U1353" s="302"/>
      <c r="V1353" s="302"/>
      <c r="W1353" s="302"/>
      <c r="X1353" s="302"/>
      <c r="Y1353" s="302"/>
      <c r="Z1353" s="302"/>
      <c r="AA1353" s="302"/>
      <c r="AD1353"/>
      <c r="AE1353"/>
    </row>
    <row r="1354" spans="2:31" ht="38.25" hidden="1">
      <c r="B1354" s="313">
        <f t="shared" si="20"/>
        <v>0</v>
      </c>
      <c r="C1354" s="294"/>
      <c r="D1354" s="294"/>
      <c r="E1354" s="296"/>
      <c r="F1354" s="294"/>
      <c r="G1354" s="294"/>
      <c r="H1354" s="294"/>
      <c r="I1354" s="294"/>
      <c r="J1354" s="296"/>
      <c r="K1354" s="217"/>
      <c r="L1354" s="217"/>
      <c r="M1354" s="217"/>
      <c r="N1354" s="302"/>
      <c r="O1354" s="302"/>
      <c r="P1354" s="302"/>
      <c r="Q1354" s="302"/>
      <c r="R1354" s="302"/>
      <c r="S1354" s="302"/>
      <c r="T1354" s="302"/>
      <c r="U1354" s="302"/>
      <c r="V1354" s="302"/>
      <c r="W1354" s="302"/>
      <c r="X1354" s="302"/>
      <c r="Y1354" s="302"/>
      <c r="Z1354" s="302"/>
      <c r="AA1354" s="302"/>
      <c r="AD1354"/>
      <c r="AE1354"/>
    </row>
    <row r="1355" spans="2:31" ht="25.5" hidden="1">
      <c r="B1355" s="313">
        <f t="shared" si="20"/>
        <v>0</v>
      </c>
      <c r="C1355" s="294"/>
      <c r="D1355" s="294"/>
      <c r="E1355" s="294"/>
      <c r="F1355" s="294"/>
      <c r="G1355" s="294"/>
      <c r="H1355" s="296"/>
      <c r="I1355" s="296"/>
      <c r="J1355" s="296"/>
      <c r="K1355" s="217"/>
      <c r="L1355" s="217"/>
      <c r="M1355" s="217"/>
      <c r="N1355" s="302"/>
      <c r="O1355" s="302"/>
      <c r="P1355" s="302"/>
      <c r="Q1355" s="302"/>
      <c r="R1355" s="302"/>
      <c r="S1355" s="302"/>
      <c r="T1355" s="302"/>
      <c r="U1355" s="302"/>
      <c r="V1355" s="302"/>
      <c r="W1355" s="302"/>
      <c r="X1355" s="302"/>
      <c r="Y1355" s="302"/>
      <c r="Z1355" s="302"/>
      <c r="AA1355" s="302"/>
      <c r="AD1355"/>
      <c r="AE1355"/>
    </row>
    <row r="1356" spans="2:31" ht="25.5" hidden="1">
      <c r="B1356" s="313">
        <f t="shared" ref="B1356:B1419" si="21">IF($C$8=$B$6,"",AA1356)</f>
        <v>0</v>
      </c>
      <c r="C1356" s="294"/>
      <c r="D1356" s="294"/>
      <c r="E1356" s="294"/>
      <c r="F1356" s="294"/>
      <c r="G1356" s="294"/>
      <c r="H1356" s="296"/>
      <c r="I1356" s="296"/>
      <c r="J1356" s="296"/>
      <c r="K1356" s="217"/>
      <c r="L1356" s="217"/>
      <c r="M1356" s="217"/>
      <c r="N1356" s="302"/>
      <c r="O1356" s="302"/>
      <c r="P1356" s="302"/>
      <c r="Q1356" s="302"/>
      <c r="R1356" s="302"/>
      <c r="S1356" s="302"/>
      <c r="T1356" s="302"/>
      <c r="U1356" s="302"/>
      <c r="V1356" s="302"/>
      <c r="W1356" s="302"/>
      <c r="X1356" s="302"/>
      <c r="Y1356" s="302"/>
      <c r="Z1356" s="302"/>
      <c r="AA1356" s="302"/>
      <c r="AD1356"/>
      <c r="AE1356"/>
    </row>
    <row r="1357" spans="2:31" ht="25.5" hidden="1">
      <c r="B1357" s="313">
        <f t="shared" si="21"/>
        <v>0</v>
      </c>
      <c r="C1357" s="294"/>
      <c r="D1357" s="294"/>
      <c r="E1357" s="294"/>
      <c r="F1357" s="294"/>
      <c r="G1357" s="294"/>
      <c r="H1357" s="296"/>
      <c r="I1357" s="296"/>
      <c r="J1357" s="296"/>
      <c r="K1357" s="217"/>
      <c r="L1357" s="217"/>
      <c r="M1357" s="217"/>
      <c r="N1357" s="302"/>
      <c r="O1357" s="302"/>
      <c r="P1357" s="302"/>
      <c r="Q1357" s="302"/>
      <c r="R1357" s="302"/>
      <c r="S1357" s="302"/>
      <c r="T1357" s="302"/>
      <c r="U1357" s="302"/>
      <c r="V1357" s="302"/>
      <c r="W1357" s="302"/>
      <c r="X1357" s="302"/>
      <c r="Y1357" s="302"/>
      <c r="Z1357" s="302"/>
      <c r="AA1357" s="302"/>
      <c r="AD1357"/>
      <c r="AE1357"/>
    </row>
    <row r="1358" spans="2:31" ht="38.25" hidden="1">
      <c r="B1358" s="313">
        <f t="shared" si="21"/>
        <v>0</v>
      </c>
      <c r="C1358" s="294"/>
      <c r="D1358" s="294"/>
      <c r="E1358" s="294"/>
      <c r="F1358" s="294"/>
      <c r="G1358" s="294"/>
      <c r="H1358" s="296"/>
      <c r="I1358" s="296"/>
      <c r="J1358" s="296"/>
      <c r="K1358" s="217"/>
      <c r="L1358" s="217"/>
      <c r="M1358" s="217"/>
      <c r="N1358" s="302"/>
      <c r="O1358" s="302"/>
      <c r="P1358" s="302"/>
      <c r="Q1358" s="302"/>
      <c r="R1358" s="302"/>
      <c r="S1358" s="302"/>
      <c r="T1358" s="302"/>
      <c r="U1358" s="302"/>
      <c r="V1358" s="302"/>
      <c r="W1358" s="302"/>
      <c r="X1358" s="302"/>
      <c r="Y1358" s="302"/>
      <c r="Z1358" s="302"/>
      <c r="AA1358" s="302"/>
      <c r="AD1358"/>
      <c r="AE1358"/>
    </row>
    <row r="1359" spans="2:31" ht="25.5" hidden="1">
      <c r="B1359" s="313">
        <f t="shared" si="21"/>
        <v>0</v>
      </c>
      <c r="C1359" s="294"/>
      <c r="D1359" s="294"/>
      <c r="E1359" s="294"/>
      <c r="F1359" s="294"/>
      <c r="G1359" s="294"/>
      <c r="H1359" s="296"/>
      <c r="I1359" s="296"/>
      <c r="J1359" s="296"/>
      <c r="K1359" s="217"/>
      <c r="L1359" s="217"/>
      <c r="M1359" s="217"/>
      <c r="N1359" s="302"/>
      <c r="O1359" s="302"/>
      <c r="P1359" s="302"/>
      <c r="Q1359" s="302"/>
      <c r="R1359" s="302"/>
      <c r="S1359" s="302"/>
      <c r="T1359" s="302"/>
      <c r="U1359" s="302"/>
      <c r="V1359" s="302"/>
      <c r="W1359" s="302"/>
      <c r="X1359" s="302"/>
      <c r="Y1359" s="302"/>
      <c r="Z1359" s="302"/>
      <c r="AA1359" s="302"/>
      <c r="AD1359"/>
      <c r="AE1359"/>
    </row>
    <row r="1360" spans="2:31" ht="38.25" hidden="1">
      <c r="B1360" s="313">
        <f t="shared" si="21"/>
        <v>0</v>
      </c>
      <c r="C1360" s="294"/>
      <c r="D1360" s="294"/>
      <c r="E1360" s="294"/>
      <c r="F1360" s="294"/>
      <c r="G1360" s="294"/>
      <c r="H1360" s="296"/>
      <c r="I1360" s="296"/>
      <c r="J1360" s="296"/>
      <c r="K1360" s="217"/>
      <c r="L1360" s="217"/>
      <c r="M1360" s="217"/>
      <c r="N1360" s="302"/>
      <c r="O1360" s="302"/>
      <c r="P1360" s="302"/>
      <c r="Q1360" s="302"/>
      <c r="R1360" s="302"/>
      <c r="S1360" s="302"/>
      <c r="T1360" s="302"/>
      <c r="U1360" s="302"/>
      <c r="V1360" s="302"/>
      <c r="W1360" s="302"/>
      <c r="X1360" s="302"/>
      <c r="Y1360" s="302"/>
      <c r="Z1360" s="302"/>
      <c r="AA1360" s="302"/>
      <c r="AD1360"/>
      <c r="AE1360"/>
    </row>
    <row r="1361" spans="2:31" ht="38.25" hidden="1">
      <c r="B1361" s="313">
        <f t="shared" si="21"/>
        <v>0</v>
      </c>
      <c r="C1361" s="294"/>
      <c r="D1361" s="294"/>
      <c r="E1361" s="294"/>
      <c r="F1361" s="294"/>
      <c r="G1361" s="294"/>
      <c r="H1361" s="296"/>
      <c r="I1361" s="296"/>
      <c r="J1361" s="296"/>
      <c r="K1361" s="217"/>
      <c r="L1361" s="217"/>
      <c r="M1361" s="217"/>
      <c r="N1361" s="302"/>
      <c r="O1361" s="302"/>
      <c r="P1361" s="302"/>
      <c r="Q1361" s="302"/>
      <c r="R1361" s="302"/>
      <c r="S1361" s="302"/>
      <c r="T1361" s="302"/>
      <c r="U1361" s="302"/>
      <c r="V1361" s="302"/>
      <c r="W1361" s="302"/>
      <c r="X1361" s="302"/>
      <c r="Y1361" s="302"/>
      <c r="Z1361" s="302"/>
      <c r="AA1361" s="302"/>
      <c r="AD1361"/>
      <c r="AE1361"/>
    </row>
    <row r="1362" spans="2:31" ht="38.25" hidden="1">
      <c r="B1362" s="313">
        <f t="shared" si="21"/>
        <v>0</v>
      </c>
      <c r="C1362" s="294"/>
      <c r="D1362" s="294"/>
      <c r="E1362" s="294"/>
      <c r="F1362" s="294"/>
      <c r="G1362" s="294"/>
      <c r="H1362" s="296"/>
      <c r="I1362" s="296"/>
      <c r="J1362" s="296"/>
      <c r="K1362" s="217"/>
      <c r="L1362" s="217"/>
      <c r="M1362" s="217"/>
      <c r="N1362" s="302"/>
      <c r="O1362" s="302"/>
      <c r="P1362" s="302"/>
      <c r="Q1362" s="302"/>
      <c r="R1362" s="302"/>
      <c r="S1362" s="302"/>
      <c r="T1362" s="302"/>
      <c r="U1362" s="302"/>
      <c r="V1362" s="302"/>
      <c r="W1362" s="302"/>
      <c r="X1362" s="302"/>
      <c r="Y1362" s="302"/>
      <c r="Z1362" s="302"/>
      <c r="AA1362" s="302"/>
      <c r="AD1362"/>
      <c r="AE1362"/>
    </row>
    <row r="1363" spans="2:31" ht="38.25" hidden="1">
      <c r="B1363" s="313">
        <f t="shared" si="21"/>
        <v>0</v>
      </c>
      <c r="C1363" s="294"/>
      <c r="D1363" s="294"/>
      <c r="E1363" s="294"/>
      <c r="F1363" s="294"/>
      <c r="G1363" s="294"/>
      <c r="H1363" s="296"/>
      <c r="I1363" s="296"/>
      <c r="J1363" s="296"/>
      <c r="K1363" s="217"/>
      <c r="L1363" s="217"/>
      <c r="M1363" s="217"/>
      <c r="N1363" s="302"/>
      <c r="O1363" s="302"/>
      <c r="P1363" s="302"/>
      <c r="Q1363" s="302"/>
      <c r="R1363" s="302"/>
      <c r="S1363" s="302"/>
      <c r="T1363" s="302"/>
      <c r="U1363" s="302"/>
      <c r="V1363" s="302"/>
      <c r="W1363" s="302"/>
      <c r="X1363" s="302"/>
      <c r="Y1363" s="302"/>
      <c r="Z1363" s="302"/>
      <c r="AA1363" s="302"/>
      <c r="AD1363"/>
      <c r="AE1363"/>
    </row>
    <row r="1364" spans="2:31" ht="38.25" hidden="1">
      <c r="B1364" s="313">
        <f t="shared" si="21"/>
        <v>0</v>
      </c>
      <c r="C1364" s="294"/>
      <c r="D1364" s="294"/>
      <c r="E1364" s="294"/>
      <c r="F1364" s="294"/>
      <c r="G1364" s="294"/>
      <c r="H1364" s="296"/>
      <c r="I1364" s="296"/>
      <c r="J1364" s="296"/>
      <c r="K1364" s="217"/>
      <c r="L1364" s="217"/>
      <c r="M1364" s="217"/>
      <c r="N1364" s="302"/>
      <c r="O1364" s="302"/>
      <c r="P1364" s="302"/>
      <c r="Q1364" s="302"/>
      <c r="R1364" s="302"/>
      <c r="S1364" s="302"/>
      <c r="T1364" s="302"/>
      <c r="U1364" s="302"/>
      <c r="V1364" s="302"/>
      <c r="W1364" s="302"/>
      <c r="X1364" s="302"/>
      <c r="Y1364" s="302"/>
      <c r="Z1364" s="302"/>
      <c r="AA1364" s="302"/>
      <c r="AD1364"/>
      <c r="AE1364"/>
    </row>
    <row r="1365" spans="2:31" ht="38.25" hidden="1">
      <c r="B1365" s="313">
        <f t="shared" si="21"/>
        <v>0</v>
      </c>
      <c r="C1365" s="294"/>
      <c r="D1365" s="294"/>
      <c r="E1365" s="294"/>
      <c r="F1365" s="294"/>
      <c r="G1365" s="294"/>
      <c r="H1365" s="296"/>
      <c r="I1365" s="296"/>
      <c r="J1365" s="296"/>
      <c r="K1365" s="217"/>
      <c r="L1365" s="217"/>
      <c r="M1365" s="217"/>
      <c r="N1365" s="302"/>
      <c r="O1365" s="302"/>
      <c r="P1365" s="302"/>
      <c r="Q1365" s="302"/>
      <c r="R1365" s="302"/>
      <c r="S1365" s="302"/>
      <c r="T1365" s="302"/>
      <c r="U1365" s="302"/>
      <c r="V1365" s="302"/>
      <c r="W1365" s="302"/>
      <c r="X1365" s="302"/>
      <c r="Y1365" s="302"/>
      <c r="Z1365" s="302"/>
      <c r="AA1365" s="302"/>
      <c r="AD1365"/>
      <c r="AE1365"/>
    </row>
    <row r="1366" spans="2:31" ht="38.25" hidden="1">
      <c r="B1366" s="313">
        <f t="shared" si="21"/>
        <v>0</v>
      </c>
      <c r="C1366" s="294"/>
      <c r="D1366" s="294"/>
      <c r="E1366" s="294"/>
      <c r="F1366" s="294"/>
      <c r="G1366" s="294"/>
      <c r="H1366" s="294"/>
      <c r="I1366" s="294"/>
      <c r="J1366" s="294"/>
      <c r="K1366" s="217"/>
      <c r="L1366" s="217"/>
      <c r="M1366" s="217"/>
      <c r="N1366" s="302"/>
      <c r="O1366" s="302"/>
      <c r="P1366" s="302"/>
      <c r="Q1366" s="302"/>
      <c r="R1366" s="302"/>
      <c r="S1366" s="302"/>
      <c r="T1366" s="302"/>
      <c r="U1366" s="302"/>
      <c r="V1366" s="302"/>
      <c r="W1366" s="302"/>
      <c r="X1366" s="302"/>
      <c r="Y1366" s="302"/>
      <c r="Z1366" s="302"/>
      <c r="AA1366" s="302"/>
      <c r="AD1366"/>
      <c r="AE1366"/>
    </row>
    <row r="1367" spans="2:31" ht="38.25" hidden="1">
      <c r="B1367" s="313">
        <f t="shared" si="21"/>
        <v>0</v>
      </c>
      <c r="C1367" s="294"/>
      <c r="D1367" s="294"/>
      <c r="E1367" s="294"/>
      <c r="F1367" s="294"/>
      <c r="G1367" s="294"/>
      <c r="H1367" s="294"/>
      <c r="I1367" s="294"/>
      <c r="J1367" s="294"/>
      <c r="K1367" s="217"/>
      <c r="L1367" s="217"/>
      <c r="M1367" s="217"/>
      <c r="N1367" s="302"/>
      <c r="O1367" s="302"/>
      <c r="P1367" s="302"/>
      <c r="Q1367" s="302"/>
      <c r="R1367" s="302"/>
      <c r="S1367" s="302"/>
      <c r="T1367" s="302"/>
      <c r="U1367" s="302"/>
      <c r="V1367" s="302"/>
      <c r="W1367" s="302"/>
      <c r="X1367" s="302"/>
      <c r="Y1367" s="302"/>
      <c r="Z1367" s="302"/>
      <c r="AA1367" s="302"/>
      <c r="AD1367"/>
      <c r="AE1367"/>
    </row>
    <row r="1368" spans="2:31" ht="38.25" hidden="1">
      <c r="B1368" s="313">
        <f t="shared" si="21"/>
        <v>0</v>
      </c>
      <c r="C1368" s="294"/>
      <c r="D1368" s="294"/>
      <c r="E1368" s="294"/>
      <c r="F1368" s="294"/>
      <c r="G1368" s="294"/>
      <c r="H1368" s="294"/>
      <c r="I1368" s="294"/>
      <c r="J1368" s="294"/>
      <c r="K1368" s="217"/>
      <c r="L1368" s="217"/>
      <c r="M1368" s="217"/>
      <c r="N1368" s="302"/>
      <c r="O1368" s="302"/>
      <c r="P1368" s="302"/>
      <c r="Q1368" s="302"/>
      <c r="R1368" s="302"/>
      <c r="S1368" s="302"/>
      <c r="T1368" s="302"/>
      <c r="U1368" s="302"/>
      <c r="V1368" s="302"/>
      <c r="W1368" s="302"/>
      <c r="X1368" s="302"/>
      <c r="Y1368" s="302"/>
      <c r="Z1368" s="302"/>
      <c r="AA1368" s="302"/>
      <c r="AD1368"/>
      <c r="AE1368"/>
    </row>
    <row r="1369" spans="2:31" ht="38.25" hidden="1">
      <c r="B1369" s="313">
        <f t="shared" si="21"/>
        <v>0</v>
      </c>
      <c r="C1369" s="294"/>
      <c r="D1369" s="294"/>
      <c r="E1369" s="294"/>
      <c r="F1369" s="294"/>
      <c r="G1369" s="294"/>
      <c r="H1369" s="294"/>
      <c r="I1369" s="294"/>
      <c r="J1369" s="294"/>
      <c r="K1369" s="217"/>
      <c r="L1369" s="217"/>
      <c r="M1369" s="217"/>
      <c r="N1369" s="302"/>
      <c r="O1369" s="302"/>
      <c r="P1369" s="302"/>
      <c r="Q1369" s="302"/>
      <c r="R1369" s="302"/>
      <c r="S1369" s="302"/>
      <c r="T1369" s="302"/>
      <c r="U1369" s="302"/>
      <c r="V1369" s="302"/>
      <c r="W1369" s="302"/>
      <c r="X1369" s="302"/>
      <c r="Y1369" s="302"/>
      <c r="Z1369" s="302"/>
      <c r="AA1369" s="302"/>
      <c r="AD1369"/>
      <c r="AE1369"/>
    </row>
    <row r="1370" spans="2:31" ht="38.25" hidden="1">
      <c r="B1370" s="313">
        <f t="shared" si="21"/>
        <v>0</v>
      </c>
      <c r="C1370" s="294"/>
      <c r="D1370" s="294"/>
      <c r="E1370" s="294"/>
      <c r="F1370" s="294"/>
      <c r="G1370" s="294"/>
      <c r="H1370" s="294"/>
      <c r="I1370" s="294"/>
      <c r="J1370" s="294"/>
      <c r="K1370" s="217"/>
      <c r="L1370" s="217"/>
      <c r="M1370" s="217"/>
      <c r="N1370" s="302"/>
      <c r="O1370" s="302"/>
      <c r="P1370" s="302"/>
      <c r="Q1370" s="302"/>
      <c r="R1370" s="302"/>
      <c r="S1370" s="302"/>
      <c r="T1370" s="302"/>
      <c r="U1370" s="302"/>
      <c r="V1370" s="302"/>
      <c r="W1370" s="302"/>
      <c r="X1370" s="302"/>
      <c r="Y1370" s="302"/>
      <c r="Z1370" s="302"/>
      <c r="AA1370" s="302"/>
      <c r="AD1370"/>
      <c r="AE1370"/>
    </row>
    <row r="1371" spans="2:31" ht="38.25" hidden="1">
      <c r="B1371" s="313">
        <f t="shared" si="21"/>
        <v>0</v>
      </c>
      <c r="C1371" s="294"/>
      <c r="D1371" s="294"/>
      <c r="E1371" s="294"/>
      <c r="F1371" s="294"/>
      <c r="G1371" s="294"/>
      <c r="H1371" s="294"/>
      <c r="I1371" s="294"/>
      <c r="J1371" s="294"/>
      <c r="K1371" s="217"/>
      <c r="L1371" s="217"/>
      <c r="M1371" s="217"/>
      <c r="N1371" s="302"/>
      <c r="O1371" s="302"/>
      <c r="P1371" s="302"/>
      <c r="Q1371" s="302"/>
      <c r="R1371" s="302"/>
      <c r="S1371" s="302"/>
      <c r="T1371" s="302"/>
      <c r="U1371" s="302"/>
      <c r="V1371" s="302"/>
      <c r="W1371" s="302"/>
      <c r="X1371" s="302"/>
      <c r="Y1371" s="302"/>
      <c r="Z1371" s="302"/>
      <c r="AA1371" s="302"/>
      <c r="AD1371"/>
      <c r="AE1371"/>
    </row>
    <row r="1372" spans="2:31" ht="38.25" hidden="1">
      <c r="B1372" s="313">
        <f t="shared" si="21"/>
        <v>0</v>
      </c>
      <c r="C1372" s="294"/>
      <c r="D1372" s="294"/>
      <c r="E1372" s="294"/>
      <c r="F1372" s="294"/>
      <c r="G1372" s="294"/>
      <c r="H1372" s="294"/>
      <c r="I1372" s="294"/>
      <c r="J1372" s="294"/>
      <c r="K1372" s="217"/>
      <c r="L1372" s="217"/>
      <c r="M1372" s="217"/>
      <c r="N1372" s="302"/>
      <c r="O1372" s="302"/>
      <c r="P1372" s="302"/>
      <c r="Q1372" s="302"/>
      <c r="R1372" s="302"/>
      <c r="S1372" s="302"/>
      <c r="T1372" s="302"/>
      <c r="U1372" s="302"/>
      <c r="V1372" s="302"/>
      <c r="W1372" s="302"/>
      <c r="X1372" s="302"/>
      <c r="Y1372" s="302"/>
      <c r="Z1372" s="302"/>
      <c r="AA1372" s="302"/>
      <c r="AD1372"/>
      <c r="AE1372"/>
    </row>
    <row r="1373" spans="2:31" ht="38.25" hidden="1">
      <c r="B1373" s="313">
        <f t="shared" si="21"/>
        <v>0</v>
      </c>
      <c r="C1373" s="294"/>
      <c r="D1373" s="294"/>
      <c r="E1373" s="294"/>
      <c r="F1373" s="294"/>
      <c r="G1373" s="294"/>
      <c r="H1373" s="294"/>
      <c r="I1373" s="294"/>
      <c r="J1373" s="294"/>
      <c r="K1373" s="217"/>
      <c r="L1373" s="217"/>
      <c r="M1373" s="217"/>
      <c r="N1373" s="302"/>
      <c r="O1373" s="302"/>
      <c r="P1373" s="302"/>
      <c r="Q1373" s="302"/>
      <c r="R1373" s="302"/>
      <c r="S1373" s="302"/>
      <c r="T1373" s="302"/>
      <c r="U1373" s="302"/>
      <c r="V1373" s="302"/>
      <c r="W1373" s="302"/>
      <c r="X1373" s="302"/>
      <c r="Y1373" s="302"/>
      <c r="Z1373" s="302"/>
      <c r="AA1373" s="302"/>
      <c r="AD1373"/>
      <c r="AE1373"/>
    </row>
    <row r="1374" spans="2:31" ht="38.25" hidden="1">
      <c r="B1374" s="313">
        <f t="shared" si="21"/>
        <v>0</v>
      </c>
      <c r="C1374" s="294"/>
      <c r="D1374" s="294"/>
      <c r="E1374" s="294"/>
      <c r="F1374" s="294"/>
      <c r="G1374" s="294"/>
      <c r="H1374" s="294"/>
      <c r="I1374" s="294"/>
      <c r="J1374" s="294"/>
      <c r="K1374" s="217"/>
      <c r="L1374" s="217"/>
      <c r="M1374" s="217"/>
      <c r="N1374" s="302"/>
      <c r="O1374" s="302"/>
      <c r="P1374" s="302"/>
      <c r="Q1374" s="302"/>
      <c r="R1374" s="302"/>
      <c r="S1374" s="302"/>
      <c r="T1374" s="302"/>
      <c r="U1374" s="302"/>
      <c r="V1374" s="302"/>
      <c r="W1374" s="302"/>
      <c r="X1374" s="302"/>
      <c r="Y1374" s="302"/>
      <c r="Z1374" s="302"/>
      <c r="AA1374" s="302"/>
      <c r="AD1374"/>
      <c r="AE1374"/>
    </row>
    <row r="1375" spans="2:31" ht="38.25" hidden="1">
      <c r="B1375" s="313">
        <f t="shared" si="21"/>
        <v>0</v>
      </c>
      <c r="C1375" s="294"/>
      <c r="D1375" s="294"/>
      <c r="E1375" s="294"/>
      <c r="F1375" s="294"/>
      <c r="G1375" s="294"/>
      <c r="H1375" s="296"/>
      <c r="I1375" s="296"/>
      <c r="J1375" s="296"/>
      <c r="K1375" s="217"/>
      <c r="L1375" s="217"/>
      <c r="M1375" s="217"/>
      <c r="N1375" s="302"/>
      <c r="O1375" s="302"/>
      <c r="P1375" s="302"/>
      <c r="Q1375" s="302"/>
      <c r="R1375" s="302"/>
      <c r="S1375" s="302"/>
      <c r="T1375" s="302"/>
      <c r="U1375" s="302"/>
      <c r="V1375" s="302"/>
      <c r="W1375" s="302"/>
      <c r="X1375" s="302"/>
      <c r="Y1375" s="302"/>
      <c r="Z1375" s="302"/>
      <c r="AA1375" s="302"/>
      <c r="AD1375"/>
      <c r="AE1375"/>
    </row>
    <row r="1376" spans="2:31" ht="38.25" hidden="1">
      <c r="B1376" s="313">
        <f t="shared" si="21"/>
        <v>0</v>
      </c>
      <c r="C1376" s="294"/>
      <c r="D1376" s="294"/>
      <c r="E1376" s="294"/>
      <c r="F1376" s="294"/>
      <c r="G1376" s="294"/>
      <c r="H1376" s="296"/>
      <c r="I1376" s="296"/>
      <c r="J1376" s="296"/>
      <c r="K1376" s="217"/>
      <c r="L1376" s="217"/>
      <c r="M1376" s="217"/>
      <c r="N1376" s="302"/>
      <c r="O1376" s="302"/>
      <c r="P1376" s="302"/>
      <c r="Q1376" s="302"/>
      <c r="R1376" s="302"/>
      <c r="S1376" s="302"/>
      <c r="T1376" s="302"/>
      <c r="U1376" s="302"/>
      <c r="V1376" s="302"/>
      <c r="W1376" s="302"/>
      <c r="X1376" s="302"/>
      <c r="Y1376" s="302"/>
      <c r="Z1376" s="302"/>
      <c r="AA1376" s="302"/>
      <c r="AD1376"/>
      <c r="AE1376"/>
    </row>
    <row r="1377" spans="2:31" ht="38.25" hidden="1">
      <c r="B1377" s="313">
        <f t="shared" si="21"/>
        <v>0</v>
      </c>
      <c r="C1377" s="294"/>
      <c r="D1377" s="294"/>
      <c r="E1377" s="294"/>
      <c r="F1377" s="294"/>
      <c r="G1377" s="294"/>
      <c r="H1377" s="296"/>
      <c r="I1377" s="296"/>
      <c r="J1377" s="296"/>
      <c r="K1377" s="217"/>
      <c r="L1377" s="217"/>
      <c r="M1377" s="217"/>
      <c r="N1377" s="302"/>
      <c r="O1377" s="302"/>
      <c r="P1377" s="302"/>
      <c r="Q1377" s="302"/>
      <c r="R1377" s="302"/>
      <c r="S1377" s="302"/>
      <c r="T1377" s="302"/>
      <c r="U1377" s="302"/>
      <c r="V1377" s="302"/>
      <c r="W1377" s="302"/>
      <c r="X1377" s="302"/>
      <c r="Y1377" s="302"/>
      <c r="Z1377" s="302"/>
      <c r="AA1377" s="302"/>
      <c r="AD1377"/>
      <c r="AE1377"/>
    </row>
    <row r="1378" spans="2:31" ht="38.25" hidden="1">
      <c r="B1378" s="313">
        <f t="shared" si="21"/>
        <v>0</v>
      </c>
      <c r="C1378" s="294"/>
      <c r="D1378" s="294"/>
      <c r="E1378" s="294"/>
      <c r="F1378" s="296"/>
      <c r="G1378" s="296"/>
      <c r="H1378" s="296"/>
      <c r="I1378" s="296"/>
      <c r="J1378" s="296"/>
      <c r="K1378" s="217"/>
      <c r="L1378" s="217"/>
      <c r="M1378" s="217"/>
      <c r="N1378" s="302"/>
      <c r="O1378" s="302"/>
      <c r="P1378" s="302"/>
      <c r="Q1378" s="302"/>
      <c r="R1378" s="302"/>
      <c r="S1378" s="302"/>
      <c r="T1378" s="302"/>
      <c r="U1378" s="302"/>
      <c r="V1378" s="302"/>
      <c r="W1378" s="302"/>
      <c r="X1378" s="302"/>
      <c r="Y1378" s="302"/>
      <c r="Z1378" s="302"/>
      <c r="AA1378" s="302"/>
      <c r="AD1378"/>
      <c r="AE1378"/>
    </row>
    <row r="1379" spans="2:31" ht="38.25" hidden="1">
      <c r="B1379" s="313">
        <f t="shared" si="21"/>
        <v>0</v>
      </c>
      <c r="C1379" s="294"/>
      <c r="D1379" s="294"/>
      <c r="E1379" s="294"/>
      <c r="F1379" s="296"/>
      <c r="G1379" s="296"/>
      <c r="H1379" s="296"/>
      <c r="I1379" s="296"/>
      <c r="J1379" s="296"/>
      <c r="K1379" s="217"/>
      <c r="L1379" s="217"/>
      <c r="M1379" s="217"/>
      <c r="N1379" s="302"/>
      <c r="O1379" s="302"/>
      <c r="P1379" s="302"/>
      <c r="Q1379" s="302"/>
      <c r="R1379" s="302"/>
      <c r="S1379" s="302"/>
      <c r="T1379" s="302"/>
      <c r="U1379" s="302"/>
      <c r="V1379" s="302"/>
      <c r="W1379" s="302"/>
      <c r="X1379" s="302"/>
      <c r="Y1379" s="302"/>
      <c r="Z1379" s="302"/>
      <c r="AA1379" s="302"/>
      <c r="AD1379"/>
      <c r="AE1379"/>
    </row>
    <row r="1380" spans="2:31" ht="38.25" hidden="1">
      <c r="B1380" s="313">
        <f t="shared" si="21"/>
        <v>0</v>
      </c>
      <c r="C1380" s="294"/>
      <c r="D1380" s="294"/>
      <c r="E1380" s="294"/>
      <c r="F1380" s="296"/>
      <c r="G1380" s="296"/>
      <c r="H1380" s="296"/>
      <c r="I1380" s="296"/>
      <c r="J1380" s="296"/>
      <c r="K1380" s="217"/>
      <c r="L1380" s="217"/>
      <c r="M1380" s="217"/>
      <c r="N1380" s="302"/>
      <c r="O1380" s="302"/>
      <c r="P1380" s="302"/>
      <c r="Q1380" s="302"/>
      <c r="R1380" s="302"/>
      <c r="S1380" s="302"/>
      <c r="T1380" s="302"/>
      <c r="U1380" s="302"/>
      <c r="V1380" s="302"/>
      <c r="W1380" s="302"/>
      <c r="X1380" s="302"/>
      <c r="Y1380" s="302"/>
      <c r="Z1380" s="302"/>
      <c r="AA1380" s="302"/>
      <c r="AD1380"/>
      <c r="AE1380"/>
    </row>
    <row r="1381" spans="2:31" ht="38.25" hidden="1">
      <c r="B1381" s="313">
        <f t="shared" si="21"/>
        <v>0</v>
      </c>
      <c r="C1381" s="294"/>
      <c r="D1381" s="294"/>
      <c r="E1381" s="294"/>
      <c r="F1381" s="296"/>
      <c r="G1381" s="296"/>
      <c r="H1381" s="296"/>
      <c r="I1381" s="296"/>
      <c r="J1381" s="296"/>
      <c r="K1381" s="300"/>
      <c r="L1381" s="300"/>
      <c r="M1381" s="300"/>
      <c r="N1381" s="302"/>
      <c r="O1381" s="302"/>
      <c r="P1381" s="302"/>
      <c r="Q1381" s="302"/>
      <c r="R1381" s="302"/>
      <c r="S1381" s="302"/>
      <c r="T1381" s="302"/>
      <c r="U1381" s="302"/>
      <c r="V1381" s="302"/>
      <c r="W1381" s="302"/>
      <c r="X1381" s="302"/>
      <c r="Y1381" s="302"/>
      <c r="Z1381" s="302"/>
      <c r="AA1381" s="302"/>
      <c r="AD1381"/>
      <c r="AE1381"/>
    </row>
    <row r="1382" spans="2:31" ht="38.25" hidden="1">
      <c r="B1382" s="313">
        <f t="shared" si="21"/>
        <v>0</v>
      </c>
      <c r="C1382" s="294"/>
      <c r="D1382" s="294"/>
      <c r="E1382" s="294"/>
      <c r="F1382" s="296"/>
      <c r="G1382" s="296"/>
      <c r="H1382" s="296"/>
      <c r="I1382" s="296"/>
      <c r="J1382" s="296"/>
      <c r="K1382" s="300"/>
      <c r="L1382" s="300"/>
      <c r="M1382" s="300"/>
      <c r="N1382" s="302"/>
      <c r="O1382" s="302"/>
      <c r="P1382" s="302"/>
      <c r="Q1382" s="302"/>
      <c r="R1382" s="302"/>
      <c r="S1382" s="302"/>
      <c r="T1382" s="302"/>
      <c r="U1382" s="302"/>
      <c r="V1382" s="302"/>
      <c r="W1382" s="302"/>
      <c r="X1382" s="302"/>
      <c r="Y1382" s="302"/>
      <c r="Z1382" s="302"/>
      <c r="AA1382" s="302"/>
      <c r="AD1382"/>
      <c r="AE1382"/>
    </row>
    <row r="1383" spans="2:31" ht="38.25" hidden="1">
      <c r="B1383" s="313">
        <f t="shared" si="21"/>
        <v>0</v>
      </c>
      <c r="C1383" s="294"/>
      <c r="D1383" s="294"/>
      <c r="E1383" s="294"/>
      <c r="F1383" s="296"/>
      <c r="G1383" s="296"/>
      <c r="H1383" s="296"/>
      <c r="I1383" s="296"/>
      <c r="J1383" s="296"/>
      <c r="K1383" s="300"/>
      <c r="L1383" s="300"/>
      <c r="M1383" s="300"/>
      <c r="N1383" s="302"/>
      <c r="O1383" s="302"/>
      <c r="P1383" s="302"/>
      <c r="Q1383" s="302"/>
      <c r="R1383" s="302"/>
      <c r="S1383" s="302"/>
      <c r="T1383" s="302"/>
      <c r="U1383" s="302"/>
      <c r="V1383" s="302"/>
      <c r="W1383" s="302"/>
      <c r="X1383" s="302"/>
      <c r="Y1383" s="302"/>
      <c r="Z1383" s="302"/>
      <c r="AA1383" s="302"/>
      <c r="AD1383"/>
      <c r="AE1383"/>
    </row>
    <row r="1384" spans="2:31" ht="38.25" hidden="1">
      <c r="B1384" s="313">
        <f t="shared" si="21"/>
        <v>0</v>
      </c>
      <c r="C1384" s="294"/>
      <c r="D1384" s="294"/>
      <c r="E1384" s="294"/>
      <c r="F1384" s="296"/>
      <c r="G1384" s="296"/>
      <c r="H1384" s="296"/>
      <c r="I1384" s="296"/>
      <c r="J1384" s="296"/>
      <c r="K1384" s="300"/>
      <c r="L1384" s="300"/>
      <c r="M1384" s="300"/>
      <c r="N1384" s="302"/>
      <c r="O1384" s="302"/>
      <c r="P1384" s="302"/>
      <c r="Q1384" s="302"/>
      <c r="R1384" s="302"/>
      <c r="S1384" s="302"/>
      <c r="T1384" s="302"/>
      <c r="U1384" s="302"/>
      <c r="V1384" s="302"/>
      <c r="W1384" s="302"/>
      <c r="X1384" s="302"/>
      <c r="Y1384" s="302"/>
      <c r="Z1384" s="302"/>
      <c r="AA1384" s="302"/>
      <c r="AD1384"/>
      <c r="AE1384"/>
    </row>
    <row r="1385" spans="2:31" ht="38.25" hidden="1">
      <c r="B1385" s="313">
        <f t="shared" si="21"/>
        <v>0</v>
      </c>
      <c r="C1385" s="294"/>
      <c r="D1385" s="294"/>
      <c r="E1385" s="294"/>
      <c r="F1385" s="296"/>
      <c r="G1385" s="296"/>
      <c r="H1385" s="296"/>
      <c r="I1385" s="296"/>
      <c r="J1385" s="296"/>
      <c r="K1385" s="295"/>
      <c r="L1385" s="295"/>
      <c r="M1385" s="295"/>
      <c r="N1385" s="302"/>
      <c r="O1385" s="302"/>
      <c r="P1385" s="302"/>
      <c r="Q1385" s="302"/>
      <c r="R1385" s="302"/>
      <c r="S1385" s="302"/>
      <c r="T1385" s="302"/>
      <c r="U1385" s="302"/>
      <c r="V1385" s="302"/>
      <c r="W1385" s="302"/>
      <c r="X1385" s="302"/>
      <c r="Y1385" s="302"/>
      <c r="Z1385" s="302"/>
      <c r="AA1385" s="302"/>
      <c r="AD1385"/>
      <c r="AE1385"/>
    </row>
    <row r="1386" spans="2:31" ht="38.25" hidden="1">
      <c r="B1386" s="313">
        <f t="shared" si="21"/>
        <v>0</v>
      </c>
      <c r="C1386" s="294"/>
      <c r="D1386" s="294"/>
      <c r="E1386" s="294"/>
      <c r="F1386" s="296"/>
      <c r="G1386" s="296"/>
      <c r="H1386" s="296"/>
      <c r="I1386" s="296"/>
      <c r="J1386" s="296"/>
      <c r="K1386" s="295"/>
      <c r="L1386" s="295"/>
      <c r="M1386" s="295"/>
      <c r="N1386" s="302"/>
      <c r="O1386" s="302"/>
      <c r="P1386" s="302"/>
      <c r="Q1386" s="302"/>
      <c r="R1386" s="302"/>
      <c r="S1386" s="302"/>
      <c r="T1386" s="302"/>
      <c r="U1386" s="302"/>
      <c r="V1386" s="302"/>
      <c r="W1386" s="302"/>
      <c r="X1386" s="302"/>
      <c r="Y1386" s="302"/>
      <c r="Z1386" s="302"/>
      <c r="AA1386" s="302"/>
      <c r="AD1386"/>
      <c r="AE1386"/>
    </row>
    <row r="1387" spans="2:31" ht="38.25" hidden="1">
      <c r="B1387" s="313">
        <f t="shared" si="21"/>
        <v>0</v>
      </c>
      <c r="C1387" s="294"/>
      <c r="D1387" s="294"/>
      <c r="E1387" s="294"/>
      <c r="F1387" s="296"/>
      <c r="G1387" s="296"/>
      <c r="H1387" s="296"/>
      <c r="I1387" s="296"/>
      <c r="J1387" s="296"/>
      <c r="K1387" s="295"/>
      <c r="L1387" s="295"/>
      <c r="M1387" s="295"/>
      <c r="N1387" s="302"/>
      <c r="O1387" s="302"/>
      <c r="P1387" s="302"/>
      <c r="Q1387" s="302"/>
      <c r="R1387" s="302"/>
      <c r="S1387" s="302"/>
      <c r="T1387" s="302"/>
      <c r="U1387" s="302"/>
      <c r="V1387" s="302"/>
      <c r="W1387" s="302"/>
      <c r="X1387" s="302"/>
      <c r="Y1387" s="302"/>
      <c r="Z1387" s="302"/>
      <c r="AA1387" s="302"/>
      <c r="AD1387"/>
      <c r="AE1387"/>
    </row>
    <row r="1388" spans="2:31" ht="38.25" hidden="1">
      <c r="B1388" s="313">
        <f t="shared" si="21"/>
        <v>0</v>
      </c>
      <c r="C1388" s="294"/>
      <c r="D1388" s="294"/>
      <c r="E1388" s="294"/>
      <c r="F1388" s="294"/>
      <c r="G1388" s="294"/>
      <c r="H1388" s="296"/>
      <c r="I1388" s="296"/>
      <c r="J1388" s="296"/>
      <c r="K1388" s="295"/>
      <c r="L1388" s="295"/>
      <c r="M1388" s="295"/>
      <c r="N1388" s="302"/>
      <c r="O1388" s="302"/>
      <c r="P1388" s="302"/>
      <c r="Q1388" s="302"/>
      <c r="R1388" s="302"/>
      <c r="S1388" s="302"/>
      <c r="T1388" s="302"/>
      <c r="U1388" s="302"/>
      <c r="V1388" s="302"/>
      <c r="W1388" s="302"/>
      <c r="X1388" s="302"/>
      <c r="Y1388" s="302"/>
      <c r="Z1388" s="302"/>
      <c r="AA1388" s="302"/>
      <c r="AD1388"/>
      <c r="AE1388"/>
    </row>
    <row r="1389" spans="2:31" ht="38.25" hidden="1">
      <c r="B1389" s="313">
        <f t="shared" si="21"/>
        <v>0</v>
      </c>
      <c r="C1389" s="294"/>
      <c r="D1389" s="294"/>
      <c r="E1389" s="294"/>
      <c r="F1389" s="294"/>
      <c r="G1389" s="294"/>
      <c r="H1389" s="294"/>
      <c r="I1389" s="294"/>
      <c r="J1389" s="294"/>
      <c r="K1389" s="295"/>
      <c r="L1389" s="295"/>
      <c r="M1389" s="295"/>
      <c r="N1389" s="302"/>
      <c r="O1389" s="302"/>
      <c r="P1389" s="302"/>
      <c r="Q1389" s="302"/>
      <c r="R1389" s="302"/>
      <c r="S1389" s="302"/>
      <c r="T1389" s="302"/>
      <c r="U1389" s="302"/>
      <c r="V1389" s="302"/>
      <c r="W1389" s="302"/>
      <c r="X1389" s="302"/>
      <c r="Y1389" s="302"/>
      <c r="Z1389" s="302"/>
      <c r="AA1389" s="302"/>
      <c r="AD1389"/>
      <c r="AE1389"/>
    </row>
    <row r="1390" spans="2:31" ht="38.25" hidden="1">
      <c r="B1390" s="313">
        <f t="shared" si="21"/>
        <v>0</v>
      </c>
      <c r="C1390" s="294"/>
      <c r="D1390" s="294"/>
      <c r="E1390" s="294"/>
      <c r="F1390" s="296"/>
      <c r="G1390" s="296"/>
      <c r="H1390" s="296"/>
      <c r="I1390" s="296"/>
      <c r="J1390" s="296"/>
      <c r="K1390" s="295"/>
      <c r="L1390" s="295"/>
      <c r="M1390" s="295"/>
      <c r="N1390" s="302"/>
      <c r="O1390" s="302"/>
      <c r="P1390" s="302"/>
      <c r="Q1390" s="302"/>
      <c r="R1390" s="302"/>
      <c r="S1390" s="302"/>
      <c r="T1390" s="302"/>
      <c r="U1390" s="302"/>
      <c r="V1390" s="302"/>
      <c r="W1390" s="302"/>
      <c r="X1390" s="302"/>
      <c r="Y1390" s="302"/>
      <c r="Z1390" s="302"/>
      <c r="AA1390" s="302"/>
      <c r="AD1390"/>
      <c r="AE1390"/>
    </row>
    <row r="1391" spans="2:31" ht="38.25" hidden="1">
      <c r="B1391" s="313">
        <f t="shared" si="21"/>
        <v>0</v>
      </c>
      <c r="C1391" s="294"/>
      <c r="D1391" s="294"/>
      <c r="E1391" s="294"/>
      <c r="F1391" s="296"/>
      <c r="G1391" s="296"/>
      <c r="H1391" s="296"/>
      <c r="I1391" s="296"/>
      <c r="J1391" s="296"/>
      <c r="K1391" s="295"/>
      <c r="L1391" s="295"/>
      <c r="M1391" s="295"/>
      <c r="N1391" s="302"/>
      <c r="O1391" s="302"/>
      <c r="P1391" s="302"/>
      <c r="Q1391" s="302"/>
      <c r="R1391" s="302"/>
      <c r="S1391" s="302"/>
      <c r="T1391" s="302"/>
      <c r="U1391" s="302"/>
      <c r="V1391" s="302"/>
      <c r="W1391" s="302"/>
      <c r="X1391" s="302"/>
      <c r="Y1391" s="302"/>
      <c r="Z1391" s="302"/>
      <c r="AA1391" s="302"/>
      <c r="AD1391"/>
      <c r="AE1391"/>
    </row>
    <row r="1392" spans="2:31" ht="38.25" hidden="1">
      <c r="B1392" s="313">
        <f t="shared" si="21"/>
        <v>0</v>
      </c>
      <c r="C1392" s="294"/>
      <c r="D1392" s="294"/>
      <c r="E1392" s="294"/>
      <c r="F1392" s="296"/>
      <c r="G1392" s="296"/>
      <c r="H1392" s="296"/>
      <c r="I1392" s="296"/>
      <c r="J1392" s="296"/>
      <c r="K1392" s="217"/>
      <c r="L1392" s="217"/>
      <c r="M1392" s="217"/>
      <c r="N1392" s="302"/>
      <c r="O1392" s="302"/>
      <c r="P1392" s="302"/>
      <c r="Q1392" s="302"/>
      <c r="R1392" s="302"/>
      <c r="S1392" s="302"/>
      <c r="T1392" s="302"/>
      <c r="U1392" s="302"/>
      <c r="V1392" s="302"/>
      <c r="W1392" s="302"/>
      <c r="X1392" s="302"/>
      <c r="Y1392" s="302"/>
      <c r="Z1392" s="302"/>
      <c r="AA1392" s="302"/>
      <c r="AD1392"/>
      <c r="AE1392"/>
    </row>
    <row r="1393" spans="2:31" ht="38.25" hidden="1">
      <c r="B1393" s="313">
        <f t="shared" si="21"/>
        <v>0</v>
      </c>
      <c r="C1393" s="294"/>
      <c r="D1393" s="294"/>
      <c r="E1393" s="294"/>
      <c r="F1393" s="296"/>
      <c r="G1393" s="296"/>
      <c r="H1393" s="296"/>
      <c r="I1393" s="296"/>
      <c r="J1393" s="296"/>
      <c r="K1393" s="217"/>
      <c r="L1393" s="217"/>
      <c r="M1393" s="217"/>
      <c r="N1393" s="302"/>
      <c r="O1393" s="302"/>
      <c r="P1393" s="302"/>
      <c r="Q1393" s="302"/>
      <c r="R1393" s="302"/>
      <c r="S1393" s="302"/>
      <c r="T1393" s="302"/>
      <c r="U1393" s="302"/>
      <c r="V1393" s="302"/>
      <c r="W1393" s="302"/>
      <c r="X1393" s="302"/>
      <c r="Y1393" s="302"/>
      <c r="Z1393" s="302"/>
      <c r="AA1393" s="302"/>
      <c r="AD1393"/>
      <c r="AE1393"/>
    </row>
    <row r="1394" spans="2:31" ht="38.25" hidden="1">
      <c r="B1394" s="313">
        <f t="shared" si="21"/>
        <v>0</v>
      </c>
      <c r="C1394" s="294"/>
      <c r="D1394" s="294"/>
      <c r="E1394" s="294"/>
      <c r="F1394" s="296"/>
      <c r="G1394" s="296"/>
      <c r="H1394" s="296"/>
      <c r="I1394" s="296"/>
      <c r="J1394" s="296"/>
      <c r="K1394" s="217"/>
      <c r="L1394" s="217"/>
      <c r="M1394" s="217"/>
      <c r="N1394" s="302"/>
      <c r="O1394" s="302"/>
      <c r="P1394" s="302"/>
      <c r="Q1394" s="302"/>
      <c r="R1394" s="302"/>
      <c r="S1394" s="302"/>
      <c r="T1394" s="302"/>
      <c r="U1394" s="302"/>
      <c r="V1394" s="302"/>
      <c r="W1394" s="302"/>
      <c r="X1394" s="302"/>
      <c r="Y1394" s="302"/>
      <c r="Z1394" s="302"/>
      <c r="AA1394" s="302"/>
      <c r="AD1394"/>
      <c r="AE1394"/>
    </row>
    <row r="1395" spans="2:31" ht="38.25" hidden="1">
      <c r="B1395" s="313">
        <f t="shared" si="21"/>
        <v>0</v>
      </c>
      <c r="C1395" s="294"/>
      <c r="D1395" s="294"/>
      <c r="E1395" s="294"/>
      <c r="F1395" s="296"/>
      <c r="G1395" s="296"/>
      <c r="H1395" s="296"/>
      <c r="I1395" s="296"/>
      <c r="J1395" s="296"/>
      <c r="K1395" s="217"/>
      <c r="L1395" s="217"/>
      <c r="M1395" s="217"/>
      <c r="N1395" s="302"/>
      <c r="O1395" s="302"/>
      <c r="P1395" s="302"/>
      <c r="Q1395" s="302"/>
      <c r="R1395" s="302"/>
      <c r="S1395" s="302"/>
      <c r="T1395" s="302"/>
      <c r="U1395" s="302"/>
      <c r="V1395" s="302"/>
      <c r="W1395" s="302"/>
      <c r="X1395" s="302"/>
      <c r="Y1395" s="302"/>
      <c r="Z1395" s="302"/>
      <c r="AA1395" s="302"/>
      <c r="AD1395"/>
      <c r="AE1395"/>
    </row>
    <row r="1396" spans="2:31" ht="38.25" hidden="1">
      <c r="B1396" s="313">
        <f t="shared" si="21"/>
        <v>0</v>
      </c>
      <c r="C1396" s="294"/>
      <c r="D1396" s="294"/>
      <c r="E1396" s="294"/>
      <c r="F1396" s="296"/>
      <c r="G1396" s="296"/>
      <c r="H1396" s="296"/>
      <c r="I1396" s="296"/>
      <c r="J1396" s="296"/>
      <c r="K1396" s="217"/>
      <c r="L1396" s="217"/>
      <c r="M1396" s="217"/>
      <c r="N1396" s="302"/>
      <c r="O1396" s="302"/>
      <c r="P1396" s="302"/>
      <c r="Q1396" s="302"/>
      <c r="R1396" s="302"/>
      <c r="S1396" s="302"/>
      <c r="T1396" s="302"/>
      <c r="U1396" s="302"/>
      <c r="V1396" s="302"/>
      <c r="W1396" s="302"/>
      <c r="X1396" s="302"/>
      <c r="Y1396" s="302"/>
      <c r="Z1396" s="302"/>
      <c r="AA1396" s="302"/>
      <c r="AD1396"/>
      <c r="AE1396"/>
    </row>
    <row r="1397" spans="2:31" ht="38.25" hidden="1">
      <c r="B1397" s="313">
        <f t="shared" si="21"/>
        <v>0</v>
      </c>
      <c r="C1397" s="294"/>
      <c r="D1397" s="294"/>
      <c r="E1397" s="294"/>
      <c r="F1397" s="296"/>
      <c r="G1397" s="296"/>
      <c r="H1397" s="296"/>
      <c r="I1397" s="296"/>
      <c r="J1397" s="296"/>
      <c r="K1397" s="217"/>
      <c r="L1397" s="217"/>
      <c r="M1397" s="217"/>
      <c r="N1397" s="302"/>
      <c r="O1397" s="302"/>
      <c r="P1397" s="302"/>
      <c r="Q1397" s="302"/>
      <c r="R1397" s="302"/>
      <c r="S1397" s="302"/>
      <c r="T1397" s="302"/>
      <c r="U1397" s="302"/>
      <c r="V1397" s="302"/>
      <c r="W1397" s="302"/>
      <c r="X1397" s="302"/>
      <c r="Y1397" s="302"/>
      <c r="Z1397" s="302"/>
      <c r="AA1397" s="302"/>
      <c r="AD1397"/>
      <c r="AE1397"/>
    </row>
    <row r="1398" spans="2:31" ht="38.25" hidden="1">
      <c r="B1398" s="313">
        <f t="shared" si="21"/>
        <v>0</v>
      </c>
      <c r="C1398" s="296"/>
      <c r="D1398" s="296"/>
      <c r="E1398" s="296"/>
      <c r="F1398" s="296"/>
      <c r="G1398" s="296"/>
      <c r="H1398" s="296"/>
      <c r="I1398" s="296"/>
      <c r="J1398" s="296"/>
      <c r="K1398" s="217"/>
      <c r="L1398" s="217"/>
      <c r="M1398" s="217"/>
      <c r="N1398" s="302"/>
      <c r="O1398" s="302"/>
      <c r="P1398" s="302"/>
      <c r="Q1398" s="302"/>
      <c r="R1398" s="302"/>
      <c r="S1398" s="302"/>
      <c r="T1398" s="302"/>
      <c r="U1398" s="302"/>
      <c r="V1398" s="302"/>
      <c r="W1398" s="302"/>
      <c r="X1398" s="302"/>
      <c r="Y1398" s="302"/>
      <c r="Z1398" s="302"/>
      <c r="AA1398" s="302"/>
      <c r="AD1398"/>
      <c r="AE1398"/>
    </row>
    <row r="1399" spans="2:31" ht="38.25" hidden="1">
      <c r="B1399" s="313">
        <f t="shared" si="21"/>
        <v>0</v>
      </c>
      <c r="C1399" s="296"/>
      <c r="D1399" s="296"/>
      <c r="E1399" s="296"/>
      <c r="F1399" s="296"/>
      <c r="G1399" s="296"/>
      <c r="H1399" s="296"/>
      <c r="I1399" s="296"/>
      <c r="J1399" s="296"/>
      <c r="K1399" s="217"/>
      <c r="L1399" s="217"/>
      <c r="M1399" s="217"/>
      <c r="N1399" s="302"/>
      <c r="O1399" s="302"/>
      <c r="P1399" s="302"/>
      <c r="Q1399" s="302"/>
      <c r="R1399" s="302"/>
      <c r="S1399" s="302"/>
      <c r="T1399" s="302"/>
      <c r="U1399" s="302"/>
      <c r="V1399" s="302"/>
      <c r="W1399" s="302"/>
      <c r="X1399" s="302"/>
      <c r="Y1399" s="302"/>
      <c r="Z1399" s="302"/>
      <c r="AA1399" s="302"/>
      <c r="AD1399"/>
      <c r="AE1399"/>
    </row>
    <row r="1400" spans="2:31" ht="38.25" hidden="1">
      <c r="B1400" s="313">
        <f t="shared" si="21"/>
        <v>0</v>
      </c>
      <c r="C1400" s="296"/>
      <c r="D1400" s="296"/>
      <c r="E1400" s="296"/>
      <c r="F1400" s="296"/>
      <c r="G1400" s="296"/>
      <c r="H1400" s="296"/>
      <c r="I1400" s="296"/>
      <c r="J1400" s="296"/>
      <c r="K1400" s="217"/>
      <c r="L1400" s="217"/>
      <c r="M1400" s="217"/>
      <c r="N1400" s="302"/>
      <c r="O1400" s="302"/>
      <c r="P1400" s="302"/>
      <c r="Q1400" s="302"/>
      <c r="R1400" s="302"/>
      <c r="S1400" s="302"/>
      <c r="T1400" s="302"/>
      <c r="U1400" s="302"/>
      <c r="V1400" s="302"/>
      <c r="W1400" s="302"/>
      <c r="X1400" s="302"/>
      <c r="Y1400" s="302"/>
      <c r="Z1400" s="302"/>
      <c r="AA1400" s="302"/>
      <c r="AD1400"/>
      <c r="AE1400"/>
    </row>
    <row r="1401" spans="2:31" ht="38.25" hidden="1">
      <c r="B1401" s="313">
        <f t="shared" si="21"/>
        <v>0</v>
      </c>
      <c r="C1401" s="296"/>
      <c r="D1401" s="296"/>
      <c r="E1401" s="296"/>
      <c r="F1401" s="296"/>
      <c r="G1401" s="296"/>
      <c r="H1401" s="296"/>
      <c r="I1401" s="296"/>
      <c r="J1401" s="296"/>
      <c r="K1401" s="217"/>
      <c r="L1401" s="217"/>
      <c r="M1401" s="217"/>
      <c r="N1401" s="302"/>
      <c r="O1401" s="302"/>
      <c r="P1401" s="302"/>
      <c r="Q1401" s="302"/>
      <c r="R1401" s="302"/>
      <c r="S1401" s="302"/>
      <c r="T1401" s="302"/>
      <c r="U1401" s="302"/>
      <c r="V1401" s="302"/>
      <c r="W1401" s="302"/>
      <c r="X1401" s="302"/>
      <c r="Y1401" s="302"/>
      <c r="Z1401" s="302"/>
      <c r="AA1401" s="302"/>
      <c r="AD1401"/>
      <c r="AE1401"/>
    </row>
    <row r="1402" spans="2:31" ht="38.25" hidden="1">
      <c r="B1402" s="313">
        <f t="shared" si="21"/>
        <v>0</v>
      </c>
      <c r="C1402" s="296"/>
      <c r="D1402" s="296"/>
      <c r="E1402" s="296"/>
      <c r="F1402" s="296"/>
      <c r="G1402" s="296"/>
      <c r="H1402" s="296"/>
      <c r="I1402" s="296"/>
      <c r="J1402" s="296"/>
      <c r="K1402" s="217"/>
      <c r="L1402" s="217"/>
      <c r="M1402" s="217"/>
      <c r="N1402" s="302"/>
      <c r="O1402" s="302"/>
      <c r="P1402" s="302"/>
      <c r="Q1402" s="302"/>
      <c r="R1402" s="302"/>
      <c r="S1402" s="302"/>
      <c r="T1402" s="302"/>
      <c r="U1402" s="302"/>
      <c r="V1402" s="302"/>
      <c r="W1402" s="302"/>
      <c r="X1402" s="302"/>
      <c r="Y1402" s="302"/>
      <c r="Z1402" s="302"/>
      <c r="AA1402" s="302"/>
      <c r="AD1402"/>
      <c r="AE1402"/>
    </row>
    <row r="1403" spans="2:31" ht="38.25" hidden="1">
      <c r="B1403" s="313">
        <f t="shared" si="21"/>
        <v>0</v>
      </c>
      <c r="C1403" s="296"/>
      <c r="D1403" s="296"/>
      <c r="E1403" s="296"/>
      <c r="F1403" s="296"/>
      <c r="G1403" s="296"/>
      <c r="H1403" s="296"/>
      <c r="I1403" s="296"/>
      <c r="J1403" s="296"/>
      <c r="K1403" s="217"/>
      <c r="L1403" s="217"/>
      <c r="M1403" s="217"/>
      <c r="N1403" s="302"/>
      <c r="O1403" s="302"/>
      <c r="P1403" s="302"/>
      <c r="Q1403" s="302"/>
      <c r="R1403" s="302"/>
      <c r="S1403" s="302"/>
      <c r="T1403" s="302"/>
      <c r="U1403" s="302"/>
      <c r="V1403" s="302"/>
      <c r="W1403" s="302"/>
      <c r="X1403" s="302"/>
      <c r="Y1403" s="302"/>
      <c r="Z1403" s="302"/>
      <c r="AA1403" s="302"/>
      <c r="AD1403"/>
      <c r="AE1403"/>
    </row>
    <row r="1404" spans="2:31" ht="38.25" hidden="1">
      <c r="B1404" s="313">
        <f t="shared" si="21"/>
        <v>0</v>
      </c>
      <c r="C1404" s="296"/>
      <c r="D1404" s="296"/>
      <c r="E1404" s="296"/>
      <c r="F1404" s="296"/>
      <c r="G1404" s="296"/>
      <c r="H1404" s="296"/>
      <c r="I1404" s="296"/>
      <c r="J1404" s="296"/>
      <c r="K1404" s="217"/>
      <c r="L1404" s="217"/>
      <c r="M1404" s="217"/>
      <c r="N1404" s="302"/>
      <c r="O1404" s="302"/>
      <c r="P1404" s="302"/>
      <c r="Q1404" s="302"/>
      <c r="R1404" s="302"/>
      <c r="S1404" s="302"/>
      <c r="T1404" s="302"/>
      <c r="U1404" s="302"/>
      <c r="V1404" s="302"/>
      <c r="W1404" s="302"/>
      <c r="X1404" s="302"/>
      <c r="Y1404" s="302"/>
      <c r="Z1404" s="302"/>
      <c r="AA1404" s="302"/>
      <c r="AD1404"/>
      <c r="AE1404"/>
    </row>
    <row r="1405" spans="2:31" ht="38.25" hidden="1">
      <c r="B1405" s="313">
        <f t="shared" si="21"/>
        <v>0</v>
      </c>
      <c r="C1405" s="296"/>
      <c r="D1405" s="296"/>
      <c r="E1405" s="296"/>
      <c r="F1405" s="296"/>
      <c r="G1405" s="296"/>
      <c r="H1405" s="296"/>
      <c r="I1405" s="296"/>
      <c r="J1405" s="296"/>
      <c r="K1405" s="217"/>
      <c r="L1405" s="217"/>
      <c r="M1405" s="217"/>
      <c r="N1405" s="302"/>
      <c r="O1405" s="302"/>
      <c r="P1405" s="302"/>
      <c r="Q1405" s="302"/>
      <c r="R1405" s="302"/>
      <c r="S1405" s="302"/>
      <c r="T1405" s="302"/>
      <c r="U1405" s="302"/>
      <c r="V1405" s="302"/>
      <c r="W1405" s="302"/>
      <c r="X1405" s="302"/>
      <c r="Y1405" s="302"/>
      <c r="Z1405" s="302"/>
      <c r="AA1405" s="302"/>
      <c r="AD1405"/>
      <c r="AE1405"/>
    </row>
    <row r="1406" spans="2:31" ht="38.25" hidden="1">
      <c r="B1406" s="313">
        <f t="shared" si="21"/>
        <v>0</v>
      </c>
      <c r="C1406" s="296"/>
      <c r="D1406" s="296"/>
      <c r="E1406" s="296"/>
      <c r="F1406" s="296"/>
      <c r="G1406" s="296"/>
      <c r="H1406" s="296"/>
      <c r="I1406" s="296"/>
      <c r="J1406" s="296"/>
      <c r="K1406" s="217"/>
      <c r="L1406" s="217"/>
      <c r="M1406" s="217"/>
      <c r="N1406" s="302"/>
      <c r="O1406" s="302"/>
      <c r="P1406" s="302"/>
      <c r="Q1406" s="302"/>
      <c r="R1406" s="302"/>
      <c r="S1406" s="302"/>
      <c r="T1406" s="302"/>
      <c r="U1406" s="302"/>
      <c r="V1406" s="302"/>
      <c r="W1406" s="302"/>
      <c r="X1406" s="302"/>
      <c r="Y1406" s="302"/>
      <c r="Z1406" s="302"/>
      <c r="AA1406" s="302"/>
      <c r="AD1406"/>
      <c r="AE1406"/>
    </row>
    <row r="1407" spans="2:31" ht="38.25" hidden="1">
      <c r="B1407" s="313">
        <f t="shared" si="21"/>
        <v>0</v>
      </c>
      <c r="C1407" s="296"/>
      <c r="D1407" s="296"/>
      <c r="E1407" s="296"/>
      <c r="F1407" s="296"/>
      <c r="G1407" s="296"/>
      <c r="H1407" s="296"/>
      <c r="I1407" s="296"/>
      <c r="J1407" s="296"/>
      <c r="K1407" s="217"/>
      <c r="L1407" s="217"/>
      <c r="M1407" s="217"/>
      <c r="N1407" s="302"/>
      <c r="O1407" s="302"/>
      <c r="P1407" s="302"/>
      <c r="Q1407" s="302"/>
      <c r="R1407" s="302"/>
      <c r="S1407" s="302"/>
      <c r="T1407" s="302"/>
      <c r="U1407" s="302"/>
      <c r="V1407" s="302"/>
      <c r="W1407" s="302"/>
      <c r="X1407" s="302"/>
      <c r="Y1407" s="302"/>
      <c r="Z1407" s="302"/>
      <c r="AA1407" s="302"/>
      <c r="AD1407"/>
      <c r="AE1407"/>
    </row>
    <row r="1408" spans="2:31" ht="38.25" hidden="1">
      <c r="B1408" s="313">
        <f t="shared" si="21"/>
        <v>0</v>
      </c>
      <c r="C1408" s="296"/>
      <c r="D1408" s="296"/>
      <c r="E1408" s="296"/>
      <c r="F1408" s="296"/>
      <c r="G1408" s="296"/>
      <c r="H1408" s="296"/>
      <c r="I1408" s="296"/>
      <c r="J1408" s="296"/>
      <c r="K1408" s="217"/>
      <c r="L1408" s="217"/>
      <c r="M1408" s="217"/>
      <c r="N1408" s="302"/>
      <c r="O1408" s="302"/>
      <c r="P1408" s="302"/>
      <c r="Q1408" s="302"/>
      <c r="R1408" s="302"/>
      <c r="S1408" s="302"/>
      <c r="T1408" s="302"/>
      <c r="U1408" s="302"/>
      <c r="V1408" s="302"/>
      <c r="W1408" s="302"/>
      <c r="X1408" s="302"/>
      <c r="Y1408" s="302"/>
      <c r="Z1408" s="302"/>
      <c r="AA1408" s="302"/>
      <c r="AD1408"/>
      <c r="AE1408"/>
    </row>
    <row r="1409" spans="2:31" ht="38.25" hidden="1">
      <c r="B1409" s="313">
        <f t="shared" si="21"/>
        <v>0</v>
      </c>
      <c r="C1409" s="296"/>
      <c r="D1409" s="296"/>
      <c r="E1409" s="296"/>
      <c r="F1409" s="296"/>
      <c r="G1409" s="296"/>
      <c r="H1409" s="296"/>
      <c r="I1409" s="296"/>
      <c r="J1409" s="296"/>
      <c r="K1409" s="217"/>
      <c r="L1409" s="217"/>
      <c r="M1409" s="217"/>
      <c r="N1409" s="302"/>
      <c r="O1409" s="302"/>
      <c r="P1409" s="302"/>
      <c r="Q1409" s="302"/>
      <c r="R1409" s="302"/>
      <c r="S1409" s="302"/>
      <c r="T1409" s="302"/>
      <c r="U1409" s="302"/>
      <c r="V1409" s="302"/>
      <c r="W1409" s="302"/>
      <c r="X1409" s="302"/>
      <c r="Y1409" s="302"/>
      <c r="Z1409" s="302"/>
      <c r="AA1409" s="302"/>
      <c r="AD1409"/>
      <c r="AE1409"/>
    </row>
    <row r="1410" spans="2:31" ht="38.25" hidden="1">
      <c r="B1410" s="313">
        <f t="shared" si="21"/>
        <v>0</v>
      </c>
      <c r="C1410" s="296"/>
      <c r="D1410" s="296"/>
      <c r="E1410" s="296"/>
      <c r="F1410" s="296"/>
      <c r="G1410" s="296"/>
      <c r="H1410" s="296"/>
      <c r="I1410" s="296"/>
      <c r="J1410" s="296"/>
      <c r="K1410" s="217"/>
      <c r="L1410" s="217"/>
      <c r="M1410" s="217"/>
      <c r="N1410" s="302"/>
      <c r="O1410" s="302"/>
      <c r="P1410" s="302"/>
      <c r="Q1410" s="302"/>
      <c r="R1410" s="302"/>
      <c r="S1410" s="302"/>
      <c r="T1410" s="302"/>
      <c r="U1410" s="302"/>
      <c r="V1410" s="302"/>
      <c r="W1410" s="302"/>
      <c r="X1410" s="302"/>
      <c r="Y1410" s="302"/>
      <c r="Z1410" s="302"/>
      <c r="AA1410" s="302"/>
      <c r="AD1410"/>
      <c r="AE1410"/>
    </row>
    <row r="1411" spans="2:31" ht="38.25" hidden="1">
      <c r="B1411" s="313">
        <f t="shared" si="21"/>
        <v>0</v>
      </c>
      <c r="C1411" s="296"/>
      <c r="D1411" s="296"/>
      <c r="E1411" s="296"/>
      <c r="F1411" s="296"/>
      <c r="G1411" s="296"/>
      <c r="H1411" s="296"/>
      <c r="I1411" s="296"/>
      <c r="J1411" s="296"/>
      <c r="K1411" s="217"/>
      <c r="L1411" s="217"/>
      <c r="M1411" s="217"/>
      <c r="N1411" s="302"/>
      <c r="O1411" s="302"/>
      <c r="P1411" s="302"/>
      <c r="Q1411" s="302"/>
      <c r="R1411" s="302"/>
      <c r="S1411" s="302"/>
      <c r="T1411" s="302"/>
      <c r="U1411" s="302"/>
      <c r="V1411" s="302"/>
      <c r="W1411" s="302"/>
      <c r="X1411" s="302"/>
      <c r="Y1411" s="302"/>
      <c r="Z1411" s="302"/>
      <c r="AA1411" s="302"/>
      <c r="AD1411"/>
      <c r="AE1411"/>
    </row>
    <row r="1412" spans="2:31" ht="38.25" hidden="1">
      <c r="B1412" s="313">
        <f t="shared" si="21"/>
        <v>0</v>
      </c>
      <c r="C1412" s="296"/>
      <c r="D1412" s="296"/>
      <c r="E1412" s="296"/>
      <c r="F1412" s="296"/>
      <c r="G1412" s="296"/>
      <c r="H1412" s="296"/>
      <c r="I1412" s="296"/>
      <c r="J1412" s="296"/>
      <c r="K1412" s="217"/>
      <c r="L1412" s="217"/>
      <c r="M1412" s="217"/>
      <c r="N1412" s="302"/>
      <c r="O1412" s="302"/>
      <c r="P1412" s="302"/>
      <c r="Q1412" s="302"/>
      <c r="R1412" s="302"/>
      <c r="S1412" s="302"/>
      <c r="T1412" s="302"/>
      <c r="U1412" s="302"/>
      <c r="V1412" s="302"/>
      <c r="W1412" s="302"/>
      <c r="X1412" s="302"/>
      <c r="Y1412" s="302"/>
      <c r="Z1412" s="302"/>
      <c r="AA1412" s="302"/>
      <c r="AD1412"/>
      <c r="AE1412"/>
    </row>
    <row r="1413" spans="2:31" ht="38.25" hidden="1">
      <c r="B1413" s="313">
        <f t="shared" si="21"/>
        <v>0</v>
      </c>
      <c r="C1413" s="296"/>
      <c r="D1413" s="296"/>
      <c r="E1413" s="296"/>
      <c r="F1413" s="296"/>
      <c r="G1413" s="296"/>
      <c r="H1413" s="296"/>
      <c r="I1413" s="296"/>
      <c r="J1413" s="296"/>
      <c r="K1413" s="217"/>
      <c r="L1413" s="217"/>
      <c r="M1413" s="217"/>
      <c r="N1413" s="302"/>
      <c r="O1413" s="302"/>
      <c r="P1413" s="302"/>
      <c r="Q1413" s="302"/>
      <c r="R1413" s="302"/>
      <c r="S1413" s="302"/>
      <c r="T1413" s="302"/>
      <c r="U1413" s="302"/>
      <c r="V1413" s="302"/>
      <c r="W1413" s="302"/>
      <c r="X1413" s="302"/>
      <c r="Y1413" s="302"/>
      <c r="Z1413" s="302"/>
      <c r="AA1413" s="302"/>
      <c r="AD1413"/>
      <c r="AE1413"/>
    </row>
    <row r="1414" spans="2:31" ht="38.25" hidden="1">
      <c r="B1414" s="313">
        <f t="shared" si="21"/>
        <v>0</v>
      </c>
      <c r="C1414" s="296"/>
      <c r="D1414" s="296"/>
      <c r="E1414" s="296"/>
      <c r="F1414" s="296"/>
      <c r="G1414" s="296"/>
      <c r="H1414" s="296"/>
      <c r="I1414" s="296"/>
      <c r="J1414" s="296"/>
      <c r="K1414" s="217"/>
      <c r="L1414" s="217"/>
      <c r="M1414" s="217"/>
      <c r="N1414" s="302"/>
      <c r="O1414" s="302"/>
      <c r="P1414" s="302"/>
      <c r="Q1414" s="302"/>
      <c r="R1414" s="302"/>
      <c r="S1414" s="302"/>
      <c r="T1414" s="302"/>
      <c r="U1414" s="302"/>
      <c r="V1414" s="302"/>
      <c r="W1414" s="302"/>
      <c r="X1414" s="302"/>
      <c r="Y1414" s="302"/>
      <c r="Z1414" s="302"/>
      <c r="AA1414" s="302"/>
      <c r="AD1414"/>
      <c r="AE1414"/>
    </row>
    <row r="1415" spans="2:31" ht="38.25" hidden="1">
      <c r="B1415" s="313">
        <f t="shared" si="21"/>
        <v>0</v>
      </c>
      <c r="C1415" s="296"/>
      <c r="D1415" s="296"/>
      <c r="E1415" s="296"/>
      <c r="F1415" s="296"/>
      <c r="G1415" s="296"/>
      <c r="H1415" s="296"/>
      <c r="I1415" s="296"/>
      <c r="J1415" s="296"/>
      <c r="K1415" s="217"/>
      <c r="L1415" s="217"/>
      <c r="M1415" s="217"/>
      <c r="N1415" s="302"/>
      <c r="O1415" s="302"/>
      <c r="P1415" s="302"/>
      <c r="Q1415" s="302"/>
      <c r="R1415" s="302"/>
      <c r="S1415" s="302"/>
      <c r="T1415" s="302"/>
      <c r="U1415" s="302"/>
      <c r="V1415" s="302"/>
      <c r="W1415" s="302"/>
      <c r="X1415" s="302"/>
      <c r="Y1415" s="302"/>
      <c r="Z1415" s="302"/>
      <c r="AA1415" s="302"/>
      <c r="AD1415"/>
      <c r="AE1415"/>
    </row>
    <row r="1416" spans="2:31" ht="38.25" hidden="1">
      <c r="B1416" s="313">
        <f t="shared" si="21"/>
        <v>0</v>
      </c>
      <c r="C1416" s="296"/>
      <c r="D1416" s="296"/>
      <c r="E1416" s="296"/>
      <c r="F1416" s="296"/>
      <c r="G1416" s="296"/>
      <c r="H1416" s="296"/>
      <c r="I1416" s="296"/>
      <c r="J1416" s="296"/>
      <c r="K1416" s="217"/>
      <c r="L1416" s="217"/>
      <c r="M1416" s="217"/>
      <c r="N1416" s="302"/>
      <c r="O1416" s="302"/>
      <c r="P1416" s="302"/>
      <c r="Q1416" s="302"/>
      <c r="R1416" s="302"/>
      <c r="S1416" s="302"/>
      <c r="T1416" s="302"/>
      <c r="U1416" s="302"/>
      <c r="V1416" s="302"/>
      <c r="W1416" s="302"/>
      <c r="X1416" s="302"/>
      <c r="Y1416" s="302"/>
      <c r="Z1416" s="302"/>
      <c r="AA1416" s="302"/>
      <c r="AD1416"/>
      <c r="AE1416"/>
    </row>
    <row r="1417" spans="2:31" ht="38.25" hidden="1">
      <c r="B1417" s="313">
        <f t="shared" si="21"/>
        <v>0</v>
      </c>
      <c r="C1417" s="296"/>
      <c r="D1417" s="296"/>
      <c r="E1417" s="296"/>
      <c r="F1417" s="296"/>
      <c r="G1417" s="296"/>
      <c r="H1417" s="296"/>
      <c r="I1417" s="296"/>
      <c r="J1417" s="296"/>
      <c r="K1417" s="217"/>
      <c r="L1417" s="217"/>
      <c r="M1417" s="217"/>
      <c r="N1417" s="302"/>
      <c r="O1417" s="302"/>
      <c r="P1417" s="302"/>
      <c r="Q1417" s="302"/>
      <c r="R1417" s="302"/>
      <c r="S1417" s="302"/>
      <c r="T1417" s="302"/>
      <c r="U1417" s="302"/>
      <c r="V1417" s="302"/>
      <c r="W1417" s="302"/>
      <c r="X1417" s="302"/>
      <c r="Y1417" s="302"/>
      <c r="Z1417" s="302"/>
      <c r="AA1417" s="302"/>
      <c r="AD1417"/>
      <c r="AE1417"/>
    </row>
    <row r="1418" spans="2:31" ht="38.25" hidden="1">
      <c r="B1418" s="313">
        <f t="shared" si="21"/>
        <v>0</v>
      </c>
      <c r="C1418" s="296"/>
      <c r="D1418" s="296"/>
      <c r="E1418" s="296"/>
      <c r="F1418" s="296"/>
      <c r="G1418" s="296"/>
      <c r="H1418" s="296"/>
      <c r="I1418" s="296"/>
      <c r="J1418" s="296"/>
      <c r="K1418" s="217"/>
      <c r="L1418" s="217"/>
      <c r="M1418" s="217"/>
      <c r="N1418" s="302"/>
      <c r="O1418" s="302"/>
      <c r="P1418" s="302"/>
      <c r="Q1418" s="302"/>
      <c r="R1418" s="302"/>
      <c r="S1418" s="302"/>
      <c r="T1418" s="302"/>
      <c r="U1418" s="302"/>
      <c r="V1418" s="302"/>
      <c r="W1418" s="302"/>
      <c r="X1418" s="302"/>
      <c r="Y1418" s="302"/>
      <c r="Z1418" s="302"/>
      <c r="AA1418" s="302"/>
      <c r="AD1418"/>
      <c r="AE1418"/>
    </row>
    <row r="1419" spans="2:31" ht="38.25" hidden="1">
      <c r="B1419" s="313">
        <f t="shared" si="21"/>
        <v>0</v>
      </c>
      <c r="C1419" s="296"/>
      <c r="D1419" s="296"/>
      <c r="E1419" s="296"/>
      <c r="F1419" s="296"/>
      <c r="G1419" s="296"/>
      <c r="H1419" s="296"/>
      <c r="I1419" s="296"/>
      <c r="J1419" s="296"/>
      <c r="K1419" s="217"/>
      <c r="L1419" s="217"/>
      <c r="M1419" s="217"/>
      <c r="N1419" s="302"/>
      <c r="O1419" s="302"/>
      <c r="P1419" s="302"/>
      <c r="Q1419" s="302"/>
      <c r="R1419" s="302"/>
      <c r="S1419" s="302"/>
      <c r="T1419" s="302"/>
      <c r="U1419" s="302"/>
      <c r="V1419" s="302"/>
      <c r="W1419" s="302"/>
      <c r="X1419" s="302"/>
      <c r="Y1419" s="302"/>
      <c r="Z1419" s="302"/>
      <c r="AA1419" s="302"/>
      <c r="AD1419"/>
      <c r="AE1419"/>
    </row>
    <row r="1420" spans="2:31" ht="38.25" hidden="1">
      <c r="B1420" s="313">
        <f t="shared" ref="B1420:B1483" si="22">IF($C$8=$B$6,"",AA1420)</f>
        <v>0</v>
      </c>
      <c r="C1420" s="296"/>
      <c r="D1420" s="296"/>
      <c r="E1420" s="296"/>
      <c r="F1420" s="296"/>
      <c r="G1420" s="296"/>
      <c r="H1420" s="296"/>
      <c r="I1420" s="296"/>
      <c r="J1420" s="296"/>
      <c r="K1420" s="295"/>
      <c r="L1420" s="295"/>
      <c r="M1420" s="295"/>
      <c r="N1420" s="302"/>
      <c r="O1420" s="302"/>
      <c r="P1420" s="302"/>
      <c r="Q1420" s="302"/>
      <c r="R1420" s="302"/>
      <c r="S1420" s="302"/>
      <c r="T1420" s="302"/>
      <c r="U1420" s="302"/>
      <c r="V1420" s="302"/>
      <c r="W1420" s="302"/>
      <c r="X1420" s="302"/>
      <c r="Y1420" s="302"/>
      <c r="Z1420" s="302"/>
      <c r="AA1420" s="302"/>
      <c r="AD1420"/>
      <c r="AE1420"/>
    </row>
    <row r="1421" spans="2:31" ht="38.25" hidden="1">
      <c r="B1421" s="313">
        <f t="shared" si="22"/>
        <v>0</v>
      </c>
      <c r="C1421" s="296"/>
      <c r="D1421" s="296"/>
      <c r="E1421" s="296"/>
      <c r="F1421" s="296"/>
      <c r="G1421" s="296"/>
      <c r="H1421" s="296"/>
      <c r="I1421" s="296"/>
      <c r="J1421" s="296"/>
      <c r="K1421" s="295"/>
      <c r="L1421" s="295"/>
      <c r="M1421" s="295"/>
      <c r="N1421" s="302"/>
      <c r="O1421" s="302"/>
      <c r="P1421" s="302"/>
      <c r="Q1421" s="302"/>
      <c r="R1421" s="302"/>
      <c r="S1421" s="302"/>
      <c r="T1421" s="302"/>
      <c r="U1421" s="302"/>
      <c r="V1421" s="302"/>
      <c r="W1421" s="302"/>
      <c r="X1421" s="302"/>
      <c r="Y1421" s="302"/>
      <c r="Z1421" s="302"/>
      <c r="AA1421" s="302"/>
      <c r="AD1421"/>
      <c r="AE1421"/>
    </row>
    <row r="1422" spans="2:31" ht="38.25" hidden="1">
      <c r="B1422" s="313">
        <f t="shared" si="22"/>
        <v>0</v>
      </c>
      <c r="C1422" s="296"/>
      <c r="D1422" s="296"/>
      <c r="E1422" s="296"/>
      <c r="F1422" s="296"/>
      <c r="G1422" s="296"/>
      <c r="H1422" s="296"/>
      <c r="I1422" s="296"/>
      <c r="J1422" s="296"/>
      <c r="K1422" s="295"/>
      <c r="L1422" s="295"/>
      <c r="M1422" s="295"/>
      <c r="N1422" s="302"/>
      <c r="O1422" s="302"/>
      <c r="P1422" s="302"/>
      <c r="Q1422" s="302"/>
      <c r="R1422" s="302"/>
      <c r="S1422" s="302"/>
      <c r="T1422" s="302"/>
      <c r="U1422" s="302"/>
      <c r="V1422" s="302"/>
      <c r="W1422" s="302"/>
      <c r="X1422" s="302"/>
      <c r="Y1422" s="302"/>
      <c r="Z1422" s="302"/>
      <c r="AA1422" s="302"/>
      <c r="AD1422"/>
      <c r="AE1422"/>
    </row>
    <row r="1423" spans="2:31" ht="38.25" hidden="1">
      <c r="B1423" s="313">
        <f t="shared" si="22"/>
        <v>0</v>
      </c>
      <c r="C1423" s="296"/>
      <c r="D1423" s="296"/>
      <c r="E1423" s="296"/>
      <c r="F1423" s="296"/>
      <c r="G1423" s="296"/>
      <c r="H1423" s="296"/>
      <c r="I1423" s="296"/>
      <c r="J1423" s="296"/>
      <c r="K1423" s="295"/>
      <c r="L1423" s="295"/>
      <c r="M1423" s="295"/>
      <c r="N1423" s="302"/>
      <c r="O1423" s="302"/>
      <c r="P1423" s="302"/>
      <c r="Q1423" s="302"/>
      <c r="R1423" s="302"/>
      <c r="S1423" s="302"/>
      <c r="T1423" s="302"/>
      <c r="U1423" s="302"/>
      <c r="V1423" s="302"/>
      <c r="W1423" s="302"/>
      <c r="X1423" s="302"/>
      <c r="Y1423" s="302"/>
      <c r="Z1423" s="302"/>
      <c r="AA1423" s="302"/>
      <c r="AD1423"/>
      <c r="AE1423"/>
    </row>
    <row r="1424" spans="2:31" ht="38.25" hidden="1">
      <c r="B1424" s="313">
        <f t="shared" si="22"/>
        <v>0</v>
      </c>
      <c r="C1424" s="296"/>
      <c r="D1424" s="296"/>
      <c r="E1424" s="296"/>
      <c r="F1424" s="296"/>
      <c r="G1424" s="296"/>
      <c r="H1424" s="296"/>
      <c r="I1424" s="296"/>
      <c r="J1424" s="296"/>
      <c r="K1424" s="295"/>
      <c r="L1424" s="295"/>
      <c r="M1424" s="295"/>
      <c r="N1424" s="302"/>
      <c r="O1424" s="302"/>
      <c r="P1424" s="302"/>
      <c r="Q1424" s="302"/>
      <c r="R1424" s="302"/>
      <c r="S1424" s="302"/>
      <c r="T1424" s="302"/>
      <c r="U1424" s="302"/>
      <c r="V1424" s="302"/>
      <c r="W1424" s="302"/>
      <c r="X1424" s="302"/>
      <c r="Y1424" s="302"/>
      <c r="Z1424" s="302"/>
      <c r="AA1424" s="302"/>
      <c r="AD1424"/>
      <c r="AE1424"/>
    </row>
    <row r="1425" spans="2:31" ht="38.25" hidden="1">
      <c r="B1425" s="313">
        <f t="shared" si="22"/>
        <v>0</v>
      </c>
      <c r="C1425" s="296"/>
      <c r="D1425" s="296"/>
      <c r="E1425" s="296"/>
      <c r="F1425" s="296"/>
      <c r="G1425" s="296"/>
      <c r="H1425" s="296"/>
      <c r="I1425" s="296"/>
      <c r="J1425" s="296"/>
      <c r="K1425" s="295"/>
      <c r="L1425" s="295"/>
      <c r="M1425" s="295"/>
      <c r="N1425" s="302"/>
      <c r="O1425" s="302"/>
      <c r="P1425" s="302"/>
      <c r="Q1425" s="302"/>
      <c r="R1425" s="302"/>
      <c r="S1425" s="302"/>
      <c r="T1425" s="302"/>
      <c r="U1425" s="302"/>
      <c r="V1425" s="302"/>
      <c r="W1425" s="302"/>
      <c r="X1425" s="302"/>
      <c r="Y1425" s="302"/>
      <c r="Z1425" s="302"/>
      <c r="AA1425" s="302"/>
      <c r="AD1425"/>
      <c r="AE1425"/>
    </row>
    <row r="1426" spans="2:31" ht="38.25" hidden="1">
      <c r="B1426" s="313">
        <f t="shared" si="22"/>
        <v>0</v>
      </c>
      <c r="C1426" s="296"/>
      <c r="D1426" s="296"/>
      <c r="E1426" s="296"/>
      <c r="F1426" s="296"/>
      <c r="G1426" s="296"/>
      <c r="H1426" s="296"/>
      <c r="I1426" s="296"/>
      <c r="J1426" s="296"/>
      <c r="K1426" s="295"/>
      <c r="L1426" s="295"/>
      <c r="M1426" s="295"/>
      <c r="N1426" s="302"/>
      <c r="O1426" s="302"/>
      <c r="P1426" s="302"/>
      <c r="Q1426" s="302"/>
      <c r="R1426" s="302"/>
      <c r="S1426" s="302"/>
      <c r="T1426" s="302"/>
      <c r="U1426" s="302"/>
      <c r="V1426" s="302"/>
      <c r="W1426" s="302"/>
      <c r="X1426" s="302"/>
      <c r="Y1426" s="302"/>
      <c r="Z1426" s="302"/>
      <c r="AA1426" s="302"/>
      <c r="AD1426"/>
      <c r="AE1426"/>
    </row>
    <row r="1427" spans="2:31" ht="38.25" hidden="1">
      <c r="B1427" s="313">
        <f t="shared" si="22"/>
        <v>0</v>
      </c>
      <c r="C1427" s="296"/>
      <c r="D1427" s="296"/>
      <c r="E1427" s="296"/>
      <c r="F1427" s="296"/>
      <c r="G1427" s="296"/>
      <c r="H1427" s="296"/>
      <c r="I1427" s="296"/>
      <c r="J1427" s="296"/>
      <c r="K1427" s="295"/>
      <c r="L1427" s="295"/>
      <c r="M1427" s="295"/>
      <c r="N1427" s="302"/>
      <c r="O1427" s="302"/>
      <c r="P1427" s="302"/>
      <c r="Q1427" s="302"/>
      <c r="R1427" s="302"/>
      <c r="S1427" s="302"/>
      <c r="T1427" s="302"/>
      <c r="U1427" s="302"/>
      <c r="V1427" s="302"/>
      <c r="W1427" s="302"/>
      <c r="X1427" s="302"/>
      <c r="Y1427" s="302"/>
      <c r="Z1427" s="302"/>
      <c r="AA1427" s="302"/>
      <c r="AD1427"/>
      <c r="AE1427"/>
    </row>
    <row r="1428" spans="2:31" ht="38.25" hidden="1">
      <c r="B1428" s="313">
        <f t="shared" si="22"/>
        <v>0</v>
      </c>
      <c r="C1428" s="296"/>
      <c r="D1428" s="296"/>
      <c r="E1428" s="296"/>
      <c r="F1428" s="296"/>
      <c r="G1428" s="296"/>
      <c r="H1428" s="296"/>
      <c r="I1428" s="296"/>
      <c r="J1428" s="296"/>
      <c r="K1428" s="295"/>
      <c r="L1428" s="295"/>
      <c r="M1428" s="295"/>
      <c r="N1428" s="302"/>
      <c r="O1428" s="302"/>
      <c r="P1428" s="302"/>
      <c r="Q1428" s="302"/>
      <c r="R1428" s="302"/>
      <c r="S1428" s="302"/>
      <c r="T1428" s="302"/>
      <c r="U1428" s="302"/>
      <c r="V1428" s="302"/>
      <c r="W1428" s="302"/>
      <c r="X1428" s="302"/>
      <c r="Y1428" s="302"/>
      <c r="Z1428" s="302"/>
      <c r="AA1428" s="302"/>
      <c r="AD1428"/>
      <c r="AE1428"/>
    </row>
    <row r="1429" spans="2:31" ht="38.25" hidden="1">
      <c r="B1429" s="313">
        <f t="shared" si="22"/>
        <v>0</v>
      </c>
      <c r="C1429" s="296"/>
      <c r="D1429" s="296"/>
      <c r="E1429" s="296"/>
      <c r="F1429" s="296"/>
      <c r="G1429" s="296"/>
      <c r="H1429" s="296"/>
      <c r="I1429" s="296"/>
      <c r="J1429" s="296"/>
      <c r="K1429" s="217"/>
      <c r="L1429" s="217"/>
      <c r="M1429" s="217"/>
      <c r="N1429" s="302"/>
      <c r="O1429" s="302"/>
      <c r="P1429" s="302"/>
      <c r="Q1429" s="302"/>
      <c r="R1429" s="302"/>
      <c r="S1429" s="302"/>
      <c r="T1429" s="302"/>
      <c r="U1429" s="302"/>
      <c r="V1429" s="302"/>
      <c r="W1429" s="302"/>
      <c r="X1429" s="302"/>
      <c r="Y1429" s="302"/>
      <c r="Z1429" s="302"/>
      <c r="AA1429" s="302"/>
      <c r="AD1429"/>
      <c r="AE1429"/>
    </row>
    <row r="1430" spans="2:31" ht="38.25" hidden="1">
      <c r="B1430" s="313">
        <f t="shared" si="22"/>
        <v>0</v>
      </c>
      <c r="C1430" s="296"/>
      <c r="D1430" s="296"/>
      <c r="E1430" s="296"/>
      <c r="F1430" s="296"/>
      <c r="G1430" s="296"/>
      <c r="H1430" s="296"/>
      <c r="I1430" s="296"/>
      <c r="J1430" s="296"/>
      <c r="K1430" s="217"/>
      <c r="L1430" s="217"/>
      <c r="M1430" s="217"/>
      <c r="N1430" s="302"/>
      <c r="O1430" s="302"/>
      <c r="P1430" s="302"/>
      <c r="Q1430" s="302"/>
      <c r="R1430" s="302"/>
      <c r="S1430" s="302"/>
      <c r="T1430" s="302"/>
      <c r="U1430" s="302"/>
      <c r="V1430" s="302"/>
      <c r="W1430" s="302"/>
      <c r="X1430" s="302"/>
      <c r="Y1430" s="302"/>
      <c r="Z1430" s="302"/>
      <c r="AA1430" s="302"/>
      <c r="AD1430"/>
      <c r="AE1430"/>
    </row>
    <row r="1431" spans="2:31" ht="38.25" hidden="1">
      <c r="B1431" s="313">
        <f t="shared" si="22"/>
        <v>0</v>
      </c>
      <c r="C1431" s="296"/>
      <c r="D1431" s="296"/>
      <c r="E1431" s="296"/>
      <c r="F1431" s="296"/>
      <c r="G1431" s="296"/>
      <c r="H1431" s="296"/>
      <c r="I1431" s="296"/>
      <c r="J1431" s="296"/>
      <c r="K1431" s="217"/>
      <c r="L1431" s="217"/>
      <c r="M1431" s="217"/>
      <c r="N1431" s="302"/>
      <c r="O1431" s="302"/>
      <c r="P1431" s="302"/>
      <c r="Q1431" s="302"/>
      <c r="R1431" s="302"/>
      <c r="S1431" s="302"/>
      <c r="T1431" s="302"/>
      <c r="U1431" s="302"/>
      <c r="V1431" s="302"/>
      <c r="W1431" s="302"/>
      <c r="X1431" s="302"/>
      <c r="Y1431" s="302"/>
      <c r="Z1431" s="302"/>
      <c r="AA1431" s="302"/>
      <c r="AD1431"/>
      <c r="AE1431"/>
    </row>
    <row r="1432" spans="2:31" ht="38.25" hidden="1">
      <c r="B1432" s="313">
        <f t="shared" si="22"/>
        <v>0</v>
      </c>
      <c r="C1432" s="296"/>
      <c r="D1432" s="296"/>
      <c r="E1432" s="296"/>
      <c r="F1432" s="296"/>
      <c r="G1432" s="296"/>
      <c r="H1432" s="296"/>
      <c r="I1432" s="296"/>
      <c r="J1432" s="296"/>
      <c r="K1432" s="217"/>
      <c r="L1432" s="217"/>
      <c r="M1432" s="217"/>
      <c r="N1432" s="302"/>
      <c r="O1432" s="302"/>
      <c r="P1432" s="302"/>
      <c r="Q1432" s="302"/>
      <c r="R1432" s="302"/>
      <c r="S1432" s="302"/>
      <c r="T1432" s="302"/>
      <c r="U1432" s="302"/>
      <c r="V1432" s="302"/>
      <c r="W1432" s="302"/>
      <c r="X1432" s="302"/>
      <c r="Y1432" s="302"/>
      <c r="Z1432" s="302"/>
      <c r="AA1432" s="302"/>
      <c r="AD1432"/>
      <c r="AE1432"/>
    </row>
    <row r="1433" spans="2:31" ht="38.25" hidden="1">
      <c r="B1433" s="313">
        <f t="shared" si="22"/>
        <v>0</v>
      </c>
      <c r="C1433" s="296"/>
      <c r="D1433" s="296"/>
      <c r="E1433" s="296"/>
      <c r="F1433" s="296"/>
      <c r="G1433" s="296"/>
      <c r="H1433" s="296"/>
      <c r="I1433" s="296"/>
      <c r="J1433" s="296"/>
      <c r="K1433" s="217"/>
      <c r="L1433" s="217"/>
      <c r="M1433" s="217"/>
      <c r="N1433" s="302"/>
      <c r="O1433" s="302"/>
      <c r="P1433" s="302"/>
      <c r="Q1433" s="302"/>
      <c r="R1433" s="302"/>
      <c r="S1433" s="302"/>
      <c r="T1433" s="302"/>
      <c r="U1433" s="302"/>
      <c r="V1433" s="302"/>
      <c r="W1433" s="302"/>
      <c r="X1433" s="302"/>
      <c r="Y1433" s="302"/>
      <c r="Z1433" s="302"/>
      <c r="AA1433" s="302"/>
      <c r="AD1433"/>
      <c r="AE1433"/>
    </row>
    <row r="1434" spans="2:31" ht="38.25" hidden="1">
      <c r="B1434" s="313">
        <f t="shared" si="22"/>
        <v>0</v>
      </c>
      <c r="C1434" s="296"/>
      <c r="D1434" s="296"/>
      <c r="E1434" s="296"/>
      <c r="F1434" s="296"/>
      <c r="G1434" s="296"/>
      <c r="H1434" s="296"/>
      <c r="I1434" s="296"/>
      <c r="J1434" s="296"/>
      <c r="K1434" s="217"/>
      <c r="L1434" s="217"/>
      <c r="M1434" s="217"/>
      <c r="N1434" s="302"/>
      <c r="O1434" s="302"/>
      <c r="P1434" s="302"/>
      <c r="Q1434" s="302"/>
      <c r="R1434" s="302"/>
      <c r="S1434" s="302"/>
      <c r="T1434" s="302"/>
      <c r="U1434" s="302"/>
      <c r="V1434" s="302"/>
      <c r="W1434" s="302"/>
      <c r="X1434" s="302"/>
      <c r="Y1434" s="302"/>
      <c r="Z1434" s="302"/>
      <c r="AA1434" s="302"/>
      <c r="AD1434"/>
      <c r="AE1434"/>
    </row>
    <row r="1435" spans="2:31" ht="38.25" hidden="1">
      <c r="B1435" s="313">
        <f t="shared" si="22"/>
        <v>0</v>
      </c>
      <c r="C1435" s="296"/>
      <c r="D1435" s="296"/>
      <c r="E1435" s="296"/>
      <c r="F1435" s="296"/>
      <c r="G1435" s="296"/>
      <c r="H1435" s="296"/>
      <c r="I1435" s="296"/>
      <c r="J1435" s="296"/>
      <c r="K1435" s="217"/>
      <c r="L1435" s="217"/>
      <c r="M1435" s="217"/>
      <c r="N1435" s="302"/>
      <c r="O1435" s="302"/>
      <c r="P1435" s="302"/>
      <c r="Q1435" s="302"/>
      <c r="R1435" s="302"/>
      <c r="S1435" s="302"/>
      <c r="T1435" s="302"/>
      <c r="U1435" s="302"/>
      <c r="V1435" s="302"/>
      <c r="W1435" s="302"/>
      <c r="X1435" s="302"/>
      <c r="Y1435" s="302"/>
      <c r="Z1435" s="302"/>
      <c r="AA1435" s="302"/>
      <c r="AD1435"/>
      <c r="AE1435"/>
    </row>
    <row r="1436" spans="2:31" ht="38.25" hidden="1">
      <c r="B1436" s="313">
        <f t="shared" si="22"/>
        <v>0</v>
      </c>
      <c r="C1436" s="296"/>
      <c r="D1436" s="296"/>
      <c r="E1436" s="296"/>
      <c r="F1436" s="296"/>
      <c r="G1436" s="296"/>
      <c r="H1436" s="296"/>
      <c r="I1436" s="296"/>
      <c r="J1436" s="296"/>
      <c r="K1436" s="217"/>
      <c r="L1436" s="217"/>
      <c r="M1436" s="217"/>
      <c r="N1436" s="302"/>
      <c r="O1436" s="302"/>
      <c r="P1436" s="302"/>
      <c r="Q1436" s="302"/>
      <c r="R1436" s="302"/>
      <c r="S1436" s="302"/>
      <c r="T1436" s="302"/>
      <c r="U1436" s="302"/>
      <c r="V1436" s="302"/>
      <c r="W1436" s="302"/>
      <c r="X1436" s="302"/>
      <c r="Y1436" s="302"/>
      <c r="Z1436" s="302"/>
      <c r="AA1436" s="302"/>
      <c r="AD1436"/>
      <c r="AE1436"/>
    </row>
    <row r="1437" spans="2:31" ht="38.25" hidden="1">
      <c r="B1437" s="313">
        <f t="shared" si="22"/>
        <v>0</v>
      </c>
      <c r="C1437" s="296"/>
      <c r="D1437" s="296"/>
      <c r="E1437" s="296"/>
      <c r="F1437" s="296"/>
      <c r="G1437" s="296"/>
      <c r="H1437" s="296"/>
      <c r="I1437" s="296"/>
      <c r="J1437" s="296"/>
      <c r="K1437" s="217"/>
      <c r="L1437" s="217"/>
      <c r="M1437" s="217"/>
      <c r="N1437" s="302"/>
      <c r="O1437" s="302"/>
      <c r="P1437" s="302"/>
      <c r="Q1437" s="302"/>
      <c r="R1437" s="302"/>
      <c r="S1437" s="302"/>
      <c r="T1437" s="302"/>
      <c r="U1437" s="302"/>
      <c r="V1437" s="302"/>
      <c r="W1437" s="302"/>
      <c r="X1437" s="302"/>
      <c r="Y1437" s="302"/>
      <c r="Z1437" s="302"/>
      <c r="AA1437" s="302"/>
      <c r="AD1437"/>
      <c r="AE1437"/>
    </row>
    <row r="1438" spans="2:31" ht="38.25" hidden="1">
      <c r="B1438" s="313">
        <f t="shared" si="22"/>
        <v>0</v>
      </c>
      <c r="C1438" s="296"/>
      <c r="D1438" s="296"/>
      <c r="E1438" s="296"/>
      <c r="F1438" s="296"/>
      <c r="G1438" s="296"/>
      <c r="H1438" s="296"/>
      <c r="I1438" s="296"/>
      <c r="J1438" s="296"/>
      <c r="K1438" s="217"/>
      <c r="L1438" s="217"/>
      <c r="M1438" s="217"/>
      <c r="N1438" s="302"/>
      <c r="O1438" s="302"/>
      <c r="P1438" s="302"/>
      <c r="Q1438" s="302"/>
      <c r="R1438" s="302"/>
      <c r="S1438" s="302"/>
      <c r="T1438" s="302"/>
      <c r="U1438" s="302"/>
      <c r="V1438" s="302"/>
      <c r="W1438" s="302"/>
      <c r="X1438" s="302"/>
      <c r="Y1438" s="302"/>
      <c r="Z1438" s="302"/>
      <c r="AA1438" s="302"/>
      <c r="AD1438"/>
      <c r="AE1438"/>
    </row>
    <row r="1439" spans="2:31" ht="76.5" hidden="1">
      <c r="B1439" s="313">
        <f t="shared" si="22"/>
        <v>0</v>
      </c>
      <c r="C1439" s="296"/>
      <c r="D1439" s="296"/>
      <c r="E1439" s="296"/>
      <c r="F1439" s="296"/>
      <c r="G1439" s="296"/>
      <c r="H1439" s="296"/>
      <c r="I1439" s="296"/>
      <c r="J1439" s="296"/>
      <c r="K1439" s="217"/>
      <c r="L1439" s="217"/>
      <c r="M1439" s="217"/>
      <c r="N1439" s="302"/>
      <c r="O1439" s="302"/>
      <c r="P1439" s="302"/>
      <c r="Q1439" s="302"/>
      <c r="R1439" s="302"/>
      <c r="S1439" s="302"/>
      <c r="T1439" s="302"/>
      <c r="U1439" s="302"/>
      <c r="V1439" s="302"/>
      <c r="W1439" s="302"/>
      <c r="X1439" s="302"/>
      <c r="Y1439" s="302"/>
      <c r="Z1439" s="302"/>
      <c r="AA1439" s="302"/>
      <c r="AD1439"/>
      <c r="AE1439"/>
    </row>
    <row r="1440" spans="2:31" ht="76.5" hidden="1">
      <c r="B1440" s="313">
        <f t="shared" si="22"/>
        <v>0</v>
      </c>
      <c r="C1440" s="294"/>
      <c r="D1440" s="294"/>
      <c r="E1440" s="294"/>
      <c r="F1440" s="294"/>
      <c r="G1440" s="294"/>
      <c r="H1440" s="294"/>
      <c r="I1440" s="294"/>
      <c r="J1440" s="294"/>
      <c r="K1440" s="217"/>
      <c r="L1440" s="217"/>
      <c r="M1440" s="217"/>
      <c r="N1440" s="302"/>
      <c r="O1440" s="302"/>
      <c r="P1440" s="302"/>
      <c r="Q1440" s="302"/>
      <c r="R1440" s="302"/>
      <c r="S1440" s="302"/>
      <c r="T1440" s="302"/>
      <c r="U1440" s="302"/>
      <c r="V1440" s="302"/>
      <c r="W1440" s="302"/>
      <c r="X1440" s="302"/>
      <c r="Y1440" s="302"/>
      <c r="Z1440" s="302"/>
      <c r="AA1440" s="302"/>
      <c r="AD1440"/>
      <c r="AE1440"/>
    </row>
    <row r="1441" spans="2:31" ht="38.25" hidden="1">
      <c r="B1441" s="313">
        <f t="shared" si="22"/>
        <v>0</v>
      </c>
      <c r="C1441" s="294"/>
      <c r="D1441" s="294"/>
      <c r="E1441" s="294"/>
      <c r="F1441" s="294"/>
      <c r="G1441" s="294"/>
      <c r="H1441" s="294"/>
      <c r="I1441" s="294"/>
      <c r="J1441" s="294"/>
      <c r="K1441" s="217"/>
      <c r="L1441" s="217"/>
      <c r="M1441" s="217"/>
      <c r="N1441" s="302"/>
      <c r="O1441" s="302"/>
      <c r="P1441" s="302"/>
      <c r="Q1441" s="302"/>
      <c r="R1441" s="302"/>
      <c r="S1441" s="302"/>
      <c r="T1441" s="302"/>
      <c r="U1441" s="302"/>
      <c r="V1441" s="302"/>
      <c r="W1441" s="302"/>
      <c r="X1441" s="302"/>
      <c r="Y1441" s="302"/>
      <c r="Z1441" s="302"/>
      <c r="AA1441" s="302"/>
      <c r="AD1441"/>
      <c r="AE1441"/>
    </row>
    <row r="1442" spans="2:31" ht="38.25" hidden="1">
      <c r="B1442" s="313">
        <f t="shared" si="22"/>
        <v>0</v>
      </c>
      <c r="C1442" s="294"/>
      <c r="D1442" s="294"/>
      <c r="E1442" s="294"/>
      <c r="F1442" s="294"/>
      <c r="G1442" s="294"/>
      <c r="H1442" s="294"/>
      <c r="I1442" s="294"/>
      <c r="J1442" s="294"/>
      <c r="K1442" s="217"/>
      <c r="L1442" s="217"/>
      <c r="M1442" s="217"/>
      <c r="N1442" s="302"/>
      <c r="O1442" s="302"/>
      <c r="P1442" s="302"/>
      <c r="Q1442" s="302"/>
      <c r="R1442" s="302"/>
      <c r="S1442" s="302"/>
      <c r="T1442" s="302"/>
      <c r="U1442" s="302"/>
      <c r="V1442" s="302"/>
      <c r="W1442" s="302"/>
      <c r="X1442" s="302"/>
      <c r="Y1442" s="302"/>
      <c r="Z1442" s="302"/>
      <c r="AA1442" s="302"/>
      <c r="AD1442"/>
      <c r="AE1442"/>
    </row>
    <row r="1443" spans="2:31" ht="38.25" hidden="1">
      <c r="B1443" s="313">
        <f t="shared" si="22"/>
        <v>0</v>
      </c>
      <c r="C1443" s="294"/>
      <c r="D1443" s="294"/>
      <c r="E1443" s="294"/>
      <c r="F1443" s="294"/>
      <c r="G1443" s="294"/>
      <c r="H1443" s="294"/>
      <c r="I1443" s="294"/>
      <c r="J1443" s="294"/>
      <c r="K1443" s="295"/>
      <c r="L1443" s="295"/>
      <c r="M1443" s="295"/>
      <c r="N1443" s="302"/>
      <c r="O1443" s="302"/>
      <c r="P1443" s="302"/>
      <c r="Q1443" s="302"/>
      <c r="R1443" s="302"/>
      <c r="S1443" s="302"/>
      <c r="T1443" s="302"/>
      <c r="U1443" s="302"/>
      <c r="V1443" s="302"/>
      <c r="W1443" s="302"/>
      <c r="X1443" s="302"/>
      <c r="Y1443" s="302"/>
      <c r="Z1443" s="302"/>
      <c r="AA1443" s="302"/>
      <c r="AD1443"/>
      <c r="AE1443"/>
    </row>
    <row r="1444" spans="2:31" ht="38.25" hidden="1">
      <c r="B1444" s="313">
        <f t="shared" si="22"/>
        <v>0</v>
      </c>
      <c r="C1444" s="294"/>
      <c r="D1444" s="294"/>
      <c r="E1444" s="294"/>
      <c r="F1444" s="294"/>
      <c r="G1444" s="294"/>
      <c r="H1444" s="294"/>
      <c r="I1444" s="294"/>
      <c r="J1444" s="294"/>
      <c r="K1444" s="217"/>
      <c r="L1444" s="217"/>
      <c r="M1444" s="217"/>
      <c r="N1444" s="302"/>
      <c r="O1444" s="302"/>
      <c r="P1444" s="302"/>
      <c r="Q1444" s="302"/>
      <c r="R1444" s="302"/>
      <c r="S1444" s="302"/>
      <c r="T1444" s="302"/>
      <c r="U1444" s="302"/>
      <c r="V1444" s="302"/>
      <c r="W1444" s="302"/>
      <c r="X1444" s="302"/>
      <c r="Y1444" s="302"/>
      <c r="Z1444" s="302"/>
      <c r="AA1444" s="302"/>
      <c r="AD1444"/>
      <c r="AE1444"/>
    </row>
    <row r="1445" spans="2:31" ht="38.25" hidden="1">
      <c r="B1445" s="313">
        <f t="shared" si="22"/>
        <v>0</v>
      </c>
      <c r="C1445" s="294"/>
      <c r="D1445" s="294"/>
      <c r="E1445" s="294"/>
      <c r="F1445" s="294"/>
      <c r="G1445" s="294"/>
      <c r="H1445" s="294"/>
      <c r="I1445" s="294"/>
      <c r="J1445" s="294"/>
      <c r="K1445" s="217"/>
      <c r="L1445" s="217"/>
      <c r="M1445" s="217"/>
      <c r="N1445" s="302"/>
      <c r="O1445" s="302"/>
      <c r="P1445" s="302"/>
      <c r="Q1445" s="302"/>
      <c r="R1445" s="302"/>
      <c r="S1445" s="302"/>
      <c r="T1445" s="302"/>
      <c r="U1445" s="302"/>
      <c r="V1445" s="302"/>
      <c r="W1445" s="302"/>
      <c r="X1445" s="302"/>
      <c r="Y1445" s="302"/>
      <c r="Z1445" s="302"/>
      <c r="AA1445" s="302"/>
      <c r="AD1445"/>
      <c r="AE1445"/>
    </row>
    <row r="1446" spans="2:31" ht="38.25" hidden="1">
      <c r="B1446" s="313">
        <f t="shared" si="22"/>
        <v>0</v>
      </c>
      <c r="C1446" s="294"/>
      <c r="D1446" s="294"/>
      <c r="E1446" s="294"/>
      <c r="F1446" s="294"/>
      <c r="G1446" s="294"/>
      <c r="H1446" s="294"/>
      <c r="I1446" s="294"/>
      <c r="J1446" s="294"/>
      <c r="K1446" s="217"/>
      <c r="L1446" s="217"/>
      <c r="M1446" s="217"/>
      <c r="N1446" s="302"/>
      <c r="O1446" s="302"/>
      <c r="P1446" s="302"/>
      <c r="Q1446" s="302"/>
      <c r="R1446" s="302"/>
      <c r="S1446" s="302"/>
      <c r="T1446" s="302"/>
      <c r="U1446" s="302"/>
      <c r="V1446" s="302"/>
      <c r="W1446" s="302"/>
      <c r="X1446" s="302"/>
      <c r="Y1446" s="302"/>
      <c r="Z1446" s="302"/>
      <c r="AA1446" s="302"/>
      <c r="AD1446"/>
      <c r="AE1446"/>
    </row>
    <row r="1447" spans="2:31" ht="38.25" hidden="1">
      <c r="B1447" s="313">
        <f t="shared" si="22"/>
        <v>0</v>
      </c>
      <c r="C1447" s="294"/>
      <c r="D1447" s="294"/>
      <c r="E1447" s="294"/>
      <c r="F1447" s="294"/>
      <c r="G1447" s="294"/>
      <c r="H1447" s="294"/>
      <c r="I1447" s="294"/>
      <c r="J1447" s="294"/>
      <c r="K1447" s="217"/>
      <c r="L1447" s="217"/>
      <c r="M1447" s="217"/>
      <c r="N1447" s="302"/>
      <c r="O1447" s="302"/>
      <c r="P1447" s="302"/>
      <c r="Q1447" s="302"/>
      <c r="R1447" s="302"/>
      <c r="S1447" s="302"/>
      <c r="T1447" s="302"/>
      <c r="U1447" s="302"/>
      <c r="V1447" s="302"/>
      <c r="W1447" s="302"/>
      <c r="X1447" s="302"/>
      <c r="Y1447" s="302"/>
      <c r="Z1447" s="302"/>
      <c r="AA1447" s="302"/>
      <c r="AD1447"/>
      <c r="AE1447"/>
    </row>
    <row r="1448" spans="2:31" ht="38.25" hidden="1">
      <c r="B1448" s="313">
        <f t="shared" si="22"/>
        <v>0</v>
      </c>
      <c r="C1448" s="296"/>
      <c r="D1448" s="296"/>
      <c r="E1448" s="296"/>
      <c r="F1448" s="296"/>
      <c r="G1448" s="296"/>
      <c r="H1448" s="296"/>
      <c r="I1448" s="296"/>
      <c r="J1448" s="296"/>
      <c r="K1448" s="217"/>
      <c r="L1448" s="217"/>
      <c r="M1448" s="217"/>
      <c r="N1448" s="302"/>
      <c r="O1448" s="302"/>
      <c r="P1448" s="302"/>
      <c r="Q1448" s="302"/>
      <c r="R1448" s="302"/>
      <c r="S1448" s="302"/>
      <c r="T1448" s="302"/>
      <c r="U1448" s="302"/>
      <c r="V1448" s="302"/>
      <c r="W1448" s="302"/>
      <c r="X1448" s="302"/>
      <c r="Y1448" s="302"/>
      <c r="Z1448" s="302"/>
      <c r="AA1448" s="302"/>
      <c r="AD1448"/>
      <c r="AE1448"/>
    </row>
    <row r="1449" spans="2:31" ht="63.75" hidden="1">
      <c r="B1449" s="313">
        <f t="shared" si="22"/>
        <v>0</v>
      </c>
      <c r="C1449" s="296"/>
      <c r="D1449" s="296"/>
      <c r="E1449" s="296"/>
      <c r="F1449" s="296"/>
      <c r="G1449" s="296"/>
      <c r="H1449" s="296"/>
      <c r="I1449" s="296"/>
      <c r="J1449" s="296"/>
      <c r="K1449" s="217"/>
      <c r="L1449" s="217"/>
      <c r="M1449" s="217"/>
      <c r="N1449" s="302"/>
      <c r="O1449" s="302"/>
      <c r="P1449" s="302"/>
      <c r="Q1449" s="302"/>
      <c r="R1449" s="302"/>
      <c r="S1449" s="302"/>
      <c r="T1449" s="302"/>
      <c r="U1449" s="302"/>
      <c r="V1449" s="302"/>
      <c r="W1449" s="302"/>
      <c r="X1449" s="302"/>
      <c r="Y1449" s="302"/>
      <c r="Z1449" s="302"/>
      <c r="AA1449" s="302"/>
      <c r="AD1449"/>
      <c r="AE1449"/>
    </row>
    <row r="1450" spans="2:31" ht="63.75" hidden="1">
      <c r="B1450" s="313">
        <f t="shared" si="22"/>
        <v>0</v>
      </c>
      <c r="C1450" s="294"/>
      <c r="D1450" s="294"/>
      <c r="E1450" s="296"/>
      <c r="F1450" s="296"/>
      <c r="G1450" s="296"/>
      <c r="H1450" s="296"/>
      <c r="I1450" s="296"/>
      <c r="J1450" s="296"/>
      <c r="K1450" s="217"/>
      <c r="L1450" s="217"/>
      <c r="M1450" s="217"/>
      <c r="N1450" s="302"/>
      <c r="O1450" s="302"/>
      <c r="P1450" s="302"/>
      <c r="Q1450" s="302"/>
      <c r="R1450" s="302"/>
      <c r="S1450" s="302"/>
      <c r="T1450" s="302"/>
      <c r="U1450" s="302"/>
      <c r="V1450" s="302"/>
      <c r="W1450" s="302"/>
      <c r="X1450" s="302"/>
      <c r="Y1450" s="302"/>
      <c r="Z1450" s="302"/>
      <c r="AA1450" s="302"/>
      <c r="AD1450"/>
      <c r="AE1450"/>
    </row>
    <row r="1451" spans="2:31" ht="51" hidden="1">
      <c r="B1451" s="313">
        <f t="shared" si="22"/>
        <v>0</v>
      </c>
      <c r="C1451" s="294"/>
      <c r="D1451" s="294"/>
      <c r="E1451" s="296"/>
      <c r="F1451" s="296"/>
      <c r="G1451" s="296"/>
      <c r="H1451" s="296"/>
      <c r="I1451" s="296"/>
      <c r="J1451" s="296"/>
      <c r="K1451" s="217"/>
      <c r="L1451" s="217"/>
      <c r="M1451" s="217"/>
      <c r="N1451" s="302"/>
      <c r="O1451" s="302"/>
      <c r="P1451" s="302"/>
      <c r="Q1451" s="302"/>
      <c r="R1451" s="302"/>
      <c r="S1451" s="302"/>
      <c r="T1451" s="302"/>
      <c r="U1451" s="302"/>
      <c r="V1451" s="302"/>
      <c r="W1451" s="302"/>
      <c r="X1451" s="302"/>
      <c r="Y1451" s="302"/>
      <c r="Z1451" s="302"/>
      <c r="AA1451" s="302"/>
      <c r="AD1451"/>
      <c r="AE1451"/>
    </row>
    <row r="1452" spans="2:31" ht="51" hidden="1">
      <c r="B1452" s="313">
        <f t="shared" si="22"/>
        <v>0</v>
      </c>
      <c r="C1452" s="294"/>
      <c r="D1452" s="294"/>
      <c r="E1452" s="296"/>
      <c r="F1452" s="296"/>
      <c r="G1452" s="296"/>
      <c r="H1452" s="296"/>
      <c r="I1452" s="296"/>
      <c r="J1452" s="296"/>
      <c r="K1452" s="217"/>
      <c r="L1452" s="217"/>
      <c r="M1452" s="217"/>
      <c r="N1452" s="302"/>
      <c r="O1452" s="302"/>
      <c r="P1452" s="302"/>
      <c r="Q1452" s="302"/>
      <c r="R1452" s="302"/>
      <c r="S1452" s="302"/>
      <c r="T1452" s="302"/>
      <c r="U1452" s="302"/>
      <c r="V1452" s="302"/>
      <c r="W1452" s="302"/>
      <c r="X1452" s="302"/>
      <c r="Y1452" s="302"/>
      <c r="Z1452" s="302"/>
      <c r="AA1452" s="302"/>
      <c r="AD1452"/>
      <c r="AE1452"/>
    </row>
    <row r="1453" spans="2:31" ht="63.75" hidden="1">
      <c r="B1453" s="313">
        <f t="shared" si="22"/>
        <v>0</v>
      </c>
      <c r="C1453" s="294"/>
      <c r="D1453" s="294"/>
      <c r="E1453" s="296"/>
      <c r="F1453" s="296"/>
      <c r="G1453" s="296"/>
      <c r="H1453" s="296"/>
      <c r="I1453" s="296"/>
      <c r="J1453" s="296"/>
      <c r="K1453" s="217"/>
      <c r="L1453" s="217"/>
      <c r="M1453" s="217"/>
      <c r="N1453" s="302"/>
      <c r="O1453" s="302"/>
      <c r="P1453" s="302"/>
      <c r="Q1453" s="302"/>
      <c r="R1453" s="302"/>
      <c r="S1453" s="302"/>
      <c r="T1453" s="302"/>
      <c r="U1453" s="302"/>
      <c r="V1453" s="302"/>
      <c r="W1453" s="302"/>
      <c r="X1453" s="302"/>
      <c r="Y1453" s="302"/>
      <c r="Z1453" s="302"/>
      <c r="AA1453" s="302"/>
      <c r="AD1453"/>
      <c r="AE1453"/>
    </row>
    <row r="1454" spans="2:31" ht="25.5" hidden="1">
      <c r="B1454" s="313">
        <f t="shared" si="22"/>
        <v>0</v>
      </c>
      <c r="C1454" s="294"/>
      <c r="D1454" s="294"/>
      <c r="E1454" s="296"/>
      <c r="F1454" s="296"/>
      <c r="G1454" s="296"/>
      <c r="H1454" s="296"/>
      <c r="I1454" s="296"/>
      <c r="J1454" s="296"/>
      <c r="K1454" s="217"/>
      <c r="L1454" s="217"/>
      <c r="M1454" s="217"/>
      <c r="N1454" s="302"/>
      <c r="O1454" s="302"/>
      <c r="P1454" s="302"/>
      <c r="Q1454" s="302"/>
      <c r="R1454" s="302"/>
      <c r="S1454" s="302"/>
      <c r="T1454" s="302"/>
      <c r="U1454" s="302"/>
      <c r="V1454" s="302"/>
      <c r="W1454" s="302"/>
      <c r="X1454" s="302"/>
      <c r="Y1454" s="302"/>
      <c r="Z1454" s="302"/>
      <c r="AA1454" s="302"/>
      <c r="AD1454"/>
      <c r="AE1454"/>
    </row>
    <row r="1455" spans="2:31" ht="38.25" hidden="1">
      <c r="B1455" s="313">
        <f t="shared" si="22"/>
        <v>0</v>
      </c>
      <c r="C1455" s="294"/>
      <c r="D1455" s="294"/>
      <c r="E1455" s="296"/>
      <c r="F1455" s="296"/>
      <c r="G1455" s="296"/>
      <c r="H1455" s="296"/>
      <c r="I1455" s="296"/>
      <c r="J1455" s="296"/>
      <c r="K1455" s="217"/>
      <c r="L1455" s="217"/>
      <c r="M1455" s="217"/>
      <c r="N1455" s="302"/>
      <c r="O1455" s="302"/>
      <c r="P1455" s="302"/>
      <c r="Q1455" s="302"/>
      <c r="R1455" s="302"/>
      <c r="S1455" s="302"/>
      <c r="T1455" s="302"/>
      <c r="U1455" s="302"/>
      <c r="V1455" s="302"/>
      <c r="W1455" s="302"/>
      <c r="X1455" s="302"/>
      <c r="Y1455" s="302"/>
      <c r="Z1455" s="302"/>
      <c r="AA1455" s="302"/>
      <c r="AD1455"/>
      <c r="AE1455"/>
    </row>
    <row r="1456" spans="2:31" ht="38.25" hidden="1">
      <c r="B1456" s="313">
        <f t="shared" si="22"/>
        <v>0</v>
      </c>
      <c r="C1456" s="294"/>
      <c r="D1456" s="294"/>
      <c r="E1456" s="296"/>
      <c r="F1456" s="296"/>
      <c r="G1456" s="296"/>
      <c r="H1456" s="296"/>
      <c r="I1456" s="296"/>
      <c r="J1456" s="296"/>
      <c r="K1456" s="217"/>
      <c r="L1456" s="217"/>
      <c r="M1456" s="217"/>
      <c r="N1456" s="302"/>
      <c r="O1456" s="302"/>
      <c r="P1456" s="302"/>
      <c r="Q1456" s="302"/>
      <c r="R1456" s="302"/>
      <c r="S1456" s="302"/>
      <c r="T1456" s="302"/>
      <c r="U1456" s="302"/>
      <c r="V1456" s="302"/>
      <c r="W1456" s="302"/>
      <c r="X1456" s="302"/>
      <c r="Y1456" s="302"/>
      <c r="Z1456" s="302"/>
      <c r="AA1456" s="302"/>
      <c r="AD1456"/>
      <c r="AE1456"/>
    </row>
    <row r="1457" spans="2:31" ht="38.25" hidden="1">
      <c r="B1457" s="313">
        <f t="shared" si="22"/>
        <v>0</v>
      </c>
      <c r="C1457" s="294"/>
      <c r="D1457" s="294"/>
      <c r="E1457" s="296"/>
      <c r="F1457" s="296"/>
      <c r="G1457" s="296"/>
      <c r="H1457" s="296"/>
      <c r="I1457" s="296"/>
      <c r="J1457" s="296"/>
      <c r="K1457" s="217"/>
      <c r="L1457" s="217"/>
      <c r="M1457" s="217"/>
      <c r="N1457" s="302"/>
      <c r="O1457" s="302"/>
      <c r="P1457" s="302"/>
      <c r="Q1457" s="302"/>
      <c r="R1457" s="302"/>
      <c r="S1457" s="302"/>
      <c r="T1457" s="302"/>
      <c r="U1457" s="302"/>
      <c r="V1457" s="302"/>
      <c r="W1457" s="302"/>
      <c r="X1457" s="302"/>
      <c r="Y1457" s="302"/>
      <c r="Z1457" s="302"/>
      <c r="AA1457" s="302"/>
      <c r="AD1457"/>
      <c r="AE1457"/>
    </row>
    <row r="1458" spans="2:31" ht="38.25" hidden="1">
      <c r="B1458" s="313">
        <f t="shared" si="22"/>
        <v>0</v>
      </c>
      <c r="C1458" s="294"/>
      <c r="D1458" s="294"/>
      <c r="E1458" s="296"/>
      <c r="F1458" s="296"/>
      <c r="G1458" s="296"/>
      <c r="H1458" s="296"/>
      <c r="I1458" s="296"/>
      <c r="J1458" s="296"/>
      <c r="K1458" s="217"/>
      <c r="L1458" s="217"/>
      <c r="M1458" s="217"/>
      <c r="N1458" s="302"/>
      <c r="O1458" s="302"/>
      <c r="P1458" s="302"/>
      <c r="Q1458" s="302"/>
      <c r="R1458" s="302"/>
      <c r="S1458" s="302"/>
      <c r="T1458" s="302"/>
      <c r="U1458" s="302"/>
      <c r="V1458" s="302"/>
      <c r="W1458" s="302"/>
      <c r="X1458" s="302"/>
      <c r="Y1458" s="302"/>
      <c r="Z1458" s="302"/>
      <c r="AA1458" s="302"/>
      <c r="AD1458"/>
      <c r="AE1458"/>
    </row>
    <row r="1459" spans="2:31" ht="25.5" hidden="1">
      <c r="B1459" s="313">
        <f t="shared" si="22"/>
        <v>0</v>
      </c>
      <c r="C1459" s="294"/>
      <c r="D1459" s="294"/>
      <c r="E1459" s="296"/>
      <c r="F1459" s="296"/>
      <c r="G1459" s="296"/>
      <c r="H1459" s="296"/>
      <c r="I1459" s="296"/>
      <c r="J1459" s="296"/>
      <c r="K1459" s="217"/>
      <c r="L1459" s="217"/>
      <c r="M1459" s="217"/>
      <c r="N1459" s="302"/>
      <c r="O1459" s="302"/>
      <c r="P1459" s="302"/>
      <c r="Q1459" s="302"/>
      <c r="R1459" s="302"/>
      <c r="S1459" s="302"/>
      <c r="T1459" s="302"/>
      <c r="U1459" s="302"/>
      <c r="V1459" s="302"/>
      <c r="W1459" s="302"/>
      <c r="X1459" s="302"/>
      <c r="Y1459" s="302"/>
      <c r="Z1459" s="302"/>
      <c r="AA1459" s="302"/>
      <c r="AD1459"/>
      <c r="AE1459"/>
    </row>
    <row r="1460" spans="2:31" ht="38.25" hidden="1">
      <c r="B1460" s="313">
        <f t="shared" si="22"/>
        <v>0</v>
      </c>
      <c r="C1460" s="294"/>
      <c r="D1460" s="294"/>
      <c r="E1460" s="296"/>
      <c r="F1460" s="296"/>
      <c r="G1460" s="296"/>
      <c r="H1460" s="296"/>
      <c r="I1460" s="296"/>
      <c r="J1460" s="296"/>
      <c r="K1460" s="217"/>
      <c r="L1460" s="217"/>
      <c r="M1460" s="217"/>
      <c r="N1460" s="302"/>
      <c r="O1460" s="302"/>
      <c r="P1460" s="302"/>
      <c r="Q1460" s="302"/>
      <c r="R1460" s="302"/>
      <c r="S1460" s="302"/>
      <c r="T1460" s="302"/>
      <c r="U1460" s="302"/>
      <c r="V1460" s="302"/>
      <c r="W1460" s="302"/>
      <c r="X1460" s="302"/>
      <c r="Y1460" s="302"/>
      <c r="Z1460" s="302"/>
      <c r="AA1460" s="302"/>
      <c r="AD1460"/>
      <c r="AE1460"/>
    </row>
    <row r="1461" spans="2:31" ht="38.25" hidden="1">
      <c r="B1461" s="313">
        <f t="shared" si="22"/>
        <v>0</v>
      </c>
      <c r="C1461" s="294"/>
      <c r="D1461" s="294"/>
      <c r="E1461" s="296"/>
      <c r="F1461" s="296"/>
      <c r="G1461" s="296"/>
      <c r="H1461" s="296"/>
      <c r="I1461" s="296"/>
      <c r="J1461" s="296"/>
      <c r="K1461" s="217"/>
      <c r="L1461" s="217"/>
      <c r="M1461" s="217"/>
      <c r="N1461" s="302"/>
      <c r="O1461" s="302"/>
      <c r="P1461" s="302"/>
      <c r="Q1461" s="302"/>
      <c r="R1461" s="302"/>
      <c r="S1461" s="302"/>
      <c r="T1461" s="302"/>
      <c r="U1461" s="302"/>
      <c r="V1461" s="302"/>
      <c r="W1461" s="302"/>
      <c r="X1461" s="302"/>
      <c r="Y1461" s="302"/>
      <c r="Z1461" s="302"/>
      <c r="AA1461" s="302"/>
      <c r="AD1461"/>
      <c r="AE1461"/>
    </row>
    <row r="1462" spans="2:31" ht="38.25" hidden="1">
      <c r="B1462" s="313">
        <f t="shared" si="22"/>
        <v>0</v>
      </c>
      <c r="C1462" s="294"/>
      <c r="D1462" s="294"/>
      <c r="E1462" s="296"/>
      <c r="F1462" s="296"/>
      <c r="G1462" s="296"/>
      <c r="H1462" s="296"/>
      <c r="I1462" s="296"/>
      <c r="J1462" s="296"/>
      <c r="K1462" s="217"/>
      <c r="L1462" s="217"/>
      <c r="M1462" s="217"/>
      <c r="N1462" s="302"/>
      <c r="O1462" s="302"/>
      <c r="P1462" s="302"/>
      <c r="Q1462" s="302"/>
      <c r="R1462" s="302"/>
      <c r="S1462" s="302"/>
      <c r="T1462" s="302"/>
      <c r="U1462" s="302"/>
      <c r="V1462" s="302"/>
      <c r="W1462" s="302"/>
      <c r="X1462" s="302"/>
      <c r="Y1462" s="302"/>
      <c r="Z1462" s="302"/>
      <c r="AA1462" s="302"/>
      <c r="AD1462"/>
      <c r="AE1462"/>
    </row>
    <row r="1463" spans="2:31" ht="38.25" hidden="1">
      <c r="B1463" s="313">
        <f t="shared" si="22"/>
        <v>0</v>
      </c>
      <c r="C1463" s="294"/>
      <c r="D1463" s="294"/>
      <c r="E1463" s="296"/>
      <c r="F1463" s="296"/>
      <c r="G1463" s="296"/>
      <c r="H1463" s="296"/>
      <c r="I1463" s="296"/>
      <c r="J1463" s="296"/>
      <c r="K1463" s="217"/>
      <c r="L1463" s="217"/>
      <c r="M1463" s="217"/>
      <c r="N1463" s="302"/>
      <c r="O1463" s="302"/>
      <c r="P1463" s="302"/>
      <c r="Q1463" s="302"/>
      <c r="R1463" s="302"/>
      <c r="S1463" s="302"/>
      <c r="T1463" s="302"/>
      <c r="U1463" s="302"/>
      <c r="V1463" s="302"/>
      <c r="W1463" s="302"/>
      <c r="X1463" s="302"/>
      <c r="Y1463" s="302"/>
      <c r="Z1463" s="302"/>
      <c r="AA1463" s="302"/>
      <c r="AD1463"/>
      <c r="AE1463"/>
    </row>
    <row r="1464" spans="2:31" ht="38.25" hidden="1">
      <c r="B1464" s="313">
        <f t="shared" si="22"/>
        <v>0</v>
      </c>
      <c r="C1464" s="294"/>
      <c r="D1464" s="294"/>
      <c r="E1464" s="296"/>
      <c r="F1464" s="294"/>
      <c r="G1464" s="294"/>
      <c r="H1464" s="294"/>
      <c r="I1464" s="294"/>
      <c r="J1464" s="296"/>
      <c r="K1464" s="217"/>
      <c r="L1464" s="217"/>
      <c r="M1464" s="217"/>
      <c r="N1464" s="302"/>
      <c r="O1464" s="302"/>
      <c r="P1464" s="302"/>
      <c r="Q1464" s="302"/>
      <c r="R1464" s="302"/>
      <c r="S1464" s="302"/>
      <c r="T1464" s="302"/>
      <c r="U1464" s="302"/>
      <c r="V1464" s="302"/>
      <c r="W1464" s="302"/>
      <c r="X1464" s="302"/>
      <c r="Y1464" s="302"/>
      <c r="Z1464" s="302"/>
      <c r="AA1464" s="302"/>
      <c r="AD1464"/>
      <c r="AE1464"/>
    </row>
    <row r="1465" spans="2:31" ht="38.25" hidden="1">
      <c r="B1465" s="313">
        <f t="shared" si="22"/>
        <v>0</v>
      </c>
      <c r="C1465" s="294"/>
      <c r="D1465" s="294"/>
      <c r="E1465" s="294"/>
      <c r="F1465" s="294"/>
      <c r="G1465" s="294"/>
      <c r="H1465" s="296"/>
      <c r="I1465" s="296"/>
      <c r="J1465" s="296"/>
      <c r="K1465" s="217"/>
      <c r="L1465" s="217"/>
      <c r="M1465" s="217"/>
      <c r="N1465" s="302"/>
      <c r="O1465" s="302"/>
      <c r="P1465" s="302"/>
      <c r="Q1465" s="302"/>
      <c r="R1465" s="302"/>
      <c r="S1465" s="302"/>
      <c r="T1465" s="302"/>
      <c r="U1465" s="302"/>
      <c r="V1465" s="302"/>
      <c r="W1465" s="302"/>
      <c r="X1465" s="302"/>
      <c r="Y1465" s="302"/>
      <c r="Z1465" s="302"/>
      <c r="AA1465" s="302"/>
      <c r="AD1465"/>
      <c r="AE1465"/>
    </row>
    <row r="1466" spans="2:31" ht="38.25" hidden="1">
      <c r="B1466" s="313">
        <f t="shared" si="22"/>
        <v>0</v>
      </c>
      <c r="C1466" s="294"/>
      <c r="D1466" s="294"/>
      <c r="E1466" s="294"/>
      <c r="F1466" s="294"/>
      <c r="G1466" s="294"/>
      <c r="H1466" s="296"/>
      <c r="I1466" s="296"/>
      <c r="J1466" s="296"/>
      <c r="K1466" s="217"/>
      <c r="L1466" s="217"/>
      <c r="M1466" s="217"/>
      <c r="N1466" s="302"/>
      <c r="O1466" s="302"/>
      <c r="P1466" s="302"/>
      <c r="Q1466" s="302"/>
      <c r="R1466" s="302"/>
      <c r="S1466" s="302"/>
      <c r="T1466" s="302"/>
      <c r="U1466" s="302"/>
      <c r="V1466" s="302"/>
      <c r="W1466" s="302"/>
      <c r="X1466" s="302"/>
      <c r="Y1466" s="302"/>
      <c r="Z1466" s="302"/>
      <c r="AA1466" s="302"/>
      <c r="AD1466"/>
      <c r="AE1466"/>
    </row>
    <row r="1467" spans="2:31" ht="38.25" hidden="1">
      <c r="B1467" s="313">
        <f t="shared" si="22"/>
        <v>0</v>
      </c>
      <c r="C1467" s="294"/>
      <c r="D1467" s="294"/>
      <c r="E1467" s="294"/>
      <c r="F1467" s="294"/>
      <c r="G1467" s="294"/>
      <c r="H1467" s="296"/>
      <c r="I1467" s="296"/>
      <c r="J1467" s="296"/>
      <c r="K1467" s="217"/>
      <c r="L1467" s="217"/>
      <c r="M1467" s="217"/>
      <c r="N1467" s="302"/>
      <c r="O1467" s="302"/>
      <c r="P1467" s="302"/>
      <c r="Q1467" s="302"/>
      <c r="R1467" s="302"/>
      <c r="S1467" s="302"/>
      <c r="T1467" s="302"/>
      <c r="U1467" s="302"/>
      <c r="V1467" s="302"/>
      <c r="W1467" s="302"/>
      <c r="X1467" s="302"/>
      <c r="Y1467" s="302"/>
      <c r="Z1467" s="302"/>
      <c r="AA1467" s="302"/>
      <c r="AD1467"/>
      <c r="AE1467"/>
    </row>
    <row r="1468" spans="2:31" ht="51" hidden="1">
      <c r="B1468" s="313">
        <f t="shared" si="22"/>
        <v>0</v>
      </c>
      <c r="C1468" s="294"/>
      <c r="D1468" s="294"/>
      <c r="E1468" s="294"/>
      <c r="F1468" s="294"/>
      <c r="G1468" s="294"/>
      <c r="H1468" s="296"/>
      <c r="I1468" s="296"/>
      <c r="J1468" s="296"/>
      <c r="K1468" s="217"/>
      <c r="L1468" s="217"/>
      <c r="M1468" s="217"/>
      <c r="N1468" s="302"/>
      <c r="O1468" s="302"/>
      <c r="P1468" s="302"/>
      <c r="Q1468" s="302"/>
      <c r="R1468" s="302"/>
      <c r="S1468" s="302"/>
      <c r="T1468" s="302"/>
      <c r="U1468" s="302"/>
      <c r="V1468" s="302"/>
      <c r="W1468" s="302"/>
      <c r="X1468" s="302"/>
      <c r="Y1468" s="302"/>
      <c r="Z1468" s="302"/>
      <c r="AA1468" s="302"/>
      <c r="AD1468"/>
      <c r="AE1468"/>
    </row>
    <row r="1469" spans="2:31" ht="51" hidden="1">
      <c r="B1469" s="313">
        <f t="shared" si="22"/>
        <v>0</v>
      </c>
      <c r="C1469" s="294"/>
      <c r="D1469" s="294"/>
      <c r="E1469" s="294"/>
      <c r="F1469" s="294"/>
      <c r="G1469" s="294"/>
      <c r="H1469" s="296"/>
      <c r="I1469" s="296"/>
      <c r="J1469" s="296"/>
      <c r="K1469" s="217"/>
      <c r="L1469" s="217"/>
      <c r="M1469" s="217"/>
      <c r="N1469" s="302"/>
      <c r="O1469" s="302"/>
      <c r="P1469" s="302"/>
      <c r="Q1469" s="302"/>
      <c r="R1469" s="302"/>
      <c r="S1469" s="302"/>
      <c r="T1469" s="302"/>
      <c r="U1469" s="302"/>
      <c r="V1469" s="302"/>
      <c r="W1469" s="302"/>
      <c r="X1469" s="302"/>
      <c r="Y1469" s="302"/>
      <c r="Z1469" s="302"/>
      <c r="AA1469" s="302"/>
      <c r="AD1469"/>
      <c r="AE1469"/>
    </row>
    <row r="1470" spans="2:31" ht="51" hidden="1">
      <c r="B1470" s="313">
        <f t="shared" si="22"/>
        <v>0</v>
      </c>
      <c r="C1470" s="294"/>
      <c r="D1470" s="294"/>
      <c r="E1470" s="294"/>
      <c r="F1470" s="294"/>
      <c r="G1470" s="294"/>
      <c r="H1470" s="296"/>
      <c r="I1470" s="296"/>
      <c r="J1470" s="296"/>
      <c r="K1470" s="217"/>
      <c r="L1470" s="217"/>
      <c r="M1470" s="217"/>
      <c r="N1470" s="302"/>
      <c r="O1470" s="302"/>
      <c r="P1470" s="302"/>
      <c r="Q1470" s="302"/>
      <c r="R1470" s="302"/>
      <c r="S1470" s="302"/>
      <c r="T1470" s="302"/>
      <c r="U1470" s="302"/>
      <c r="V1470" s="302"/>
      <c r="W1470" s="302"/>
      <c r="X1470" s="302"/>
      <c r="Y1470" s="302"/>
      <c r="Z1470" s="302"/>
      <c r="AA1470" s="302"/>
      <c r="AD1470"/>
      <c r="AE1470"/>
    </row>
    <row r="1471" spans="2:31" ht="76.5" hidden="1">
      <c r="B1471" s="313">
        <f t="shared" si="22"/>
        <v>0</v>
      </c>
      <c r="C1471" s="294"/>
      <c r="D1471" s="294"/>
      <c r="E1471" s="294"/>
      <c r="F1471" s="294"/>
      <c r="G1471" s="294"/>
      <c r="H1471" s="296"/>
      <c r="I1471" s="296"/>
      <c r="J1471" s="296"/>
      <c r="K1471" s="217"/>
      <c r="L1471" s="217"/>
      <c r="M1471" s="217"/>
      <c r="N1471" s="302"/>
      <c r="O1471" s="302"/>
      <c r="P1471" s="302"/>
      <c r="Q1471" s="302"/>
      <c r="R1471" s="302"/>
      <c r="S1471" s="302"/>
      <c r="T1471" s="302"/>
      <c r="U1471" s="302"/>
      <c r="V1471" s="302"/>
      <c r="W1471" s="302"/>
      <c r="X1471" s="302"/>
      <c r="Y1471" s="302"/>
      <c r="Z1471" s="302"/>
      <c r="AA1471" s="302"/>
      <c r="AD1471"/>
      <c r="AE1471"/>
    </row>
    <row r="1472" spans="2:31" ht="51" hidden="1">
      <c r="B1472" s="313">
        <f t="shared" si="22"/>
        <v>0</v>
      </c>
      <c r="C1472" s="294"/>
      <c r="D1472" s="294"/>
      <c r="E1472" s="294"/>
      <c r="F1472" s="294"/>
      <c r="G1472" s="294"/>
      <c r="H1472" s="296"/>
      <c r="I1472" s="296"/>
      <c r="J1472" s="296"/>
      <c r="K1472" s="217"/>
      <c r="L1472" s="217"/>
      <c r="M1472" s="217"/>
      <c r="N1472" s="302"/>
      <c r="O1472" s="302"/>
      <c r="P1472" s="302"/>
      <c r="Q1472" s="302"/>
      <c r="R1472" s="302"/>
      <c r="S1472" s="302"/>
      <c r="T1472" s="302"/>
      <c r="U1472" s="302"/>
      <c r="V1472" s="302"/>
      <c r="W1472" s="302"/>
      <c r="X1472" s="302"/>
      <c r="Y1472" s="302"/>
      <c r="Z1472" s="302"/>
      <c r="AA1472" s="302"/>
      <c r="AD1472"/>
      <c r="AE1472"/>
    </row>
    <row r="1473" spans="2:31" ht="51" hidden="1">
      <c r="B1473" s="313">
        <f t="shared" si="22"/>
        <v>0</v>
      </c>
      <c r="C1473" s="294"/>
      <c r="D1473" s="294"/>
      <c r="E1473" s="294"/>
      <c r="F1473" s="294"/>
      <c r="G1473" s="294"/>
      <c r="H1473" s="296"/>
      <c r="I1473" s="296"/>
      <c r="J1473" s="296"/>
      <c r="K1473" s="217"/>
      <c r="L1473" s="217"/>
      <c r="M1473" s="217"/>
      <c r="N1473" s="302"/>
      <c r="O1473" s="302"/>
      <c r="P1473" s="302"/>
      <c r="Q1473" s="302"/>
      <c r="R1473" s="302"/>
      <c r="S1473" s="302"/>
      <c r="T1473" s="302"/>
      <c r="U1473" s="302"/>
      <c r="V1473" s="302"/>
      <c r="W1473" s="302"/>
      <c r="X1473" s="302"/>
      <c r="Y1473" s="302"/>
      <c r="Z1473" s="302"/>
      <c r="AA1473" s="302"/>
      <c r="AD1473"/>
      <c r="AE1473"/>
    </row>
    <row r="1474" spans="2:31" ht="51" hidden="1">
      <c r="B1474" s="313">
        <f t="shared" si="22"/>
        <v>0</v>
      </c>
      <c r="C1474" s="294"/>
      <c r="D1474" s="294"/>
      <c r="E1474" s="294"/>
      <c r="F1474" s="294"/>
      <c r="G1474" s="294"/>
      <c r="H1474" s="296"/>
      <c r="I1474" s="296"/>
      <c r="J1474" s="296"/>
      <c r="K1474" s="217"/>
      <c r="L1474" s="217"/>
      <c r="M1474" s="217"/>
      <c r="N1474" s="302"/>
      <c r="O1474" s="302"/>
      <c r="P1474" s="302"/>
      <c r="Q1474" s="302"/>
      <c r="R1474" s="302"/>
      <c r="S1474" s="302"/>
      <c r="T1474" s="302"/>
      <c r="U1474" s="302"/>
      <c r="V1474" s="302"/>
      <c r="W1474" s="302"/>
      <c r="X1474" s="302"/>
      <c r="Y1474" s="302"/>
      <c r="Z1474" s="302"/>
      <c r="AA1474" s="302"/>
      <c r="AD1474"/>
      <c r="AE1474"/>
    </row>
    <row r="1475" spans="2:31" ht="51" hidden="1">
      <c r="B1475" s="313">
        <f t="shared" si="22"/>
        <v>0</v>
      </c>
      <c r="C1475" s="294"/>
      <c r="D1475" s="294"/>
      <c r="E1475" s="294"/>
      <c r="F1475" s="294"/>
      <c r="G1475" s="294"/>
      <c r="H1475" s="296"/>
      <c r="I1475" s="296"/>
      <c r="J1475" s="296"/>
      <c r="K1475" s="217"/>
      <c r="L1475" s="217"/>
      <c r="M1475" s="217"/>
      <c r="N1475" s="302"/>
      <c r="O1475" s="302"/>
      <c r="P1475" s="302"/>
      <c r="Q1475" s="302"/>
      <c r="R1475" s="302"/>
      <c r="S1475" s="302"/>
      <c r="T1475" s="302"/>
      <c r="U1475" s="302"/>
      <c r="V1475" s="302"/>
      <c r="W1475" s="302"/>
      <c r="X1475" s="302"/>
      <c r="Y1475" s="302"/>
      <c r="Z1475" s="302"/>
      <c r="AA1475" s="302"/>
      <c r="AD1475"/>
      <c r="AE1475"/>
    </row>
    <row r="1476" spans="2:31" ht="51" hidden="1">
      <c r="B1476" s="313">
        <f t="shared" si="22"/>
        <v>0</v>
      </c>
      <c r="C1476" s="294"/>
      <c r="D1476" s="294"/>
      <c r="E1476" s="294"/>
      <c r="F1476" s="294"/>
      <c r="G1476" s="294"/>
      <c r="H1476" s="294"/>
      <c r="I1476" s="294"/>
      <c r="J1476" s="294"/>
      <c r="K1476" s="217"/>
      <c r="L1476" s="217"/>
      <c r="M1476" s="217"/>
      <c r="N1476" s="302"/>
      <c r="O1476" s="302"/>
      <c r="P1476" s="302"/>
      <c r="Q1476" s="302"/>
      <c r="R1476" s="302"/>
      <c r="S1476" s="302"/>
      <c r="T1476" s="302"/>
      <c r="U1476" s="302"/>
      <c r="V1476" s="302"/>
      <c r="W1476" s="302"/>
      <c r="X1476" s="302"/>
      <c r="Y1476" s="302"/>
      <c r="Z1476" s="302"/>
      <c r="AA1476" s="302"/>
      <c r="AD1476"/>
      <c r="AE1476"/>
    </row>
    <row r="1477" spans="2:31" ht="63.75" hidden="1">
      <c r="B1477" s="313">
        <f t="shared" si="22"/>
        <v>0</v>
      </c>
      <c r="C1477" s="294"/>
      <c r="D1477" s="294"/>
      <c r="E1477" s="294"/>
      <c r="F1477" s="294"/>
      <c r="G1477" s="294"/>
      <c r="H1477" s="294"/>
      <c r="I1477" s="294"/>
      <c r="J1477" s="294"/>
      <c r="K1477" s="217"/>
      <c r="L1477" s="217"/>
      <c r="M1477" s="217"/>
      <c r="N1477" s="302"/>
      <c r="O1477" s="302"/>
      <c r="P1477" s="302"/>
      <c r="Q1477" s="302"/>
      <c r="R1477" s="302"/>
      <c r="S1477" s="302"/>
      <c r="T1477" s="302"/>
      <c r="U1477" s="302"/>
      <c r="V1477" s="302"/>
      <c r="W1477" s="302"/>
      <c r="X1477" s="302"/>
      <c r="Y1477" s="302"/>
      <c r="Z1477" s="302"/>
      <c r="AA1477" s="302"/>
      <c r="AD1477"/>
      <c r="AE1477"/>
    </row>
    <row r="1478" spans="2:31" ht="63.75" hidden="1">
      <c r="B1478" s="313">
        <f t="shared" si="22"/>
        <v>0</v>
      </c>
      <c r="C1478" s="294"/>
      <c r="D1478" s="294"/>
      <c r="E1478" s="294"/>
      <c r="F1478" s="294"/>
      <c r="G1478" s="294"/>
      <c r="H1478" s="294"/>
      <c r="I1478" s="294"/>
      <c r="J1478" s="294"/>
      <c r="K1478" s="217"/>
      <c r="L1478" s="217"/>
      <c r="M1478" s="217"/>
      <c r="N1478" s="302"/>
      <c r="O1478" s="302"/>
      <c r="P1478" s="302"/>
      <c r="Q1478" s="302"/>
      <c r="R1478" s="302"/>
      <c r="S1478" s="302"/>
      <c r="T1478" s="302"/>
      <c r="U1478" s="302"/>
      <c r="V1478" s="302"/>
      <c r="W1478" s="302"/>
      <c r="X1478" s="302"/>
      <c r="Y1478" s="302"/>
      <c r="Z1478" s="302"/>
      <c r="AA1478" s="302"/>
      <c r="AD1478"/>
      <c r="AE1478"/>
    </row>
    <row r="1479" spans="2:31" ht="63.75" hidden="1">
      <c r="B1479" s="313">
        <f t="shared" si="22"/>
        <v>0</v>
      </c>
      <c r="C1479" s="294"/>
      <c r="D1479" s="294"/>
      <c r="E1479" s="294"/>
      <c r="F1479" s="294"/>
      <c r="G1479" s="294"/>
      <c r="H1479" s="294"/>
      <c r="I1479" s="294"/>
      <c r="J1479" s="294"/>
      <c r="K1479" s="217"/>
      <c r="L1479" s="217"/>
      <c r="M1479" s="217"/>
      <c r="N1479" s="302"/>
      <c r="O1479" s="302"/>
      <c r="P1479" s="302"/>
      <c r="Q1479" s="302"/>
      <c r="R1479" s="302"/>
      <c r="S1479" s="302"/>
      <c r="T1479" s="302"/>
      <c r="U1479" s="302"/>
      <c r="V1479" s="302"/>
      <c r="W1479" s="302"/>
      <c r="X1479" s="302"/>
      <c r="Y1479" s="302"/>
      <c r="Z1479" s="302"/>
      <c r="AA1479" s="302"/>
      <c r="AD1479"/>
      <c r="AE1479"/>
    </row>
    <row r="1480" spans="2:31" ht="63.75" hidden="1">
      <c r="B1480" s="313">
        <f t="shared" si="22"/>
        <v>0</v>
      </c>
      <c r="C1480" s="294"/>
      <c r="D1480" s="294"/>
      <c r="E1480" s="294"/>
      <c r="F1480" s="294"/>
      <c r="G1480" s="294"/>
      <c r="H1480" s="294"/>
      <c r="I1480" s="294"/>
      <c r="J1480" s="294"/>
      <c r="K1480" s="217"/>
      <c r="L1480" s="217"/>
      <c r="M1480" s="217"/>
      <c r="N1480" s="302"/>
      <c r="O1480" s="302"/>
      <c r="P1480" s="302"/>
      <c r="Q1480" s="302"/>
      <c r="R1480" s="302"/>
      <c r="S1480" s="302"/>
      <c r="T1480" s="302"/>
      <c r="U1480" s="302"/>
      <c r="V1480" s="302"/>
      <c r="W1480" s="302"/>
      <c r="X1480" s="302"/>
      <c r="Y1480" s="302"/>
      <c r="Z1480" s="302"/>
      <c r="AA1480" s="302"/>
      <c r="AD1480"/>
      <c r="AE1480"/>
    </row>
    <row r="1481" spans="2:31" ht="63.75" hidden="1">
      <c r="B1481" s="313">
        <f t="shared" si="22"/>
        <v>0</v>
      </c>
      <c r="C1481" s="294"/>
      <c r="D1481" s="294"/>
      <c r="E1481" s="294"/>
      <c r="F1481" s="294"/>
      <c r="G1481" s="294"/>
      <c r="H1481" s="294"/>
      <c r="I1481" s="294"/>
      <c r="J1481" s="294"/>
      <c r="K1481" s="217"/>
      <c r="L1481" s="217"/>
      <c r="M1481" s="217"/>
      <c r="N1481" s="302"/>
      <c r="O1481" s="302"/>
      <c r="P1481" s="302"/>
      <c r="Q1481" s="302"/>
      <c r="R1481" s="302"/>
      <c r="S1481" s="302"/>
      <c r="T1481" s="302"/>
      <c r="U1481" s="302"/>
      <c r="V1481" s="302"/>
      <c r="W1481" s="302"/>
      <c r="X1481" s="302"/>
      <c r="Y1481" s="302"/>
      <c r="Z1481" s="302"/>
      <c r="AA1481" s="302"/>
      <c r="AD1481"/>
      <c r="AE1481"/>
    </row>
    <row r="1482" spans="2:31" ht="63.75" hidden="1">
      <c r="B1482" s="313">
        <f t="shared" si="22"/>
        <v>0</v>
      </c>
      <c r="C1482" s="294"/>
      <c r="D1482" s="294"/>
      <c r="E1482" s="294"/>
      <c r="F1482" s="294"/>
      <c r="G1482" s="294"/>
      <c r="H1482" s="294"/>
      <c r="I1482" s="294"/>
      <c r="J1482" s="294"/>
      <c r="K1482" s="217"/>
      <c r="L1482" s="217"/>
      <c r="M1482" s="217"/>
      <c r="N1482" s="302"/>
      <c r="O1482" s="302"/>
      <c r="P1482" s="302"/>
      <c r="Q1482" s="302"/>
      <c r="R1482" s="302"/>
      <c r="S1482" s="302"/>
      <c r="T1482" s="302"/>
      <c r="U1482" s="302"/>
      <c r="V1482" s="302"/>
      <c r="W1482" s="302"/>
      <c r="X1482" s="302"/>
      <c r="Y1482" s="302"/>
      <c r="Z1482" s="302"/>
      <c r="AA1482" s="302"/>
      <c r="AD1482"/>
      <c r="AE1482"/>
    </row>
    <row r="1483" spans="2:31" ht="63.75" hidden="1">
      <c r="B1483" s="313">
        <f t="shared" si="22"/>
        <v>0</v>
      </c>
      <c r="C1483" s="294"/>
      <c r="D1483" s="294"/>
      <c r="E1483" s="294"/>
      <c r="F1483" s="294"/>
      <c r="G1483" s="294"/>
      <c r="H1483" s="294"/>
      <c r="I1483" s="294"/>
      <c r="J1483" s="294"/>
      <c r="K1483" s="217"/>
      <c r="L1483" s="217"/>
      <c r="M1483" s="217"/>
      <c r="N1483" s="302"/>
      <c r="O1483" s="302"/>
      <c r="P1483" s="302"/>
      <c r="Q1483" s="302"/>
      <c r="R1483" s="302"/>
      <c r="S1483" s="302"/>
      <c r="T1483" s="302"/>
      <c r="U1483" s="302"/>
      <c r="V1483" s="302"/>
      <c r="W1483" s="302"/>
      <c r="X1483" s="302"/>
      <c r="Y1483" s="302"/>
      <c r="Z1483" s="302"/>
      <c r="AA1483" s="302"/>
      <c r="AD1483"/>
      <c r="AE1483"/>
    </row>
    <row r="1484" spans="2:31" ht="63.75" hidden="1">
      <c r="B1484" s="313">
        <f t="shared" ref="B1484:B1547" si="23">IF($C$8=$B$6,"",AA1484)</f>
        <v>0</v>
      </c>
      <c r="C1484" s="294"/>
      <c r="D1484" s="294"/>
      <c r="E1484" s="294"/>
      <c r="F1484" s="294"/>
      <c r="G1484" s="294"/>
      <c r="H1484" s="294"/>
      <c r="I1484" s="294"/>
      <c r="J1484" s="294"/>
      <c r="K1484" s="217"/>
      <c r="L1484" s="217"/>
      <c r="M1484" s="217"/>
      <c r="N1484" s="302"/>
      <c r="O1484" s="302"/>
      <c r="P1484" s="302"/>
      <c r="Q1484" s="302"/>
      <c r="R1484" s="302"/>
      <c r="S1484" s="302"/>
      <c r="T1484" s="302"/>
      <c r="U1484" s="302"/>
      <c r="V1484" s="302"/>
      <c r="W1484" s="302"/>
      <c r="X1484" s="302"/>
      <c r="Y1484" s="302"/>
      <c r="Z1484" s="302"/>
      <c r="AA1484" s="302"/>
      <c r="AD1484"/>
      <c r="AE1484"/>
    </row>
    <row r="1485" spans="2:31" ht="63.75" hidden="1">
      <c r="B1485" s="313">
        <f t="shared" si="23"/>
        <v>0</v>
      </c>
      <c r="C1485" s="294"/>
      <c r="D1485" s="294"/>
      <c r="E1485" s="294"/>
      <c r="F1485" s="294"/>
      <c r="G1485" s="294"/>
      <c r="H1485" s="296"/>
      <c r="I1485" s="296"/>
      <c r="J1485" s="296"/>
      <c r="K1485" s="217"/>
      <c r="L1485" s="217"/>
      <c r="M1485" s="217"/>
      <c r="N1485" s="302"/>
      <c r="O1485" s="302"/>
      <c r="P1485" s="302"/>
      <c r="Q1485" s="302"/>
      <c r="R1485" s="302"/>
      <c r="S1485" s="302"/>
      <c r="T1485" s="302"/>
      <c r="U1485" s="302"/>
      <c r="V1485" s="302"/>
      <c r="W1485" s="302"/>
      <c r="X1485" s="302"/>
      <c r="Y1485" s="302"/>
      <c r="Z1485" s="302"/>
      <c r="AA1485" s="302"/>
      <c r="AD1485"/>
      <c r="AE1485"/>
    </row>
    <row r="1486" spans="2:31" ht="63.75" hidden="1">
      <c r="B1486" s="313">
        <f t="shared" si="23"/>
        <v>0</v>
      </c>
      <c r="C1486" s="294"/>
      <c r="D1486" s="294"/>
      <c r="E1486" s="294"/>
      <c r="F1486" s="294"/>
      <c r="G1486" s="294"/>
      <c r="H1486" s="296"/>
      <c r="I1486" s="296"/>
      <c r="J1486" s="296"/>
      <c r="K1486" s="217"/>
      <c r="L1486" s="217"/>
      <c r="M1486" s="217"/>
      <c r="N1486" s="302"/>
      <c r="O1486" s="302"/>
      <c r="P1486" s="302"/>
      <c r="Q1486" s="302"/>
      <c r="R1486" s="302"/>
      <c r="S1486" s="302"/>
      <c r="T1486" s="302"/>
      <c r="U1486" s="302"/>
      <c r="V1486" s="302"/>
      <c r="W1486" s="302"/>
      <c r="X1486" s="302"/>
      <c r="Y1486" s="302"/>
      <c r="Z1486" s="302"/>
      <c r="AA1486" s="302"/>
      <c r="AD1486"/>
      <c r="AE1486"/>
    </row>
    <row r="1487" spans="2:31" ht="63.75" hidden="1">
      <c r="B1487" s="313">
        <f t="shared" si="23"/>
        <v>0</v>
      </c>
      <c r="C1487" s="294"/>
      <c r="D1487" s="294"/>
      <c r="E1487" s="294"/>
      <c r="F1487" s="294"/>
      <c r="G1487" s="294"/>
      <c r="H1487" s="296"/>
      <c r="I1487" s="296"/>
      <c r="J1487" s="296"/>
      <c r="K1487" s="217"/>
      <c r="L1487" s="217"/>
      <c r="M1487" s="217"/>
      <c r="N1487" s="302"/>
      <c r="O1487" s="302"/>
      <c r="P1487" s="302"/>
      <c r="Q1487" s="302"/>
      <c r="R1487" s="302"/>
      <c r="S1487" s="302"/>
      <c r="T1487" s="302"/>
      <c r="U1487" s="302"/>
      <c r="V1487" s="302"/>
      <c r="W1487" s="302"/>
      <c r="X1487" s="302"/>
      <c r="Y1487" s="302"/>
      <c r="Z1487" s="302"/>
      <c r="AA1487" s="302"/>
      <c r="AD1487"/>
      <c r="AE1487"/>
    </row>
    <row r="1488" spans="2:31" ht="51" hidden="1">
      <c r="B1488" s="313">
        <f t="shared" si="23"/>
        <v>0</v>
      </c>
      <c r="C1488" s="294"/>
      <c r="D1488" s="294"/>
      <c r="E1488" s="294"/>
      <c r="F1488" s="296"/>
      <c r="G1488" s="296"/>
      <c r="H1488" s="296"/>
      <c r="I1488" s="296"/>
      <c r="J1488" s="296"/>
      <c r="K1488" s="217"/>
      <c r="L1488" s="217"/>
      <c r="M1488" s="217"/>
      <c r="N1488" s="302"/>
      <c r="O1488" s="302"/>
      <c r="P1488" s="302"/>
      <c r="Q1488" s="302"/>
      <c r="R1488" s="302"/>
      <c r="S1488" s="302"/>
      <c r="T1488" s="302"/>
      <c r="U1488" s="302"/>
      <c r="V1488" s="302"/>
      <c r="W1488" s="302"/>
      <c r="X1488" s="302"/>
      <c r="Y1488" s="302"/>
      <c r="Z1488" s="302"/>
      <c r="AA1488" s="302"/>
      <c r="AD1488"/>
      <c r="AE1488"/>
    </row>
    <row r="1489" spans="2:31" ht="51" hidden="1">
      <c r="B1489" s="313">
        <f t="shared" si="23"/>
        <v>0</v>
      </c>
      <c r="C1489" s="294"/>
      <c r="D1489" s="294"/>
      <c r="E1489" s="294"/>
      <c r="F1489" s="296"/>
      <c r="G1489" s="296"/>
      <c r="H1489" s="296"/>
      <c r="I1489" s="296"/>
      <c r="J1489" s="296"/>
      <c r="K1489" s="217"/>
      <c r="L1489" s="217"/>
      <c r="M1489" s="217"/>
      <c r="N1489" s="302"/>
      <c r="O1489" s="302"/>
      <c r="P1489" s="302"/>
      <c r="Q1489" s="302"/>
      <c r="R1489" s="302"/>
      <c r="S1489" s="302"/>
      <c r="T1489" s="302"/>
      <c r="U1489" s="302"/>
      <c r="V1489" s="302"/>
      <c r="W1489" s="302"/>
      <c r="X1489" s="302"/>
      <c r="Y1489" s="302"/>
      <c r="Z1489" s="302"/>
      <c r="AA1489" s="302"/>
      <c r="AD1489"/>
      <c r="AE1489"/>
    </row>
    <row r="1490" spans="2:31" ht="51" hidden="1">
      <c r="B1490" s="313">
        <f t="shared" si="23"/>
        <v>0</v>
      </c>
      <c r="C1490" s="294"/>
      <c r="D1490" s="294"/>
      <c r="E1490" s="294"/>
      <c r="F1490" s="296"/>
      <c r="G1490" s="296"/>
      <c r="H1490" s="296"/>
      <c r="I1490" s="296"/>
      <c r="J1490" s="296"/>
      <c r="K1490" s="217"/>
      <c r="L1490" s="217"/>
      <c r="M1490" s="217"/>
      <c r="N1490" s="302"/>
      <c r="O1490" s="302"/>
      <c r="P1490" s="302"/>
      <c r="Q1490" s="302"/>
      <c r="R1490" s="302"/>
      <c r="S1490" s="302"/>
      <c r="T1490" s="302"/>
      <c r="U1490" s="302"/>
      <c r="V1490" s="302"/>
      <c r="W1490" s="302"/>
      <c r="X1490" s="302"/>
      <c r="Y1490" s="302"/>
      <c r="Z1490" s="302"/>
      <c r="AA1490" s="302"/>
      <c r="AD1490"/>
      <c r="AE1490"/>
    </row>
    <row r="1491" spans="2:31" ht="51" hidden="1">
      <c r="B1491" s="313">
        <f t="shared" si="23"/>
        <v>0</v>
      </c>
      <c r="C1491" s="294"/>
      <c r="D1491" s="294"/>
      <c r="E1491" s="294"/>
      <c r="F1491" s="296"/>
      <c r="G1491" s="296"/>
      <c r="H1491" s="296"/>
      <c r="I1491" s="296"/>
      <c r="J1491" s="296"/>
      <c r="K1491" s="217"/>
      <c r="L1491" s="217"/>
      <c r="M1491" s="217"/>
      <c r="N1491" s="302"/>
      <c r="O1491" s="302"/>
      <c r="P1491" s="302"/>
      <c r="Q1491" s="302"/>
      <c r="R1491" s="302"/>
      <c r="S1491" s="302"/>
      <c r="T1491" s="302"/>
      <c r="U1491" s="302"/>
      <c r="V1491" s="302"/>
      <c r="W1491" s="302"/>
      <c r="X1491" s="302"/>
      <c r="Y1491" s="302"/>
      <c r="Z1491" s="302"/>
      <c r="AA1491" s="302"/>
      <c r="AD1491"/>
      <c r="AE1491"/>
    </row>
    <row r="1492" spans="2:31" ht="51" hidden="1">
      <c r="B1492" s="313">
        <f t="shared" si="23"/>
        <v>0</v>
      </c>
      <c r="C1492" s="294"/>
      <c r="D1492" s="294"/>
      <c r="E1492" s="294"/>
      <c r="F1492" s="296"/>
      <c r="G1492" s="296"/>
      <c r="H1492" s="296"/>
      <c r="I1492" s="296"/>
      <c r="J1492" s="296"/>
      <c r="K1492" s="217"/>
      <c r="L1492" s="217"/>
      <c r="M1492" s="217"/>
      <c r="N1492" s="302"/>
      <c r="O1492" s="302"/>
      <c r="P1492" s="302"/>
      <c r="Q1492" s="302"/>
      <c r="R1492" s="302"/>
      <c r="S1492" s="302"/>
      <c r="T1492" s="302"/>
      <c r="U1492" s="302"/>
      <c r="V1492" s="302"/>
      <c r="W1492" s="302"/>
      <c r="X1492" s="302"/>
      <c r="Y1492" s="302"/>
      <c r="Z1492" s="302"/>
      <c r="AA1492" s="302"/>
      <c r="AD1492"/>
      <c r="AE1492"/>
    </row>
    <row r="1493" spans="2:31" ht="25.5" hidden="1">
      <c r="B1493" s="313">
        <f t="shared" si="23"/>
        <v>0</v>
      </c>
      <c r="C1493" s="294"/>
      <c r="D1493" s="294"/>
      <c r="E1493" s="294"/>
      <c r="F1493" s="296"/>
      <c r="G1493" s="296"/>
      <c r="H1493" s="296"/>
      <c r="I1493" s="296"/>
      <c r="J1493" s="296"/>
      <c r="K1493" s="217"/>
      <c r="L1493" s="217"/>
      <c r="M1493" s="217"/>
      <c r="N1493" s="302"/>
      <c r="O1493" s="302"/>
      <c r="P1493" s="302"/>
      <c r="Q1493" s="302"/>
      <c r="R1493" s="302"/>
      <c r="S1493" s="302"/>
      <c r="T1493" s="302"/>
      <c r="U1493" s="302"/>
      <c r="V1493" s="302"/>
      <c r="W1493" s="302"/>
      <c r="X1493" s="302"/>
      <c r="Y1493" s="302"/>
      <c r="Z1493" s="302"/>
      <c r="AA1493" s="302"/>
      <c r="AD1493"/>
      <c r="AE1493"/>
    </row>
    <row r="1494" spans="2:31" ht="38.25" hidden="1">
      <c r="B1494" s="313">
        <f t="shared" si="23"/>
        <v>0</v>
      </c>
      <c r="C1494" s="294"/>
      <c r="D1494" s="294"/>
      <c r="E1494" s="294"/>
      <c r="F1494" s="296"/>
      <c r="G1494" s="296"/>
      <c r="H1494" s="296"/>
      <c r="I1494" s="296"/>
      <c r="J1494" s="296"/>
      <c r="K1494" s="217"/>
      <c r="L1494" s="217"/>
      <c r="M1494" s="217"/>
      <c r="N1494" s="302"/>
      <c r="O1494" s="302"/>
      <c r="P1494" s="302"/>
      <c r="Q1494" s="302"/>
      <c r="R1494" s="302"/>
      <c r="S1494" s="302"/>
      <c r="T1494" s="302"/>
      <c r="U1494" s="302"/>
      <c r="V1494" s="302"/>
      <c r="W1494" s="302"/>
      <c r="X1494" s="302"/>
      <c r="Y1494" s="302"/>
      <c r="Z1494" s="302"/>
      <c r="AA1494" s="302"/>
      <c r="AD1494"/>
      <c r="AE1494"/>
    </row>
    <row r="1495" spans="2:31" ht="38.25" hidden="1">
      <c r="B1495" s="313">
        <f t="shared" si="23"/>
        <v>0</v>
      </c>
      <c r="C1495" s="294"/>
      <c r="D1495" s="294"/>
      <c r="E1495" s="294"/>
      <c r="F1495" s="296"/>
      <c r="G1495" s="296"/>
      <c r="H1495" s="296"/>
      <c r="I1495" s="296"/>
      <c r="J1495" s="296"/>
      <c r="K1495" s="217"/>
      <c r="L1495" s="217"/>
      <c r="M1495" s="217"/>
      <c r="N1495" s="302"/>
      <c r="O1495" s="302"/>
      <c r="P1495" s="302"/>
      <c r="Q1495" s="302"/>
      <c r="R1495" s="302"/>
      <c r="S1495" s="302"/>
      <c r="T1495" s="302"/>
      <c r="U1495" s="302"/>
      <c r="V1495" s="302"/>
      <c r="W1495" s="302"/>
      <c r="X1495" s="302"/>
      <c r="Y1495" s="302"/>
      <c r="Z1495" s="302"/>
      <c r="AA1495" s="302"/>
      <c r="AD1495"/>
      <c r="AE1495"/>
    </row>
    <row r="1496" spans="2:31" ht="51" hidden="1">
      <c r="B1496" s="313">
        <f t="shared" si="23"/>
        <v>0</v>
      </c>
      <c r="C1496" s="294"/>
      <c r="D1496" s="294"/>
      <c r="E1496" s="294"/>
      <c r="F1496" s="296"/>
      <c r="G1496" s="296"/>
      <c r="H1496" s="296"/>
      <c r="I1496" s="296"/>
      <c r="J1496" s="296"/>
      <c r="K1496" s="217"/>
      <c r="L1496" s="217"/>
      <c r="M1496" s="217"/>
      <c r="N1496" s="302"/>
      <c r="O1496" s="302"/>
      <c r="P1496" s="302"/>
      <c r="Q1496" s="302"/>
      <c r="R1496" s="302"/>
      <c r="S1496" s="302"/>
      <c r="T1496" s="302"/>
      <c r="U1496" s="302"/>
      <c r="V1496" s="302"/>
      <c r="W1496" s="302"/>
      <c r="X1496" s="302"/>
      <c r="Y1496" s="302"/>
      <c r="Z1496" s="302"/>
      <c r="AA1496" s="302"/>
      <c r="AD1496"/>
      <c r="AE1496"/>
    </row>
    <row r="1497" spans="2:31" ht="51" hidden="1">
      <c r="B1497" s="313">
        <f t="shared" si="23"/>
        <v>0</v>
      </c>
      <c r="C1497" s="294"/>
      <c r="D1497" s="294"/>
      <c r="E1497" s="294"/>
      <c r="F1497" s="296"/>
      <c r="G1497" s="296"/>
      <c r="H1497" s="296"/>
      <c r="I1497" s="296"/>
      <c r="J1497" s="296"/>
      <c r="K1497" s="217"/>
      <c r="L1497" s="217"/>
      <c r="M1497" s="217"/>
      <c r="N1497" s="302"/>
      <c r="O1497" s="302"/>
      <c r="P1497" s="302"/>
      <c r="Q1497" s="302"/>
      <c r="R1497" s="302"/>
      <c r="S1497" s="302"/>
      <c r="T1497" s="302"/>
      <c r="U1497" s="302"/>
      <c r="V1497" s="302"/>
      <c r="W1497" s="302"/>
      <c r="X1497" s="302"/>
      <c r="Y1497" s="302"/>
      <c r="Z1497" s="302"/>
      <c r="AA1497" s="302"/>
      <c r="AD1497"/>
      <c r="AE1497"/>
    </row>
    <row r="1498" spans="2:31" ht="51" hidden="1">
      <c r="B1498" s="313">
        <f t="shared" si="23"/>
        <v>0</v>
      </c>
      <c r="C1498" s="294"/>
      <c r="D1498" s="294"/>
      <c r="E1498" s="294"/>
      <c r="F1498" s="294"/>
      <c r="G1498" s="294"/>
      <c r="H1498" s="296"/>
      <c r="I1498" s="296"/>
      <c r="J1498" s="296"/>
      <c r="K1498" s="217"/>
      <c r="L1498" s="217"/>
      <c r="M1498" s="217"/>
      <c r="N1498" s="302"/>
      <c r="O1498" s="302"/>
      <c r="P1498" s="302"/>
      <c r="Q1498" s="302"/>
      <c r="R1498" s="302"/>
      <c r="S1498" s="302"/>
      <c r="T1498" s="302"/>
      <c r="U1498" s="302"/>
      <c r="V1498" s="302"/>
      <c r="W1498" s="302"/>
      <c r="X1498" s="302"/>
      <c r="Y1498" s="302"/>
      <c r="Z1498" s="302"/>
      <c r="AA1498" s="302"/>
      <c r="AD1498"/>
      <c r="AE1498"/>
    </row>
    <row r="1499" spans="2:31" ht="51" hidden="1">
      <c r="B1499" s="313">
        <f t="shared" si="23"/>
        <v>0</v>
      </c>
      <c r="C1499" s="294"/>
      <c r="D1499" s="294"/>
      <c r="E1499" s="294"/>
      <c r="F1499" s="294"/>
      <c r="G1499" s="294"/>
      <c r="H1499" s="294"/>
      <c r="I1499" s="294"/>
      <c r="J1499" s="294"/>
      <c r="K1499" s="217"/>
      <c r="L1499" s="217"/>
      <c r="M1499" s="217"/>
      <c r="N1499" s="302"/>
      <c r="O1499" s="302"/>
      <c r="P1499" s="302"/>
      <c r="Q1499" s="302"/>
      <c r="R1499" s="302"/>
      <c r="S1499" s="302"/>
      <c r="T1499" s="302"/>
      <c r="U1499" s="302"/>
      <c r="V1499" s="302"/>
      <c r="W1499" s="302"/>
      <c r="X1499" s="302"/>
      <c r="Y1499" s="302"/>
      <c r="Z1499" s="302"/>
      <c r="AA1499" s="302"/>
      <c r="AD1499"/>
      <c r="AE1499"/>
    </row>
    <row r="1500" spans="2:31" ht="51" hidden="1">
      <c r="B1500" s="313">
        <f t="shared" si="23"/>
        <v>0</v>
      </c>
      <c r="C1500" s="294"/>
      <c r="D1500" s="294"/>
      <c r="E1500" s="294"/>
      <c r="F1500" s="296"/>
      <c r="G1500" s="296"/>
      <c r="H1500" s="296"/>
      <c r="I1500" s="296"/>
      <c r="J1500" s="296"/>
      <c r="K1500" s="217"/>
      <c r="L1500" s="217"/>
      <c r="M1500" s="217"/>
      <c r="N1500" s="302"/>
      <c r="O1500" s="302"/>
      <c r="P1500" s="302"/>
      <c r="Q1500" s="302"/>
      <c r="R1500" s="302"/>
      <c r="S1500" s="302"/>
      <c r="T1500" s="302"/>
      <c r="U1500" s="302"/>
      <c r="V1500" s="302"/>
      <c r="W1500" s="302"/>
      <c r="X1500" s="302"/>
      <c r="Y1500" s="302"/>
      <c r="Z1500" s="302"/>
      <c r="AA1500" s="302"/>
      <c r="AD1500"/>
      <c r="AE1500"/>
    </row>
    <row r="1501" spans="2:31" ht="51" hidden="1">
      <c r="B1501" s="313">
        <f t="shared" si="23"/>
        <v>0</v>
      </c>
      <c r="C1501" s="294"/>
      <c r="D1501" s="294"/>
      <c r="E1501" s="294"/>
      <c r="F1501" s="296"/>
      <c r="G1501" s="296"/>
      <c r="H1501" s="296"/>
      <c r="I1501" s="296"/>
      <c r="J1501" s="296"/>
      <c r="K1501" s="217"/>
      <c r="L1501" s="217"/>
      <c r="M1501" s="217"/>
      <c r="N1501" s="302"/>
      <c r="O1501" s="302"/>
      <c r="P1501" s="302"/>
      <c r="Q1501" s="302"/>
      <c r="R1501" s="302"/>
      <c r="S1501" s="302"/>
      <c r="T1501" s="302"/>
      <c r="U1501" s="302"/>
      <c r="V1501" s="302"/>
      <c r="W1501" s="302"/>
      <c r="X1501" s="302"/>
      <c r="Y1501" s="302"/>
      <c r="Z1501" s="302"/>
      <c r="AA1501" s="302"/>
      <c r="AD1501"/>
      <c r="AE1501"/>
    </row>
    <row r="1502" spans="2:31" ht="51" hidden="1">
      <c r="B1502" s="313">
        <f t="shared" si="23"/>
        <v>0</v>
      </c>
      <c r="C1502" s="294"/>
      <c r="D1502" s="294"/>
      <c r="E1502" s="294"/>
      <c r="F1502" s="296"/>
      <c r="G1502" s="296"/>
      <c r="H1502" s="296"/>
      <c r="I1502" s="296"/>
      <c r="J1502" s="296"/>
      <c r="K1502" s="217"/>
      <c r="L1502" s="217"/>
      <c r="M1502" s="217"/>
      <c r="N1502" s="302"/>
      <c r="O1502" s="302"/>
      <c r="P1502" s="302"/>
      <c r="Q1502" s="302"/>
      <c r="R1502" s="302"/>
      <c r="S1502" s="302"/>
      <c r="T1502" s="302"/>
      <c r="U1502" s="302"/>
      <c r="V1502" s="302"/>
      <c r="W1502" s="302"/>
      <c r="X1502" s="302"/>
      <c r="Y1502" s="302"/>
      <c r="Z1502" s="302"/>
      <c r="AA1502" s="302"/>
      <c r="AD1502"/>
      <c r="AE1502"/>
    </row>
    <row r="1503" spans="2:31" ht="51" hidden="1">
      <c r="B1503" s="313">
        <f t="shared" si="23"/>
        <v>0</v>
      </c>
      <c r="C1503" s="294"/>
      <c r="D1503" s="294"/>
      <c r="E1503" s="294"/>
      <c r="F1503" s="296"/>
      <c r="G1503" s="296"/>
      <c r="H1503" s="296"/>
      <c r="I1503" s="296"/>
      <c r="J1503" s="296"/>
      <c r="K1503" s="217"/>
      <c r="L1503" s="217"/>
      <c r="M1503" s="217"/>
      <c r="N1503" s="302"/>
      <c r="O1503" s="302"/>
      <c r="P1503" s="302"/>
      <c r="Q1503" s="302"/>
      <c r="R1503" s="302"/>
      <c r="S1503" s="302"/>
      <c r="T1503" s="302"/>
      <c r="U1503" s="302"/>
      <c r="V1503" s="302"/>
      <c r="W1503" s="302"/>
      <c r="X1503" s="302"/>
      <c r="Y1503" s="302"/>
      <c r="Z1503" s="302"/>
      <c r="AA1503" s="302"/>
      <c r="AD1503"/>
      <c r="AE1503"/>
    </row>
    <row r="1504" spans="2:31" ht="25.5" hidden="1">
      <c r="B1504" s="313">
        <f t="shared" si="23"/>
        <v>0</v>
      </c>
      <c r="C1504" s="294"/>
      <c r="D1504" s="294"/>
      <c r="E1504" s="294"/>
      <c r="F1504" s="296"/>
      <c r="G1504" s="296"/>
      <c r="H1504" s="296"/>
      <c r="I1504" s="296"/>
      <c r="J1504" s="296"/>
      <c r="K1504" s="217"/>
      <c r="L1504" s="217"/>
      <c r="M1504" s="217"/>
      <c r="N1504" s="302"/>
      <c r="O1504" s="302"/>
      <c r="P1504" s="302"/>
      <c r="Q1504" s="302"/>
      <c r="R1504" s="302"/>
      <c r="S1504" s="302"/>
      <c r="T1504" s="302"/>
      <c r="U1504" s="302"/>
      <c r="V1504" s="302"/>
      <c r="W1504" s="302"/>
      <c r="X1504" s="302"/>
      <c r="Y1504" s="302"/>
      <c r="Z1504" s="302"/>
      <c r="AA1504" s="302"/>
      <c r="AD1504"/>
      <c r="AE1504"/>
    </row>
    <row r="1505" spans="2:31" ht="38.25" hidden="1">
      <c r="B1505" s="313">
        <f t="shared" si="23"/>
        <v>0</v>
      </c>
      <c r="C1505" s="294"/>
      <c r="D1505" s="294"/>
      <c r="E1505" s="294"/>
      <c r="F1505" s="296"/>
      <c r="G1505" s="296"/>
      <c r="H1505" s="296"/>
      <c r="I1505" s="296"/>
      <c r="J1505" s="296"/>
      <c r="K1505" s="217"/>
      <c r="L1505" s="217"/>
      <c r="M1505" s="217"/>
      <c r="N1505" s="302"/>
      <c r="O1505" s="302"/>
      <c r="P1505" s="302"/>
      <c r="Q1505" s="302"/>
      <c r="R1505" s="302"/>
      <c r="S1505" s="302"/>
      <c r="T1505" s="302"/>
      <c r="U1505" s="302"/>
      <c r="V1505" s="302"/>
      <c r="W1505" s="302"/>
      <c r="X1505" s="302"/>
      <c r="Y1505" s="302"/>
      <c r="Z1505" s="302"/>
      <c r="AA1505" s="302"/>
      <c r="AD1505"/>
      <c r="AE1505"/>
    </row>
    <row r="1506" spans="2:31" ht="38.25" hidden="1">
      <c r="B1506" s="313">
        <f t="shared" si="23"/>
        <v>0</v>
      </c>
      <c r="C1506" s="294"/>
      <c r="D1506" s="294"/>
      <c r="E1506" s="294"/>
      <c r="F1506" s="296"/>
      <c r="G1506" s="296"/>
      <c r="H1506" s="296"/>
      <c r="I1506" s="296"/>
      <c r="J1506" s="296"/>
      <c r="K1506" s="217"/>
      <c r="L1506" s="217"/>
      <c r="M1506" s="217"/>
      <c r="N1506" s="302"/>
      <c r="O1506" s="302"/>
      <c r="P1506" s="302"/>
      <c r="Q1506" s="302"/>
      <c r="R1506" s="302"/>
      <c r="S1506" s="302"/>
      <c r="T1506" s="302"/>
      <c r="U1506" s="302"/>
      <c r="V1506" s="302"/>
      <c r="W1506" s="302"/>
      <c r="X1506" s="302"/>
      <c r="Y1506" s="302"/>
      <c r="Z1506" s="302"/>
      <c r="AA1506" s="302"/>
      <c r="AD1506"/>
      <c r="AE1506"/>
    </row>
    <row r="1507" spans="2:31" ht="25.5" hidden="1">
      <c r="B1507" s="313">
        <f t="shared" si="23"/>
        <v>0</v>
      </c>
      <c r="C1507" s="294"/>
      <c r="D1507" s="294"/>
      <c r="E1507" s="294"/>
      <c r="F1507" s="296"/>
      <c r="G1507" s="296"/>
      <c r="H1507" s="296"/>
      <c r="I1507" s="296"/>
      <c r="J1507" s="296"/>
      <c r="K1507" s="217"/>
      <c r="L1507" s="217"/>
      <c r="M1507" s="217"/>
      <c r="N1507" s="302"/>
      <c r="O1507" s="302"/>
      <c r="P1507" s="302"/>
      <c r="Q1507" s="302"/>
      <c r="R1507" s="302"/>
      <c r="S1507" s="302"/>
      <c r="T1507" s="302"/>
      <c r="U1507" s="302"/>
      <c r="V1507" s="302"/>
      <c r="W1507" s="302"/>
      <c r="X1507" s="302"/>
      <c r="Y1507" s="302"/>
      <c r="Z1507" s="302"/>
      <c r="AA1507" s="302"/>
      <c r="AD1507"/>
      <c r="AE1507"/>
    </row>
    <row r="1508" spans="2:31" ht="38.25" hidden="1">
      <c r="B1508" s="313">
        <f t="shared" si="23"/>
        <v>0</v>
      </c>
      <c r="C1508" s="296"/>
      <c r="D1508" s="296"/>
      <c r="E1508" s="296"/>
      <c r="F1508" s="296"/>
      <c r="G1508" s="296"/>
      <c r="H1508" s="296"/>
      <c r="I1508" s="296"/>
      <c r="J1508" s="296"/>
      <c r="K1508" s="217"/>
      <c r="L1508" s="217"/>
      <c r="M1508" s="217"/>
      <c r="N1508" s="302"/>
      <c r="O1508" s="302"/>
      <c r="P1508" s="302"/>
      <c r="Q1508" s="302"/>
      <c r="R1508" s="302"/>
      <c r="S1508" s="302"/>
      <c r="T1508" s="302"/>
      <c r="U1508" s="302"/>
      <c r="V1508" s="302"/>
      <c r="W1508" s="302"/>
      <c r="X1508" s="302"/>
      <c r="Y1508" s="302"/>
      <c r="Z1508" s="302"/>
      <c r="AA1508" s="302"/>
      <c r="AD1508"/>
      <c r="AE1508"/>
    </row>
    <row r="1509" spans="2:31" ht="25.5" hidden="1">
      <c r="B1509" s="313">
        <f t="shared" si="23"/>
        <v>0</v>
      </c>
      <c r="C1509" s="296"/>
      <c r="D1509" s="296"/>
      <c r="E1509" s="296"/>
      <c r="F1509" s="296"/>
      <c r="G1509" s="296"/>
      <c r="H1509" s="296"/>
      <c r="I1509" s="296"/>
      <c r="J1509" s="296"/>
      <c r="K1509" s="217"/>
      <c r="L1509" s="217"/>
      <c r="M1509" s="217"/>
      <c r="N1509" s="302"/>
      <c r="O1509" s="302"/>
      <c r="P1509" s="302"/>
      <c r="Q1509" s="302"/>
      <c r="R1509" s="302"/>
      <c r="S1509" s="302"/>
      <c r="T1509" s="302"/>
      <c r="U1509" s="302"/>
      <c r="V1509" s="302"/>
      <c r="W1509" s="302"/>
      <c r="X1509" s="302"/>
      <c r="Y1509" s="302"/>
      <c r="Z1509" s="302"/>
      <c r="AA1509" s="302"/>
      <c r="AD1509"/>
      <c r="AE1509"/>
    </row>
    <row r="1510" spans="2:31" ht="38.25" hidden="1">
      <c r="B1510" s="313">
        <f t="shared" si="23"/>
        <v>0</v>
      </c>
      <c r="C1510" s="296"/>
      <c r="D1510" s="296"/>
      <c r="E1510" s="296"/>
      <c r="F1510" s="296"/>
      <c r="G1510" s="296"/>
      <c r="H1510" s="296"/>
      <c r="I1510" s="296"/>
      <c r="J1510" s="296"/>
      <c r="K1510" s="217"/>
      <c r="L1510" s="217"/>
      <c r="M1510" s="217"/>
      <c r="N1510" s="302"/>
      <c r="O1510" s="302"/>
      <c r="P1510" s="302"/>
      <c r="Q1510" s="302"/>
      <c r="R1510" s="302"/>
      <c r="S1510" s="302"/>
      <c r="T1510" s="302"/>
      <c r="U1510" s="302"/>
      <c r="V1510" s="302"/>
      <c r="W1510" s="302"/>
      <c r="X1510" s="302"/>
      <c r="Y1510" s="302"/>
      <c r="Z1510" s="302"/>
      <c r="AA1510" s="302"/>
      <c r="AD1510"/>
      <c r="AE1510"/>
    </row>
    <row r="1511" spans="2:31" ht="25.5" hidden="1">
      <c r="B1511" s="313">
        <f t="shared" si="23"/>
        <v>0</v>
      </c>
      <c r="C1511" s="296"/>
      <c r="D1511" s="296"/>
      <c r="E1511" s="296"/>
      <c r="F1511" s="296"/>
      <c r="G1511" s="296"/>
      <c r="H1511" s="296"/>
      <c r="I1511" s="296"/>
      <c r="J1511" s="296"/>
      <c r="K1511" s="217"/>
      <c r="L1511" s="217"/>
      <c r="M1511" s="217"/>
      <c r="N1511" s="302"/>
      <c r="O1511" s="302"/>
      <c r="P1511" s="302"/>
      <c r="Q1511" s="302"/>
      <c r="R1511" s="302"/>
      <c r="S1511" s="302"/>
      <c r="T1511" s="302"/>
      <c r="U1511" s="302"/>
      <c r="V1511" s="302"/>
      <c r="W1511" s="302"/>
      <c r="X1511" s="302"/>
      <c r="Y1511" s="302"/>
      <c r="Z1511" s="302"/>
      <c r="AA1511" s="302"/>
      <c r="AD1511"/>
      <c r="AE1511"/>
    </row>
    <row r="1512" spans="2:31" ht="38.25" hidden="1">
      <c r="B1512" s="313">
        <f t="shared" si="23"/>
        <v>0</v>
      </c>
      <c r="C1512" s="296"/>
      <c r="D1512" s="296"/>
      <c r="E1512" s="296"/>
      <c r="F1512" s="296"/>
      <c r="G1512" s="296"/>
      <c r="H1512" s="296"/>
      <c r="I1512" s="296"/>
      <c r="J1512" s="296"/>
      <c r="K1512" s="217"/>
      <c r="L1512" s="217"/>
      <c r="M1512" s="217"/>
      <c r="N1512" s="302"/>
      <c r="O1512" s="302"/>
      <c r="P1512" s="302"/>
      <c r="Q1512" s="302"/>
      <c r="R1512" s="302"/>
      <c r="S1512" s="302"/>
      <c r="T1512" s="302"/>
      <c r="U1512" s="302"/>
      <c r="V1512" s="302"/>
      <c r="W1512" s="302"/>
      <c r="X1512" s="302"/>
      <c r="Y1512" s="302"/>
      <c r="Z1512" s="302"/>
      <c r="AA1512" s="302"/>
      <c r="AD1512"/>
      <c r="AE1512"/>
    </row>
    <row r="1513" spans="2:31" ht="25.5" hidden="1">
      <c r="B1513" s="313">
        <f t="shared" si="23"/>
        <v>0</v>
      </c>
      <c r="C1513" s="296"/>
      <c r="D1513" s="296"/>
      <c r="E1513" s="296"/>
      <c r="F1513" s="296"/>
      <c r="G1513" s="296"/>
      <c r="H1513" s="296"/>
      <c r="I1513" s="296"/>
      <c r="J1513" s="296"/>
      <c r="K1513" s="217"/>
      <c r="L1513" s="217"/>
      <c r="M1513" s="217"/>
      <c r="N1513" s="302"/>
      <c r="O1513" s="302"/>
      <c r="P1513" s="302"/>
      <c r="Q1513" s="302"/>
      <c r="R1513" s="302"/>
      <c r="S1513" s="302"/>
      <c r="T1513" s="302"/>
      <c r="U1513" s="302"/>
      <c r="V1513" s="302"/>
      <c r="W1513" s="302"/>
      <c r="X1513" s="302"/>
      <c r="Y1513" s="302"/>
      <c r="Z1513" s="302"/>
      <c r="AA1513" s="302"/>
      <c r="AD1513"/>
      <c r="AE1513"/>
    </row>
    <row r="1514" spans="2:31" ht="38.25" hidden="1">
      <c r="B1514" s="313">
        <f t="shared" si="23"/>
        <v>0</v>
      </c>
      <c r="C1514" s="296"/>
      <c r="D1514" s="296"/>
      <c r="E1514" s="296"/>
      <c r="F1514" s="296"/>
      <c r="G1514" s="296"/>
      <c r="H1514" s="296"/>
      <c r="I1514" s="296"/>
      <c r="J1514" s="296"/>
      <c r="K1514" s="217"/>
      <c r="L1514" s="217"/>
      <c r="M1514" s="217"/>
      <c r="N1514" s="302"/>
      <c r="O1514" s="302"/>
      <c r="P1514" s="302"/>
      <c r="Q1514" s="302"/>
      <c r="R1514" s="302"/>
      <c r="S1514" s="302"/>
      <c r="T1514" s="302"/>
      <c r="U1514" s="302"/>
      <c r="V1514" s="302"/>
      <c r="W1514" s="302"/>
      <c r="X1514" s="302"/>
      <c r="Y1514" s="302"/>
      <c r="Z1514" s="302"/>
      <c r="AA1514" s="302"/>
      <c r="AD1514"/>
      <c r="AE1514"/>
    </row>
    <row r="1515" spans="2:31" ht="25.5" hidden="1">
      <c r="B1515" s="313">
        <f t="shared" si="23"/>
        <v>0</v>
      </c>
      <c r="C1515" s="296"/>
      <c r="D1515" s="296"/>
      <c r="E1515" s="296"/>
      <c r="F1515" s="296"/>
      <c r="G1515" s="296"/>
      <c r="H1515" s="296"/>
      <c r="I1515" s="296"/>
      <c r="J1515" s="296"/>
      <c r="K1515" s="217"/>
      <c r="L1515" s="217"/>
      <c r="M1515" s="217"/>
      <c r="N1515" s="302"/>
      <c r="O1515" s="302"/>
      <c r="P1515" s="302"/>
      <c r="Q1515" s="302"/>
      <c r="R1515" s="302"/>
      <c r="S1515" s="302"/>
      <c r="T1515" s="302"/>
      <c r="U1515" s="302"/>
      <c r="V1515" s="302"/>
      <c r="W1515" s="302"/>
      <c r="X1515" s="302"/>
      <c r="Y1515" s="302"/>
      <c r="Z1515" s="302"/>
      <c r="AA1515" s="302"/>
      <c r="AD1515"/>
      <c r="AE1515"/>
    </row>
    <row r="1516" spans="2:31" ht="38.25" hidden="1">
      <c r="B1516" s="313">
        <f t="shared" si="23"/>
        <v>0</v>
      </c>
      <c r="C1516" s="296"/>
      <c r="D1516" s="296"/>
      <c r="E1516" s="296"/>
      <c r="F1516" s="296"/>
      <c r="G1516" s="296"/>
      <c r="H1516" s="296"/>
      <c r="I1516" s="296"/>
      <c r="J1516" s="296"/>
      <c r="K1516" s="217"/>
      <c r="L1516" s="217"/>
      <c r="M1516" s="217"/>
      <c r="N1516" s="302"/>
      <c r="O1516" s="302"/>
      <c r="P1516" s="302"/>
      <c r="Q1516" s="302"/>
      <c r="R1516" s="302"/>
      <c r="S1516" s="302"/>
      <c r="T1516" s="302"/>
      <c r="U1516" s="302"/>
      <c r="V1516" s="302"/>
      <c r="W1516" s="302"/>
      <c r="X1516" s="302"/>
      <c r="Y1516" s="302"/>
      <c r="Z1516" s="302"/>
      <c r="AA1516" s="302"/>
      <c r="AD1516"/>
      <c r="AE1516"/>
    </row>
    <row r="1517" spans="2:31" ht="38.25" hidden="1">
      <c r="B1517" s="313">
        <f t="shared" si="23"/>
        <v>0</v>
      </c>
      <c r="C1517" s="296"/>
      <c r="D1517" s="296"/>
      <c r="E1517" s="296"/>
      <c r="F1517" s="296"/>
      <c r="G1517" s="296"/>
      <c r="H1517" s="296"/>
      <c r="I1517" s="296"/>
      <c r="J1517" s="296"/>
      <c r="K1517" s="217"/>
      <c r="L1517" s="217"/>
      <c r="M1517" s="217"/>
      <c r="N1517" s="302"/>
      <c r="O1517" s="302"/>
      <c r="P1517" s="302"/>
      <c r="Q1517" s="302"/>
      <c r="R1517" s="302"/>
      <c r="S1517" s="302"/>
      <c r="T1517" s="302"/>
      <c r="U1517" s="302"/>
      <c r="V1517" s="302"/>
      <c r="W1517" s="302"/>
      <c r="X1517" s="302"/>
      <c r="Y1517" s="302"/>
      <c r="Z1517" s="302"/>
      <c r="AA1517" s="302"/>
      <c r="AD1517"/>
      <c r="AE1517"/>
    </row>
    <row r="1518" spans="2:31" ht="63.75" hidden="1">
      <c r="B1518" s="313">
        <f t="shared" si="23"/>
        <v>0</v>
      </c>
      <c r="C1518" s="296"/>
      <c r="D1518" s="296"/>
      <c r="E1518" s="296"/>
      <c r="F1518" s="296"/>
      <c r="G1518" s="296"/>
      <c r="H1518" s="296"/>
      <c r="I1518" s="296"/>
      <c r="J1518" s="296"/>
      <c r="K1518" s="217"/>
      <c r="L1518" s="217"/>
      <c r="M1518" s="217"/>
      <c r="N1518" s="302"/>
      <c r="O1518" s="302"/>
      <c r="P1518" s="302"/>
      <c r="Q1518" s="302"/>
      <c r="R1518" s="302"/>
      <c r="S1518" s="302"/>
      <c r="T1518" s="302"/>
      <c r="U1518" s="302"/>
      <c r="V1518" s="302"/>
      <c r="W1518" s="302"/>
      <c r="X1518" s="302"/>
      <c r="Y1518" s="302"/>
      <c r="Z1518" s="302"/>
      <c r="AA1518" s="302"/>
      <c r="AD1518"/>
      <c r="AE1518"/>
    </row>
    <row r="1519" spans="2:31" ht="63.75" hidden="1">
      <c r="B1519" s="313">
        <f t="shared" si="23"/>
        <v>0</v>
      </c>
      <c r="C1519" s="296"/>
      <c r="D1519" s="296"/>
      <c r="E1519" s="296"/>
      <c r="F1519" s="296"/>
      <c r="G1519" s="296"/>
      <c r="H1519" s="296"/>
      <c r="I1519" s="296"/>
      <c r="J1519" s="296"/>
      <c r="K1519" s="217"/>
      <c r="L1519" s="217"/>
      <c r="M1519" s="217"/>
      <c r="N1519" s="302"/>
      <c r="O1519" s="302"/>
      <c r="P1519" s="302"/>
      <c r="Q1519" s="302"/>
      <c r="R1519" s="302"/>
      <c r="S1519" s="302"/>
      <c r="T1519" s="302"/>
      <c r="U1519" s="302"/>
      <c r="V1519" s="302"/>
      <c r="W1519" s="302"/>
      <c r="X1519" s="302"/>
      <c r="Y1519" s="302"/>
      <c r="Z1519" s="302"/>
      <c r="AA1519" s="302"/>
      <c r="AD1519"/>
      <c r="AE1519"/>
    </row>
    <row r="1520" spans="2:31" ht="25.5" hidden="1">
      <c r="B1520" s="313">
        <f t="shared" si="23"/>
        <v>0</v>
      </c>
      <c r="C1520" s="296"/>
      <c r="D1520" s="296"/>
      <c r="E1520" s="296"/>
      <c r="F1520" s="296"/>
      <c r="G1520" s="296"/>
      <c r="H1520" s="296"/>
      <c r="I1520" s="296"/>
      <c r="J1520" s="296"/>
      <c r="K1520" s="217"/>
      <c r="L1520" s="217"/>
      <c r="M1520" s="217"/>
      <c r="N1520" s="302"/>
      <c r="O1520" s="302"/>
      <c r="P1520" s="302"/>
      <c r="Q1520" s="302"/>
      <c r="R1520" s="302"/>
      <c r="S1520" s="302"/>
      <c r="T1520" s="302"/>
      <c r="U1520" s="302"/>
      <c r="V1520" s="302"/>
      <c r="W1520" s="302"/>
      <c r="X1520" s="302"/>
      <c r="Y1520" s="302"/>
      <c r="Z1520" s="302"/>
      <c r="AA1520" s="302"/>
      <c r="AD1520"/>
      <c r="AE1520"/>
    </row>
    <row r="1521" spans="2:31" ht="38.25" hidden="1">
      <c r="B1521" s="313">
        <f t="shared" si="23"/>
        <v>0</v>
      </c>
      <c r="C1521" s="296"/>
      <c r="D1521" s="296"/>
      <c r="E1521" s="296"/>
      <c r="F1521" s="296"/>
      <c r="G1521" s="296"/>
      <c r="H1521" s="296"/>
      <c r="I1521" s="296"/>
      <c r="J1521" s="296"/>
      <c r="K1521" s="217"/>
      <c r="L1521" s="217"/>
      <c r="M1521" s="217"/>
      <c r="N1521" s="302"/>
      <c r="O1521" s="302"/>
      <c r="P1521" s="302"/>
      <c r="Q1521" s="302"/>
      <c r="R1521" s="302"/>
      <c r="S1521" s="302"/>
      <c r="T1521" s="302"/>
      <c r="U1521" s="302"/>
      <c r="V1521" s="302"/>
      <c r="W1521" s="302"/>
      <c r="X1521" s="302"/>
      <c r="Y1521" s="302"/>
      <c r="Z1521" s="302"/>
      <c r="AA1521" s="302"/>
      <c r="AD1521"/>
      <c r="AE1521"/>
    </row>
    <row r="1522" spans="2:31" ht="63.75" hidden="1">
      <c r="B1522" s="313">
        <f t="shared" si="23"/>
        <v>0</v>
      </c>
      <c r="C1522" s="296"/>
      <c r="D1522" s="296"/>
      <c r="E1522" s="296"/>
      <c r="F1522" s="296"/>
      <c r="G1522" s="296"/>
      <c r="H1522" s="296"/>
      <c r="I1522" s="296"/>
      <c r="J1522" s="296"/>
      <c r="K1522" s="217"/>
      <c r="L1522" s="217"/>
      <c r="M1522" s="217"/>
      <c r="N1522" s="302"/>
      <c r="O1522" s="302"/>
      <c r="P1522" s="302"/>
      <c r="Q1522" s="302"/>
      <c r="R1522" s="302"/>
      <c r="S1522" s="302"/>
      <c r="T1522" s="302"/>
      <c r="U1522" s="302"/>
      <c r="V1522" s="302"/>
      <c r="W1522" s="302"/>
      <c r="X1522" s="302"/>
      <c r="Y1522" s="302"/>
      <c r="Z1522" s="302"/>
      <c r="AA1522" s="302"/>
      <c r="AD1522"/>
      <c r="AE1522"/>
    </row>
    <row r="1523" spans="2:31" ht="63.75" hidden="1">
      <c r="B1523" s="313">
        <f t="shared" si="23"/>
        <v>0</v>
      </c>
      <c r="C1523" s="296"/>
      <c r="D1523" s="296"/>
      <c r="E1523" s="296"/>
      <c r="F1523" s="296"/>
      <c r="G1523" s="296"/>
      <c r="H1523" s="296"/>
      <c r="I1523" s="296"/>
      <c r="J1523" s="296"/>
      <c r="K1523" s="217"/>
      <c r="L1523" s="217"/>
      <c r="M1523" s="217"/>
      <c r="N1523" s="302"/>
      <c r="O1523" s="302"/>
      <c r="P1523" s="302"/>
      <c r="Q1523" s="302"/>
      <c r="R1523" s="302"/>
      <c r="S1523" s="302"/>
      <c r="T1523" s="302"/>
      <c r="U1523" s="302"/>
      <c r="V1523" s="302"/>
      <c r="W1523" s="302"/>
      <c r="X1523" s="302"/>
      <c r="Y1523" s="302"/>
      <c r="Z1523" s="302"/>
      <c r="AA1523" s="302"/>
      <c r="AD1523"/>
      <c r="AE1523"/>
    </row>
    <row r="1524" spans="2:31" ht="63.75" hidden="1">
      <c r="B1524" s="313">
        <f t="shared" si="23"/>
        <v>0</v>
      </c>
      <c r="C1524" s="296"/>
      <c r="D1524" s="296"/>
      <c r="E1524" s="296"/>
      <c r="F1524" s="296"/>
      <c r="G1524" s="296"/>
      <c r="H1524" s="296"/>
      <c r="I1524" s="296"/>
      <c r="J1524" s="296"/>
      <c r="K1524" s="217"/>
      <c r="L1524" s="217"/>
      <c r="M1524" s="217"/>
      <c r="N1524" s="302"/>
      <c r="O1524" s="302"/>
      <c r="P1524" s="302"/>
      <c r="Q1524" s="302"/>
      <c r="R1524" s="302"/>
      <c r="S1524" s="302"/>
      <c r="T1524" s="302"/>
      <c r="U1524" s="302"/>
      <c r="V1524" s="302"/>
      <c r="W1524" s="302"/>
      <c r="X1524" s="302"/>
      <c r="Y1524" s="302"/>
      <c r="Z1524" s="302"/>
      <c r="AA1524" s="302"/>
      <c r="AD1524"/>
      <c r="AE1524"/>
    </row>
    <row r="1525" spans="2:31" ht="63.75" hidden="1">
      <c r="B1525" s="313">
        <f t="shared" si="23"/>
        <v>0</v>
      </c>
      <c r="C1525" s="296"/>
      <c r="D1525" s="296"/>
      <c r="E1525" s="296"/>
      <c r="F1525" s="296"/>
      <c r="G1525" s="296"/>
      <c r="H1525" s="296"/>
      <c r="I1525" s="296"/>
      <c r="J1525" s="296"/>
      <c r="K1525" s="217"/>
      <c r="L1525" s="217"/>
      <c r="M1525" s="217"/>
      <c r="N1525" s="302"/>
      <c r="O1525" s="302"/>
      <c r="P1525" s="302"/>
      <c r="Q1525" s="302"/>
      <c r="R1525" s="302"/>
      <c r="S1525" s="302"/>
      <c r="T1525" s="302"/>
      <c r="U1525" s="302"/>
      <c r="V1525" s="302"/>
      <c r="W1525" s="302"/>
      <c r="X1525" s="302"/>
      <c r="Y1525" s="302"/>
      <c r="Z1525" s="302"/>
      <c r="AA1525" s="302"/>
      <c r="AD1525"/>
      <c r="AE1525"/>
    </row>
    <row r="1526" spans="2:31" ht="63.75" hidden="1">
      <c r="B1526" s="313">
        <f t="shared" si="23"/>
        <v>0</v>
      </c>
      <c r="C1526" s="296"/>
      <c r="D1526" s="296"/>
      <c r="E1526" s="296"/>
      <c r="F1526" s="296"/>
      <c r="G1526" s="296"/>
      <c r="H1526" s="296"/>
      <c r="I1526" s="296"/>
      <c r="J1526" s="296"/>
      <c r="K1526" s="217"/>
      <c r="L1526" s="217"/>
      <c r="M1526" s="217"/>
      <c r="N1526" s="302"/>
      <c r="O1526" s="302"/>
      <c r="P1526" s="302"/>
      <c r="Q1526" s="302"/>
      <c r="R1526" s="302"/>
      <c r="S1526" s="302"/>
      <c r="T1526" s="302"/>
      <c r="U1526" s="302"/>
      <c r="V1526" s="302"/>
      <c r="W1526" s="302"/>
      <c r="X1526" s="302"/>
      <c r="Y1526" s="302"/>
      <c r="Z1526" s="302"/>
      <c r="AA1526" s="302"/>
      <c r="AD1526"/>
      <c r="AE1526"/>
    </row>
    <row r="1527" spans="2:31" ht="63.75" hidden="1">
      <c r="B1527" s="313">
        <f t="shared" si="23"/>
        <v>0</v>
      </c>
      <c r="C1527" s="296"/>
      <c r="D1527" s="296"/>
      <c r="E1527" s="296"/>
      <c r="F1527" s="296"/>
      <c r="G1527" s="296"/>
      <c r="H1527" s="296"/>
      <c r="I1527" s="296"/>
      <c r="J1527" s="296"/>
      <c r="K1527" s="217"/>
      <c r="L1527" s="217"/>
      <c r="M1527" s="217"/>
      <c r="N1527" s="302"/>
      <c r="O1527" s="302"/>
      <c r="P1527" s="302"/>
      <c r="Q1527" s="302"/>
      <c r="R1527" s="302"/>
      <c r="S1527" s="302"/>
      <c r="T1527" s="302"/>
      <c r="U1527" s="302"/>
      <c r="V1527" s="302"/>
      <c r="W1527" s="302"/>
      <c r="X1527" s="302"/>
      <c r="Y1527" s="302"/>
      <c r="Z1527" s="302"/>
      <c r="AA1527" s="302"/>
      <c r="AD1527"/>
      <c r="AE1527"/>
    </row>
    <row r="1528" spans="2:31" ht="63.75" hidden="1">
      <c r="B1528" s="313">
        <f t="shared" si="23"/>
        <v>0</v>
      </c>
      <c r="C1528" s="296"/>
      <c r="D1528" s="296"/>
      <c r="E1528" s="296"/>
      <c r="F1528" s="296"/>
      <c r="G1528" s="296"/>
      <c r="H1528" s="296"/>
      <c r="I1528" s="296"/>
      <c r="J1528" s="296"/>
      <c r="K1528" s="217"/>
      <c r="L1528" s="217"/>
      <c r="M1528" s="217"/>
      <c r="N1528" s="302"/>
      <c r="O1528" s="302"/>
      <c r="P1528" s="302"/>
      <c r="Q1528" s="302"/>
      <c r="R1528" s="302"/>
      <c r="S1528" s="302"/>
      <c r="T1528" s="302"/>
      <c r="U1528" s="302"/>
      <c r="V1528" s="302"/>
      <c r="W1528" s="302"/>
      <c r="X1528" s="302"/>
      <c r="Y1528" s="302"/>
      <c r="Z1528" s="302"/>
      <c r="AA1528" s="302"/>
      <c r="AD1528"/>
      <c r="AE1528"/>
    </row>
    <row r="1529" spans="2:31" ht="63.75" hidden="1">
      <c r="B1529" s="313">
        <f t="shared" si="23"/>
        <v>0</v>
      </c>
      <c r="C1529" s="296"/>
      <c r="D1529" s="296"/>
      <c r="E1529" s="296"/>
      <c r="F1529" s="296"/>
      <c r="G1529" s="296"/>
      <c r="H1529" s="296"/>
      <c r="I1529" s="296"/>
      <c r="J1529" s="296"/>
      <c r="K1529" s="217"/>
      <c r="L1529" s="217"/>
      <c r="M1529" s="217"/>
      <c r="N1529" s="302"/>
      <c r="O1529" s="302"/>
      <c r="P1529" s="302"/>
      <c r="Q1529" s="302"/>
      <c r="R1529" s="302"/>
      <c r="S1529" s="302"/>
      <c r="T1529" s="302"/>
      <c r="U1529" s="302"/>
      <c r="V1529" s="302"/>
      <c r="W1529" s="302"/>
      <c r="X1529" s="302"/>
      <c r="Y1529" s="302"/>
      <c r="Z1529" s="302"/>
      <c r="AA1529" s="302"/>
      <c r="AD1529"/>
      <c r="AE1529"/>
    </row>
    <row r="1530" spans="2:31" ht="63.75" hidden="1">
      <c r="B1530" s="313">
        <f t="shared" si="23"/>
        <v>0</v>
      </c>
      <c r="C1530" s="296"/>
      <c r="D1530" s="296"/>
      <c r="E1530" s="296"/>
      <c r="F1530" s="296"/>
      <c r="G1530" s="296"/>
      <c r="H1530" s="296"/>
      <c r="I1530" s="296"/>
      <c r="J1530" s="296"/>
      <c r="K1530" s="217"/>
      <c r="L1530" s="217"/>
      <c r="M1530" s="217"/>
      <c r="N1530" s="302"/>
      <c r="O1530" s="302"/>
      <c r="P1530" s="302"/>
      <c r="Q1530" s="302"/>
      <c r="R1530" s="302"/>
      <c r="S1530" s="302"/>
      <c r="T1530" s="302"/>
      <c r="U1530" s="302"/>
      <c r="V1530" s="302"/>
      <c r="W1530" s="302"/>
      <c r="X1530" s="302"/>
      <c r="Y1530" s="302"/>
      <c r="Z1530" s="302"/>
      <c r="AA1530" s="302"/>
      <c r="AD1530"/>
      <c r="AE1530"/>
    </row>
    <row r="1531" spans="2:31" ht="63.75" hidden="1">
      <c r="B1531" s="313">
        <f t="shared" si="23"/>
        <v>0</v>
      </c>
      <c r="C1531" s="296"/>
      <c r="D1531" s="296"/>
      <c r="E1531" s="296"/>
      <c r="F1531" s="296"/>
      <c r="G1531" s="296"/>
      <c r="H1531" s="296"/>
      <c r="I1531" s="296"/>
      <c r="J1531" s="296"/>
      <c r="K1531" s="217"/>
      <c r="L1531" s="217"/>
      <c r="M1531" s="217"/>
      <c r="N1531" s="302"/>
      <c r="O1531" s="302"/>
      <c r="P1531" s="302"/>
      <c r="Q1531" s="302"/>
      <c r="R1531" s="302"/>
      <c r="S1531" s="302"/>
      <c r="T1531" s="302"/>
      <c r="U1531" s="302"/>
      <c r="V1531" s="302"/>
      <c r="W1531" s="302"/>
      <c r="X1531" s="302"/>
      <c r="Y1531" s="302"/>
      <c r="Z1531" s="302"/>
      <c r="AA1531" s="302"/>
      <c r="AD1531"/>
      <c r="AE1531"/>
    </row>
    <row r="1532" spans="2:31" ht="63.75" hidden="1">
      <c r="B1532" s="313">
        <f t="shared" si="23"/>
        <v>0</v>
      </c>
      <c r="C1532" s="296"/>
      <c r="D1532" s="296"/>
      <c r="E1532" s="296"/>
      <c r="F1532" s="296"/>
      <c r="G1532" s="296"/>
      <c r="H1532" s="296"/>
      <c r="I1532" s="296"/>
      <c r="J1532" s="296"/>
      <c r="K1532" s="217"/>
      <c r="L1532" s="217"/>
      <c r="M1532" s="217"/>
      <c r="N1532" s="302"/>
      <c r="O1532" s="302"/>
      <c r="P1532" s="302"/>
      <c r="Q1532" s="302"/>
      <c r="R1532" s="302"/>
      <c r="S1532" s="302"/>
      <c r="T1532" s="302"/>
      <c r="U1532" s="302"/>
      <c r="V1532" s="302"/>
      <c r="W1532" s="302"/>
      <c r="X1532" s="302"/>
      <c r="Y1532" s="302"/>
      <c r="Z1532" s="302"/>
      <c r="AA1532" s="302"/>
      <c r="AD1532"/>
      <c r="AE1532"/>
    </row>
    <row r="1533" spans="2:31" ht="25.5" hidden="1">
      <c r="B1533" s="313">
        <f t="shared" si="23"/>
        <v>0</v>
      </c>
      <c r="C1533" s="296"/>
      <c r="D1533" s="296"/>
      <c r="E1533" s="296"/>
      <c r="F1533" s="296"/>
      <c r="G1533" s="296"/>
      <c r="H1533" s="296"/>
      <c r="I1533" s="296"/>
      <c r="J1533" s="296"/>
      <c r="K1533" s="217"/>
      <c r="L1533" s="217"/>
      <c r="M1533" s="217"/>
      <c r="N1533" s="302"/>
      <c r="O1533" s="302"/>
      <c r="P1533" s="302"/>
      <c r="Q1533" s="302"/>
      <c r="R1533" s="302"/>
      <c r="S1533" s="302"/>
      <c r="T1533" s="302"/>
      <c r="U1533" s="302"/>
      <c r="V1533" s="302"/>
      <c r="W1533" s="302"/>
      <c r="X1533" s="302"/>
      <c r="Y1533" s="302"/>
      <c r="Z1533" s="302"/>
      <c r="AA1533" s="302"/>
      <c r="AD1533"/>
      <c r="AE1533"/>
    </row>
    <row r="1534" spans="2:31" ht="38.25" hidden="1">
      <c r="B1534" s="313">
        <f t="shared" si="23"/>
        <v>0</v>
      </c>
      <c r="C1534" s="296"/>
      <c r="D1534" s="296"/>
      <c r="E1534" s="296"/>
      <c r="F1534" s="296"/>
      <c r="G1534" s="296"/>
      <c r="H1534" s="296"/>
      <c r="I1534" s="296"/>
      <c r="J1534" s="296"/>
      <c r="K1534" s="217"/>
      <c r="L1534" s="217"/>
      <c r="M1534" s="217"/>
      <c r="N1534" s="302"/>
      <c r="O1534" s="302"/>
      <c r="P1534" s="302"/>
      <c r="Q1534" s="302"/>
      <c r="R1534" s="302"/>
      <c r="S1534" s="302"/>
      <c r="T1534" s="302"/>
      <c r="U1534" s="302"/>
      <c r="V1534" s="302"/>
      <c r="W1534" s="302"/>
      <c r="X1534" s="302"/>
      <c r="Y1534" s="302"/>
      <c r="Z1534" s="302"/>
      <c r="AA1534" s="302"/>
      <c r="AD1534"/>
      <c r="AE1534"/>
    </row>
    <row r="1535" spans="2:31" ht="63.75" hidden="1">
      <c r="B1535" s="313">
        <f t="shared" si="23"/>
        <v>0</v>
      </c>
      <c r="C1535" s="296"/>
      <c r="D1535" s="296"/>
      <c r="E1535" s="296"/>
      <c r="F1535" s="296"/>
      <c r="G1535" s="296"/>
      <c r="H1535" s="296"/>
      <c r="I1535" s="296"/>
      <c r="J1535" s="296"/>
      <c r="K1535" s="217"/>
      <c r="L1535" s="217"/>
      <c r="M1535" s="217"/>
      <c r="N1535" s="302"/>
      <c r="O1535" s="302"/>
      <c r="P1535" s="302"/>
      <c r="Q1535" s="302"/>
      <c r="R1535" s="302"/>
      <c r="S1535" s="302"/>
      <c r="T1535" s="302"/>
      <c r="U1535" s="302"/>
      <c r="V1535" s="302"/>
      <c r="W1535" s="302"/>
      <c r="X1535" s="302"/>
      <c r="Y1535" s="302"/>
      <c r="Z1535" s="302"/>
      <c r="AA1535" s="302"/>
      <c r="AD1535"/>
      <c r="AE1535"/>
    </row>
    <row r="1536" spans="2:31" ht="63.75" hidden="1">
      <c r="B1536" s="313">
        <f t="shared" si="23"/>
        <v>0</v>
      </c>
      <c r="C1536" s="296"/>
      <c r="D1536" s="296"/>
      <c r="E1536" s="296"/>
      <c r="F1536" s="296"/>
      <c r="G1536" s="296"/>
      <c r="H1536" s="296"/>
      <c r="I1536" s="296"/>
      <c r="J1536" s="296"/>
      <c r="K1536" s="217"/>
      <c r="L1536" s="217"/>
      <c r="M1536" s="217"/>
      <c r="N1536" s="302"/>
      <c r="O1536" s="302"/>
      <c r="P1536" s="302"/>
      <c r="Q1536" s="302"/>
      <c r="R1536" s="302"/>
      <c r="S1536" s="302"/>
      <c r="T1536" s="302"/>
      <c r="U1536" s="302"/>
      <c r="V1536" s="302"/>
      <c r="W1536" s="302"/>
      <c r="X1536" s="302"/>
      <c r="Y1536" s="302"/>
      <c r="Z1536" s="302"/>
      <c r="AA1536" s="302"/>
      <c r="AD1536"/>
      <c r="AE1536"/>
    </row>
    <row r="1537" spans="2:31" ht="63.75" hidden="1">
      <c r="B1537" s="313">
        <f t="shared" si="23"/>
        <v>0</v>
      </c>
      <c r="C1537" s="296"/>
      <c r="D1537" s="296"/>
      <c r="E1537" s="296"/>
      <c r="F1537" s="296"/>
      <c r="G1537" s="296"/>
      <c r="H1537" s="296"/>
      <c r="I1537" s="296"/>
      <c r="J1537" s="296"/>
      <c r="K1537" s="217"/>
      <c r="L1537" s="217"/>
      <c r="M1537" s="217"/>
      <c r="N1537" s="302"/>
      <c r="O1537" s="302"/>
      <c r="P1537" s="302"/>
      <c r="Q1537" s="302"/>
      <c r="R1537" s="302"/>
      <c r="S1537" s="302"/>
      <c r="T1537" s="302"/>
      <c r="U1537" s="302"/>
      <c r="V1537" s="302"/>
      <c r="W1537" s="302"/>
      <c r="X1537" s="302"/>
      <c r="Y1537" s="302"/>
      <c r="Z1537" s="302"/>
      <c r="AA1537" s="302"/>
      <c r="AD1537"/>
      <c r="AE1537"/>
    </row>
    <row r="1538" spans="2:31" ht="63.75" hidden="1">
      <c r="B1538" s="313">
        <f t="shared" si="23"/>
        <v>0</v>
      </c>
      <c r="C1538" s="296"/>
      <c r="D1538" s="296"/>
      <c r="E1538" s="296"/>
      <c r="F1538" s="296"/>
      <c r="G1538" s="296"/>
      <c r="H1538" s="296"/>
      <c r="I1538" s="296"/>
      <c r="J1538" s="296"/>
      <c r="K1538" s="217"/>
      <c r="L1538" s="217"/>
      <c r="M1538" s="217"/>
      <c r="N1538" s="302"/>
      <c r="O1538" s="302"/>
      <c r="P1538" s="302"/>
      <c r="Q1538" s="302"/>
      <c r="R1538" s="302"/>
      <c r="S1538" s="302"/>
      <c r="T1538" s="302"/>
      <c r="U1538" s="302"/>
      <c r="V1538" s="302"/>
      <c r="W1538" s="302"/>
      <c r="X1538" s="302"/>
      <c r="Y1538" s="302"/>
      <c r="Z1538" s="302"/>
      <c r="AA1538" s="302"/>
      <c r="AD1538"/>
      <c r="AE1538"/>
    </row>
    <row r="1539" spans="2:31" ht="25.5" hidden="1">
      <c r="B1539" s="313">
        <f t="shared" si="23"/>
        <v>0</v>
      </c>
      <c r="C1539" s="296"/>
      <c r="D1539" s="296"/>
      <c r="E1539" s="296"/>
      <c r="F1539" s="296"/>
      <c r="G1539" s="296"/>
      <c r="H1539" s="296"/>
      <c r="I1539" s="296"/>
      <c r="J1539" s="296"/>
      <c r="K1539" s="217"/>
      <c r="L1539" s="217"/>
      <c r="M1539" s="217"/>
      <c r="N1539" s="302"/>
      <c r="O1539" s="302"/>
      <c r="P1539" s="302"/>
      <c r="Q1539" s="302"/>
      <c r="R1539" s="302"/>
      <c r="S1539" s="302"/>
      <c r="T1539" s="302"/>
      <c r="U1539" s="302"/>
      <c r="V1539" s="302"/>
      <c r="W1539" s="302"/>
      <c r="X1539" s="302"/>
      <c r="Y1539" s="302"/>
      <c r="Z1539" s="302"/>
      <c r="AA1539" s="302"/>
      <c r="AD1539"/>
      <c r="AE1539"/>
    </row>
    <row r="1540" spans="2:31" ht="38.25" hidden="1">
      <c r="B1540" s="313">
        <f t="shared" si="23"/>
        <v>0</v>
      </c>
      <c r="C1540" s="296"/>
      <c r="D1540" s="296"/>
      <c r="E1540" s="296"/>
      <c r="F1540" s="296"/>
      <c r="G1540" s="296"/>
      <c r="H1540" s="296"/>
      <c r="I1540" s="296"/>
      <c r="J1540" s="296"/>
      <c r="K1540" s="217"/>
      <c r="L1540" s="217"/>
      <c r="M1540" s="217"/>
      <c r="N1540" s="302"/>
      <c r="O1540" s="302"/>
      <c r="P1540" s="302"/>
      <c r="Q1540" s="302"/>
      <c r="R1540" s="302"/>
      <c r="S1540" s="302"/>
      <c r="T1540" s="302"/>
      <c r="U1540" s="302"/>
      <c r="V1540" s="302"/>
      <c r="W1540" s="302"/>
      <c r="X1540" s="302"/>
      <c r="Y1540" s="302"/>
      <c r="Z1540" s="302"/>
      <c r="AA1540" s="302"/>
      <c r="AD1540"/>
      <c r="AE1540"/>
    </row>
    <row r="1541" spans="2:31" ht="63.75" hidden="1">
      <c r="B1541" s="313">
        <f t="shared" si="23"/>
        <v>0</v>
      </c>
      <c r="C1541" s="296"/>
      <c r="D1541" s="296"/>
      <c r="E1541" s="296"/>
      <c r="F1541" s="296"/>
      <c r="G1541" s="296"/>
      <c r="H1541" s="296"/>
      <c r="I1541" s="296"/>
      <c r="J1541" s="296"/>
      <c r="K1541" s="217"/>
      <c r="L1541" s="217"/>
      <c r="M1541" s="217"/>
      <c r="N1541" s="302"/>
      <c r="O1541" s="302"/>
      <c r="P1541" s="302"/>
      <c r="Q1541" s="302"/>
      <c r="R1541" s="302"/>
      <c r="S1541" s="302"/>
      <c r="T1541" s="302"/>
      <c r="U1541" s="302"/>
      <c r="V1541" s="302"/>
      <c r="W1541" s="302"/>
      <c r="X1541" s="302"/>
      <c r="Y1541" s="302"/>
      <c r="Z1541" s="302"/>
      <c r="AA1541" s="302"/>
      <c r="AD1541"/>
      <c r="AE1541"/>
    </row>
    <row r="1542" spans="2:31" ht="63.75" hidden="1">
      <c r="B1542" s="313">
        <f t="shared" si="23"/>
        <v>0</v>
      </c>
      <c r="C1542" s="296"/>
      <c r="D1542" s="296"/>
      <c r="E1542" s="296"/>
      <c r="F1542" s="296"/>
      <c r="G1542" s="296"/>
      <c r="H1542" s="296"/>
      <c r="I1542" s="296"/>
      <c r="J1542" s="296"/>
      <c r="K1542" s="217"/>
      <c r="L1542" s="217"/>
      <c r="M1542" s="217"/>
      <c r="N1542" s="302"/>
      <c r="O1542" s="302"/>
      <c r="P1542" s="302"/>
      <c r="Q1542" s="302"/>
      <c r="R1542" s="302"/>
      <c r="S1542" s="302"/>
      <c r="T1542" s="302"/>
      <c r="U1542" s="302"/>
      <c r="V1542" s="302"/>
      <c r="W1542" s="302"/>
      <c r="X1542" s="302"/>
      <c r="Y1542" s="302"/>
      <c r="Z1542" s="302"/>
      <c r="AA1542" s="302"/>
      <c r="AD1542"/>
      <c r="AE1542"/>
    </row>
    <row r="1543" spans="2:31" ht="63.75" hidden="1">
      <c r="B1543" s="313">
        <f t="shared" si="23"/>
        <v>0</v>
      </c>
      <c r="C1543" s="296"/>
      <c r="D1543" s="296"/>
      <c r="E1543" s="296"/>
      <c r="F1543" s="296"/>
      <c r="G1543" s="296"/>
      <c r="H1543" s="296"/>
      <c r="I1543" s="296"/>
      <c r="J1543" s="296"/>
      <c r="K1543" s="217"/>
      <c r="L1543" s="217"/>
      <c r="M1543" s="217"/>
      <c r="N1543" s="302"/>
      <c r="O1543" s="302"/>
      <c r="P1543" s="302"/>
      <c r="Q1543" s="302"/>
      <c r="R1543" s="302"/>
      <c r="S1543" s="302"/>
      <c r="T1543" s="302"/>
      <c r="U1543" s="302"/>
      <c r="V1543" s="302"/>
      <c r="W1543" s="302"/>
      <c r="X1543" s="302"/>
      <c r="Y1543" s="302"/>
      <c r="Z1543" s="302"/>
      <c r="AA1543" s="302"/>
      <c r="AD1543"/>
      <c r="AE1543"/>
    </row>
    <row r="1544" spans="2:31" ht="25.5" hidden="1">
      <c r="B1544" s="313">
        <f t="shared" si="23"/>
        <v>0</v>
      </c>
      <c r="C1544" s="296"/>
      <c r="D1544" s="296"/>
      <c r="E1544" s="296"/>
      <c r="F1544" s="296"/>
      <c r="G1544" s="296"/>
      <c r="H1544" s="296"/>
      <c r="I1544" s="296"/>
      <c r="J1544" s="296"/>
      <c r="K1544" s="217"/>
      <c r="L1544" s="217"/>
      <c r="M1544" s="217"/>
      <c r="N1544" s="302"/>
      <c r="O1544" s="302"/>
      <c r="P1544" s="302"/>
      <c r="Q1544" s="302"/>
      <c r="R1544" s="302"/>
      <c r="S1544" s="302"/>
      <c r="T1544" s="302"/>
      <c r="U1544" s="302"/>
      <c r="V1544" s="302"/>
      <c r="W1544" s="302"/>
      <c r="X1544" s="302"/>
      <c r="Y1544" s="302"/>
      <c r="Z1544" s="302"/>
      <c r="AA1544" s="302"/>
      <c r="AD1544"/>
      <c r="AE1544"/>
    </row>
    <row r="1545" spans="2:31" ht="38.25" hidden="1">
      <c r="B1545" s="313">
        <f t="shared" si="23"/>
        <v>0</v>
      </c>
      <c r="C1545" s="296"/>
      <c r="D1545" s="296"/>
      <c r="E1545" s="296"/>
      <c r="F1545" s="296"/>
      <c r="G1545" s="296"/>
      <c r="H1545" s="296"/>
      <c r="I1545" s="296"/>
      <c r="J1545" s="296"/>
      <c r="K1545" s="217"/>
      <c r="L1545" s="217"/>
      <c r="M1545" s="217"/>
      <c r="N1545" s="302"/>
      <c r="O1545" s="302"/>
      <c r="P1545" s="302"/>
      <c r="Q1545" s="302"/>
      <c r="R1545" s="302"/>
      <c r="S1545" s="302"/>
      <c r="T1545" s="302"/>
      <c r="U1545" s="302"/>
      <c r="V1545" s="302"/>
      <c r="W1545" s="302"/>
      <c r="X1545" s="302"/>
      <c r="Y1545" s="302"/>
      <c r="Z1545" s="302"/>
      <c r="AA1545" s="302"/>
      <c r="AD1545"/>
      <c r="AE1545"/>
    </row>
    <row r="1546" spans="2:31" ht="38.25" hidden="1">
      <c r="B1546" s="313">
        <f t="shared" si="23"/>
        <v>0</v>
      </c>
      <c r="C1546" s="296"/>
      <c r="D1546" s="296"/>
      <c r="E1546" s="296"/>
      <c r="F1546" s="296"/>
      <c r="G1546" s="296"/>
      <c r="H1546" s="296"/>
      <c r="I1546" s="296"/>
      <c r="J1546" s="296"/>
      <c r="K1546" s="217"/>
      <c r="L1546" s="217"/>
      <c r="M1546" s="217"/>
      <c r="N1546" s="302"/>
      <c r="O1546" s="302"/>
      <c r="P1546" s="302"/>
      <c r="Q1546" s="302"/>
      <c r="R1546" s="302"/>
      <c r="S1546" s="302"/>
      <c r="T1546" s="302"/>
      <c r="U1546" s="302"/>
      <c r="V1546" s="302"/>
      <c r="W1546" s="302"/>
      <c r="X1546" s="302"/>
      <c r="Y1546" s="302"/>
      <c r="Z1546" s="302"/>
      <c r="AA1546" s="302"/>
      <c r="AD1546"/>
      <c r="AE1546"/>
    </row>
    <row r="1547" spans="2:31" ht="25.5" hidden="1">
      <c r="B1547" s="313">
        <f t="shared" si="23"/>
        <v>0</v>
      </c>
      <c r="C1547" s="296"/>
      <c r="D1547" s="296"/>
      <c r="E1547" s="296"/>
      <c r="F1547" s="296"/>
      <c r="G1547" s="296"/>
      <c r="H1547" s="296"/>
      <c r="I1547" s="296"/>
      <c r="J1547" s="296"/>
      <c r="K1547" s="302"/>
      <c r="L1547" s="302"/>
      <c r="M1547" s="302"/>
      <c r="N1547" s="302"/>
      <c r="O1547" s="302"/>
      <c r="P1547" s="302"/>
      <c r="Q1547" s="302"/>
      <c r="R1547" s="302"/>
      <c r="S1547" s="302"/>
      <c r="T1547" s="302"/>
      <c r="U1547" s="302"/>
      <c r="V1547" s="302"/>
      <c r="W1547" s="302"/>
      <c r="X1547" s="302"/>
      <c r="Y1547" s="302"/>
      <c r="Z1547" s="302"/>
      <c r="AA1547" s="302"/>
      <c r="AD1547"/>
      <c r="AE1547"/>
    </row>
    <row r="1548" spans="2:31" ht="63.75" hidden="1">
      <c r="B1548" s="313">
        <f t="shared" ref="B1548:B1611" si="24">IF($C$8=$B$6,"",AA1548)</f>
        <v>0</v>
      </c>
      <c r="C1548" s="296"/>
      <c r="D1548" s="296"/>
      <c r="E1548" s="296"/>
      <c r="F1548" s="296"/>
      <c r="G1548" s="296"/>
      <c r="H1548" s="296"/>
      <c r="I1548" s="296"/>
      <c r="J1548" s="296"/>
      <c r="K1548" s="302"/>
      <c r="L1548" s="302"/>
      <c r="M1548" s="302"/>
      <c r="N1548" s="302"/>
      <c r="O1548" s="302"/>
      <c r="P1548" s="302"/>
      <c r="Q1548" s="302"/>
      <c r="R1548" s="302"/>
      <c r="S1548" s="302"/>
      <c r="T1548" s="302"/>
      <c r="U1548" s="302"/>
      <c r="V1548" s="302"/>
      <c r="W1548" s="302"/>
      <c r="X1548" s="302"/>
      <c r="Y1548" s="302"/>
      <c r="Z1548" s="302"/>
      <c r="AA1548" s="302"/>
      <c r="AD1548"/>
      <c r="AE1548"/>
    </row>
    <row r="1549" spans="2:31" ht="63.75" hidden="1">
      <c r="B1549" s="313">
        <f t="shared" si="24"/>
        <v>0</v>
      </c>
      <c r="C1549" s="296"/>
      <c r="D1549" s="296"/>
      <c r="E1549" s="296"/>
      <c r="F1549" s="296"/>
      <c r="G1549" s="296"/>
      <c r="H1549" s="296"/>
      <c r="I1549" s="296"/>
      <c r="J1549" s="296"/>
      <c r="K1549" s="302"/>
      <c r="L1549" s="302"/>
      <c r="M1549" s="302"/>
      <c r="N1549" s="302"/>
      <c r="O1549" s="302"/>
      <c r="P1549" s="302"/>
      <c r="Q1549" s="302"/>
      <c r="R1549" s="302"/>
      <c r="S1549" s="302"/>
      <c r="T1549" s="302"/>
      <c r="U1549" s="302"/>
      <c r="V1549" s="302"/>
      <c r="W1549" s="302"/>
      <c r="X1549" s="302"/>
      <c r="Y1549" s="302"/>
      <c r="Z1549" s="302"/>
      <c r="AA1549" s="302"/>
      <c r="AD1549"/>
      <c r="AE1549"/>
    </row>
    <row r="1550" spans="2:31" ht="63.75" hidden="1">
      <c r="B1550" s="313">
        <f t="shared" si="24"/>
        <v>0</v>
      </c>
      <c r="C1550" s="294"/>
      <c r="D1550" s="294"/>
      <c r="E1550" s="294"/>
      <c r="F1550" s="294"/>
      <c r="G1550" s="294"/>
      <c r="H1550" s="294"/>
      <c r="I1550" s="294"/>
      <c r="J1550" s="294"/>
      <c r="K1550" s="302"/>
      <c r="L1550" s="302"/>
      <c r="M1550" s="302"/>
      <c r="N1550" s="302"/>
      <c r="O1550" s="302"/>
      <c r="P1550" s="302"/>
      <c r="Q1550" s="302"/>
      <c r="R1550" s="302"/>
      <c r="S1550" s="302"/>
      <c r="T1550" s="302"/>
      <c r="U1550" s="302"/>
      <c r="V1550" s="302"/>
      <c r="W1550" s="302"/>
      <c r="X1550" s="302"/>
      <c r="Y1550" s="302"/>
      <c r="Z1550" s="302"/>
      <c r="AA1550" s="302"/>
      <c r="AD1550"/>
      <c r="AE1550"/>
    </row>
    <row r="1551" spans="2:31" ht="63.75" hidden="1">
      <c r="B1551" s="313">
        <f t="shared" si="24"/>
        <v>0</v>
      </c>
      <c r="C1551" s="294"/>
      <c r="D1551" s="294"/>
      <c r="E1551" s="294"/>
      <c r="F1551" s="294"/>
      <c r="G1551" s="294"/>
      <c r="H1551" s="294"/>
      <c r="I1551" s="294"/>
      <c r="J1551" s="294"/>
      <c r="K1551" s="302"/>
      <c r="L1551" s="302"/>
      <c r="M1551" s="302"/>
      <c r="N1551" s="302"/>
      <c r="O1551" s="302"/>
      <c r="P1551" s="302"/>
      <c r="Q1551" s="302"/>
      <c r="R1551" s="302"/>
      <c r="S1551" s="302"/>
      <c r="T1551" s="302"/>
      <c r="U1551" s="302"/>
      <c r="V1551" s="302"/>
      <c r="W1551" s="302"/>
      <c r="X1551" s="302"/>
      <c r="Y1551" s="302"/>
      <c r="Z1551" s="302"/>
      <c r="AA1551" s="302"/>
      <c r="AD1551"/>
      <c r="AE1551"/>
    </row>
    <row r="1552" spans="2:31" ht="63.75" hidden="1">
      <c r="B1552" s="313">
        <f t="shared" si="24"/>
        <v>0</v>
      </c>
      <c r="C1552" s="294"/>
      <c r="D1552" s="294"/>
      <c r="E1552" s="294"/>
      <c r="F1552" s="294"/>
      <c r="G1552" s="294"/>
      <c r="H1552" s="294"/>
      <c r="I1552" s="294"/>
      <c r="J1552" s="294"/>
      <c r="K1552" s="302"/>
      <c r="L1552" s="302"/>
      <c r="M1552" s="302"/>
      <c r="N1552" s="302"/>
      <c r="O1552" s="302"/>
      <c r="P1552" s="302"/>
      <c r="Q1552" s="302"/>
      <c r="R1552" s="302"/>
      <c r="S1552" s="302"/>
      <c r="T1552" s="302"/>
      <c r="U1552" s="302"/>
      <c r="V1552" s="302"/>
      <c r="W1552" s="302"/>
      <c r="X1552" s="302"/>
      <c r="Y1552" s="302"/>
      <c r="Z1552" s="302"/>
      <c r="AA1552" s="302"/>
      <c r="AD1552"/>
      <c r="AE1552"/>
    </row>
    <row r="1553" spans="2:31" ht="63.75" hidden="1">
      <c r="B1553" s="313">
        <f t="shared" si="24"/>
        <v>0</v>
      </c>
      <c r="C1553" s="294"/>
      <c r="D1553" s="294"/>
      <c r="E1553" s="294"/>
      <c r="F1553" s="294"/>
      <c r="G1553" s="294"/>
      <c r="H1553" s="294"/>
      <c r="I1553" s="294"/>
      <c r="J1553" s="294"/>
      <c r="K1553" s="302"/>
      <c r="L1553" s="302"/>
      <c r="M1553" s="302"/>
      <c r="N1553" s="302"/>
      <c r="O1553" s="302"/>
      <c r="P1553" s="302"/>
      <c r="Q1553" s="302"/>
      <c r="R1553" s="302"/>
      <c r="S1553" s="302"/>
      <c r="T1553" s="302"/>
      <c r="U1553" s="302"/>
      <c r="V1553" s="302"/>
      <c r="W1553" s="302"/>
      <c r="X1553" s="302"/>
      <c r="Y1553" s="302"/>
      <c r="Z1553" s="302"/>
      <c r="AA1553" s="302"/>
      <c r="AD1553"/>
      <c r="AE1553"/>
    </row>
    <row r="1554" spans="2:31" ht="63.75" hidden="1">
      <c r="B1554" s="313">
        <f t="shared" si="24"/>
        <v>0</v>
      </c>
      <c r="C1554" s="294"/>
      <c r="D1554" s="294"/>
      <c r="E1554" s="294"/>
      <c r="F1554" s="294"/>
      <c r="G1554" s="294"/>
      <c r="H1554" s="294"/>
      <c r="I1554" s="294"/>
      <c r="J1554" s="294"/>
      <c r="K1554" s="302"/>
      <c r="L1554" s="302"/>
      <c r="M1554" s="302"/>
      <c r="N1554" s="302"/>
      <c r="O1554" s="302"/>
      <c r="P1554" s="302"/>
      <c r="Q1554" s="302"/>
      <c r="R1554" s="302"/>
      <c r="S1554" s="302"/>
      <c r="T1554" s="302"/>
      <c r="U1554" s="302"/>
      <c r="V1554" s="302"/>
      <c r="W1554" s="302"/>
      <c r="X1554" s="302"/>
      <c r="Y1554" s="302"/>
      <c r="Z1554" s="302"/>
      <c r="AA1554" s="302"/>
      <c r="AD1554"/>
      <c r="AE1554"/>
    </row>
    <row r="1555" spans="2:31" ht="63.75" hidden="1">
      <c r="B1555" s="313">
        <f t="shared" si="24"/>
        <v>0</v>
      </c>
      <c r="C1555" s="294"/>
      <c r="D1555" s="294"/>
      <c r="E1555" s="294"/>
      <c r="F1555" s="294"/>
      <c r="G1555" s="294"/>
      <c r="H1555" s="294"/>
      <c r="I1555" s="294"/>
      <c r="J1555" s="294"/>
      <c r="K1555" s="302"/>
      <c r="L1555" s="302"/>
      <c r="M1555" s="302"/>
      <c r="N1555" s="302"/>
      <c r="O1555" s="302"/>
      <c r="P1555" s="302"/>
      <c r="Q1555" s="302"/>
      <c r="R1555" s="302"/>
      <c r="S1555" s="302"/>
      <c r="T1555" s="302"/>
      <c r="U1555" s="302"/>
      <c r="V1555" s="302"/>
      <c r="W1555" s="302"/>
      <c r="X1555" s="302"/>
      <c r="Y1555" s="302"/>
      <c r="Z1555" s="302"/>
      <c r="AA1555" s="302"/>
      <c r="AD1555"/>
      <c r="AE1555"/>
    </row>
    <row r="1556" spans="2:31" ht="63.75" hidden="1">
      <c r="B1556" s="313">
        <f t="shared" si="24"/>
        <v>0</v>
      </c>
      <c r="C1556" s="294"/>
      <c r="D1556" s="294"/>
      <c r="E1556" s="294"/>
      <c r="F1556" s="294"/>
      <c r="G1556" s="294"/>
      <c r="H1556" s="294"/>
      <c r="I1556" s="294"/>
      <c r="J1556" s="294"/>
      <c r="K1556" s="302"/>
      <c r="L1556" s="302"/>
      <c r="M1556" s="302"/>
      <c r="N1556" s="302"/>
      <c r="O1556" s="302"/>
      <c r="P1556" s="302"/>
      <c r="Q1556" s="302"/>
      <c r="R1556" s="302"/>
      <c r="S1556" s="302"/>
      <c r="T1556" s="302"/>
      <c r="U1556" s="302"/>
      <c r="V1556" s="302"/>
      <c r="W1556" s="302"/>
      <c r="X1556" s="302"/>
      <c r="Y1556" s="302"/>
      <c r="Z1556" s="302"/>
      <c r="AA1556" s="302"/>
      <c r="AD1556"/>
      <c r="AE1556"/>
    </row>
    <row r="1557" spans="2:31" ht="63.75" hidden="1">
      <c r="B1557" s="313">
        <f t="shared" si="24"/>
        <v>0</v>
      </c>
      <c r="C1557" s="294"/>
      <c r="D1557" s="294"/>
      <c r="E1557" s="294"/>
      <c r="F1557" s="294"/>
      <c r="G1557" s="294"/>
      <c r="H1557" s="294"/>
      <c r="I1557" s="294"/>
      <c r="J1557" s="294"/>
      <c r="K1557" s="302"/>
      <c r="L1557" s="302"/>
      <c r="M1557" s="302"/>
      <c r="N1557" s="302"/>
      <c r="O1557" s="302"/>
      <c r="P1557" s="302"/>
      <c r="Q1557" s="302"/>
      <c r="R1557" s="302"/>
      <c r="S1557" s="302"/>
      <c r="T1557" s="302"/>
      <c r="U1557" s="302"/>
      <c r="V1557" s="302"/>
      <c r="W1557" s="302"/>
      <c r="X1557" s="302"/>
      <c r="Y1557" s="302"/>
      <c r="Z1557" s="302"/>
      <c r="AA1557" s="302"/>
      <c r="AD1557"/>
      <c r="AE1557"/>
    </row>
    <row r="1558" spans="2:31" ht="76.5" hidden="1">
      <c r="B1558" s="313">
        <f t="shared" si="24"/>
        <v>0</v>
      </c>
      <c r="C1558" s="296"/>
      <c r="D1558" s="296"/>
      <c r="E1558" s="296"/>
      <c r="F1558" s="296"/>
      <c r="G1558" s="296"/>
      <c r="H1558" s="296"/>
      <c r="I1558" s="296"/>
      <c r="J1558" s="296"/>
      <c r="K1558" s="302"/>
      <c r="L1558" s="302"/>
      <c r="M1558" s="302"/>
      <c r="N1558" s="302"/>
      <c r="O1558" s="302"/>
      <c r="P1558" s="302"/>
      <c r="Q1558" s="302"/>
      <c r="R1558" s="302"/>
      <c r="S1558" s="302"/>
      <c r="T1558" s="302"/>
      <c r="U1558" s="302"/>
      <c r="V1558" s="302"/>
      <c r="W1558" s="302"/>
      <c r="X1558" s="302"/>
      <c r="Y1558" s="302"/>
      <c r="Z1558" s="302"/>
      <c r="AA1558" s="302"/>
      <c r="AD1558"/>
      <c r="AE1558"/>
    </row>
    <row r="1559" spans="2:31" ht="38.25" hidden="1">
      <c r="B1559" s="313">
        <f t="shared" si="24"/>
        <v>0</v>
      </c>
      <c r="C1559" s="296"/>
      <c r="D1559" s="296"/>
      <c r="E1559" s="296"/>
      <c r="F1559" s="296"/>
      <c r="G1559" s="296"/>
      <c r="H1559" s="296"/>
      <c r="I1559" s="296"/>
      <c r="J1559" s="296"/>
      <c r="K1559" s="302"/>
      <c r="L1559" s="302"/>
      <c r="M1559" s="302"/>
      <c r="N1559" s="302"/>
      <c r="O1559" s="302"/>
      <c r="P1559" s="302"/>
      <c r="Q1559" s="302"/>
      <c r="R1559" s="302"/>
      <c r="S1559" s="302"/>
      <c r="T1559" s="302"/>
      <c r="U1559" s="302"/>
      <c r="V1559" s="302"/>
      <c r="W1559" s="302"/>
      <c r="X1559" s="302"/>
      <c r="Y1559" s="302"/>
      <c r="Z1559" s="302"/>
      <c r="AA1559" s="302"/>
      <c r="AD1559"/>
      <c r="AE1559"/>
    </row>
    <row r="1560" spans="2:31" ht="38.25" hidden="1">
      <c r="B1560" s="313">
        <f t="shared" si="24"/>
        <v>0</v>
      </c>
      <c r="C1560" s="294"/>
      <c r="D1560" s="294"/>
      <c r="E1560" s="296"/>
      <c r="F1560" s="296"/>
      <c r="G1560" s="296"/>
      <c r="H1560" s="296"/>
      <c r="I1560" s="296"/>
      <c r="J1560" s="296"/>
      <c r="K1560" s="302"/>
      <c r="L1560" s="302"/>
      <c r="M1560" s="302"/>
      <c r="N1560" s="302"/>
      <c r="O1560" s="302"/>
      <c r="P1560" s="302"/>
      <c r="Q1560" s="302"/>
      <c r="R1560" s="302"/>
      <c r="S1560" s="302"/>
      <c r="T1560" s="302"/>
      <c r="U1560" s="302"/>
      <c r="V1560" s="302"/>
      <c r="W1560" s="302"/>
      <c r="X1560" s="302"/>
      <c r="Y1560" s="302"/>
      <c r="Z1560" s="302"/>
      <c r="AA1560" s="302"/>
      <c r="AD1560"/>
      <c r="AE1560"/>
    </row>
    <row r="1561" spans="2:31" ht="63.75" hidden="1">
      <c r="B1561" s="313">
        <f t="shared" si="24"/>
        <v>0</v>
      </c>
      <c r="C1561" s="294"/>
      <c r="D1561" s="294"/>
      <c r="E1561" s="296"/>
      <c r="F1561" s="296"/>
      <c r="G1561" s="296"/>
      <c r="H1561" s="296"/>
      <c r="I1561" s="296"/>
      <c r="J1561" s="296"/>
      <c r="K1561" s="302"/>
      <c r="L1561" s="302"/>
      <c r="M1561" s="302"/>
      <c r="N1561" s="302"/>
      <c r="O1561" s="302"/>
      <c r="P1561" s="302"/>
      <c r="Q1561" s="302"/>
      <c r="R1561" s="302"/>
      <c r="S1561" s="302"/>
      <c r="T1561" s="302"/>
      <c r="U1561" s="302"/>
      <c r="V1561" s="302"/>
      <c r="W1561" s="302"/>
      <c r="X1561" s="302"/>
      <c r="Y1561" s="302"/>
      <c r="Z1561" s="302"/>
      <c r="AA1561" s="302"/>
      <c r="AD1561"/>
      <c r="AE1561"/>
    </row>
    <row r="1562" spans="2:31" ht="63.75" hidden="1">
      <c r="B1562" s="313">
        <f t="shared" si="24"/>
        <v>0</v>
      </c>
      <c r="C1562" s="294"/>
      <c r="D1562" s="294"/>
      <c r="E1562" s="296"/>
      <c r="F1562" s="296"/>
      <c r="G1562" s="296"/>
      <c r="H1562" s="296"/>
      <c r="I1562" s="296"/>
      <c r="J1562" s="296"/>
      <c r="K1562" s="302"/>
      <c r="L1562" s="302"/>
      <c r="M1562" s="302"/>
      <c r="N1562" s="302"/>
      <c r="O1562" s="302"/>
      <c r="P1562" s="302"/>
      <c r="Q1562" s="302"/>
      <c r="R1562" s="302"/>
      <c r="S1562" s="302"/>
      <c r="T1562" s="302"/>
      <c r="U1562" s="302"/>
      <c r="V1562" s="302"/>
      <c r="W1562" s="302"/>
      <c r="X1562" s="302"/>
      <c r="Y1562" s="302"/>
      <c r="Z1562" s="302"/>
      <c r="AA1562" s="302"/>
      <c r="AD1562"/>
      <c r="AE1562"/>
    </row>
    <row r="1563" spans="2:31" ht="63.75" hidden="1">
      <c r="B1563" s="313">
        <f t="shared" si="24"/>
        <v>0</v>
      </c>
      <c r="C1563" s="294"/>
      <c r="D1563" s="294"/>
      <c r="E1563" s="296"/>
      <c r="F1563" s="296"/>
      <c r="G1563" s="296"/>
      <c r="H1563" s="296"/>
      <c r="I1563" s="296"/>
      <c r="J1563" s="296"/>
      <c r="K1563" s="302"/>
      <c r="L1563" s="302"/>
      <c r="M1563" s="302"/>
      <c r="N1563" s="302"/>
      <c r="O1563" s="302"/>
      <c r="P1563" s="302"/>
      <c r="Q1563" s="302"/>
      <c r="R1563" s="302"/>
      <c r="S1563" s="302"/>
      <c r="T1563" s="302"/>
      <c r="U1563" s="302"/>
      <c r="V1563" s="302"/>
      <c r="W1563" s="302"/>
      <c r="X1563" s="302"/>
      <c r="Y1563" s="302"/>
      <c r="Z1563" s="302"/>
      <c r="AA1563" s="302"/>
      <c r="AD1563"/>
      <c r="AE1563"/>
    </row>
    <row r="1564" spans="2:31" ht="38.25" hidden="1">
      <c r="B1564" s="313">
        <f t="shared" si="24"/>
        <v>0</v>
      </c>
      <c r="C1564" s="294"/>
      <c r="D1564" s="294"/>
      <c r="E1564" s="296"/>
      <c r="F1564" s="296"/>
      <c r="G1564" s="296"/>
      <c r="H1564" s="296"/>
      <c r="I1564" s="296"/>
      <c r="J1564" s="296"/>
      <c r="K1564" s="302"/>
      <c r="L1564" s="302"/>
      <c r="M1564" s="302"/>
      <c r="N1564" s="302"/>
      <c r="O1564" s="302"/>
      <c r="P1564" s="302"/>
      <c r="Q1564" s="302"/>
      <c r="R1564" s="302"/>
      <c r="S1564" s="302"/>
      <c r="T1564" s="302"/>
      <c r="U1564" s="302"/>
      <c r="V1564" s="302"/>
      <c r="W1564" s="302"/>
      <c r="X1564" s="302"/>
      <c r="Y1564" s="302"/>
      <c r="Z1564" s="302"/>
      <c r="AA1564" s="302"/>
      <c r="AD1564"/>
      <c r="AE1564"/>
    </row>
    <row r="1565" spans="2:31" ht="38.25" hidden="1">
      <c r="B1565" s="313">
        <f t="shared" si="24"/>
        <v>0</v>
      </c>
      <c r="C1565" s="294"/>
      <c r="D1565" s="294"/>
      <c r="E1565" s="296"/>
      <c r="F1565" s="296"/>
      <c r="G1565" s="296"/>
      <c r="H1565" s="296"/>
      <c r="I1565" s="296"/>
      <c r="J1565" s="296"/>
      <c r="K1565" s="302"/>
      <c r="L1565" s="302"/>
      <c r="M1565" s="302"/>
      <c r="N1565" s="302"/>
      <c r="O1565" s="302"/>
      <c r="P1565" s="302"/>
      <c r="Q1565" s="302"/>
      <c r="R1565" s="302"/>
      <c r="S1565" s="302"/>
      <c r="T1565" s="302"/>
      <c r="U1565" s="302"/>
      <c r="V1565" s="302"/>
      <c r="W1565" s="302"/>
      <c r="X1565" s="302"/>
      <c r="Y1565" s="302"/>
      <c r="Z1565" s="302"/>
      <c r="AA1565" s="302"/>
      <c r="AD1565"/>
      <c r="AE1565"/>
    </row>
    <row r="1566" spans="2:31" ht="63.75" hidden="1">
      <c r="B1566" s="313">
        <f t="shared" si="24"/>
        <v>0</v>
      </c>
      <c r="C1566" s="294"/>
      <c r="D1566" s="294"/>
      <c r="E1566" s="296"/>
      <c r="F1566" s="296"/>
      <c r="G1566" s="296"/>
      <c r="H1566" s="296"/>
      <c r="I1566" s="296"/>
      <c r="J1566" s="296"/>
      <c r="K1566" s="302"/>
      <c r="L1566" s="302"/>
      <c r="M1566" s="302"/>
      <c r="N1566" s="302"/>
      <c r="O1566" s="302"/>
      <c r="P1566" s="302"/>
      <c r="Q1566" s="302"/>
      <c r="R1566" s="302"/>
      <c r="S1566" s="302"/>
      <c r="T1566" s="302"/>
      <c r="U1566" s="302"/>
      <c r="V1566" s="302"/>
      <c r="W1566" s="302"/>
      <c r="X1566" s="302"/>
      <c r="Y1566" s="302"/>
      <c r="Z1566" s="302"/>
      <c r="AA1566" s="302"/>
      <c r="AD1566"/>
      <c r="AE1566"/>
    </row>
    <row r="1567" spans="2:31" ht="63.75" hidden="1">
      <c r="B1567" s="313">
        <f t="shared" si="24"/>
        <v>0</v>
      </c>
      <c r="C1567" s="294"/>
      <c r="D1567" s="294"/>
      <c r="E1567" s="296"/>
      <c r="F1567" s="296"/>
      <c r="G1567" s="296"/>
      <c r="H1567" s="296"/>
      <c r="I1567" s="296"/>
      <c r="J1567" s="296"/>
      <c r="K1567" s="302"/>
      <c r="L1567" s="302"/>
      <c r="M1567" s="302"/>
      <c r="N1567" s="302"/>
      <c r="O1567" s="302"/>
      <c r="P1567" s="302"/>
      <c r="Q1567" s="302"/>
      <c r="R1567" s="302"/>
      <c r="S1567" s="302"/>
      <c r="T1567" s="302"/>
      <c r="U1567" s="302"/>
      <c r="V1567" s="302"/>
      <c r="W1567" s="302"/>
      <c r="X1567" s="302"/>
      <c r="Y1567" s="302"/>
      <c r="Z1567" s="302"/>
      <c r="AA1567" s="302"/>
      <c r="AD1567"/>
      <c r="AE1567"/>
    </row>
    <row r="1568" spans="2:31" ht="25.5" hidden="1">
      <c r="B1568" s="313">
        <f t="shared" si="24"/>
        <v>0</v>
      </c>
      <c r="C1568" s="294"/>
      <c r="D1568" s="294"/>
      <c r="E1568" s="296"/>
      <c r="F1568" s="296"/>
      <c r="G1568" s="296"/>
      <c r="H1568" s="296"/>
      <c r="I1568" s="296"/>
      <c r="J1568" s="296"/>
      <c r="K1568" s="302"/>
      <c r="L1568" s="302"/>
      <c r="M1568" s="302"/>
      <c r="N1568" s="302"/>
      <c r="O1568" s="302"/>
      <c r="P1568" s="302"/>
      <c r="Q1568" s="302"/>
      <c r="R1568" s="302"/>
      <c r="S1568" s="302"/>
      <c r="T1568" s="302"/>
      <c r="U1568" s="302"/>
      <c r="V1568" s="302"/>
      <c r="W1568" s="302"/>
      <c r="X1568" s="302"/>
      <c r="Y1568" s="302"/>
      <c r="Z1568" s="302"/>
      <c r="AA1568" s="302"/>
      <c r="AD1568"/>
      <c r="AE1568"/>
    </row>
    <row r="1569" spans="2:31" ht="25.5" hidden="1">
      <c r="B1569" s="313">
        <f t="shared" si="24"/>
        <v>0</v>
      </c>
      <c r="C1569" s="294"/>
      <c r="D1569" s="294"/>
      <c r="E1569" s="296"/>
      <c r="F1569" s="296"/>
      <c r="G1569" s="296"/>
      <c r="H1569" s="296"/>
      <c r="I1569" s="296"/>
      <c r="J1569" s="296"/>
      <c r="K1569" s="302"/>
      <c r="L1569" s="302"/>
      <c r="M1569" s="302"/>
      <c r="N1569" s="302"/>
      <c r="O1569" s="302"/>
      <c r="P1569" s="302"/>
      <c r="Q1569" s="302"/>
      <c r="R1569" s="302"/>
      <c r="S1569" s="302"/>
      <c r="T1569" s="302"/>
      <c r="U1569" s="302"/>
      <c r="V1569" s="302"/>
      <c r="W1569" s="302"/>
      <c r="X1569" s="302"/>
      <c r="Y1569" s="302"/>
      <c r="Z1569" s="302"/>
      <c r="AA1569" s="302"/>
      <c r="AD1569"/>
      <c r="AE1569"/>
    </row>
    <row r="1570" spans="2:31" ht="38.25" hidden="1">
      <c r="B1570" s="313">
        <f t="shared" si="24"/>
        <v>0</v>
      </c>
      <c r="C1570" s="294"/>
      <c r="D1570" s="294"/>
      <c r="E1570" s="296"/>
      <c r="F1570" s="296"/>
      <c r="G1570" s="296"/>
      <c r="H1570" s="296"/>
      <c r="I1570" s="296"/>
      <c r="J1570" s="296"/>
      <c r="K1570" s="302"/>
      <c r="L1570" s="302"/>
      <c r="M1570" s="302"/>
      <c r="N1570" s="302"/>
      <c r="O1570" s="302"/>
      <c r="P1570" s="302"/>
      <c r="Q1570" s="302"/>
      <c r="R1570" s="302"/>
      <c r="S1570" s="302"/>
      <c r="T1570" s="302"/>
      <c r="U1570" s="302"/>
      <c r="V1570" s="302"/>
      <c r="W1570" s="302"/>
      <c r="X1570" s="302"/>
      <c r="Y1570" s="302"/>
      <c r="Z1570" s="302"/>
      <c r="AA1570" s="302"/>
      <c r="AD1570"/>
      <c r="AE1570"/>
    </row>
    <row r="1571" spans="2:31" ht="102" hidden="1">
      <c r="B1571" s="313">
        <f t="shared" si="24"/>
        <v>0</v>
      </c>
      <c r="C1571" s="294"/>
      <c r="D1571" s="294"/>
      <c r="E1571" s="296"/>
      <c r="F1571" s="296"/>
      <c r="G1571" s="296"/>
      <c r="H1571" s="296"/>
      <c r="I1571" s="296"/>
      <c r="J1571" s="296"/>
      <c r="K1571" s="302"/>
      <c r="L1571" s="302"/>
      <c r="M1571" s="302"/>
      <c r="N1571" s="302"/>
      <c r="O1571" s="302"/>
      <c r="P1571" s="302"/>
      <c r="Q1571" s="302"/>
      <c r="R1571" s="302"/>
      <c r="S1571" s="302"/>
      <c r="T1571" s="302"/>
      <c r="U1571" s="302"/>
      <c r="V1571" s="302"/>
      <c r="W1571" s="302"/>
      <c r="X1571" s="302"/>
      <c r="Y1571" s="302"/>
      <c r="Z1571" s="302"/>
      <c r="AA1571" s="302"/>
      <c r="AD1571"/>
      <c r="AE1571"/>
    </row>
    <row r="1572" spans="2:31" ht="102" hidden="1">
      <c r="B1572" s="313">
        <f t="shared" si="24"/>
        <v>0</v>
      </c>
      <c r="C1572" s="294"/>
      <c r="D1572" s="294"/>
      <c r="E1572" s="296"/>
      <c r="F1572" s="296"/>
      <c r="G1572" s="296"/>
      <c r="H1572" s="296"/>
      <c r="I1572" s="296"/>
      <c r="J1572" s="296"/>
      <c r="K1572" s="302"/>
      <c r="L1572" s="302"/>
      <c r="M1572" s="302"/>
      <c r="N1572" s="302"/>
      <c r="O1572" s="302"/>
      <c r="P1572" s="302"/>
      <c r="Q1572" s="302"/>
      <c r="R1572" s="302"/>
      <c r="S1572" s="302"/>
      <c r="T1572" s="302"/>
      <c r="U1572" s="302"/>
      <c r="V1572" s="302"/>
      <c r="W1572" s="302"/>
      <c r="X1572" s="302"/>
      <c r="Y1572" s="302"/>
      <c r="Z1572" s="302"/>
      <c r="AA1572" s="302"/>
      <c r="AD1572"/>
      <c r="AE1572"/>
    </row>
    <row r="1573" spans="2:31" ht="51" hidden="1">
      <c r="B1573" s="313">
        <f t="shared" si="24"/>
        <v>0</v>
      </c>
      <c r="C1573" s="294"/>
      <c r="D1573" s="294"/>
      <c r="E1573" s="296"/>
      <c r="F1573" s="296"/>
      <c r="G1573" s="296"/>
      <c r="H1573" s="296"/>
      <c r="I1573" s="296"/>
      <c r="J1573" s="296"/>
      <c r="K1573" s="302"/>
      <c r="L1573" s="302"/>
      <c r="M1573" s="302"/>
      <c r="N1573" s="302"/>
      <c r="O1573" s="302"/>
      <c r="P1573" s="302"/>
      <c r="Q1573" s="302"/>
      <c r="R1573" s="302"/>
      <c r="S1573" s="302"/>
      <c r="T1573" s="302"/>
      <c r="U1573" s="302"/>
      <c r="V1573" s="302"/>
      <c r="W1573" s="302"/>
      <c r="X1573" s="302"/>
      <c r="Y1573" s="302"/>
      <c r="Z1573" s="302"/>
      <c r="AA1573" s="302"/>
      <c r="AD1573"/>
      <c r="AE1573"/>
    </row>
    <row r="1574" spans="2:31" ht="51" hidden="1">
      <c r="B1574" s="313">
        <f t="shared" si="24"/>
        <v>0</v>
      </c>
      <c r="C1574" s="294"/>
      <c r="D1574" s="294"/>
      <c r="E1574" s="296"/>
      <c r="F1574" s="294"/>
      <c r="G1574" s="294"/>
      <c r="H1574" s="294"/>
      <c r="I1574" s="294"/>
      <c r="J1574" s="296"/>
      <c r="K1574" s="302"/>
      <c r="L1574" s="302"/>
      <c r="M1574" s="302"/>
      <c r="N1574" s="302"/>
      <c r="O1574" s="302"/>
      <c r="P1574" s="302"/>
      <c r="Q1574" s="302"/>
      <c r="R1574" s="302"/>
      <c r="S1574" s="302"/>
      <c r="T1574" s="302"/>
      <c r="U1574" s="302"/>
      <c r="V1574" s="302"/>
      <c r="W1574" s="302"/>
      <c r="X1574" s="302"/>
      <c r="Y1574" s="302"/>
      <c r="Z1574" s="302"/>
      <c r="AA1574" s="302"/>
      <c r="AD1574"/>
      <c r="AE1574"/>
    </row>
    <row r="1575" spans="2:31" ht="38.25" hidden="1">
      <c r="B1575" s="313">
        <f t="shared" si="24"/>
        <v>0</v>
      </c>
      <c r="C1575" s="294"/>
      <c r="D1575" s="294"/>
      <c r="E1575" s="294"/>
      <c r="F1575" s="294"/>
      <c r="G1575" s="294"/>
      <c r="H1575" s="296"/>
      <c r="I1575" s="296"/>
      <c r="J1575" s="296"/>
      <c r="K1575" s="302"/>
      <c r="L1575" s="302"/>
      <c r="M1575" s="302"/>
      <c r="N1575" s="302"/>
      <c r="O1575" s="302"/>
      <c r="P1575" s="302"/>
      <c r="Q1575" s="302"/>
      <c r="R1575" s="302"/>
      <c r="S1575" s="302"/>
      <c r="T1575" s="302"/>
      <c r="U1575" s="302"/>
      <c r="V1575" s="302"/>
      <c r="W1575" s="302"/>
      <c r="X1575" s="302"/>
      <c r="Y1575" s="302"/>
      <c r="Z1575" s="302"/>
      <c r="AA1575" s="302"/>
      <c r="AD1575"/>
      <c r="AE1575"/>
    </row>
    <row r="1576" spans="2:31" ht="38.25" hidden="1">
      <c r="B1576" s="313">
        <f t="shared" si="24"/>
        <v>0</v>
      </c>
      <c r="C1576" s="294"/>
      <c r="D1576" s="294"/>
      <c r="E1576" s="294"/>
      <c r="F1576" s="294"/>
      <c r="G1576" s="294"/>
      <c r="H1576" s="296"/>
      <c r="I1576" s="296"/>
      <c r="J1576" s="296"/>
      <c r="K1576" s="302"/>
      <c r="L1576" s="302"/>
      <c r="M1576" s="302"/>
      <c r="N1576" s="302"/>
      <c r="O1576" s="302"/>
      <c r="P1576" s="302"/>
      <c r="Q1576" s="302"/>
      <c r="R1576" s="302"/>
      <c r="S1576" s="302"/>
      <c r="T1576" s="302"/>
      <c r="U1576" s="302"/>
      <c r="V1576" s="302"/>
      <c r="W1576" s="302"/>
      <c r="X1576" s="302"/>
      <c r="Y1576" s="302"/>
      <c r="Z1576" s="302"/>
      <c r="AA1576" s="302"/>
      <c r="AD1576"/>
      <c r="AE1576"/>
    </row>
    <row r="1577" spans="2:31" ht="38.25" hidden="1">
      <c r="B1577" s="313">
        <f t="shared" si="24"/>
        <v>0</v>
      </c>
      <c r="C1577" s="294"/>
      <c r="D1577" s="294"/>
      <c r="E1577" s="294"/>
      <c r="F1577" s="294"/>
      <c r="G1577" s="294"/>
      <c r="H1577" s="296"/>
      <c r="I1577" s="296"/>
      <c r="J1577" s="296"/>
      <c r="K1577" s="302"/>
      <c r="L1577" s="302"/>
      <c r="M1577" s="302"/>
      <c r="N1577" s="302"/>
      <c r="O1577" s="302"/>
      <c r="P1577" s="302"/>
      <c r="Q1577" s="302"/>
      <c r="R1577" s="302"/>
      <c r="S1577" s="302"/>
      <c r="T1577" s="302"/>
      <c r="U1577" s="302"/>
      <c r="V1577" s="302"/>
      <c r="W1577" s="302"/>
      <c r="X1577" s="302"/>
      <c r="Y1577" s="302"/>
      <c r="Z1577" s="302"/>
      <c r="AA1577" s="302"/>
      <c r="AD1577"/>
      <c r="AE1577"/>
    </row>
    <row r="1578" spans="2:31" ht="38.25" hidden="1">
      <c r="B1578" s="313">
        <f t="shared" si="24"/>
        <v>0</v>
      </c>
      <c r="C1578" s="294"/>
      <c r="D1578" s="294"/>
      <c r="E1578" s="294"/>
      <c r="F1578" s="294"/>
      <c r="G1578" s="294"/>
      <c r="H1578" s="296"/>
      <c r="I1578" s="296"/>
      <c r="J1578" s="296"/>
      <c r="K1578" s="302"/>
      <c r="L1578" s="302"/>
      <c r="M1578" s="302"/>
      <c r="N1578" s="302"/>
      <c r="O1578" s="302"/>
      <c r="P1578" s="302"/>
      <c r="Q1578" s="302"/>
      <c r="R1578" s="302"/>
      <c r="S1578" s="302"/>
      <c r="T1578" s="302"/>
      <c r="U1578" s="302"/>
      <c r="V1578" s="302"/>
      <c r="W1578" s="302"/>
      <c r="X1578" s="302"/>
      <c r="Y1578" s="302"/>
      <c r="Z1578" s="302"/>
      <c r="AA1578" s="302"/>
      <c r="AD1578"/>
      <c r="AE1578"/>
    </row>
    <row r="1579" spans="2:31" ht="51" hidden="1">
      <c r="B1579" s="313">
        <f t="shared" si="24"/>
        <v>0</v>
      </c>
      <c r="C1579" s="294"/>
      <c r="D1579" s="294"/>
      <c r="E1579" s="294"/>
      <c r="F1579" s="294"/>
      <c r="G1579" s="294"/>
      <c r="H1579" s="296"/>
      <c r="I1579" s="296"/>
      <c r="J1579" s="296"/>
      <c r="K1579" s="302"/>
      <c r="L1579" s="302"/>
      <c r="M1579" s="302"/>
      <c r="N1579" s="302"/>
      <c r="O1579" s="302"/>
      <c r="P1579" s="302"/>
      <c r="Q1579" s="302"/>
      <c r="R1579" s="302"/>
      <c r="S1579" s="302"/>
      <c r="T1579" s="302"/>
      <c r="U1579" s="302"/>
      <c r="V1579" s="302"/>
      <c r="W1579" s="302"/>
      <c r="X1579" s="302"/>
      <c r="Y1579" s="302"/>
      <c r="Z1579" s="302"/>
      <c r="AA1579" s="302"/>
      <c r="AD1579"/>
      <c r="AE1579"/>
    </row>
    <row r="1580" spans="2:31" ht="51" hidden="1">
      <c r="B1580" s="313">
        <f t="shared" si="24"/>
        <v>0</v>
      </c>
      <c r="C1580" s="294"/>
      <c r="D1580" s="294"/>
      <c r="E1580" s="294"/>
      <c r="F1580" s="294"/>
      <c r="G1580" s="294"/>
      <c r="H1580" s="296"/>
      <c r="I1580" s="296"/>
      <c r="J1580" s="296"/>
      <c r="K1580" s="302"/>
      <c r="L1580" s="302"/>
      <c r="M1580" s="302"/>
      <c r="N1580" s="302"/>
      <c r="O1580" s="302"/>
      <c r="P1580" s="302"/>
      <c r="Q1580" s="302"/>
      <c r="R1580" s="302"/>
      <c r="S1580" s="302"/>
      <c r="T1580" s="302"/>
      <c r="U1580" s="302"/>
      <c r="V1580" s="302"/>
      <c r="W1580" s="302"/>
      <c r="X1580" s="302"/>
      <c r="Y1580" s="302"/>
      <c r="Z1580" s="302"/>
      <c r="AA1580" s="302"/>
      <c r="AD1580"/>
      <c r="AE1580"/>
    </row>
    <row r="1581" spans="2:31" ht="267.75" hidden="1">
      <c r="B1581" s="313">
        <f t="shared" si="24"/>
        <v>0</v>
      </c>
      <c r="C1581" s="294"/>
      <c r="D1581" s="294"/>
      <c r="E1581" s="294"/>
      <c r="F1581" s="294"/>
      <c r="G1581" s="294"/>
      <c r="H1581" s="296"/>
      <c r="I1581" s="296"/>
      <c r="J1581" s="296"/>
      <c r="K1581" s="302"/>
      <c r="L1581" s="302"/>
      <c r="M1581" s="302"/>
      <c r="N1581" s="302"/>
      <c r="O1581" s="302"/>
      <c r="P1581" s="302"/>
      <c r="Q1581" s="302"/>
      <c r="R1581" s="302"/>
      <c r="S1581" s="302"/>
      <c r="T1581" s="302"/>
      <c r="U1581" s="302"/>
      <c r="V1581" s="302"/>
      <c r="W1581" s="302"/>
      <c r="X1581" s="302"/>
      <c r="Y1581" s="302"/>
      <c r="Z1581" s="302"/>
      <c r="AA1581" s="302"/>
      <c r="AD1581"/>
      <c r="AE1581"/>
    </row>
    <row r="1582" spans="2:31" ht="267.75" hidden="1">
      <c r="B1582" s="313">
        <f t="shared" si="24"/>
        <v>0</v>
      </c>
      <c r="C1582" s="294"/>
      <c r="D1582" s="294"/>
      <c r="E1582" s="294"/>
      <c r="F1582" s="294"/>
      <c r="G1582" s="294"/>
      <c r="H1582" s="296"/>
      <c r="I1582" s="296"/>
      <c r="J1582" s="296"/>
      <c r="K1582" s="302"/>
      <c r="L1582" s="302"/>
      <c r="M1582" s="302"/>
      <c r="N1582" s="302"/>
      <c r="O1582" s="302"/>
      <c r="P1582" s="302"/>
      <c r="Q1582" s="302"/>
      <c r="R1582" s="302"/>
      <c r="S1582" s="302"/>
      <c r="T1582" s="302"/>
      <c r="U1582" s="302"/>
      <c r="V1582" s="302"/>
      <c r="W1582" s="302"/>
      <c r="X1582" s="302"/>
      <c r="Y1582" s="302"/>
      <c r="Z1582" s="302"/>
      <c r="AA1582" s="302"/>
      <c r="AD1582"/>
      <c r="AE1582"/>
    </row>
    <row r="1583" spans="2:31" ht="153" hidden="1">
      <c r="B1583" s="313">
        <f t="shared" si="24"/>
        <v>0</v>
      </c>
      <c r="C1583" s="294"/>
      <c r="D1583" s="294"/>
      <c r="E1583" s="294"/>
      <c r="F1583" s="294"/>
      <c r="G1583" s="294"/>
      <c r="H1583" s="296"/>
      <c r="I1583" s="296"/>
      <c r="J1583" s="296"/>
      <c r="K1583" s="302"/>
      <c r="L1583" s="302"/>
      <c r="M1583" s="302"/>
      <c r="N1583" s="302"/>
      <c r="O1583" s="302"/>
      <c r="P1583" s="302"/>
      <c r="Q1583" s="302"/>
      <c r="R1583" s="302"/>
      <c r="S1583" s="302"/>
      <c r="T1583" s="302"/>
      <c r="U1583" s="302"/>
      <c r="V1583" s="302"/>
      <c r="W1583" s="302"/>
      <c r="X1583" s="302"/>
      <c r="Y1583" s="302"/>
      <c r="Z1583" s="302"/>
      <c r="AA1583" s="302"/>
      <c r="AD1583"/>
      <c r="AE1583"/>
    </row>
    <row r="1584" spans="2:31" ht="153" hidden="1">
      <c r="B1584" s="313">
        <f t="shared" si="24"/>
        <v>0</v>
      </c>
      <c r="C1584" s="294"/>
      <c r="D1584" s="294"/>
      <c r="E1584" s="294"/>
      <c r="F1584" s="294"/>
      <c r="G1584" s="294"/>
      <c r="H1584" s="296"/>
      <c r="I1584" s="296"/>
      <c r="J1584" s="296"/>
      <c r="K1584" s="302"/>
      <c r="L1584" s="302"/>
      <c r="M1584" s="302"/>
      <c r="N1584" s="302"/>
      <c r="O1584" s="302"/>
      <c r="P1584" s="302"/>
      <c r="Q1584" s="302"/>
      <c r="R1584" s="302"/>
      <c r="S1584" s="302"/>
      <c r="T1584" s="302"/>
      <c r="U1584" s="302"/>
      <c r="V1584" s="302"/>
      <c r="W1584" s="302"/>
      <c r="X1584" s="302"/>
      <c r="Y1584" s="302"/>
      <c r="Z1584" s="302"/>
      <c r="AA1584" s="302"/>
      <c r="AD1584"/>
      <c r="AE1584"/>
    </row>
    <row r="1585" spans="2:31" ht="408" hidden="1">
      <c r="B1585" s="313">
        <f t="shared" si="24"/>
        <v>0</v>
      </c>
      <c r="C1585" s="294"/>
      <c r="D1585" s="294"/>
      <c r="E1585" s="294"/>
      <c r="F1585" s="294"/>
      <c r="G1585" s="294"/>
      <c r="H1585" s="296"/>
      <c r="I1585" s="296"/>
      <c r="J1585" s="296"/>
      <c r="K1585" s="302"/>
      <c r="L1585" s="302"/>
      <c r="M1585" s="302"/>
      <c r="N1585" s="302"/>
      <c r="O1585" s="302"/>
      <c r="P1585" s="302"/>
      <c r="Q1585" s="302"/>
      <c r="R1585" s="302"/>
      <c r="S1585" s="302"/>
      <c r="T1585" s="302"/>
      <c r="U1585" s="302"/>
      <c r="V1585" s="302"/>
      <c r="W1585" s="302"/>
      <c r="X1585" s="302"/>
      <c r="Y1585" s="302"/>
      <c r="Z1585" s="302"/>
      <c r="AA1585" s="302"/>
      <c r="AD1585"/>
      <c r="AE1585"/>
    </row>
    <row r="1586" spans="2:31" ht="408" hidden="1">
      <c r="B1586" s="313">
        <f t="shared" si="24"/>
        <v>0</v>
      </c>
      <c r="C1586" s="294"/>
      <c r="D1586" s="294"/>
      <c r="E1586" s="294"/>
      <c r="F1586" s="294"/>
      <c r="G1586" s="294"/>
      <c r="H1586" s="294"/>
      <c r="I1586" s="294"/>
      <c r="J1586" s="294"/>
      <c r="K1586" s="302"/>
      <c r="L1586" s="302"/>
      <c r="M1586" s="302"/>
      <c r="N1586" s="302"/>
      <c r="O1586" s="302"/>
      <c r="P1586" s="302"/>
      <c r="Q1586" s="302"/>
      <c r="R1586" s="302"/>
      <c r="S1586" s="302"/>
      <c r="T1586" s="302"/>
      <c r="U1586" s="302"/>
      <c r="V1586" s="302"/>
      <c r="W1586" s="302"/>
      <c r="X1586" s="302"/>
      <c r="Y1586" s="302"/>
      <c r="Z1586" s="302"/>
      <c r="AA1586" s="302"/>
      <c r="AD1586"/>
      <c r="AE1586"/>
    </row>
    <row r="1587" spans="2:31" ht="409.5" hidden="1">
      <c r="B1587" s="313">
        <f t="shared" si="24"/>
        <v>0</v>
      </c>
      <c r="C1587" s="294"/>
      <c r="D1587" s="294"/>
      <c r="E1587" s="294"/>
      <c r="F1587" s="294"/>
      <c r="G1587" s="294"/>
      <c r="H1587" s="294"/>
      <c r="I1587" s="294"/>
      <c r="J1587" s="294"/>
      <c r="K1587" s="302"/>
      <c r="L1587" s="302"/>
      <c r="M1587" s="302"/>
      <c r="N1587" s="302"/>
      <c r="O1587" s="302"/>
      <c r="P1587" s="302"/>
      <c r="Q1587" s="302"/>
      <c r="R1587" s="302"/>
      <c r="S1587" s="302"/>
      <c r="T1587" s="302"/>
      <c r="U1587" s="302"/>
      <c r="V1587" s="302"/>
      <c r="W1587" s="302"/>
      <c r="X1587" s="302"/>
      <c r="Y1587" s="302"/>
      <c r="Z1587" s="302"/>
      <c r="AA1587" s="302"/>
      <c r="AD1587"/>
      <c r="AE1587"/>
    </row>
    <row r="1588" spans="2:31" ht="63.75" hidden="1">
      <c r="B1588" s="313">
        <f t="shared" si="24"/>
        <v>0</v>
      </c>
      <c r="C1588" s="294"/>
      <c r="D1588" s="294"/>
      <c r="E1588" s="294"/>
      <c r="F1588" s="294"/>
      <c r="G1588" s="294"/>
      <c r="H1588" s="294"/>
      <c r="I1588" s="294"/>
      <c r="J1588" s="294"/>
      <c r="K1588" s="302"/>
      <c r="L1588" s="302"/>
      <c r="M1588" s="302"/>
      <c r="N1588" s="302"/>
      <c r="O1588" s="302"/>
      <c r="P1588" s="302"/>
      <c r="Q1588" s="302"/>
      <c r="R1588" s="302"/>
      <c r="S1588" s="302"/>
      <c r="T1588" s="302"/>
      <c r="U1588" s="302"/>
      <c r="V1588" s="302"/>
      <c r="W1588" s="302"/>
      <c r="X1588" s="302"/>
      <c r="Y1588" s="302"/>
      <c r="Z1588" s="302"/>
      <c r="AA1588" s="302"/>
      <c r="AD1588"/>
      <c r="AE1588"/>
    </row>
    <row r="1589" spans="2:31" ht="63.75" hidden="1">
      <c r="B1589" s="313">
        <f t="shared" si="24"/>
        <v>0</v>
      </c>
      <c r="C1589" s="294"/>
      <c r="D1589" s="294"/>
      <c r="E1589" s="294"/>
      <c r="F1589" s="294"/>
      <c r="G1589" s="294"/>
      <c r="H1589" s="294"/>
      <c r="I1589" s="294"/>
      <c r="J1589" s="294"/>
      <c r="K1589" s="302"/>
      <c r="L1589" s="302"/>
      <c r="M1589" s="302"/>
      <c r="N1589" s="302"/>
      <c r="O1589" s="302"/>
      <c r="P1589" s="302"/>
      <c r="Q1589" s="302"/>
      <c r="R1589" s="302"/>
      <c r="S1589" s="302"/>
      <c r="T1589" s="302"/>
      <c r="U1589" s="302"/>
      <c r="V1589" s="302"/>
      <c r="W1589" s="302"/>
      <c r="X1589" s="302"/>
      <c r="Y1589" s="302"/>
      <c r="Z1589" s="302"/>
      <c r="AA1589" s="302"/>
      <c r="AD1589"/>
      <c r="AE1589"/>
    </row>
    <row r="1590" spans="2:31" ht="63.75" hidden="1">
      <c r="B1590" s="313">
        <f t="shared" si="24"/>
        <v>0</v>
      </c>
      <c r="C1590" s="294"/>
      <c r="D1590" s="294"/>
      <c r="E1590" s="294"/>
      <c r="F1590" s="294"/>
      <c r="G1590" s="294"/>
      <c r="H1590" s="294"/>
      <c r="I1590" s="294"/>
      <c r="J1590" s="294"/>
      <c r="K1590" s="302"/>
      <c r="L1590" s="302"/>
      <c r="M1590" s="302"/>
      <c r="N1590" s="302"/>
      <c r="O1590" s="302"/>
      <c r="P1590" s="302"/>
      <c r="Q1590" s="302"/>
      <c r="R1590" s="302"/>
      <c r="S1590" s="302"/>
      <c r="T1590" s="302"/>
      <c r="U1590" s="302"/>
      <c r="V1590" s="302"/>
      <c r="W1590" s="302"/>
      <c r="X1590" s="302"/>
      <c r="Y1590" s="302"/>
      <c r="Z1590" s="302"/>
      <c r="AA1590" s="302"/>
      <c r="AD1590"/>
      <c r="AE1590"/>
    </row>
    <row r="1591" spans="2:31" ht="63.75" hidden="1">
      <c r="B1591" s="313">
        <f t="shared" si="24"/>
        <v>0</v>
      </c>
      <c r="C1591" s="294"/>
      <c r="D1591" s="294"/>
      <c r="E1591" s="294"/>
      <c r="F1591" s="294"/>
      <c r="G1591" s="294"/>
      <c r="H1591" s="294"/>
      <c r="I1591" s="294"/>
      <c r="J1591" s="294"/>
      <c r="K1591" s="302"/>
      <c r="L1591" s="302"/>
      <c r="M1591" s="302"/>
      <c r="N1591" s="302"/>
      <c r="O1591" s="302"/>
      <c r="P1591" s="302"/>
      <c r="Q1591" s="302"/>
      <c r="R1591" s="302"/>
      <c r="S1591" s="302"/>
      <c r="T1591" s="302"/>
      <c r="U1591" s="302"/>
      <c r="V1591" s="302"/>
      <c r="W1591" s="302"/>
      <c r="X1591" s="302"/>
      <c r="Y1591" s="302"/>
      <c r="Z1591" s="302"/>
      <c r="AA1591" s="302"/>
      <c r="AD1591"/>
      <c r="AE1591"/>
    </row>
    <row r="1592" spans="2:31" ht="63.75" hidden="1">
      <c r="B1592" s="313">
        <f t="shared" si="24"/>
        <v>0</v>
      </c>
      <c r="C1592" s="294"/>
      <c r="D1592" s="294"/>
      <c r="E1592" s="294"/>
      <c r="F1592" s="294"/>
      <c r="G1592" s="294"/>
      <c r="H1592" s="294"/>
      <c r="I1592" s="294"/>
      <c r="J1592" s="294"/>
      <c r="K1592" s="302"/>
      <c r="L1592" s="302"/>
      <c r="M1592" s="302"/>
      <c r="N1592" s="302"/>
      <c r="O1592" s="302"/>
      <c r="P1592" s="302"/>
      <c r="Q1592" s="302"/>
      <c r="R1592" s="302"/>
      <c r="S1592" s="302"/>
      <c r="T1592" s="302"/>
      <c r="U1592" s="302"/>
      <c r="V1592" s="302"/>
      <c r="W1592" s="302"/>
      <c r="X1592" s="302"/>
      <c r="Y1592" s="302"/>
      <c r="Z1592" s="302"/>
      <c r="AA1592" s="302"/>
      <c r="AD1592"/>
      <c r="AE1592"/>
    </row>
    <row r="1593" spans="2:31" ht="76.5" hidden="1">
      <c r="B1593" s="313">
        <f t="shared" si="24"/>
        <v>0</v>
      </c>
      <c r="C1593" s="294"/>
      <c r="D1593" s="294"/>
      <c r="E1593" s="294"/>
      <c r="F1593" s="294"/>
      <c r="G1593" s="294"/>
      <c r="H1593" s="294"/>
      <c r="I1593" s="294"/>
      <c r="J1593" s="294"/>
      <c r="K1593" s="302"/>
      <c r="L1593" s="302"/>
      <c r="M1593" s="302"/>
      <c r="N1593" s="302"/>
      <c r="O1593" s="302"/>
      <c r="P1593" s="302"/>
      <c r="Q1593" s="302"/>
      <c r="R1593" s="302"/>
      <c r="S1593" s="302"/>
      <c r="T1593" s="302"/>
      <c r="U1593" s="302"/>
      <c r="V1593" s="302"/>
      <c r="W1593" s="302"/>
      <c r="X1593" s="302"/>
      <c r="Y1593" s="302"/>
      <c r="Z1593" s="302"/>
      <c r="AA1593" s="302"/>
      <c r="AD1593"/>
      <c r="AE1593"/>
    </row>
    <row r="1594" spans="2:31" ht="63.75" hidden="1">
      <c r="B1594" s="313">
        <f t="shared" si="24"/>
        <v>0</v>
      </c>
      <c r="C1594" s="294"/>
      <c r="D1594" s="294"/>
      <c r="E1594" s="294"/>
      <c r="F1594" s="294"/>
      <c r="G1594" s="294"/>
      <c r="H1594" s="294"/>
      <c r="I1594" s="294"/>
      <c r="J1594" s="294"/>
      <c r="K1594" s="302"/>
      <c r="L1594" s="302"/>
      <c r="M1594" s="302"/>
      <c r="N1594" s="302"/>
      <c r="O1594" s="302"/>
      <c r="P1594" s="302"/>
      <c r="Q1594" s="302"/>
      <c r="R1594" s="302"/>
      <c r="S1594" s="302"/>
      <c r="T1594" s="302"/>
      <c r="U1594" s="302"/>
      <c r="V1594" s="302"/>
      <c r="W1594" s="302"/>
      <c r="X1594" s="302"/>
      <c r="Y1594" s="302"/>
      <c r="Z1594" s="302"/>
      <c r="AA1594" s="302"/>
      <c r="AD1594"/>
      <c r="AE1594"/>
    </row>
    <row r="1595" spans="2:31" ht="63.75" hidden="1">
      <c r="B1595" s="313">
        <f t="shared" si="24"/>
        <v>0</v>
      </c>
      <c r="C1595" s="294"/>
      <c r="D1595" s="294"/>
      <c r="E1595" s="294"/>
      <c r="F1595" s="294"/>
      <c r="G1595" s="294"/>
      <c r="H1595" s="296"/>
      <c r="I1595" s="296"/>
      <c r="J1595" s="296"/>
      <c r="K1595" s="302"/>
      <c r="L1595" s="302"/>
      <c r="M1595" s="302"/>
      <c r="N1595" s="302"/>
      <c r="O1595" s="302"/>
      <c r="P1595" s="302"/>
      <c r="Q1595" s="302"/>
      <c r="R1595" s="302"/>
      <c r="S1595" s="302"/>
      <c r="T1595" s="302"/>
      <c r="U1595" s="302"/>
      <c r="V1595" s="302"/>
      <c r="W1595" s="302"/>
      <c r="X1595" s="302"/>
      <c r="Y1595" s="302"/>
      <c r="Z1595" s="302"/>
      <c r="AA1595" s="302"/>
      <c r="AD1595"/>
      <c r="AE1595"/>
    </row>
    <row r="1596" spans="2:31" ht="63.75" hidden="1">
      <c r="B1596" s="313">
        <f t="shared" si="24"/>
        <v>0</v>
      </c>
      <c r="C1596" s="294"/>
      <c r="D1596" s="294"/>
      <c r="E1596" s="294"/>
      <c r="F1596" s="294"/>
      <c r="G1596" s="294"/>
      <c r="H1596" s="296"/>
      <c r="I1596" s="296"/>
      <c r="J1596" s="296"/>
      <c r="K1596" s="302"/>
      <c r="L1596" s="302"/>
      <c r="M1596" s="302"/>
      <c r="N1596" s="302"/>
      <c r="O1596" s="302"/>
      <c r="P1596" s="302"/>
      <c r="Q1596" s="302"/>
      <c r="R1596" s="302"/>
      <c r="S1596" s="302"/>
      <c r="T1596" s="302"/>
      <c r="U1596" s="302"/>
      <c r="V1596" s="302"/>
      <c r="W1596" s="302"/>
      <c r="X1596" s="302"/>
      <c r="Y1596" s="302"/>
      <c r="Z1596" s="302"/>
      <c r="AA1596" s="302"/>
      <c r="AD1596"/>
      <c r="AE1596"/>
    </row>
    <row r="1597" spans="2:31" ht="63.75" hidden="1">
      <c r="B1597" s="313">
        <f t="shared" si="24"/>
        <v>0</v>
      </c>
      <c r="C1597" s="294"/>
      <c r="D1597" s="294"/>
      <c r="E1597" s="294"/>
      <c r="F1597" s="294"/>
      <c r="G1597" s="294"/>
      <c r="H1597" s="296"/>
      <c r="I1597" s="296"/>
      <c r="J1597" s="296"/>
      <c r="K1597" s="302"/>
      <c r="L1597" s="302"/>
      <c r="M1597" s="302"/>
      <c r="N1597" s="302"/>
      <c r="O1597" s="302"/>
      <c r="P1597" s="302"/>
      <c r="Q1597" s="302"/>
      <c r="R1597" s="302"/>
      <c r="S1597" s="302"/>
      <c r="T1597" s="302"/>
      <c r="U1597" s="302"/>
      <c r="V1597" s="302"/>
      <c r="W1597" s="302"/>
      <c r="X1597" s="302"/>
      <c r="Y1597" s="302"/>
      <c r="Z1597" s="302"/>
      <c r="AA1597" s="302"/>
      <c r="AD1597"/>
      <c r="AE1597"/>
    </row>
    <row r="1598" spans="2:31" ht="63.75" hidden="1">
      <c r="B1598" s="313">
        <f t="shared" si="24"/>
        <v>0</v>
      </c>
      <c r="C1598" s="294"/>
      <c r="D1598" s="294"/>
      <c r="E1598" s="294"/>
      <c r="F1598" s="296"/>
      <c r="G1598" s="296"/>
      <c r="H1598" s="296"/>
      <c r="I1598" s="296"/>
      <c r="J1598" s="296"/>
      <c r="K1598" s="302"/>
      <c r="L1598" s="302"/>
      <c r="M1598" s="302"/>
      <c r="N1598" s="302"/>
      <c r="O1598" s="302"/>
      <c r="P1598" s="302"/>
      <c r="Q1598" s="302"/>
      <c r="R1598" s="302"/>
      <c r="S1598" s="302"/>
      <c r="T1598" s="302"/>
      <c r="U1598" s="302"/>
      <c r="V1598" s="302"/>
      <c r="W1598" s="302"/>
      <c r="X1598" s="302"/>
      <c r="Y1598" s="302"/>
      <c r="Z1598" s="302"/>
      <c r="AA1598" s="302"/>
      <c r="AD1598"/>
      <c r="AE1598"/>
    </row>
    <row r="1599" spans="2:31" ht="76.5" hidden="1">
      <c r="B1599" s="313">
        <f t="shared" si="24"/>
        <v>0</v>
      </c>
      <c r="C1599" s="294"/>
      <c r="D1599" s="294"/>
      <c r="E1599" s="294"/>
      <c r="F1599" s="296"/>
      <c r="G1599" s="296"/>
      <c r="H1599" s="296"/>
      <c r="I1599" s="296"/>
      <c r="J1599" s="296"/>
      <c r="K1599" s="302"/>
      <c r="L1599" s="302"/>
      <c r="M1599" s="302"/>
      <c r="N1599" s="302"/>
      <c r="O1599" s="302"/>
      <c r="P1599" s="302"/>
      <c r="Q1599" s="302"/>
      <c r="R1599" s="302"/>
      <c r="S1599" s="302"/>
      <c r="T1599" s="302"/>
      <c r="U1599" s="302"/>
      <c r="V1599" s="302"/>
      <c r="W1599" s="302"/>
      <c r="X1599" s="302"/>
      <c r="Y1599" s="302"/>
      <c r="Z1599" s="302"/>
      <c r="AA1599" s="302"/>
      <c r="AD1599"/>
      <c r="AE1599"/>
    </row>
    <row r="1600" spans="2:31" ht="63.75" hidden="1">
      <c r="B1600" s="313">
        <f t="shared" si="24"/>
        <v>0</v>
      </c>
      <c r="C1600" s="294"/>
      <c r="D1600" s="294"/>
      <c r="E1600" s="294"/>
      <c r="F1600" s="296"/>
      <c r="G1600" s="296"/>
      <c r="H1600" s="296"/>
      <c r="I1600" s="296"/>
      <c r="J1600" s="296"/>
      <c r="K1600" s="302"/>
      <c r="L1600" s="302"/>
      <c r="M1600" s="302"/>
      <c r="N1600" s="302"/>
      <c r="O1600" s="302"/>
      <c r="P1600" s="302"/>
      <c r="Q1600" s="302"/>
      <c r="R1600" s="302"/>
      <c r="S1600" s="302"/>
      <c r="T1600" s="302"/>
      <c r="U1600" s="302"/>
      <c r="V1600" s="302"/>
      <c r="W1600" s="302"/>
      <c r="X1600" s="302"/>
      <c r="Y1600" s="302"/>
      <c r="Z1600" s="302"/>
      <c r="AA1600" s="302"/>
      <c r="AD1600"/>
      <c r="AE1600"/>
    </row>
    <row r="1601" spans="2:31" ht="63.75" hidden="1">
      <c r="B1601" s="313">
        <f t="shared" si="24"/>
        <v>0</v>
      </c>
      <c r="C1601" s="294"/>
      <c r="D1601" s="294"/>
      <c r="E1601" s="294"/>
      <c r="F1601" s="296"/>
      <c r="G1601" s="296"/>
      <c r="H1601" s="296"/>
      <c r="I1601" s="296"/>
      <c r="J1601" s="296"/>
      <c r="K1601" s="302"/>
      <c r="L1601" s="302"/>
      <c r="M1601" s="302"/>
      <c r="N1601" s="302"/>
      <c r="O1601" s="302"/>
      <c r="P1601" s="302"/>
      <c r="Q1601" s="302"/>
      <c r="R1601" s="302"/>
      <c r="S1601" s="302"/>
      <c r="T1601" s="302"/>
      <c r="U1601" s="302"/>
      <c r="V1601" s="302"/>
      <c r="W1601" s="302"/>
      <c r="X1601" s="302"/>
      <c r="Y1601" s="302"/>
      <c r="Z1601" s="302"/>
      <c r="AA1601" s="302"/>
      <c r="AD1601"/>
      <c r="AE1601"/>
    </row>
    <row r="1602" spans="2:31" ht="63.75" hidden="1">
      <c r="B1602" s="313">
        <f t="shared" si="24"/>
        <v>0</v>
      </c>
      <c r="C1602" s="294"/>
      <c r="D1602" s="294"/>
      <c r="E1602" s="294"/>
      <c r="F1602" s="296"/>
      <c r="G1602" s="296"/>
      <c r="H1602" s="296"/>
      <c r="I1602" s="296"/>
      <c r="J1602" s="296"/>
      <c r="K1602" s="302"/>
      <c r="L1602" s="302"/>
      <c r="M1602" s="302"/>
      <c r="N1602" s="302"/>
      <c r="O1602" s="302"/>
      <c r="P1602" s="302"/>
      <c r="Q1602" s="302"/>
      <c r="R1602" s="302"/>
      <c r="S1602" s="302"/>
      <c r="T1602" s="302"/>
      <c r="U1602" s="302"/>
      <c r="V1602" s="302"/>
      <c r="W1602" s="302"/>
      <c r="X1602" s="302"/>
      <c r="Y1602" s="302"/>
      <c r="Z1602" s="302"/>
      <c r="AA1602" s="302"/>
      <c r="AD1602"/>
      <c r="AE1602"/>
    </row>
    <row r="1603" spans="2:31" ht="63.75" hidden="1">
      <c r="B1603" s="313">
        <f t="shared" si="24"/>
        <v>0</v>
      </c>
      <c r="C1603" s="294"/>
      <c r="D1603" s="294"/>
      <c r="E1603" s="294"/>
      <c r="F1603" s="296"/>
      <c r="G1603" s="296"/>
      <c r="H1603" s="296"/>
      <c r="I1603" s="296"/>
      <c r="J1603" s="296"/>
      <c r="K1603" s="302"/>
      <c r="L1603" s="302"/>
      <c r="M1603" s="302"/>
      <c r="N1603" s="302"/>
      <c r="O1603" s="302"/>
      <c r="P1603" s="302"/>
      <c r="Q1603" s="302"/>
      <c r="R1603" s="302"/>
      <c r="S1603" s="302"/>
      <c r="T1603" s="302"/>
      <c r="U1603" s="302"/>
      <c r="V1603" s="302"/>
      <c r="W1603" s="302"/>
      <c r="X1603" s="302"/>
      <c r="Y1603" s="302"/>
      <c r="Z1603" s="302"/>
      <c r="AA1603" s="302"/>
      <c r="AD1603"/>
      <c r="AE1603"/>
    </row>
    <row r="1604" spans="2:31" ht="63.75" hidden="1">
      <c r="B1604" s="313">
        <f t="shared" si="24"/>
        <v>0</v>
      </c>
      <c r="C1604" s="294"/>
      <c r="D1604" s="294"/>
      <c r="E1604" s="294"/>
      <c r="F1604" s="296"/>
      <c r="G1604" s="296"/>
      <c r="H1604" s="296"/>
      <c r="I1604" s="296"/>
      <c r="J1604" s="296"/>
      <c r="K1604" s="302"/>
      <c r="L1604" s="302"/>
      <c r="M1604" s="302"/>
      <c r="N1604" s="302"/>
      <c r="O1604" s="302"/>
      <c r="P1604" s="302"/>
      <c r="Q1604" s="302"/>
      <c r="R1604" s="302"/>
      <c r="S1604" s="302"/>
      <c r="T1604" s="302"/>
      <c r="U1604" s="302"/>
      <c r="V1604" s="302"/>
      <c r="W1604" s="302"/>
      <c r="X1604" s="302"/>
      <c r="Y1604" s="302"/>
      <c r="Z1604" s="302"/>
      <c r="AA1604" s="302"/>
      <c r="AD1604"/>
      <c r="AE1604"/>
    </row>
    <row r="1605" spans="2:31" ht="63.75" hidden="1">
      <c r="B1605" s="313">
        <f t="shared" si="24"/>
        <v>0</v>
      </c>
      <c r="C1605" s="294"/>
      <c r="D1605" s="294"/>
      <c r="E1605" s="294"/>
      <c r="F1605" s="296"/>
      <c r="G1605" s="296"/>
      <c r="H1605" s="296"/>
      <c r="I1605" s="296"/>
      <c r="J1605" s="296"/>
      <c r="K1605" s="302"/>
      <c r="L1605" s="302"/>
      <c r="M1605" s="302"/>
      <c r="N1605" s="302"/>
      <c r="O1605" s="302"/>
      <c r="P1605" s="302"/>
      <c r="Q1605" s="302"/>
      <c r="R1605" s="302"/>
      <c r="S1605" s="302"/>
      <c r="T1605" s="302"/>
      <c r="U1605" s="302"/>
      <c r="V1605" s="302"/>
      <c r="W1605" s="302"/>
      <c r="X1605" s="302"/>
      <c r="Y1605" s="302"/>
      <c r="Z1605" s="302"/>
      <c r="AA1605" s="302"/>
      <c r="AD1605"/>
      <c r="AE1605"/>
    </row>
    <row r="1606" spans="2:31" ht="63.75" hidden="1">
      <c r="B1606" s="313">
        <f t="shared" si="24"/>
        <v>0</v>
      </c>
      <c r="C1606" s="294"/>
      <c r="D1606" s="294"/>
      <c r="E1606" s="294"/>
      <c r="F1606" s="296"/>
      <c r="G1606" s="296"/>
      <c r="H1606" s="296"/>
      <c r="I1606" s="296"/>
      <c r="J1606" s="296"/>
      <c r="K1606" s="302"/>
      <c r="L1606" s="302"/>
      <c r="M1606" s="302"/>
      <c r="N1606" s="302"/>
      <c r="O1606" s="302"/>
      <c r="P1606" s="302"/>
      <c r="Q1606" s="302"/>
      <c r="R1606" s="302"/>
      <c r="S1606" s="302"/>
      <c r="T1606" s="302"/>
      <c r="U1606" s="302"/>
      <c r="V1606" s="302"/>
      <c r="W1606" s="302"/>
      <c r="X1606" s="302"/>
      <c r="Y1606" s="302"/>
      <c r="Z1606" s="302"/>
      <c r="AA1606" s="302"/>
      <c r="AD1606"/>
      <c r="AE1606"/>
    </row>
    <row r="1607" spans="2:31" ht="63.75" hidden="1">
      <c r="B1607" s="313">
        <f t="shared" si="24"/>
        <v>0</v>
      </c>
      <c r="C1607" s="294"/>
      <c r="D1607" s="294"/>
      <c r="E1607" s="294"/>
      <c r="F1607" s="296"/>
      <c r="G1607" s="296"/>
      <c r="H1607" s="296"/>
      <c r="I1607" s="296"/>
      <c r="J1607" s="296"/>
      <c r="K1607" s="302"/>
      <c r="L1607" s="302"/>
      <c r="M1607" s="302"/>
      <c r="N1607" s="302"/>
      <c r="O1607" s="302"/>
      <c r="P1607" s="302"/>
      <c r="Q1607" s="302"/>
      <c r="R1607" s="302"/>
      <c r="S1607" s="302"/>
      <c r="T1607" s="302"/>
      <c r="U1607" s="302"/>
      <c r="V1607" s="302"/>
      <c r="W1607" s="302"/>
      <c r="X1607" s="302"/>
      <c r="Y1607" s="302"/>
      <c r="Z1607" s="302"/>
      <c r="AA1607" s="302"/>
      <c r="AD1607"/>
      <c r="AE1607"/>
    </row>
    <row r="1608" spans="2:31" ht="63.75" hidden="1">
      <c r="B1608" s="313">
        <f t="shared" si="24"/>
        <v>0</v>
      </c>
      <c r="C1608" s="294"/>
      <c r="D1608" s="294"/>
      <c r="E1608" s="294"/>
      <c r="F1608" s="294"/>
      <c r="G1608" s="294"/>
      <c r="H1608" s="296"/>
      <c r="I1608" s="296"/>
      <c r="J1608" s="296"/>
      <c r="K1608" s="302"/>
      <c r="L1608" s="302"/>
      <c r="M1608" s="302"/>
      <c r="N1608" s="302"/>
      <c r="O1608" s="302"/>
      <c r="P1608" s="302"/>
      <c r="Q1608" s="302"/>
      <c r="R1608" s="302"/>
      <c r="S1608" s="302"/>
      <c r="T1608" s="302"/>
      <c r="U1608" s="302"/>
      <c r="V1608" s="302"/>
      <c r="W1608" s="302"/>
      <c r="X1608" s="302"/>
      <c r="Y1608" s="302"/>
      <c r="Z1608" s="302"/>
      <c r="AA1608" s="302"/>
      <c r="AD1608"/>
      <c r="AE1608"/>
    </row>
    <row r="1609" spans="2:31" ht="63.75" hidden="1">
      <c r="B1609" s="313">
        <f t="shared" si="24"/>
        <v>0</v>
      </c>
      <c r="C1609" s="294"/>
      <c r="D1609" s="294"/>
      <c r="E1609" s="294"/>
      <c r="F1609" s="294"/>
      <c r="G1609" s="294"/>
      <c r="H1609" s="294"/>
      <c r="I1609" s="294"/>
      <c r="J1609" s="294"/>
      <c r="K1609" s="302"/>
      <c r="L1609" s="302"/>
      <c r="M1609" s="302"/>
      <c r="N1609" s="302"/>
      <c r="O1609" s="302"/>
      <c r="P1609" s="302"/>
      <c r="Q1609" s="302"/>
      <c r="R1609" s="302"/>
      <c r="S1609" s="302"/>
      <c r="T1609" s="302"/>
      <c r="U1609" s="302"/>
      <c r="V1609" s="302"/>
      <c r="W1609" s="302"/>
      <c r="X1609" s="302"/>
      <c r="Y1609" s="302"/>
      <c r="Z1609" s="302"/>
      <c r="AA1609" s="302"/>
      <c r="AD1609"/>
      <c r="AE1609"/>
    </row>
    <row r="1610" spans="2:31" ht="63.75" hidden="1">
      <c r="B1610" s="313">
        <f t="shared" si="24"/>
        <v>0</v>
      </c>
      <c r="C1610" s="294"/>
      <c r="D1610" s="294"/>
      <c r="E1610" s="294"/>
      <c r="F1610" s="296"/>
      <c r="G1610" s="296"/>
      <c r="H1610" s="296"/>
      <c r="I1610" s="296"/>
      <c r="J1610" s="296"/>
      <c r="K1610" s="302"/>
      <c r="L1610" s="302"/>
      <c r="M1610" s="302"/>
      <c r="N1610" s="302"/>
      <c r="O1610" s="302"/>
      <c r="P1610" s="302"/>
      <c r="Q1610" s="302"/>
      <c r="R1610" s="302"/>
      <c r="S1610" s="302"/>
      <c r="T1610" s="302"/>
      <c r="U1610" s="302"/>
      <c r="V1610" s="302"/>
      <c r="W1610" s="302"/>
      <c r="X1610" s="302"/>
      <c r="Y1610" s="302"/>
      <c r="Z1610" s="302"/>
      <c r="AA1610" s="302"/>
      <c r="AD1610"/>
      <c r="AE1610"/>
    </row>
    <row r="1611" spans="2:31" ht="63.75" hidden="1">
      <c r="B1611" s="313">
        <f t="shared" si="24"/>
        <v>0</v>
      </c>
      <c r="C1611" s="294"/>
      <c r="D1611" s="294"/>
      <c r="E1611" s="294"/>
      <c r="F1611" s="296"/>
      <c r="G1611" s="296"/>
      <c r="H1611" s="296"/>
      <c r="I1611" s="296"/>
      <c r="J1611" s="296"/>
      <c r="K1611" s="302"/>
      <c r="L1611" s="302"/>
      <c r="M1611" s="302"/>
      <c r="N1611" s="302"/>
      <c r="O1611" s="302"/>
      <c r="P1611" s="302"/>
      <c r="Q1611" s="302"/>
      <c r="R1611" s="302"/>
      <c r="S1611" s="302"/>
      <c r="T1611" s="302"/>
      <c r="U1611" s="302"/>
      <c r="V1611" s="302"/>
      <c r="W1611" s="302"/>
      <c r="X1611" s="302"/>
      <c r="Y1611" s="302"/>
      <c r="Z1611" s="302"/>
      <c r="AA1611" s="302"/>
      <c r="AD1611"/>
      <c r="AE1611"/>
    </row>
    <row r="1612" spans="2:31" ht="63.75" hidden="1">
      <c r="B1612" s="313">
        <f t="shared" ref="B1612:B1675" si="25">IF($C$8=$B$6,"",AA1612)</f>
        <v>0</v>
      </c>
      <c r="C1612" s="294"/>
      <c r="D1612" s="294"/>
      <c r="E1612" s="294"/>
      <c r="F1612" s="296"/>
      <c r="G1612" s="296"/>
      <c r="H1612" s="296"/>
      <c r="I1612" s="296"/>
      <c r="J1612" s="296"/>
      <c r="K1612" s="302"/>
      <c r="L1612" s="302"/>
      <c r="M1612" s="302"/>
      <c r="N1612" s="302"/>
      <c r="O1612" s="302"/>
      <c r="P1612" s="302"/>
      <c r="Q1612" s="302"/>
      <c r="R1612" s="302"/>
      <c r="S1612" s="302"/>
      <c r="T1612" s="302"/>
      <c r="U1612" s="302"/>
      <c r="V1612" s="302"/>
      <c r="W1612" s="302"/>
      <c r="X1612" s="302"/>
      <c r="Y1612" s="302"/>
      <c r="Z1612" s="302"/>
      <c r="AA1612" s="302"/>
      <c r="AD1612"/>
      <c r="AE1612"/>
    </row>
    <row r="1613" spans="2:31" ht="63.75" hidden="1">
      <c r="B1613" s="313">
        <f t="shared" si="25"/>
        <v>0</v>
      </c>
      <c r="C1613" s="294"/>
      <c r="D1613" s="294"/>
      <c r="E1613" s="294"/>
      <c r="F1613" s="296"/>
      <c r="G1613" s="296"/>
      <c r="H1613" s="296"/>
      <c r="I1613" s="296"/>
      <c r="J1613" s="296"/>
      <c r="K1613" s="302"/>
      <c r="L1613" s="302"/>
      <c r="M1613" s="302"/>
      <c r="N1613" s="302"/>
      <c r="O1613" s="302"/>
      <c r="P1613" s="302"/>
      <c r="Q1613" s="302"/>
      <c r="R1613" s="302"/>
      <c r="S1613" s="302"/>
      <c r="T1613" s="302"/>
      <c r="U1613" s="302"/>
      <c r="V1613" s="302"/>
      <c r="W1613" s="302"/>
      <c r="X1613" s="302"/>
      <c r="Y1613" s="302"/>
      <c r="Z1613" s="302"/>
      <c r="AA1613" s="302"/>
      <c r="AD1613"/>
      <c r="AE1613"/>
    </row>
    <row r="1614" spans="2:31" ht="63.75" hidden="1">
      <c r="B1614" s="313">
        <f t="shared" si="25"/>
        <v>0</v>
      </c>
      <c r="C1614" s="294"/>
      <c r="D1614" s="294"/>
      <c r="E1614" s="294"/>
      <c r="F1614" s="296"/>
      <c r="G1614" s="296"/>
      <c r="H1614" s="296"/>
      <c r="I1614" s="296"/>
      <c r="J1614" s="296"/>
      <c r="K1614" s="302"/>
      <c r="L1614" s="302"/>
      <c r="M1614" s="302"/>
      <c r="N1614" s="302"/>
      <c r="O1614" s="302"/>
      <c r="P1614" s="302"/>
      <c r="Q1614" s="302"/>
      <c r="R1614" s="302"/>
      <c r="S1614" s="302"/>
      <c r="T1614" s="302"/>
      <c r="U1614" s="302"/>
      <c r="V1614" s="302"/>
      <c r="W1614" s="302"/>
      <c r="X1614" s="302"/>
      <c r="Y1614" s="302"/>
      <c r="Z1614" s="302"/>
      <c r="AA1614" s="302"/>
      <c r="AD1614"/>
      <c r="AE1614"/>
    </row>
    <row r="1615" spans="2:31" ht="63.75" hidden="1">
      <c r="B1615" s="313">
        <f t="shared" si="25"/>
        <v>0</v>
      </c>
      <c r="C1615" s="294"/>
      <c r="D1615" s="294"/>
      <c r="E1615" s="294"/>
      <c r="F1615" s="296"/>
      <c r="G1615" s="296"/>
      <c r="H1615" s="296"/>
      <c r="I1615" s="296"/>
      <c r="J1615" s="296"/>
      <c r="K1615" s="302"/>
      <c r="L1615" s="302"/>
      <c r="M1615" s="302"/>
      <c r="N1615" s="302"/>
      <c r="O1615" s="302"/>
      <c r="P1615" s="302"/>
      <c r="Q1615" s="302"/>
      <c r="R1615" s="302"/>
      <c r="S1615" s="302"/>
      <c r="T1615" s="302"/>
      <c r="U1615" s="302"/>
      <c r="V1615" s="302"/>
      <c r="W1615" s="302"/>
      <c r="X1615" s="302"/>
      <c r="Y1615" s="302"/>
      <c r="Z1615" s="302"/>
      <c r="AA1615" s="302"/>
      <c r="AD1615"/>
      <c r="AE1615"/>
    </row>
    <row r="1616" spans="2:31" ht="63.75" hidden="1">
      <c r="B1616" s="313">
        <f t="shared" si="25"/>
        <v>0</v>
      </c>
      <c r="C1616" s="294"/>
      <c r="D1616" s="294"/>
      <c r="E1616" s="294"/>
      <c r="F1616" s="296"/>
      <c r="G1616" s="296"/>
      <c r="H1616" s="296"/>
      <c r="I1616" s="296"/>
      <c r="J1616" s="296"/>
      <c r="K1616" s="302"/>
      <c r="L1616" s="302"/>
      <c r="M1616" s="302"/>
      <c r="N1616" s="302"/>
      <c r="O1616" s="302"/>
      <c r="P1616" s="302"/>
      <c r="Q1616" s="302"/>
      <c r="R1616" s="302"/>
      <c r="S1616" s="302"/>
      <c r="T1616" s="302"/>
      <c r="U1616" s="302"/>
      <c r="V1616" s="302"/>
      <c r="W1616" s="302"/>
      <c r="X1616" s="302"/>
      <c r="Y1616" s="302"/>
      <c r="Z1616" s="302"/>
      <c r="AA1616" s="302"/>
      <c r="AD1616"/>
      <c r="AE1616"/>
    </row>
    <row r="1617" spans="2:31" ht="63.75" hidden="1">
      <c r="B1617" s="313">
        <f t="shared" si="25"/>
        <v>0</v>
      </c>
      <c r="C1617" s="294"/>
      <c r="D1617" s="294"/>
      <c r="E1617" s="294"/>
      <c r="F1617" s="296"/>
      <c r="G1617" s="296"/>
      <c r="H1617" s="296"/>
      <c r="I1617" s="296"/>
      <c r="J1617" s="296"/>
      <c r="K1617" s="302"/>
      <c r="L1617" s="302"/>
      <c r="M1617" s="302"/>
      <c r="N1617" s="302"/>
      <c r="O1617" s="302"/>
      <c r="P1617" s="302"/>
      <c r="Q1617" s="302"/>
      <c r="R1617" s="302"/>
      <c r="S1617" s="302"/>
      <c r="T1617" s="302"/>
      <c r="U1617" s="302"/>
      <c r="V1617" s="302"/>
      <c r="W1617" s="302"/>
      <c r="X1617" s="302"/>
      <c r="Y1617" s="302"/>
      <c r="Z1617" s="302"/>
      <c r="AA1617" s="302"/>
      <c r="AD1617"/>
      <c r="AE1617"/>
    </row>
    <row r="1618" spans="2:31" ht="63.75" hidden="1">
      <c r="B1618" s="313">
        <f t="shared" si="25"/>
        <v>0</v>
      </c>
      <c r="C1618" s="296"/>
      <c r="D1618" s="296"/>
      <c r="E1618" s="296"/>
      <c r="F1618" s="296"/>
      <c r="G1618" s="296"/>
      <c r="H1618" s="296"/>
      <c r="I1618" s="296"/>
      <c r="J1618" s="296"/>
      <c r="K1618" s="302"/>
      <c r="L1618" s="302"/>
      <c r="M1618" s="302"/>
      <c r="N1618" s="302"/>
      <c r="O1618" s="302"/>
      <c r="P1618" s="302"/>
      <c r="Q1618" s="302"/>
      <c r="R1618" s="302"/>
      <c r="S1618" s="302"/>
      <c r="T1618" s="302"/>
      <c r="U1618" s="302"/>
      <c r="V1618" s="302"/>
      <c r="W1618" s="302"/>
      <c r="X1618" s="302"/>
      <c r="Y1618" s="302"/>
      <c r="Z1618" s="302"/>
      <c r="AA1618" s="302"/>
      <c r="AD1618"/>
      <c r="AE1618"/>
    </row>
    <row r="1619" spans="2:31" ht="63.75" hidden="1">
      <c r="B1619" s="313">
        <f t="shared" si="25"/>
        <v>0</v>
      </c>
      <c r="C1619" s="296"/>
      <c r="D1619" s="296"/>
      <c r="E1619" s="296"/>
      <c r="F1619" s="296"/>
      <c r="G1619" s="296"/>
      <c r="H1619" s="296"/>
      <c r="I1619" s="296"/>
      <c r="J1619" s="296"/>
      <c r="K1619" s="302"/>
      <c r="L1619" s="302"/>
      <c r="M1619" s="302"/>
      <c r="N1619" s="302"/>
      <c r="O1619" s="302"/>
      <c r="P1619" s="302"/>
      <c r="Q1619" s="302"/>
      <c r="R1619" s="302"/>
      <c r="S1619" s="302"/>
      <c r="T1619" s="302"/>
      <c r="U1619" s="302"/>
      <c r="V1619" s="302"/>
      <c r="W1619" s="302"/>
      <c r="X1619" s="302"/>
      <c r="Y1619" s="302"/>
      <c r="Z1619" s="302"/>
      <c r="AA1619" s="302"/>
      <c r="AD1619"/>
      <c r="AE1619"/>
    </row>
    <row r="1620" spans="2:31" ht="63.75" hidden="1">
      <c r="B1620" s="313">
        <f t="shared" si="25"/>
        <v>0</v>
      </c>
      <c r="C1620" s="296"/>
      <c r="D1620" s="296"/>
      <c r="E1620" s="296"/>
      <c r="F1620" s="296"/>
      <c r="G1620" s="296"/>
      <c r="H1620" s="296"/>
      <c r="I1620" s="296"/>
      <c r="J1620" s="296"/>
      <c r="K1620" s="302"/>
      <c r="L1620" s="302"/>
      <c r="M1620" s="302"/>
      <c r="N1620" s="302"/>
      <c r="O1620" s="302"/>
      <c r="P1620" s="302"/>
      <c r="Q1620" s="302"/>
      <c r="R1620" s="302"/>
      <c r="S1620" s="302"/>
      <c r="T1620" s="302"/>
      <c r="U1620" s="302"/>
      <c r="V1620" s="302"/>
      <c r="W1620" s="302"/>
      <c r="X1620" s="302"/>
      <c r="Y1620" s="302"/>
      <c r="Z1620" s="302"/>
      <c r="AA1620" s="302"/>
      <c r="AD1620"/>
      <c r="AE1620"/>
    </row>
    <row r="1621" spans="2:31" ht="76.5" hidden="1">
      <c r="B1621" s="313">
        <f t="shared" si="25"/>
        <v>0</v>
      </c>
      <c r="C1621" s="296"/>
      <c r="D1621" s="296"/>
      <c r="E1621" s="296"/>
      <c r="F1621" s="296"/>
      <c r="G1621" s="296"/>
      <c r="H1621" s="296"/>
      <c r="I1621" s="296"/>
      <c r="J1621" s="296"/>
      <c r="K1621" s="302"/>
      <c r="L1621" s="302"/>
      <c r="M1621" s="302"/>
      <c r="N1621" s="302"/>
      <c r="O1621" s="302"/>
      <c r="P1621" s="302"/>
      <c r="Q1621" s="302"/>
      <c r="R1621" s="302"/>
      <c r="S1621" s="302"/>
      <c r="T1621" s="302"/>
      <c r="U1621" s="302"/>
      <c r="V1621" s="302"/>
      <c r="W1621" s="302"/>
      <c r="X1621" s="302"/>
      <c r="Y1621" s="302"/>
      <c r="Z1621" s="302"/>
      <c r="AA1621" s="302"/>
      <c r="AD1621"/>
      <c r="AE1621"/>
    </row>
    <row r="1622" spans="2:31" ht="76.5" hidden="1">
      <c r="B1622" s="313">
        <f t="shared" si="25"/>
        <v>0</v>
      </c>
      <c r="C1622" s="296"/>
      <c r="D1622" s="296"/>
      <c r="E1622" s="296"/>
      <c r="F1622" s="296"/>
      <c r="G1622" s="296"/>
      <c r="H1622" s="296"/>
      <c r="I1622" s="296"/>
      <c r="J1622" s="296"/>
      <c r="K1622" s="302"/>
      <c r="L1622" s="302"/>
      <c r="M1622" s="302"/>
      <c r="N1622" s="302"/>
      <c r="O1622" s="302"/>
      <c r="P1622" s="302"/>
      <c r="Q1622" s="302"/>
      <c r="R1622" s="302"/>
      <c r="S1622" s="302"/>
      <c r="T1622" s="302"/>
      <c r="U1622" s="302"/>
      <c r="V1622" s="302"/>
      <c r="W1622" s="302"/>
      <c r="X1622" s="302"/>
      <c r="Y1622" s="302"/>
      <c r="Z1622" s="302"/>
      <c r="AA1622" s="302"/>
      <c r="AD1622"/>
      <c r="AE1622"/>
    </row>
    <row r="1623" spans="2:31" ht="63.75" hidden="1">
      <c r="B1623" s="313">
        <f t="shared" si="25"/>
        <v>0</v>
      </c>
      <c r="C1623" s="296"/>
      <c r="D1623" s="296"/>
      <c r="E1623" s="296"/>
      <c r="F1623" s="296"/>
      <c r="G1623" s="296"/>
      <c r="H1623" s="296"/>
      <c r="I1623" s="296"/>
      <c r="J1623" s="296"/>
      <c r="K1623" s="302"/>
      <c r="L1623" s="302"/>
      <c r="M1623" s="302"/>
      <c r="N1623" s="302"/>
      <c r="O1623" s="302"/>
      <c r="P1623" s="302"/>
      <c r="Q1623" s="302"/>
      <c r="R1623" s="302"/>
      <c r="S1623" s="302"/>
      <c r="T1623" s="302"/>
      <c r="U1623" s="302"/>
      <c r="V1623" s="302"/>
      <c r="W1623" s="302"/>
      <c r="X1623" s="302"/>
      <c r="Y1623" s="302"/>
      <c r="Z1623" s="302"/>
      <c r="AA1623" s="302"/>
      <c r="AD1623"/>
      <c r="AE1623"/>
    </row>
    <row r="1624" spans="2:31" ht="63.75" hidden="1">
      <c r="B1624" s="313">
        <f t="shared" si="25"/>
        <v>0</v>
      </c>
      <c r="C1624" s="296"/>
      <c r="D1624" s="296"/>
      <c r="E1624" s="296"/>
      <c r="F1624" s="296"/>
      <c r="G1624" s="296"/>
      <c r="H1624" s="296"/>
      <c r="I1624" s="296"/>
      <c r="J1624" s="296"/>
      <c r="K1624" s="302"/>
      <c r="L1624" s="302"/>
      <c r="M1624" s="302"/>
      <c r="N1624" s="302"/>
      <c r="O1624" s="302"/>
      <c r="P1624" s="302"/>
      <c r="Q1624" s="302"/>
      <c r="R1624" s="302"/>
      <c r="S1624" s="302"/>
      <c r="T1624" s="302"/>
      <c r="U1624" s="302"/>
      <c r="V1624" s="302"/>
      <c r="W1624" s="302"/>
      <c r="X1624" s="302"/>
      <c r="Y1624" s="302"/>
      <c r="Z1624" s="302"/>
      <c r="AA1624" s="302"/>
      <c r="AD1624"/>
      <c r="AE1624"/>
    </row>
    <row r="1625" spans="2:31" ht="63.75" hidden="1">
      <c r="B1625" s="313">
        <f t="shared" si="25"/>
        <v>0</v>
      </c>
      <c r="C1625" s="296"/>
      <c r="D1625" s="296"/>
      <c r="E1625" s="296"/>
      <c r="F1625" s="296"/>
      <c r="G1625" s="296"/>
      <c r="H1625" s="296"/>
      <c r="I1625" s="296"/>
      <c r="J1625" s="296"/>
      <c r="K1625" s="302"/>
      <c r="L1625" s="302"/>
      <c r="M1625" s="302"/>
      <c r="N1625" s="302"/>
      <c r="O1625" s="302"/>
      <c r="P1625" s="302"/>
      <c r="Q1625" s="302"/>
      <c r="R1625" s="302"/>
      <c r="S1625" s="302"/>
      <c r="T1625" s="302"/>
      <c r="U1625" s="302"/>
      <c r="V1625" s="302"/>
      <c r="W1625" s="302"/>
      <c r="X1625" s="302"/>
      <c r="Y1625" s="302"/>
      <c r="Z1625" s="302"/>
      <c r="AA1625" s="302"/>
      <c r="AD1625"/>
      <c r="AE1625"/>
    </row>
    <row r="1626" spans="2:31" ht="63.75" hidden="1">
      <c r="B1626" s="313">
        <f t="shared" si="25"/>
        <v>0</v>
      </c>
      <c r="C1626" s="296"/>
      <c r="D1626" s="296"/>
      <c r="E1626" s="296"/>
      <c r="F1626" s="296"/>
      <c r="G1626" s="296"/>
      <c r="H1626" s="296"/>
      <c r="I1626" s="296"/>
      <c r="J1626" s="296"/>
      <c r="K1626" s="302"/>
      <c r="L1626" s="302"/>
      <c r="M1626" s="302"/>
      <c r="N1626" s="302"/>
      <c r="O1626" s="302"/>
      <c r="P1626" s="302"/>
      <c r="Q1626" s="302"/>
      <c r="R1626" s="302"/>
      <c r="S1626" s="302"/>
      <c r="T1626" s="302"/>
      <c r="U1626" s="302"/>
      <c r="V1626" s="302"/>
      <c r="W1626" s="302"/>
      <c r="X1626" s="302"/>
      <c r="Y1626" s="302"/>
      <c r="Z1626" s="302"/>
      <c r="AA1626" s="302"/>
      <c r="AD1626"/>
      <c r="AE1626"/>
    </row>
    <row r="1627" spans="2:31" ht="63.75" hidden="1">
      <c r="B1627" s="313">
        <f t="shared" si="25"/>
        <v>0</v>
      </c>
      <c r="C1627" s="296"/>
      <c r="D1627" s="296"/>
      <c r="E1627" s="296"/>
      <c r="F1627" s="296"/>
      <c r="G1627" s="296"/>
      <c r="H1627" s="296"/>
      <c r="I1627" s="296"/>
      <c r="J1627" s="296"/>
      <c r="K1627" s="302"/>
      <c r="L1627" s="302"/>
      <c r="M1627" s="302"/>
      <c r="N1627" s="302"/>
      <c r="O1627" s="302"/>
      <c r="P1627" s="302"/>
      <c r="Q1627" s="302"/>
      <c r="R1627" s="302"/>
      <c r="S1627" s="302"/>
      <c r="T1627" s="302"/>
      <c r="U1627" s="302"/>
      <c r="V1627" s="302"/>
      <c r="W1627" s="302"/>
      <c r="X1627" s="302"/>
      <c r="Y1627" s="302"/>
      <c r="Z1627" s="302"/>
      <c r="AA1627" s="302"/>
      <c r="AD1627"/>
      <c r="AE1627"/>
    </row>
    <row r="1628" spans="2:31" ht="63.75" hidden="1">
      <c r="B1628" s="313">
        <f t="shared" si="25"/>
        <v>0</v>
      </c>
      <c r="C1628" s="296"/>
      <c r="D1628" s="296"/>
      <c r="E1628" s="296"/>
      <c r="F1628" s="296"/>
      <c r="G1628" s="296"/>
      <c r="H1628" s="296"/>
      <c r="I1628" s="296"/>
      <c r="J1628" s="296"/>
      <c r="K1628" s="302"/>
      <c r="L1628" s="302"/>
      <c r="M1628" s="302"/>
      <c r="N1628" s="302"/>
      <c r="O1628" s="302"/>
      <c r="P1628" s="302"/>
      <c r="Q1628" s="302"/>
      <c r="R1628" s="302"/>
      <c r="S1628" s="302"/>
      <c r="T1628" s="302"/>
      <c r="U1628" s="302"/>
      <c r="V1628" s="302"/>
      <c r="W1628" s="302"/>
      <c r="X1628" s="302"/>
      <c r="Y1628" s="302"/>
      <c r="Z1628" s="302"/>
      <c r="AA1628" s="302"/>
      <c r="AD1628"/>
      <c r="AE1628"/>
    </row>
    <row r="1629" spans="2:31" ht="76.5" hidden="1">
      <c r="B1629" s="313">
        <f t="shared" si="25"/>
        <v>0</v>
      </c>
      <c r="C1629" s="296"/>
      <c r="D1629" s="296"/>
      <c r="E1629" s="296"/>
      <c r="F1629" s="296"/>
      <c r="G1629" s="296"/>
      <c r="H1629" s="296"/>
      <c r="I1629" s="296"/>
      <c r="J1629" s="296"/>
      <c r="K1629" s="302"/>
      <c r="L1629" s="302"/>
      <c r="M1629" s="302"/>
      <c r="N1629" s="302"/>
      <c r="O1629" s="302"/>
      <c r="P1629" s="302"/>
      <c r="Q1629" s="302"/>
      <c r="R1629" s="302"/>
      <c r="S1629" s="302"/>
      <c r="T1629" s="302"/>
      <c r="U1629" s="302"/>
      <c r="V1629" s="302"/>
      <c r="W1629" s="302"/>
      <c r="X1629" s="302"/>
      <c r="Y1629" s="302"/>
      <c r="Z1629" s="302"/>
      <c r="AA1629" s="302"/>
      <c r="AD1629"/>
      <c r="AE1629"/>
    </row>
    <row r="1630" spans="2:31" ht="63.75" hidden="1">
      <c r="B1630" s="313">
        <f t="shared" si="25"/>
        <v>0</v>
      </c>
      <c r="C1630" s="296"/>
      <c r="D1630" s="296"/>
      <c r="E1630" s="296"/>
      <c r="F1630" s="296"/>
      <c r="G1630" s="296"/>
      <c r="H1630" s="296"/>
      <c r="I1630" s="296"/>
      <c r="J1630" s="296"/>
      <c r="K1630" s="302"/>
      <c r="L1630" s="302"/>
      <c r="M1630" s="302"/>
      <c r="N1630" s="302"/>
      <c r="O1630" s="302"/>
      <c r="P1630" s="302"/>
      <c r="Q1630" s="302"/>
      <c r="R1630" s="302"/>
      <c r="S1630" s="302"/>
      <c r="T1630" s="302"/>
      <c r="U1630" s="302"/>
      <c r="V1630" s="302"/>
      <c r="W1630" s="302"/>
      <c r="X1630" s="302"/>
      <c r="Y1630" s="302"/>
      <c r="Z1630" s="302"/>
      <c r="AA1630" s="302"/>
      <c r="AD1630"/>
      <c r="AE1630"/>
    </row>
    <row r="1631" spans="2:31" ht="63.75" hidden="1">
      <c r="B1631" s="313">
        <f t="shared" si="25"/>
        <v>0</v>
      </c>
      <c r="C1631" s="296"/>
      <c r="D1631" s="296"/>
      <c r="E1631" s="296"/>
      <c r="F1631" s="296"/>
      <c r="G1631" s="296"/>
      <c r="H1631" s="296"/>
      <c r="I1631" s="296"/>
      <c r="J1631" s="296"/>
      <c r="K1631" s="302"/>
      <c r="L1631" s="302"/>
      <c r="M1631" s="302"/>
      <c r="N1631" s="302"/>
      <c r="O1631" s="302"/>
      <c r="P1631" s="302"/>
      <c r="Q1631" s="302"/>
      <c r="R1631" s="302"/>
      <c r="S1631" s="302"/>
      <c r="T1631" s="302"/>
      <c r="U1631" s="302"/>
      <c r="V1631" s="302"/>
      <c r="W1631" s="302"/>
      <c r="X1631" s="302"/>
      <c r="Y1631" s="302"/>
      <c r="Z1631" s="302"/>
      <c r="AA1631" s="302"/>
      <c r="AD1631"/>
      <c r="AE1631"/>
    </row>
    <row r="1632" spans="2:31" ht="63.75" hidden="1">
      <c r="B1632" s="313">
        <f t="shared" si="25"/>
        <v>0</v>
      </c>
      <c r="C1632" s="296"/>
      <c r="D1632" s="296"/>
      <c r="E1632" s="296"/>
      <c r="F1632" s="296"/>
      <c r="G1632" s="296"/>
      <c r="H1632" s="296"/>
      <c r="I1632" s="296"/>
      <c r="J1632" s="296"/>
      <c r="K1632" s="302"/>
      <c r="L1632" s="302"/>
      <c r="M1632" s="302"/>
      <c r="N1632" s="302"/>
      <c r="O1632" s="302"/>
      <c r="P1632" s="302"/>
      <c r="Q1632" s="302"/>
      <c r="R1632" s="302"/>
      <c r="S1632" s="302"/>
      <c r="T1632" s="302"/>
      <c r="U1632" s="302"/>
      <c r="V1632" s="302"/>
      <c r="W1632" s="302"/>
      <c r="X1632" s="302"/>
      <c r="Y1632" s="302"/>
      <c r="Z1632" s="302"/>
      <c r="AA1632" s="302"/>
      <c r="AD1632"/>
      <c r="AE1632"/>
    </row>
    <row r="1633" spans="2:31" ht="63.75" hidden="1">
      <c r="B1633" s="313">
        <f t="shared" si="25"/>
        <v>0</v>
      </c>
      <c r="C1633" s="296"/>
      <c r="D1633" s="296"/>
      <c r="E1633" s="296"/>
      <c r="F1633" s="296"/>
      <c r="G1633" s="296"/>
      <c r="H1633" s="296"/>
      <c r="I1633" s="296"/>
      <c r="J1633" s="296"/>
      <c r="K1633" s="302"/>
      <c r="L1633" s="302"/>
      <c r="M1633" s="302"/>
      <c r="N1633" s="302"/>
      <c r="O1633" s="302"/>
      <c r="P1633" s="302"/>
      <c r="Q1633" s="302"/>
      <c r="R1633" s="302"/>
      <c r="S1633" s="302"/>
      <c r="T1633" s="302"/>
      <c r="U1633" s="302"/>
      <c r="V1633" s="302"/>
      <c r="W1633" s="302"/>
      <c r="X1633" s="302"/>
      <c r="Y1633" s="302"/>
      <c r="Z1633" s="302"/>
      <c r="AA1633" s="302"/>
      <c r="AD1633"/>
      <c r="AE1633"/>
    </row>
    <row r="1634" spans="2:31" ht="63.75" hidden="1">
      <c r="B1634" s="313">
        <f t="shared" si="25"/>
        <v>0</v>
      </c>
      <c r="C1634" s="296"/>
      <c r="D1634" s="296"/>
      <c r="E1634" s="296"/>
      <c r="F1634" s="296"/>
      <c r="G1634" s="296"/>
      <c r="H1634" s="296"/>
      <c r="I1634" s="296"/>
      <c r="J1634" s="296"/>
      <c r="K1634" s="302"/>
      <c r="L1634" s="302"/>
      <c r="M1634" s="302"/>
      <c r="N1634" s="302"/>
      <c r="O1634" s="302"/>
      <c r="P1634" s="302"/>
      <c r="Q1634" s="302"/>
      <c r="R1634" s="302"/>
      <c r="S1634" s="302"/>
      <c r="T1634" s="302"/>
      <c r="U1634" s="302"/>
      <c r="V1634" s="302"/>
      <c r="W1634" s="302"/>
      <c r="X1634" s="302"/>
      <c r="Y1634" s="302"/>
      <c r="Z1634" s="302"/>
      <c r="AA1634" s="302"/>
      <c r="AD1634"/>
      <c r="AE1634"/>
    </row>
    <row r="1635" spans="2:31" ht="63.75" hidden="1">
      <c r="B1635" s="313">
        <f t="shared" si="25"/>
        <v>0</v>
      </c>
      <c r="C1635" s="296"/>
      <c r="D1635" s="296"/>
      <c r="E1635" s="296"/>
      <c r="F1635" s="296"/>
      <c r="G1635" s="296"/>
      <c r="H1635" s="296"/>
      <c r="I1635" s="296"/>
      <c r="J1635" s="296"/>
      <c r="K1635" s="302"/>
      <c r="L1635" s="302"/>
      <c r="M1635" s="302"/>
      <c r="N1635" s="302"/>
      <c r="O1635" s="302"/>
      <c r="P1635" s="302"/>
      <c r="Q1635" s="302"/>
      <c r="R1635" s="302"/>
      <c r="S1635" s="302"/>
      <c r="T1635" s="302"/>
      <c r="U1635" s="302"/>
      <c r="V1635" s="302"/>
      <c r="W1635" s="302"/>
      <c r="X1635" s="302"/>
      <c r="Y1635" s="302"/>
      <c r="Z1635" s="302"/>
      <c r="AA1635" s="302"/>
      <c r="AD1635"/>
      <c r="AE1635"/>
    </row>
    <row r="1636" spans="2:31" ht="63.75" hidden="1">
      <c r="B1636" s="313">
        <f t="shared" si="25"/>
        <v>0</v>
      </c>
      <c r="C1636" s="296"/>
      <c r="D1636" s="296"/>
      <c r="E1636" s="296"/>
      <c r="F1636" s="296"/>
      <c r="G1636" s="296"/>
      <c r="H1636" s="296"/>
      <c r="I1636" s="296"/>
      <c r="J1636" s="296"/>
      <c r="K1636" s="302"/>
      <c r="L1636" s="302"/>
      <c r="M1636" s="302"/>
      <c r="N1636" s="302"/>
      <c r="O1636" s="302"/>
      <c r="P1636" s="302"/>
      <c r="Q1636" s="302"/>
      <c r="R1636" s="302"/>
      <c r="S1636" s="302"/>
      <c r="T1636" s="302"/>
      <c r="U1636" s="302"/>
      <c r="V1636" s="302"/>
      <c r="W1636" s="302"/>
      <c r="X1636" s="302"/>
      <c r="Y1636" s="302"/>
      <c r="Z1636" s="302"/>
      <c r="AA1636" s="302"/>
      <c r="AD1636"/>
      <c r="AE1636"/>
    </row>
    <row r="1637" spans="2:31" ht="63.75" hidden="1">
      <c r="B1637" s="313">
        <f t="shared" si="25"/>
        <v>0</v>
      </c>
      <c r="C1637" s="296"/>
      <c r="D1637" s="296"/>
      <c r="E1637" s="296"/>
      <c r="F1637" s="296"/>
      <c r="G1637" s="296"/>
      <c r="H1637" s="296"/>
      <c r="I1637" s="296"/>
      <c r="J1637" s="296"/>
      <c r="K1637" s="302"/>
      <c r="L1637" s="302"/>
      <c r="M1637" s="302"/>
      <c r="N1637" s="302"/>
      <c r="O1637" s="302"/>
      <c r="P1637" s="302"/>
      <c r="Q1637" s="302"/>
      <c r="R1637" s="302"/>
      <c r="S1637" s="302"/>
      <c r="T1637" s="302"/>
      <c r="U1637" s="302"/>
      <c r="V1637" s="302"/>
      <c r="W1637" s="302"/>
      <c r="X1637" s="302"/>
      <c r="Y1637" s="302"/>
      <c r="Z1637" s="302"/>
      <c r="AA1637" s="302"/>
      <c r="AD1637"/>
      <c r="AE1637"/>
    </row>
    <row r="1638" spans="2:31" ht="63.75" hidden="1">
      <c r="B1638" s="313">
        <f t="shared" si="25"/>
        <v>0</v>
      </c>
      <c r="C1638" s="296"/>
      <c r="D1638" s="296"/>
      <c r="E1638" s="296"/>
      <c r="F1638" s="296"/>
      <c r="G1638" s="296"/>
      <c r="H1638" s="296"/>
      <c r="I1638" s="296"/>
      <c r="J1638" s="296"/>
      <c r="K1638" s="302"/>
      <c r="L1638" s="302"/>
      <c r="M1638" s="302"/>
      <c r="N1638" s="302"/>
      <c r="O1638" s="302"/>
      <c r="P1638" s="302"/>
      <c r="Q1638" s="302"/>
      <c r="R1638" s="302"/>
      <c r="S1638" s="302"/>
      <c r="T1638" s="302"/>
      <c r="U1638" s="302"/>
      <c r="V1638" s="302"/>
      <c r="W1638" s="302"/>
      <c r="X1638" s="302"/>
      <c r="Y1638" s="302"/>
      <c r="Z1638" s="302"/>
      <c r="AA1638" s="302"/>
      <c r="AD1638"/>
      <c r="AE1638"/>
    </row>
    <row r="1639" spans="2:31" ht="63.75" hidden="1">
      <c r="B1639" s="313">
        <f t="shared" si="25"/>
        <v>0</v>
      </c>
      <c r="C1639" s="296"/>
      <c r="D1639" s="296"/>
      <c r="E1639" s="296"/>
      <c r="F1639" s="296"/>
      <c r="G1639" s="296"/>
      <c r="H1639" s="296"/>
      <c r="I1639" s="296"/>
      <c r="J1639" s="296"/>
      <c r="K1639" s="302"/>
      <c r="L1639" s="302"/>
      <c r="M1639" s="302"/>
      <c r="N1639" s="302"/>
      <c r="O1639" s="302"/>
      <c r="P1639" s="302"/>
      <c r="Q1639" s="302"/>
      <c r="R1639" s="302"/>
      <c r="S1639" s="302"/>
      <c r="T1639" s="302"/>
      <c r="U1639" s="302"/>
      <c r="V1639" s="302"/>
      <c r="W1639" s="302"/>
      <c r="X1639" s="302"/>
      <c r="Y1639" s="302"/>
      <c r="Z1639" s="302"/>
      <c r="AA1639" s="302"/>
      <c r="AD1639"/>
      <c r="AE1639"/>
    </row>
    <row r="1640" spans="2:31" ht="63.75" hidden="1">
      <c r="B1640" s="313">
        <f t="shared" si="25"/>
        <v>0</v>
      </c>
      <c r="C1640" s="296"/>
      <c r="D1640" s="296"/>
      <c r="E1640" s="296"/>
      <c r="F1640" s="296"/>
      <c r="G1640" s="296"/>
      <c r="H1640" s="296"/>
      <c r="I1640" s="296"/>
      <c r="J1640" s="296"/>
      <c r="K1640" s="302"/>
      <c r="L1640" s="302"/>
      <c r="M1640" s="302"/>
      <c r="N1640" s="302"/>
      <c r="O1640" s="302"/>
      <c r="P1640" s="302"/>
      <c r="Q1640" s="302"/>
      <c r="R1640" s="302"/>
      <c r="S1640" s="302"/>
      <c r="T1640" s="302"/>
      <c r="U1640" s="302"/>
      <c r="V1640" s="302"/>
      <c r="W1640" s="302"/>
      <c r="X1640" s="302"/>
      <c r="Y1640" s="302"/>
      <c r="Z1640" s="302"/>
      <c r="AA1640" s="302"/>
      <c r="AD1640"/>
      <c r="AE1640"/>
    </row>
    <row r="1641" spans="2:31" ht="51" hidden="1">
      <c r="B1641" s="313">
        <f t="shared" si="25"/>
        <v>0</v>
      </c>
      <c r="C1641" s="296"/>
      <c r="D1641" s="296"/>
      <c r="E1641" s="296"/>
      <c r="F1641" s="296"/>
      <c r="G1641" s="296"/>
      <c r="H1641" s="296"/>
      <c r="I1641" s="296"/>
      <c r="J1641" s="296"/>
      <c r="K1641" s="302"/>
      <c r="L1641" s="302"/>
      <c r="M1641" s="302"/>
      <c r="N1641" s="302"/>
      <c r="O1641" s="302"/>
      <c r="P1641" s="302"/>
      <c r="Q1641" s="302"/>
      <c r="R1641" s="302"/>
      <c r="S1641" s="302"/>
      <c r="T1641" s="302"/>
      <c r="U1641" s="302"/>
      <c r="V1641" s="302"/>
      <c r="W1641" s="302"/>
      <c r="X1641" s="302"/>
      <c r="Y1641" s="302"/>
      <c r="Z1641" s="302"/>
      <c r="AA1641" s="302"/>
      <c r="AD1641"/>
      <c r="AE1641"/>
    </row>
    <row r="1642" spans="2:31" ht="38.25" hidden="1">
      <c r="B1642" s="313">
        <f t="shared" si="25"/>
        <v>0</v>
      </c>
      <c r="C1642" s="296"/>
      <c r="D1642" s="296"/>
      <c r="E1642" s="296"/>
      <c r="F1642" s="296"/>
      <c r="G1642" s="296"/>
      <c r="H1642" s="296"/>
      <c r="I1642" s="296"/>
      <c r="J1642" s="296"/>
      <c r="K1642" s="302"/>
      <c r="L1642" s="302"/>
      <c r="M1642" s="302"/>
      <c r="N1642" s="302"/>
      <c r="O1642" s="302"/>
      <c r="P1642" s="302"/>
      <c r="Q1642" s="302"/>
      <c r="R1642" s="302"/>
      <c r="S1642" s="302"/>
      <c r="T1642" s="302"/>
      <c r="U1642" s="302"/>
      <c r="V1642" s="302"/>
      <c r="W1642" s="302"/>
      <c r="X1642" s="302"/>
      <c r="Y1642" s="302"/>
      <c r="Z1642" s="302"/>
      <c r="AA1642" s="302"/>
      <c r="AD1642"/>
      <c r="AE1642"/>
    </row>
    <row r="1643" spans="2:31" ht="25.5" hidden="1">
      <c r="B1643" s="313">
        <f t="shared" si="25"/>
        <v>0</v>
      </c>
      <c r="C1643" s="296"/>
      <c r="D1643" s="296"/>
      <c r="E1643" s="296"/>
      <c r="F1643" s="296"/>
      <c r="G1643" s="296"/>
      <c r="H1643" s="296"/>
      <c r="I1643" s="296"/>
      <c r="J1643" s="296"/>
      <c r="K1643" s="302"/>
      <c r="L1643" s="302"/>
      <c r="M1643" s="302"/>
      <c r="N1643" s="302"/>
      <c r="O1643" s="302"/>
      <c r="P1643" s="302"/>
      <c r="Q1643" s="302"/>
      <c r="R1643" s="302"/>
      <c r="S1643" s="302"/>
      <c r="T1643" s="302"/>
      <c r="U1643" s="302"/>
      <c r="V1643" s="302"/>
      <c r="W1643" s="302"/>
      <c r="X1643" s="302"/>
      <c r="Y1643" s="302"/>
      <c r="Z1643" s="302"/>
      <c r="AA1643" s="302"/>
      <c r="AD1643"/>
      <c r="AE1643"/>
    </row>
    <row r="1644" spans="2:31" ht="76.5" hidden="1">
      <c r="B1644" s="313">
        <f t="shared" si="25"/>
        <v>0</v>
      </c>
      <c r="C1644" s="296"/>
      <c r="D1644" s="296"/>
      <c r="E1644" s="296"/>
      <c r="F1644" s="296"/>
      <c r="G1644" s="296"/>
      <c r="H1644" s="296"/>
      <c r="I1644" s="296"/>
      <c r="J1644" s="296"/>
      <c r="K1644" s="302"/>
      <c r="L1644" s="302"/>
      <c r="M1644" s="302"/>
      <c r="N1644" s="302"/>
      <c r="O1644" s="302"/>
      <c r="P1644" s="302"/>
      <c r="Q1644" s="302"/>
      <c r="R1644" s="302"/>
      <c r="S1644" s="302"/>
      <c r="T1644" s="302"/>
      <c r="U1644" s="302"/>
      <c r="V1644" s="302"/>
      <c r="W1644" s="302"/>
      <c r="X1644" s="302"/>
      <c r="Y1644" s="302"/>
      <c r="Z1644" s="302"/>
      <c r="AA1644" s="302"/>
      <c r="AD1644"/>
      <c r="AE1644"/>
    </row>
    <row r="1645" spans="2:31" ht="76.5" hidden="1">
      <c r="B1645" s="313">
        <f t="shared" si="25"/>
        <v>0</v>
      </c>
      <c r="C1645" s="296"/>
      <c r="D1645" s="296"/>
      <c r="E1645" s="296"/>
      <c r="F1645" s="296"/>
      <c r="G1645" s="296"/>
      <c r="H1645" s="296"/>
      <c r="I1645" s="296"/>
      <c r="J1645" s="296"/>
      <c r="K1645" s="302"/>
      <c r="L1645" s="302"/>
      <c r="M1645" s="302"/>
      <c r="N1645" s="302"/>
      <c r="O1645" s="302"/>
      <c r="P1645" s="302"/>
      <c r="Q1645" s="302"/>
      <c r="R1645" s="302"/>
      <c r="S1645" s="302"/>
      <c r="T1645" s="302"/>
      <c r="U1645" s="302"/>
      <c r="V1645" s="302"/>
      <c r="W1645" s="302"/>
      <c r="X1645" s="302"/>
      <c r="Y1645" s="302"/>
      <c r="Z1645" s="302"/>
      <c r="AA1645" s="302"/>
      <c r="AD1645"/>
      <c r="AE1645"/>
    </row>
    <row r="1646" spans="2:31" ht="76.5" hidden="1">
      <c r="B1646" s="313">
        <f t="shared" si="25"/>
        <v>0</v>
      </c>
      <c r="C1646" s="296"/>
      <c r="D1646" s="296"/>
      <c r="E1646" s="296"/>
      <c r="F1646" s="296"/>
      <c r="G1646" s="296"/>
      <c r="H1646" s="296"/>
      <c r="I1646" s="296"/>
      <c r="J1646" s="296"/>
      <c r="K1646" s="302"/>
      <c r="L1646" s="302"/>
      <c r="M1646" s="302"/>
      <c r="N1646" s="302"/>
      <c r="O1646" s="302"/>
      <c r="P1646" s="302"/>
      <c r="Q1646" s="302"/>
      <c r="R1646" s="302"/>
      <c r="S1646" s="302"/>
      <c r="T1646" s="302"/>
      <c r="U1646" s="302"/>
      <c r="V1646" s="302"/>
      <c r="W1646" s="302"/>
      <c r="X1646" s="302"/>
      <c r="Y1646" s="302"/>
      <c r="Z1646" s="302"/>
      <c r="AA1646" s="302"/>
      <c r="AD1646"/>
      <c r="AE1646"/>
    </row>
    <row r="1647" spans="2:31" ht="89.25" hidden="1">
      <c r="B1647" s="313">
        <f t="shared" si="25"/>
        <v>0</v>
      </c>
      <c r="C1647" s="296"/>
      <c r="D1647" s="296"/>
      <c r="E1647" s="296"/>
      <c r="F1647" s="296"/>
      <c r="G1647" s="296"/>
      <c r="H1647" s="296"/>
      <c r="I1647" s="296"/>
      <c r="J1647" s="296"/>
      <c r="K1647" s="302"/>
      <c r="L1647" s="302"/>
      <c r="M1647" s="302"/>
      <c r="N1647" s="302"/>
      <c r="O1647" s="302"/>
      <c r="P1647" s="302"/>
      <c r="Q1647" s="302"/>
      <c r="R1647" s="302"/>
      <c r="S1647" s="302"/>
      <c r="T1647" s="302"/>
      <c r="U1647" s="302"/>
      <c r="V1647" s="302"/>
      <c r="W1647" s="302"/>
      <c r="X1647" s="302"/>
      <c r="Y1647" s="302"/>
      <c r="Z1647" s="302"/>
      <c r="AA1647" s="302"/>
      <c r="AD1647"/>
      <c r="AE1647"/>
    </row>
    <row r="1648" spans="2:31" ht="76.5" hidden="1">
      <c r="B1648" s="313">
        <f t="shared" si="25"/>
        <v>0</v>
      </c>
      <c r="C1648" s="296"/>
      <c r="D1648" s="296"/>
      <c r="E1648" s="296"/>
      <c r="F1648" s="296"/>
      <c r="G1648" s="296"/>
      <c r="H1648" s="296"/>
      <c r="I1648" s="296"/>
      <c r="J1648" s="296"/>
      <c r="K1648" s="302"/>
      <c r="L1648" s="302"/>
      <c r="M1648" s="302"/>
      <c r="N1648" s="302"/>
      <c r="O1648" s="302"/>
      <c r="P1648" s="302"/>
      <c r="Q1648" s="302"/>
      <c r="R1648" s="302"/>
      <c r="S1648" s="302"/>
      <c r="T1648" s="302"/>
      <c r="U1648" s="302"/>
      <c r="V1648" s="302"/>
      <c r="W1648" s="302"/>
      <c r="X1648" s="302"/>
      <c r="Y1648" s="302"/>
      <c r="Z1648" s="302"/>
      <c r="AA1648" s="302"/>
      <c r="AD1648"/>
      <c r="AE1648"/>
    </row>
    <row r="1649" spans="2:31" ht="76.5" hidden="1">
      <c r="B1649" s="313">
        <f t="shared" si="25"/>
        <v>0</v>
      </c>
      <c r="C1649" s="296"/>
      <c r="D1649" s="296"/>
      <c r="E1649" s="296"/>
      <c r="F1649" s="296"/>
      <c r="G1649" s="296"/>
      <c r="H1649" s="296"/>
      <c r="I1649" s="296"/>
      <c r="J1649" s="296"/>
      <c r="K1649" s="302"/>
      <c r="L1649" s="302"/>
      <c r="M1649" s="302"/>
      <c r="N1649" s="302"/>
      <c r="O1649" s="302"/>
      <c r="P1649" s="302"/>
      <c r="Q1649" s="302"/>
      <c r="R1649" s="302"/>
      <c r="S1649" s="302"/>
      <c r="T1649" s="302"/>
      <c r="U1649" s="302"/>
      <c r="V1649" s="302"/>
      <c r="W1649" s="302"/>
      <c r="X1649" s="302"/>
      <c r="Y1649" s="302"/>
      <c r="Z1649" s="302"/>
      <c r="AA1649" s="302"/>
      <c r="AD1649"/>
      <c r="AE1649"/>
    </row>
    <row r="1650" spans="2:31" ht="63.75" hidden="1">
      <c r="B1650" s="313">
        <f t="shared" si="25"/>
        <v>0</v>
      </c>
      <c r="C1650" s="296"/>
      <c r="D1650" s="296"/>
      <c r="E1650" s="296"/>
      <c r="F1650" s="296"/>
      <c r="G1650" s="296"/>
      <c r="H1650" s="296"/>
      <c r="I1650" s="296"/>
      <c r="J1650" s="296"/>
      <c r="K1650" s="302"/>
      <c r="L1650" s="302"/>
      <c r="M1650" s="302"/>
      <c r="N1650" s="302"/>
      <c r="O1650" s="302"/>
      <c r="P1650" s="302"/>
      <c r="Q1650" s="302"/>
      <c r="R1650" s="302"/>
      <c r="S1650" s="302"/>
      <c r="T1650" s="302"/>
      <c r="U1650" s="302"/>
      <c r="V1650" s="302"/>
      <c r="W1650" s="302"/>
      <c r="X1650" s="302"/>
      <c r="Y1650" s="302"/>
      <c r="Z1650" s="302"/>
      <c r="AA1650" s="302"/>
      <c r="AD1650"/>
      <c r="AE1650"/>
    </row>
    <row r="1651" spans="2:31" ht="63.75" hidden="1">
      <c r="B1651" s="313">
        <f t="shared" si="25"/>
        <v>0</v>
      </c>
      <c r="C1651" s="296"/>
      <c r="D1651" s="296"/>
      <c r="E1651" s="296"/>
      <c r="F1651" s="296"/>
      <c r="G1651" s="296"/>
      <c r="H1651" s="296"/>
      <c r="I1651" s="296"/>
      <c r="J1651" s="296"/>
      <c r="K1651" s="302"/>
      <c r="L1651" s="302"/>
      <c r="M1651" s="302"/>
      <c r="N1651" s="302"/>
      <c r="O1651" s="302"/>
      <c r="P1651" s="302"/>
      <c r="Q1651" s="302"/>
      <c r="R1651" s="302"/>
      <c r="S1651" s="302"/>
      <c r="T1651" s="302"/>
      <c r="U1651" s="302"/>
      <c r="V1651" s="302"/>
      <c r="W1651" s="302"/>
      <c r="X1651" s="302"/>
      <c r="Y1651" s="302"/>
      <c r="Z1651" s="302"/>
      <c r="AA1651" s="302"/>
      <c r="AD1651"/>
      <c r="AE1651"/>
    </row>
    <row r="1652" spans="2:31" ht="63.75" hidden="1">
      <c r="B1652" s="313">
        <f t="shared" si="25"/>
        <v>0</v>
      </c>
      <c r="C1652" s="296"/>
      <c r="D1652" s="296"/>
      <c r="E1652" s="296"/>
      <c r="F1652" s="296"/>
      <c r="G1652" s="296"/>
      <c r="H1652" s="296"/>
      <c r="I1652" s="296"/>
      <c r="J1652" s="296"/>
      <c r="K1652" s="302"/>
      <c r="L1652" s="302"/>
      <c r="M1652" s="302"/>
      <c r="N1652" s="302"/>
      <c r="O1652" s="302"/>
      <c r="P1652" s="302"/>
      <c r="Q1652" s="302"/>
      <c r="R1652" s="302"/>
      <c r="S1652" s="302"/>
      <c r="T1652" s="302"/>
      <c r="U1652" s="302"/>
      <c r="V1652" s="302"/>
      <c r="W1652" s="302"/>
      <c r="X1652" s="302"/>
      <c r="Y1652" s="302"/>
      <c r="Z1652" s="302"/>
      <c r="AA1652" s="302"/>
      <c r="AD1652"/>
      <c r="AE1652"/>
    </row>
    <row r="1653" spans="2:31" ht="63.75" hidden="1">
      <c r="B1653" s="313">
        <f t="shared" si="25"/>
        <v>0</v>
      </c>
      <c r="C1653" s="296"/>
      <c r="D1653" s="296"/>
      <c r="E1653" s="296"/>
      <c r="F1653" s="296"/>
      <c r="G1653" s="296"/>
      <c r="H1653" s="296"/>
      <c r="I1653" s="296"/>
      <c r="J1653" s="296"/>
      <c r="K1653" s="302"/>
      <c r="L1653" s="302"/>
      <c r="M1653" s="302"/>
      <c r="N1653" s="302"/>
      <c r="O1653" s="302"/>
      <c r="P1653" s="302"/>
      <c r="Q1653" s="302"/>
      <c r="R1653" s="302"/>
      <c r="S1653" s="302"/>
      <c r="T1653" s="302"/>
      <c r="U1653" s="302"/>
      <c r="V1653" s="302"/>
      <c r="W1653" s="302"/>
      <c r="X1653" s="302"/>
      <c r="Y1653" s="302"/>
      <c r="Z1653" s="302"/>
      <c r="AA1653" s="302"/>
      <c r="AD1653"/>
      <c r="AE1653"/>
    </row>
    <row r="1654" spans="2:31" ht="63.75" hidden="1">
      <c r="B1654" s="313">
        <f t="shared" si="25"/>
        <v>0</v>
      </c>
      <c r="C1654" s="296"/>
      <c r="D1654" s="296"/>
      <c r="E1654" s="296"/>
      <c r="F1654" s="296"/>
      <c r="G1654" s="296"/>
      <c r="H1654" s="296"/>
      <c r="I1654" s="296"/>
      <c r="J1654" s="296"/>
      <c r="K1654" s="302"/>
      <c r="L1654" s="302"/>
      <c r="M1654" s="302"/>
      <c r="N1654" s="302"/>
      <c r="O1654" s="302"/>
      <c r="P1654" s="302"/>
      <c r="Q1654" s="302"/>
      <c r="R1654" s="302"/>
      <c r="S1654" s="302"/>
      <c r="T1654" s="302"/>
      <c r="U1654" s="302"/>
      <c r="V1654" s="302"/>
      <c r="W1654" s="302"/>
      <c r="X1654" s="302"/>
      <c r="Y1654" s="302"/>
      <c r="Z1654" s="302"/>
      <c r="AA1654" s="302"/>
      <c r="AD1654"/>
      <c r="AE1654"/>
    </row>
    <row r="1655" spans="2:31" ht="127.5" hidden="1">
      <c r="B1655" s="313">
        <f t="shared" si="25"/>
        <v>0</v>
      </c>
      <c r="C1655" s="296"/>
      <c r="D1655" s="296"/>
      <c r="E1655" s="296"/>
      <c r="F1655" s="296"/>
      <c r="G1655" s="296"/>
      <c r="H1655" s="296"/>
      <c r="I1655" s="296"/>
      <c r="J1655" s="296"/>
      <c r="K1655" s="302"/>
      <c r="L1655" s="302"/>
      <c r="M1655" s="302"/>
      <c r="N1655" s="302"/>
      <c r="O1655" s="302"/>
      <c r="P1655" s="302"/>
      <c r="Q1655" s="302"/>
      <c r="R1655" s="302"/>
      <c r="S1655" s="302"/>
      <c r="T1655" s="302"/>
      <c r="U1655" s="302"/>
      <c r="V1655" s="302"/>
      <c r="W1655" s="302"/>
      <c r="X1655" s="302"/>
      <c r="Y1655" s="302"/>
      <c r="Z1655" s="302"/>
      <c r="AA1655" s="302"/>
      <c r="AD1655"/>
      <c r="AE1655"/>
    </row>
    <row r="1656" spans="2:31" ht="127.5" hidden="1">
      <c r="B1656" s="313">
        <f t="shared" si="25"/>
        <v>0</v>
      </c>
      <c r="C1656" s="296"/>
      <c r="D1656" s="296"/>
      <c r="E1656" s="296"/>
      <c r="F1656" s="296"/>
      <c r="G1656" s="296"/>
      <c r="H1656" s="296"/>
      <c r="I1656" s="296"/>
      <c r="J1656" s="296"/>
      <c r="K1656" s="302"/>
      <c r="L1656" s="302"/>
      <c r="M1656" s="302"/>
      <c r="N1656" s="302"/>
      <c r="O1656" s="302"/>
      <c r="P1656" s="302"/>
      <c r="Q1656" s="302"/>
      <c r="R1656" s="302"/>
      <c r="S1656" s="302"/>
      <c r="T1656" s="302"/>
      <c r="U1656" s="302"/>
      <c r="V1656" s="302"/>
      <c r="W1656" s="302"/>
      <c r="X1656" s="302"/>
      <c r="Y1656" s="302"/>
      <c r="Z1656" s="302"/>
      <c r="AA1656" s="302"/>
      <c r="AD1656"/>
      <c r="AE1656"/>
    </row>
    <row r="1657" spans="2:31" ht="127.5" hidden="1">
      <c r="B1657" s="313">
        <f t="shared" si="25"/>
        <v>0</v>
      </c>
      <c r="C1657" s="296"/>
      <c r="D1657" s="296"/>
      <c r="E1657" s="296"/>
      <c r="F1657" s="296"/>
      <c r="G1657" s="296"/>
      <c r="H1657" s="296"/>
      <c r="I1657" s="296"/>
      <c r="J1657" s="296"/>
      <c r="K1657" s="302"/>
      <c r="L1657" s="302"/>
      <c r="M1657" s="302"/>
      <c r="N1657" s="302"/>
      <c r="O1657" s="302"/>
      <c r="P1657" s="302"/>
      <c r="Q1657" s="302"/>
      <c r="R1657" s="302"/>
      <c r="S1657" s="302"/>
      <c r="T1657" s="302"/>
      <c r="U1657" s="302"/>
      <c r="V1657" s="302"/>
      <c r="W1657" s="302"/>
      <c r="X1657" s="302"/>
      <c r="Y1657" s="302"/>
      <c r="Z1657" s="302"/>
      <c r="AA1657" s="302"/>
      <c r="AD1657"/>
      <c r="AE1657"/>
    </row>
    <row r="1658" spans="2:31" ht="153" hidden="1">
      <c r="B1658" s="313">
        <f t="shared" si="25"/>
        <v>0</v>
      </c>
      <c r="C1658" s="296"/>
      <c r="D1658" s="296"/>
      <c r="E1658" s="296"/>
      <c r="F1658" s="296"/>
      <c r="G1658" s="296"/>
      <c r="H1658" s="296"/>
      <c r="I1658" s="296"/>
      <c r="J1658" s="296"/>
      <c r="K1658" s="302"/>
      <c r="L1658" s="302"/>
      <c r="M1658" s="302"/>
      <c r="N1658" s="302"/>
      <c r="O1658" s="302"/>
      <c r="P1658" s="302"/>
      <c r="Q1658" s="302"/>
      <c r="R1658" s="302"/>
      <c r="S1658" s="302"/>
      <c r="T1658" s="302"/>
      <c r="U1658" s="302"/>
      <c r="V1658" s="302"/>
      <c r="W1658" s="302"/>
      <c r="X1658" s="302"/>
      <c r="Y1658" s="302"/>
      <c r="Z1658" s="302"/>
      <c r="AA1658" s="302"/>
      <c r="AD1658"/>
      <c r="AE1658"/>
    </row>
    <row r="1659" spans="2:31" ht="216.75" hidden="1">
      <c r="B1659" s="313">
        <f t="shared" si="25"/>
        <v>0</v>
      </c>
      <c r="C1659" s="296"/>
      <c r="D1659" s="296"/>
      <c r="E1659" s="296"/>
      <c r="F1659" s="296"/>
      <c r="G1659" s="296"/>
      <c r="H1659" s="296"/>
      <c r="I1659" s="296"/>
      <c r="J1659" s="296"/>
      <c r="K1659" s="302"/>
      <c r="L1659" s="302"/>
      <c r="M1659" s="302"/>
      <c r="N1659" s="302"/>
      <c r="O1659" s="302"/>
      <c r="P1659" s="302"/>
      <c r="Q1659" s="302"/>
      <c r="R1659" s="302"/>
      <c r="S1659" s="302"/>
      <c r="T1659" s="302"/>
      <c r="U1659" s="302"/>
      <c r="V1659" s="302"/>
      <c r="W1659" s="302"/>
      <c r="X1659" s="302"/>
      <c r="Y1659" s="302"/>
      <c r="Z1659" s="302"/>
      <c r="AA1659" s="302"/>
      <c r="AD1659"/>
      <c r="AE1659"/>
    </row>
    <row r="1660" spans="2:31" ht="89.25" hidden="1">
      <c r="B1660" s="313">
        <f t="shared" si="25"/>
        <v>0</v>
      </c>
      <c r="C1660" s="294"/>
      <c r="D1660" s="294"/>
      <c r="E1660" s="294"/>
      <c r="F1660" s="294"/>
      <c r="G1660" s="294"/>
      <c r="H1660" s="294"/>
      <c r="I1660" s="294"/>
      <c r="J1660" s="294"/>
      <c r="K1660" s="302"/>
      <c r="L1660" s="302"/>
      <c r="M1660" s="302"/>
      <c r="N1660" s="302"/>
      <c r="O1660" s="302"/>
      <c r="P1660" s="302"/>
      <c r="Q1660" s="302"/>
      <c r="R1660" s="302"/>
      <c r="S1660" s="302"/>
      <c r="T1660" s="302"/>
      <c r="U1660" s="302"/>
      <c r="V1660" s="302"/>
      <c r="W1660" s="302"/>
      <c r="X1660" s="302"/>
      <c r="Y1660" s="302"/>
      <c r="Z1660" s="302"/>
      <c r="AA1660" s="302"/>
      <c r="AD1660"/>
      <c r="AE1660"/>
    </row>
    <row r="1661" spans="2:31" ht="102" hidden="1">
      <c r="B1661" s="313">
        <f t="shared" si="25"/>
        <v>0</v>
      </c>
      <c r="C1661" s="294"/>
      <c r="D1661" s="294"/>
      <c r="E1661" s="294"/>
      <c r="F1661" s="294"/>
      <c r="G1661" s="294"/>
      <c r="H1661" s="294"/>
      <c r="I1661" s="294"/>
      <c r="J1661" s="294"/>
      <c r="K1661" s="302"/>
      <c r="L1661" s="302"/>
      <c r="M1661" s="302"/>
      <c r="N1661" s="302"/>
      <c r="O1661" s="302"/>
      <c r="P1661" s="302"/>
      <c r="Q1661" s="302"/>
      <c r="R1661" s="302"/>
      <c r="S1661" s="302"/>
      <c r="T1661" s="302"/>
      <c r="U1661" s="302"/>
      <c r="V1661" s="302"/>
      <c r="W1661" s="302"/>
      <c r="X1661" s="302"/>
      <c r="Y1661" s="302"/>
      <c r="Z1661" s="302"/>
      <c r="AA1661" s="302"/>
      <c r="AD1661"/>
      <c r="AE1661"/>
    </row>
    <row r="1662" spans="2:31" ht="89.25" hidden="1">
      <c r="B1662" s="313">
        <f t="shared" si="25"/>
        <v>0</v>
      </c>
      <c r="C1662" s="294"/>
      <c r="D1662" s="294"/>
      <c r="E1662" s="294"/>
      <c r="F1662" s="294"/>
      <c r="G1662" s="294"/>
      <c r="H1662" s="294"/>
      <c r="I1662" s="294"/>
      <c r="J1662" s="294"/>
      <c r="K1662" s="302"/>
      <c r="L1662" s="302"/>
      <c r="M1662" s="302"/>
      <c r="N1662" s="302"/>
      <c r="O1662" s="302"/>
      <c r="P1662" s="302"/>
      <c r="Q1662" s="302"/>
      <c r="R1662" s="302"/>
      <c r="S1662" s="302"/>
      <c r="T1662" s="302"/>
      <c r="U1662" s="302"/>
      <c r="V1662" s="302"/>
      <c r="W1662" s="302"/>
      <c r="X1662" s="302"/>
      <c r="Y1662" s="302"/>
      <c r="Z1662" s="302"/>
      <c r="AA1662" s="302"/>
      <c r="AD1662"/>
      <c r="AE1662"/>
    </row>
    <row r="1663" spans="2:31" ht="89.25" hidden="1">
      <c r="B1663" s="313">
        <f t="shared" si="25"/>
        <v>0</v>
      </c>
      <c r="C1663" s="294"/>
      <c r="D1663" s="294"/>
      <c r="E1663" s="294"/>
      <c r="F1663" s="294"/>
      <c r="G1663" s="294"/>
      <c r="H1663" s="294"/>
      <c r="I1663" s="294"/>
      <c r="J1663" s="294"/>
      <c r="K1663" s="302"/>
      <c r="L1663" s="302"/>
      <c r="M1663" s="302"/>
      <c r="N1663" s="302"/>
      <c r="O1663" s="302"/>
      <c r="P1663" s="302"/>
      <c r="Q1663" s="302"/>
      <c r="R1663" s="302"/>
      <c r="S1663" s="302"/>
      <c r="T1663" s="302"/>
      <c r="U1663" s="302"/>
      <c r="V1663" s="302"/>
      <c r="W1663" s="302"/>
      <c r="X1663" s="302"/>
      <c r="Y1663" s="302"/>
      <c r="Z1663" s="302"/>
      <c r="AA1663" s="302"/>
      <c r="AD1663"/>
      <c r="AE1663"/>
    </row>
    <row r="1664" spans="2:31" ht="89.25" hidden="1">
      <c r="B1664" s="313">
        <f t="shared" si="25"/>
        <v>0</v>
      </c>
      <c r="C1664" s="294"/>
      <c r="D1664" s="294"/>
      <c r="E1664" s="294"/>
      <c r="F1664" s="294"/>
      <c r="G1664" s="294"/>
      <c r="H1664" s="294"/>
      <c r="I1664" s="294"/>
      <c r="J1664" s="294"/>
      <c r="K1664" s="302"/>
      <c r="L1664" s="302"/>
      <c r="M1664" s="302"/>
      <c r="N1664" s="302"/>
      <c r="O1664" s="302"/>
      <c r="P1664" s="302"/>
      <c r="Q1664" s="302"/>
      <c r="R1664" s="302"/>
      <c r="S1664" s="302"/>
      <c r="T1664" s="302"/>
      <c r="U1664" s="302"/>
      <c r="V1664" s="302"/>
      <c r="W1664" s="302"/>
      <c r="X1664" s="302"/>
      <c r="Y1664" s="302"/>
      <c r="Z1664" s="302"/>
      <c r="AA1664" s="302"/>
      <c r="AD1664"/>
      <c r="AE1664"/>
    </row>
    <row r="1665" spans="2:31" ht="114.75" hidden="1">
      <c r="B1665" s="313">
        <f t="shared" si="25"/>
        <v>0</v>
      </c>
      <c r="C1665" s="294"/>
      <c r="D1665" s="294"/>
      <c r="E1665" s="294"/>
      <c r="F1665" s="294"/>
      <c r="G1665" s="294"/>
      <c r="H1665" s="294"/>
      <c r="I1665" s="294"/>
      <c r="J1665" s="294"/>
      <c r="K1665" s="302"/>
      <c r="L1665" s="302"/>
      <c r="M1665" s="302"/>
      <c r="N1665" s="302"/>
      <c r="O1665" s="302"/>
      <c r="P1665" s="302"/>
      <c r="Q1665" s="302"/>
      <c r="R1665" s="302"/>
      <c r="S1665" s="302"/>
      <c r="T1665" s="302"/>
      <c r="U1665" s="302"/>
      <c r="V1665" s="302"/>
      <c r="W1665" s="302"/>
      <c r="X1665" s="302"/>
      <c r="Y1665" s="302"/>
      <c r="Z1665" s="302"/>
      <c r="AA1665" s="302"/>
      <c r="AD1665"/>
      <c r="AE1665"/>
    </row>
    <row r="1666" spans="2:31" ht="102" hidden="1">
      <c r="B1666" s="313">
        <f t="shared" si="25"/>
        <v>0</v>
      </c>
      <c r="C1666" s="294"/>
      <c r="D1666" s="294"/>
      <c r="E1666" s="294"/>
      <c r="F1666" s="294"/>
      <c r="G1666" s="294"/>
      <c r="H1666" s="294"/>
      <c r="I1666" s="294"/>
      <c r="J1666" s="294"/>
      <c r="K1666" s="302"/>
      <c r="L1666" s="302"/>
      <c r="M1666" s="302"/>
      <c r="N1666" s="302"/>
      <c r="O1666" s="302"/>
      <c r="P1666" s="302"/>
      <c r="Q1666" s="302"/>
      <c r="R1666" s="302"/>
      <c r="S1666" s="302"/>
      <c r="T1666" s="302"/>
      <c r="U1666" s="302"/>
      <c r="V1666" s="302"/>
      <c r="W1666" s="302"/>
      <c r="X1666" s="302"/>
      <c r="Y1666" s="302"/>
      <c r="Z1666" s="302"/>
      <c r="AA1666" s="302"/>
      <c r="AD1666"/>
      <c r="AE1666"/>
    </row>
    <row r="1667" spans="2:31" ht="242.25" hidden="1">
      <c r="B1667" s="313">
        <f t="shared" si="25"/>
        <v>0</v>
      </c>
      <c r="C1667" s="294"/>
      <c r="D1667" s="294"/>
      <c r="E1667" s="294"/>
      <c r="F1667" s="294"/>
      <c r="G1667" s="294"/>
      <c r="H1667" s="294"/>
      <c r="I1667" s="294"/>
      <c r="J1667" s="294"/>
      <c r="K1667" s="302"/>
      <c r="L1667" s="302"/>
      <c r="M1667" s="302"/>
      <c r="N1667" s="302"/>
      <c r="O1667" s="302"/>
      <c r="P1667" s="302"/>
      <c r="Q1667" s="302"/>
      <c r="R1667" s="302"/>
      <c r="S1667" s="302"/>
      <c r="T1667" s="302"/>
      <c r="U1667" s="302"/>
      <c r="V1667" s="302"/>
      <c r="W1667" s="302"/>
      <c r="X1667" s="302"/>
      <c r="Y1667" s="302"/>
      <c r="Z1667" s="302"/>
      <c r="AA1667" s="302"/>
      <c r="AD1667"/>
      <c r="AE1667"/>
    </row>
    <row r="1668" spans="2:31" ht="76.5" hidden="1">
      <c r="B1668" s="313">
        <f t="shared" si="25"/>
        <v>0</v>
      </c>
      <c r="C1668" s="296"/>
      <c r="D1668" s="296"/>
      <c r="E1668" s="296"/>
      <c r="F1668" s="296"/>
      <c r="G1668" s="296"/>
      <c r="H1668" s="296"/>
      <c r="I1668" s="296"/>
      <c r="J1668" s="296"/>
      <c r="K1668" s="302"/>
      <c r="L1668" s="302"/>
      <c r="M1668" s="302"/>
      <c r="N1668" s="302"/>
      <c r="O1668" s="302"/>
      <c r="P1668" s="302"/>
      <c r="Q1668" s="302"/>
      <c r="R1668" s="302"/>
      <c r="S1668" s="302"/>
      <c r="T1668" s="302"/>
      <c r="U1668" s="302"/>
      <c r="V1668" s="302"/>
      <c r="W1668" s="302"/>
      <c r="X1668" s="302"/>
      <c r="Y1668" s="302"/>
      <c r="Z1668" s="302"/>
      <c r="AA1668" s="302"/>
      <c r="AD1668"/>
      <c r="AE1668"/>
    </row>
    <row r="1669" spans="2:31" ht="76.5" hidden="1">
      <c r="B1669" s="313">
        <f t="shared" si="25"/>
        <v>0</v>
      </c>
      <c r="C1669" s="296"/>
      <c r="D1669" s="296"/>
      <c r="E1669" s="296"/>
      <c r="F1669" s="296"/>
      <c r="G1669" s="296"/>
      <c r="H1669" s="296"/>
      <c r="I1669" s="296"/>
      <c r="J1669" s="296"/>
      <c r="K1669" s="302"/>
      <c r="L1669" s="302"/>
      <c r="M1669" s="302"/>
      <c r="N1669" s="302"/>
      <c r="O1669" s="302"/>
      <c r="P1669" s="302"/>
      <c r="Q1669" s="302"/>
      <c r="R1669" s="302"/>
      <c r="S1669" s="302"/>
      <c r="T1669" s="302"/>
      <c r="U1669" s="302"/>
      <c r="V1669" s="302"/>
      <c r="W1669" s="302"/>
      <c r="X1669" s="302"/>
      <c r="Y1669" s="302"/>
      <c r="Z1669" s="302"/>
      <c r="AA1669" s="302"/>
      <c r="AD1669"/>
      <c r="AE1669"/>
    </row>
    <row r="1670" spans="2:31" ht="76.5" hidden="1">
      <c r="B1670" s="313">
        <f t="shared" si="25"/>
        <v>0</v>
      </c>
      <c r="C1670" s="294"/>
      <c r="D1670" s="294"/>
      <c r="E1670" s="296"/>
      <c r="F1670" s="296"/>
      <c r="G1670" s="296"/>
      <c r="H1670" s="296"/>
      <c r="I1670" s="296"/>
      <c r="J1670" s="296"/>
      <c r="K1670" s="302"/>
      <c r="L1670" s="302"/>
      <c r="M1670" s="302"/>
      <c r="N1670" s="302"/>
      <c r="O1670" s="302"/>
      <c r="P1670" s="302"/>
      <c r="Q1670" s="302"/>
      <c r="R1670" s="302"/>
      <c r="S1670" s="302"/>
      <c r="T1670" s="302"/>
      <c r="U1670" s="302"/>
      <c r="V1670" s="302"/>
      <c r="W1670" s="302"/>
      <c r="X1670" s="302"/>
      <c r="Y1670" s="302"/>
      <c r="Z1670" s="302"/>
      <c r="AA1670" s="302"/>
      <c r="AD1670"/>
      <c r="AE1670"/>
    </row>
    <row r="1671" spans="2:31" ht="76.5" hidden="1">
      <c r="B1671" s="313">
        <f t="shared" si="25"/>
        <v>0</v>
      </c>
      <c r="C1671" s="294"/>
      <c r="D1671" s="294"/>
      <c r="E1671" s="296"/>
      <c r="F1671" s="296"/>
      <c r="G1671" s="296"/>
      <c r="H1671" s="296"/>
      <c r="I1671" s="296"/>
      <c r="J1671" s="296"/>
      <c r="K1671" s="302"/>
      <c r="L1671" s="302"/>
      <c r="M1671" s="302"/>
      <c r="N1671" s="302"/>
      <c r="O1671" s="302"/>
      <c r="P1671" s="302"/>
      <c r="Q1671" s="302"/>
      <c r="R1671" s="302"/>
      <c r="S1671" s="302"/>
      <c r="T1671" s="302"/>
      <c r="U1671" s="302"/>
      <c r="V1671" s="302"/>
      <c r="W1671" s="302"/>
      <c r="X1671" s="302"/>
      <c r="Y1671" s="302"/>
      <c r="Z1671" s="302"/>
      <c r="AA1671" s="302"/>
      <c r="AD1671"/>
      <c r="AE1671"/>
    </row>
    <row r="1672" spans="2:31" ht="127.5" hidden="1">
      <c r="B1672" s="313">
        <f t="shared" si="25"/>
        <v>0</v>
      </c>
      <c r="C1672" s="294"/>
      <c r="D1672" s="294"/>
      <c r="E1672" s="296"/>
      <c r="F1672" s="296"/>
      <c r="G1672" s="296"/>
      <c r="H1672" s="296"/>
      <c r="I1672" s="296"/>
      <c r="J1672" s="296"/>
      <c r="K1672" s="302"/>
      <c r="L1672" s="302"/>
      <c r="M1672" s="302"/>
      <c r="N1672" s="302"/>
      <c r="O1672" s="302"/>
      <c r="P1672" s="302"/>
      <c r="Q1672" s="302"/>
      <c r="R1672" s="302"/>
      <c r="S1672" s="302"/>
      <c r="T1672" s="302"/>
      <c r="U1672" s="302"/>
      <c r="V1672" s="302"/>
      <c r="W1672" s="302"/>
      <c r="X1672" s="302"/>
      <c r="Y1672" s="302"/>
      <c r="Z1672" s="302"/>
      <c r="AA1672" s="302"/>
      <c r="AD1672"/>
      <c r="AE1672"/>
    </row>
    <row r="1673" spans="2:31" ht="63.75" hidden="1">
      <c r="B1673" s="313">
        <f t="shared" si="25"/>
        <v>0</v>
      </c>
      <c r="C1673" s="294"/>
      <c r="D1673" s="294"/>
      <c r="E1673" s="296"/>
      <c r="F1673" s="296"/>
      <c r="G1673" s="296"/>
      <c r="H1673" s="296"/>
      <c r="I1673" s="296"/>
      <c r="J1673" s="296"/>
      <c r="K1673" s="302"/>
      <c r="L1673" s="302"/>
      <c r="M1673" s="302"/>
      <c r="N1673" s="302"/>
      <c r="O1673" s="302"/>
      <c r="P1673" s="302"/>
      <c r="Q1673" s="302"/>
      <c r="R1673" s="302"/>
      <c r="S1673" s="302"/>
      <c r="T1673" s="302"/>
      <c r="U1673" s="302"/>
      <c r="V1673" s="302"/>
      <c r="W1673" s="302"/>
      <c r="X1673" s="302"/>
      <c r="Y1673" s="302"/>
      <c r="Z1673" s="302"/>
      <c r="AA1673" s="302"/>
      <c r="AD1673"/>
      <c r="AE1673"/>
    </row>
    <row r="1674" spans="2:31" ht="63.75" hidden="1">
      <c r="B1674" s="313">
        <f t="shared" si="25"/>
        <v>0</v>
      </c>
      <c r="C1674" s="294"/>
      <c r="D1674" s="294"/>
      <c r="E1674" s="296"/>
      <c r="F1674" s="296"/>
      <c r="G1674" s="296"/>
      <c r="H1674" s="296"/>
      <c r="I1674" s="296"/>
      <c r="J1674" s="296"/>
      <c r="K1674" s="302"/>
      <c r="L1674" s="302"/>
      <c r="M1674" s="302"/>
      <c r="N1674" s="302"/>
      <c r="O1674" s="302"/>
      <c r="P1674" s="302"/>
      <c r="Q1674" s="302"/>
      <c r="R1674" s="302"/>
      <c r="S1674" s="302"/>
      <c r="T1674" s="302"/>
      <c r="U1674" s="302"/>
      <c r="V1674" s="302"/>
      <c r="W1674" s="302"/>
      <c r="X1674" s="302"/>
      <c r="Y1674" s="302"/>
      <c r="Z1674" s="302"/>
      <c r="AA1674" s="302"/>
      <c r="AD1674"/>
      <c r="AE1674"/>
    </row>
    <row r="1675" spans="2:31" ht="76.5" hidden="1">
      <c r="B1675" s="313">
        <f t="shared" si="25"/>
        <v>0</v>
      </c>
      <c r="C1675" s="294"/>
      <c r="D1675" s="294"/>
      <c r="E1675" s="296"/>
      <c r="F1675" s="296"/>
      <c r="G1675" s="296"/>
      <c r="H1675" s="296"/>
      <c r="I1675" s="296"/>
      <c r="J1675" s="296"/>
      <c r="K1675" s="302"/>
      <c r="L1675" s="302"/>
      <c r="M1675" s="302"/>
      <c r="N1675" s="302"/>
      <c r="O1675" s="302"/>
      <c r="P1675" s="302"/>
      <c r="Q1675" s="302"/>
      <c r="R1675" s="302"/>
      <c r="S1675" s="302"/>
      <c r="T1675" s="302"/>
      <c r="U1675" s="302"/>
      <c r="V1675" s="302"/>
      <c r="W1675" s="302"/>
      <c r="X1675" s="302"/>
      <c r="Y1675" s="302"/>
      <c r="Z1675" s="302"/>
      <c r="AA1675" s="302"/>
      <c r="AD1675"/>
      <c r="AE1675"/>
    </row>
    <row r="1676" spans="2:31" ht="242.25" hidden="1">
      <c r="B1676" s="313">
        <f t="shared" ref="B1676:B1739" si="26">IF($C$8=$B$6,"",AA1676)</f>
        <v>0</v>
      </c>
      <c r="C1676" s="294"/>
      <c r="D1676" s="294"/>
      <c r="E1676" s="296"/>
      <c r="F1676" s="296"/>
      <c r="G1676" s="296"/>
      <c r="H1676" s="296"/>
      <c r="I1676" s="296"/>
      <c r="J1676" s="296"/>
      <c r="K1676" s="302"/>
      <c r="L1676" s="302"/>
      <c r="M1676" s="302"/>
      <c r="N1676" s="302"/>
      <c r="O1676" s="302"/>
      <c r="P1676" s="302"/>
      <c r="Q1676" s="302"/>
      <c r="R1676" s="302"/>
      <c r="S1676" s="302"/>
      <c r="T1676" s="302"/>
      <c r="U1676" s="302"/>
      <c r="V1676" s="302"/>
      <c r="W1676" s="302"/>
      <c r="X1676" s="302"/>
      <c r="Y1676" s="302"/>
      <c r="Z1676" s="302"/>
      <c r="AA1676" s="302"/>
      <c r="AD1676"/>
      <c r="AE1676"/>
    </row>
    <row r="1677" spans="2:31" ht="114.75" hidden="1">
      <c r="B1677" s="313">
        <f t="shared" si="26"/>
        <v>0</v>
      </c>
      <c r="C1677" s="294"/>
      <c r="D1677" s="294"/>
      <c r="E1677" s="296"/>
      <c r="F1677" s="296"/>
      <c r="G1677" s="296"/>
      <c r="H1677" s="296"/>
      <c r="I1677" s="296"/>
      <c r="J1677" s="296"/>
      <c r="K1677" s="302"/>
      <c r="L1677" s="302"/>
      <c r="M1677" s="302"/>
      <c r="N1677" s="302"/>
      <c r="O1677" s="302"/>
      <c r="P1677" s="302"/>
      <c r="Q1677" s="302"/>
      <c r="R1677" s="302"/>
      <c r="S1677" s="302"/>
      <c r="T1677" s="302"/>
      <c r="U1677" s="302"/>
      <c r="V1677" s="302"/>
      <c r="W1677" s="302"/>
      <c r="X1677" s="302"/>
      <c r="Y1677" s="302"/>
      <c r="Z1677" s="302"/>
      <c r="AA1677" s="302"/>
      <c r="AD1677"/>
      <c r="AE1677"/>
    </row>
    <row r="1678" spans="2:31" ht="216.75" hidden="1">
      <c r="B1678" s="313">
        <f t="shared" si="26"/>
        <v>0</v>
      </c>
      <c r="C1678" s="294"/>
      <c r="D1678" s="294"/>
      <c r="E1678" s="296"/>
      <c r="F1678" s="296"/>
      <c r="G1678" s="296"/>
      <c r="H1678" s="296"/>
      <c r="I1678" s="296"/>
      <c r="J1678" s="296"/>
      <c r="K1678" s="302"/>
      <c r="L1678" s="302"/>
      <c r="M1678" s="302"/>
      <c r="N1678" s="302"/>
      <c r="O1678" s="302"/>
      <c r="P1678" s="302"/>
      <c r="Q1678" s="302"/>
      <c r="R1678" s="302"/>
      <c r="S1678" s="302"/>
      <c r="T1678" s="302"/>
      <c r="U1678" s="302"/>
      <c r="V1678" s="302"/>
      <c r="W1678" s="302"/>
      <c r="X1678" s="302"/>
      <c r="Y1678" s="302"/>
      <c r="Z1678" s="302"/>
      <c r="AA1678" s="302"/>
      <c r="AD1678"/>
      <c r="AE1678"/>
    </row>
    <row r="1679" spans="2:31" ht="216.75" hidden="1">
      <c r="B1679" s="313">
        <f t="shared" si="26"/>
        <v>0</v>
      </c>
      <c r="C1679" s="294"/>
      <c r="D1679" s="294"/>
      <c r="E1679" s="296"/>
      <c r="F1679" s="296"/>
      <c r="G1679" s="296"/>
      <c r="H1679" s="296"/>
      <c r="I1679" s="296"/>
      <c r="J1679" s="296"/>
      <c r="K1679" s="302"/>
      <c r="L1679" s="302"/>
      <c r="M1679" s="302"/>
      <c r="N1679" s="302"/>
      <c r="O1679" s="302"/>
      <c r="P1679" s="302"/>
      <c r="Q1679" s="302"/>
      <c r="R1679" s="302"/>
      <c r="S1679" s="302"/>
      <c r="T1679" s="302"/>
      <c r="U1679" s="302"/>
      <c r="V1679" s="302"/>
      <c r="W1679" s="302"/>
      <c r="X1679" s="302"/>
      <c r="Y1679" s="302"/>
      <c r="Z1679" s="302"/>
      <c r="AA1679" s="302"/>
      <c r="AD1679"/>
      <c r="AE1679"/>
    </row>
    <row r="1680" spans="2:31" ht="216.75" hidden="1">
      <c r="B1680" s="313">
        <f t="shared" si="26"/>
        <v>0</v>
      </c>
      <c r="C1680" s="294"/>
      <c r="D1680" s="294"/>
      <c r="E1680" s="296"/>
      <c r="F1680" s="296"/>
      <c r="G1680" s="296"/>
      <c r="H1680" s="296"/>
      <c r="I1680" s="296"/>
      <c r="J1680" s="296"/>
      <c r="K1680" s="302"/>
      <c r="L1680" s="302"/>
      <c r="M1680" s="302"/>
      <c r="N1680" s="302"/>
      <c r="O1680" s="302"/>
      <c r="P1680" s="302"/>
      <c r="Q1680" s="302"/>
      <c r="R1680" s="302"/>
      <c r="S1680" s="302"/>
      <c r="T1680" s="302"/>
      <c r="U1680" s="302"/>
      <c r="V1680" s="302"/>
      <c r="W1680" s="302"/>
      <c r="X1680" s="302"/>
      <c r="Y1680" s="302"/>
      <c r="Z1680" s="302"/>
      <c r="AA1680" s="302"/>
      <c r="AD1680"/>
      <c r="AE1680"/>
    </row>
    <row r="1681" spans="2:31" ht="216.75" hidden="1">
      <c r="B1681" s="313">
        <f t="shared" si="26"/>
        <v>0</v>
      </c>
      <c r="C1681" s="294"/>
      <c r="D1681" s="294"/>
      <c r="E1681" s="296"/>
      <c r="F1681" s="296"/>
      <c r="G1681" s="296"/>
      <c r="H1681" s="296"/>
      <c r="I1681" s="296"/>
      <c r="J1681" s="296"/>
      <c r="K1681" s="302"/>
      <c r="L1681" s="302"/>
      <c r="M1681" s="302"/>
      <c r="N1681" s="302"/>
      <c r="O1681" s="302"/>
      <c r="P1681" s="302"/>
      <c r="Q1681" s="302"/>
      <c r="R1681" s="302"/>
      <c r="S1681" s="302"/>
      <c r="T1681" s="302"/>
      <c r="U1681" s="302"/>
      <c r="V1681" s="302"/>
      <c r="W1681" s="302"/>
      <c r="X1681" s="302"/>
      <c r="Y1681" s="302"/>
      <c r="Z1681" s="302"/>
      <c r="AA1681" s="302"/>
      <c r="AD1681"/>
      <c r="AE1681"/>
    </row>
    <row r="1682" spans="2:31" ht="216.75" hidden="1">
      <c r="B1682" s="313">
        <f t="shared" si="26"/>
        <v>0</v>
      </c>
      <c r="C1682" s="294"/>
      <c r="D1682" s="294"/>
      <c r="E1682" s="296"/>
      <c r="F1682" s="296"/>
      <c r="G1682" s="296"/>
      <c r="H1682" s="296"/>
      <c r="I1682" s="296"/>
      <c r="J1682" s="296"/>
      <c r="K1682" s="302"/>
      <c r="L1682" s="302"/>
      <c r="M1682" s="302"/>
      <c r="N1682" s="302"/>
      <c r="O1682" s="302"/>
      <c r="P1682" s="302"/>
      <c r="Q1682" s="302"/>
      <c r="R1682" s="302"/>
      <c r="S1682" s="302"/>
      <c r="T1682" s="302"/>
      <c r="U1682" s="302"/>
      <c r="V1682" s="302"/>
      <c r="W1682" s="302"/>
      <c r="X1682" s="302"/>
      <c r="Y1682" s="302"/>
      <c r="Z1682" s="302"/>
      <c r="AA1682" s="302"/>
      <c r="AD1682"/>
      <c r="AE1682"/>
    </row>
    <row r="1683" spans="2:31" ht="216.75" hidden="1">
      <c r="B1683" s="313">
        <f t="shared" si="26"/>
        <v>0</v>
      </c>
      <c r="C1683" s="294"/>
      <c r="D1683" s="294"/>
      <c r="E1683" s="296"/>
      <c r="F1683" s="296"/>
      <c r="G1683" s="296"/>
      <c r="H1683" s="296"/>
      <c r="I1683" s="296"/>
      <c r="J1683" s="296"/>
      <c r="K1683" s="302"/>
      <c r="L1683" s="302"/>
      <c r="M1683" s="302"/>
      <c r="N1683" s="302"/>
      <c r="O1683" s="302"/>
      <c r="P1683" s="302"/>
      <c r="Q1683" s="302"/>
      <c r="R1683" s="302"/>
      <c r="S1683" s="302"/>
      <c r="T1683" s="302"/>
      <c r="U1683" s="302"/>
      <c r="V1683" s="302"/>
      <c r="W1683" s="302"/>
      <c r="X1683" s="302"/>
      <c r="Y1683" s="302"/>
      <c r="Z1683" s="302"/>
      <c r="AA1683" s="302"/>
      <c r="AD1683"/>
      <c r="AE1683"/>
    </row>
    <row r="1684" spans="2:31" ht="216.75" hidden="1">
      <c r="B1684" s="313">
        <f t="shared" si="26"/>
        <v>0</v>
      </c>
      <c r="C1684" s="294"/>
      <c r="D1684" s="294"/>
      <c r="E1684" s="296"/>
      <c r="F1684" s="294"/>
      <c r="G1684" s="294"/>
      <c r="H1684" s="294"/>
      <c r="I1684" s="294"/>
      <c r="J1684" s="296"/>
      <c r="K1684" s="302"/>
      <c r="L1684" s="302"/>
      <c r="M1684" s="302"/>
      <c r="N1684" s="302"/>
      <c r="O1684" s="302"/>
      <c r="P1684" s="302"/>
      <c r="Q1684" s="302"/>
      <c r="R1684" s="302"/>
      <c r="S1684" s="302"/>
      <c r="T1684" s="302"/>
      <c r="U1684" s="302"/>
      <c r="V1684" s="302"/>
      <c r="W1684" s="302"/>
      <c r="X1684" s="302"/>
      <c r="Y1684" s="302"/>
      <c r="Z1684" s="302"/>
      <c r="AA1684" s="302"/>
      <c r="AD1684"/>
      <c r="AE1684"/>
    </row>
    <row r="1685" spans="2:31" ht="216.75" hidden="1">
      <c r="B1685" s="313">
        <f t="shared" si="26"/>
        <v>0</v>
      </c>
      <c r="C1685" s="294"/>
      <c r="D1685" s="294"/>
      <c r="E1685" s="294"/>
      <c r="F1685" s="294"/>
      <c r="G1685" s="294"/>
      <c r="H1685" s="296"/>
      <c r="I1685" s="296"/>
      <c r="J1685" s="296"/>
      <c r="K1685" s="302"/>
      <c r="L1685" s="302"/>
      <c r="M1685" s="302"/>
      <c r="N1685" s="302"/>
      <c r="O1685" s="302"/>
      <c r="P1685" s="302"/>
      <c r="Q1685" s="302"/>
      <c r="R1685" s="302"/>
      <c r="S1685" s="302"/>
      <c r="T1685" s="302"/>
      <c r="U1685" s="302"/>
      <c r="V1685" s="302"/>
      <c r="W1685" s="302"/>
      <c r="X1685" s="302"/>
      <c r="Y1685" s="302"/>
      <c r="Z1685" s="302"/>
      <c r="AA1685" s="302"/>
      <c r="AD1685"/>
      <c r="AE1685"/>
    </row>
    <row r="1686" spans="2:31" ht="216.75" hidden="1">
      <c r="B1686" s="313">
        <f t="shared" si="26"/>
        <v>0</v>
      </c>
      <c r="C1686" s="294"/>
      <c r="D1686" s="294"/>
      <c r="E1686" s="294"/>
      <c r="F1686" s="294"/>
      <c r="G1686" s="294"/>
      <c r="H1686" s="296"/>
      <c r="I1686" s="296"/>
      <c r="J1686" s="296"/>
      <c r="K1686" s="302"/>
      <c r="L1686" s="302"/>
      <c r="M1686" s="302"/>
      <c r="N1686" s="302"/>
      <c r="O1686" s="302"/>
      <c r="P1686" s="302"/>
      <c r="Q1686" s="302"/>
      <c r="R1686" s="302"/>
      <c r="S1686" s="302"/>
      <c r="T1686" s="302"/>
      <c r="U1686" s="302"/>
      <c r="V1686" s="302"/>
      <c r="W1686" s="302"/>
      <c r="X1686" s="302"/>
      <c r="Y1686" s="302"/>
      <c r="Z1686" s="302"/>
      <c r="AA1686" s="302"/>
      <c r="AD1686"/>
      <c r="AE1686"/>
    </row>
    <row r="1687" spans="2:31" ht="165.75" hidden="1">
      <c r="B1687" s="313">
        <f t="shared" si="26"/>
        <v>0</v>
      </c>
      <c r="C1687" s="294"/>
      <c r="D1687" s="294"/>
      <c r="E1687" s="294"/>
      <c r="F1687" s="294"/>
      <c r="G1687" s="294"/>
      <c r="H1687" s="296"/>
      <c r="I1687" s="296"/>
      <c r="J1687" s="296"/>
      <c r="K1687" s="302"/>
      <c r="L1687" s="302"/>
      <c r="M1687" s="302"/>
      <c r="N1687" s="302"/>
      <c r="O1687" s="302"/>
      <c r="P1687" s="302"/>
      <c r="Q1687" s="302"/>
      <c r="R1687" s="302"/>
      <c r="S1687" s="302"/>
      <c r="T1687" s="302"/>
      <c r="U1687" s="302"/>
      <c r="V1687" s="302"/>
      <c r="W1687" s="302"/>
      <c r="X1687" s="302"/>
      <c r="Y1687" s="302"/>
      <c r="Z1687" s="302"/>
      <c r="AA1687" s="302"/>
      <c r="AD1687"/>
      <c r="AE1687"/>
    </row>
    <row r="1688" spans="2:31" ht="165.75" hidden="1">
      <c r="B1688" s="313">
        <f t="shared" si="26"/>
        <v>0</v>
      </c>
      <c r="C1688" s="294"/>
      <c r="D1688" s="294"/>
      <c r="E1688" s="294"/>
      <c r="F1688" s="294"/>
      <c r="G1688" s="294"/>
      <c r="H1688" s="296"/>
      <c r="I1688" s="296"/>
      <c r="J1688" s="296"/>
      <c r="K1688" s="302"/>
      <c r="L1688" s="302"/>
      <c r="M1688" s="302"/>
      <c r="N1688" s="302"/>
      <c r="O1688" s="302"/>
      <c r="P1688" s="302"/>
      <c r="Q1688" s="302"/>
      <c r="R1688" s="302"/>
      <c r="S1688" s="302"/>
      <c r="T1688" s="302"/>
      <c r="U1688" s="302"/>
      <c r="V1688" s="302"/>
      <c r="W1688" s="302"/>
      <c r="X1688" s="302"/>
      <c r="Y1688" s="302"/>
      <c r="Z1688" s="302"/>
      <c r="AA1688" s="302"/>
      <c r="AD1688"/>
      <c r="AE1688"/>
    </row>
    <row r="1689" spans="2:31" ht="165.75" hidden="1">
      <c r="B1689" s="313">
        <f t="shared" si="26"/>
        <v>0</v>
      </c>
      <c r="C1689" s="294"/>
      <c r="D1689" s="294"/>
      <c r="E1689" s="294"/>
      <c r="F1689" s="294"/>
      <c r="G1689" s="294"/>
      <c r="H1689" s="296"/>
      <c r="I1689" s="296"/>
      <c r="J1689" s="296"/>
      <c r="K1689" s="302"/>
      <c r="L1689" s="302"/>
      <c r="M1689" s="302"/>
      <c r="N1689" s="302"/>
      <c r="O1689" s="302"/>
      <c r="P1689" s="302"/>
      <c r="Q1689" s="302"/>
      <c r="R1689" s="302"/>
      <c r="S1689" s="302"/>
      <c r="T1689" s="302"/>
      <c r="U1689" s="302"/>
      <c r="V1689" s="302"/>
      <c r="W1689" s="302"/>
      <c r="X1689" s="302"/>
      <c r="Y1689" s="302"/>
      <c r="Z1689" s="302"/>
      <c r="AA1689" s="302"/>
      <c r="AD1689"/>
      <c r="AE1689"/>
    </row>
    <row r="1690" spans="2:31" ht="165.75" hidden="1">
      <c r="B1690" s="313">
        <f t="shared" si="26"/>
        <v>0</v>
      </c>
      <c r="C1690" s="294"/>
      <c r="D1690" s="294"/>
      <c r="E1690" s="294"/>
      <c r="F1690" s="294"/>
      <c r="G1690" s="294"/>
      <c r="H1690" s="296"/>
      <c r="I1690" s="296"/>
      <c r="J1690" s="296"/>
      <c r="K1690" s="302"/>
      <c r="L1690" s="302"/>
      <c r="M1690" s="302"/>
      <c r="N1690" s="302"/>
      <c r="O1690" s="302"/>
      <c r="P1690" s="302"/>
      <c r="Q1690" s="302"/>
      <c r="R1690" s="302"/>
      <c r="S1690" s="302"/>
      <c r="T1690" s="302"/>
      <c r="U1690" s="302"/>
      <c r="V1690" s="302"/>
      <c r="W1690" s="302"/>
      <c r="X1690" s="302"/>
      <c r="Y1690" s="302"/>
      <c r="Z1690" s="302"/>
      <c r="AA1690" s="302"/>
      <c r="AD1690"/>
      <c r="AE1690"/>
    </row>
    <row r="1691" spans="2:31" ht="89.25" hidden="1">
      <c r="B1691" s="313">
        <f t="shared" si="26"/>
        <v>0</v>
      </c>
      <c r="C1691" s="294"/>
      <c r="D1691" s="294"/>
      <c r="E1691" s="294"/>
      <c r="F1691" s="294"/>
      <c r="G1691" s="294"/>
      <c r="H1691" s="296"/>
      <c r="I1691" s="296"/>
      <c r="J1691" s="296"/>
      <c r="K1691" s="302"/>
      <c r="L1691" s="302"/>
      <c r="M1691" s="302"/>
      <c r="N1691" s="302"/>
      <c r="O1691" s="302"/>
      <c r="P1691" s="302"/>
      <c r="Q1691" s="302"/>
      <c r="R1691" s="302"/>
      <c r="S1691" s="302"/>
      <c r="T1691" s="302"/>
      <c r="U1691" s="302"/>
      <c r="V1691" s="302"/>
      <c r="W1691" s="302"/>
      <c r="X1691" s="302"/>
      <c r="Y1691" s="302"/>
      <c r="Z1691" s="302"/>
      <c r="AA1691" s="302"/>
      <c r="AD1691"/>
      <c r="AE1691"/>
    </row>
    <row r="1692" spans="2:31" ht="89.25" hidden="1">
      <c r="B1692" s="313">
        <f t="shared" si="26"/>
        <v>0</v>
      </c>
      <c r="C1692" s="294"/>
      <c r="D1692" s="294"/>
      <c r="E1692" s="294"/>
      <c r="F1692" s="294"/>
      <c r="G1692" s="294"/>
      <c r="H1692" s="296"/>
      <c r="I1692" s="296"/>
      <c r="J1692" s="296"/>
      <c r="K1692" s="302"/>
      <c r="L1692" s="302"/>
      <c r="M1692" s="302"/>
      <c r="N1692" s="302"/>
      <c r="O1692" s="302"/>
      <c r="P1692" s="302"/>
      <c r="Q1692" s="302"/>
      <c r="R1692" s="302"/>
      <c r="S1692" s="302"/>
      <c r="T1692" s="302"/>
      <c r="U1692" s="302"/>
      <c r="V1692" s="302"/>
      <c r="W1692" s="302"/>
      <c r="X1692" s="302"/>
      <c r="Y1692" s="302"/>
      <c r="Z1692" s="302"/>
      <c r="AA1692" s="302"/>
      <c r="AD1692"/>
      <c r="AE1692"/>
    </row>
    <row r="1693" spans="2:31" ht="89.25" hidden="1">
      <c r="B1693" s="313">
        <f t="shared" si="26"/>
        <v>0</v>
      </c>
      <c r="C1693" s="294"/>
      <c r="D1693" s="294"/>
      <c r="E1693" s="294"/>
      <c r="F1693" s="294"/>
      <c r="G1693" s="294"/>
      <c r="H1693" s="296"/>
      <c r="I1693" s="296"/>
      <c r="J1693" s="296"/>
      <c r="K1693" s="302"/>
      <c r="L1693" s="302"/>
      <c r="M1693" s="302"/>
      <c r="N1693" s="302"/>
      <c r="O1693" s="302"/>
      <c r="P1693" s="302"/>
      <c r="Q1693" s="302"/>
      <c r="R1693" s="302"/>
      <c r="S1693" s="302"/>
      <c r="T1693" s="302"/>
      <c r="U1693" s="302"/>
      <c r="V1693" s="302"/>
      <c r="W1693" s="302"/>
      <c r="X1693" s="302"/>
      <c r="Y1693" s="302"/>
      <c r="Z1693" s="302"/>
      <c r="AA1693" s="302"/>
      <c r="AD1693"/>
      <c r="AE1693"/>
    </row>
    <row r="1694" spans="2:31" ht="255" hidden="1">
      <c r="B1694" s="313">
        <f t="shared" si="26"/>
        <v>0</v>
      </c>
      <c r="C1694" s="294"/>
      <c r="D1694" s="294"/>
      <c r="E1694" s="294"/>
      <c r="F1694" s="294"/>
      <c r="G1694" s="294"/>
      <c r="H1694" s="296"/>
      <c r="I1694" s="296"/>
      <c r="J1694" s="296"/>
      <c r="K1694" s="302"/>
      <c r="L1694" s="302"/>
      <c r="M1694" s="302"/>
      <c r="N1694" s="302"/>
      <c r="O1694" s="302"/>
      <c r="P1694" s="302"/>
      <c r="Q1694" s="302"/>
      <c r="R1694" s="302"/>
      <c r="S1694" s="302"/>
      <c r="T1694" s="302"/>
      <c r="U1694" s="302"/>
      <c r="V1694" s="302"/>
      <c r="W1694" s="302"/>
      <c r="X1694" s="302"/>
      <c r="Y1694" s="302"/>
      <c r="Z1694" s="302"/>
      <c r="AA1694" s="302"/>
      <c r="AD1694"/>
      <c r="AE1694"/>
    </row>
    <row r="1695" spans="2:31" ht="255" hidden="1">
      <c r="B1695" s="313">
        <f t="shared" si="26"/>
        <v>0</v>
      </c>
      <c r="C1695" s="294"/>
      <c r="D1695" s="294"/>
      <c r="E1695" s="294"/>
      <c r="F1695" s="294"/>
      <c r="G1695" s="294"/>
      <c r="H1695" s="296"/>
      <c r="I1695" s="296"/>
      <c r="J1695" s="296"/>
      <c r="K1695" s="302"/>
      <c r="L1695" s="302"/>
      <c r="M1695" s="302"/>
      <c r="N1695" s="302"/>
      <c r="O1695" s="302"/>
      <c r="P1695" s="302"/>
      <c r="Q1695" s="302"/>
      <c r="R1695" s="302"/>
      <c r="S1695" s="302"/>
      <c r="T1695" s="302"/>
      <c r="U1695" s="302"/>
      <c r="V1695" s="302"/>
      <c r="W1695" s="302"/>
      <c r="X1695" s="302"/>
      <c r="Y1695" s="302"/>
      <c r="Z1695" s="302"/>
      <c r="AA1695" s="302"/>
      <c r="AD1695"/>
      <c r="AE1695"/>
    </row>
    <row r="1696" spans="2:31" ht="102" hidden="1">
      <c r="B1696" s="313">
        <f t="shared" si="26"/>
        <v>0</v>
      </c>
      <c r="C1696" s="294"/>
      <c r="D1696" s="294"/>
      <c r="E1696" s="294"/>
      <c r="F1696" s="294"/>
      <c r="G1696" s="294"/>
      <c r="H1696" s="294"/>
      <c r="I1696" s="294"/>
      <c r="J1696" s="294"/>
      <c r="K1696" s="302"/>
      <c r="L1696" s="302"/>
      <c r="M1696" s="302"/>
      <c r="N1696" s="302"/>
      <c r="O1696" s="302"/>
      <c r="P1696" s="302"/>
      <c r="Q1696" s="302"/>
      <c r="R1696" s="302"/>
      <c r="S1696" s="302"/>
      <c r="T1696" s="302"/>
      <c r="U1696" s="302"/>
      <c r="V1696" s="302"/>
      <c r="W1696" s="302"/>
      <c r="X1696" s="302"/>
      <c r="Y1696" s="302"/>
      <c r="Z1696" s="302"/>
      <c r="AA1696" s="302"/>
      <c r="AD1696"/>
      <c r="AE1696"/>
    </row>
    <row r="1697" spans="2:31" ht="102" hidden="1">
      <c r="B1697" s="313">
        <f t="shared" si="26"/>
        <v>0</v>
      </c>
      <c r="C1697" s="294"/>
      <c r="D1697" s="294"/>
      <c r="E1697" s="294"/>
      <c r="F1697" s="294"/>
      <c r="G1697" s="294"/>
      <c r="H1697" s="294"/>
      <c r="I1697" s="294"/>
      <c r="J1697" s="294"/>
      <c r="K1697" s="302"/>
      <c r="L1697" s="302"/>
      <c r="M1697" s="302"/>
      <c r="N1697" s="302"/>
      <c r="O1697" s="302"/>
      <c r="P1697" s="302"/>
      <c r="Q1697" s="302"/>
      <c r="R1697" s="302"/>
      <c r="S1697" s="302"/>
      <c r="T1697" s="302"/>
      <c r="U1697" s="302"/>
      <c r="V1697" s="302"/>
      <c r="W1697" s="302"/>
      <c r="X1697" s="302"/>
      <c r="Y1697" s="302"/>
      <c r="Z1697" s="302"/>
      <c r="AA1697" s="302"/>
      <c r="AD1697"/>
      <c r="AE1697"/>
    </row>
    <row r="1698" spans="2:31" ht="102" hidden="1">
      <c r="B1698" s="313">
        <f t="shared" si="26"/>
        <v>0</v>
      </c>
      <c r="C1698" s="294"/>
      <c r="D1698" s="294"/>
      <c r="E1698" s="294"/>
      <c r="F1698" s="294"/>
      <c r="G1698" s="294"/>
      <c r="H1698" s="294"/>
      <c r="I1698" s="294"/>
      <c r="J1698" s="294"/>
      <c r="K1698" s="302"/>
      <c r="L1698" s="302"/>
      <c r="M1698" s="302"/>
      <c r="N1698" s="302"/>
      <c r="O1698" s="302"/>
      <c r="P1698" s="302"/>
      <c r="Q1698" s="302"/>
      <c r="R1698" s="302"/>
      <c r="S1698" s="302"/>
      <c r="T1698" s="302"/>
      <c r="U1698" s="302"/>
      <c r="V1698" s="302"/>
      <c r="W1698" s="302"/>
      <c r="X1698" s="302"/>
      <c r="Y1698" s="302"/>
      <c r="Z1698" s="302"/>
      <c r="AA1698" s="302"/>
      <c r="AD1698"/>
      <c r="AE1698"/>
    </row>
    <row r="1699" spans="2:31" ht="63.75" hidden="1">
      <c r="B1699" s="313">
        <f t="shared" si="26"/>
        <v>0</v>
      </c>
      <c r="C1699" s="294"/>
      <c r="D1699" s="294"/>
      <c r="E1699" s="294"/>
      <c r="F1699" s="294"/>
      <c r="G1699" s="294"/>
      <c r="H1699" s="294"/>
      <c r="I1699" s="294"/>
      <c r="J1699" s="294"/>
      <c r="K1699" s="302"/>
      <c r="L1699" s="302"/>
      <c r="M1699" s="302"/>
      <c r="N1699" s="302"/>
      <c r="O1699" s="302"/>
      <c r="P1699" s="302"/>
      <c r="Q1699" s="302"/>
      <c r="R1699" s="302"/>
      <c r="S1699" s="302"/>
      <c r="T1699" s="302"/>
      <c r="U1699" s="302"/>
      <c r="V1699" s="302"/>
      <c r="W1699" s="302"/>
      <c r="X1699" s="302"/>
      <c r="Y1699" s="302"/>
      <c r="Z1699" s="302"/>
      <c r="AA1699" s="302"/>
      <c r="AD1699"/>
      <c r="AE1699"/>
    </row>
    <row r="1700" spans="2:31" ht="63.75" hidden="1">
      <c r="B1700" s="313">
        <f t="shared" si="26"/>
        <v>0</v>
      </c>
      <c r="C1700" s="294"/>
      <c r="D1700" s="294"/>
      <c r="E1700" s="294"/>
      <c r="F1700" s="294"/>
      <c r="G1700" s="294"/>
      <c r="H1700" s="294"/>
      <c r="I1700" s="294"/>
      <c r="J1700" s="294"/>
      <c r="K1700" s="302"/>
      <c r="L1700" s="302"/>
      <c r="M1700" s="302"/>
      <c r="N1700" s="302"/>
      <c r="O1700" s="302"/>
      <c r="P1700" s="302"/>
      <c r="Q1700" s="302"/>
      <c r="R1700" s="302"/>
      <c r="S1700" s="302"/>
      <c r="T1700" s="302"/>
      <c r="U1700" s="302"/>
      <c r="V1700" s="302"/>
      <c r="W1700" s="302"/>
      <c r="X1700" s="302"/>
      <c r="Y1700" s="302"/>
      <c r="Z1700" s="302"/>
      <c r="AA1700" s="302"/>
      <c r="AD1700"/>
      <c r="AE1700"/>
    </row>
    <row r="1701" spans="2:31" ht="76.5" hidden="1">
      <c r="B1701" s="313">
        <f t="shared" si="26"/>
        <v>0</v>
      </c>
      <c r="C1701" s="294"/>
      <c r="D1701" s="294"/>
      <c r="E1701" s="294"/>
      <c r="F1701" s="294"/>
      <c r="G1701" s="294"/>
      <c r="H1701" s="294"/>
      <c r="I1701" s="294"/>
      <c r="J1701" s="294"/>
      <c r="K1701" s="302"/>
      <c r="L1701" s="302"/>
      <c r="M1701" s="302"/>
      <c r="N1701" s="302"/>
      <c r="O1701" s="302"/>
      <c r="P1701" s="302"/>
      <c r="Q1701" s="302"/>
      <c r="R1701" s="302"/>
      <c r="S1701" s="302"/>
      <c r="T1701" s="302"/>
      <c r="U1701" s="302"/>
      <c r="V1701" s="302"/>
      <c r="W1701" s="302"/>
      <c r="X1701" s="302"/>
      <c r="Y1701" s="302"/>
      <c r="Z1701" s="302"/>
      <c r="AA1701" s="302"/>
      <c r="AD1701"/>
      <c r="AE1701"/>
    </row>
    <row r="1702" spans="2:31" ht="76.5" hidden="1">
      <c r="B1702" s="313">
        <f t="shared" si="26"/>
        <v>0</v>
      </c>
      <c r="C1702" s="294"/>
      <c r="D1702" s="294"/>
      <c r="E1702" s="294"/>
      <c r="F1702" s="294"/>
      <c r="G1702" s="294"/>
      <c r="H1702" s="294"/>
      <c r="I1702" s="294"/>
      <c r="J1702" s="294"/>
      <c r="K1702" s="302"/>
      <c r="L1702" s="302"/>
      <c r="M1702" s="302"/>
      <c r="N1702" s="302"/>
      <c r="O1702" s="302"/>
      <c r="P1702" s="302"/>
      <c r="Q1702" s="302"/>
      <c r="R1702" s="302"/>
      <c r="S1702" s="302"/>
      <c r="T1702" s="302"/>
      <c r="U1702" s="302"/>
      <c r="V1702" s="302"/>
      <c r="W1702" s="302"/>
      <c r="X1702" s="302"/>
      <c r="Y1702" s="302"/>
      <c r="Z1702" s="302"/>
      <c r="AA1702" s="302"/>
      <c r="AD1702"/>
      <c r="AE1702"/>
    </row>
    <row r="1703" spans="2:31" ht="76.5" hidden="1">
      <c r="B1703" s="313">
        <f t="shared" si="26"/>
        <v>0</v>
      </c>
      <c r="C1703" s="294"/>
      <c r="D1703" s="294"/>
      <c r="E1703" s="294"/>
      <c r="F1703" s="294"/>
      <c r="G1703" s="294"/>
      <c r="H1703" s="294"/>
      <c r="I1703" s="294"/>
      <c r="J1703" s="294"/>
      <c r="K1703" s="302"/>
      <c r="L1703" s="302"/>
      <c r="M1703" s="302"/>
      <c r="N1703" s="302"/>
      <c r="O1703" s="302"/>
      <c r="P1703" s="302"/>
      <c r="Q1703" s="302"/>
      <c r="R1703" s="302"/>
      <c r="S1703" s="302"/>
      <c r="T1703" s="302"/>
      <c r="U1703" s="302"/>
      <c r="V1703" s="302"/>
      <c r="W1703" s="302"/>
      <c r="X1703" s="302"/>
      <c r="Y1703" s="302"/>
      <c r="Z1703" s="302"/>
      <c r="AA1703" s="302"/>
      <c r="AD1703"/>
      <c r="AE1703"/>
    </row>
    <row r="1704" spans="2:31" ht="204" hidden="1">
      <c r="B1704" s="313">
        <f t="shared" si="26"/>
        <v>0</v>
      </c>
      <c r="C1704" s="294"/>
      <c r="D1704" s="294"/>
      <c r="E1704" s="294"/>
      <c r="F1704" s="294"/>
      <c r="G1704" s="294"/>
      <c r="H1704" s="294"/>
      <c r="I1704" s="294"/>
      <c r="J1704" s="294"/>
      <c r="K1704" s="302"/>
      <c r="L1704" s="302"/>
      <c r="M1704" s="302"/>
      <c r="N1704" s="302"/>
      <c r="O1704" s="302"/>
      <c r="P1704" s="302"/>
      <c r="Q1704" s="302"/>
      <c r="R1704" s="302"/>
      <c r="S1704" s="302"/>
      <c r="T1704" s="302"/>
      <c r="U1704" s="302"/>
      <c r="V1704" s="302"/>
      <c r="W1704" s="302"/>
      <c r="X1704" s="302"/>
      <c r="Y1704" s="302"/>
      <c r="Z1704" s="302"/>
      <c r="AA1704" s="302"/>
      <c r="AD1704"/>
      <c r="AE1704"/>
    </row>
    <row r="1705" spans="2:31" ht="204" hidden="1">
      <c r="B1705" s="313">
        <f t="shared" si="26"/>
        <v>0</v>
      </c>
      <c r="C1705" s="294"/>
      <c r="D1705" s="294"/>
      <c r="E1705" s="294"/>
      <c r="F1705" s="294"/>
      <c r="G1705" s="294"/>
      <c r="H1705" s="296"/>
      <c r="I1705" s="296"/>
      <c r="J1705" s="296"/>
      <c r="K1705" s="302"/>
      <c r="L1705" s="302"/>
      <c r="M1705" s="302"/>
      <c r="N1705" s="302"/>
      <c r="O1705" s="302"/>
      <c r="P1705" s="302"/>
      <c r="Q1705" s="302"/>
      <c r="R1705" s="302"/>
      <c r="S1705" s="302"/>
      <c r="T1705" s="302"/>
      <c r="U1705" s="302"/>
      <c r="V1705" s="302"/>
      <c r="W1705" s="302"/>
      <c r="X1705" s="302"/>
      <c r="Y1705" s="302"/>
      <c r="Z1705" s="302"/>
      <c r="AA1705" s="302"/>
      <c r="AD1705"/>
      <c r="AE1705"/>
    </row>
    <row r="1706" spans="2:31" ht="382.5" hidden="1">
      <c r="B1706" s="313">
        <f t="shared" si="26"/>
        <v>0</v>
      </c>
      <c r="C1706" s="294"/>
      <c r="D1706" s="294"/>
      <c r="E1706" s="294"/>
      <c r="F1706" s="294"/>
      <c r="G1706" s="294"/>
      <c r="H1706" s="296"/>
      <c r="I1706" s="296"/>
      <c r="J1706" s="296"/>
      <c r="K1706" s="302"/>
      <c r="L1706" s="302"/>
      <c r="M1706" s="302"/>
      <c r="N1706" s="302"/>
      <c r="O1706" s="302"/>
      <c r="P1706" s="302"/>
      <c r="Q1706" s="302"/>
      <c r="R1706" s="302"/>
      <c r="S1706" s="302"/>
      <c r="T1706" s="302"/>
      <c r="U1706" s="302"/>
      <c r="V1706" s="302"/>
      <c r="W1706" s="302"/>
      <c r="X1706" s="302"/>
      <c r="Y1706" s="302"/>
      <c r="Z1706" s="302"/>
      <c r="AA1706" s="302"/>
      <c r="AD1706"/>
      <c r="AE1706"/>
    </row>
    <row r="1707" spans="2:31" ht="382.5" hidden="1">
      <c r="B1707" s="313">
        <f t="shared" si="26"/>
        <v>0</v>
      </c>
      <c r="C1707" s="294"/>
      <c r="D1707" s="294"/>
      <c r="E1707" s="294"/>
      <c r="F1707" s="294"/>
      <c r="G1707" s="294"/>
      <c r="H1707" s="296"/>
      <c r="I1707" s="296"/>
      <c r="J1707" s="296"/>
      <c r="K1707" s="302"/>
      <c r="L1707" s="302"/>
      <c r="M1707" s="302"/>
      <c r="N1707" s="302"/>
      <c r="O1707" s="302"/>
      <c r="P1707" s="302"/>
      <c r="Q1707" s="302"/>
      <c r="R1707" s="302"/>
      <c r="S1707" s="302"/>
      <c r="T1707" s="302"/>
      <c r="U1707" s="302"/>
      <c r="V1707" s="302"/>
      <c r="W1707" s="302"/>
      <c r="X1707" s="302"/>
      <c r="Y1707" s="302"/>
      <c r="Z1707" s="302"/>
      <c r="AA1707" s="302"/>
      <c r="AD1707"/>
      <c r="AE1707"/>
    </row>
    <row r="1708" spans="2:31" ht="382.5" hidden="1">
      <c r="B1708" s="313">
        <f t="shared" si="26"/>
        <v>0</v>
      </c>
      <c r="C1708" s="294"/>
      <c r="D1708" s="294"/>
      <c r="E1708" s="294"/>
      <c r="F1708" s="296"/>
      <c r="G1708" s="296"/>
      <c r="H1708" s="296"/>
      <c r="I1708" s="296"/>
      <c r="J1708" s="296"/>
      <c r="K1708" s="302"/>
      <c r="L1708" s="302"/>
      <c r="M1708" s="302"/>
      <c r="N1708" s="302"/>
      <c r="O1708" s="302"/>
      <c r="P1708" s="302"/>
      <c r="Q1708" s="302"/>
      <c r="R1708" s="302"/>
      <c r="S1708" s="302"/>
      <c r="T1708" s="302"/>
      <c r="U1708" s="302"/>
      <c r="V1708" s="302"/>
      <c r="W1708" s="302"/>
      <c r="X1708" s="302"/>
      <c r="Y1708" s="302"/>
      <c r="Z1708" s="302"/>
      <c r="AA1708" s="302"/>
      <c r="AD1708"/>
      <c r="AE1708"/>
    </row>
    <row r="1709" spans="2:31" ht="127.5" hidden="1">
      <c r="B1709" s="313">
        <f t="shared" si="26"/>
        <v>0</v>
      </c>
      <c r="C1709" s="294"/>
      <c r="D1709" s="294"/>
      <c r="E1709" s="294"/>
      <c r="F1709" s="296"/>
      <c r="G1709" s="296"/>
      <c r="H1709" s="296"/>
      <c r="I1709" s="296"/>
      <c r="J1709" s="296"/>
      <c r="K1709" s="302"/>
      <c r="L1709" s="302"/>
      <c r="M1709" s="302"/>
      <c r="N1709" s="302"/>
      <c r="O1709" s="302"/>
      <c r="P1709" s="302"/>
      <c r="Q1709" s="302"/>
      <c r="R1709" s="302"/>
      <c r="S1709" s="302"/>
      <c r="T1709" s="302"/>
      <c r="U1709" s="302"/>
      <c r="V1709" s="302"/>
      <c r="W1709" s="302"/>
      <c r="X1709" s="302"/>
      <c r="Y1709" s="302"/>
      <c r="Z1709" s="302"/>
      <c r="AA1709" s="302"/>
      <c r="AD1709"/>
      <c r="AE1709"/>
    </row>
    <row r="1710" spans="2:31" ht="306" hidden="1">
      <c r="B1710" s="313">
        <f t="shared" si="26"/>
        <v>0</v>
      </c>
      <c r="C1710" s="294"/>
      <c r="D1710" s="294"/>
      <c r="E1710" s="294"/>
      <c r="F1710" s="296"/>
      <c r="G1710" s="296"/>
      <c r="H1710" s="296"/>
      <c r="I1710" s="296"/>
      <c r="J1710" s="296"/>
      <c r="K1710" s="302"/>
      <c r="L1710" s="302"/>
      <c r="M1710" s="302"/>
      <c r="N1710" s="302"/>
      <c r="O1710" s="302"/>
      <c r="P1710" s="302"/>
      <c r="Q1710" s="302"/>
      <c r="R1710" s="302"/>
      <c r="S1710" s="302"/>
      <c r="T1710" s="302"/>
      <c r="U1710" s="302"/>
      <c r="V1710" s="302"/>
      <c r="W1710" s="302"/>
      <c r="X1710" s="302"/>
      <c r="Y1710" s="302"/>
      <c r="Z1710" s="302"/>
      <c r="AA1710" s="302"/>
      <c r="AD1710"/>
      <c r="AE1710"/>
    </row>
    <row r="1711" spans="2:31" ht="114.75" hidden="1">
      <c r="B1711" s="313">
        <f t="shared" si="26"/>
        <v>0</v>
      </c>
      <c r="C1711" s="294"/>
      <c r="D1711" s="294"/>
      <c r="E1711" s="294"/>
      <c r="F1711" s="296"/>
      <c r="G1711" s="296"/>
      <c r="H1711" s="296"/>
      <c r="I1711" s="296"/>
      <c r="J1711" s="296"/>
      <c r="K1711" s="302"/>
      <c r="L1711" s="302"/>
      <c r="M1711" s="302"/>
      <c r="N1711" s="302"/>
      <c r="O1711" s="302"/>
      <c r="P1711" s="302"/>
      <c r="Q1711" s="302"/>
      <c r="R1711" s="302"/>
      <c r="S1711" s="302"/>
      <c r="T1711" s="302"/>
      <c r="U1711" s="302"/>
      <c r="V1711" s="302"/>
      <c r="W1711" s="302"/>
      <c r="X1711" s="302"/>
      <c r="Y1711" s="302"/>
      <c r="Z1711" s="302"/>
      <c r="AA1711" s="302"/>
      <c r="AD1711"/>
      <c r="AE1711"/>
    </row>
    <row r="1712" spans="2:31" ht="114.75" hidden="1">
      <c r="B1712" s="313">
        <f t="shared" si="26"/>
        <v>0</v>
      </c>
      <c r="C1712" s="294"/>
      <c r="D1712" s="294"/>
      <c r="E1712" s="294"/>
      <c r="F1712" s="296"/>
      <c r="G1712" s="296"/>
      <c r="H1712" s="296"/>
      <c r="I1712" s="296"/>
      <c r="J1712" s="296"/>
      <c r="K1712" s="302"/>
      <c r="L1712" s="302"/>
      <c r="M1712" s="302"/>
      <c r="N1712" s="302"/>
      <c r="O1712" s="302"/>
      <c r="P1712" s="302"/>
      <c r="Q1712" s="302"/>
      <c r="R1712" s="302"/>
      <c r="S1712" s="302"/>
      <c r="T1712" s="302"/>
      <c r="U1712" s="302"/>
      <c r="V1712" s="302"/>
      <c r="W1712" s="302"/>
      <c r="X1712" s="302"/>
      <c r="Y1712" s="302"/>
      <c r="Z1712" s="302"/>
      <c r="AA1712" s="302"/>
      <c r="AD1712"/>
      <c r="AE1712"/>
    </row>
    <row r="1713" spans="2:31" ht="165.75" hidden="1">
      <c r="B1713" s="313">
        <f t="shared" si="26"/>
        <v>0</v>
      </c>
      <c r="C1713" s="294"/>
      <c r="D1713" s="294"/>
      <c r="E1713" s="294"/>
      <c r="F1713" s="296"/>
      <c r="G1713" s="296"/>
      <c r="H1713" s="296"/>
      <c r="I1713" s="296"/>
      <c r="J1713" s="296"/>
      <c r="K1713" s="302"/>
      <c r="L1713" s="302"/>
      <c r="M1713" s="302"/>
      <c r="N1713" s="302"/>
      <c r="O1713" s="302"/>
      <c r="P1713" s="302"/>
      <c r="Q1713" s="302"/>
      <c r="R1713" s="302"/>
      <c r="S1713" s="302"/>
      <c r="T1713" s="302"/>
      <c r="U1713" s="302"/>
      <c r="V1713" s="302"/>
      <c r="W1713" s="302"/>
      <c r="X1713" s="302"/>
      <c r="Y1713" s="302"/>
      <c r="Z1713" s="302"/>
      <c r="AA1713" s="302"/>
      <c r="AD1713"/>
      <c r="AE1713"/>
    </row>
    <row r="1714" spans="2:31" ht="114.75" hidden="1">
      <c r="B1714" s="313">
        <f t="shared" si="26"/>
        <v>0</v>
      </c>
      <c r="C1714" s="294"/>
      <c r="D1714" s="294"/>
      <c r="E1714" s="294"/>
      <c r="F1714" s="296"/>
      <c r="G1714" s="296"/>
      <c r="H1714" s="296"/>
      <c r="I1714" s="296"/>
      <c r="J1714" s="296"/>
      <c r="K1714" s="302"/>
      <c r="L1714" s="302"/>
      <c r="M1714" s="302"/>
      <c r="N1714" s="302"/>
      <c r="O1714" s="302"/>
      <c r="P1714" s="302"/>
      <c r="Q1714" s="302"/>
      <c r="R1714" s="302"/>
      <c r="S1714" s="302"/>
      <c r="T1714" s="302"/>
      <c r="U1714" s="302"/>
      <c r="V1714" s="302"/>
      <c r="W1714" s="302"/>
      <c r="X1714" s="302"/>
      <c r="Y1714" s="302"/>
      <c r="Z1714" s="302"/>
      <c r="AA1714" s="302"/>
      <c r="AD1714"/>
      <c r="AE1714"/>
    </row>
    <row r="1715" spans="2:31" ht="382.5" hidden="1">
      <c r="B1715" s="313">
        <f t="shared" si="26"/>
        <v>0</v>
      </c>
      <c r="C1715" s="294"/>
      <c r="D1715" s="294"/>
      <c r="E1715" s="294"/>
      <c r="F1715" s="296"/>
      <c r="G1715" s="296"/>
      <c r="H1715" s="296"/>
      <c r="I1715" s="296"/>
      <c r="J1715" s="296"/>
      <c r="K1715" s="302"/>
      <c r="L1715" s="302"/>
      <c r="M1715" s="302"/>
      <c r="N1715" s="302"/>
      <c r="O1715" s="302"/>
      <c r="P1715" s="302"/>
      <c r="Q1715" s="302"/>
      <c r="R1715" s="302"/>
      <c r="S1715" s="302"/>
      <c r="T1715" s="302"/>
      <c r="U1715" s="302"/>
      <c r="V1715" s="302"/>
      <c r="W1715" s="302"/>
      <c r="X1715" s="302"/>
      <c r="Y1715" s="302"/>
      <c r="Z1715" s="302"/>
      <c r="AA1715" s="302"/>
      <c r="AD1715"/>
      <c r="AE1715"/>
    </row>
    <row r="1716" spans="2:31" ht="76.5" hidden="1">
      <c r="B1716" s="313">
        <f t="shared" si="26"/>
        <v>0</v>
      </c>
      <c r="C1716" s="294"/>
      <c r="D1716" s="294"/>
      <c r="E1716" s="294"/>
      <c r="F1716" s="296"/>
      <c r="G1716" s="296"/>
      <c r="H1716" s="296"/>
      <c r="I1716" s="296"/>
      <c r="J1716" s="296"/>
      <c r="K1716" s="302"/>
      <c r="L1716" s="302"/>
      <c r="M1716" s="302"/>
      <c r="N1716" s="302"/>
      <c r="O1716" s="302"/>
      <c r="P1716" s="302"/>
      <c r="Q1716" s="302"/>
      <c r="R1716" s="302"/>
      <c r="S1716" s="302"/>
      <c r="T1716" s="302"/>
      <c r="U1716" s="302"/>
      <c r="V1716" s="302"/>
      <c r="W1716" s="302"/>
      <c r="X1716" s="302"/>
      <c r="Y1716" s="302"/>
      <c r="Z1716" s="302"/>
      <c r="AA1716" s="302"/>
      <c r="AD1716"/>
      <c r="AE1716"/>
    </row>
    <row r="1717" spans="2:31" ht="242.25" hidden="1">
      <c r="B1717" s="313">
        <f t="shared" si="26"/>
        <v>0</v>
      </c>
      <c r="C1717" s="294"/>
      <c r="D1717" s="294"/>
      <c r="E1717" s="294"/>
      <c r="F1717" s="296"/>
      <c r="G1717" s="296"/>
      <c r="H1717" s="296"/>
      <c r="I1717" s="296"/>
      <c r="J1717" s="296"/>
      <c r="K1717" s="302"/>
      <c r="L1717" s="302"/>
      <c r="M1717" s="302"/>
      <c r="N1717" s="302"/>
      <c r="O1717" s="302"/>
      <c r="P1717" s="302"/>
      <c r="Q1717" s="302"/>
      <c r="R1717" s="302"/>
      <c r="S1717" s="302"/>
      <c r="T1717" s="302"/>
      <c r="U1717" s="302"/>
      <c r="V1717" s="302"/>
      <c r="W1717" s="302"/>
      <c r="X1717" s="302"/>
      <c r="Y1717" s="302"/>
      <c r="Z1717" s="302"/>
      <c r="AA1717" s="302"/>
      <c r="AD1717"/>
      <c r="AE1717"/>
    </row>
    <row r="1718" spans="2:31" ht="102" hidden="1">
      <c r="B1718" s="313">
        <f t="shared" si="26"/>
        <v>0</v>
      </c>
      <c r="C1718" s="294"/>
      <c r="D1718" s="294"/>
      <c r="E1718" s="294"/>
      <c r="F1718" s="294"/>
      <c r="G1718" s="294"/>
      <c r="H1718" s="296"/>
      <c r="I1718" s="296"/>
      <c r="J1718" s="296"/>
      <c r="K1718" s="302"/>
      <c r="L1718" s="302"/>
      <c r="M1718" s="302"/>
      <c r="N1718" s="302"/>
      <c r="O1718" s="302"/>
      <c r="P1718" s="302"/>
      <c r="Q1718" s="302"/>
      <c r="R1718" s="302"/>
      <c r="S1718" s="302"/>
      <c r="T1718" s="302"/>
      <c r="U1718" s="302"/>
      <c r="V1718" s="302"/>
      <c r="W1718" s="302"/>
      <c r="X1718" s="302"/>
      <c r="Y1718" s="302"/>
      <c r="Z1718" s="302"/>
      <c r="AA1718" s="302"/>
      <c r="AD1718"/>
      <c r="AE1718"/>
    </row>
    <row r="1719" spans="2:31" ht="204" hidden="1">
      <c r="B1719" s="313">
        <f t="shared" si="26"/>
        <v>0</v>
      </c>
      <c r="C1719" s="294"/>
      <c r="D1719" s="294"/>
      <c r="E1719" s="294"/>
      <c r="F1719" s="294"/>
      <c r="G1719" s="294"/>
      <c r="H1719" s="294"/>
      <c r="I1719" s="294"/>
      <c r="J1719" s="294"/>
      <c r="K1719" s="302"/>
      <c r="L1719" s="302"/>
      <c r="M1719" s="302"/>
      <c r="N1719" s="302"/>
      <c r="O1719" s="302"/>
      <c r="P1719" s="302"/>
      <c r="Q1719" s="302"/>
      <c r="R1719" s="302"/>
      <c r="S1719" s="302"/>
      <c r="T1719" s="302"/>
      <c r="U1719" s="302"/>
      <c r="V1719" s="302"/>
      <c r="W1719" s="302"/>
      <c r="X1719" s="302"/>
      <c r="Y1719" s="302"/>
      <c r="Z1719" s="302"/>
      <c r="AA1719" s="302"/>
      <c r="AD1719"/>
      <c r="AE1719"/>
    </row>
    <row r="1720" spans="2:31" ht="409.5" hidden="1">
      <c r="B1720" s="313">
        <f t="shared" si="26"/>
        <v>0</v>
      </c>
      <c r="C1720" s="294"/>
      <c r="D1720" s="294"/>
      <c r="E1720" s="294"/>
      <c r="F1720" s="296"/>
      <c r="G1720" s="296"/>
      <c r="H1720" s="296"/>
      <c r="I1720" s="296"/>
      <c r="J1720" s="296"/>
      <c r="K1720" s="302"/>
      <c r="L1720" s="302"/>
      <c r="M1720" s="302"/>
      <c r="N1720" s="302"/>
      <c r="O1720" s="302"/>
      <c r="P1720" s="302"/>
      <c r="Q1720" s="302"/>
      <c r="R1720" s="302"/>
      <c r="S1720" s="302"/>
      <c r="T1720" s="302"/>
      <c r="U1720" s="302"/>
      <c r="V1720" s="302"/>
      <c r="W1720" s="302"/>
      <c r="X1720" s="302"/>
      <c r="Y1720" s="302"/>
      <c r="Z1720" s="302"/>
      <c r="AA1720" s="302"/>
      <c r="AD1720"/>
      <c r="AE1720"/>
    </row>
    <row r="1721" spans="2:31" ht="204" hidden="1">
      <c r="B1721" s="313">
        <f t="shared" si="26"/>
        <v>0</v>
      </c>
      <c r="C1721" s="294"/>
      <c r="D1721" s="294"/>
      <c r="E1721" s="294"/>
      <c r="F1721" s="296"/>
      <c r="G1721" s="296"/>
      <c r="H1721" s="296"/>
      <c r="I1721" s="296"/>
      <c r="J1721" s="296"/>
      <c r="K1721" s="302"/>
      <c r="L1721" s="302"/>
      <c r="M1721" s="302"/>
      <c r="N1721" s="302"/>
      <c r="O1721" s="302"/>
      <c r="P1721" s="302"/>
      <c r="Q1721" s="302"/>
      <c r="R1721" s="302"/>
      <c r="S1721" s="302"/>
      <c r="T1721" s="302"/>
      <c r="U1721" s="302"/>
      <c r="V1721" s="302"/>
      <c r="W1721" s="302"/>
      <c r="X1721" s="302"/>
      <c r="Y1721" s="302"/>
      <c r="Z1721" s="302"/>
      <c r="AA1721" s="302"/>
      <c r="AD1721"/>
      <c r="AE1721"/>
    </row>
    <row r="1722" spans="2:31" ht="38.25" hidden="1">
      <c r="B1722" s="313">
        <f t="shared" si="26"/>
        <v>0</v>
      </c>
      <c r="C1722" s="294"/>
      <c r="D1722" s="294"/>
      <c r="E1722" s="294"/>
      <c r="F1722" s="296"/>
      <c r="G1722" s="296"/>
      <c r="H1722" s="296"/>
      <c r="I1722" s="296"/>
      <c r="J1722" s="296"/>
      <c r="K1722" s="302"/>
      <c r="L1722" s="302"/>
      <c r="M1722" s="302"/>
      <c r="N1722" s="302"/>
      <c r="O1722" s="302"/>
      <c r="P1722" s="302"/>
      <c r="Q1722" s="302"/>
      <c r="R1722" s="302"/>
      <c r="S1722" s="302"/>
      <c r="T1722" s="302"/>
      <c r="U1722" s="302"/>
      <c r="V1722" s="302"/>
      <c r="W1722" s="302"/>
      <c r="X1722" s="302"/>
      <c r="Y1722" s="302"/>
      <c r="Z1722" s="302"/>
      <c r="AA1722" s="302"/>
      <c r="AD1722"/>
      <c r="AE1722"/>
    </row>
    <row r="1723" spans="2:31" ht="76.5" hidden="1">
      <c r="B1723" s="313">
        <f t="shared" si="26"/>
        <v>0</v>
      </c>
      <c r="C1723" s="294"/>
      <c r="D1723" s="294"/>
      <c r="E1723" s="294"/>
      <c r="F1723" s="296"/>
      <c r="G1723" s="296"/>
      <c r="H1723" s="296"/>
      <c r="I1723" s="296"/>
      <c r="J1723" s="296"/>
      <c r="K1723" s="302"/>
      <c r="L1723" s="302"/>
      <c r="M1723" s="302"/>
      <c r="N1723" s="302"/>
      <c r="O1723" s="302"/>
      <c r="P1723" s="302"/>
      <c r="Q1723" s="302"/>
      <c r="R1723" s="302"/>
      <c r="S1723" s="302"/>
      <c r="T1723" s="302"/>
      <c r="U1723" s="302"/>
      <c r="V1723" s="302"/>
      <c r="W1723" s="302"/>
      <c r="X1723" s="302"/>
      <c r="Y1723" s="302"/>
      <c r="Z1723" s="302"/>
      <c r="AA1723" s="302"/>
      <c r="AD1723"/>
      <c r="AE1723"/>
    </row>
    <row r="1724" spans="2:31" ht="76.5" hidden="1">
      <c r="B1724" s="313">
        <f t="shared" si="26"/>
        <v>0</v>
      </c>
      <c r="C1724" s="294"/>
      <c r="D1724" s="294"/>
      <c r="E1724" s="294"/>
      <c r="F1724" s="296"/>
      <c r="G1724" s="296"/>
      <c r="H1724" s="296"/>
      <c r="I1724" s="296"/>
      <c r="J1724" s="296"/>
      <c r="K1724" s="302"/>
      <c r="L1724" s="302"/>
      <c r="M1724" s="302"/>
      <c r="N1724" s="302"/>
      <c r="O1724" s="302"/>
      <c r="P1724" s="302"/>
      <c r="Q1724" s="302"/>
      <c r="R1724" s="302"/>
      <c r="S1724" s="302"/>
      <c r="T1724" s="302"/>
      <c r="U1724" s="302"/>
      <c r="V1724" s="302"/>
      <c r="W1724" s="302"/>
      <c r="X1724" s="302"/>
      <c r="Y1724" s="302"/>
      <c r="Z1724" s="302"/>
      <c r="AA1724" s="302"/>
      <c r="AD1724"/>
      <c r="AE1724"/>
    </row>
    <row r="1725" spans="2:31" ht="25.5" hidden="1">
      <c r="B1725" s="313">
        <f t="shared" si="26"/>
        <v>0</v>
      </c>
      <c r="C1725" s="294"/>
      <c r="D1725" s="294"/>
      <c r="E1725" s="294"/>
      <c r="F1725" s="296"/>
      <c r="G1725" s="296"/>
      <c r="H1725" s="296"/>
      <c r="I1725" s="296"/>
      <c r="J1725" s="296"/>
      <c r="K1725" s="302"/>
      <c r="L1725" s="302"/>
      <c r="M1725" s="302"/>
      <c r="N1725" s="302"/>
      <c r="O1725" s="302"/>
      <c r="P1725" s="302"/>
      <c r="Q1725" s="302"/>
      <c r="R1725" s="302"/>
      <c r="S1725" s="302"/>
      <c r="T1725" s="302"/>
      <c r="U1725" s="302"/>
      <c r="V1725" s="302"/>
      <c r="W1725" s="302"/>
      <c r="X1725" s="302"/>
      <c r="Y1725" s="302"/>
      <c r="Z1725" s="302"/>
      <c r="AA1725" s="302"/>
      <c r="AD1725"/>
      <c r="AE1725"/>
    </row>
    <row r="1726" spans="2:31" ht="38.25" hidden="1">
      <c r="B1726" s="313">
        <f t="shared" si="26"/>
        <v>0</v>
      </c>
      <c r="C1726" s="294"/>
      <c r="D1726" s="294"/>
      <c r="E1726" s="294"/>
      <c r="F1726" s="296"/>
      <c r="G1726" s="296"/>
      <c r="H1726" s="296"/>
      <c r="I1726" s="296"/>
      <c r="J1726" s="296"/>
      <c r="K1726" s="302"/>
      <c r="L1726" s="302"/>
      <c r="M1726" s="302"/>
      <c r="N1726" s="302"/>
      <c r="O1726" s="302"/>
      <c r="P1726" s="302"/>
      <c r="Q1726" s="302"/>
      <c r="R1726" s="302"/>
      <c r="S1726" s="302"/>
      <c r="T1726" s="302"/>
      <c r="U1726" s="302"/>
      <c r="V1726" s="302"/>
      <c r="W1726" s="302"/>
      <c r="X1726" s="302"/>
      <c r="Y1726" s="302"/>
      <c r="Z1726" s="302"/>
      <c r="AA1726" s="302"/>
      <c r="AD1726"/>
      <c r="AE1726"/>
    </row>
    <row r="1727" spans="2:31" ht="25.5" hidden="1">
      <c r="B1727" s="313">
        <f t="shared" si="26"/>
        <v>0</v>
      </c>
      <c r="C1727" s="294"/>
      <c r="D1727" s="294"/>
      <c r="E1727" s="294"/>
      <c r="F1727" s="296"/>
      <c r="G1727" s="296"/>
      <c r="H1727" s="296"/>
      <c r="I1727" s="296"/>
      <c r="J1727" s="296"/>
      <c r="K1727" s="302"/>
      <c r="L1727" s="302"/>
      <c r="M1727" s="302"/>
      <c r="N1727" s="302"/>
      <c r="O1727" s="302"/>
      <c r="P1727" s="302"/>
      <c r="Q1727" s="302"/>
      <c r="R1727" s="302"/>
      <c r="S1727" s="302"/>
      <c r="T1727" s="302"/>
      <c r="U1727" s="302"/>
      <c r="V1727" s="302"/>
      <c r="W1727" s="302"/>
      <c r="X1727" s="302"/>
      <c r="Y1727" s="302"/>
      <c r="Z1727" s="302"/>
      <c r="AA1727" s="302"/>
      <c r="AD1727"/>
      <c r="AE1727"/>
    </row>
    <row r="1728" spans="2:31" ht="38.25" hidden="1">
      <c r="B1728" s="313">
        <f t="shared" si="26"/>
        <v>0</v>
      </c>
      <c r="C1728" s="296"/>
      <c r="D1728" s="296"/>
      <c r="E1728" s="296"/>
      <c r="F1728" s="296"/>
      <c r="G1728" s="296"/>
      <c r="H1728" s="296"/>
      <c r="I1728" s="296"/>
      <c r="J1728" s="296"/>
      <c r="K1728" s="302"/>
      <c r="L1728" s="302"/>
      <c r="M1728" s="302"/>
      <c r="N1728" s="302"/>
      <c r="O1728" s="302"/>
      <c r="P1728" s="302"/>
      <c r="Q1728" s="302"/>
      <c r="R1728" s="302"/>
      <c r="S1728" s="302"/>
      <c r="T1728" s="302"/>
      <c r="U1728" s="302"/>
      <c r="V1728" s="302"/>
      <c r="W1728" s="302"/>
      <c r="X1728" s="302"/>
      <c r="Y1728" s="302"/>
      <c r="Z1728" s="302"/>
      <c r="AA1728" s="302"/>
      <c r="AD1728"/>
      <c r="AE1728"/>
    </row>
    <row r="1729" spans="2:31" ht="38.25" hidden="1">
      <c r="B1729" s="313">
        <f t="shared" si="26"/>
        <v>0</v>
      </c>
      <c r="C1729" s="296"/>
      <c r="D1729" s="296"/>
      <c r="E1729" s="296"/>
      <c r="F1729" s="296"/>
      <c r="G1729" s="296"/>
      <c r="H1729" s="296"/>
      <c r="I1729" s="296"/>
      <c r="J1729" s="296"/>
      <c r="K1729" s="302"/>
      <c r="L1729" s="302"/>
      <c r="M1729" s="302"/>
      <c r="N1729" s="302"/>
      <c r="O1729" s="302"/>
      <c r="P1729" s="302"/>
      <c r="Q1729" s="302"/>
      <c r="R1729" s="302"/>
      <c r="S1729" s="302"/>
      <c r="T1729" s="302"/>
      <c r="U1729" s="302"/>
      <c r="V1729" s="302"/>
      <c r="W1729" s="302"/>
      <c r="X1729" s="302"/>
      <c r="Y1729" s="302"/>
      <c r="Z1729" s="302"/>
      <c r="AA1729" s="302"/>
      <c r="AD1729"/>
      <c r="AE1729"/>
    </row>
    <row r="1730" spans="2:31" ht="38.25" hidden="1">
      <c r="B1730" s="313">
        <f t="shared" si="26"/>
        <v>0</v>
      </c>
      <c r="C1730" s="296"/>
      <c r="D1730" s="296"/>
      <c r="E1730" s="296"/>
      <c r="F1730" s="296"/>
      <c r="G1730" s="296"/>
      <c r="H1730" s="296"/>
      <c r="I1730" s="296"/>
      <c r="J1730" s="296"/>
      <c r="K1730" s="302"/>
      <c r="L1730" s="302"/>
      <c r="M1730" s="302"/>
      <c r="N1730" s="302"/>
      <c r="O1730" s="302"/>
      <c r="P1730" s="302"/>
      <c r="Q1730" s="302"/>
      <c r="R1730" s="302"/>
      <c r="S1730" s="302"/>
      <c r="T1730" s="302"/>
      <c r="U1730" s="302"/>
      <c r="V1730" s="302"/>
      <c r="W1730" s="302"/>
      <c r="X1730" s="302"/>
      <c r="Y1730" s="302"/>
      <c r="Z1730" s="302"/>
      <c r="AA1730" s="302"/>
      <c r="AD1730"/>
      <c r="AE1730"/>
    </row>
    <row r="1731" spans="2:31" ht="63.75" hidden="1">
      <c r="B1731" s="313">
        <f t="shared" si="26"/>
        <v>0</v>
      </c>
      <c r="C1731" s="296"/>
      <c r="D1731" s="296"/>
      <c r="E1731" s="296"/>
      <c r="F1731" s="296"/>
      <c r="G1731" s="296"/>
      <c r="H1731" s="296"/>
      <c r="I1731" s="296"/>
      <c r="J1731" s="296"/>
      <c r="K1731" s="302"/>
      <c r="L1731" s="302"/>
      <c r="M1731" s="302"/>
      <c r="N1731" s="302"/>
      <c r="O1731" s="302"/>
      <c r="P1731" s="302"/>
      <c r="Q1731" s="302"/>
      <c r="R1731" s="302"/>
      <c r="S1731" s="302"/>
      <c r="T1731" s="302"/>
      <c r="U1731" s="302"/>
      <c r="V1731" s="302"/>
      <c r="W1731" s="302"/>
      <c r="X1731" s="302"/>
      <c r="Y1731" s="302"/>
      <c r="Z1731" s="302"/>
      <c r="AA1731" s="302"/>
      <c r="AD1731"/>
      <c r="AE1731"/>
    </row>
    <row r="1732" spans="2:31" ht="63.75" hidden="1">
      <c r="B1732" s="313">
        <f t="shared" si="26"/>
        <v>0</v>
      </c>
      <c r="C1732" s="296"/>
      <c r="D1732" s="296"/>
      <c r="E1732" s="296"/>
      <c r="F1732" s="296"/>
      <c r="G1732" s="296"/>
      <c r="H1732" s="296"/>
      <c r="I1732" s="296"/>
      <c r="J1732" s="296"/>
      <c r="K1732" s="302"/>
      <c r="L1732" s="302"/>
      <c r="M1732" s="302"/>
      <c r="N1732" s="302"/>
      <c r="O1732" s="302"/>
      <c r="P1732" s="302"/>
      <c r="Q1732" s="302"/>
      <c r="R1732" s="302"/>
      <c r="S1732" s="302"/>
      <c r="T1732" s="302"/>
      <c r="U1732" s="302"/>
      <c r="V1732" s="302"/>
      <c r="W1732" s="302"/>
      <c r="X1732" s="302"/>
      <c r="Y1732" s="302"/>
      <c r="Z1732" s="302"/>
      <c r="AA1732" s="302"/>
      <c r="AD1732"/>
      <c r="AE1732"/>
    </row>
    <row r="1733" spans="2:31" ht="38.25" hidden="1">
      <c r="B1733" s="313">
        <f t="shared" si="26"/>
        <v>0</v>
      </c>
      <c r="C1733" s="296"/>
      <c r="D1733" s="296"/>
      <c r="E1733" s="296"/>
      <c r="F1733" s="296"/>
      <c r="G1733" s="296"/>
      <c r="H1733" s="296"/>
      <c r="I1733" s="296"/>
      <c r="J1733" s="296"/>
      <c r="K1733" s="302"/>
      <c r="L1733" s="302"/>
      <c r="M1733" s="302"/>
      <c r="N1733" s="302"/>
      <c r="O1733" s="302"/>
      <c r="P1733" s="302"/>
      <c r="Q1733" s="302"/>
      <c r="R1733" s="302"/>
      <c r="S1733" s="302"/>
      <c r="T1733" s="302"/>
      <c r="U1733" s="302"/>
      <c r="V1733" s="302"/>
      <c r="W1733" s="302"/>
      <c r="X1733" s="302"/>
      <c r="Y1733" s="302"/>
      <c r="Z1733" s="302"/>
      <c r="AA1733" s="302"/>
      <c r="AD1733"/>
      <c r="AE1733"/>
    </row>
    <row r="1734" spans="2:31" ht="38.25" hidden="1">
      <c r="B1734" s="313">
        <f t="shared" si="26"/>
        <v>0</v>
      </c>
      <c r="C1734" s="296"/>
      <c r="D1734" s="296"/>
      <c r="E1734" s="296"/>
      <c r="F1734" s="296"/>
      <c r="G1734" s="296"/>
      <c r="H1734" s="296"/>
      <c r="I1734" s="296"/>
      <c r="J1734" s="296"/>
      <c r="K1734" s="302"/>
      <c r="L1734" s="302"/>
      <c r="M1734" s="302"/>
      <c r="N1734" s="302"/>
      <c r="O1734" s="302"/>
      <c r="P1734" s="302"/>
      <c r="Q1734" s="302"/>
      <c r="R1734" s="302"/>
      <c r="S1734" s="302"/>
      <c r="T1734" s="302"/>
      <c r="U1734" s="302"/>
      <c r="V1734" s="302"/>
      <c r="W1734" s="302"/>
      <c r="X1734" s="302"/>
      <c r="Y1734" s="302"/>
      <c r="Z1734" s="302"/>
      <c r="AA1734" s="302"/>
      <c r="AD1734"/>
      <c r="AE1734"/>
    </row>
    <row r="1735" spans="2:31" ht="63.75" hidden="1">
      <c r="B1735" s="313">
        <f t="shared" si="26"/>
        <v>0</v>
      </c>
      <c r="C1735" s="296"/>
      <c r="D1735" s="296"/>
      <c r="E1735" s="296"/>
      <c r="F1735" s="296"/>
      <c r="G1735" s="296"/>
      <c r="H1735" s="296"/>
      <c r="I1735" s="296"/>
      <c r="J1735" s="296"/>
      <c r="K1735" s="302"/>
      <c r="L1735" s="302"/>
      <c r="M1735" s="302"/>
      <c r="N1735" s="302"/>
      <c r="O1735" s="302"/>
      <c r="P1735" s="302"/>
      <c r="Q1735" s="302"/>
      <c r="R1735" s="302"/>
      <c r="S1735" s="302"/>
      <c r="T1735" s="302"/>
      <c r="U1735" s="302"/>
      <c r="V1735" s="302"/>
      <c r="W1735" s="302"/>
      <c r="X1735" s="302"/>
      <c r="Y1735" s="302"/>
      <c r="Z1735" s="302"/>
      <c r="AA1735" s="302"/>
      <c r="AD1735"/>
      <c r="AE1735"/>
    </row>
    <row r="1736" spans="2:31" ht="38.25" hidden="1">
      <c r="B1736" s="313">
        <f t="shared" si="26"/>
        <v>0</v>
      </c>
      <c r="C1736" s="296"/>
      <c r="D1736" s="296"/>
      <c r="E1736" s="296"/>
      <c r="F1736" s="296"/>
      <c r="G1736" s="296"/>
      <c r="H1736" s="296"/>
      <c r="I1736" s="296"/>
      <c r="J1736" s="296"/>
      <c r="K1736" s="302"/>
      <c r="L1736" s="302"/>
      <c r="M1736" s="302"/>
      <c r="N1736" s="302"/>
      <c r="O1736" s="302"/>
      <c r="P1736" s="302"/>
      <c r="Q1736" s="302"/>
      <c r="R1736" s="302"/>
      <c r="S1736" s="302"/>
      <c r="T1736" s="302"/>
      <c r="U1736" s="302"/>
      <c r="V1736" s="302"/>
      <c r="W1736" s="302"/>
      <c r="X1736" s="302"/>
      <c r="Y1736" s="302"/>
      <c r="Z1736" s="302"/>
      <c r="AA1736" s="302"/>
      <c r="AD1736"/>
      <c r="AE1736"/>
    </row>
    <row r="1737" spans="2:31" ht="38.25" hidden="1">
      <c r="B1737" s="313">
        <f t="shared" si="26"/>
        <v>0</v>
      </c>
      <c r="C1737" s="296"/>
      <c r="D1737" s="296"/>
      <c r="E1737" s="296"/>
      <c r="F1737" s="296"/>
      <c r="G1737" s="296"/>
      <c r="H1737" s="296"/>
      <c r="I1737" s="296"/>
      <c r="J1737" s="296"/>
      <c r="K1737" s="302"/>
      <c r="L1737" s="302"/>
      <c r="M1737" s="302"/>
      <c r="N1737" s="302"/>
      <c r="O1737" s="302"/>
      <c r="P1737" s="302"/>
      <c r="Q1737" s="302"/>
      <c r="R1737" s="302"/>
      <c r="S1737" s="302"/>
      <c r="T1737" s="302"/>
      <c r="U1737" s="302"/>
      <c r="V1737" s="302"/>
      <c r="W1737" s="302"/>
      <c r="X1737" s="302"/>
      <c r="Y1737" s="302"/>
      <c r="Z1737" s="302"/>
      <c r="AA1737" s="302"/>
      <c r="AD1737"/>
      <c r="AE1737"/>
    </row>
    <row r="1738" spans="2:31" ht="38.25" hidden="1">
      <c r="B1738" s="313">
        <f t="shared" si="26"/>
        <v>0</v>
      </c>
      <c r="C1738" s="296"/>
      <c r="D1738" s="296"/>
      <c r="E1738" s="296"/>
      <c r="F1738" s="296"/>
      <c r="G1738" s="296"/>
      <c r="H1738" s="296"/>
      <c r="I1738" s="296"/>
      <c r="J1738" s="296"/>
      <c r="K1738" s="302"/>
      <c r="L1738" s="302"/>
      <c r="M1738" s="302"/>
      <c r="N1738" s="302"/>
      <c r="O1738" s="302"/>
      <c r="P1738" s="302"/>
      <c r="Q1738" s="302"/>
      <c r="R1738" s="302"/>
      <c r="S1738" s="302"/>
      <c r="T1738" s="302"/>
      <c r="U1738" s="302"/>
      <c r="V1738" s="302"/>
      <c r="W1738" s="302"/>
      <c r="X1738" s="302"/>
      <c r="Y1738" s="302"/>
      <c r="Z1738" s="302"/>
      <c r="AA1738" s="302"/>
      <c r="AD1738"/>
      <c r="AE1738"/>
    </row>
    <row r="1739" spans="2:31" ht="38.25" hidden="1">
      <c r="B1739" s="313">
        <f t="shared" si="26"/>
        <v>0</v>
      </c>
      <c r="C1739" s="296"/>
      <c r="D1739" s="296"/>
      <c r="E1739" s="296"/>
      <c r="F1739" s="296"/>
      <c r="G1739" s="296"/>
      <c r="H1739" s="296"/>
      <c r="I1739" s="296"/>
      <c r="J1739" s="296"/>
      <c r="K1739" s="302"/>
      <c r="L1739" s="302"/>
      <c r="M1739" s="302"/>
      <c r="N1739" s="302"/>
      <c r="O1739" s="302"/>
      <c r="P1739" s="302"/>
      <c r="Q1739" s="302"/>
      <c r="R1739" s="302"/>
      <c r="S1739" s="302"/>
      <c r="T1739" s="302"/>
      <c r="U1739" s="302"/>
      <c r="V1739" s="302"/>
      <c r="W1739" s="302"/>
      <c r="X1739" s="302"/>
      <c r="Y1739" s="302"/>
      <c r="Z1739" s="302"/>
      <c r="AA1739" s="302"/>
      <c r="AD1739"/>
      <c r="AE1739"/>
    </row>
    <row r="1740" spans="2:31" ht="38.25" hidden="1">
      <c r="B1740" s="313">
        <f t="shared" ref="B1740:B1803" si="27">IF($C$8=$B$6,"",AA1740)</f>
        <v>0</v>
      </c>
      <c r="C1740" s="296"/>
      <c r="D1740" s="296"/>
      <c r="E1740" s="296"/>
      <c r="F1740" s="296"/>
      <c r="G1740" s="296"/>
      <c r="H1740" s="296"/>
      <c r="I1740" s="296"/>
      <c r="J1740" s="296"/>
      <c r="K1740" s="302"/>
      <c r="L1740" s="302"/>
      <c r="M1740" s="302"/>
      <c r="N1740" s="302"/>
      <c r="O1740" s="302"/>
      <c r="P1740" s="302"/>
      <c r="Q1740" s="302"/>
      <c r="R1740" s="302"/>
      <c r="S1740" s="302"/>
      <c r="T1740" s="302"/>
      <c r="U1740" s="302"/>
      <c r="V1740" s="302"/>
      <c r="W1740" s="302"/>
      <c r="X1740" s="302"/>
      <c r="Y1740" s="302"/>
      <c r="Z1740" s="302"/>
      <c r="AA1740" s="302"/>
      <c r="AD1740"/>
      <c r="AE1740"/>
    </row>
    <row r="1741" spans="2:31" ht="153" hidden="1">
      <c r="B1741" s="313">
        <f t="shared" si="27"/>
        <v>0</v>
      </c>
      <c r="C1741" s="296"/>
      <c r="D1741" s="296"/>
      <c r="E1741" s="296"/>
      <c r="F1741" s="296"/>
      <c r="G1741" s="296"/>
      <c r="H1741" s="296"/>
      <c r="I1741" s="296"/>
      <c r="J1741" s="296"/>
      <c r="K1741" s="302"/>
      <c r="L1741" s="302"/>
      <c r="M1741" s="302"/>
      <c r="N1741" s="302"/>
      <c r="O1741" s="302"/>
      <c r="P1741" s="302"/>
      <c r="Q1741" s="302"/>
      <c r="R1741" s="302"/>
      <c r="S1741" s="302"/>
      <c r="T1741" s="302"/>
      <c r="U1741" s="302"/>
      <c r="V1741" s="302"/>
      <c r="W1741" s="302"/>
      <c r="X1741" s="302"/>
      <c r="Y1741" s="302"/>
      <c r="Z1741" s="302"/>
      <c r="AA1741" s="302"/>
      <c r="AD1741"/>
      <c r="AE1741"/>
    </row>
    <row r="1742" spans="2:31" ht="153" hidden="1">
      <c r="B1742" s="313">
        <f t="shared" si="27"/>
        <v>0</v>
      </c>
      <c r="C1742" s="296"/>
      <c r="D1742" s="296"/>
      <c r="E1742" s="296"/>
      <c r="F1742" s="296"/>
      <c r="G1742" s="296"/>
      <c r="H1742" s="296"/>
      <c r="I1742" s="296"/>
      <c r="J1742" s="296"/>
      <c r="K1742" s="302"/>
      <c r="L1742" s="302"/>
      <c r="M1742" s="302"/>
      <c r="N1742" s="302"/>
      <c r="O1742" s="302"/>
      <c r="P1742" s="302"/>
      <c r="Q1742" s="302"/>
      <c r="R1742" s="302"/>
      <c r="S1742" s="302"/>
      <c r="T1742" s="302"/>
      <c r="U1742" s="302"/>
      <c r="V1742" s="302"/>
      <c r="W1742" s="302"/>
      <c r="X1742" s="302"/>
      <c r="Y1742" s="302"/>
      <c r="Z1742" s="302"/>
      <c r="AA1742" s="302"/>
      <c r="AD1742"/>
      <c r="AE1742"/>
    </row>
    <row r="1743" spans="2:31" ht="153" hidden="1">
      <c r="B1743" s="313">
        <f t="shared" si="27"/>
        <v>0</v>
      </c>
      <c r="C1743" s="296"/>
      <c r="D1743" s="296"/>
      <c r="E1743" s="296"/>
      <c r="F1743" s="296"/>
      <c r="G1743" s="296"/>
      <c r="H1743" s="296"/>
      <c r="I1743" s="296"/>
      <c r="J1743" s="296"/>
      <c r="K1743" s="302"/>
      <c r="L1743" s="302"/>
      <c r="M1743" s="302"/>
      <c r="N1743" s="302"/>
      <c r="O1743" s="302"/>
      <c r="P1743" s="302"/>
      <c r="Q1743" s="302"/>
      <c r="R1743" s="302"/>
      <c r="S1743" s="302"/>
      <c r="T1743" s="302"/>
      <c r="U1743" s="302"/>
      <c r="V1743" s="302"/>
      <c r="W1743" s="302"/>
      <c r="X1743" s="302"/>
      <c r="Y1743" s="302"/>
      <c r="Z1743" s="302"/>
      <c r="AA1743" s="302"/>
      <c r="AD1743"/>
      <c r="AE1743"/>
    </row>
    <row r="1744" spans="2:31" ht="153" hidden="1">
      <c r="B1744" s="313">
        <f t="shared" si="27"/>
        <v>0</v>
      </c>
      <c r="C1744" s="296"/>
      <c r="D1744" s="296"/>
      <c r="E1744" s="296"/>
      <c r="F1744" s="296"/>
      <c r="G1744" s="296"/>
      <c r="H1744" s="296"/>
      <c r="I1744" s="296"/>
      <c r="J1744" s="296"/>
      <c r="K1744" s="302"/>
      <c r="L1744" s="302"/>
      <c r="M1744" s="302"/>
      <c r="N1744" s="302"/>
      <c r="O1744" s="302"/>
      <c r="P1744" s="302"/>
      <c r="Q1744" s="302"/>
      <c r="R1744" s="302"/>
      <c r="S1744" s="302"/>
      <c r="T1744" s="302"/>
      <c r="U1744" s="302"/>
      <c r="V1744" s="302"/>
      <c r="W1744" s="302"/>
      <c r="X1744" s="302"/>
      <c r="Y1744" s="302"/>
      <c r="Z1744" s="302"/>
      <c r="AA1744" s="302"/>
      <c r="AD1744"/>
      <c r="AE1744"/>
    </row>
    <row r="1745" spans="2:31" ht="153" hidden="1">
      <c r="B1745" s="313">
        <f t="shared" si="27"/>
        <v>0</v>
      </c>
      <c r="C1745" s="296"/>
      <c r="D1745" s="296"/>
      <c r="E1745" s="296"/>
      <c r="F1745" s="296"/>
      <c r="G1745" s="296"/>
      <c r="H1745" s="296"/>
      <c r="I1745" s="296"/>
      <c r="J1745" s="296"/>
      <c r="K1745" s="302"/>
      <c r="L1745" s="302"/>
      <c r="M1745" s="302"/>
      <c r="N1745" s="302"/>
      <c r="O1745" s="302"/>
      <c r="P1745" s="302"/>
      <c r="Q1745" s="302"/>
      <c r="R1745" s="302"/>
      <c r="S1745" s="302"/>
      <c r="T1745" s="302"/>
      <c r="U1745" s="302"/>
      <c r="V1745" s="302"/>
      <c r="W1745" s="302"/>
      <c r="X1745" s="302"/>
      <c r="Y1745" s="302"/>
      <c r="Z1745" s="302"/>
      <c r="AA1745" s="302"/>
      <c r="AD1745"/>
      <c r="AE1745"/>
    </row>
    <row r="1746" spans="2:31" ht="153" hidden="1">
      <c r="B1746" s="313">
        <f t="shared" si="27"/>
        <v>0</v>
      </c>
      <c r="C1746" s="296"/>
      <c r="D1746" s="296"/>
      <c r="E1746" s="296"/>
      <c r="F1746" s="296"/>
      <c r="G1746" s="296"/>
      <c r="H1746" s="296"/>
      <c r="I1746" s="296"/>
      <c r="J1746" s="296"/>
      <c r="K1746" s="302"/>
      <c r="L1746" s="302"/>
      <c r="M1746" s="302"/>
      <c r="N1746" s="302"/>
      <c r="O1746" s="302"/>
      <c r="P1746" s="302"/>
      <c r="Q1746" s="302"/>
      <c r="R1746" s="302"/>
      <c r="S1746" s="302"/>
      <c r="T1746" s="302"/>
      <c r="U1746" s="302"/>
      <c r="V1746" s="302"/>
      <c r="W1746" s="302"/>
      <c r="X1746" s="302"/>
      <c r="Y1746" s="302"/>
      <c r="Z1746" s="302"/>
      <c r="AA1746" s="302"/>
      <c r="AD1746"/>
      <c r="AE1746"/>
    </row>
    <row r="1747" spans="2:31" ht="153" hidden="1">
      <c r="B1747" s="313">
        <f t="shared" si="27"/>
        <v>0</v>
      </c>
      <c r="C1747" s="296"/>
      <c r="D1747" s="296"/>
      <c r="E1747" s="296"/>
      <c r="F1747" s="296"/>
      <c r="G1747" s="296"/>
      <c r="H1747" s="296"/>
      <c r="I1747" s="296"/>
      <c r="J1747" s="296"/>
      <c r="K1747" s="302"/>
      <c r="L1747" s="302"/>
      <c r="M1747" s="302"/>
      <c r="N1747" s="302"/>
      <c r="O1747" s="302"/>
      <c r="P1747" s="302"/>
      <c r="Q1747" s="302"/>
      <c r="R1747" s="302"/>
      <c r="S1747" s="302"/>
      <c r="T1747" s="302"/>
      <c r="U1747" s="302"/>
      <c r="V1747" s="302"/>
      <c r="W1747" s="302"/>
      <c r="X1747" s="302"/>
      <c r="Y1747" s="302"/>
      <c r="Z1747" s="302"/>
      <c r="AA1747" s="302"/>
      <c r="AD1747"/>
      <c r="AE1747"/>
    </row>
    <row r="1748" spans="2:31" ht="153" hidden="1">
      <c r="B1748" s="313">
        <f t="shared" si="27"/>
        <v>0</v>
      </c>
      <c r="C1748" s="296"/>
      <c r="D1748" s="296"/>
      <c r="E1748" s="296"/>
      <c r="F1748" s="296"/>
      <c r="G1748" s="296"/>
      <c r="H1748" s="296"/>
      <c r="I1748" s="296"/>
      <c r="J1748" s="296"/>
      <c r="K1748" s="302"/>
      <c r="L1748" s="302"/>
      <c r="M1748" s="302"/>
      <c r="N1748" s="302"/>
      <c r="O1748" s="302"/>
      <c r="P1748" s="302"/>
      <c r="Q1748" s="302"/>
      <c r="R1748" s="302"/>
      <c r="S1748" s="302"/>
      <c r="T1748" s="302"/>
      <c r="U1748" s="302"/>
      <c r="V1748" s="302"/>
      <c r="W1748" s="302"/>
      <c r="X1748" s="302"/>
      <c r="Y1748" s="302"/>
      <c r="Z1748" s="302"/>
      <c r="AA1748" s="302"/>
      <c r="AD1748"/>
      <c r="AE1748"/>
    </row>
    <row r="1749" spans="2:31" ht="153" hidden="1">
      <c r="B1749" s="313">
        <f t="shared" si="27"/>
        <v>0</v>
      </c>
      <c r="C1749" s="296"/>
      <c r="D1749" s="296"/>
      <c r="E1749" s="296"/>
      <c r="F1749" s="296"/>
      <c r="G1749" s="296"/>
      <c r="H1749" s="296"/>
      <c r="I1749" s="296"/>
      <c r="J1749" s="296"/>
      <c r="K1749" s="302"/>
      <c r="L1749" s="302"/>
      <c r="M1749" s="302"/>
      <c r="N1749" s="302"/>
      <c r="O1749" s="302"/>
      <c r="P1749" s="302"/>
      <c r="Q1749" s="302"/>
      <c r="R1749" s="302"/>
      <c r="S1749" s="302"/>
      <c r="T1749" s="302"/>
      <c r="U1749" s="302"/>
      <c r="V1749" s="302"/>
      <c r="W1749" s="302"/>
      <c r="X1749" s="302"/>
      <c r="Y1749" s="302"/>
      <c r="Z1749" s="302"/>
      <c r="AA1749" s="302"/>
      <c r="AD1749"/>
      <c r="AE1749"/>
    </row>
    <row r="1750" spans="2:31" ht="153" hidden="1">
      <c r="B1750" s="313">
        <f t="shared" si="27"/>
        <v>0</v>
      </c>
      <c r="C1750" s="296"/>
      <c r="D1750" s="296"/>
      <c r="E1750" s="296"/>
      <c r="F1750" s="296"/>
      <c r="G1750" s="296"/>
      <c r="H1750" s="296"/>
      <c r="I1750" s="296"/>
      <c r="J1750" s="296"/>
      <c r="K1750" s="302"/>
      <c r="L1750" s="302"/>
      <c r="M1750" s="302"/>
      <c r="N1750" s="302"/>
      <c r="O1750" s="302"/>
      <c r="P1750" s="302"/>
      <c r="Q1750" s="302"/>
      <c r="R1750" s="302"/>
      <c r="S1750" s="302"/>
      <c r="T1750" s="302"/>
      <c r="U1750" s="302"/>
      <c r="V1750" s="302"/>
      <c r="W1750" s="302"/>
      <c r="X1750" s="302"/>
      <c r="Y1750" s="302"/>
      <c r="Z1750" s="302"/>
      <c r="AA1750" s="302"/>
      <c r="AD1750"/>
      <c r="AE1750"/>
    </row>
    <row r="1751" spans="2:31" ht="153" hidden="1">
      <c r="B1751" s="313">
        <f t="shared" si="27"/>
        <v>0</v>
      </c>
      <c r="C1751" s="296"/>
      <c r="D1751" s="296"/>
      <c r="E1751" s="296"/>
      <c r="F1751" s="296"/>
      <c r="G1751" s="296"/>
      <c r="H1751" s="296"/>
      <c r="I1751" s="296"/>
      <c r="J1751" s="296"/>
      <c r="K1751" s="302"/>
      <c r="L1751" s="302"/>
      <c r="M1751" s="302"/>
      <c r="N1751" s="302"/>
      <c r="O1751" s="302"/>
      <c r="P1751" s="302"/>
      <c r="Q1751" s="302"/>
      <c r="R1751" s="302"/>
      <c r="S1751" s="302"/>
      <c r="T1751" s="302"/>
      <c r="U1751" s="302"/>
      <c r="V1751" s="302"/>
      <c r="W1751" s="302"/>
      <c r="X1751" s="302"/>
      <c r="Y1751" s="302"/>
      <c r="Z1751" s="302"/>
      <c r="AA1751" s="302"/>
      <c r="AD1751"/>
      <c r="AE1751"/>
    </row>
    <row r="1752" spans="2:31" ht="153" hidden="1">
      <c r="B1752" s="313">
        <f t="shared" si="27"/>
        <v>0</v>
      </c>
      <c r="C1752" s="296"/>
      <c r="D1752" s="296"/>
      <c r="E1752" s="296"/>
      <c r="F1752" s="296"/>
      <c r="G1752" s="296"/>
      <c r="H1752" s="296"/>
      <c r="I1752" s="296"/>
      <c r="J1752" s="296"/>
      <c r="K1752" s="302"/>
      <c r="L1752" s="302"/>
      <c r="M1752" s="302"/>
      <c r="N1752" s="302"/>
      <c r="O1752" s="302"/>
      <c r="P1752" s="302"/>
      <c r="Q1752" s="302"/>
      <c r="R1752" s="302"/>
      <c r="S1752" s="302"/>
      <c r="T1752" s="302"/>
      <c r="U1752" s="302"/>
      <c r="V1752" s="302"/>
      <c r="W1752" s="302"/>
      <c r="X1752" s="302"/>
      <c r="Y1752" s="302"/>
      <c r="Z1752" s="302"/>
      <c r="AA1752" s="302"/>
      <c r="AD1752"/>
      <c r="AE1752"/>
    </row>
    <row r="1753" spans="2:31" ht="153" hidden="1">
      <c r="B1753" s="313">
        <f t="shared" si="27"/>
        <v>0</v>
      </c>
      <c r="C1753" s="296"/>
      <c r="D1753" s="296"/>
      <c r="E1753" s="296"/>
      <c r="F1753" s="296"/>
      <c r="G1753" s="296"/>
      <c r="H1753" s="296"/>
      <c r="I1753" s="296"/>
      <c r="J1753" s="296"/>
      <c r="K1753" s="302"/>
      <c r="L1753" s="302"/>
      <c r="M1753" s="302"/>
      <c r="N1753" s="302"/>
      <c r="O1753" s="302"/>
      <c r="P1753" s="302"/>
      <c r="Q1753" s="302"/>
      <c r="R1753" s="302"/>
      <c r="S1753" s="302"/>
      <c r="T1753" s="302"/>
      <c r="U1753" s="302"/>
      <c r="V1753" s="302"/>
      <c r="W1753" s="302"/>
      <c r="X1753" s="302"/>
      <c r="Y1753" s="302"/>
      <c r="Z1753" s="302"/>
      <c r="AA1753" s="302"/>
      <c r="AD1753"/>
      <c r="AE1753"/>
    </row>
    <row r="1754" spans="2:31" ht="153" hidden="1">
      <c r="B1754" s="313">
        <f t="shared" si="27"/>
        <v>0</v>
      </c>
      <c r="C1754" s="296"/>
      <c r="D1754" s="296"/>
      <c r="E1754" s="296"/>
      <c r="F1754" s="296"/>
      <c r="G1754" s="296"/>
      <c r="H1754" s="296"/>
      <c r="I1754" s="296"/>
      <c r="J1754" s="296"/>
      <c r="K1754" s="302"/>
      <c r="L1754" s="302"/>
      <c r="M1754" s="302"/>
      <c r="N1754" s="302"/>
      <c r="O1754" s="302"/>
      <c r="P1754" s="302"/>
      <c r="Q1754" s="302"/>
      <c r="R1754" s="302"/>
      <c r="S1754" s="302"/>
      <c r="T1754" s="302"/>
      <c r="U1754" s="302"/>
      <c r="V1754" s="302"/>
      <c r="W1754" s="302"/>
      <c r="X1754" s="302"/>
      <c r="Y1754" s="302"/>
      <c r="Z1754" s="302"/>
      <c r="AA1754" s="302"/>
      <c r="AD1754"/>
      <c r="AE1754"/>
    </row>
    <row r="1755" spans="2:31" ht="140.25" hidden="1">
      <c r="B1755" s="313">
        <f t="shared" si="27"/>
        <v>0</v>
      </c>
      <c r="C1755" s="296"/>
      <c r="D1755" s="296"/>
      <c r="E1755" s="296"/>
      <c r="F1755" s="296"/>
      <c r="G1755" s="296"/>
      <c r="H1755" s="296"/>
      <c r="I1755" s="296"/>
      <c r="J1755" s="296"/>
      <c r="K1755" s="302"/>
      <c r="L1755" s="302"/>
      <c r="M1755" s="302"/>
      <c r="N1755" s="302"/>
      <c r="O1755" s="302"/>
      <c r="P1755" s="302"/>
      <c r="Q1755" s="302"/>
      <c r="R1755" s="302"/>
      <c r="S1755" s="302"/>
      <c r="T1755" s="302"/>
      <c r="U1755" s="302"/>
      <c r="V1755" s="302"/>
      <c r="W1755" s="302"/>
      <c r="X1755" s="302"/>
      <c r="Y1755" s="302"/>
      <c r="Z1755" s="302"/>
      <c r="AA1755" s="302"/>
      <c r="AD1755"/>
      <c r="AE1755"/>
    </row>
    <row r="1756" spans="2:31" ht="140.25" hidden="1">
      <c r="B1756" s="313">
        <f t="shared" si="27"/>
        <v>0</v>
      </c>
      <c r="C1756" s="296"/>
      <c r="D1756" s="296"/>
      <c r="E1756" s="296"/>
      <c r="F1756" s="296"/>
      <c r="G1756" s="296"/>
      <c r="H1756" s="296"/>
      <c r="I1756" s="296"/>
      <c r="J1756" s="296"/>
      <c r="K1756" s="302"/>
      <c r="L1756" s="302"/>
      <c r="M1756" s="302"/>
      <c r="N1756" s="302"/>
      <c r="O1756" s="302"/>
      <c r="P1756" s="302"/>
      <c r="Q1756" s="302"/>
      <c r="R1756" s="302"/>
      <c r="S1756" s="302"/>
      <c r="T1756" s="302"/>
      <c r="U1756" s="302"/>
      <c r="V1756" s="302"/>
      <c r="W1756" s="302"/>
      <c r="X1756" s="302"/>
      <c r="Y1756" s="302"/>
      <c r="Z1756" s="302"/>
      <c r="AA1756" s="302"/>
      <c r="AD1756"/>
      <c r="AE1756"/>
    </row>
    <row r="1757" spans="2:31" ht="25.5" hidden="1">
      <c r="B1757" s="313">
        <f t="shared" si="27"/>
        <v>0</v>
      </c>
      <c r="C1757" s="296"/>
      <c r="D1757" s="296"/>
      <c r="E1757" s="296"/>
      <c r="F1757" s="296"/>
      <c r="G1757" s="296"/>
      <c r="H1757" s="296"/>
      <c r="I1757" s="296"/>
      <c r="J1757" s="296"/>
      <c r="K1757" s="302"/>
      <c r="L1757" s="302"/>
      <c r="M1757" s="302"/>
      <c r="N1757" s="302"/>
      <c r="O1757" s="302"/>
      <c r="P1757" s="302"/>
      <c r="Q1757" s="302"/>
      <c r="R1757" s="302"/>
      <c r="S1757" s="302"/>
      <c r="T1757" s="302"/>
      <c r="U1757" s="302"/>
      <c r="V1757" s="302"/>
      <c r="W1757" s="302"/>
      <c r="X1757" s="302"/>
      <c r="Y1757" s="302"/>
      <c r="Z1757" s="302"/>
      <c r="AA1757" s="302"/>
      <c r="AD1757"/>
      <c r="AE1757"/>
    </row>
    <row r="1758" spans="2:31" ht="38.25" hidden="1">
      <c r="B1758" s="313">
        <f t="shared" si="27"/>
        <v>0</v>
      </c>
      <c r="C1758" s="296"/>
      <c r="D1758" s="296"/>
      <c r="E1758" s="296"/>
      <c r="F1758" s="296"/>
      <c r="G1758" s="296"/>
      <c r="H1758" s="296"/>
      <c r="I1758" s="296"/>
      <c r="J1758" s="296"/>
      <c r="K1758" s="302"/>
      <c r="L1758" s="302"/>
      <c r="M1758" s="302"/>
      <c r="N1758" s="302"/>
      <c r="O1758" s="302"/>
      <c r="P1758" s="302"/>
      <c r="Q1758" s="302"/>
      <c r="R1758" s="302"/>
      <c r="S1758" s="302"/>
      <c r="T1758" s="302"/>
      <c r="U1758" s="302"/>
      <c r="V1758" s="302"/>
      <c r="W1758" s="302"/>
      <c r="X1758" s="302"/>
      <c r="Y1758" s="302"/>
      <c r="Z1758" s="302"/>
      <c r="AA1758" s="302"/>
      <c r="AD1758"/>
      <c r="AE1758"/>
    </row>
    <row r="1759" spans="2:31" ht="204" hidden="1">
      <c r="B1759" s="313">
        <f t="shared" si="27"/>
        <v>0</v>
      </c>
      <c r="C1759" s="296"/>
      <c r="D1759" s="296"/>
      <c r="E1759" s="296"/>
      <c r="F1759" s="296"/>
      <c r="G1759" s="296"/>
      <c r="H1759" s="296"/>
      <c r="I1759" s="296"/>
      <c r="J1759" s="296"/>
      <c r="K1759" s="302"/>
      <c r="L1759" s="302"/>
      <c r="M1759" s="302"/>
      <c r="N1759" s="302"/>
      <c r="O1759" s="302"/>
      <c r="P1759" s="302"/>
      <c r="Q1759" s="302"/>
      <c r="R1759" s="302"/>
      <c r="S1759" s="302"/>
      <c r="T1759" s="302"/>
      <c r="U1759" s="302"/>
      <c r="V1759" s="302"/>
      <c r="W1759" s="302"/>
      <c r="X1759" s="302"/>
      <c r="Y1759" s="302"/>
      <c r="Z1759" s="302"/>
      <c r="AA1759" s="302"/>
      <c r="AD1759"/>
      <c r="AE1759"/>
    </row>
    <row r="1760" spans="2:31" ht="204" hidden="1">
      <c r="B1760" s="313">
        <f t="shared" si="27"/>
        <v>0</v>
      </c>
      <c r="C1760" s="296"/>
      <c r="D1760" s="296"/>
      <c r="E1760" s="296"/>
      <c r="F1760" s="296"/>
      <c r="G1760" s="296"/>
      <c r="H1760" s="296"/>
      <c r="I1760" s="296"/>
      <c r="J1760" s="296"/>
      <c r="K1760" s="302"/>
      <c r="L1760" s="302"/>
      <c r="M1760" s="302"/>
      <c r="N1760" s="302"/>
      <c r="O1760" s="302"/>
      <c r="P1760" s="302"/>
      <c r="Q1760" s="302"/>
      <c r="R1760" s="302"/>
      <c r="S1760" s="302"/>
      <c r="T1760" s="302"/>
      <c r="U1760" s="302"/>
      <c r="V1760" s="302"/>
      <c r="W1760" s="302"/>
      <c r="X1760" s="302"/>
      <c r="Y1760" s="302"/>
      <c r="Z1760" s="302"/>
      <c r="AA1760" s="302"/>
      <c r="AD1760"/>
      <c r="AE1760"/>
    </row>
    <row r="1761" spans="2:31" ht="25.5" hidden="1">
      <c r="B1761" s="313">
        <f t="shared" si="27"/>
        <v>0</v>
      </c>
      <c r="C1761" s="296"/>
      <c r="D1761" s="296"/>
      <c r="E1761" s="296"/>
      <c r="F1761" s="296"/>
      <c r="G1761" s="296"/>
      <c r="H1761" s="296"/>
      <c r="I1761" s="296"/>
      <c r="J1761" s="296"/>
      <c r="K1761" s="302"/>
      <c r="L1761" s="302"/>
      <c r="M1761" s="302"/>
      <c r="N1761" s="302"/>
      <c r="O1761" s="302"/>
      <c r="P1761" s="302"/>
      <c r="Q1761" s="302"/>
      <c r="R1761" s="302"/>
      <c r="S1761" s="302"/>
      <c r="T1761" s="302"/>
      <c r="U1761" s="302"/>
      <c r="V1761" s="302"/>
      <c r="W1761" s="302"/>
      <c r="X1761" s="302"/>
      <c r="Y1761" s="302"/>
      <c r="Z1761" s="302"/>
      <c r="AA1761" s="302"/>
      <c r="AD1761"/>
      <c r="AE1761"/>
    </row>
    <row r="1762" spans="2:31" ht="38.25" hidden="1">
      <c r="B1762" s="313">
        <f t="shared" si="27"/>
        <v>0</v>
      </c>
      <c r="C1762" s="296"/>
      <c r="D1762" s="296"/>
      <c r="E1762" s="296"/>
      <c r="F1762" s="296"/>
      <c r="G1762" s="296"/>
      <c r="H1762" s="296"/>
      <c r="I1762" s="296"/>
      <c r="J1762" s="296"/>
      <c r="K1762" s="302"/>
      <c r="L1762" s="302"/>
      <c r="M1762" s="302"/>
      <c r="N1762" s="302"/>
      <c r="O1762" s="302"/>
      <c r="P1762" s="302"/>
      <c r="Q1762" s="302"/>
      <c r="R1762" s="302"/>
      <c r="S1762" s="302"/>
      <c r="T1762" s="302"/>
      <c r="U1762" s="302"/>
      <c r="V1762" s="302"/>
      <c r="W1762" s="302"/>
      <c r="X1762" s="302"/>
      <c r="Y1762" s="302"/>
      <c r="Z1762" s="302"/>
      <c r="AA1762" s="302"/>
      <c r="AD1762"/>
      <c r="AE1762"/>
    </row>
    <row r="1763" spans="2:31" ht="38.25" hidden="1">
      <c r="B1763" s="313">
        <f t="shared" si="27"/>
        <v>0</v>
      </c>
      <c r="C1763" s="296"/>
      <c r="D1763" s="296"/>
      <c r="E1763" s="296"/>
      <c r="F1763" s="296"/>
      <c r="G1763" s="296"/>
      <c r="H1763" s="296"/>
      <c r="I1763" s="296"/>
      <c r="J1763" s="296"/>
      <c r="K1763" s="302"/>
      <c r="L1763" s="302"/>
      <c r="M1763" s="302"/>
      <c r="N1763" s="302"/>
      <c r="O1763" s="302"/>
      <c r="P1763" s="302"/>
      <c r="Q1763" s="302"/>
      <c r="R1763" s="302"/>
      <c r="S1763" s="302"/>
      <c r="T1763" s="302"/>
      <c r="U1763" s="302"/>
      <c r="V1763" s="302"/>
      <c r="W1763" s="302"/>
      <c r="X1763" s="302"/>
      <c r="Y1763" s="302"/>
      <c r="Z1763" s="302"/>
      <c r="AA1763" s="302"/>
      <c r="AD1763"/>
      <c r="AE1763"/>
    </row>
    <row r="1764" spans="2:31" ht="38.25" hidden="1">
      <c r="B1764" s="313">
        <f t="shared" si="27"/>
        <v>0</v>
      </c>
      <c r="C1764" s="296"/>
      <c r="D1764" s="296"/>
      <c r="E1764" s="296"/>
      <c r="F1764" s="296"/>
      <c r="G1764" s="296"/>
      <c r="H1764" s="296"/>
      <c r="I1764" s="296"/>
      <c r="J1764" s="296"/>
      <c r="K1764" s="302"/>
      <c r="L1764" s="302"/>
      <c r="M1764" s="302"/>
      <c r="N1764" s="302"/>
      <c r="O1764" s="302"/>
      <c r="P1764" s="302"/>
      <c r="Q1764" s="302"/>
      <c r="R1764" s="302"/>
      <c r="S1764" s="302"/>
      <c r="T1764" s="302"/>
      <c r="U1764" s="302"/>
      <c r="V1764" s="302"/>
      <c r="W1764" s="302"/>
      <c r="X1764" s="302"/>
      <c r="Y1764" s="302"/>
      <c r="Z1764" s="302"/>
      <c r="AA1764" s="302"/>
      <c r="AD1764"/>
      <c r="AE1764"/>
    </row>
    <row r="1765" spans="2:31" ht="38.25" hidden="1">
      <c r="B1765" s="313">
        <f t="shared" si="27"/>
        <v>0</v>
      </c>
      <c r="C1765" s="296"/>
      <c r="D1765" s="296"/>
      <c r="E1765" s="296"/>
      <c r="F1765" s="296"/>
      <c r="G1765" s="296"/>
      <c r="H1765" s="296"/>
      <c r="I1765" s="296"/>
      <c r="J1765" s="296"/>
      <c r="K1765" s="302"/>
      <c r="L1765" s="302"/>
      <c r="M1765" s="302"/>
      <c r="N1765" s="302"/>
      <c r="O1765" s="302"/>
      <c r="P1765" s="302"/>
      <c r="Q1765" s="302"/>
      <c r="R1765" s="302"/>
      <c r="S1765" s="302"/>
      <c r="T1765" s="302"/>
      <c r="U1765" s="302"/>
      <c r="V1765" s="302"/>
      <c r="W1765" s="302"/>
      <c r="X1765" s="302"/>
      <c r="Y1765" s="302"/>
      <c r="Z1765" s="302"/>
      <c r="AA1765" s="302"/>
      <c r="AD1765"/>
      <c r="AE1765"/>
    </row>
    <row r="1766" spans="2:31" ht="38.25" hidden="1">
      <c r="B1766" s="313">
        <f t="shared" si="27"/>
        <v>0</v>
      </c>
      <c r="C1766" s="296"/>
      <c r="D1766" s="296"/>
      <c r="E1766" s="296"/>
      <c r="F1766" s="296"/>
      <c r="G1766" s="296"/>
      <c r="H1766" s="296"/>
      <c r="I1766" s="296"/>
      <c r="J1766" s="296"/>
      <c r="K1766" s="302"/>
      <c r="L1766" s="302"/>
      <c r="M1766" s="302"/>
      <c r="N1766" s="302"/>
      <c r="O1766" s="302"/>
      <c r="P1766" s="302"/>
      <c r="Q1766" s="302"/>
      <c r="R1766" s="302"/>
      <c r="S1766" s="302"/>
      <c r="T1766" s="302"/>
      <c r="U1766" s="302"/>
      <c r="V1766" s="302"/>
      <c r="W1766" s="302"/>
      <c r="X1766" s="302"/>
      <c r="Y1766" s="302"/>
      <c r="Z1766" s="302"/>
      <c r="AA1766" s="302"/>
      <c r="AD1766"/>
      <c r="AE1766"/>
    </row>
    <row r="1767" spans="2:31" ht="38.25" hidden="1">
      <c r="B1767" s="313">
        <f t="shared" si="27"/>
        <v>0</v>
      </c>
      <c r="C1767" s="296"/>
      <c r="D1767" s="296"/>
      <c r="E1767" s="296"/>
      <c r="F1767" s="296"/>
      <c r="G1767" s="296"/>
      <c r="H1767" s="296"/>
      <c r="I1767" s="296"/>
      <c r="J1767" s="296"/>
      <c r="K1767" s="302"/>
      <c r="L1767" s="302"/>
      <c r="M1767" s="302"/>
      <c r="N1767" s="302"/>
      <c r="O1767" s="302"/>
      <c r="P1767" s="302"/>
      <c r="Q1767" s="302"/>
      <c r="R1767" s="302"/>
      <c r="S1767" s="302"/>
      <c r="T1767" s="302"/>
      <c r="U1767" s="302"/>
      <c r="V1767" s="302"/>
      <c r="W1767" s="302"/>
      <c r="X1767" s="302"/>
      <c r="Y1767" s="302"/>
      <c r="Z1767" s="302"/>
      <c r="AA1767" s="302"/>
      <c r="AD1767"/>
      <c r="AE1767"/>
    </row>
    <row r="1768" spans="2:31" ht="38.25" hidden="1">
      <c r="B1768" s="313">
        <f t="shared" si="27"/>
        <v>0</v>
      </c>
      <c r="C1768" s="296"/>
      <c r="D1768" s="296"/>
      <c r="E1768" s="296"/>
      <c r="F1768" s="296"/>
      <c r="G1768" s="296"/>
      <c r="H1768" s="296"/>
      <c r="I1768" s="296"/>
      <c r="J1768" s="296"/>
      <c r="K1768" s="302"/>
      <c r="L1768" s="302"/>
      <c r="M1768" s="302"/>
      <c r="N1768" s="302"/>
      <c r="O1768" s="302"/>
      <c r="P1768" s="302"/>
      <c r="Q1768" s="302"/>
      <c r="R1768" s="302"/>
      <c r="S1768" s="302"/>
      <c r="T1768" s="302"/>
      <c r="U1768" s="302"/>
      <c r="V1768" s="302"/>
      <c r="W1768" s="302"/>
      <c r="X1768" s="302"/>
      <c r="Y1768" s="302"/>
      <c r="Z1768" s="302"/>
      <c r="AA1768" s="302"/>
      <c r="AD1768"/>
      <c r="AE1768"/>
    </row>
    <row r="1769" spans="2:31" ht="38.25" hidden="1">
      <c r="B1769" s="313">
        <f t="shared" si="27"/>
        <v>0</v>
      </c>
      <c r="C1769" s="296"/>
      <c r="D1769" s="296"/>
      <c r="E1769" s="296"/>
      <c r="F1769" s="296"/>
      <c r="G1769" s="296"/>
      <c r="H1769" s="296"/>
      <c r="I1769" s="296"/>
      <c r="J1769" s="296"/>
      <c r="K1769" s="302"/>
      <c r="L1769" s="302"/>
      <c r="M1769" s="302"/>
      <c r="N1769" s="302"/>
      <c r="O1769" s="302"/>
      <c r="P1769" s="302"/>
      <c r="Q1769" s="302"/>
      <c r="R1769" s="302"/>
      <c r="S1769" s="302"/>
      <c r="T1769" s="302"/>
      <c r="U1769" s="302"/>
      <c r="V1769" s="302"/>
      <c r="W1769" s="302"/>
      <c r="X1769" s="302"/>
      <c r="Y1769" s="302"/>
      <c r="Z1769" s="302"/>
      <c r="AA1769" s="302"/>
      <c r="AD1769"/>
      <c r="AE1769"/>
    </row>
    <row r="1770" spans="2:31" ht="38.25" hidden="1">
      <c r="B1770" s="313">
        <f t="shared" si="27"/>
        <v>0</v>
      </c>
      <c r="C1770" s="294"/>
      <c r="D1770" s="294"/>
      <c r="E1770" s="294"/>
      <c r="F1770" s="294"/>
      <c r="G1770" s="294"/>
      <c r="H1770" s="294"/>
      <c r="I1770" s="294"/>
      <c r="J1770" s="294"/>
      <c r="K1770" s="302"/>
      <c r="L1770" s="302"/>
      <c r="M1770" s="302"/>
      <c r="N1770" s="302"/>
      <c r="O1770" s="302"/>
      <c r="P1770" s="302"/>
      <c r="Q1770" s="302"/>
      <c r="R1770" s="302"/>
      <c r="S1770" s="302"/>
      <c r="T1770" s="302"/>
      <c r="U1770" s="302"/>
      <c r="V1770" s="302"/>
      <c r="W1770" s="302"/>
      <c r="X1770" s="302"/>
      <c r="Y1770" s="302"/>
      <c r="Z1770" s="302"/>
      <c r="AA1770" s="302"/>
      <c r="AD1770"/>
      <c r="AE1770"/>
    </row>
    <row r="1771" spans="2:31" ht="38.25" hidden="1">
      <c r="B1771" s="313">
        <f t="shared" si="27"/>
        <v>0</v>
      </c>
      <c r="C1771" s="294"/>
      <c r="D1771" s="294"/>
      <c r="E1771" s="294"/>
      <c r="F1771" s="294"/>
      <c r="G1771" s="294"/>
      <c r="H1771" s="294"/>
      <c r="I1771" s="294"/>
      <c r="J1771" s="294"/>
      <c r="K1771" s="302"/>
      <c r="L1771" s="302"/>
      <c r="M1771" s="302"/>
      <c r="N1771" s="302"/>
      <c r="O1771" s="302"/>
      <c r="P1771" s="302"/>
      <c r="Q1771" s="302"/>
      <c r="R1771" s="302"/>
      <c r="S1771" s="302"/>
      <c r="T1771" s="302"/>
      <c r="U1771" s="302"/>
      <c r="V1771" s="302"/>
      <c r="W1771" s="302"/>
      <c r="X1771" s="302"/>
      <c r="Y1771" s="302"/>
      <c r="Z1771" s="302"/>
      <c r="AA1771" s="302"/>
      <c r="AD1771"/>
      <c r="AE1771"/>
    </row>
    <row r="1772" spans="2:31" ht="25.5" hidden="1">
      <c r="B1772" s="313">
        <f t="shared" si="27"/>
        <v>0</v>
      </c>
      <c r="C1772" s="294"/>
      <c r="D1772" s="294"/>
      <c r="E1772" s="294"/>
      <c r="F1772" s="294"/>
      <c r="G1772" s="294"/>
      <c r="H1772" s="294"/>
      <c r="I1772" s="294"/>
      <c r="J1772" s="294"/>
      <c r="K1772" s="302"/>
      <c r="L1772" s="302"/>
      <c r="M1772" s="302"/>
      <c r="N1772" s="302"/>
      <c r="O1772" s="302"/>
      <c r="P1772" s="302"/>
      <c r="Q1772" s="302"/>
      <c r="R1772" s="302"/>
      <c r="S1772" s="302"/>
      <c r="T1772" s="302"/>
      <c r="U1772" s="302"/>
      <c r="V1772" s="302"/>
      <c r="W1772" s="302"/>
      <c r="X1772" s="302"/>
      <c r="Y1772" s="302"/>
      <c r="Z1772" s="302"/>
      <c r="AA1772" s="302"/>
      <c r="AD1772"/>
      <c r="AE1772"/>
    </row>
    <row r="1773" spans="2:31" ht="38.25" hidden="1">
      <c r="B1773" s="313">
        <f t="shared" si="27"/>
        <v>0</v>
      </c>
      <c r="C1773" s="294"/>
      <c r="D1773" s="294"/>
      <c r="E1773" s="294"/>
      <c r="F1773" s="294"/>
      <c r="G1773" s="294"/>
      <c r="H1773" s="294"/>
      <c r="I1773" s="294"/>
      <c r="J1773" s="294"/>
      <c r="K1773" s="302"/>
      <c r="L1773" s="302"/>
      <c r="M1773" s="302"/>
      <c r="N1773" s="302"/>
      <c r="O1773" s="302"/>
      <c r="P1773" s="302"/>
      <c r="Q1773" s="302"/>
      <c r="R1773" s="302"/>
      <c r="S1773" s="302"/>
      <c r="T1773" s="302"/>
      <c r="U1773" s="302"/>
      <c r="V1773" s="302"/>
      <c r="W1773" s="302"/>
      <c r="X1773" s="302"/>
      <c r="Y1773" s="302"/>
      <c r="Z1773" s="302"/>
      <c r="AA1773" s="302"/>
      <c r="AD1773"/>
      <c r="AE1773"/>
    </row>
    <row r="1774" spans="2:31" ht="25.5" hidden="1">
      <c r="B1774" s="313">
        <f t="shared" si="27"/>
        <v>0</v>
      </c>
      <c r="C1774" s="294"/>
      <c r="D1774" s="294"/>
      <c r="E1774" s="294"/>
      <c r="F1774" s="294"/>
      <c r="G1774" s="294"/>
      <c r="H1774" s="294"/>
      <c r="I1774" s="294"/>
      <c r="J1774" s="294"/>
      <c r="K1774" s="302"/>
      <c r="L1774" s="302"/>
      <c r="M1774" s="302"/>
      <c r="N1774" s="302"/>
      <c r="O1774" s="302"/>
      <c r="P1774" s="302"/>
      <c r="Q1774" s="302"/>
      <c r="R1774" s="302"/>
      <c r="S1774" s="302"/>
      <c r="T1774" s="302"/>
      <c r="U1774" s="302"/>
      <c r="V1774" s="302"/>
      <c r="W1774" s="302"/>
      <c r="X1774" s="302"/>
      <c r="Y1774" s="302"/>
      <c r="Z1774" s="302"/>
      <c r="AA1774" s="302"/>
      <c r="AD1774"/>
      <c r="AE1774"/>
    </row>
    <row r="1775" spans="2:31" ht="25.5" hidden="1">
      <c r="B1775" s="313">
        <f t="shared" si="27"/>
        <v>0</v>
      </c>
      <c r="C1775" s="294"/>
      <c r="D1775" s="294"/>
      <c r="E1775" s="294"/>
      <c r="F1775" s="294"/>
      <c r="G1775" s="294"/>
      <c r="H1775" s="294"/>
      <c r="I1775" s="294"/>
      <c r="J1775" s="294"/>
      <c r="K1775" s="302"/>
      <c r="L1775" s="302"/>
      <c r="M1775" s="302"/>
      <c r="N1775" s="302"/>
      <c r="O1775" s="302"/>
      <c r="P1775" s="302"/>
      <c r="Q1775" s="302"/>
      <c r="R1775" s="302"/>
      <c r="S1775" s="302"/>
      <c r="T1775" s="302"/>
      <c r="U1775" s="302"/>
      <c r="V1775" s="302"/>
      <c r="W1775" s="302"/>
      <c r="X1775" s="302"/>
      <c r="Y1775" s="302"/>
      <c r="Z1775" s="302"/>
      <c r="AA1775" s="302"/>
      <c r="AD1775"/>
      <c r="AE1775"/>
    </row>
    <row r="1776" spans="2:31" ht="25.5" hidden="1">
      <c r="B1776" s="313">
        <f t="shared" si="27"/>
        <v>0</v>
      </c>
      <c r="C1776" s="294"/>
      <c r="D1776" s="294"/>
      <c r="E1776" s="294"/>
      <c r="F1776" s="294"/>
      <c r="G1776" s="294"/>
      <c r="H1776" s="294"/>
      <c r="I1776" s="294"/>
      <c r="J1776" s="294"/>
      <c r="K1776" s="302"/>
      <c r="L1776" s="302"/>
      <c r="M1776" s="302"/>
      <c r="N1776" s="302"/>
      <c r="O1776" s="302"/>
      <c r="P1776" s="302"/>
      <c r="Q1776" s="302"/>
      <c r="R1776" s="302"/>
      <c r="S1776" s="302"/>
      <c r="T1776" s="302"/>
      <c r="U1776" s="302"/>
      <c r="V1776" s="302"/>
      <c r="W1776" s="302"/>
      <c r="X1776" s="302"/>
      <c r="Y1776" s="302"/>
      <c r="Z1776" s="302"/>
      <c r="AA1776" s="302"/>
      <c r="AD1776"/>
      <c r="AE1776"/>
    </row>
    <row r="1777" spans="2:31" ht="89.25" hidden="1">
      <c r="B1777" s="313">
        <f t="shared" si="27"/>
        <v>0</v>
      </c>
      <c r="C1777" s="294"/>
      <c r="D1777" s="294"/>
      <c r="E1777" s="294"/>
      <c r="F1777" s="294"/>
      <c r="G1777" s="294"/>
      <c r="H1777" s="294"/>
      <c r="I1777" s="294"/>
      <c r="J1777" s="294"/>
      <c r="K1777" s="302"/>
      <c r="L1777" s="302"/>
      <c r="M1777" s="302"/>
      <c r="N1777" s="302"/>
      <c r="O1777" s="302"/>
      <c r="P1777" s="302"/>
      <c r="Q1777" s="302"/>
      <c r="R1777" s="302"/>
      <c r="S1777" s="302"/>
      <c r="T1777" s="302"/>
      <c r="U1777" s="302"/>
      <c r="V1777" s="302"/>
      <c r="W1777" s="302"/>
      <c r="X1777" s="302"/>
      <c r="Y1777" s="302"/>
      <c r="Z1777" s="302"/>
      <c r="AA1777" s="302"/>
      <c r="AD1777"/>
      <c r="AE1777"/>
    </row>
    <row r="1778" spans="2:31" ht="38.25" hidden="1">
      <c r="B1778" s="313">
        <f t="shared" si="27"/>
        <v>0</v>
      </c>
      <c r="C1778" s="296"/>
      <c r="D1778" s="296"/>
      <c r="E1778" s="296"/>
      <c r="F1778" s="296"/>
      <c r="G1778" s="296"/>
      <c r="H1778" s="296"/>
      <c r="I1778" s="296"/>
      <c r="J1778" s="296"/>
      <c r="K1778" s="302"/>
      <c r="L1778" s="302"/>
      <c r="M1778" s="302"/>
      <c r="N1778" s="302"/>
      <c r="O1778" s="302"/>
      <c r="P1778" s="302"/>
      <c r="Q1778" s="302"/>
      <c r="R1778" s="302"/>
      <c r="S1778" s="302"/>
      <c r="T1778" s="302"/>
      <c r="U1778" s="302"/>
      <c r="V1778" s="302"/>
      <c r="W1778" s="302"/>
      <c r="X1778" s="302"/>
      <c r="Y1778" s="302"/>
      <c r="Z1778" s="302"/>
      <c r="AA1778" s="302"/>
      <c r="AD1778"/>
      <c r="AE1778"/>
    </row>
    <row r="1779" spans="2:31" ht="38.25" hidden="1">
      <c r="B1779" s="313">
        <f t="shared" si="27"/>
        <v>0</v>
      </c>
      <c r="C1779" s="296"/>
      <c r="D1779" s="296"/>
      <c r="E1779" s="296"/>
      <c r="F1779" s="296"/>
      <c r="G1779" s="296"/>
      <c r="H1779" s="296"/>
      <c r="I1779" s="296"/>
      <c r="J1779" s="296"/>
      <c r="K1779" s="302"/>
      <c r="L1779" s="302"/>
      <c r="M1779" s="302"/>
      <c r="N1779" s="302"/>
      <c r="O1779" s="302"/>
      <c r="P1779" s="302"/>
      <c r="Q1779" s="302"/>
      <c r="R1779" s="302"/>
      <c r="S1779" s="302"/>
      <c r="T1779" s="302"/>
      <c r="U1779" s="302"/>
      <c r="V1779" s="302"/>
      <c r="W1779" s="302"/>
      <c r="X1779" s="302"/>
      <c r="Y1779" s="302"/>
      <c r="Z1779" s="302"/>
      <c r="AA1779" s="302"/>
      <c r="AD1779"/>
      <c r="AE1779"/>
    </row>
    <row r="1780" spans="2:31" ht="25.5" hidden="1">
      <c r="B1780" s="313">
        <f t="shared" si="27"/>
        <v>0</v>
      </c>
      <c r="C1780" s="294"/>
      <c r="D1780" s="294"/>
      <c r="E1780" s="296"/>
      <c r="F1780" s="296"/>
      <c r="G1780" s="296"/>
      <c r="H1780" s="296"/>
      <c r="I1780" s="296"/>
      <c r="J1780" s="296"/>
      <c r="K1780" s="302"/>
      <c r="L1780" s="302"/>
      <c r="M1780" s="302"/>
      <c r="N1780" s="302"/>
      <c r="O1780" s="302"/>
      <c r="P1780" s="302"/>
      <c r="Q1780" s="302"/>
      <c r="R1780" s="302"/>
      <c r="S1780" s="302"/>
      <c r="T1780" s="302"/>
      <c r="U1780" s="302"/>
      <c r="V1780" s="302"/>
      <c r="W1780" s="302"/>
      <c r="X1780" s="302"/>
      <c r="Y1780" s="302"/>
      <c r="Z1780" s="302"/>
      <c r="AA1780" s="302"/>
      <c r="AD1780"/>
      <c r="AE1780"/>
    </row>
    <row r="1781" spans="2:31" ht="25.5" hidden="1">
      <c r="B1781" s="313">
        <f t="shared" si="27"/>
        <v>0</v>
      </c>
      <c r="C1781" s="294"/>
      <c r="D1781" s="294"/>
      <c r="E1781" s="296"/>
      <c r="F1781" s="296"/>
      <c r="G1781" s="296"/>
      <c r="H1781" s="296"/>
      <c r="I1781" s="296"/>
      <c r="J1781" s="296"/>
      <c r="K1781" s="302"/>
      <c r="L1781" s="302"/>
      <c r="M1781" s="302"/>
      <c r="N1781" s="302"/>
      <c r="O1781" s="302"/>
      <c r="P1781" s="302"/>
      <c r="Q1781" s="302"/>
      <c r="R1781" s="302"/>
      <c r="S1781" s="302"/>
      <c r="T1781" s="302"/>
      <c r="U1781" s="302"/>
      <c r="V1781" s="302"/>
      <c r="W1781" s="302"/>
      <c r="X1781" s="302"/>
      <c r="Y1781" s="302"/>
      <c r="Z1781" s="302"/>
      <c r="AA1781" s="302"/>
      <c r="AD1781"/>
      <c r="AE1781"/>
    </row>
    <row r="1782" spans="2:31" ht="89.25" hidden="1">
      <c r="B1782" s="313">
        <f t="shared" si="27"/>
        <v>0</v>
      </c>
      <c r="C1782" s="294"/>
      <c r="D1782" s="294"/>
      <c r="E1782" s="296"/>
      <c r="F1782" s="296"/>
      <c r="G1782" s="296"/>
      <c r="H1782" s="296"/>
      <c r="I1782" s="296"/>
      <c r="J1782" s="296"/>
      <c r="K1782" s="302"/>
      <c r="L1782" s="302"/>
      <c r="M1782" s="302"/>
      <c r="N1782" s="302"/>
      <c r="O1782" s="302"/>
      <c r="P1782" s="302"/>
      <c r="Q1782" s="302"/>
      <c r="R1782" s="302"/>
      <c r="S1782" s="302"/>
      <c r="T1782" s="302"/>
      <c r="U1782" s="302"/>
      <c r="V1782" s="302"/>
      <c r="W1782" s="302"/>
      <c r="X1782" s="302"/>
      <c r="Y1782" s="302"/>
      <c r="Z1782" s="302"/>
      <c r="AA1782" s="302"/>
      <c r="AD1782"/>
      <c r="AE1782"/>
    </row>
    <row r="1783" spans="2:31" ht="38.25" hidden="1">
      <c r="B1783" s="313">
        <f t="shared" si="27"/>
        <v>0</v>
      </c>
      <c r="C1783" s="294"/>
      <c r="D1783" s="294"/>
      <c r="E1783" s="296"/>
      <c r="F1783" s="296"/>
      <c r="G1783" s="296"/>
      <c r="H1783" s="296"/>
      <c r="I1783" s="296"/>
      <c r="J1783" s="296"/>
      <c r="K1783" s="302"/>
      <c r="L1783" s="302"/>
      <c r="M1783" s="302"/>
      <c r="N1783" s="302"/>
      <c r="O1783" s="302"/>
      <c r="P1783" s="302"/>
      <c r="Q1783" s="302"/>
      <c r="R1783" s="302"/>
      <c r="S1783" s="302"/>
      <c r="T1783" s="302"/>
      <c r="U1783" s="302"/>
      <c r="V1783" s="302"/>
      <c r="W1783" s="302"/>
      <c r="X1783" s="302"/>
      <c r="Y1783" s="302"/>
      <c r="Z1783" s="302"/>
      <c r="AA1783" s="302"/>
      <c r="AD1783"/>
      <c r="AE1783"/>
    </row>
    <row r="1784" spans="2:31" ht="127.5" hidden="1">
      <c r="B1784" s="313">
        <f t="shared" si="27"/>
        <v>0</v>
      </c>
      <c r="C1784" s="294"/>
      <c r="D1784" s="294"/>
      <c r="E1784" s="296"/>
      <c r="F1784" s="296"/>
      <c r="G1784" s="296"/>
      <c r="H1784" s="296"/>
      <c r="I1784" s="296"/>
      <c r="J1784" s="296"/>
      <c r="K1784" s="302"/>
      <c r="L1784" s="302"/>
      <c r="M1784" s="302"/>
      <c r="N1784" s="302"/>
      <c r="O1784" s="302"/>
      <c r="P1784" s="302"/>
      <c r="Q1784" s="302"/>
      <c r="R1784" s="302"/>
      <c r="S1784" s="302"/>
      <c r="T1784" s="302"/>
      <c r="U1784" s="302"/>
      <c r="V1784" s="302"/>
      <c r="W1784" s="302"/>
      <c r="X1784" s="302"/>
      <c r="Y1784" s="302"/>
      <c r="Z1784" s="302"/>
      <c r="AA1784" s="302"/>
      <c r="AD1784"/>
      <c r="AE1784"/>
    </row>
    <row r="1785" spans="2:31" ht="25.5" hidden="1">
      <c r="B1785" s="313">
        <f t="shared" si="27"/>
        <v>0</v>
      </c>
      <c r="C1785" s="294"/>
      <c r="D1785" s="294"/>
      <c r="E1785" s="296"/>
      <c r="F1785" s="296"/>
      <c r="G1785" s="296"/>
      <c r="H1785" s="296"/>
      <c r="I1785" s="296"/>
      <c r="J1785" s="296"/>
      <c r="K1785" s="302"/>
      <c r="L1785" s="302"/>
      <c r="M1785" s="302"/>
      <c r="N1785" s="302"/>
      <c r="O1785" s="302"/>
      <c r="P1785" s="302"/>
      <c r="Q1785" s="302"/>
      <c r="R1785" s="302"/>
      <c r="S1785" s="302"/>
      <c r="T1785" s="302"/>
      <c r="U1785" s="302"/>
      <c r="V1785" s="302"/>
      <c r="W1785" s="302"/>
      <c r="X1785" s="302"/>
      <c r="Y1785" s="302"/>
      <c r="Z1785" s="302"/>
      <c r="AA1785" s="302"/>
      <c r="AD1785"/>
      <c r="AE1785"/>
    </row>
    <row r="1786" spans="2:31" ht="38.25" hidden="1">
      <c r="B1786" s="313">
        <f t="shared" si="27"/>
        <v>0</v>
      </c>
      <c r="C1786" s="294"/>
      <c r="D1786" s="294"/>
      <c r="E1786" s="296"/>
      <c r="F1786" s="296"/>
      <c r="G1786" s="296"/>
      <c r="H1786" s="296"/>
      <c r="I1786" s="296"/>
      <c r="J1786" s="296"/>
      <c r="K1786" s="302"/>
      <c r="L1786" s="302"/>
      <c r="M1786" s="302"/>
      <c r="N1786" s="302"/>
      <c r="O1786" s="302"/>
      <c r="P1786" s="302"/>
      <c r="Q1786" s="302"/>
      <c r="R1786" s="302"/>
      <c r="S1786" s="302"/>
      <c r="T1786" s="302"/>
      <c r="U1786" s="302"/>
      <c r="V1786" s="302"/>
      <c r="W1786" s="302"/>
      <c r="X1786" s="302"/>
      <c r="Y1786" s="302"/>
      <c r="Z1786" s="302"/>
      <c r="AA1786" s="302"/>
      <c r="AD1786"/>
      <c r="AE1786"/>
    </row>
    <row r="1787" spans="2:31" ht="25.5" hidden="1">
      <c r="B1787" s="313">
        <f t="shared" si="27"/>
        <v>0</v>
      </c>
      <c r="C1787" s="294"/>
      <c r="D1787" s="294"/>
      <c r="E1787" s="296"/>
      <c r="F1787" s="296"/>
      <c r="G1787" s="296"/>
      <c r="H1787" s="296"/>
      <c r="I1787" s="296"/>
      <c r="J1787" s="296"/>
      <c r="K1787" s="302"/>
      <c r="L1787" s="302"/>
      <c r="M1787" s="302"/>
      <c r="N1787" s="302"/>
      <c r="O1787" s="302"/>
      <c r="P1787" s="302"/>
      <c r="Q1787" s="302"/>
      <c r="R1787" s="302"/>
      <c r="S1787" s="302"/>
      <c r="T1787" s="302"/>
      <c r="U1787" s="302"/>
      <c r="V1787" s="302"/>
      <c r="W1787" s="302"/>
      <c r="X1787" s="302"/>
      <c r="Y1787" s="302"/>
      <c r="Z1787" s="302"/>
      <c r="AA1787" s="302"/>
      <c r="AD1787"/>
      <c r="AE1787"/>
    </row>
    <row r="1788" spans="2:31" ht="63.75" hidden="1">
      <c r="B1788" s="313">
        <f t="shared" si="27"/>
        <v>0</v>
      </c>
      <c r="C1788" s="294"/>
      <c r="D1788" s="294"/>
      <c r="E1788" s="296"/>
      <c r="F1788" s="296"/>
      <c r="G1788" s="296"/>
      <c r="H1788" s="296"/>
      <c r="I1788" s="296"/>
      <c r="J1788" s="296"/>
      <c r="K1788" s="302"/>
      <c r="L1788" s="302"/>
      <c r="M1788" s="302"/>
      <c r="N1788" s="302"/>
      <c r="O1788" s="302"/>
      <c r="P1788" s="302"/>
      <c r="Q1788" s="302"/>
      <c r="R1788" s="302"/>
      <c r="S1788" s="302"/>
      <c r="T1788" s="302"/>
      <c r="U1788" s="302"/>
      <c r="V1788" s="302"/>
      <c r="W1788" s="302"/>
      <c r="X1788" s="302"/>
      <c r="Y1788" s="302"/>
      <c r="Z1788" s="302"/>
      <c r="AA1788" s="302"/>
      <c r="AD1788"/>
      <c r="AE1788"/>
    </row>
    <row r="1789" spans="2:31" ht="63.75" hidden="1">
      <c r="B1789" s="313">
        <f t="shared" si="27"/>
        <v>0</v>
      </c>
      <c r="C1789" s="294"/>
      <c r="D1789" s="294"/>
      <c r="E1789" s="296"/>
      <c r="F1789" s="296"/>
      <c r="G1789" s="296"/>
      <c r="H1789" s="296"/>
      <c r="I1789" s="296"/>
      <c r="J1789" s="296"/>
      <c r="K1789" s="302"/>
      <c r="L1789" s="302"/>
      <c r="M1789" s="302"/>
      <c r="N1789" s="302"/>
      <c r="O1789" s="302"/>
      <c r="P1789" s="302"/>
      <c r="Q1789" s="302"/>
      <c r="R1789" s="302"/>
      <c r="S1789" s="302"/>
      <c r="T1789" s="302"/>
      <c r="U1789" s="302"/>
      <c r="V1789" s="302"/>
      <c r="W1789" s="302"/>
      <c r="X1789" s="302"/>
      <c r="Y1789" s="302"/>
      <c r="Z1789" s="302"/>
      <c r="AA1789" s="302"/>
      <c r="AD1789"/>
      <c r="AE1789"/>
    </row>
    <row r="1790" spans="2:31" ht="25.5" hidden="1">
      <c r="B1790" s="313">
        <f t="shared" si="27"/>
        <v>0</v>
      </c>
      <c r="C1790" s="294"/>
      <c r="D1790" s="294"/>
      <c r="E1790" s="296"/>
      <c r="F1790" s="296"/>
      <c r="G1790" s="296"/>
      <c r="H1790" s="296"/>
      <c r="I1790" s="296"/>
      <c r="J1790" s="296"/>
      <c r="K1790" s="302"/>
      <c r="L1790" s="302"/>
      <c r="M1790" s="302"/>
      <c r="N1790" s="302"/>
      <c r="O1790" s="302"/>
      <c r="P1790" s="302"/>
      <c r="Q1790" s="302"/>
      <c r="R1790" s="302"/>
      <c r="S1790" s="302"/>
      <c r="T1790" s="302"/>
      <c r="U1790" s="302"/>
      <c r="V1790" s="302"/>
      <c r="W1790" s="302"/>
      <c r="X1790" s="302"/>
      <c r="Y1790" s="302"/>
      <c r="Z1790" s="302"/>
      <c r="AA1790" s="302"/>
      <c r="AD1790"/>
      <c r="AE1790"/>
    </row>
    <row r="1791" spans="2:31" ht="51" hidden="1">
      <c r="B1791" s="313">
        <f t="shared" si="27"/>
        <v>0</v>
      </c>
      <c r="C1791" s="294"/>
      <c r="D1791" s="294"/>
      <c r="E1791" s="296"/>
      <c r="F1791" s="296"/>
      <c r="G1791" s="296"/>
      <c r="H1791" s="296"/>
      <c r="I1791" s="296"/>
      <c r="J1791" s="296"/>
      <c r="K1791" s="302"/>
      <c r="L1791" s="302"/>
      <c r="M1791" s="302"/>
      <c r="N1791" s="302"/>
      <c r="O1791" s="302"/>
      <c r="P1791" s="302"/>
      <c r="Q1791" s="302"/>
      <c r="R1791" s="302"/>
      <c r="S1791" s="302"/>
      <c r="T1791" s="302"/>
      <c r="U1791" s="302"/>
      <c r="V1791" s="302"/>
      <c r="W1791" s="302"/>
      <c r="X1791" s="302"/>
      <c r="Y1791" s="302"/>
      <c r="Z1791" s="302"/>
      <c r="AA1791" s="302"/>
      <c r="AD1791"/>
      <c r="AE1791"/>
    </row>
    <row r="1792" spans="2:31" ht="51" hidden="1">
      <c r="B1792" s="313">
        <f t="shared" si="27"/>
        <v>0</v>
      </c>
      <c r="C1792" s="294"/>
      <c r="D1792" s="294"/>
      <c r="E1792" s="296"/>
      <c r="F1792" s="296"/>
      <c r="G1792" s="296"/>
      <c r="H1792" s="296"/>
      <c r="I1792" s="296"/>
      <c r="J1792" s="296"/>
      <c r="K1792" s="302"/>
      <c r="L1792" s="302"/>
      <c r="M1792" s="302"/>
      <c r="N1792" s="302"/>
      <c r="O1792" s="302"/>
      <c r="P1792" s="302"/>
      <c r="Q1792" s="302"/>
      <c r="R1792" s="302"/>
      <c r="S1792" s="302"/>
      <c r="T1792" s="302"/>
      <c r="U1792" s="302"/>
      <c r="V1792" s="302"/>
      <c r="W1792" s="302"/>
      <c r="X1792" s="302"/>
      <c r="Y1792" s="302"/>
      <c r="Z1792" s="302"/>
      <c r="AA1792" s="302"/>
      <c r="AD1792"/>
      <c r="AE1792"/>
    </row>
    <row r="1793" spans="2:31" ht="51" hidden="1">
      <c r="B1793" s="313">
        <f t="shared" si="27"/>
        <v>0</v>
      </c>
      <c r="C1793" s="294"/>
      <c r="D1793" s="294"/>
      <c r="E1793" s="296"/>
      <c r="F1793" s="296"/>
      <c r="G1793" s="296"/>
      <c r="H1793" s="296"/>
      <c r="I1793" s="296"/>
      <c r="J1793" s="296"/>
      <c r="K1793" s="302"/>
      <c r="L1793" s="302"/>
      <c r="M1793" s="302"/>
      <c r="N1793" s="302"/>
      <c r="O1793" s="302"/>
      <c r="P1793" s="302"/>
      <c r="Q1793" s="302"/>
      <c r="R1793" s="302"/>
      <c r="S1793" s="302"/>
      <c r="T1793" s="302"/>
      <c r="U1793" s="302"/>
      <c r="V1793" s="302"/>
      <c r="W1793" s="302"/>
      <c r="X1793" s="302"/>
      <c r="Y1793" s="302"/>
      <c r="Z1793" s="302"/>
      <c r="AA1793" s="302"/>
      <c r="AD1793"/>
      <c r="AE1793"/>
    </row>
    <row r="1794" spans="2:31" ht="51" hidden="1">
      <c r="B1794" s="313">
        <f t="shared" si="27"/>
        <v>0</v>
      </c>
      <c r="C1794" s="294"/>
      <c r="D1794" s="294"/>
      <c r="E1794" s="296"/>
      <c r="F1794" s="294"/>
      <c r="G1794" s="294"/>
      <c r="H1794" s="294"/>
      <c r="I1794" s="294"/>
      <c r="J1794" s="296"/>
      <c r="K1794" s="302"/>
      <c r="L1794" s="302"/>
      <c r="M1794" s="302"/>
      <c r="N1794" s="302"/>
      <c r="O1794" s="302"/>
      <c r="P1794" s="302"/>
      <c r="Q1794" s="302"/>
      <c r="R1794" s="302"/>
      <c r="S1794" s="302"/>
      <c r="T1794" s="302"/>
      <c r="U1794" s="302"/>
      <c r="V1794" s="302"/>
      <c r="W1794" s="302"/>
      <c r="X1794" s="302"/>
      <c r="Y1794" s="302"/>
      <c r="Z1794" s="302"/>
      <c r="AA1794" s="302"/>
      <c r="AD1794"/>
      <c r="AE1794"/>
    </row>
    <row r="1795" spans="2:31" ht="51" hidden="1">
      <c r="B1795" s="313">
        <f t="shared" si="27"/>
        <v>0</v>
      </c>
      <c r="C1795" s="294"/>
      <c r="D1795" s="294"/>
      <c r="E1795" s="294"/>
      <c r="F1795" s="294"/>
      <c r="G1795" s="294"/>
      <c r="H1795" s="296"/>
      <c r="I1795" s="296"/>
      <c r="J1795" s="296"/>
      <c r="K1795" s="302"/>
      <c r="L1795" s="302"/>
      <c r="M1795" s="302"/>
      <c r="N1795" s="302"/>
      <c r="O1795" s="302"/>
      <c r="P1795" s="302"/>
      <c r="Q1795" s="302"/>
      <c r="R1795" s="302"/>
      <c r="S1795" s="302"/>
      <c r="T1795" s="302"/>
      <c r="U1795" s="302"/>
      <c r="V1795" s="302"/>
      <c r="W1795" s="302"/>
      <c r="X1795" s="302"/>
      <c r="Y1795" s="302"/>
      <c r="Z1795" s="302"/>
      <c r="AA1795" s="302"/>
      <c r="AD1795"/>
      <c r="AE1795"/>
    </row>
    <row r="1796" spans="2:31" ht="280.5" hidden="1">
      <c r="B1796" s="313">
        <f t="shared" si="27"/>
        <v>0</v>
      </c>
      <c r="C1796" s="294"/>
      <c r="D1796" s="294"/>
      <c r="E1796" s="294"/>
      <c r="F1796" s="294"/>
      <c r="G1796" s="294"/>
      <c r="H1796" s="296"/>
      <c r="I1796" s="296"/>
      <c r="J1796" s="296"/>
      <c r="K1796" s="302"/>
      <c r="L1796" s="302"/>
      <c r="M1796" s="302"/>
      <c r="N1796" s="302"/>
      <c r="O1796" s="302"/>
      <c r="P1796" s="302"/>
      <c r="Q1796" s="302"/>
      <c r="R1796" s="302"/>
      <c r="S1796" s="302"/>
      <c r="T1796" s="302"/>
      <c r="U1796" s="302"/>
      <c r="V1796" s="302"/>
      <c r="W1796" s="302"/>
      <c r="X1796" s="302"/>
      <c r="Y1796" s="302"/>
      <c r="Z1796" s="302"/>
      <c r="AA1796" s="302"/>
      <c r="AD1796"/>
      <c r="AE1796"/>
    </row>
    <row r="1797" spans="2:31" ht="25.5" hidden="1">
      <c r="B1797" s="313">
        <f t="shared" si="27"/>
        <v>0</v>
      </c>
      <c r="C1797" s="294"/>
      <c r="D1797" s="294"/>
      <c r="E1797" s="294"/>
      <c r="F1797" s="294"/>
      <c r="G1797" s="294"/>
      <c r="H1797" s="296"/>
      <c r="I1797" s="296"/>
      <c r="J1797" s="296"/>
      <c r="K1797" s="302"/>
      <c r="L1797" s="302"/>
      <c r="M1797" s="302"/>
      <c r="N1797" s="302"/>
      <c r="O1797" s="302"/>
      <c r="P1797" s="302"/>
      <c r="Q1797" s="302"/>
      <c r="R1797" s="302"/>
      <c r="S1797" s="302"/>
      <c r="T1797" s="302"/>
      <c r="U1797" s="302"/>
      <c r="V1797" s="302"/>
      <c r="W1797" s="302"/>
      <c r="X1797" s="302"/>
      <c r="Y1797" s="302"/>
      <c r="Z1797" s="302"/>
      <c r="AA1797" s="302"/>
      <c r="AD1797"/>
      <c r="AE1797"/>
    </row>
    <row r="1798" spans="2:31" ht="38.25" hidden="1">
      <c r="B1798" s="313">
        <f t="shared" si="27"/>
        <v>0</v>
      </c>
      <c r="C1798" s="294"/>
      <c r="D1798" s="294"/>
      <c r="E1798" s="294"/>
      <c r="F1798" s="294"/>
      <c r="G1798" s="294"/>
      <c r="H1798" s="296"/>
      <c r="I1798" s="296"/>
      <c r="J1798" s="296"/>
      <c r="K1798" s="302"/>
      <c r="L1798" s="302"/>
      <c r="M1798" s="302"/>
      <c r="N1798" s="302"/>
      <c r="O1798" s="302"/>
      <c r="P1798" s="302"/>
      <c r="Q1798" s="302"/>
      <c r="R1798" s="302"/>
      <c r="S1798" s="302"/>
      <c r="T1798" s="302"/>
      <c r="U1798" s="302"/>
      <c r="V1798" s="302"/>
      <c r="W1798" s="302"/>
      <c r="X1798" s="302"/>
      <c r="Y1798" s="302"/>
      <c r="Z1798" s="302"/>
      <c r="AA1798" s="302"/>
      <c r="AD1798"/>
      <c r="AE1798"/>
    </row>
    <row r="1799" spans="2:31" ht="242.25" hidden="1">
      <c r="B1799" s="313">
        <f t="shared" si="27"/>
        <v>0</v>
      </c>
      <c r="C1799" s="294"/>
      <c r="D1799" s="294"/>
      <c r="E1799" s="294"/>
      <c r="F1799" s="294"/>
      <c r="G1799" s="294"/>
      <c r="H1799" s="296"/>
      <c r="I1799" s="296"/>
      <c r="J1799" s="296"/>
      <c r="K1799" s="302"/>
      <c r="L1799" s="302"/>
      <c r="M1799" s="302"/>
      <c r="N1799" s="302"/>
      <c r="O1799" s="302"/>
      <c r="P1799" s="302"/>
      <c r="Q1799" s="302"/>
      <c r="R1799" s="302"/>
      <c r="S1799" s="302"/>
      <c r="T1799" s="302"/>
      <c r="U1799" s="302"/>
      <c r="V1799" s="302"/>
      <c r="W1799" s="302"/>
      <c r="X1799" s="302"/>
      <c r="Y1799" s="302"/>
      <c r="Z1799" s="302"/>
      <c r="AA1799" s="302"/>
      <c r="AD1799"/>
      <c r="AE1799"/>
    </row>
    <row r="1800" spans="2:31" ht="242.25" hidden="1">
      <c r="B1800" s="313">
        <f t="shared" si="27"/>
        <v>0</v>
      </c>
      <c r="C1800" s="294"/>
      <c r="D1800" s="294"/>
      <c r="E1800" s="294"/>
      <c r="F1800" s="294"/>
      <c r="G1800" s="294"/>
      <c r="H1800" s="296"/>
      <c r="I1800" s="296"/>
      <c r="J1800" s="296"/>
      <c r="K1800" s="302"/>
      <c r="L1800" s="302"/>
      <c r="M1800" s="302"/>
      <c r="N1800" s="302"/>
      <c r="O1800" s="302"/>
      <c r="P1800" s="302"/>
      <c r="Q1800" s="302"/>
      <c r="R1800" s="302"/>
      <c r="S1800" s="302"/>
      <c r="T1800" s="302"/>
      <c r="U1800" s="302"/>
      <c r="V1800" s="302"/>
      <c r="W1800" s="302"/>
      <c r="X1800" s="302"/>
      <c r="Y1800" s="302"/>
      <c r="Z1800" s="302"/>
      <c r="AA1800" s="302"/>
      <c r="AD1800"/>
      <c r="AE1800"/>
    </row>
    <row r="1801" spans="2:31" ht="89.25" hidden="1">
      <c r="B1801" s="313">
        <f t="shared" si="27"/>
        <v>0</v>
      </c>
      <c r="C1801" s="294"/>
      <c r="D1801" s="294"/>
      <c r="E1801" s="294"/>
      <c r="F1801" s="294"/>
      <c r="G1801" s="294"/>
      <c r="H1801" s="296"/>
      <c r="I1801" s="296"/>
      <c r="J1801" s="296"/>
      <c r="K1801" s="302"/>
      <c r="L1801" s="302"/>
      <c r="M1801" s="302"/>
      <c r="N1801" s="302"/>
      <c r="O1801" s="302"/>
      <c r="P1801" s="302"/>
      <c r="Q1801" s="302"/>
      <c r="R1801" s="302"/>
      <c r="S1801" s="302"/>
      <c r="T1801" s="302"/>
      <c r="U1801" s="302"/>
      <c r="V1801" s="302"/>
      <c r="W1801" s="302"/>
      <c r="X1801" s="302"/>
      <c r="Y1801" s="302"/>
      <c r="Z1801" s="302"/>
      <c r="AA1801" s="302"/>
      <c r="AD1801"/>
      <c r="AE1801"/>
    </row>
    <row r="1802" spans="2:31" ht="165.75" hidden="1">
      <c r="B1802" s="313">
        <f t="shared" si="27"/>
        <v>0</v>
      </c>
      <c r="C1802" s="294"/>
      <c r="D1802" s="294"/>
      <c r="E1802" s="294"/>
      <c r="F1802" s="294"/>
      <c r="G1802" s="294"/>
      <c r="H1802" s="296"/>
      <c r="I1802" s="296"/>
      <c r="J1802" s="296"/>
      <c r="K1802" s="302"/>
      <c r="L1802" s="302"/>
      <c r="M1802" s="302"/>
      <c r="N1802" s="302"/>
      <c r="O1802" s="302"/>
      <c r="P1802" s="302"/>
      <c r="Q1802" s="302"/>
      <c r="R1802" s="302"/>
      <c r="S1802" s="302"/>
      <c r="T1802" s="302"/>
      <c r="U1802" s="302"/>
      <c r="V1802" s="302"/>
      <c r="W1802" s="302"/>
      <c r="X1802" s="302"/>
      <c r="Y1802" s="302"/>
      <c r="Z1802" s="302"/>
      <c r="AA1802" s="302"/>
      <c r="AD1802"/>
      <c r="AE1802"/>
    </row>
    <row r="1803" spans="2:31" ht="114.75" hidden="1">
      <c r="B1803" s="313">
        <f t="shared" si="27"/>
        <v>0</v>
      </c>
      <c r="C1803" s="294"/>
      <c r="D1803" s="294"/>
      <c r="E1803" s="294"/>
      <c r="F1803" s="294"/>
      <c r="G1803" s="294"/>
      <c r="H1803" s="296"/>
      <c r="I1803" s="296"/>
      <c r="J1803" s="296"/>
      <c r="K1803" s="302"/>
      <c r="L1803" s="302"/>
      <c r="M1803" s="302"/>
      <c r="N1803" s="302"/>
      <c r="O1803" s="302"/>
      <c r="P1803" s="302"/>
      <c r="Q1803" s="302"/>
      <c r="R1803" s="302"/>
      <c r="S1803" s="302"/>
      <c r="T1803" s="302"/>
      <c r="U1803" s="302"/>
      <c r="V1803" s="302"/>
      <c r="W1803" s="302"/>
      <c r="X1803" s="302"/>
      <c r="Y1803" s="302"/>
      <c r="Z1803" s="302"/>
      <c r="AA1803" s="302"/>
      <c r="AD1803"/>
      <c r="AE1803"/>
    </row>
    <row r="1804" spans="2:31" ht="102" hidden="1">
      <c r="B1804" s="313">
        <f t="shared" ref="B1804:B1867" si="28">IF($C$8=$B$6,"",AA1804)</f>
        <v>0</v>
      </c>
      <c r="C1804" s="294"/>
      <c r="D1804" s="294"/>
      <c r="E1804" s="294"/>
      <c r="F1804" s="294"/>
      <c r="G1804" s="294"/>
      <c r="H1804" s="296"/>
      <c r="I1804" s="296"/>
      <c r="J1804" s="296"/>
      <c r="K1804" s="302"/>
      <c r="L1804" s="302"/>
      <c r="M1804" s="302"/>
      <c r="N1804" s="302"/>
      <c r="O1804" s="302"/>
      <c r="P1804" s="302"/>
      <c r="Q1804" s="302"/>
      <c r="R1804" s="302"/>
      <c r="S1804" s="302"/>
      <c r="T1804" s="302"/>
      <c r="U1804" s="302"/>
      <c r="V1804" s="302"/>
      <c r="W1804" s="302"/>
      <c r="X1804" s="302"/>
      <c r="Y1804" s="302"/>
      <c r="Z1804" s="302"/>
      <c r="AA1804" s="302"/>
      <c r="AD1804"/>
      <c r="AE1804"/>
    </row>
    <row r="1805" spans="2:31" ht="114.75" hidden="1">
      <c r="B1805" s="313">
        <f t="shared" si="28"/>
        <v>0</v>
      </c>
      <c r="C1805" s="294"/>
      <c r="D1805" s="294"/>
      <c r="E1805" s="294"/>
      <c r="F1805" s="294"/>
      <c r="G1805" s="294"/>
      <c r="H1805" s="296"/>
      <c r="I1805" s="296"/>
      <c r="J1805" s="296"/>
      <c r="K1805" s="302"/>
      <c r="L1805" s="302"/>
      <c r="M1805" s="302"/>
      <c r="N1805" s="302"/>
      <c r="O1805" s="302"/>
      <c r="P1805" s="302"/>
      <c r="Q1805" s="302"/>
      <c r="R1805" s="302"/>
      <c r="S1805" s="302"/>
      <c r="T1805" s="302"/>
      <c r="U1805" s="302"/>
      <c r="V1805" s="302"/>
      <c r="W1805" s="302"/>
      <c r="X1805" s="302"/>
      <c r="Y1805" s="302"/>
      <c r="Z1805" s="302"/>
      <c r="AA1805" s="302"/>
      <c r="AD1805"/>
      <c r="AE1805"/>
    </row>
    <row r="1806" spans="2:31" ht="216.75" hidden="1">
      <c r="B1806" s="313">
        <f t="shared" si="28"/>
        <v>0</v>
      </c>
      <c r="C1806" s="294"/>
      <c r="D1806" s="294"/>
      <c r="E1806" s="294"/>
      <c r="F1806" s="294"/>
      <c r="G1806" s="294"/>
      <c r="H1806" s="294"/>
      <c r="I1806" s="294"/>
      <c r="J1806" s="294"/>
      <c r="K1806" s="302"/>
      <c r="L1806" s="302"/>
      <c r="M1806" s="302"/>
      <c r="N1806" s="302"/>
      <c r="O1806" s="302"/>
      <c r="P1806" s="302"/>
      <c r="Q1806" s="302"/>
      <c r="R1806" s="302"/>
      <c r="S1806" s="302"/>
      <c r="T1806" s="302"/>
      <c r="U1806" s="302"/>
      <c r="V1806" s="302"/>
      <c r="W1806" s="302"/>
      <c r="X1806" s="302"/>
      <c r="Y1806" s="302"/>
      <c r="Z1806" s="302"/>
      <c r="AA1806" s="302"/>
      <c r="AD1806"/>
      <c r="AE1806"/>
    </row>
    <row r="1807" spans="2:31" ht="63.75" hidden="1">
      <c r="B1807" s="313">
        <f t="shared" si="28"/>
        <v>0</v>
      </c>
      <c r="C1807" s="294"/>
      <c r="D1807" s="294"/>
      <c r="E1807" s="294"/>
      <c r="F1807" s="294"/>
      <c r="G1807" s="294"/>
      <c r="H1807" s="294"/>
      <c r="I1807" s="294"/>
      <c r="J1807" s="294"/>
      <c r="K1807" s="302"/>
      <c r="L1807" s="302"/>
      <c r="M1807" s="302"/>
      <c r="N1807" s="302"/>
      <c r="O1807" s="302"/>
      <c r="P1807" s="302"/>
      <c r="Q1807" s="302"/>
      <c r="R1807" s="302"/>
      <c r="S1807" s="302"/>
      <c r="T1807" s="302"/>
      <c r="U1807" s="302"/>
      <c r="V1807" s="302"/>
      <c r="W1807" s="302"/>
      <c r="X1807" s="302"/>
      <c r="Y1807" s="302"/>
      <c r="Z1807" s="302"/>
      <c r="AA1807" s="302"/>
      <c r="AD1807"/>
      <c r="AE1807"/>
    </row>
    <row r="1808" spans="2:31" ht="191.25" hidden="1">
      <c r="B1808" s="313">
        <f t="shared" si="28"/>
        <v>0</v>
      </c>
      <c r="C1808" s="294"/>
      <c r="D1808" s="294"/>
      <c r="E1808" s="294"/>
      <c r="F1808" s="294"/>
      <c r="G1808" s="294"/>
      <c r="H1808" s="294"/>
      <c r="I1808" s="294"/>
      <c r="J1808" s="294"/>
      <c r="K1808" s="302"/>
      <c r="L1808" s="302"/>
      <c r="M1808" s="302"/>
      <c r="N1808" s="302"/>
      <c r="O1808" s="302"/>
      <c r="P1808" s="302"/>
      <c r="Q1808" s="302"/>
      <c r="R1808" s="302"/>
      <c r="S1808" s="302"/>
      <c r="T1808" s="302"/>
      <c r="U1808" s="302"/>
      <c r="V1808" s="302"/>
      <c r="W1808" s="302"/>
      <c r="X1808" s="302"/>
      <c r="Y1808" s="302"/>
      <c r="Z1808" s="302"/>
      <c r="AA1808" s="302"/>
      <c r="AD1808"/>
      <c r="AE1808"/>
    </row>
    <row r="1809" spans="2:31" ht="191.25" hidden="1">
      <c r="B1809" s="313">
        <f t="shared" si="28"/>
        <v>0</v>
      </c>
      <c r="C1809" s="294"/>
      <c r="D1809" s="294"/>
      <c r="E1809" s="294"/>
      <c r="F1809" s="294"/>
      <c r="G1809" s="294"/>
      <c r="H1809" s="294"/>
      <c r="I1809" s="294"/>
      <c r="J1809" s="294"/>
      <c r="K1809" s="302"/>
      <c r="L1809" s="302"/>
      <c r="M1809" s="302"/>
      <c r="N1809" s="302"/>
      <c r="O1809" s="302"/>
      <c r="P1809" s="302"/>
      <c r="Q1809" s="302"/>
      <c r="R1809" s="302"/>
      <c r="S1809" s="302"/>
      <c r="T1809" s="302"/>
      <c r="U1809" s="302"/>
      <c r="V1809" s="302"/>
      <c r="W1809" s="302"/>
      <c r="X1809" s="302"/>
      <c r="Y1809" s="302"/>
      <c r="Z1809" s="302"/>
      <c r="AA1809" s="302"/>
      <c r="AD1809"/>
      <c r="AE1809"/>
    </row>
    <row r="1810" spans="2:31" ht="114.75" hidden="1">
      <c r="B1810" s="313">
        <f t="shared" si="28"/>
        <v>0</v>
      </c>
      <c r="C1810" s="294"/>
      <c r="D1810" s="294"/>
      <c r="E1810" s="294"/>
      <c r="F1810" s="294"/>
      <c r="G1810" s="294"/>
      <c r="H1810" s="294"/>
      <c r="I1810" s="294"/>
      <c r="J1810" s="294"/>
      <c r="K1810" s="302"/>
      <c r="L1810" s="302"/>
      <c r="M1810" s="302"/>
      <c r="N1810" s="302"/>
      <c r="O1810" s="302"/>
      <c r="P1810" s="302"/>
      <c r="Q1810" s="302"/>
      <c r="R1810" s="302"/>
      <c r="S1810" s="302"/>
      <c r="T1810" s="302"/>
      <c r="U1810" s="302"/>
      <c r="V1810" s="302"/>
      <c r="W1810" s="302"/>
      <c r="X1810" s="302"/>
      <c r="Y1810" s="302"/>
      <c r="Z1810" s="302"/>
      <c r="AA1810" s="302"/>
      <c r="AD1810"/>
      <c r="AE1810"/>
    </row>
    <row r="1811" spans="2:31" ht="114.75" hidden="1">
      <c r="B1811" s="313">
        <f t="shared" si="28"/>
        <v>0</v>
      </c>
      <c r="C1811" s="294"/>
      <c r="D1811" s="294"/>
      <c r="E1811" s="294"/>
      <c r="F1811" s="294"/>
      <c r="G1811" s="294"/>
      <c r="H1811" s="294"/>
      <c r="I1811" s="294"/>
      <c r="J1811" s="294"/>
      <c r="K1811" s="302"/>
      <c r="L1811" s="302"/>
      <c r="M1811" s="302"/>
      <c r="N1811" s="302"/>
      <c r="O1811" s="302"/>
      <c r="P1811" s="302"/>
      <c r="Q1811" s="302"/>
      <c r="R1811" s="302"/>
      <c r="S1811" s="302"/>
      <c r="T1811" s="302"/>
      <c r="U1811" s="302"/>
      <c r="V1811" s="302"/>
      <c r="W1811" s="302"/>
      <c r="X1811" s="302"/>
      <c r="Y1811" s="302"/>
      <c r="Z1811" s="302"/>
      <c r="AA1811" s="302"/>
      <c r="AD1811"/>
      <c r="AE1811"/>
    </row>
    <row r="1812" spans="2:31" ht="165.75" hidden="1">
      <c r="B1812" s="313">
        <f t="shared" si="28"/>
        <v>0</v>
      </c>
      <c r="C1812" s="294"/>
      <c r="D1812" s="294"/>
      <c r="E1812" s="294"/>
      <c r="F1812" s="294"/>
      <c r="G1812" s="294"/>
      <c r="H1812" s="294"/>
      <c r="I1812" s="294"/>
      <c r="J1812" s="294"/>
      <c r="K1812" s="302"/>
      <c r="L1812" s="302"/>
      <c r="M1812" s="302"/>
      <c r="N1812" s="302"/>
      <c r="O1812" s="302"/>
      <c r="P1812" s="302"/>
      <c r="Q1812" s="302"/>
      <c r="R1812" s="302"/>
      <c r="S1812" s="302"/>
      <c r="T1812" s="302"/>
      <c r="U1812" s="302"/>
      <c r="V1812" s="302"/>
      <c r="W1812" s="302"/>
      <c r="X1812" s="302"/>
      <c r="Y1812" s="302"/>
      <c r="Z1812" s="302"/>
      <c r="AA1812" s="302"/>
      <c r="AD1812"/>
      <c r="AE1812"/>
    </row>
    <row r="1813" spans="2:31" ht="89.25" hidden="1">
      <c r="B1813" s="313">
        <f t="shared" si="28"/>
        <v>0</v>
      </c>
      <c r="C1813" s="294"/>
      <c r="D1813" s="294"/>
      <c r="E1813" s="294"/>
      <c r="F1813" s="294"/>
      <c r="G1813" s="294"/>
      <c r="H1813" s="294"/>
      <c r="I1813" s="294"/>
      <c r="J1813" s="294"/>
      <c r="K1813" s="302"/>
      <c r="L1813" s="302"/>
      <c r="M1813" s="302"/>
      <c r="N1813" s="302"/>
      <c r="O1813" s="302"/>
      <c r="P1813" s="302"/>
      <c r="Q1813" s="302"/>
      <c r="R1813" s="302"/>
      <c r="S1813" s="302"/>
      <c r="T1813" s="302"/>
      <c r="U1813" s="302"/>
      <c r="V1813" s="302"/>
      <c r="W1813" s="302"/>
      <c r="X1813" s="302"/>
      <c r="Y1813" s="302"/>
      <c r="Z1813" s="302"/>
      <c r="AA1813" s="302"/>
      <c r="AD1813"/>
      <c r="AE1813"/>
    </row>
    <row r="1814" spans="2:31" ht="255" hidden="1">
      <c r="B1814" s="313">
        <f t="shared" si="28"/>
        <v>0</v>
      </c>
      <c r="C1814" s="294"/>
      <c r="D1814" s="294"/>
      <c r="E1814" s="294"/>
      <c r="F1814" s="294"/>
      <c r="G1814" s="294"/>
      <c r="H1814" s="294"/>
      <c r="I1814" s="294"/>
      <c r="J1814" s="294"/>
      <c r="K1814" s="302"/>
      <c r="L1814" s="302"/>
      <c r="M1814" s="302"/>
      <c r="N1814" s="302"/>
      <c r="O1814" s="302"/>
      <c r="P1814" s="302"/>
      <c r="Q1814" s="302"/>
      <c r="R1814" s="302"/>
      <c r="S1814" s="302"/>
      <c r="T1814" s="302"/>
      <c r="U1814" s="302"/>
      <c r="V1814" s="302"/>
      <c r="W1814" s="302"/>
      <c r="X1814" s="302"/>
      <c r="Y1814" s="302"/>
      <c r="Z1814" s="302"/>
      <c r="AA1814" s="302"/>
      <c r="AD1814"/>
      <c r="AE1814"/>
    </row>
    <row r="1815" spans="2:31" ht="114.75" hidden="1">
      <c r="B1815" s="313">
        <f t="shared" si="28"/>
        <v>0</v>
      </c>
      <c r="C1815" s="294"/>
      <c r="D1815" s="294"/>
      <c r="E1815" s="294"/>
      <c r="F1815" s="294"/>
      <c r="G1815" s="294"/>
      <c r="H1815" s="296"/>
      <c r="I1815" s="296"/>
      <c r="J1815" s="296"/>
      <c r="K1815" s="302"/>
      <c r="L1815" s="302"/>
      <c r="M1815" s="302"/>
      <c r="N1815" s="302"/>
      <c r="O1815" s="302"/>
      <c r="P1815" s="302"/>
      <c r="Q1815" s="302"/>
      <c r="R1815" s="302"/>
      <c r="S1815" s="302"/>
      <c r="T1815" s="302"/>
      <c r="U1815" s="302"/>
      <c r="V1815" s="302"/>
      <c r="W1815" s="302"/>
      <c r="X1815" s="302"/>
      <c r="Y1815" s="302"/>
      <c r="Z1815" s="302"/>
      <c r="AA1815" s="302"/>
      <c r="AD1815"/>
      <c r="AE1815"/>
    </row>
    <row r="1816" spans="2:31" ht="25.5" hidden="1">
      <c r="B1816" s="313">
        <f t="shared" si="28"/>
        <v>0</v>
      </c>
      <c r="C1816" s="294"/>
      <c r="D1816" s="294"/>
      <c r="E1816" s="294"/>
      <c r="F1816" s="294"/>
      <c r="G1816" s="294"/>
      <c r="H1816" s="296"/>
      <c r="I1816" s="296"/>
      <c r="J1816" s="296"/>
      <c r="K1816" s="302"/>
      <c r="L1816" s="302"/>
      <c r="M1816" s="302"/>
      <c r="N1816" s="302"/>
      <c r="O1816" s="302"/>
      <c r="P1816" s="302"/>
      <c r="Q1816" s="302"/>
      <c r="R1816" s="302"/>
      <c r="S1816" s="302"/>
      <c r="T1816" s="302"/>
      <c r="U1816" s="302"/>
      <c r="V1816" s="302"/>
      <c r="W1816" s="302"/>
      <c r="X1816" s="302"/>
      <c r="Y1816" s="302"/>
      <c r="Z1816" s="302"/>
      <c r="AA1816" s="302"/>
      <c r="AD1816"/>
      <c r="AE1816"/>
    </row>
    <row r="1817" spans="2:31" ht="25.5" hidden="1">
      <c r="B1817" s="313">
        <f t="shared" si="28"/>
        <v>0</v>
      </c>
      <c r="C1817" s="294"/>
      <c r="D1817" s="294"/>
      <c r="E1817" s="294"/>
      <c r="F1817" s="294"/>
      <c r="G1817" s="294"/>
      <c r="H1817" s="296"/>
      <c r="I1817" s="296"/>
      <c r="J1817" s="296"/>
      <c r="K1817" s="302"/>
      <c r="L1817" s="302"/>
      <c r="M1817" s="302"/>
      <c r="N1817" s="302"/>
      <c r="O1817" s="302"/>
      <c r="P1817" s="302"/>
      <c r="Q1817" s="302"/>
      <c r="R1817" s="302"/>
      <c r="S1817" s="302"/>
      <c r="T1817" s="302"/>
      <c r="U1817" s="302"/>
      <c r="V1817" s="302"/>
      <c r="W1817" s="302"/>
      <c r="X1817" s="302"/>
      <c r="Y1817" s="302"/>
      <c r="Z1817" s="302"/>
      <c r="AA1817" s="302"/>
      <c r="AD1817"/>
      <c r="AE1817"/>
    </row>
    <row r="1818" spans="2:31" ht="25.5" hidden="1">
      <c r="B1818" s="313">
        <f t="shared" si="28"/>
        <v>0</v>
      </c>
      <c r="C1818" s="294"/>
      <c r="D1818" s="294"/>
      <c r="E1818" s="294"/>
      <c r="F1818" s="296"/>
      <c r="G1818" s="296"/>
      <c r="H1818" s="296"/>
      <c r="I1818" s="296"/>
      <c r="J1818" s="296"/>
      <c r="K1818" s="302"/>
      <c r="L1818" s="302"/>
      <c r="M1818" s="302"/>
      <c r="N1818" s="302"/>
      <c r="O1818" s="302"/>
      <c r="P1818" s="302"/>
      <c r="Q1818" s="302"/>
      <c r="R1818" s="302"/>
      <c r="S1818" s="302"/>
      <c r="T1818" s="302"/>
      <c r="U1818" s="302"/>
      <c r="V1818" s="302"/>
      <c r="W1818" s="302"/>
      <c r="X1818" s="302"/>
      <c r="Y1818" s="302"/>
      <c r="Z1818" s="302"/>
      <c r="AA1818" s="302"/>
      <c r="AD1818"/>
      <c r="AE1818"/>
    </row>
    <row r="1819" spans="2:31" ht="25.5" hidden="1">
      <c r="B1819" s="313">
        <f t="shared" si="28"/>
        <v>0</v>
      </c>
      <c r="C1819" s="294"/>
      <c r="D1819" s="294"/>
      <c r="E1819" s="294"/>
      <c r="F1819" s="296"/>
      <c r="G1819" s="296"/>
      <c r="H1819" s="296"/>
      <c r="I1819" s="296"/>
      <c r="J1819" s="296"/>
      <c r="K1819" s="302"/>
      <c r="L1819" s="302"/>
      <c r="M1819" s="302"/>
      <c r="N1819" s="302"/>
      <c r="O1819" s="302"/>
      <c r="P1819" s="302"/>
      <c r="Q1819" s="302"/>
      <c r="R1819" s="302"/>
      <c r="S1819" s="302"/>
      <c r="T1819" s="302"/>
      <c r="U1819" s="302"/>
      <c r="V1819" s="302"/>
      <c r="W1819" s="302"/>
      <c r="X1819" s="302"/>
      <c r="Y1819" s="302"/>
      <c r="Z1819" s="302"/>
      <c r="AA1819" s="302"/>
      <c r="AD1819"/>
      <c r="AE1819"/>
    </row>
    <row r="1820" spans="2:31" ht="63.75" hidden="1">
      <c r="B1820" s="313">
        <f t="shared" si="28"/>
        <v>0</v>
      </c>
      <c r="C1820" s="294"/>
      <c r="D1820" s="294"/>
      <c r="E1820" s="294"/>
      <c r="F1820" s="296"/>
      <c r="G1820" s="296"/>
      <c r="H1820" s="296"/>
      <c r="I1820" s="296"/>
      <c r="J1820" s="296"/>
      <c r="K1820" s="302"/>
      <c r="L1820" s="302"/>
      <c r="M1820" s="302"/>
      <c r="N1820" s="302"/>
      <c r="O1820" s="302"/>
      <c r="P1820" s="302"/>
      <c r="Q1820" s="302"/>
      <c r="R1820" s="302"/>
      <c r="S1820" s="302"/>
      <c r="T1820" s="302"/>
      <c r="U1820" s="302"/>
      <c r="V1820" s="302"/>
      <c r="W1820" s="302"/>
      <c r="X1820" s="302"/>
      <c r="Y1820" s="302"/>
      <c r="Z1820" s="302"/>
      <c r="AA1820" s="302"/>
      <c r="AD1820"/>
      <c r="AE1820"/>
    </row>
    <row r="1821" spans="2:31" ht="38.25" hidden="1">
      <c r="B1821" s="313">
        <f t="shared" si="28"/>
        <v>0</v>
      </c>
      <c r="C1821" s="294"/>
      <c r="D1821" s="294"/>
      <c r="E1821" s="294"/>
      <c r="F1821" s="296"/>
      <c r="G1821" s="296"/>
      <c r="H1821" s="296"/>
      <c r="I1821" s="296"/>
      <c r="J1821" s="296"/>
      <c r="K1821" s="302"/>
      <c r="L1821" s="302"/>
      <c r="M1821" s="302"/>
      <c r="N1821" s="302"/>
      <c r="O1821" s="302"/>
      <c r="P1821" s="302"/>
      <c r="Q1821" s="302"/>
      <c r="R1821" s="302"/>
      <c r="S1821" s="302"/>
      <c r="T1821" s="302"/>
      <c r="U1821" s="302"/>
      <c r="V1821" s="302"/>
      <c r="W1821" s="302"/>
      <c r="X1821" s="302"/>
      <c r="Y1821" s="302"/>
      <c r="Z1821" s="302"/>
      <c r="AA1821" s="302"/>
      <c r="AD1821"/>
      <c r="AE1821"/>
    </row>
    <row r="1822" spans="2:31" ht="63.75" hidden="1">
      <c r="B1822" s="313">
        <f t="shared" si="28"/>
        <v>0</v>
      </c>
      <c r="C1822" s="294"/>
      <c r="D1822" s="294"/>
      <c r="E1822" s="294"/>
      <c r="F1822" s="296"/>
      <c r="G1822" s="296"/>
      <c r="H1822" s="296"/>
      <c r="I1822" s="296"/>
      <c r="J1822" s="296"/>
      <c r="K1822" s="302"/>
      <c r="L1822" s="302"/>
      <c r="M1822" s="302"/>
      <c r="N1822" s="302"/>
      <c r="O1822" s="302"/>
      <c r="P1822" s="302"/>
      <c r="Q1822" s="302"/>
      <c r="R1822" s="302"/>
      <c r="S1822" s="302"/>
      <c r="T1822" s="302"/>
      <c r="U1822" s="302"/>
      <c r="V1822" s="302"/>
      <c r="W1822" s="302"/>
      <c r="X1822" s="302"/>
      <c r="Y1822" s="302"/>
      <c r="Z1822" s="302"/>
      <c r="AA1822" s="302"/>
      <c r="AD1822"/>
      <c r="AE1822"/>
    </row>
    <row r="1823" spans="2:31" ht="242.25" hidden="1">
      <c r="B1823" s="313">
        <f t="shared" si="28"/>
        <v>0</v>
      </c>
      <c r="C1823" s="294"/>
      <c r="D1823" s="294"/>
      <c r="E1823" s="294"/>
      <c r="F1823" s="296"/>
      <c r="G1823" s="296"/>
      <c r="H1823" s="296"/>
      <c r="I1823" s="296"/>
      <c r="J1823" s="296"/>
      <c r="K1823" s="302"/>
      <c r="L1823" s="302"/>
      <c r="M1823" s="302"/>
      <c r="N1823" s="302"/>
      <c r="O1823" s="302"/>
      <c r="P1823" s="302"/>
      <c r="Q1823" s="302"/>
      <c r="R1823" s="302"/>
      <c r="S1823" s="302"/>
      <c r="T1823" s="302"/>
      <c r="U1823" s="302"/>
      <c r="V1823" s="302"/>
      <c r="W1823" s="302"/>
      <c r="X1823" s="302"/>
      <c r="Y1823" s="302"/>
      <c r="Z1823" s="302"/>
      <c r="AA1823" s="302"/>
      <c r="AD1823"/>
      <c r="AE1823"/>
    </row>
    <row r="1824" spans="2:31" ht="51" hidden="1">
      <c r="B1824" s="313">
        <f t="shared" si="28"/>
        <v>0</v>
      </c>
      <c r="C1824" s="294"/>
      <c r="D1824" s="294"/>
      <c r="E1824" s="294"/>
      <c r="F1824" s="296"/>
      <c r="G1824" s="296"/>
      <c r="H1824" s="296"/>
      <c r="I1824" s="296"/>
      <c r="J1824" s="296"/>
      <c r="K1824" s="302"/>
      <c r="L1824" s="302"/>
      <c r="M1824" s="302"/>
      <c r="N1824" s="302"/>
      <c r="O1824" s="302"/>
      <c r="P1824" s="302"/>
      <c r="Q1824" s="302"/>
      <c r="R1824" s="302"/>
      <c r="S1824" s="302"/>
      <c r="T1824" s="302"/>
      <c r="U1824" s="302"/>
      <c r="V1824" s="302"/>
      <c r="W1824" s="302"/>
      <c r="X1824" s="302"/>
      <c r="Y1824" s="302"/>
      <c r="Z1824" s="302"/>
      <c r="AA1824" s="302"/>
      <c r="AD1824"/>
      <c r="AE1824"/>
    </row>
    <row r="1825" spans="2:31" ht="51" hidden="1">
      <c r="B1825" s="313">
        <f t="shared" si="28"/>
        <v>0</v>
      </c>
      <c r="C1825" s="294"/>
      <c r="D1825" s="294"/>
      <c r="E1825" s="294"/>
      <c r="F1825" s="296"/>
      <c r="G1825" s="296"/>
      <c r="H1825" s="296"/>
      <c r="I1825" s="296"/>
      <c r="J1825" s="296"/>
      <c r="K1825" s="302"/>
      <c r="L1825" s="302"/>
      <c r="M1825" s="302"/>
      <c r="N1825" s="302"/>
      <c r="O1825" s="302"/>
      <c r="P1825" s="302"/>
      <c r="Q1825" s="302"/>
      <c r="R1825" s="302"/>
      <c r="S1825" s="302"/>
      <c r="T1825" s="302"/>
      <c r="U1825" s="302"/>
      <c r="V1825" s="302"/>
      <c r="W1825" s="302"/>
      <c r="X1825" s="302"/>
      <c r="Y1825" s="302"/>
      <c r="Z1825" s="302"/>
      <c r="AA1825" s="302"/>
      <c r="AD1825"/>
      <c r="AE1825"/>
    </row>
    <row r="1826" spans="2:31" ht="409.5" hidden="1">
      <c r="B1826" s="313">
        <f t="shared" si="28"/>
        <v>0</v>
      </c>
      <c r="C1826" s="294"/>
      <c r="D1826" s="294"/>
      <c r="E1826" s="294"/>
      <c r="F1826" s="296"/>
      <c r="G1826" s="296"/>
      <c r="H1826" s="296"/>
      <c r="I1826" s="296"/>
      <c r="J1826" s="296"/>
      <c r="K1826" s="302"/>
      <c r="L1826" s="302"/>
      <c r="M1826" s="302"/>
      <c r="N1826" s="302"/>
      <c r="O1826" s="302"/>
      <c r="P1826" s="302"/>
      <c r="Q1826" s="302"/>
      <c r="R1826" s="302"/>
      <c r="S1826" s="302"/>
      <c r="T1826" s="302"/>
      <c r="U1826" s="302"/>
      <c r="V1826" s="302"/>
      <c r="W1826" s="302"/>
      <c r="X1826" s="302"/>
      <c r="Y1826" s="302"/>
      <c r="Z1826" s="302"/>
      <c r="AA1826" s="302"/>
      <c r="AD1826"/>
      <c r="AE1826"/>
    </row>
    <row r="1827" spans="2:31" ht="38.25" hidden="1">
      <c r="B1827" s="313">
        <f t="shared" si="28"/>
        <v>0</v>
      </c>
      <c r="C1827" s="294"/>
      <c r="D1827" s="294"/>
      <c r="E1827" s="294"/>
      <c r="F1827" s="296"/>
      <c r="G1827" s="296"/>
      <c r="H1827" s="296"/>
      <c r="I1827" s="296"/>
      <c r="J1827" s="296"/>
      <c r="K1827" s="302"/>
      <c r="L1827" s="302"/>
      <c r="M1827" s="302"/>
      <c r="N1827" s="302"/>
      <c r="O1827" s="302"/>
      <c r="P1827" s="302"/>
      <c r="Q1827" s="302"/>
      <c r="R1827" s="302"/>
      <c r="S1827" s="302"/>
      <c r="T1827" s="302"/>
      <c r="U1827" s="302"/>
      <c r="V1827" s="302"/>
      <c r="W1827" s="302"/>
      <c r="X1827" s="302"/>
      <c r="Y1827" s="302"/>
      <c r="Z1827" s="302"/>
      <c r="AA1827" s="302"/>
      <c r="AD1827"/>
      <c r="AE1827"/>
    </row>
    <row r="1828" spans="2:31" ht="102" hidden="1">
      <c r="B1828" s="313">
        <f t="shared" si="28"/>
        <v>0</v>
      </c>
      <c r="C1828" s="294"/>
      <c r="D1828" s="294"/>
      <c r="E1828" s="294"/>
      <c r="F1828" s="294"/>
      <c r="G1828" s="294"/>
      <c r="H1828" s="296"/>
      <c r="I1828" s="296"/>
      <c r="J1828" s="296"/>
      <c r="K1828" s="302"/>
      <c r="L1828" s="302"/>
      <c r="M1828" s="302"/>
      <c r="N1828" s="302"/>
      <c r="O1828" s="302"/>
      <c r="P1828" s="302"/>
      <c r="Q1828" s="302"/>
      <c r="R1828" s="302"/>
      <c r="S1828" s="302"/>
      <c r="T1828" s="302"/>
      <c r="U1828" s="302"/>
      <c r="V1828" s="302"/>
      <c r="W1828" s="302"/>
      <c r="X1828" s="302"/>
      <c r="Y1828" s="302"/>
      <c r="Z1828" s="302"/>
      <c r="AA1828" s="302"/>
      <c r="AD1828"/>
      <c r="AE1828"/>
    </row>
    <row r="1829" spans="2:31" ht="293.25" hidden="1">
      <c r="B1829" s="313">
        <f t="shared" si="28"/>
        <v>0</v>
      </c>
      <c r="C1829" s="294"/>
      <c r="D1829" s="294"/>
      <c r="E1829" s="294"/>
      <c r="F1829" s="294"/>
      <c r="G1829" s="294"/>
      <c r="H1829" s="294"/>
      <c r="I1829" s="294"/>
      <c r="J1829" s="294"/>
      <c r="K1829" s="302"/>
      <c r="L1829" s="302"/>
      <c r="M1829" s="302"/>
      <c r="N1829" s="302"/>
      <c r="O1829" s="302"/>
      <c r="P1829" s="302"/>
      <c r="Q1829" s="302"/>
      <c r="R1829" s="302"/>
      <c r="S1829" s="302"/>
      <c r="T1829" s="302"/>
      <c r="U1829" s="302"/>
      <c r="V1829" s="302"/>
      <c r="W1829" s="302"/>
      <c r="X1829" s="302"/>
      <c r="Y1829" s="302"/>
      <c r="Z1829" s="302"/>
      <c r="AA1829" s="302"/>
      <c r="AD1829"/>
      <c r="AE1829"/>
    </row>
    <row r="1830" spans="2:31" ht="409.5" hidden="1">
      <c r="B1830" s="313">
        <f t="shared" si="28"/>
        <v>0</v>
      </c>
      <c r="C1830" s="294"/>
      <c r="D1830" s="294"/>
      <c r="E1830" s="294"/>
      <c r="F1830" s="296"/>
      <c r="G1830" s="296"/>
      <c r="H1830" s="296"/>
      <c r="I1830" s="296"/>
      <c r="J1830" s="296"/>
      <c r="K1830" s="302"/>
      <c r="L1830" s="302"/>
      <c r="M1830" s="302"/>
      <c r="N1830" s="302"/>
      <c r="O1830" s="302"/>
      <c r="P1830" s="302"/>
      <c r="Q1830" s="302"/>
      <c r="R1830" s="302"/>
      <c r="S1830" s="302"/>
      <c r="T1830" s="302"/>
      <c r="U1830" s="302"/>
      <c r="V1830" s="302"/>
      <c r="W1830" s="302"/>
      <c r="X1830" s="302"/>
      <c r="Y1830" s="302"/>
      <c r="Z1830" s="302"/>
      <c r="AA1830" s="302"/>
      <c r="AD1830"/>
      <c r="AE1830"/>
    </row>
    <row r="1831" spans="2:31" ht="409.5" hidden="1">
      <c r="B1831" s="313">
        <f t="shared" si="28"/>
        <v>0</v>
      </c>
      <c r="C1831" s="294"/>
      <c r="D1831" s="294"/>
      <c r="E1831" s="294"/>
      <c r="F1831" s="296"/>
      <c r="G1831" s="296"/>
      <c r="H1831" s="296"/>
      <c r="I1831" s="296"/>
      <c r="J1831" s="296"/>
      <c r="K1831" s="302"/>
      <c r="L1831" s="302"/>
      <c r="M1831" s="302"/>
      <c r="N1831" s="302"/>
      <c r="O1831" s="302"/>
      <c r="P1831" s="302"/>
      <c r="Q1831" s="302"/>
      <c r="R1831" s="302"/>
      <c r="S1831" s="302"/>
      <c r="T1831" s="302"/>
      <c r="U1831" s="302"/>
      <c r="V1831" s="302"/>
      <c r="W1831" s="302"/>
      <c r="X1831" s="302"/>
      <c r="Y1831" s="302"/>
      <c r="Z1831" s="302"/>
      <c r="AA1831" s="302"/>
      <c r="AD1831"/>
      <c r="AE1831"/>
    </row>
    <row r="1832" spans="2:31" ht="409.5" hidden="1">
      <c r="B1832" s="313">
        <f t="shared" si="28"/>
        <v>0</v>
      </c>
      <c r="C1832" s="294"/>
      <c r="D1832" s="294"/>
      <c r="E1832" s="294"/>
      <c r="F1832" s="296"/>
      <c r="G1832" s="296"/>
      <c r="H1832" s="296"/>
      <c r="I1832" s="296"/>
      <c r="J1832" s="296"/>
      <c r="K1832" s="302"/>
      <c r="L1832" s="302"/>
      <c r="M1832" s="302"/>
      <c r="N1832" s="302"/>
      <c r="O1832" s="302"/>
      <c r="P1832" s="302"/>
      <c r="Q1832" s="302"/>
      <c r="R1832" s="302"/>
      <c r="S1832" s="302"/>
      <c r="T1832" s="302"/>
      <c r="U1832" s="302"/>
      <c r="V1832" s="302"/>
      <c r="W1832" s="302"/>
      <c r="X1832" s="302"/>
      <c r="Y1832" s="302"/>
      <c r="Z1832" s="302"/>
      <c r="AA1832" s="302"/>
      <c r="AD1832"/>
      <c r="AE1832"/>
    </row>
    <row r="1833" spans="2:31" ht="409.5" hidden="1">
      <c r="B1833" s="313">
        <f t="shared" si="28"/>
        <v>0</v>
      </c>
      <c r="C1833" s="294"/>
      <c r="D1833" s="294"/>
      <c r="E1833" s="294"/>
      <c r="F1833" s="296"/>
      <c r="G1833" s="296"/>
      <c r="H1833" s="296"/>
      <c r="I1833" s="296"/>
      <c r="J1833" s="296"/>
      <c r="K1833" s="302"/>
      <c r="L1833" s="302"/>
      <c r="M1833" s="302"/>
      <c r="N1833" s="302"/>
      <c r="O1833" s="302"/>
      <c r="P1833" s="302"/>
      <c r="Q1833" s="302"/>
      <c r="R1833" s="302"/>
      <c r="S1833" s="302"/>
      <c r="T1833" s="302"/>
      <c r="U1833" s="302"/>
      <c r="V1833" s="302"/>
      <c r="W1833" s="302"/>
      <c r="X1833" s="302"/>
      <c r="Y1833" s="302"/>
      <c r="Z1833" s="302"/>
      <c r="AA1833" s="302"/>
      <c r="AD1833"/>
      <c r="AE1833"/>
    </row>
    <row r="1834" spans="2:31" ht="409.5" hidden="1">
      <c r="B1834" s="313">
        <f t="shared" si="28"/>
        <v>0</v>
      </c>
      <c r="C1834" s="294"/>
      <c r="D1834" s="294"/>
      <c r="E1834" s="294"/>
      <c r="F1834" s="296"/>
      <c r="G1834" s="296"/>
      <c r="H1834" s="296"/>
      <c r="I1834" s="296"/>
      <c r="J1834" s="296"/>
      <c r="K1834" s="302"/>
      <c r="L1834" s="302"/>
      <c r="M1834" s="302"/>
      <c r="N1834" s="302"/>
      <c r="O1834" s="302"/>
      <c r="P1834" s="302"/>
      <c r="Q1834" s="302"/>
      <c r="R1834" s="302"/>
      <c r="S1834" s="302"/>
      <c r="T1834" s="302"/>
      <c r="U1834" s="302"/>
      <c r="V1834" s="302"/>
      <c r="W1834" s="302"/>
      <c r="X1834" s="302"/>
      <c r="Y1834" s="302"/>
      <c r="Z1834" s="302"/>
      <c r="AA1834" s="302"/>
      <c r="AD1834"/>
      <c r="AE1834"/>
    </row>
    <row r="1835" spans="2:31" ht="63.75" hidden="1">
      <c r="B1835" s="313">
        <f t="shared" si="28"/>
        <v>0</v>
      </c>
      <c r="C1835" s="294"/>
      <c r="D1835" s="294"/>
      <c r="E1835" s="294"/>
      <c r="F1835" s="296"/>
      <c r="G1835" s="296"/>
      <c r="H1835" s="296"/>
      <c r="I1835" s="296"/>
      <c r="J1835" s="296"/>
      <c r="K1835" s="302"/>
      <c r="L1835" s="302"/>
      <c r="M1835" s="302"/>
      <c r="N1835" s="302"/>
      <c r="O1835" s="302"/>
      <c r="P1835" s="302"/>
      <c r="Q1835" s="302"/>
      <c r="R1835" s="302"/>
      <c r="S1835" s="302"/>
      <c r="T1835" s="302"/>
      <c r="U1835" s="302"/>
      <c r="V1835" s="302"/>
      <c r="W1835" s="302"/>
      <c r="X1835" s="302"/>
      <c r="Y1835" s="302"/>
      <c r="Z1835" s="302"/>
      <c r="AA1835" s="302"/>
      <c r="AD1835"/>
      <c r="AE1835"/>
    </row>
    <row r="1836" spans="2:31" ht="280.5" hidden="1">
      <c r="B1836" s="313">
        <f t="shared" si="28"/>
        <v>0</v>
      </c>
      <c r="C1836" s="294"/>
      <c r="D1836" s="294"/>
      <c r="E1836" s="294"/>
      <c r="F1836" s="296"/>
      <c r="G1836" s="296"/>
      <c r="H1836" s="296"/>
      <c r="I1836" s="296"/>
      <c r="J1836" s="296"/>
      <c r="K1836" s="302"/>
      <c r="L1836" s="302"/>
      <c r="M1836" s="302"/>
      <c r="N1836" s="302"/>
      <c r="O1836" s="302"/>
      <c r="P1836" s="302"/>
      <c r="Q1836" s="302"/>
      <c r="R1836" s="302"/>
      <c r="S1836" s="302"/>
      <c r="T1836" s="302"/>
      <c r="U1836" s="302"/>
      <c r="V1836" s="302"/>
      <c r="W1836" s="302"/>
      <c r="X1836" s="302"/>
      <c r="Y1836" s="302"/>
      <c r="Z1836" s="302"/>
      <c r="AA1836" s="302"/>
      <c r="AD1836"/>
      <c r="AE1836"/>
    </row>
    <row r="1837" spans="2:31" ht="306" hidden="1">
      <c r="B1837" s="313">
        <f t="shared" si="28"/>
        <v>0</v>
      </c>
      <c r="C1837" s="294"/>
      <c r="D1837" s="294"/>
      <c r="E1837" s="294"/>
      <c r="F1837" s="296"/>
      <c r="G1837" s="296"/>
      <c r="H1837" s="296"/>
      <c r="I1837" s="296"/>
      <c r="J1837" s="296"/>
      <c r="K1837" s="302"/>
      <c r="L1837" s="302"/>
      <c r="M1837" s="302"/>
      <c r="N1837" s="302"/>
      <c r="O1837" s="302"/>
      <c r="P1837" s="302"/>
      <c r="Q1837" s="302"/>
      <c r="R1837" s="302"/>
      <c r="S1837" s="302"/>
      <c r="T1837" s="302"/>
      <c r="U1837" s="302"/>
      <c r="V1837" s="302"/>
      <c r="W1837" s="302"/>
      <c r="X1837" s="302"/>
      <c r="Y1837" s="302"/>
      <c r="Z1837" s="302"/>
      <c r="AA1837" s="302"/>
      <c r="AD1837"/>
      <c r="AE1837"/>
    </row>
    <row r="1838" spans="2:31" ht="409.5" hidden="1">
      <c r="B1838" s="313">
        <f t="shared" si="28"/>
        <v>0</v>
      </c>
      <c r="C1838" s="296"/>
      <c r="D1838" s="296"/>
      <c r="E1838" s="296"/>
      <c r="F1838" s="296"/>
      <c r="G1838" s="296"/>
      <c r="H1838" s="296"/>
      <c r="I1838" s="296"/>
      <c r="J1838" s="296"/>
      <c r="K1838" s="302"/>
      <c r="L1838" s="302"/>
      <c r="M1838" s="302"/>
      <c r="N1838" s="302"/>
      <c r="O1838" s="302"/>
      <c r="P1838" s="302"/>
      <c r="Q1838" s="302"/>
      <c r="R1838" s="302"/>
      <c r="S1838" s="302"/>
      <c r="T1838" s="302"/>
      <c r="U1838" s="302"/>
      <c r="V1838" s="302"/>
      <c r="W1838" s="302"/>
      <c r="X1838" s="302"/>
      <c r="Y1838" s="302"/>
      <c r="Z1838" s="302"/>
      <c r="AA1838" s="302"/>
      <c r="AD1838"/>
      <c r="AE1838"/>
    </row>
    <row r="1839" spans="2:31" ht="38.25" hidden="1">
      <c r="B1839" s="313">
        <f t="shared" si="28"/>
        <v>0</v>
      </c>
      <c r="C1839" s="296"/>
      <c r="D1839" s="296"/>
      <c r="E1839" s="296"/>
      <c r="F1839" s="296"/>
      <c r="G1839" s="296"/>
      <c r="H1839" s="296"/>
      <c r="I1839" s="296"/>
      <c r="J1839" s="296"/>
      <c r="K1839" s="302"/>
      <c r="L1839" s="302"/>
      <c r="M1839" s="302"/>
      <c r="N1839" s="302"/>
      <c r="O1839" s="302"/>
      <c r="P1839" s="302"/>
      <c r="Q1839" s="302"/>
      <c r="R1839" s="302"/>
      <c r="S1839" s="302"/>
      <c r="T1839" s="302"/>
      <c r="U1839" s="302"/>
      <c r="V1839" s="302"/>
      <c r="W1839" s="302"/>
      <c r="X1839" s="302"/>
      <c r="Y1839" s="302"/>
      <c r="Z1839" s="302"/>
      <c r="AA1839" s="302"/>
      <c r="AD1839"/>
      <c r="AE1839"/>
    </row>
    <row r="1840" spans="2:31" ht="38.25" hidden="1">
      <c r="B1840" s="313">
        <f t="shared" si="28"/>
        <v>0</v>
      </c>
      <c r="C1840" s="296"/>
      <c r="D1840" s="296"/>
      <c r="E1840" s="296"/>
      <c r="F1840" s="296"/>
      <c r="G1840" s="296"/>
      <c r="H1840" s="296"/>
      <c r="I1840" s="296"/>
      <c r="J1840" s="296"/>
      <c r="K1840" s="302"/>
      <c r="L1840" s="302"/>
      <c r="M1840" s="302"/>
      <c r="N1840" s="302"/>
      <c r="O1840" s="302"/>
      <c r="P1840" s="302"/>
      <c r="Q1840" s="302"/>
      <c r="R1840" s="302"/>
      <c r="S1840" s="302"/>
      <c r="T1840" s="302"/>
      <c r="U1840" s="302"/>
      <c r="V1840" s="302"/>
      <c r="W1840" s="302"/>
      <c r="X1840" s="302"/>
      <c r="Y1840" s="302"/>
      <c r="Z1840" s="302"/>
      <c r="AA1840" s="302"/>
      <c r="AD1840"/>
      <c r="AE1840"/>
    </row>
    <row r="1841" spans="2:31" ht="409.5" hidden="1">
      <c r="B1841" s="313">
        <f t="shared" si="28"/>
        <v>0</v>
      </c>
      <c r="C1841" s="296"/>
      <c r="D1841" s="296"/>
      <c r="E1841" s="296"/>
      <c r="F1841" s="296"/>
      <c r="G1841" s="296"/>
      <c r="H1841" s="296"/>
      <c r="I1841" s="296"/>
      <c r="J1841" s="296"/>
      <c r="K1841" s="302"/>
      <c r="L1841" s="302"/>
      <c r="M1841" s="302"/>
      <c r="N1841" s="302"/>
      <c r="O1841" s="302"/>
      <c r="P1841" s="302"/>
      <c r="Q1841" s="302"/>
      <c r="R1841" s="302"/>
      <c r="S1841" s="302"/>
      <c r="T1841" s="302"/>
      <c r="U1841" s="302"/>
      <c r="V1841" s="302"/>
      <c r="W1841" s="302"/>
      <c r="X1841" s="302"/>
      <c r="Y1841" s="302"/>
      <c r="Z1841" s="302"/>
      <c r="AA1841" s="302"/>
      <c r="AD1841"/>
      <c r="AE1841"/>
    </row>
    <row r="1842" spans="2:31" ht="409.5" hidden="1">
      <c r="B1842" s="313">
        <f t="shared" si="28"/>
        <v>0</v>
      </c>
      <c r="C1842" s="296"/>
      <c r="D1842" s="296"/>
      <c r="E1842" s="296"/>
      <c r="F1842" s="296"/>
      <c r="G1842" s="296"/>
      <c r="H1842" s="296"/>
      <c r="I1842" s="296"/>
      <c r="J1842" s="296"/>
      <c r="K1842" s="302"/>
      <c r="L1842" s="302"/>
      <c r="M1842" s="302"/>
      <c r="N1842" s="302"/>
      <c r="O1842" s="302"/>
      <c r="P1842" s="302"/>
      <c r="Q1842" s="302"/>
      <c r="R1842" s="302"/>
      <c r="S1842" s="302"/>
      <c r="T1842" s="302"/>
      <c r="U1842" s="302"/>
      <c r="V1842" s="302"/>
      <c r="W1842" s="302"/>
      <c r="X1842" s="302"/>
      <c r="Y1842" s="302"/>
      <c r="Z1842" s="302"/>
      <c r="AA1842" s="302"/>
      <c r="AD1842"/>
      <c r="AE1842"/>
    </row>
    <row r="1843" spans="2:31" ht="409.5" hidden="1">
      <c r="B1843" s="313">
        <f t="shared" si="28"/>
        <v>0</v>
      </c>
      <c r="C1843" s="296"/>
      <c r="D1843" s="296"/>
      <c r="E1843" s="296"/>
      <c r="F1843" s="296"/>
      <c r="G1843" s="296"/>
      <c r="H1843" s="296"/>
      <c r="I1843" s="296"/>
      <c r="J1843" s="296"/>
      <c r="K1843" s="302"/>
      <c r="L1843" s="302"/>
      <c r="M1843" s="302"/>
      <c r="N1843" s="302"/>
      <c r="O1843" s="302"/>
      <c r="P1843" s="302"/>
      <c r="Q1843" s="302"/>
      <c r="R1843" s="302"/>
      <c r="S1843" s="302"/>
      <c r="T1843" s="302"/>
      <c r="U1843" s="302"/>
      <c r="V1843" s="302"/>
      <c r="W1843" s="302"/>
      <c r="X1843" s="302"/>
      <c r="Y1843" s="302"/>
      <c r="Z1843" s="302"/>
      <c r="AA1843" s="302"/>
      <c r="AD1843"/>
      <c r="AE1843"/>
    </row>
    <row r="1844" spans="2:31" ht="255" hidden="1">
      <c r="B1844" s="313">
        <f t="shared" si="28"/>
        <v>0</v>
      </c>
      <c r="C1844" s="296"/>
      <c r="D1844" s="296"/>
      <c r="E1844" s="296"/>
      <c r="F1844" s="296"/>
      <c r="G1844" s="296"/>
      <c r="H1844" s="296"/>
      <c r="I1844" s="296"/>
      <c r="J1844" s="296"/>
      <c r="K1844" s="302"/>
      <c r="L1844" s="302"/>
      <c r="M1844" s="302"/>
      <c r="N1844" s="302"/>
      <c r="O1844" s="302"/>
      <c r="P1844" s="302"/>
      <c r="Q1844" s="302"/>
      <c r="R1844" s="302"/>
      <c r="S1844" s="302"/>
      <c r="T1844" s="302"/>
      <c r="U1844" s="302"/>
      <c r="V1844" s="302"/>
      <c r="W1844" s="302"/>
      <c r="X1844" s="302"/>
      <c r="Y1844" s="302"/>
      <c r="Z1844" s="302"/>
      <c r="AA1844" s="302"/>
      <c r="AD1844"/>
      <c r="AE1844"/>
    </row>
    <row r="1845" spans="2:31" ht="409.5" hidden="1">
      <c r="B1845" s="313">
        <f t="shared" si="28"/>
        <v>0</v>
      </c>
      <c r="C1845" s="296"/>
      <c r="D1845" s="296"/>
      <c r="E1845" s="296"/>
      <c r="F1845" s="296"/>
      <c r="G1845" s="296"/>
      <c r="H1845" s="296"/>
      <c r="I1845" s="296"/>
      <c r="J1845" s="296"/>
      <c r="K1845" s="302"/>
      <c r="L1845" s="302"/>
      <c r="M1845" s="302"/>
      <c r="N1845" s="302"/>
      <c r="O1845" s="302"/>
      <c r="P1845" s="302"/>
      <c r="Q1845" s="302"/>
      <c r="R1845" s="302"/>
      <c r="S1845" s="302"/>
      <c r="T1845" s="302"/>
      <c r="U1845" s="302"/>
      <c r="V1845" s="302"/>
      <c r="W1845" s="302"/>
      <c r="X1845" s="302"/>
      <c r="Y1845" s="302"/>
      <c r="Z1845" s="302"/>
      <c r="AA1845" s="302"/>
      <c r="AD1845"/>
      <c r="AE1845"/>
    </row>
    <row r="1846" spans="2:31" ht="409.5" hidden="1">
      <c r="B1846" s="313">
        <f t="shared" si="28"/>
        <v>0</v>
      </c>
      <c r="C1846" s="296"/>
      <c r="D1846" s="296"/>
      <c r="E1846" s="296"/>
      <c r="F1846" s="296"/>
      <c r="G1846" s="296"/>
      <c r="H1846" s="296"/>
      <c r="I1846" s="296"/>
      <c r="J1846" s="296"/>
      <c r="K1846" s="302"/>
      <c r="L1846" s="302"/>
      <c r="M1846" s="302"/>
      <c r="N1846" s="302"/>
      <c r="O1846" s="302"/>
      <c r="P1846" s="302"/>
      <c r="Q1846" s="302"/>
      <c r="R1846" s="302"/>
      <c r="S1846" s="302"/>
      <c r="T1846" s="302"/>
      <c r="U1846" s="302"/>
      <c r="V1846" s="302"/>
      <c r="W1846" s="302"/>
      <c r="X1846" s="302"/>
      <c r="Y1846" s="302"/>
      <c r="Z1846" s="302"/>
      <c r="AA1846" s="302"/>
      <c r="AD1846"/>
      <c r="AE1846"/>
    </row>
    <row r="1847" spans="2:31" ht="293.25" hidden="1">
      <c r="B1847" s="313">
        <f t="shared" si="28"/>
        <v>0</v>
      </c>
      <c r="C1847" s="296"/>
      <c r="D1847" s="296"/>
      <c r="E1847" s="296"/>
      <c r="F1847" s="296"/>
      <c r="G1847" s="296"/>
      <c r="H1847" s="296"/>
      <c r="I1847" s="296"/>
      <c r="J1847" s="296"/>
      <c r="K1847" s="302"/>
      <c r="L1847" s="302"/>
      <c r="M1847" s="302"/>
      <c r="N1847" s="302"/>
      <c r="O1847" s="302"/>
      <c r="P1847" s="302"/>
      <c r="Q1847" s="302"/>
      <c r="R1847" s="302"/>
      <c r="S1847" s="302"/>
      <c r="T1847" s="302"/>
      <c r="U1847" s="302"/>
      <c r="V1847" s="302"/>
      <c r="W1847" s="302"/>
      <c r="X1847" s="302"/>
      <c r="Y1847" s="302"/>
      <c r="Z1847" s="302"/>
      <c r="AA1847" s="302"/>
      <c r="AD1847"/>
      <c r="AE1847"/>
    </row>
    <row r="1848" spans="2:31" ht="409.5" hidden="1">
      <c r="B1848" s="313">
        <f t="shared" si="28"/>
        <v>0</v>
      </c>
      <c r="C1848" s="296"/>
      <c r="D1848" s="296"/>
      <c r="E1848" s="296"/>
      <c r="F1848" s="296"/>
      <c r="G1848" s="296"/>
      <c r="H1848" s="296"/>
      <c r="I1848" s="296"/>
      <c r="J1848" s="296"/>
      <c r="K1848" s="302"/>
      <c r="L1848" s="302"/>
      <c r="M1848" s="302"/>
      <c r="N1848" s="302"/>
      <c r="O1848" s="302"/>
      <c r="P1848" s="302"/>
      <c r="Q1848" s="302"/>
      <c r="R1848" s="302"/>
      <c r="S1848" s="302"/>
      <c r="T1848" s="302"/>
      <c r="U1848" s="302"/>
      <c r="V1848" s="302"/>
      <c r="W1848" s="302"/>
      <c r="X1848" s="302"/>
      <c r="Y1848" s="302"/>
      <c r="Z1848" s="302"/>
      <c r="AA1848" s="302"/>
      <c r="AD1848"/>
      <c r="AE1848"/>
    </row>
    <row r="1849" spans="2:31" ht="204" hidden="1">
      <c r="B1849" s="313">
        <f t="shared" si="28"/>
        <v>0</v>
      </c>
      <c r="C1849" s="296"/>
      <c r="D1849" s="296"/>
      <c r="E1849" s="296"/>
      <c r="F1849" s="296"/>
      <c r="G1849" s="296"/>
      <c r="H1849" s="296"/>
      <c r="I1849" s="296"/>
      <c r="J1849" s="296"/>
      <c r="K1849" s="302"/>
      <c r="L1849" s="302"/>
      <c r="M1849" s="302"/>
      <c r="N1849" s="302"/>
      <c r="O1849" s="302"/>
      <c r="P1849" s="302"/>
      <c r="Q1849" s="302"/>
      <c r="R1849" s="302"/>
      <c r="S1849" s="302"/>
      <c r="T1849" s="302"/>
      <c r="U1849" s="302"/>
      <c r="V1849" s="302"/>
      <c r="W1849" s="302"/>
      <c r="X1849" s="302"/>
      <c r="Y1849" s="302"/>
      <c r="Z1849" s="302"/>
      <c r="AA1849" s="302"/>
      <c r="AD1849"/>
      <c r="AE1849"/>
    </row>
    <row r="1850" spans="2:31" ht="357" hidden="1">
      <c r="B1850" s="313">
        <f t="shared" si="28"/>
        <v>0</v>
      </c>
      <c r="C1850" s="296"/>
      <c r="D1850" s="296"/>
      <c r="E1850" s="296"/>
      <c r="F1850" s="296"/>
      <c r="G1850" s="296"/>
      <c r="H1850" s="296"/>
      <c r="I1850" s="296"/>
      <c r="J1850" s="296"/>
      <c r="K1850" s="302"/>
      <c r="L1850" s="302"/>
      <c r="M1850" s="302"/>
      <c r="N1850" s="302"/>
      <c r="O1850" s="302"/>
      <c r="P1850" s="302"/>
      <c r="Q1850" s="302"/>
      <c r="R1850" s="302"/>
      <c r="S1850" s="302"/>
      <c r="T1850" s="302"/>
      <c r="U1850" s="302"/>
      <c r="V1850" s="302"/>
      <c r="W1850" s="302"/>
      <c r="X1850" s="302"/>
      <c r="Y1850" s="302"/>
      <c r="Z1850" s="302"/>
      <c r="AA1850" s="302"/>
      <c r="AD1850"/>
      <c r="AE1850"/>
    </row>
    <row r="1851" spans="2:31" ht="229.5" hidden="1">
      <c r="B1851" s="313">
        <f t="shared" si="28"/>
        <v>0</v>
      </c>
      <c r="C1851" s="296"/>
      <c r="D1851" s="296"/>
      <c r="E1851" s="296"/>
      <c r="F1851" s="296"/>
      <c r="G1851" s="296"/>
      <c r="H1851" s="296"/>
      <c r="I1851" s="296"/>
      <c r="J1851" s="296"/>
      <c r="K1851" s="302"/>
      <c r="L1851" s="302"/>
      <c r="M1851" s="302"/>
      <c r="N1851" s="302"/>
      <c r="O1851" s="302"/>
      <c r="P1851" s="302"/>
      <c r="Q1851" s="302"/>
      <c r="R1851" s="302"/>
      <c r="S1851" s="302"/>
      <c r="T1851" s="302"/>
      <c r="U1851" s="302"/>
      <c r="V1851" s="302"/>
      <c r="W1851" s="302"/>
      <c r="X1851" s="302"/>
      <c r="Y1851" s="302"/>
      <c r="Z1851" s="302"/>
      <c r="AA1851" s="302"/>
      <c r="AD1851"/>
      <c r="AE1851"/>
    </row>
    <row r="1852" spans="2:31" ht="409.5" hidden="1">
      <c r="B1852" s="313">
        <f t="shared" si="28"/>
        <v>0</v>
      </c>
      <c r="C1852" s="296"/>
      <c r="D1852" s="296"/>
      <c r="E1852" s="296"/>
      <c r="F1852" s="296"/>
      <c r="G1852" s="296"/>
      <c r="H1852" s="296"/>
      <c r="I1852" s="296"/>
      <c r="J1852" s="296"/>
      <c r="K1852" s="302"/>
      <c r="L1852" s="302"/>
      <c r="M1852" s="302"/>
      <c r="N1852" s="302"/>
      <c r="O1852" s="302"/>
      <c r="P1852" s="302"/>
      <c r="Q1852" s="302"/>
      <c r="R1852" s="302"/>
      <c r="S1852" s="302"/>
      <c r="T1852" s="302"/>
      <c r="U1852" s="302"/>
      <c r="V1852" s="302"/>
      <c r="W1852" s="302"/>
      <c r="X1852" s="302"/>
      <c r="Y1852" s="302"/>
      <c r="Z1852" s="302"/>
      <c r="AA1852" s="302"/>
      <c r="AD1852"/>
      <c r="AE1852"/>
    </row>
    <row r="1853" spans="2:31" ht="255" hidden="1">
      <c r="B1853" s="313">
        <f t="shared" si="28"/>
        <v>0</v>
      </c>
      <c r="C1853" s="296"/>
      <c r="D1853" s="296"/>
      <c r="E1853" s="296"/>
      <c r="F1853" s="296"/>
      <c r="G1853" s="296"/>
      <c r="H1853" s="296"/>
      <c r="I1853" s="296"/>
      <c r="J1853" s="296"/>
      <c r="K1853" s="302"/>
      <c r="L1853" s="302"/>
      <c r="M1853" s="302"/>
      <c r="N1853" s="302"/>
      <c r="O1853" s="302"/>
      <c r="P1853" s="302"/>
      <c r="Q1853" s="302"/>
      <c r="R1853" s="302"/>
      <c r="S1853" s="302"/>
      <c r="T1853" s="302"/>
      <c r="U1853" s="302"/>
      <c r="V1853" s="302"/>
      <c r="W1853" s="302"/>
      <c r="X1853" s="302"/>
      <c r="Y1853" s="302"/>
      <c r="Z1853" s="302"/>
      <c r="AA1853" s="302"/>
      <c r="AD1853"/>
      <c r="AE1853"/>
    </row>
    <row r="1854" spans="2:31" ht="409.5" hidden="1">
      <c r="B1854" s="313">
        <f t="shared" si="28"/>
        <v>0</v>
      </c>
      <c r="C1854" s="296"/>
      <c r="D1854" s="296"/>
      <c r="E1854" s="296"/>
      <c r="F1854" s="296"/>
      <c r="G1854" s="296"/>
      <c r="H1854" s="296"/>
      <c r="I1854" s="296"/>
      <c r="J1854" s="296"/>
      <c r="K1854" s="302"/>
      <c r="L1854" s="302"/>
      <c r="M1854" s="302"/>
      <c r="N1854" s="302"/>
      <c r="O1854" s="302"/>
      <c r="P1854" s="302"/>
      <c r="Q1854" s="302"/>
      <c r="R1854" s="302"/>
      <c r="S1854" s="302"/>
      <c r="T1854" s="302"/>
      <c r="U1854" s="302"/>
      <c r="V1854" s="302"/>
      <c r="W1854" s="302"/>
      <c r="X1854" s="302"/>
      <c r="Y1854" s="302"/>
      <c r="Z1854" s="302"/>
      <c r="AA1854" s="302"/>
      <c r="AD1854"/>
      <c r="AE1854"/>
    </row>
    <row r="1855" spans="2:31" ht="38.25" hidden="1">
      <c r="B1855" s="313">
        <f t="shared" si="28"/>
        <v>0</v>
      </c>
      <c r="C1855" s="296"/>
      <c r="D1855" s="296"/>
      <c r="E1855" s="296"/>
      <c r="F1855" s="296"/>
      <c r="G1855" s="296"/>
      <c r="H1855" s="296"/>
      <c r="I1855" s="296"/>
      <c r="J1855" s="296"/>
      <c r="K1855" s="302"/>
      <c r="L1855" s="302"/>
      <c r="M1855" s="302"/>
      <c r="N1855" s="302"/>
      <c r="O1855" s="302"/>
      <c r="P1855" s="302"/>
      <c r="Q1855" s="302"/>
      <c r="R1855" s="302"/>
      <c r="S1855" s="302"/>
      <c r="T1855" s="302"/>
      <c r="U1855" s="302"/>
      <c r="V1855" s="302"/>
      <c r="W1855" s="302"/>
      <c r="X1855" s="302"/>
      <c r="Y1855" s="302"/>
      <c r="Z1855" s="302"/>
      <c r="AA1855" s="302"/>
      <c r="AD1855"/>
      <c r="AE1855"/>
    </row>
    <row r="1856" spans="2:31" ht="280.5" hidden="1">
      <c r="B1856" s="313">
        <f t="shared" si="28"/>
        <v>0</v>
      </c>
      <c r="C1856" s="296"/>
      <c r="D1856" s="296"/>
      <c r="E1856" s="296"/>
      <c r="F1856" s="296"/>
      <c r="G1856" s="296"/>
      <c r="H1856" s="296"/>
      <c r="I1856" s="296"/>
      <c r="J1856" s="296"/>
      <c r="K1856" s="302"/>
      <c r="L1856" s="302"/>
      <c r="M1856" s="302"/>
      <c r="N1856" s="302"/>
      <c r="O1856" s="302"/>
      <c r="P1856" s="302"/>
      <c r="Q1856" s="302"/>
      <c r="R1856" s="302"/>
      <c r="S1856" s="302"/>
      <c r="T1856" s="302"/>
      <c r="U1856" s="302"/>
      <c r="V1856" s="302"/>
      <c r="W1856" s="302"/>
      <c r="X1856" s="302"/>
      <c r="Y1856" s="302"/>
      <c r="Z1856" s="302"/>
      <c r="AA1856" s="302"/>
      <c r="AD1856"/>
      <c r="AE1856"/>
    </row>
    <row r="1857" spans="2:31" ht="114.75" hidden="1">
      <c r="B1857" s="313">
        <f t="shared" si="28"/>
        <v>0</v>
      </c>
      <c r="C1857" s="296"/>
      <c r="D1857" s="296"/>
      <c r="E1857" s="296"/>
      <c r="F1857" s="296"/>
      <c r="G1857" s="296"/>
      <c r="H1857" s="296"/>
      <c r="I1857" s="296"/>
      <c r="J1857" s="296"/>
      <c r="K1857" s="302"/>
      <c r="L1857" s="302"/>
      <c r="M1857" s="302"/>
      <c r="N1857" s="302"/>
      <c r="O1857" s="302"/>
      <c r="P1857" s="302"/>
      <c r="Q1857" s="302"/>
      <c r="R1857" s="302"/>
      <c r="S1857" s="302"/>
      <c r="T1857" s="302"/>
      <c r="U1857" s="302"/>
      <c r="V1857" s="302"/>
      <c r="W1857" s="302"/>
      <c r="X1857" s="302"/>
      <c r="Y1857" s="302"/>
      <c r="Z1857" s="302"/>
      <c r="AA1857" s="302"/>
      <c r="AD1857"/>
      <c r="AE1857"/>
    </row>
    <row r="1858" spans="2:31" ht="344.25" hidden="1">
      <c r="B1858" s="313">
        <f t="shared" si="28"/>
        <v>0</v>
      </c>
      <c r="C1858" s="296"/>
      <c r="D1858" s="296"/>
      <c r="E1858" s="296"/>
      <c r="F1858" s="296"/>
      <c r="G1858" s="296"/>
      <c r="H1858" s="296"/>
      <c r="I1858" s="296"/>
      <c r="J1858" s="296"/>
      <c r="K1858" s="302"/>
      <c r="L1858" s="302"/>
      <c r="M1858" s="302"/>
      <c r="N1858" s="302"/>
      <c r="O1858" s="302"/>
      <c r="P1858" s="302"/>
      <c r="Q1858" s="302"/>
      <c r="R1858" s="302"/>
      <c r="S1858" s="302"/>
      <c r="T1858" s="302"/>
      <c r="U1858" s="302"/>
      <c r="V1858" s="302"/>
      <c r="W1858" s="302"/>
      <c r="X1858" s="302"/>
      <c r="Y1858" s="302"/>
      <c r="Z1858" s="302"/>
      <c r="AA1858" s="302"/>
      <c r="AD1858"/>
      <c r="AE1858"/>
    </row>
    <row r="1859" spans="2:31" ht="409.5" hidden="1">
      <c r="B1859" s="313">
        <f t="shared" si="28"/>
        <v>0</v>
      </c>
      <c r="C1859" s="296"/>
      <c r="D1859" s="296"/>
      <c r="E1859" s="296"/>
      <c r="F1859" s="296"/>
      <c r="G1859" s="296"/>
      <c r="H1859" s="296"/>
      <c r="I1859" s="296"/>
      <c r="J1859" s="296"/>
      <c r="K1859" s="302"/>
      <c r="L1859" s="302"/>
      <c r="M1859" s="302"/>
      <c r="N1859" s="302"/>
      <c r="O1859" s="302"/>
      <c r="P1859" s="302"/>
      <c r="Q1859" s="302"/>
      <c r="R1859" s="302"/>
      <c r="S1859" s="302"/>
      <c r="T1859" s="302"/>
      <c r="U1859" s="302"/>
      <c r="V1859" s="302"/>
      <c r="W1859" s="302"/>
      <c r="X1859" s="302"/>
      <c r="Y1859" s="302"/>
      <c r="Z1859" s="302"/>
      <c r="AA1859" s="302"/>
      <c r="AD1859"/>
      <c r="AE1859"/>
    </row>
    <row r="1860" spans="2:31" ht="153" hidden="1">
      <c r="B1860" s="313">
        <f t="shared" si="28"/>
        <v>0</v>
      </c>
      <c r="C1860" s="296"/>
      <c r="D1860" s="296"/>
      <c r="E1860" s="296"/>
      <c r="F1860" s="296"/>
      <c r="G1860" s="296"/>
      <c r="H1860" s="296"/>
      <c r="I1860" s="296"/>
      <c r="J1860" s="296"/>
      <c r="K1860" s="302"/>
      <c r="L1860" s="302"/>
      <c r="M1860" s="302"/>
      <c r="N1860" s="302"/>
      <c r="O1860" s="302"/>
      <c r="P1860" s="302"/>
      <c r="Q1860" s="302"/>
      <c r="R1860" s="302"/>
      <c r="S1860" s="302"/>
      <c r="T1860" s="302"/>
      <c r="U1860" s="302"/>
      <c r="V1860" s="302"/>
      <c r="W1860" s="302"/>
      <c r="X1860" s="302"/>
      <c r="Y1860" s="302"/>
      <c r="Z1860" s="302"/>
      <c r="AA1860" s="302"/>
      <c r="AD1860"/>
      <c r="AE1860"/>
    </row>
    <row r="1861" spans="2:31" ht="63.75" hidden="1">
      <c r="B1861" s="313">
        <f t="shared" si="28"/>
        <v>0</v>
      </c>
      <c r="C1861" s="296"/>
      <c r="D1861" s="296"/>
      <c r="E1861" s="296"/>
      <c r="F1861" s="296"/>
      <c r="G1861" s="296"/>
      <c r="H1861" s="296"/>
      <c r="I1861" s="296"/>
      <c r="J1861" s="296"/>
      <c r="K1861" s="302"/>
      <c r="L1861" s="302"/>
      <c r="M1861" s="302"/>
      <c r="N1861" s="302"/>
      <c r="O1861" s="302"/>
      <c r="P1861" s="302"/>
      <c r="Q1861" s="302"/>
      <c r="R1861" s="302"/>
      <c r="S1861" s="302"/>
      <c r="T1861" s="302"/>
      <c r="U1861" s="302"/>
      <c r="V1861" s="302"/>
      <c r="W1861" s="302"/>
      <c r="X1861" s="302"/>
      <c r="Y1861" s="302"/>
      <c r="Z1861" s="302"/>
      <c r="AA1861" s="302"/>
      <c r="AD1861"/>
      <c r="AE1861"/>
    </row>
    <row r="1862" spans="2:31" ht="51" hidden="1">
      <c r="B1862" s="313">
        <f t="shared" si="28"/>
        <v>0</v>
      </c>
      <c r="C1862" s="296"/>
      <c r="D1862" s="296"/>
      <c r="E1862" s="296"/>
      <c r="F1862" s="296"/>
      <c r="G1862" s="296"/>
      <c r="H1862" s="296"/>
      <c r="I1862" s="296"/>
      <c r="J1862" s="296"/>
      <c r="K1862" s="302"/>
      <c r="L1862" s="302"/>
      <c r="M1862" s="302"/>
      <c r="N1862" s="302"/>
      <c r="O1862" s="302"/>
      <c r="P1862" s="302"/>
      <c r="Q1862" s="302"/>
      <c r="R1862" s="302"/>
      <c r="S1862" s="302"/>
      <c r="T1862" s="302"/>
      <c r="U1862" s="302"/>
      <c r="V1862" s="302"/>
      <c r="W1862" s="302"/>
      <c r="X1862" s="302"/>
      <c r="Y1862" s="302"/>
      <c r="Z1862" s="302"/>
      <c r="AA1862" s="302"/>
      <c r="AD1862"/>
      <c r="AE1862"/>
    </row>
    <row r="1863" spans="2:31" ht="114.75" hidden="1">
      <c r="B1863" s="313">
        <f t="shared" si="28"/>
        <v>0</v>
      </c>
      <c r="C1863" s="296"/>
      <c r="D1863" s="296"/>
      <c r="E1863" s="296"/>
      <c r="F1863" s="296"/>
      <c r="G1863" s="296"/>
      <c r="H1863" s="296"/>
      <c r="I1863" s="296"/>
      <c r="J1863" s="296"/>
      <c r="K1863" s="302"/>
      <c r="L1863" s="302"/>
      <c r="M1863" s="302"/>
      <c r="N1863" s="302"/>
      <c r="O1863" s="302"/>
      <c r="P1863" s="302"/>
      <c r="Q1863" s="302"/>
      <c r="R1863" s="302"/>
      <c r="S1863" s="302"/>
      <c r="T1863" s="302"/>
      <c r="U1863" s="302"/>
      <c r="V1863" s="302"/>
      <c r="W1863" s="302"/>
      <c r="X1863" s="302"/>
      <c r="Y1863" s="302"/>
      <c r="Z1863" s="302"/>
      <c r="AA1863" s="302"/>
      <c r="AD1863"/>
      <c r="AE1863"/>
    </row>
    <row r="1864" spans="2:31" ht="153" hidden="1">
      <c r="B1864" s="313">
        <f t="shared" si="28"/>
        <v>0</v>
      </c>
      <c r="C1864" s="296"/>
      <c r="D1864" s="296"/>
      <c r="E1864" s="296"/>
      <c r="F1864" s="296"/>
      <c r="G1864" s="296"/>
      <c r="H1864" s="296"/>
      <c r="I1864" s="296"/>
      <c r="J1864" s="296"/>
      <c r="K1864" s="302"/>
      <c r="L1864" s="302"/>
      <c r="M1864" s="302"/>
      <c r="N1864" s="302"/>
      <c r="O1864" s="302"/>
      <c r="P1864" s="302"/>
      <c r="Q1864" s="302"/>
      <c r="R1864" s="302"/>
      <c r="S1864" s="302"/>
      <c r="T1864" s="302"/>
      <c r="U1864" s="302"/>
      <c r="V1864" s="302"/>
      <c r="W1864" s="302"/>
      <c r="X1864" s="302"/>
      <c r="Y1864" s="302"/>
      <c r="Z1864" s="302"/>
      <c r="AA1864" s="302"/>
      <c r="AD1864"/>
      <c r="AE1864"/>
    </row>
    <row r="1865" spans="2:31" ht="382.5" hidden="1">
      <c r="B1865" s="313">
        <f t="shared" si="28"/>
        <v>0</v>
      </c>
      <c r="C1865" s="296"/>
      <c r="D1865" s="296"/>
      <c r="E1865" s="296"/>
      <c r="F1865" s="296"/>
      <c r="G1865" s="296"/>
      <c r="H1865" s="296"/>
      <c r="I1865" s="296"/>
      <c r="J1865" s="296"/>
      <c r="K1865" s="302"/>
      <c r="L1865" s="302"/>
      <c r="M1865" s="302"/>
      <c r="N1865" s="302"/>
      <c r="O1865" s="302"/>
      <c r="P1865" s="302"/>
      <c r="Q1865" s="302"/>
      <c r="R1865" s="302"/>
      <c r="S1865" s="302"/>
      <c r="T1865" s="302"/>
      <c r="U1865" s="302"/>
      <c r="V1865" s="302"/>
      <c r="W1865" s="302"/>
      <c r="X1865" s="302"/>
      <c r="Y1865" s="302"/>
      <c r="Z1865" s="302"/>
      <c r="AA1865" s="302"/>
      <c r="AD1865"/>
      <c r="AE1865"/>
    </row>
    <row r="1866" spans="2:31" ht="153" hidden="1">
      <c r="B1866" s="313">
        <f t="shared" si="28"/>
        <v>0</v>
      </c>
      <c r="C1866" s="296"/>
      <c r="D1866" s="296"/>
      <c r="E1866" s="296"/>
      <c r="F1866" s="296"/>
      <c r="G1866" s="296"/>
      <c r="H1866" s="296"/>
      <c r="I1866" s="296"/>
      <c r="J1866" s="296"/>
      <c r="K1866" s="302"/>
      <c r="L1866" s="302"/>
      <c r="M1866" s="302"/>
      <c r="N1866" s="302"/>
      <c r="O1866" s="302"/>
      <c r="P1866" s="302"/>
      <c r="Q1866" s="302"/>
      <c r="R1866" s="302"/>
      <c r="S1866" s="302"/>
      <c r="T1866" s="302"/>
      <c r="U1866" s="302"/>
      <c r="V1866" s="302"/>
      <c r="W1866" s="302"/>
      <c r="X1866" s="302"/>
      <c r="Y1866" s="302"/>
      <c r="Z1866" s="302"/>
      <c r="AA1866" s="302"/>
      <c r="AD1866"/>
      <c r="AE1866"/>
    </row>
    <row r="1867" spans="2:31" ht="102" hidden="1">
      <c r="B1867" s="313">
        <f t="shared" si="28"/>
        <v>0</v>
      </c>
      <c r="C1867" s="296"/>
      <c r="D1867" s="296"/>
      <c r="E1867" s="296"/>
      <c r="F1867" s="296"/>
      <c r="G1867" s="296"/>
      <c r="H1867" s="296"/>
      <c r="I1867" s="296"/>
      <c r="J1867" s="296"/>
      <c r="K1867" s="302"/>
      <c r="L1867" s="302"/>
      <c r="M1867" s="302"/>
      <c r="N1867" s="302"/>
      <c r="O1867" s="302"/>
      <c r="P1867" s="302"/>
      <c r="Q1867" s="302"/>
      <c r="R1867" s="302"/>
      <c r="S1867" s="302"/>
      <c r="T1867" s="302"/>
      <c r="U1867" s="302"/>
      <c r="V1867" s="302"/>
      <c r="W1867" s="302"/>
      <c r="X1867" s="302"/>
      <c r="Y1867" s="302"/>
      <c r="Z1867" s="302"/>
      <c r="AA1867" s="302"/>
      <c r="AD1867"/>
      <c r="AE1867"/>
    </row>
    <row r="1868" spans="2:31" ht="382.5" hidden="1">
      <c r="B1868" s="313">
        <f t="shared" ref="B1868:B1931" si="29">IF($C$8=$B$6,"",AA1868)</f>
        <v>0</v>
      </c>
      <c r="C1868" s="296"/>
      <c r="D1868" s="296"/>
      <c r="E1868" s="296"/>
      <c r="F1868" s="296"/>
      <c r="G1868" s="296"/>
      <c r="H1868" s="296"/>
      <c r="I1868" s="296"/>
      <c r="J1868" s="296"/>
      <c r="K1868" s="302"/>
      <c r="L1868" s="302"/>
      <c r="M1868" s="302"/>
      <c r="N1868" s="302"/>
      <c r="O1868" s="302"/>
      <c r="P1868" s="302"/>
      <c r="Q1868" s="302"/>
      <c r="R1868" s="302"/>
      <c r="S1868" s="302"/>
      <c r="T1868" s="302"/>
      <c r="U1868" s="302"/>
      <c r="V1868" s="302"/>
      <c r="W1868" s="302"/>
      <c r="X1868" s="302"/>
      <c r="Y1868" s="302"/>
      <c r="Z1868" s="302"/>
      <c r="AA1868" s="302"/>
      <c r="AD1868"/>
      <c r="AE1868"/>
    </row>
    <row r="1869" spans="2:31" ht="165.75" hidden="1">
      <c r="B1869" s="313">
        <f t="shared" si="29"/>
        <v>0</v>
      </c>
      <c r="C1869" s="296"/>
      <c r="D1869" s="296"/>
      <c r="E1869" s="296"/>
      <c r="F1869" s="296"/>
      <c r="G1869" s="296"/>
      <c r="H1869" s="296"/>
      <c r="I1869" s="296"/>
      <c r="J1869" s="296"/>
      <c r="K1869" s="302"/>
      <c r="L1869" s="302"/>
      <c r="M1869" s="302"/>
      <c r="N1869" s="302"/>
      <c r="O1869" s="302"/>
      <c r="P1869" s="302"/>
      <c r="Q1869" s="302"/>
      <c r="R1869" s="302"/>
      <c r="S1869" s="302"/>
      <c r="T1869" s="302"/>
      <c r="U1869" s="302"/>
      <c r="V1869" s="302"/>
      <c r="W1869" s="302"/>
      <c r="X1869" s="302"/>
      <c r="Y1869" s="302"/>
      <c r="Z1869" s="302"/>
      <c r="AA1869" s="302"/>
      <c r="AD1869"/>
      <c r="AE1869"/>
    </row>
    <row r="1870" spans="2:31" ht="51" hidden="1">
      <c r="B1870" s="313">
        <f t="shared" si="29"/>
        <v>0</v>
      </c>
      <c r="C1870" s="296"/>
      <c r="D1870" s="296"/>
      <c r="E1870" s="296"/>
      <c r="F1870" s="296"/>
      <c r="G1870" s="296"/>
      <c r="H1870" s="296"/>
      <c r="I1870" s="296"/>
      <c r="J1870" s="296"/>
      <c r="K1870" s="302"/>
      <c r="L1870" s="302"/>
      <c r="M1870" s="302"/>
      <c r="N1870" s="302"/>
      <c r="O1870" s="302"/>
      <c r="P1870" s="302"/>
      <c r="Q1870" s="302"/>
      <c r="R1870" s="302"/>
      <c r="S1870" s="302"/>
      <c r="T1870" s="302"/>
      <c r="U1870" s="302"/>
      <c r="V1870" s="302"/>
      <c r="W1870" s="302"/>
      <c r="X1870" s="302"/>
      <c r="Y1870" s="302"/>
      <c r="Z1870" s="302"/>
      <c r="AA1870" s="302"/>
      <c r="AD1870"/>
      <c r="AE1870"/>
    </row>
    <row r="1871" spans="2:31" ht="409.5" hidden="1">
      <c r="B1871" s="313">
        <f t="shared" si="29"/>
        <v>0</v>
      </c>
      <c r="C1871" s="296"/>
      <c r="D1871" s="296"/>
      <c r="E1871" s="296"/>
      <c r="F1871" s="296"/>
      <c r="G1871" s="296"/>
      <c r="H1871" s="296"/>
      <c r="I1871" s="296"/>
      <c r="J1871" s="296"/>
      <c r="K1871" s="302"/>
      <c r="L1871" s="302"/>
      <c r="M1871" s="302"/>
      <c r="N1871" s="302"/>
      <c r="O1871" s="302"/>
      <c r="P1871" s="302"/>
      <c r="Q1871" s="302"/>
      <c r="R1871" s="302"/>
      <c r="S1871" s="302"/>
      <c r="T1871" s="302"/>
      <c r="U1871" s="302"/>
      <c r="V1871" s="302"/>
      <c r="W1871" s="302"/>
      <c r="X1871" s="302"/>
      <c r="Y1871" s="302"/>
      <c r="Z1871" s="302"/>
      <c r="AA1871" s="302"/>
      <c r="AD1871"/>
      <c r="AE1871"/>
    </row>
    <row r="1872" spans="2:31" ht="409.5" hidden="1">
      <c r="B1872" s="313">
        <f t="shared" si="29"/>
        <v>0</v>
      </c>
      <c r="C1872" s="296"/>
      <c r="D1872" s="296"/>
      <c r="E1872" s="296"/>
      <c r="F1872" s="296"/>
      <c r="G1872" s="296"/>
      <c r="H1872" s="296"/>
      <c r="I1872" s="296"/>
      <c r="J1872" s="296"/>
      <c r="K1872" s="302"/>
      <c r="L1872" s="302"/>
      <c r="M1872" s="302"/>
      <c r="N1872" s="302"/>
      <c r="O1872" s="302"/>
      <c r="P1872" s="302"/>
      <c r="Q1872" s="302"/>
      <c r="R1872" s="302"/>
      <c r="S1872" s="302"/>
      <c r="T1872" s="302"/>
      <c r="U1872" s="302"/>
      <c r="V1872" s="302"/>
      <c r="W1872" s="302"/>
      <c r="X1872" s="302"/>
      <c r="Y1872" s="302"/>
      <c r="Z1872" s="302"/>
      <c r="AA1872" s="302"/>
      <c r="AD1872"/>
      <c r="AE1872"/>
    </row>
    <row r="1873" spans="2:31" ht="140.25" hidden="1">
      <c r="B1873" s="313">
        <f t="shared" si="29"/>
        <v>0</v>
      </c>
      <c r="C1873" s="296"/>
      <c r="D1873" s="296"/>
      <c r="E1873" s="296"/>
      <c r="F1873" s="296"/>
      <c r="G1873" s="296"/>
      <c r="H1873" s="296"/>
      <c r="I1873" s="296"/>
      <c r="J1873" s="296"/>
      <c r="K1873" s="302"/>
      <c r="L1873" s="302"/>
      <c r="M1873" s="302"/>
      <c r="N1873" s="302"/>
      <c r="O1873" s="302"/>
      <c r="P1873" s="302"/>
      <c r="Q1873" s="302"/>
      <c r="R1873" s="302"/>
      <c r="S1873" s="302"/>
      <c r="T1873" s="302"/>
      <c r="U1873" s="302"/>
      <c r="V1873" s="302"/>
      <c r="W1873" s="302"/>
      <c r="X1873" s="302"/>
      <c r="Y1873" s="302"/>
      <c r="Z1873" s="302"/>
      <c r="AA1873" s="302"/>
      <c r="AD1873"/>
      <c r="AE1873"/>
    </row>
    <row r="1874" spans="2:31" ht="331.5" hidden="1">
      <c r="B1874" s="313">
        <f t="shared" si="29"/>
        <v>0</v>
      </c>
      <c r="C1874" s="296"/>
      <c r="D1874" s="296"/>
      <c r="E1874" s="296"/>
      <c r="F1874" s="296"/>
      <c r="G1874" s="296"/>
      <c r="H1874" s="296"/>
      <c r="I1874" s="296"/>
      <c r="J1874" s="296"/>
      <c r="K1874" s="302"/>
      <c r="L1874" s="302"/>
      <c r="M1874" s="302"/>
      <c r="N1874" s="302"/>
      <c r="O1874" s="302"/>
      <c r="P1874" s="302"/>
      <c r="Q1874" s="302"/>
      <c r="R1874" s="302"/>
      <c r="S1874" s="302"/>
      <c r="T1874" s="302"/>
      <c r="U1874" s="302"/>
      <c r="V1874" s="302"/>
      <c r="W1874" s="302"/>
      <c r="X1874" s="302"/>
      <c r="Y1874" s="302"/>
      <c r="Z1874" s="302"/>
      <c r="AA1874" s="302"/>
      <c r="AD1874"/>
      <c r="AE1874"/>
    </row>
    <row r="1875" spans="2:31" ht="229.5" hidden="1">
      <c r="B1875" s="313">
        <f t="shared" si="29"/>
        <v>0</v>
      </c>
      <c r="C1875" s="296"/>
      <c r="D1875" s="296"/>
      <c r="E1875" s="296"/>
      <c r="F1875" s="296"/>
      <c r="G1875" s="296"/>
      <c r="H1875" s="296"/>
      <c r="I1875" s="296"/>
      <c r="J1875" s="296"/>
      <c r="K1875" s="302"/>
      <c r="L1875" s="302"/>
      <c r="M1875" s="302"/>
      <c r="N1875" s="302"/>
      <c r="O1875" s="302"/>
      <c r="P1875" s="302"/>
      <c r="Q1875" s="302"/>
      <c r="R1875" s="302"/>
      <c r="S1875" s="302"/>
      <c r="T1875" s="302"/>
      <c r="U1875" s="302"/>
      <c r="V1875" s="302"/>
      <c r="W1875" s="302"/>
      <c r="X1875" s="302"/>
      <c r="Y1875" s="302"/>
      <c r="Z1875" s="302"/>
      <c r="AA1875" s="302"/>
      <c r="AD1875"/>
      <c r="AE1875"/>
    </row>
    <row r="1876" spans="2:31" ht="409.5" hidden="1">
      <c r="B1876" s="313">
        <f t="shared" si="29"/>
        <v>0</v>
      </c>
      <c r="C1876" s="296"/>
      <c r="D1876" s="296"/>
      <c r="E1876" s="296"/>
      <c r="F1876" s="296"/>
      <c r="G1876" s="296"/>
      <c r="H1876" s="296"/>
      <c r="I1876" s="296"/>
      <c r="J1876" s="296"/>
      <c r="K1876" s="302"/>
      <c r="L1876" s="302"/>
      <c r="M1876" s="302"/>
      <c r="N1876" s="302"/>
      <c r="O1876" s="302"/>
      <c r="P1876" s="302"/>
      <c r="Q1876" s="302"/>
      <c r="R1876" s="302"/>
      <c r="S1876" s="302"/>
      <c r="T1876" s="302"/>
      <c r="U1876" s="302"/>
      <c r="V1876" s="302"/>
      <c r="W1876" s="302"/>
      <c r="X1876" s="302"/>
      <c r="Y1876" s="302"/>
      <c r="Z1876" s="302"/>
      <c r="AA1876" s="302"/>
      <c r="AD1876"/>
      <c r="AE1876"/>
    </row>
    <row r="1877" spans="2:31" ht="89.25" hidden="1">
      <c r="B1877" s="313">
        <f t="shared" si="29"/>
        <v>0</v>
      </c>
      <c r="C1877" s="296"/>
      <c r="D1877" s="296"/>
      <c r="E1877" s="296"/>
      <c r="F1877" s="296"/>
      <c r="G1877" s="296"/>
      <c r="H1877" s="296"/>
      <c r="I1877" s="296"/>
      <c r="J1877" s="296"/>
      <c r="K1877" s="302"/>
      <c r="L1877" s="302"/>
      <c r="M1877" s="302"/>
      <c r="N1877" s="302"/>
      <c r="O1877" s="302"/>
      <c r="P1877" s="302"/>
      <c r="Q1877" s="302"/>
      <c r="R1877" s="302"/>
      <c r="S1877" s="302"/>
      <c r="T1877" s="302"/>
      <c r="U1877" s="302"/>
      <c r="V1877" s="302"/>
      <c r="W1877" s="302"/>
      <c r="X1877" s="302"/>
      <c r="Y1877" s="302"/>
      <c r="Z1877" s="302"/>
      <c r="AA1877" s="302"/>
      <c r="AD1877"/>
      <c r="AE1877"/>
    </row>
    <row r="1878" spans="2:31" ht="409.5" hidden="1">
      <c r="B1878" s="313">
        <f t="shared" si="29"/>
        <v>0</v>
      </c>
      <c r="C1878" s="296"/>
      <c r="D1878" s="296"/>
      <c r="E1878" s="296"/>
      <c r="F1878" s="296"/>
      <c r="G1878" s="296"/>
      <c r="H1878" s="296"/>
      <c r="I1878" s="296"/>
      <c r="J1878" s="296"/>
      <c r="K1878" s="302"/>
      <c r="L1878" s="302"/>
      <c r="M1878" s="302"/>
      <c r="N1878" s="302"/>
      <c r="O1878" s="302"/>
      <c r="P1878" s="302"/>
      <c r="Q1878" s="302"/>
      <c r="R1878" s="302"/>
      <c r="S1878" s="302"/>
      <c r="T1878" s="302"/>
      <c r="U1878" s="302"/>
      <c r="V1878" s="302"/>
      <c r="W1878" s="302"/>
      <c r="X1878" s="302"/>
      <c r="Y1878" s="302"/>
      <c r="Z1878" s="302"/>
      <c r="AA1878" s="302"/>
      <c r="AD1878"/>
      <c r="AE1878"/>
    </row>
    <row r="1879" spans="2:31" ht="242.25" hidden="1">
      <c r="B1879" s="313">
        <f t="shared" si="29"/>
        <v>0</v>
      </c>
      <c r="C1879" s="296"/>
      <c r="D1879" s="296"/>
      <c r="E1879" s="296"/>
      <c r="F1879" s="296"/>
      <c r="G1879" s="296"/>
      <c r="H1879" s="296"/>
      <c r="I1879" s="296"/>
      <c r="J1879" s="296"/>
      <c r="K1879" s="302"/>
      <c r="L1879" s="302"/>
      <c r="M1879" s="302"/>
      <c r="N1879" s="302"/>
      <c r="O1879" s="302"/>
      <c r="P1879" s="302"/>
      <c r="Q1879" s="302"/>
      <c r="R1879" s="302"/>
      <c r="S1879" s="302"/>
      <c r="T1879" s="302"/>
      <c r="U1879" s="302"/>
      <c r="V1879" s="302"/>
      <c r="W1879" s="302"/>
      <c r="X1879" s="302"/>
      <c r="Y1879" s="302"/>
      <c r="Z1879" s="302"/>
      <c r="AA1879" s="302"/>
      <c r="AD1879"/>
      <c r="AE1879"/>
    </row>
    <row r="1880" spans="2:31" ht="178.5" hidden="1">
      <c r="B1880" s="313">
        <f t="shared" si="29"/>
        <v>0</v>
      </c>
      <c r="C1880" s="294"/>
      <c r="D1880" s="294"/>
      <c r="E1880" s="294"/>
      <c r="F1880" s="294"/>
      <c r="G1880" s="294"/>
      <c r="H1880" s="294"/>
      <c r="I1880" s="294"/>
      <c r="J1880" s="294"/>
      <c r="K1880" s="302"/>
      <c r="L1880" s="302"/>
      <c r="M1880" s="302"/>
      <c r="N1880" s="302"/>
      <c r="O1880" s="302"/>
      <c r="P1880" s="302"/>
      <c r="Q1880" s="302"/>
      <c r="R1880" s="302"/>
      <c r="S1880" s="302"/>
      <c r="T1880" s="302"/>
      <c r="U1880" s="302"/>
      <c r="V1880" s="302"/>
      <c r="W1880" s="302"/>
      <c r="X1880" s="302"/>
      <c r="Y1880" s="302"/>
      <c r="Z1880" s="302"/>
      <c r="AA1880" s="302"/>
      <c r="AD1880"/>
      <c r="AE1880"/>
    </row>
    <row r="1881" spans="2:31" ht="395.25" hidden="1">
      <c r="B1881" s="313">
        <f t="shared" si="29"/>
        <v>0</v>
      </c>
      <c r="C1881" s="294"/>
      <c r="D1881" s="294"/>
      <c r="E1881" s="294"/>
      <c r="F1881" s="294"/>
      <c r="G1881" s="294"/>
      <c r="H1881" s="294"/>
      <c r="I1881" s="294"/>
      <c r="J1881" s="294"/>
      <c r="K1881" s="302"/>
      <c r="L1881" s="302"/>
      <c r="M1881" s="302"/>
      <c r="N1881" s="302"/>
      <c r="O1881" s="302"/>
      <c r="P1881" s="302"/>
      <c r="Q1881" s="302"/>
      <c r="R1881" s="302"/>
      <c r="S1881" s="302"/>
      <c r="T1881" s="302"/>
      <c r="U1881" s="302"/>
      <c r="V1881" s="302"/>
      <c r="W1881" s="302"/>
      <c r="X1881" s="302"/>
      <c r="Y1881" s="302"/>
      <c r="Z1881" s="302"/>
      <c r="AA1881" s="302"/>
      <c r="AD1881"/>
      <c r="AE1881"/>
    </row>
    <row r="1882" spans="2:31" ht="409.5" hidden="1">
      <c r="B1882" s="313">
        <f t="shared" si="29"/>
        <v>0</v>
      </c>
      <c r="C1882" s="294"/>
      <c r="D1882" s="294"/>
      <c r="E1882" s="294"/>
      <c r="F1882" s="294"/>
      <c r="G1882" s="294"/>
      <c r="H1882" s="294"/>
      <c r="I1882" s="294"/>
      <c r="J1882" s="294"/>
      <c r="K1882" s="302"/>
      <c r="L1882" s="302"/>
      <c r="M1882" s="302"/>
      <c r="N1882" s="302"/>
      <c r="O1882" s="302"/>
      <c r="P1882" s="302"/>
      <c r="Q1882" s="302"/>
      <c r="R1882" s="302"/>
      <c r="S1882" s="302"/>
      <c r="T1882" s="302"/>
      <c r="U1882" s="302"/>
      <c r="V1882" s="302"/>
      <c r="W1882" s="302"/>
      <c r="X1882" s="302"/>
      <c r="Y1882" s="302"/>
      <c r="Z1882" s="302"/>
      <c r="AA1882" s="302"/>
      <c r="AD1882"/>
      <c r="AE1882"/>
    </row>
    <row r="1883" spans="2:31" ht="409.5" hidden="1">
      <c r="B1883" s="313">
        <f t="shared" si="29"/>
        <v>0</v>
      </c>
      <c r="C1883" s="294"/>
      <c r="D1883" s="294"/>
      <c r="E1883" s="294"/>
      <c r="F1883" s="294"/>
      <c r="G1883" s="294"/>
      <c r="H1883" s="294"/>
      <c r="I1883" s="294"/>
      <c r="J1883" s="294"/>
      <c r="K1883" s="302"/>
      <c r="L1883" s="302"/>
      <c r="M1883" s="302"/>
      <c r="N1883" s="302"/>
      <c r="O1883" s="302"/>
      <c r="P1883" s="302"/>
      <c r="Q1883" s="302"/>
      <c r="R1883" s="302"/>
      <c r="S1883" s="302"/>
      <c r="T1883" s="302"/>
      <c r="U1883" s="302"/>
      <c r="V1883" s="302"/>
      <c r="W1883" s="302"/>
      <c r="X1883" s="302"/>
      <c r="Y1883" s="302"/>
      <c r="Z1883" s="302"/>
      <c r="AA1883" s="302"/>
      <c r="AD1883"/>
      <c r="AE1883"/>
    </row>
    <row r="1884" spans="2:31" ht="178.5" hidden="1">
      <c r="B1884" s="313">
        <f t="shared" si="29"/>
        <v>0</v>
      </c>
      <c r="C1884" s="294"/>
      <c r="D1884" s="294"/>
      <c r="E1884" s="294"/>
      <c r="F1884" s="294"/>
      <c r="G1884" s="294"/>
      <c r="H1884" s="294"/>
      <c r="I1884" s="294"/>
      <c r="J1884" s="294"/>
      <c r="K1884" s="302"/>
      <c r="L1884" s="302"/>
      <c r="M1884" s="302"/>
      <c r="N1884" s="302"/>
      <c r="O1884" s="302"/>
      <c r="P1884" s="302"/>
      <c r="Q1884" s="302"/>
      <c r="R1884" s="302"/>
      <c r="S1884" s="302"/>
      <c r="T1884" s="302"/>
      <c r="U1884" s="302"/>
      <c r="V1884" s="302"/>
      <c r="W1884" s="302"/>
      <c r="X1884" s="302"/>
      <c r="Y1884" s="302"/>
      <c r="Z1884" s="302"/>
      <c r="AA1884" s="302"/>
      <c r="AD1884"/>
      <c r="AE1884"/>
    </row>
    <row r="1885" spans="2:31" ht="409.5" hidden="1">
      <c r="B1885" s="313">
        <f t="shared" si="29"/>
        <v>0</v>
      </c>
      <c r="C1885" s="294"/>
      <c r="D1885" s="294"/>
      <c r="E1885" s="294"/>
      <c r="F1885" s="294"/>
      <c r="G1885" s="294"/>
      <c r="H1885" s="294"/>
      <c r="I1885" s="294"/>
      <c r="J1885" s="294"/>
      <c r="K1885" s="302"/>
      <c r="L1885" s="302"/>
      <c r="M1885" s="302"/>
      <c r="N1885" s="302"/>
      <c r="O1885" s="302"/>
      <c r="P1885" s="302"/>
      <c r="Q1885" s="302"/>
      <c r="R1885" s="302"/>
      <c r="S1885" s="302"/>
      <c r="T1885" s="302"/>
      <c r="U1885" s="302"/>
      <c r="V1885" s="302"/>
      <c r="W1885" s="302"/>
      <c r="X1885" s="302"/>
      <c r="Y1885" s="302"/>
      <c r="Z1885" s="302"/>
      <c r="AA1885" s="302"/>
      <c r="AD1885"/>
      <c r="AE1885"/>
    </row>
    <row r="1886" spans="2:31" ht="382.5" hidden="1">
      <c r="B1886" s="313">
        <f t="shared" si="29"/>
        <v>0</v>
      </c>
      <c r="C1886" s="294"/>
      <c r="D1886" s="294"/>
      <c r="E1886" s="294"/>
      <c r="F1886" s="294"/>
      <c r="G1886" s="294"/>
      <c r="H1886" s="294"/>
      <c r="I1886" s="294"/>
      <c r="J1886" s="294"/>
      <c r="K1886" s="302"/>
      <c r="L1886" s="302"/>
      <c r="M1886" s="302"/>
      <c r="N1886" s="302"/>
      <c r="O1886" s="302"/>
      <c r="P1886" s="302"/>
      <c r="Q1886" s="302"/>
      <c r="R1886" s="302"/>
      <c r="S1886" s="302"/>
      <c r="T1886" s="302"/>
      <c r="U1886" s="302"/>
      <c r="V1886" s="302"/>
      <c r="W1886" s="302"/>
      <c r="X1886" s="302"/>
      <c r="Y1886" s="302"/>
      <c r="Z1886" s="302"/>
      <c r="AA1886" s="302"/>
      <c r="AD1886"/>
      <c r="AE1886"/>
    </row>
    <row r="1887" spans="2:31" ht="114.75" hidden="1">
      <c r="B1887" s="313">
        <f t="shared" si="29"/>
        <v>0</v>
      </c>
      <c r="C1887" s="294"/>
      <c r="D1887" s="294"/>
      <c r="E1887" s="294"/>
      <c r="F1887" s="294"/>
      <c r="G1887" s="294"/>
      <c r="H1887" s="294"/>
      <c r="I1887" s="294"/>
      <c r="J1887" s="294"/>
      <c r="K1887" s="302"/>
      <c r="L1887" s="302"/>
      <c r="M1887" s="302"/>
      <c r="N1887" s="302"/>
      <c r="O1887" s="302"/>
      <c r="P1887" s="302"/>
      <c r="Q1887" s="302"/>
      <c r="R1887" s="302"/>
      <c r="S1887" s="302"/>
      <c r="T1887" s="302"/>
      <c r="U1887" s="302"/>
      <c r="V1887" s="302"/>
      <c r="W1887" s="302"/>
      <c r="X1887" s="302"/>
      <c r="Y1887" s="302"/>
      <c r="Z1887" s="302"/>
      <c r="AA1887" s="302"/>
      <c r="AD1887"/>
      <c r="AE1887"/>
    </row>
    <row r="1888" spans="2:31" ht="409.5" hidden="1">
      <c r="B1888" s="313">
        <f t="shared" si="29"/>
        <v>0</v>
      </c>
      <c r="C1888" s="296"/>
      <c r="D1888" s="296"/>
      <c r="E1888" s="296"/>
      <c r="F1888" s="296"/>
      <c r="G1888" s="296"/>
      <c r="H1888" s="296"/>
      <c r="I1888" s="296"/>
      <c r="J1888" s="296"/>
      <c r="K1888" s="302"/>
      <c r="L1888" s="302"/>
      <c r="M1888" s="302"/>
      <c r="N1888" s="302"/>
      <c r="O1888" s="302"/>
      <c r="P1888" s="302"/>
      <c r="Q1888" s="302"/>
      <c r="R1888" s="302"/>
      <c r="S1888" s="302"/>
      <c r="T1888" s="302"/>
      <c r="U1888" s="302"/>
      <c r="V1888" s="302"/>
      <c r="W1888" s="302"/>
      <c r="X1888" s="302"/>
      <c r="Y1888" s="302"/>
      <c r="Z1888" s="302"/>
      <c r="AA1888" s="302"/>
      <c r="AD1888"/>
      <c r="AE1888"/>
    </row>
    <row r="1889" spans="2:31" ht="409.5" hidden="1">
      <c r="B1889" s="313">
        <f t="shared" si="29"/>
        <v>0</v>
      </c>
      <c r="C1889" s="296"/>
      <c r="D1889" s="296"/>
      <c r="E1889" s="296"/>
      <c r="F1889" s="296"/>
      <c r="G1889" s="296"/>
      <c r="H1889" s="296"/>
      <c r="I1889" s="296"/>
      <c r="J1889" s="296"/>
      <c r="K1889" s="302"/>
      <c r="L1889" s="302"/>
      <c r="M1889" s="302"/>
      <c r="N1889" s="302"/>
      <c r="O1889" s="302"/>
      <c r="P1889" s="302"/>
      <c r="Q1889" s="302"/>
      <c r="R1889" s="302"/>
      <c r="S1889" s="302"/>
      <c r="T1889" s="302"/>
      <c r="U1889" s="302"/>
      <c r="V1889" s="302"/>
      <c r="W1889" s="302"/>
      <c r="X1889" s="302"/>
      <c r="Y1889" s="302"/>
      <c r="Z1889" s="302"/>
      <c r="AA1889" s="302"/>
      <c r="AD1889"/>
      <c r="AE1889"/>
    </row>
    <row r="1890" spans="2:31" ht="114.75" hidden="1">
      <c r="B1890" s="313">
        <f t="shared" si="29"/>
        <v>0</v>
      </c>
      <c r="C1890" s="294"/>
      <c r="D1890" s="294"/>
      <c r="E1890" s="296"/>
      <c r="F1890" s="296"/>
      <c r="G1890" s="296"/>
      <c r="H1890" s="296"/>
      <c r="I1890" s="296"/>
      <c r="J1890" s="296"/>
      <c r="K1890" s="302"/>
      <c r="L1890" s="302"/>
      <c r="M1890" s="302"/>
      <c r="N1890" s="302"/>
      <c r="O1890" s="302"/>
      <c r="P1890" s="302"/>
      <c r="Q1890" s="302"/>
      <c r="R1890" s="302"/>
      <c r="S1890" s="302"/>
      <c r="T1890" s="302"/>
      <c r="U1890" s="302"/>
      <c r="V1890" s="302"/>
      <c r="W1890" s="302"/>
      <c r="X1890" s="302"/>
      <c r="Y1890" s="302"/>
      <c r="Z1890" s="302"/>
      <c r="AA1890" s="302"/>
      <c r="AD1890"/>
      <c r="AE1890"/>
    </row>
    <row r="1891" spans="2:31" ht="204" hidden="1">
      <c r="B1891" s="313">
        <f t="shared" si="29"/>
        <v>0</v>
      </c>
      <c r="C1891" s="294"/>
      <c r="D1891" s="294"/>
      <c r="E1891" s="296"/>
      <c r="F1891" s="296"/>
      <c r="G1891" s="296"/>
      <c r="H1891" s="296"/>
      <c r="I1891" s="296"/>
      <c r="J1891" s="296"/>
      <c r="K1891" s="302"/>
      <c r="L1891" s="302"/>
      <c r="M1891" s="302"/>
      <c r="N1891" s="302"/>
      <c r="O1891" s="302"/>
      <c r="P1891" s="302"/>
      <c r="Q1891" s="302"/>
      <c r="R1891" s="302"/>
      <c r="S1891" s="302"/>
      <c r="T1891" s="302"/>
      <c r="U1891" s="302"/>
      <c r="V1891" s="302"/>
      <c r="W1891" s="302"/>
      <c r="X1891" s="302"/>
      <c r="Y1891" s="302"/>
      <c r="Z1891" s="302"/>
      <c r="AA1891" s="302"/>
      <c r="AD1891"/>
      <c r="AE1891"/>
    </row>
    <row r="1892" spans="2:31" ht="409.5" hidden="1">
      <c r="B1892" s="313">
        <f t="shared" si="29"/>
        <v>0</v>
      </c>
      <c r="C1892" s="294"/>
      <c r="D1892" s="294"/>
      <c r="E1892" s="296"/>
      <c r="F1892" s="296"/>
      <c r="G1892" s="296"/>
      <c r="H1892" s="296"/>
      <c r="I1892" s="296"/>
      <c r="J1892" s="296"/>
      <c r="K1892" s="302"/>
      <c r="L1892" s="302"/>
      <c r="M1892" s="302"/>
      <c r="N1892" s="302"/>
      <c r="O1892" s="302"/>
      <c r="P1892" s="302"/>
      <c r="Q1892" s="302"/>
      <c r="R1892" s="302"/>
      <c r="S1892" s="302"/>
      <c r="T1892" s="302"/>
      <c r="U1892" s="302"/>
      <c r="V1892" s="302"/>
      <c r="W1892" s="302"/>
      <c r="X1892" s="302"/>
      <c r="Y1892" s="302"/>
      <c r="Z1892" s="302"/>
      <c r="AA1892" s="302"/>
      <c r="AD1892"/>
      <c r="AE1892"/>
    </row>
    <row r="1893" spans="2:31" ht="216.75" hidden="1">
      <c r="B1893" s="313">
        <f t="shared" si="29"/>
        <v>0</v>
      </c>
      <c r="C1893" s="294"/>
      <c r="D1893" s="294"/>
      <c r="E1893" s="296"/>
      <c r="F1893" s="296"/>
      <c r="G1893" s="296"/>
      <c r="H1893" s="296"/>
      <c r="I1893" s="296"/>
      <c r="J1893" s="296"/>
      <c r="K1893" s="302"/>
      <c r="L1893" s="302"/>
      <c r="M1893" s="302"/>
      <c r="N1893" s="302"/>
      <c r="O1893" s="302"/>
      <c r="P1893" s="302"/>
      <c r="Q1893" s="302"/>
      <c r="R1893" s="302"/>
      <c r="S1893" s="302"/>
      <c r="T1893" s="302"/>
      <c r="U1893" s="302"/>
      <c r="V1893" s="302"/>
      <c r="W1893" s="302"/>
      <c r="X1893" s="302"/>
      <c r="Y1893" s="302"/>
      <c r="Z1893" s="302"/>
      <c r="AA1893" s="302"/>
      <c r="AD1893"/>
      <c r="AE1893"/>
    </row>
    <row r="1894" spans="2:31" ht="216.75" hidden="1">
      <c r="B1894" s="313">
        <f t="shared" si="29"/>
        <v>0</v>
      </c>
      <c r="C1894" s="294"/>
      <c r="D1894" s="294"/>
      <c r="E1894" s="296"/>
      <c r="F1894" s="296"/>
      <c r="G1894" s="296"/>
      <c r="H1894" s="296"/>
      <c r="I1894" s="296"/>
      <c r="J1894" s="296"/>
      <c r="K1894" s="302"/>
      <c r="L1894" s="302"/>
      <c r="M1894" s="302"/>
      <c r="N1894" s="302"/>
      <c r="O1894" s="302"/>
      <c r="P1894" s="302"/>
      <c r="Q1894" s="302"/>
      <c r="R1894" s="302"/>
      <c r="S1894" s="302"/>
      <c r="T1894" s="302"/>
      <c r="U1894" s="302"/>
      <c r="V1894" s="302"/>
      <c r="W1894" s="302"/>
      <c r="X1894" s="302"/>
      <c r="Y1894" s="302"/>
      <c r="Z1894" s="302"/>
      <c r="AA1894" s="302"/>
      <c r="AD1894"/>
      <c r="AE1894"/>
    </row>
    <row r="1895" spans="2:31" ht="140.25" hidden="1">
      <c r="B1895" s="313">
        <f t="shared" si="29"/>
        <v>0</v>
      </c>
      <c r="C1895" s="294"/>
      <c r="D1895" s="294"/>
      <c r="E1895" s="296"/>
      <c r="F1895" s="296"/>
      <c r="G1895" s="296"/>
      <c r="H1895" s="296"/>
      <c r="I1895" s="296"/>
      <c r="J1895" s="296"/>
      <c r="K1895" s="302"/>
      <c r="L1895" s="302"/>
      <c r="M1895" s="302"/>
      <c r="N1895" s="302"/>
      <c r="O1895" s="302"/>
      <c r="P1895" s="302"/>
      <c r="Q1895" s="302"/>
      <c r="R1895" s="302"/>
      <c r="S1895" s="302"/>
      <c r="T1895" s="302"/>
      <c r="U1895" s="302"/>
      <c r="V1895" s="302"/>
      <c r="W1895" s="302"/>
      <c r="X1895" s="302"/>
      <c r="Y1895" s="302"/>
      <c r="Z1895" s="302"/>
      <c r="AA1895" s="302"/>
      <c r="AD1895"/>
      <c r="AE1895"/>
    </row>
    <row r="1896" spans="2:31" ht="409.5" hidden="1">
      <c r="B1896" s="313">
        <f t="shared" si="29"/>
        <v>0</v>
      </c>
      <c r="C1896" s="294"/>
      <c r="D1896" s="294"/>
      <c r="E1896" s="296"/>
      <c r="F1896" s="296"/>
      <c r="G1896" s="296"/>
      <c r="H1896" s="296"/>
      <c r="I1896" s="296"/>
      <c r="J1896" s="296"/>
      <c r="K1896" s="302"/>
      <c r="L1896" s="302"/>
      <c r="M1896" s="302"/>
      <c r="N1896" s="302"/>
      <c r="O1896" s="302"/>
      <c r="P1896" s="302"/>
      <c r="Q1896" s="302"/>
      <c r="R1896" s="302"/>
      <c r="S1896" s="302"/>
      <c r="T1896" s="302"/>
      <c r="U1896" s="302"/>
      <c r="V1896" s="302"/>
      <c r="W1896" s="302"/>
      <c r="X1896" s="302"/>
      <c r="Y1896" s="302"/>
      <c r="Z1896" s="302"/>
      <c r="AA1896" s="302"/>
      <c r="AD1896"/>
      <c r="AE1896"/>
    </row>
    <row r="1897" spans="2:31" ht="204" hidden="1">
      <c r="B1897" s="313">
        <f t="shared" si="29"/>
        <v>0</v>
      </c>
      <c r="C1897" s="294"/>
      <c r="D1897" s="294"/>
      <c r="E1897" s="296"/>
      <c r="F1897" s="296"/>
      <c r="G1897" s="296"/>
      <c r="H1897" s="296"/>
      <c r="I1897" s="296"/>
      <c r="J1897" s="296"/>
      <c r="K1897" s="302"/>
      <c r="L1897" s="302"/>
      <c r="M1897" s="302"/>
      <c r="N1897" s="302"/>
      <c r="O1897" s="302"/>
      <c r="P1897" s="302"/>
      <c r="Q1897" s="302"/>
      <c r="R1897" s="302"/>
      <c r="S1897" s="302"/>
      <c r="T1897" s="302"/>
      <c r="U1897" s="302"/>
      <c r="V1897" s="302"/>
      <c r="W1897" s="302"/>
      <c r="X1897" s="302"/>
      <c r="Y1897" s="302"/>
      <c r="Z1897" s="302"/>
      <c r="AA1897" s="302"/>
      <c r="AD1897"/>
      <c r="AE1897"/>
    </row>
    <row r="1898" spans="2:31" ht="267.75" hidden="1">
      <c r="B1898" s="313">
        <f t="shared" si="29"/>
        <v>0</v>
      </c>
      <c r="C1898" s="294"/>
      <c r="D1898" s="294"/>
      <c r="E1898" s="296"/>
      <c r="F1898" s="296"/>
      <c r="G1898" s="296"/>
      <c r="H1898" s="296"/>
      <c r="I1898" s="296"/>
      <c r="J1898" s="296"/>
      <c r="K1898" s="302"/>
      <c r="L1898" s="302"/>
      <c r="M1898" s="302"/>
      <c r="N1898" s="302"/>
      <c r="O1898" s="302"/>
      <c r="P1898" s="302"/>
      <c r="Q1898" s="302"/>
      <c r="R1898" s="302"/>
      <c r="S1898" s="302"/>
      <c r="T1898" s="302"/>
      <c r="U1898" s="302"/>
      <c r="V1898" s="302"/>
      <c r="W1898" s="302"/>
      <c r="X1898" s="302"/>
      <c r="Y1898" s="302"/>
      <c r="Z1898" s="302"/>
      <c r="AA1898" s="302"/>
      <c r="AD1898"/>
      <c r="AE1898"/>
    </row>
    <row r="1899" spans="2:31" ht="216.75" hidden="1">
      <c r="B1899" s="313">
        <f t="shared" si="29"/>
        <v>0</v>
      </c>
      <c r="C1899" s="294"/>
      <c r="D1899" s="294"/>
      <c r="E1899" s="296"/>
      <c r="F1899" s="296"/>
      <c r="G1899" s="296"/>
      <c r="H1899" s="296"/>
      <c r="I1899" s="296"/>
      <c r="J1899" s="296"/>
      <c r="K1899" s="302"/>
      <c r="L1899" s="302"/>
      <c r="M1899" s="302"/>
      <c r="N1899" s="302"/>
      <c r="O1899" s="302"/>
      <c r="P1899" s="302"/>
      <c r="Q1899" s="302"/>
      <c r="R1899" s="302"/>
      <c r="S1899" s="302"/>
      <c r="T1899" s="302"/>
      <c r="U1899" s="302"/>
      <c r="V1899" s="302"/>
      <c r="W1899" s="302"/>
      <c r="X1899" s="302"/>
      <c r="Y1899" s="302"/>
      <c r="Z1899" s="302"/>
      <c r="AA1899" s="302"/>
      <c r="AD1899"/>
      <c r="AE1899"/>
    </row>
    <row r="1900" spans="2:31" ht="89.25" hidden="1">
      <c r="B1900" s="313">
        <f t="shared" si="29"/>
        <v>0</v>
      </c>
      <c r="C1900" s="294"/>
      <c r="D1900" s="294"/>
      <c r="E1900" s="296"/>
      <c r="F1900" s="296"/>
      <c r="G1900" s="296"/>
      <c r="H1900" s="296"/>
      <c r="I1900" s="296"/>
      <c r="J1900" s="296"/>
      <c r="K1900" s="302"/>
      <c r="L1900" s="302"/>
      <c r="M1900" s="302"/>
      <c r="N1900" s="302"/>
      <c r="O1900" s="302"/>
      <c r="P1900" s="302"/>
      <c r="Q1900" s="302"/>
      <c r="R1900" s="302"/>
      <c r="S1900" s="302"/>
      <c r="T1900" s="302"/>
      <c r="U1900" s="302"/>
      <c r="V1900" s="302"/>
      <c r="W1900" s="302"/>
      <c r="X1900" s="302"/>
      <c r="Y1900" s="302"/>
      <c r="Z1900" s="302"/>
      <c r="AA1900" s="302"/>
      <c r="AD1900"/>
      <c r="AE1900"/>
    </row>
    <row r="1901" spans="2:31" ht="102" hidden="1">
      <c r="B1901" s="313">
        <f t="shared" si="29"/>
        <v>0</v>
      </c>
      <c r="C1901" s="294"/>
      <c r="D1901" s="294"/>
      <c r="E1901" s="296"/>
      <c r="F1901" s="296"/>
      <c r="G1901" s="296"/>
      <c r="H1901" s="296"/>
      <c r="I1901" s="296"/>
      <c r="J1901" s="296"/>
      <c r="K1901" s="302"/>
      <c r="L1901" s="302"/>
      <c r="M1901" s="302"/>
      <c r="N1901" s="302"/>
      <c r="O1901" s="302"/>
      <c r="P1901" s="302"/>
      <c r="Q1901" s="302"/>
      <c r="R1901" s="302"/>
      <c r="S1901" s="302"/>
      <c r="T1901" s="302"/>
      <c r="U1901" s="302"/>
      <c r="V1901" s="302"/>
      <c r="W1901" s="302"/>
      <c r="X1901" s="302"/>
      <c r="Y1901" s="302"/>
      <c r="Z1901" s="302"/>
      <c r="AA1901" s="302"/>
      <c r="AD1901"/>
      <c r="AE1901"/>
    </row>
    <row r="1902" spans="2:31" ht="242.25" hidden="1">
      <c r="B1902" s="313">
        <f t="shared" si="29"/>
        <v>0</v>
      </c>
      <c r="C1902" s="294"/>
      <c r="D1902" s="294"/>
      <c r="E1902" s="296"/>
      <c r="F1902" s="296"/>
      <c r="G1902" s="296"/>
      <c r="H1902" s="296"/>
      <c r="I1902" s="296"/>
      <c r="J1902" s="296"/>
      <c r="K1902" s="302"/>
      <c r="L1902" s="302"/>
      <c r="M1902" s="302"/>
      <c r="N1902" s="302"/>
      <c r="O1902" s="302"/>
      <c r="P1902" s="302"/>
      <c r="Q1902" s="302"/>
      <c r="R1902" s="302"/>
      <c r="S1902" s="302"/>
      <c r="T1902" s="302"/>
      <c r="U1902" s="302"/>
      <c r="V1902" s="302"/>
      <c r="W1902" s="302"/>
      <c r="X1902" s="302"/>
      <c r="Y1902" s="302"/>
      <c r="Z1902" s="302"/>
      <c r="AA1902" s="302"/>
      <c r="AD1902"/>
      <c r="AE1902"/>
    </row>
    <row r="1903" spans="2:31" ht="242.25" hidden="1">
      <c r="B1903" s="313">
        <f t="shared" si="29"/>
        <v>0</v>
      </c>
      <c r="C1903" s="294"/>
      <c r="D1903" s="294"/>
      <c r="E1903" s="296"/>
      <c r="F1903" s="296"/>
      <c r="G1903" s="296"/>
      <c r="H1903" s="296"/>
      <c r="I1903" s="296"/>
      <c r="J1903" s="296"/>
      <c r="K1903" s="302"/>
      <c r="L1903" s="302"/>
      <c r="M1903" s="302"/>
      <c r="N1903" s="302"/>
      <c r="O1903" s="302"/>
      <c r="P1903" s="302"/>
      <c r="Q1903" s="302"/>
      <c r="R1903" s="302"/>
      <c r="S1903" s="302"/>
      <c r="T1903" s="302"/>
      <c r="U1903" s="302"/>
      <c r="V1903" s="302"/>
      <c r="W1903" s="302"/>
      <c r="X1903" s="302"/>
      <c r="Y1903" s="302"/>
      <c r="Z1903" s="302"/>
      <c r="AA1903" s="302"/>
      <c r="AD1903"/>
      <c r="AE1903"/>
    </row>
    <row r="1904" spans="2:31" ht="165.75" hidden="1">
      <c r="B1904" s="313">
        <f t="shared" si="29"/>
        <v>0</v>
      </c>
      <c r="C1904" s="294"/>
      <c r="D1904" s="294"/>
      <c r="E1904" s="296"/>
      <c r="F1904" s="294"/>
      <c r="G1904" s="294"/>
      <c r="H1904" s="294"/>
      <c r="I1904" s="294"/>
      <c r="J1904" s="296"/>
      <c r="K1904" s="302"/>
      <c r="L1904" s="302"/>
      <c r="M1904" s="302"/>
      <c r="N1904" s="302"/>
      <c r="O1904" s="302"/>
      <c r="P1904" s="302"/>
      <c r="Q1904" s="302"/>
      <c r="R1904" s="302"/>
      <c r="S1904" s="302"/>
      <c r="T1904" s="302"/>
      <c r="U1904" s="302"/>
      <c r="V1904" s="302"/>
      <c r="W1904" s="302"/>
      <c r="X1904" s="302"/>
      <c r="Y1904" s="302"/>
      <c r="Z1904" s="302"/>
      <c r="AA1904" s="302"/>
      <c r="AD1904"/>
      <c r="AE1904"/>
    </row>
    <row r="1905" spans="2:31" ht="165.75" hidden="1">
      <c r="B1905" s="313">
        <f t="shared" si="29"/>
        <v>0</v>
      </c>
      <c r="C1905" s="294"/>
      <c r="D1905" s="294"/>
      <c r="E1905" s="294"/>
      <c r="F1905" s="294"/>
      <c r="G1905" s="294"/>
      <c r="H1905" s="296"/>
      <c r="I1905" s="296"/>
      <c r="J1905" s="296"/>
      <c r="K1905" s="302"/>
      <c r="L1905" s="302"/>
      <c r="M1905" s="302"/>
      <c r="N1905" s="302"/>
      <c r="O1905" s="302"/>
      <c r="P1905" s="302"/>
      <c r="Q1905" s="302"/>
      <c r="R1905" s="302"/>
      <c r="S1905" s="302"/>
      <c r="T1905" s="302"/>
      <c r="U1905" s="302"/>
      <c r="V1905" s="302"/>
      <c r="W1905" s="302"/>
      <c r="X1905" s="302"/>
      <c r="Y1905" s="302"/>
      <c r="Z1905" s="302"/>
      <c r="AA1905" s="302"/>
      <c r="AD1905"/>
      <c r="AE1905"/>
    </row>
    <row r="1906" spans="2:31" ht="344.25" hidden="1">
      <c r="B1906" s="313">
        <f t="shared" si="29"/>
        <v>0</v>
      </c>
      <c r="C1906" s="294"/>
      <c r="D1906" s="294"/>
      <c r="E1906" s="294"/>
      <c r="F1906" s="294"/>
      <c r="G1906" s="294"/>
      <c r="H1906" s="296"/>
      <c r="I1906" s="296"/>
      <c r="J1906" s="296"/>
      <c r="K1906" s="302"/>
      <c r="L1906" s="302"/>
      <c r="M1906" s="302"/>
      <c r="N1906" s="302"/>
      <c r="O1906" s="302"/>
      <c r="P1906" s="302"/>
      <c r="Q1906" s="302"/>
      <c r="R1906" s="302"/>
      <c r="S1906" s="302"/>
      <c r="T1906" s="302"/>
      <c r="U1906" s="302"/>
      <c r="V1906" s="302"/>
      <c r="W1906" s="302"/>
      <c r="X1906" s="302"/>
      <c r="Y1906" s="302"/>
      <c r="Z1906" s="302"/>
      <c r="AA1906" s="302"/>
      <c r="AD1906"/>
      <c r="AE1906"/>
    </row>
    <row r="1907" spans="2:31" ht="409.5" hidden="1">
      <c r="B1907" s="313">
        <f t="shared" si="29"/>
        <v>0</v>
      </c>
      <c r="C1907" s="294"/>
      <c r="D1907" s="294"/>
      <c r="E1907" s="294"/>
      <c r="F1907" s="294"/>
      <c r="G1907" s="294"/>
      <c r="H1907" s="296"/>
      <c r="I1907" s="296"/>
      <c r="J1907" s="296"/>
      <c r="K1907" s="302"/>
      <c r="L1907" s="302"/>
      <c r="M1907" s="302"/>
      <c r="N1907" s="302"/>
      <c r="O1907" s="302"/>
      <c r="P1907" s="302"/>
      <c r="Q1907" s="302"/>
      <c r="R1907" s="302"/>
      <c r="S1907" s="302"/>
      <c r="T1907" s="302"/>
      <c r="U1907" s="302"/>
      <c r="V1907" s="302"/>
      <c r="W1907" s="302"/>
      <c r="X1907" s="302"/>
      <c r="Y1907" s="302"/>
      <c r="Z1907" s="302"/>
      <c r="AA1907" s="302"/>
      <c r="AD1907"/>
      <c r="AE1907"/>
    </row>
    <row r="1908" spans="2:31" ht="242.25" hidden="1">
      <c r="B1908" s="313">
        <f t="shared" si="29"/>
        <v>0</v>
      </c>
      <c r="C1908" s="294"/>
      <c r="D1908" s="294"/>
      <c r="E1908" s="294"/>
      <c r="F1908" s="294"/>
      <c r="G1908" s="294"/>
      <c r="H1908" s="296"/>
      <c r="I1908" s="296"/>
      <c r="J1908" s="296"/>
      <c r="K1908" s="302"/>
      <c r="L1908" s="302"/>
      <c r="M1908" s="302"/>
      <c r="N1908" s="302"/>
      <c r="O1908" s="302"/>
      <c r="P1908" s="302"/>
      <c r="Q1908" s="302"/>
      <c r="R1908" s="302"/>
      <c r="S1908" s="302"/>
      <c r="T1908" s="302"/>
      <c r="U1908" s="302"/>
      <c r="V1908" s="302"/>
      <c r="W1908" s="302"/>
      <c r="X1908" s="302"/>
      <c r="Y1908" s="302"/>
      <c r="Z1908" s="302"/>
      <c r="AA1908" s="302"/>
      <c r="AD1908"/>
      <c r="AE1908"/>
    </row>
    <row r="1909" spans="2:31" ht="306" hidden="1">
      <c r="B1909" s="313">
        <f t="shared" si="29"/>
        <v>0</v>
      </c>
      <c r="C1909" s="294"/>
      <c r="D1909" s="294"/>
      <c r="E1909" s="294"/>
      <c r="F1909" s="294"/>
      <c r="G1909" s="294"/>
      <c r="H1909" s="296"/>
      <c r="I1909" s="296"/>
      <c r="J1909" s="296"/>
      <c r="K1909" s="302"/>
      <c r="L1909" s="302"/>
      <c r="M1909" s="302"/>
      <c r="N1909" s="302"/>
      <c r="O1909" s="302"/>
      <c r="P1909" s="302"/>
      <c r="Q1909" s="302"/>
      <c r="R1909" s="302"/>
      <c r="S1909" s="302"/>
      <c r="T1909" s="302"/>
      <c r="U1909" s="302"/>
      <c r="V1909" s="302"/>
      <c r="W1909" s="302"/>
      <c r="X1909" s="302"/>
      <c r="Y1909" s="302"/>
      <c r="Z1909" s="302"/>
      <c r="AA1909" s="302"/>
      <c r="AD1909"/>
      <c r="AE1909"/>
    </row>
    <row r="1910" spans="2:31" ht="114.75" hidden="1">
      <c r="B1910" s="313">
        <f t="shared" si="29"/>
        <v>0</v>
      </c>
      <c r="C1910" s="294"/>
      <c r="D1910" s="294"/>
      <c r="E1910" s="294"/>
      <c r="F1910" s="294"/>
      <c r="G1910" s="294"/>
      <c r="H1910" s="296"/>
      <c r="I1910" s="296"/>
      <c r="J1910" s="296"/>
      <c r="K1910" s="302"/>
      <c r="L1910" s="302"/>
      <c r="M1910" s="302"/>
      <c r="N1910" s="302"/>
      <c r="O1910" s="302"/>
      <c r="P1910" s="302"/>
      <c r="Q1910" s="302"/>
      <c r="R1910" s="302"/>
      <c r="S1910" s="302"/>
      <c r="T1910" s="302"/>
      <c r="U1910" s="302"/>
      <c r="V1910" s="302"/>
      <c r="W1910" s="302"/>
      <c r="X1910" s="302"/>
      <c r="Y1910" s="302"/>
      <c r="Z1910" s="302"/>
      <c r="AA1910" s="302"/>
      <c r="AD1910"/>
      <c r="AE1910"/>
    </row>
    <row r="1911" spans="2:31" ht="409.5" hidden="1">
      <c r="B1911" s="313">
        <f t="shared" si="29"/>
        <v>0</v>
      </c>
      <c r="C1911" s="294"/>
      <c r="D1911" s="294"/>
      <c r="E1911" s="294"/>
      <c r="F1911" s="294"/>
      <c r="G1911" s="294"/>
      <c r="H1911" s="296"/>
      <c r="I1911" s="296"/>
      <c r="J1911" s="296"/>
      <c r="K1911" s="302"/>
      <c r="L1911" s="302"/>
      <c r="M1911" s="302"/>
      <c r="N1911" s="302"/>
      <c r="O1911" s="302"/>
      <c r="P1911" s="302"/>
      <c r="Q1911" s="302"/>
      <c r="R1911" s="302"/>
      <c r="S1911" s="302"/>
      <c r="T1911" s="302"/>
      <c r="U1911" s="302"/>
      <c r="V1911" s="302"/>
      <c r="W1911" s="302"/>
      <c r="X1911" s="302"/>
      <c r="Y1911" s="302"/>
      <c r="Z1911" s="302"/>
      <c r="AA1911" s="302"/>
      <c r="AD1911"/>
      <c r="AE1911"/>
    </row>
    <row r="1912" spans="2:31" ht="178.5" hidden="1">
      <c r="B1912" s="313">
        <f t="shared" si="29"/>
        <v>0</v>
      </c>
      <c r="C1912" s="294"/>
      <c r="D1912" s="294"/>
      <c r="E1912" s="294"/>
      <c r="F1912" s="294"/>
      <c r="G1912" s="294"/>
      <c r="H1912" s="296"/>
      <c r="I1912" s="296"/>
      <c r="J1912" s="296"/>
      <c r="K1912" s="302"/>
      <c r="L1912" s="302"/>
      <c r="M1912" s="302"/>
      <c r="N1912" s="302"/>
      <c r="O1912" s="302"/>
      <c r="P1912" s="302"/>
      <c r="Q1912" s="302"/>
      <c r="R1912" s="302"/>
      <c r="S1912" s="302"/>
      <c r="T1912" s="302"/>
      <c r="U1912" s="302"/>
      <c r="V1912" s="302"/>
      <c r="W1912" s="302"/>
      <c r="X1912" s="302"/>
      <c r="Y1912" s="302"/>
      <c r="Z1912" s="302"/>
      <c r="AA1912" s="302"/>
      <c r="AD1912"/>
      <c r="AE1912"/>
    </row>
    <row r="1913" spans="2:31" ht="409.5" hidden="1">
      <c r="B1913" s="313">
        <f t="shared" si="29"/>
        <v>0</v>
      </c>
      <c r="C1913" s="294"/>
      <c r="D1913" s="294"/>
      <c r="E1913" s="294"/>
      <c r="F1913" s="294"/>
      <c r="G1913" s="294"/>
      <c r="H1913" s="296"/>
      <c r="I1913" s="296"/>
      <c r="J1913" s="296"/>
      <c r="K1913" s="302"/>
      <c r="L1913" s="302"/>
      <c r="M1913" s="302"/>
      <c r="N1913" s="302"/>
      <c r="O1913" s="302"/>
      <c r="P1913" s="302"/>
      <c r="Q1913" s="302"/>
      <c r="R1913" s="302"/>
      <c r="S1913" s="302"/>
      <c r="T1913" s="302"/>
      <c r="U1913" s="302"/>
      <c r="V1913" s="302"/>
      <c r="W1913" s="302"/>
      <c r="X1913" s="302"/>
      <c r="Y1913" s="302"/>
      <c r="Z1913" s="302"/>
      <c r="AA1913" s="302"/>
      <c r="AD1913"/>
      <c r="AE1913"/>
    </row>
    <row r="1914" spans="2:31" ht="255" hidden="1">
      <c r="B1914" s="313">
        <f t="shared" si="29"/>
        <v>0</v>
      </c>
      <c r="C1914" s="294"/>
      <c r="D1914" s="294"/>
      <c r="E1914" s="294"/>
      <c r="F1914" s="294"/>
      <c r="G1914" s="294"/>
      <c r="H1914" s="296"/>
      <c r="I1914" s="296"/>
      <c r="J1914" s="296"/>
      <c r="K1914" s="302"/>
      <c r="L1914" s="302"/>
      <c r="M1914" s="302"/>
      <c r="N1914" s="302"/>
      <c r="O1914" s="302"/>
      <c r="P1914" s="302"/>
      <c r="Q1914" s="302"/>
      <c r="R1914" s="302"/>
      <c r="S1914" s="302"/>
      <c r="T1914" s="302"/>
      <c r="U1914" s="302"/>
      <c r="V1914" s="302"/>
      <c r="W1914" s="302"/>
      <c r="X1914" s="302"/>
      <c r="Y1914" s="302"/>
      <c r="Z1914" s="302"/>
      <c r="AA1914" s="302"/>
      <c r="AD1914"/>
      <c r="AE1914"/>
    </row>
    <row r="1915" spans="2:31" ht="357" hidden="1">
      <c r="B1915" s="313">
        <f t="shared" si="29"/>
        <v>0</v>
      </c>
      <c r="C1915" s="294"/>
      <c r="D1915" s="294"/>
      <c r="E1915" s="294"/>
      <c r="F1915" s="294"/>
      <c r="G1915" s="294"/>
      <c r="H1915" s="296"/>
      <c r="I1915" s="296"/>
      <c r="J1915" s="296"/>
      <c r="K1915" s="302"/>
      <c r="L1915" s="302"/>
      <c r="M1915" s="302"/>
      <c r="N1915" s="302"/>
      <c r="O1915" s="302"/>
      <c r="P1915" s="302"/>
      <c r="Q1915" s="302"/>
      <c r="R1915" s="302"/>
      <c r="S1915" s="302"/>
      <c r="T1915" s="302"/>
      <c r="U1915" s="302"/>
      <c r="V1915" s="302"/>
      <c r="W1915" s="302"/>
      <c r="X1915" s="302"/>
      <c r="Y1915" s="302"/>
      <c r="Z1915" s="302"/>
      <c r="AA1915" s="302"/>
      <c r="AD1915"/>
      <c r="AE1915"/>
    </row>
    <row r="1916" spans="2:31" ht="165.75" hidden="1">
      <c r="B1916" s="313">
        <f t="shared" si="29"/>
        <v>0</v>
      </c>
      <c r="C1916" s="294"/>
      <c r="D1916" s="294"/>
      <c r="E1916" s="294"/>
      <c r="F1916" s="294"/>
      <c r="G1916" s="294"/>
      <c r="H1916" s="294"/>
      <c r="I1916" s="294"/>
      <c r="J1916" s="294"/>
      <c r="K1916" s="302"/>
      <c r="L1916" s="302"/>
      <c r="M1916" s="302"/>
      <c r="N1916" s="302"/>
      <c r="O1916" s="302"/>
      <c r="P1916" s="302"/>
      <c r="Q1916" s="302"/>
      <c r="R1916" s="302"/>
      <c r="S1916" s="302"/>
      <c r="T1916" s="302"/>
      <c r="U1916" s="302"/>
      <c r="V1916" s="302"/>
      <c r="W1916" s="302"/>
      <c r="X1916" s="302"/>
      <c r="Y1916" s="302"/>
      <c r="Z1916" s="302"/>
      <c r="AA1916" s="302"/>
      <c r="AD1916"/>
      <c r="AE1916"/>
    </row>
    <row r="1917" spans="2:31" ht="409.5" hidden="1">
      <c r="B1917" s="313">
        <f t="shared" si="29"/>
        <v>0</v>
      </c>
      <c r="C1917" s="294"/>
      <c r="D1917" s="294"/>
      <c r="E1917" s="294"/>
      <c r="F1917" s="294"/>
      <c r="G1917" s="294"/>
      <c r="H1917" s="294"/>
      <c r="I1917" s="294"/>
      <c r="J1917" s="294"/>
      <c r="K1917" s="302"/>
      <c r="L1917" s="302"/>
      <c r="M1917" s="302"/>
      <c r="N1917" s="302"/>
      <c r="O1917" s="302"/>
      <c r="P1917" s="302"/>
      <c r="Q1917" s="302"/>
      <c r="R1917" s="302"/>
      <c r="S1917" s="302"/>
      <c r="T1917" s="302"/>
      <c r="U1917" s="302"/>
      <c r="V1917" s="302"/>
      <c r="W1917" s="302"/>
      <c r="X1917" s="302"/>
      <c r="Y1917" s="302"/>
      <c r="Z1917" s="302"/>
      <c r="AA1917" s="302"/>
      <c r="AD1917"/>
      <c r="AE1917"/>
    </row>
    <row r="1918" spans="2:31" ht="255" hidden="1">
      <c r="B1918" s="313">
        <f t="shared" si="29"/>
        <v>0</v>
      </c>
      <c r="C1918" s="294"/>
      <c r="D1918" s="294"/>
      <c r="E1918" s="294"/>
      <c r="F1918" s="294"/>
      <c r="G1918" s="294"/>
      <c r="H1918" s="294"/>
      <c r="I1918" s="294"/>
      <c r="J1918" s="294"/>
      <c r="K1918" s="302"/>
      <c r="L1918" s="302"/>
      <c r="M1918" s="302"/>
      <c r="N1918" s="302"/>
      <c r="O1918" s="302"/>
      <c r="P1918" s="302"/>
      <c r="Q1918" s="302"/>
      <c r="R1918" s="302"/>
      <c r="S1918" s="302"/>
      <c r="T1918" s="302"/>
      <c r="U1918" s="302"/>
      <c r="V1918" s="302"/>
      <c r="W1918" s="302"/>
      <c r="X1918" s="302"/>
      <c r="Y1918" s="302"/>
      <c r="Z1918" s="302"/>
      <c r="AA1918" s="302"/>
      <c r="AD1918"/>
      <c r="AE1918"/>
    </row>
    <row r="1919" spans="2:31" ht="280.5" hidden="1">
      <c r="B1919" s="313">
        <f t="shared" si="29"/>
        <v>0</v>
      </c>
      <c r="C1919" s="294"/>
      <c r="D1919" s="294"/>
      <c r="E1919" s="294"/>
      <c r="F1919" s="294"/>
      <c r="G1919" s="294"/>
      <c r="H1919" s="294"/>
      <c r="I1919" s="294"/>
      <c r="J1919" s="294"/>
      <c r="K1919" s="302"/>
      <c r="L1919" s="302"/>
      <c r="M1919" s="302"/>
      <c r="N1919" s="302"/>
      <c r="O1919" s="302"/>
      <c r="P1919" s="302"/>
      <c r="Q1919" s="302"/>
      <c r="R1919" s="302"/>
      <c r="S1919" s="302"/>
      <c r="T1919" s="302"/>
      <c r="U1919" s="302"/>
      <c r="V1919" s="302"/>
      <c r="W1919" s="302"/>
      <c r="X1919" s="302"/>
      <c r="Y1919" s="302"/>
      <c r="Z1919" s="302"/>
      <c r="AA1919" s="302"/>
      <c r="AD1919"/>
      <c r="AE1919"/>
    </row>
    <row r="1920" spans="2:31" ht="191.25" hidden="1">
      <c r="B1920" s="313">
        <f t="shared" si="29"/>
        <v>0</v>
      </c>
      <c r="C1920" s="294"/>
      <c r="D1920" s="294"/>
      <c r="E1920" s="294"/>
      <c r="F1920" s="294"/>
      <c r="G1920" s="294"/>
      <c r="H1920" s="294"/>
      <c r="I1920" s="294"/>
      <c r="J1920" s="294"/>
      <c r="K1920" s="302"/>
      <c r="L1920" s="302"/>
      <c r="M1920" s="302"/>
      <c r="N1920" s="302"/>
      <c r="O1920" s="302"/>
      <c r="P1920" s="302"/>
      <c r="Q1920" s="302"/>
      <c r="R1920" s="302"/>
      <c r="S1920" s="302"/>
      <c r="T1920" s="302"/>
      <c r="U1920" s="302"/>
      <c r="V1920" s="302"/>
      <c r="W1920" s="302"/>
      <c r="X1920" s="302"/>
      <c r="Y1920" s="302"/>
      <c r="Z1920" s="302"/>
      <c r="AA1920" s="302"/>
      <c r="AD1920"/>
      <c r="AE1920"/>
    </row>
    <row r="1921" spans="2:31" ht="89.25" hidden="1">
      <c r="B1921" s="313">
        <f t="shared" si="29"/>
        <v>0</v>
      </c>
      <c r="C1921" s="294"/>
      <c r="D1921" s="294"/>
      <c r="E1921" s="294"/>
      <c r="F1921" s="294"/>
      <c r="G1921" s="294"/>
      <c r="H1921" s="294"/>
      <c r="I1921" s="294"/>
      <c r="J1921" s="294"/>
      <c r="K1921" s="302"/>
      <c r="L1921" s="302"/>
      <c r="M1921" s="302"/>
      <c r="N1921" s="302"/>
      <c r="O1921" s="302"/>
      <c r="P1921" s="302"/>
      <c r="Q1921" s="302"/>
      <c r="R1921" s="302"/>
      <c r="S1921" s="302"/>
      <c r="T1921" s="302"/>
      <c r="U1921" s="302"/>
      <c r="V1921" s="302"/>
      <c r="W1921" s="302"/>
      <c r="X1921" s="302"/>
      <c r="Y1921" s="302"/>
      <c r="Z1921" s="302"/>
      <c r="AA1921" s="302"/>
      <c r="AD1921"/>
      <c r="AE1921"/>
    </row>
    <row r="1922" spans="2:31" ht="255" hidden="1">
      <c r="B1922" s="313">
        <f t="shared" si="29"/>
        <v>0</v>
      </c>
      <c r="C1922" s="294"/>
      <c r="D1922" s="294"/>
      <c r="E1922" s="294"/>
      <c r="F1922" s="294"/>
      <c r="G1922" s="294"/>
      <c r="H1922" s="294"/>
      <c r="I1922" s="294"/>
      <c r="J1922" s="294"/>
      <c r="K1922" s="302"/>
      <c r="L1922" s="302"/>
      <c r="M1922" s="302"/>
      <c r="N1922" s="302"/>
      <c r="O1922" s="302"/>
      <c r="P1922" s="302"/>
      <c r="Q1922" s="302"/>
      <c r="R1922" s="302"/>
      <c r="S1922" s="302"/>
      <c r="T1922" s="302"/>
      <c r="U1922" s="302"/>
      <c r="V1922" s="302"/>
      <c r="W1922" s="302"/>
      <c r="X1922" s="302"/>
      <c r="Y1922" s="302"/>
      <c r="Z1922" s="302"/>
      <c r="AA1922" s="302"/>
      <c r="AD1922"/>
      <c r="AE1922"/>
    </row>
    <row r="1923" spans="2:31" ht="165.75" hidden="1">
      <c r="B1923" s="313">
        <f t="shared" si="29"/>
        <v>0</v>
      </c>
      <c r="C1923" s="294"/>
      <c r="D1923" s="294"/>
      <c r="E1923" s="294"/>
      <c r="F1923" s="294"/>
      <c r="G1923" s="294"/>
      <c r="H1923" s="294"/>
      <c r="I1923" s="294"/>
      <c r="J1923" s="294"/>
      <c r="K1923" s="302"/>
      <c r="L1923" s="302"/>
      <c r="M1923" s="302"/>
      <c r="N1923" s="302"/>
      <c r="O1923" s="302"/>
      <c r="P1923" s="302"/>
      <c r="Q1923" s="302"/>
      <c r="R1923" s="302"/>
      <c r="S1923" s="302"/>
      <c r="T1923" s="302"/>
      <c r="U1923" s="302"/>
      <c r="V1923" s="302"/>
      <c r="W1923" s="302"/>
      <c r="X1923" s="302"/>
      <c r="Y1923" s="302"/>
      <c r="Z1923" s="302"/>
      <c r="AA1923" s="302"/>
      <c r="AD1923"/>
      <c r="AE1923"/>
    </row>
    <row r="1924" spans="2:31" ht="318.75" hidden="1">
      <c r="B1924" s="313">
        <f t="shared" si="29"/>
        <v>0</v>
      </c>
      <c r="C1924" s="294"/>
      <c r="D1924" s="294"/>
      <c r="E1924" s="294"/>
      <c r="F1924" s="294"/>
      <c r="G1924" s="294"/>
      <c r="H1924" s="294"/>
      <c r="I1924" s="294"/>
      <c r="J1924" s="294"/>
      <c r="K1924" s="302"/>
      <c r="L1924" s="302"/>
      <c r="M1924" s="302"/>
      <c r="N1924" s="302"/>
      <c r="O1924" s="302"/>
      <c r="P1924" s="302"/>
      <c r="Q1924" s="302"/>
      <c r="R1924" s="302"/>
      <c r="S1924" s="302"/>
      <c r="T1924" s="302"/>
      <c r="U1924" s="302"/>
      <c r="V1924" s="302"/>
      <c r="W1924" s="302"/>
      <c r="X1924" s="302"/>
      <c r="Y1924" s="302"/>
      <c r="Z1924" s="302"/>
      <c r="AA1924" s="302"/>
      <c r="AD1924"/>
      <c r="AE1924"/>
    </row>
    <row r="1925" spans="2:31" ht="178.5" hidden="1">
      <c r="B1925" s="313">
        <f t="shared" si="29"/>
        <v>0</v>
      </c>
      <c r="C1925" s="294"/>
      <c r="D1925" s="294"/>
      <c r="E1925" s="294"/>
      <c r="F1925" s="294"/>
      <c r="G1925" s="294"/>
      <c r="H1925" s="296"/>
      <c r="I1925" s="296"/>
      <c r="J1925" s="296"/>
      <c r="K1925" s="302"/>
      <c r="L1925" s="302"/>
      <c r="M1925" s="302"/>
      <c r="N1925" s="302"/>
      <c r="O1925" s="302"/>
      <c r="P1925" s="302"/>
      <c r="Q1925" s="302"/>
      <c r="R1925" s="302"/>
      <c r="S1925" s="302"/>
      <c r="T1925" s="302"/>
      <c r="U1925" s="302"/>
      <c r="V1925" s="302"/>
      <c r="W1925" s="302"/>
      <c r="X1925" s="302"/>
      <c r="Y1925" s="302"/>
      <c r="Z1925" s="302"/>
      <c r="AA1925" s="302"/>
      <c r="AD1925"/>
      <c r="AE1925"/>
    </row>
    <row r="1926" spans="2:31" ht="114.75" hidden="1">
      <c r="B1926" s="313">
        <f t="shared" si="29"/>
        <v>0</v>
      </c>
      <c r="C1926" s="294"/>
      <c r="D1926" s="294"/>
      <c r="E1926" s="294"/>
      <c r="F1926" s="294"/>
      <c r="G1926" s="294"/>
      <c r="H1926" s="296"/>
      <c r="I1926" s="296"/>
      <c r="J1926" s="296"/>
      <c r="K1926" s="302"/>
      <c r="L1926" s="302"/>
      <c r="M1926" s="302"/>
      <c r="N1926" s="302"/>
      <c r="O1926" s="302"/>
      <c r="P1926" s="302"/>
      <c r="Q1926" s="302"/>
      <c r="R1926" s="302"/>
      <c r="S1926" s="302"/>
      <c r="T1926" s="302"/>
      <c r="U1926" s="302"/>
      <c r="V1926" s="302"/>
      <c r="W1926" s="302"/>
      <c r="X1926" s="302"/>
      <c r="Y1926" s="302"/>
      <c r="Z1926" s="302"/>
      <c r="AA1926" s="302"/>
      <c r="AD1926"/>
      <c r="AE1926"/>
    </row>
    <row r="1927" spans="2:31" ht="165.75" hidden="1">
      <c r="B1927" s="313">
        <f t="shared" si="29"/>
        <v>0</v>
      </c>
      <c r="C1927" s="294"/>
      <c r="D1927" s="294"/>
      <c r="E1927" s="294"/>
      <c r="F1927" s="294"/>
      <c r="G1927" s="294"/>
      <c r="H1927" s="296"/>
      <c r="I1927" s="296"/>
      <c r="J1927" s="296"/>
      <c r="K1927" s="302"/>
      <c r="L1927" s="302"/>
      <c r="M1927" s="302"/>
      <c r="N1927" s="302"/>
      <c r="O1927" s="302"/>
      <c r="P1927" s="302"/>
      <c r="Q1927" s="302"/>
      <c r="R1927" s="302"/>
      <c r="S1927" s="302"/>
      <c r="T1927" s="302"/>
      <c r="U1927" s="302"/>
      <c r="V1927" s="302"/>
      <c r="W1927" s="302"/>
      <c r="X1927" s="302"/>
      <c r="Y1927" s="302"/>
      <c r="Z1927" s="302"/>
      <c r="AA1927" s="302"/>
      <c r="AD1927"/>
      <c r="AE1927"/>
    </row>
    <row r="1928" spans="2:31" ht="191.25" hidden="1">
      <c r="B1928" s="313">
        <f t="shared" si="29"/>
        <v>0</v>
      </c>
      <c r="C1928" s="294"/>
      <c r="D1928" s="294"/>
      <c r="E1928" s="294"/>
      <c r="F1928" s="296"/>
      <c r="G1928" s="296"/>
      <c r="H1928" s="296"/>
      <c r="I1928" s="296"/>
      <c r="J1928" s="296"/>
      <c r="K1928" s="302"/>
      <c r="L1928" s="302"/>
      <c r="M1928" s="302"/>
      <c r="N1928" s="302"/>
      <c r="O1928" s="302"/>
      <c r="P1928" s="302"/>
      <c r="Q1928" s="302"/>
      <c r="R1928" s="302"/>
      <c r="S1928" s="302"/>
      <c r="T1928" s="302"/>
      <c r="U1928" s="302"/>
      <c r="V1928" s="302"/>
      <c r="W1928" s="302"/>
      <c r="X1928" s="302"/>
      <c r="Y1928" s="302"/>
      <c r="Z1928" s="302"/>
      <c r="AA1928" s="302"/>
      <c r="AD1928"/>
      <c r="AE1928"/>
    </row>
    <row r="1929" spans="2:31" ht="114.75" hidden="1">
      <c r="B1929" s="313">
        <f t="shared" si="29"/>
        <v>0</v>
      </c>
      <c r="C1929" s="294"/>
      <c r="D1929" s="294"/>
      <c r="E1929" s="294"/>
      <c r="F1929" s="296"/>
      <c r="G1929" s="296"/>
      <c r="H1929" s="296"/>
      <c r="I1929" s="296"/>
      <c r="J1929" s="296"/>
      <c r="K1929" s="302"/>
      <c r="L1929" s="302"/>
      <c r="M1929" s="302"/>
      <c r="N1929" s="302"/>
      <c r="O1929" s="302"/>
      <c r="P1929" s="302"/>
      <c r="Q1929" s="302"/>
      <c r="R1929" s="302"/>
      <c r="S1929" s="302"/>
      <c r="T1929" s="302"/>
      <c r="U1929" s="302"/>
      <c r="V1929" s="302"/>
      <c r="W1929" s="302"/>
      <c r="X1929" s="302"/>
      <c r="Y1929" s="302"/>
      <c r="Z1929" s="302"/>
      <c r="AA1929" s="302"/>
      <c r="AD1929"/>
      <c r="AE1929"/>
    </row>
    <row r="1930" spans="2:31" ht="140.25" hidden="1">
      <c r="B1930" s="313">
        <f t="shared" si="29"/>
        <v>0</v>
      </c>
      <c r="C1930" s="294"/>
      <c r="D1930" s="294"/>
      <c r="E1930" s="294"/>
      <c r="F1930" s="296"/>
      <c r="G1930" s="296"/>
      <c r="H1930" s="296"/>
      <c r="I1930" s="296"/>
      <c r="J1930" s="296"/>
      <c r="K1930" s="302"/>
      <c r="L1930" s="302"/>
      <c r="M1930" s="302"/>
      <c r="N1930" s="302"/>
      <c r="O1930" s="302"/>
      <c r="P1930" s="302"/>
      <c r="Q1930" s="302"/>
      <c r="R1930" s="302"/>
      <c r="S1930" s="302"/>
      <c r="T1930" s="302"/>
      <c r="U1930" s="302"/>
      <c r="V1930" s="302"/>
      <c r="W1930" s="302"/>
      <c r="X1930" s="302"/>
      <c r="Y1930" s="302"/>
      <c r="Z1930" s="302"/>
      <c r="AA1930" s="302"/>
      <c r="AD1930"/>
      <c r="AE1930"/>
    </row>
    <row r="1931" spans="2:31" ht="114.75" hidden="1">
      <c r="B1931" s="313">
        <f t="shared" si="29"/>
        <v>0</v>
      </c>
      <c r="C1931" s="294"/>
      <c r="D1931" s="294"/>
      <c r="E1931" s="294"/>
      <c r="F1931" s="296"/>
      <c r="G1931" s="296"/>
      <c r="H1931" s="296"/>
      <c r="I1931" s="296"/>
      <c r="J1931" s="296"/>
      <c r="K1931" s="302"/>
      <c r="L1931" s="302"/>
      <c r="M1931" s="302"/>
      <c r="N1931" s="302"/>
      <c r="O1931" s="302"/>
      <c r="P1931" s="302"/>
      <c r="Q1931" s="302"/>
      <c r="R1931" s="302"/>
      <c r="S1931" s="302"/>
      <c r="T1931" s="302"/>
      <c r="U1931" s="302"/>
      <c r="V1931" s="302"/>
      <c r="W1931" s="302"/>
      <c r="X1931" s="302"/>
      <c r="Y1931" s="302"/>
      <c r="Z1931" s="302"/>
      <c r="AA1931" s="302"/>
      <c r="AD1931"/>
      <c r="AE1931"/>
    </row>
    <row r="1932" spans="2:31" ht="409.5" hidden="1">
      <c r="B1932" s="313">
        <f t="shared" ref="B1932:B1995" si="30">IF($C$8=$B$6,"",AA1932)</f>
        <v>0</v>
      </c>
      <c r="C1932" s="294"/>
      <c r="D1932" s="294"/>
      <c r="E1932" s="294"/>
      <c r="F1932" s="296"/>
      <c r="G1932" s="296"/>
      <c r="H1932" s="296"/>
      <c r="I1932" s="296"/>
      <c r="J1932" s="296"/>
      <c r="K1932" s="302"/>
      <c r="L1932" s="302"/>
      <c r="M1932" s="302"/>
      <c r="N1932" s="302"/>
      <c r="O1932" s="302"/>
      <c r="P1932" s="302"/>
      <c r="Q1932" s="302"/>
      <c r="R1932" s="302"/>
      <c r="S1932" s="302"/>
      <c r="T1932" s="302"/>
      <c r="U1932" s="302"/>
      <c r="V1932" s="302"/>
      <c r="W1932" s="302"/>
      <c r="X1932" s="302"/>
      <c r="Y1932" s="302"/>
      <c r="Z1932" s="302"/>
      <c r="AA1932" s="302"/>
      <c r="AD1932"/>
      <c r="AE1932"/>
    </row>
    <row r="1933" spans="2:31" ht="127.5" hidden="1">
      <c r="B1933" s="313">
        <f t="shared" si="30"/>
        <v>0</v>
      </c>
      <c r="C1933" s="294"/>
      <c r="D1933" s="294"/>
      <c r="E1933" s="294"/>
      <c r="F1933" s="296"/>
      <c r="G1933" s="296"/>
      <c r="H1933" s="296"/>
      <c r="I1933" s="296"/>
      <c r="J1933" s="296"/>
      <c r="K1933" s="302"/>
      <c r="L1933" s="302"/>
      <c r="M1933" s="302"/>
      <c r="N1933" s="302"/>
      <c r="O1933" s="302"/>
      <c r="P1933" s="302"/>
      <c r="Q1933" s="302"/>
      <c r="R1933" s="302"/>
      <c r="S1933" s="302"/>
      <c r="T1933" s="302"/>
      <c r="U1933" s="302"/>
      <c r="V1933" s="302"/>
      <c r="W1933" s="302"/>
      <c r="X1933" s="302"/>
      <c r="Y1933" s="302"/>
      <c r="Z1933" s="302"/>
      <c r="AA1933" s="302"/>
      <c r="AD1933"/>
      <c r="AE1933"/>
    </row>
    <row r="1934" spans="2:31" ht="102" hidden="1">
      <c r="B1934" s="313">
        <f t="shared" si="30"/>
        <v>0</v>
      </c>
      <c r="C1934" s="294"/>
      <c r="D1934" s="294"/>
      <c r="E1934" s="294"/>
      <c r="F1934" s="296"/>
      <c r="G1934" s="296"/>
      <c r="H1934" s="296"/>
      <c r="I1934" s="296"/>
      <c r="J1934" s="296"/>
      <c r="K1934" s="302"/>
      <c r="L1934" s="302"/>
      <c r="M1934" s="302"/>
      <c r="N1934" s="302"/>
      <c r="O1934" s="302"/>
      <c r="P1934" s="302"/>
      <c r="Q1934" s="302"/>
      <c r="R1934" s="302"/>
      <c r="S1934" s="302"/>
      <c r="T1934" s="302"/>
      <c r="U1934" s="302"/>
      <c r="V1934" s="302"/>
      <c r="W1934" s="302"/>
      <c r="X1934" s="302"/>
      <c r="Y1934" s="302"/>
      <c r="Z1934" s="302"/>
      <c r="AA1934" s="302"/>
      <c r="AD1934"/>
      <c r="AE1934"/>
    </row>
    <row r="1935" spans="2:31" ht="409.5" hidden="1">
      <c r="B1935" s="313">
        <f t="shared" si="30"/>
        <v>0</v>
      </c>
      <c r="C1935" s="294"/>
      <c r="D1935" s="294"/>
      <c r="E1935" s="294"/>
      <c r="F1935" s="296"/>
      <c r="G1935" s="296"/>
      <c r="H1935" s="296"/>
      <c r="I1935" s="296"/>
      <c r="J1935" s="296"/>
      <c r="K1935" s="302"/>
      <c r="L1935" s="302"/>
      <c r="M1935" s="302"/>
      <c r="N1935" s="302"/>
      <c r="O1935" s="302"/>
      <c r="P1935" s="302"/>
      <c r="Q1935" s="302"/>
      <c r="R1935" s="302"/>
      <c r="S1935" s="302"/>
      <c r="T1935" s="302"/>
      <c r="U1935" s="302"/>
      <c r="V1935" s="302"/>
      <c r="W1935" s="302"/>
      <c r="X1935" s="302"/>
      <c r="Y1935" s="302"/>
      <c r="Z1935" s="302"/>
      <c r="AA1935" s="302"/>
      <c r="AD1935"/>
      <c r="AE1935"/>
    </row>
    <row r="1936" spans="2:31" ht="409.5" hidden="1">
      <c r="B1936" s="313">
        <f t="shared" si="30"/>
        <v>0</v>
      </c>
      <c r="C1936" s="294"/>
      <c r="D1936" s="294"/>
      <c r="E1936" s="294"/>
      <c r="F1936" s="296"/>
      <c r="G1936" s="296"/>
      <c r="H1936" s="296"/>
      <c r="I1936" s="296"/>
      <c r="J1936" s="296"/>
      <c r="K1936" s="302"/>
      <c r="L1936" s="302"/>
      <c r="M1936" s="302"/>
      <c r="N1936" s="302"/>
      <c r="O1936" s="302"/>
      <c r="P1936" s="302"/>
      <c r="Q1936" s="302"/>
      <c r="R1936" s="302"/>
      <c r="S1936" s="302"/>
      <c r="T1936" s="302"/>
      <c r="U1936" s="302"/>
      <c r="V1936" s="302"/>
      <c r="W1936" s="302"/>
      <c r="X1936" s="302"/>
      <c r="Y1936" s="302"/>
      <c r="Z1936" s="302"/>
      <c r="AA1936" s="302"/>
      <c r="AD1936"/>
      <c r="AE1936"/>
    </row>
    <row r="1937" spans="2:31" ht="153" hidden="1">
      <c r="B1937" s="313">
        <f t="shared" si="30"/>
        <v>0</v>
      </c>
      <c r="C1937" s="294"/>
      <c r="D1937" s="294"/>
      <c r="E1937" s="294"/>
      <c r="F1937" s="296"/>
      <c r="G1937" s="296"/>
      <c r="H1937" s="296"/>
      <c r="I1937" s="296"/>
      <c r="J1937" s="296"/>
      <c r="K1937" s="302"/>
      <c r="L1937" s="302"/>
      <c r="M1937" s="302"/>
      <c r="N1937" s="302"/>
      <c r="O1937" s="302"/>
      <c r="P1937" s="302"/>
      <c r="Q1937" s="302"/>
      <c r="R1937" s="302"/>
      <c r="S1937" s="302"/>
      <c r="T1937" s="302"/>
      <c r="U1937" s="302"/>
      <c r="V1937" s="302"/>
      <c r="W1937" s="302"/>
      <c r="X1937" s="302"/>
      <c r="Y1937" s="302"/>
      <c r="Z1937" s="302"/>
      <c r="AA1937" s="302"/>
      <c r="AD1937"/>
      <c r="AE1937"/>
    </row>
    <row r="1938" spans="2:31" ht="153" hidden="1">
      <c r="B1938" s="313">
        <f t="shared" si="30"/>
        <v>0</v>
      </c>
      <c r="C1938" s="294"/>
      <c r="D1938" s="294"/>
      <c r="E1938" s="294"/>
      <c r="F1938" s="294"/>
      <c r="G1938" s="294"/>
      <c r="H1938" s="296"/>
      <c r="I1938" s="296"/>
      <c r="J1938" s="296"/>
      <c r="K1938" s="302"/>
      <c r="L1938" s="302"/>
      <c r="M1938" s="302"/>
      <c r="N1938" s="302"/>
      <c r="O1938" s="302"/>
      <c r="P1938" s="302"/>
      <c r="Q1938" s="302"/>
      <c r="R1938" s="302"/>
      <c r="S1938" s="302"/>
      <c r="T1938" s="302"/>
      <c r="U1938" s="302"/>
      <c r="V1938" s="302"/>
      <c r="W1938" s="302"/>
      <c r="X1938" s="302"/>
      <c r="Y1938" s="302"/>
      <c r="Z1938" s="302"/>
      <c r="AA1938" s="302"/>
      <c r="AD1938"/>
      <c r="AE1938"/>
    </row>
    <row r="1939" spans="2:31" ht="153" hidden="1">
      <c r="B1939" s="313">
        <f t="shared" si="30"/>
        <v>0</v>
      </c>
      <c r="C1939" s="294"/>
      <c r="D1939" s="294"/>
      <c r="E1939" s="294"/>
      <c r="F1939" s="294"/>
      <c r="G1939" s="294"/>
      <c r="H1939" s="294"/>
      <c r="I1939" s="294"/>
      <c r="J1939" s="294"/>
      <c r="K1939" s="302"/>
      <c r="L1939" s="302"/>
      <c r="M1939" s="302"/>
      <c r="N1939" s="302"/>
      <c r="O1939" s="302"/>
      <c r="P1939" s="302"/>
      <c r="Q1939" s="302"/>
      <c r="R1939" s="302"/>
      <c r="S1939" s="302"/>
      <c r="T1939" s="302"/>
      <c r="U1939" s="302"/>
      <c r="V1939" s="302"/>
      <c r="W1939" s="302"/>
      <c r="X1939" s="302"/>
      <c r="Y1939" s="302"/>
      <c r="Z1939" s="302"/>
      <c r="AA1939" s="302"/>
      <c r="AD1939"/>
      <c r="AE1939"/>
    </row>
    <row r="1940" spans="2:31" ht="409.5" hidden="1">
      <c r="B1940" s="313">
        <f t="shared" si="30"/>
        <v>0</v>
      </c>
      <c r="C1940" s="294"/>
      <c r="D1940" s="294"/>
      <c r="E1940" s="294"/>
      <c r="F1940" s="296"/>
      <c r="G1940" s="296"/>
      <c r="H1940" s="296"/>
      <c r="I1940" s="296"/>
      <c r="J1940" s="296"/>
      <c r="K1940" s="302"/>
      <c r="L1940" s="302"/>
      <c r="M1940" s="302"/>
      <c r="N1940" s="302"/>
      <c r="O1940" s="302"/>
      <c r="P1940" s="302"/>
      <c r="Q1940" s="302"/>
      <c r="R1940" s="302"/>
      <c r="S1940" s="302"/>
      <c r="T1940" s="302"/>
      <c r="U1940" s="302"/>
      <c r="V1940" s="302"/>
      <c r="W1940" s="302"/>
      <c r="X1940" s="302"/>
      <c r="Y1940" s="302"/>
      <c r="Z1940" s="302"/>
      <c r="AA1940" s="302"/>
      <c r="AD1940"/>
      <c r="AE1940"/>
    </row>
    <row r="1941" spans="2:31" ht="89.25" hidden="1">
      <c r="B1941" s="313">
        <f t="shared" si="30"/>
        <v>0</v>
      </c>
      <c r="C1941" s="294"/>
      <c r="D1941" s="294"/>
      <c r="E1941" s="294"/>
      <c r="F1941" s="296"/>
      <c r="G1941" s="296"/>
      <c r="H1941" s="296"/>
      <c r="I1941" s="296"/>
      <c r="J1941" s="296"/>
      <c r="K1941" s="302"/>
      <c r="L1941" s="302"/>
      <c r="M1941" s="302"/>
      <c r="N1941" s="302"/>
      <c r="O1941" s="302"/>
      <c r="P1941" s="302"/>
      <c r="Q1941" s="302"/>
      <c r="R1941" s="302"/>
      <c r="S1941" s="302"/>
      <c r="T1941" s="302"/>
      <c r="U1941" s="302"/>
      <c r="V1941" s="302"/>
      <c r="W1941" s="302"/>
      <c r="X1941" s="302"/>
      <c r="Y1941" s="302"/>
      <c r="Z1941" s="302"/>
      <c r="AA1941" s="302"/>
      <c r="AD1941"/>
      <c r="AE1941"/>
    </row>
    <row r="1942" spans="2:31" ht="216.75" hidden="1">
      <c r="B1942" s="313">
        <f t="shared" si="30"/>
        <v>0</v>
      </c>
      <c r="C1942" s="294"/>
      <c r="D1942" s="294"/>
      <c r="E1942" s="294"/>
      <c r="F1942" s="296"/>
      <c r="G1942" s="296"/>
      <c r="H1942" s="296"/>
      <c r="I1942" s="296"/>
      <c r="J1942" s="296"/>
      <c r="K1942" s="302"/>
      <c r="L1942" s="302"/>
      <c r="M1942" s="302"/>
      <c r="N1942" s="302"/>
      <c r="O1942" s="302"/>
      <c r="P1942" s="302"/>
      <c r="Q1942" s="302"/>
      <c r="R1942" s="302"/>
      <c r="S1942" s="302"/>
      <c r="T1942" s="302"/>
      <c r="U1942" s="302"/>
      <c r="V1942" s="302"/>
      <c r="W1942" s="302"/>
      <c r="X1942" s="302"/>
      <c r="Y1942" s="302"/>
      <c r="Z1942" s="302"/>
      <c r="AA1942" s="302"/>
      <c r="AD1942"/>
      <c r="AE1942"/>
    </row>
    <row r="1943" spans="2:31" ht="409.5" hidden="1">
      <c r="B1943" s="313">
        <f t="shared" si="30"/>
        <v>0</v>
      </c>
      <c r="C1943" s="294"/>
      <c r="D1943" s="294"/>
      <c r="E1943" s="294"/>
      <c r="F1943" s="296"/>
      <c r="G1943" s="296"/>
      <c r="H1943" s="296"/>
      <c r="I1943" s="296"/>
      <c r="J1943" s="296"/>
      <c r="K1943" s="302"/>
      <c r="L1943" s="302"/>
      <c r="M1943" s="302"/>
      <c r="N1943" s="302"/>
      <c r="O1943" s="302"/>
      <c r="P1943" s="302"/>
      <c r="Q1943" s="302"/>
      <c r="R1943" s="302"/>
      <c r="S1943" s="302"/>
      <c r="T1943" s="302"/>
      <c r="U1943" s="302"/>
      <c r="V1943" s="302"/>
      <c r="W1943" s="302"/>
      <c r="X1943" s="302"/>
      <c r="Y1943" s="302"/>
      <c r="Z1943" s="302"/>
      <c r="AA1943" s="302"/>
      <c r="AD1943"/>
      <c r="AE1943"/>
    </row>
    <row r="1944" spans="2:31" ht="204" hidden="1">
      <c r="B1944" s="313">
        <f t="shared" si="30"/>
        <v>0</v>
      </c>
      <c r="C1944" s="294"/>
      <c r="D1944" s="294"/>
      <c r="E1944" s="294"/>
      <c r="F1944" s="296"/>
      <c r="G1944" s="296"/>
      <c r="H1944" s="296"/>
      <c r="I1944" s="296"/>
      <c r="J1944" s="296"/>
      <c r="K1944" s="302"/>
      <c r="L1944" s="302"/>
      <c r="M1944" s="302"/>
      <c r="N1944" s="302"/>
      <c r="O1944" s="302"/>
      <c r="P1944" s="302"/>
      <c r="Q1944" s="302"/>
      <c r="R1944" s="302"/>
      <c r="S1944" s="302"/>
      <c r="T1944" s="302"/>
      <c r="U1944" s="302"/>
      <c r="V1944" s="302"/>
      <c r="W1944" s="302"/>
      <c r="X1944" s="302"/>
      <c r="Y1944" s="302"/>
      <c r="Z1944" s="302"/>
      <c r="AA1944" s="302"/>
      <c r="AD1944"/>
      <c r="AE1944"/>
    </row>
    <row r="1945" spans="2:31" ht="409.5" hidden="1">
      <c r="B1945" s="313">
        <f t="shared" si="30"/>
        <v>0</v>
      </c>
      <c r="C1945" s="294"/>
      <c r="D1945" s="294"/>
      <c r="E1945" s="294"/>
      <c r="F1945" s="296"/>
      <c r="G1945" s="296"/>
      <c r="H1945" s="296"/>
      <c r="I1945" s="296"/>
      <c r="J1945" s="296"/>
      <c r="K1945" s="302"/>
      <c r="L1945" s="302"/>
      <c r="M1945" s="302"/>
      <c r="N1945" s="302"/>
      <c r="O1945" s="302"/>
      <c r="P1945" s="302"/>
      <c r="Q1945" s="302"/>
      <c r="R1945" s="302"/>
      <c r="S1945" s="302"/>
      <c r="T1945" s="302"/>
      <c r="U1945" s="302"/>
      <c r="V1945" s="302"/>
      <c r="W1945" s="302"/>
      <c r="X1945" s="302"/>
      <c r="Y1945" s="302"/>
      <c r="Z1945" s="302"/>
      <c r="AA1945" s="302"/>
      <c r="AD1945"/>
      <c r="AE1945"/>
    </row>
    <row r="1946" spans="2:31" ht="280.5" hidden="1">
      <c r="B1946" s="313">
        <f t="shared" si="30"/>
        <v>0</v>
      </c>
      <c r="C1946" s="294"/>
      <c r="D1946" s="294"/>
      <c r="E1946" s="294"/>
      <c r="F1946" s="296"/>
      <c r="G1946" s="296"/>
      <c r="H1946" s="296"/>
      <c r="I1946" s="296"/>
      <c r="J1946" s="296"/>
      <c r="K1946" s="302"/>
      <c r="L1946" s="302"/>
      <c r="M1946" s="302"/>
      <c r="N1946" s="302"/>
      <c r="O1946" s="302"/>
      <c r="P1946" s="302"/>
      <c r="Q1946" s="302"/>
      <c r="R1946" s="302"/>
      <c r="S1946" s="302"/>
      <c r="T1946" s="302"/>
      <c r="U1946" s="302"/>
      <c r="V1946" s="302"/>
      <c r="W1946" s="302"/>
      <c r="X1946" s="302"/>
      <c r="Y1946" s="302"/>
      <c r="Z1946" s="302"/>
      <c r="AA1946" s="302"/>
      <c r="AD1946"/>
      <c r="AE1946"/>
    </row>
    <row r="1947" spans="2:31" ht="280.5" hidden="1">
      <c r="B1947" s="313">
        <f t="shared" si="30"/>
        <v>0</v>
      </c>
      <c r="C1947" s="294"/>
      <c r="D1947" s="294"/>
      <c r="E1947" s="294"/>
      <c r="F1947" s="296"/>
      <c r="G1947" s="296"/>
      <c r="H1947" s="296"/>
      <c r="I1947" s="296"/>
      <c r="J1947" s="296"/>
      <c r="K1947" s="302"/>
      <c r="L1947" s="302"/>
      <c r="M1947" s="302"/>
      <c r="N1947" s="302"/>
      <c r="O1947" s="302"/>
      <c r="P1947" s="302"/>
      <c r="Q1947" s="302"/>
      <c r="R1947" s="302"/>
      <c r="S1947" s="302"/>
      <c r="T1947" s="302"/>
      <c r="U1947" s="302"/>
      <c r="V1947" s="302"/>
      <c r="W1947" s="302"/>
      <c r="X1947" s="302"/>
      <c r="Y1947" s="302"/>
      <c r="Z1947" s="302"/>
      <c r="AA1947" s="302"/>
      <c r="AD1947"/>
      <c r="AE1947"/>
    </row>
    <row r="1948" spans="2:31" ht="293.25" hidden="1">
      <c r="B1948" s="313">
        <f t="shared" si="30"/>
        <v>0</v>
      </c>
      <c r="C1948" s="296"/>
      <c r="D1948" s="296"/>
      <c r="E1948" s="296"/>
      <c r="F1948" s="296"/>
      <c r="G1948" s="296"/>
      <c r="H1948" s="296"/>
      <c r="I1948" s="296"/>
      <c r="J1948" s="296"/>
      <c r="K1948" s="302"/>
      <c r="L1948" s="302"/>
      <c r="M1948" s="302"/>
      <c r="N1948" s="302"/>
      <c r="O1948" s="302"/>
      <c r="P1948" s="302"/>
      <c r="Q1948" s="302"/>
      <c r="R1948" s="302"/>
      <c r="S1948" s="302"/>
      <c r="T1948" s="302"/>
      <c r="U1948" s="302"/>
      <c r="V1948" s="302"/>
      <c r="W1948" s="302"/>
      <c r="X1948" s="302"/>
      <c r="Y1948" s="302"/>
      <c r="Z1948" s="302"/>
      <c r="AA1948" s="302"/>
      <c r="AD1948"/>
      <c r="AE1948"/>
    </row>
    <row r="1949" spans="2:31" ht="114.75" hidden="1">
      <c r="B1949" s="313">
        <f t="shared" si="30"/>
        <v>0</v>
      </c>
      <c r="C1949" s="296"/>
      <c r="D1949" s="296"/>
      <c r="E1949" s="296"/>
      <c r="F1949" s="296"/>
      <c r="G1949" s="296"/>
      <c r="H1949" s="296"/>
      <c r="I1949" s="296"/>
      <c r="J1949" s="296"/>
      <c r="K1949" s="302"/>
      <c r="L1949" s="302"/>
      <c r="M1949" s="302"/>
      <c r="N1949" s="302"/>
      <c r="O1949" s="302"/>
      <c r="P1949" s="302"/>
      <c r="Q1949" s="302"/>
      <c r="R1949" s="302"/>
      <c r="S1949" s="302"/>
      <c r="T1949" s="302"/>
      <c r="U1949" s="302"/>
      <c r="V1949" s="302"/>
      <c r="W1949" s="302"/>
      <c r="X1949" s="302"/>
      <c r="Y1949" s="302"/>
      <c r="Z1949" s="302"/>
      <c r="AA1949" s="302"/>
      <c r="AD1949"/>
      <c r="AE1949"/>
    </row>
    <row r="1950" spans="2:31" ht="409.5" hidden="1">
      <c r="B1950" s="313">
        <f t="shared" si="30"/>
        <v>0</v>
      </c>
      <c r="C1950" s="296"/>
      <c r="D1950" s="296"/>
      <c r="E1950" s="296"/>
      <c r="F1950" s="296"/>
      <c r="G1950" s="296"/>
      <c r="H1950" s="296"/>
      <c r="I1950" s="296"/>
      <c r="J1950" s="296"/>
      <c r="K1950" s="302"/>
      <c r="L1950" s="302"/>
      <c r="M1950" s="302"/>
      <c r="N1950" s="302"/>
      <c r="O1950" s="302"/>
      <c r="P1950" s="302"/>
      <c r="Q1950" s="302"/>
      <c r="R1950" s="302"/>
      <c r="S1950" s="302"/>
      <c r="T1950" s="302"/>
      <c r="U1950" s="302"/>
      <c r="V1950" s="302"/>
      <c r="W1950" s="302"/>
      <c r="X1950" s="302"/>
      <c r="Y1950" s="302"/>
      <c r="Z1950" s="302"/>
      <c r="AA1950" s="302"/>
      <c r="AD1950"/>
      <c r="AE1950"/>
    </row>
    <row r="1951" spans="2:31" ht="242.25" hidden="1">
      <c r="B1951" s="313">
        <f t="shared" si="30"/>
        <v>0</v>
      </c>
      <c r="C1951" s="296"/>
      <c r="D1951" s="296"/>
      <c r="E1951" s="296"/>
      <c r="F1951" s="296"/>
      <c r="G1951" s="296"/>
      <c r="H1951" s="296"/>
      <c r="I1951" s="296"/>
      <c r="J1951" s="296"/>
      <c r="K1951" s="302"/>
      <c r="L1951" s="302"/>
      <c r="M1951" s="302"/>
      <c r="N1951" s="302"/>
      <c r="O1951" s="302"/>
      <c r="P1951" s="302"/>
      <c r="Q1951" s="302"/>
      <c r="R1951" s="302"/>
      <c r="S1951" s="302"/>
      <c r="T1951" s="302"/>
      <c r="U1951" s="302"/>
      <c r="V1951" s="302"/>
      <c r="W1951" s="302"/>
      <c r="X1951" s="302"/>
      <c r="Y1951" s="302"/>
      <c r="Z1951" s="302"/>
      <c r="AA1951" s="302"/>
      <c r="AD1951"/>
      <c r="AE1951"/>
    </row>
    <row r="1952" spans="2:31" ht="409.5" hidden="1">
      <c r="B1952" s="313">
        <f t="shared" si="30"/>
        <v>0</v>
      </c>
      <c r="C1952" s="296"/>
      <c r="D1952" s="296"/>
      <c r="E1952" s="296"/>
      <c r="F1952" s="296"/>
      <c r="G1952" s="296"/>
      <c r="H1952" s="296"/>
      <c r="I1952" s="296"/>
      <c r="J1952" s="296"/>
      <c r="K1952" s="302"/>
      <c r="L1952" s="302"/>
      <c r="M1952" s="302"/>
      <c r="N1952" s="302"/>
      <c r="O1952" s="302"/>
      <c r="P1952" s="302"/>
      <c r="Q1952" s="302"/>
      <c r="R1952" s="302"/>
      <c r="S1952" s="302"/>
      <c r="T1952" s="302"/>
      <c r="U1952" s="302"/>
      <c r="V1952" s="302"/>
      <c r="W1952" s="302"/>
      <c r="X1952" s="302"/>
      <c r="Y1952" s="302"/>
      <c r="Z1952" s="302"/>
      <c r="AA1952" s="302"/>
      <c r="AD1952"/>
      <c r="AE1952"/>
    </row>
    <row r="1953" spans="2:31" ht="89.25" hidden="1">
      <c r="B1953" s="313">
        <f t="shared" si="30"/>
        <v>0</v>
      </c>
      <c r="C1953" s="296"/>
      <c r="D1953" s="296"/>
      <c r="E1953" s="296"/>
      <c r="F1953" s="296"/>
      <c r="G1953" s="296"/>
      <c r="H1953" s="296"/>
      <c r="I1953" s="296"/>
      <c r="J1953" s="296"/>
      <c r="K1953" s="302"/>
      <c r="L1953" s="302"/>
      <c r="M1953" s="302"/>
      <c r="N1953" s="302"/>
      <c r="O1953" s="302"/>
      <c r="P1953" s="302"/>
      <c r="Q1953" s="302"/>
      <c r="R1953" s="302"/>
      <c r="S1953" s="302"/>
      <c r="T1953" s="302"/>
      <c r="U1953" s="302"/>
      <c r="V1953" s="302"/>
      <c r="W1953" s="302"/>
      <c r="X1953" s="302"/>
      <c r="Y1953" s="302"/>
      <c r="Z1953" s="302"/>
      <c r="AA1953" s="302"/>
      <c r="AD1953"/>
      <c r="AE1953"/>
    </row>
    <row r="1954" spans="2:31" ht="114.75" hidden="1">
      <c r="B1954" s="313">
        <f t="shared" si="30"/>
        <v>0</v>
      </c>
      <c r="C1954" s="296"/>
      <c r="D1954" s="296"/>
      <c r="E1954" s="296"/>
      <c r="F1954" s="296"/>
      <c r="G1954" s="296"/>
      <c r="H1954" s="296"/>
      <c r="I1954" s="296"/>
      <c r="J1954" s="296"/>
      <c r="K1954" s="302"/>
      <c r="L1954" s="302"/>
      <c r="M1954" s="302"/>
      <c r="N1954" s="302"/>
      <c r="O1954" s="302"/>
      <c r="P1954" s="302"/>
      <c r="Q1954" s="302"/>
      <c r="R1954" s="302"/>
      <c r="S1954" s="302"/>
      <c r="T1954" s="302"/>
      <c r="U1954" s="302"/>
      <c r="V1954" s="302"/>
      <c r="W1954" s="302"/>
      <c r="X1954" s="302"/>
      <c r="Y1954" s="302"/>
      <c r="Z1954" s="302"/>
      <c r="AA1954" s="302"/>
      <c r="AD1954"/>
      <c r="AE1954"/>
    </row>
    <row r="1955" spans="2:31" ht="357" hidden="1">
      <c r="B1955" s="313">
        <f t="shared" si="30"/>
        <v>0</v>
      </c>
      <c r="C1955" s="296"/>
      <c r="D1955" s="296"/>
      <c r="E1955" s="296"/>
      <c r="F1955" s="296"/>
      <c r="G1955" s="296"/>
      <c r="H1955" s="296"/>
      <c r="I1955" s="296"/>
      <c r="J1955" s="296"/>
      <c r="K1955" s="302"/>
      <c r="L1955" s="302"/>
      <c r="M1955" s="302"/>
      <c r="N1955" s="302"/>
      <c r="O1955" s="302"/>
      <c r="P1955" s="302"/>
      <c r="Q1955" s="302"/>
      <c r="R1955" s="302"/>
      <c r="S1955" s="302"/>
      <c r="T1955" s="302"/>
      <c r="U1955" s="302"/>
      <c r="V1955" s="302"/>
      <c r="W1955" s="302"/>
      <c r="X1955" s="302"/>
      <c r="Y1955" s="302"/>
      <c r="Z1955" s="302"/>
      <c r="AA1955" s="302"/>
      <c r="AD1955"/>
      <c r="AE1955"/>
    </row>
    <row r="1956" spans="2:31" ht="216.75" hidden="1">
      <c r="B1956" s="313">
        <f t="shared" si="30"/>
        <v>0</v>
      </c>
      <c r="C1956" s="296"/>
      <c r="D1956" s="296"/>
      <c r="E1956" s="296"/>
      <c r="F1956" s="296"/>
      <c r="G1956" s="296"/>
      <c r="H1956" s="296"/>
      <c r="I1956" s="296"/>
      <c r="J1956" s="296"/>
      <c r="K1956" s="302"/>
      <c r="L1956" s="302"/>
      <c r="M1956" s="302"/>
      <c r="N1956" s="302"/>
      <c r="O1956" s="302"/>
      <c r="P1956" s="302"/>
      <c r="Q1956" s="302"/>
      <c r="R1956" s="302"/>
      <c r="S1956" s="302"/>
      <c r="T1956" s="302"/>
      <c r="U1956" s="302"/>
      <c r="V1956" s="302"/>
      <c r="W1956" s="302"/>
      <c r="X1956" s="302"/>
      <c r="Y1956" s="302"/>
      <c r="Z1956" s="302"/>
      <c r="AA1956" s="302"/>
      <c r="AD1956"/>
      <c r="AE1956"/>
    </row>
    <row r="1957" spans="2:31" ht="409.5" hidden="1">
      <c r="B1957" s="313">
        <f t="shared" si="30"/>
        <v>0</v>
      </c>
      <c r="C1957" s="296"/>
      <c r="D1957" s="296"/>
      <c r="E1957" s="296"/>
      <c r="F1957" s="296"/>
      <c r="G1957" s="296"/>
      <c r="H1957" s="296"/>
      <c r="I1957" s="296"/>
      <c r="J1957" s="296"/>
      <c r="K1957" s="302"/>
      <c r="L1957" s="302"/>
      <c r="M1957" s="302"/>
      <c r="N1957" s="302"/>
      <c r="O1957" s="302"/>
      <c r="P1957" s="302"/>
      <c r="Q1957" s="302"/>
      <c r="R1957" s="302"/>
      <c r="S1957" s="302"/>
      <c r="T1957" s="302"/>
      <c r="U1957" s="302"/>
      <c r="V1957" s="302"/>
      <c r="W1957" s="302"/>
      <c r="X1957" s="302"/>
      <c r="Y1957" s="302"/>
      <c r="Z1957" s="302"/>
      <c r="AA1957" s="302"/>
      <c r="AD1957"/>
      <c r="AE1957"/>
    </row>
    <row r="1958" spans="2:31" ht="409.5" hidden="1">
      <c r="B1958" s="313">
        <f t="shared" si="30"/>
        <v>0</v>
      </c>
      <c r="C1958" s="296"/>
      <c r="D1958" s="296"/>
      <c r="E1958" s="296"/>
      <c r="F1958" s="296"/>
      <c r="G1958" s="296"/>
      <c r="H1958" s="296"/>
      <c r="I1958" s="296"/>
      <c r="J1958" s="296"/>
      <c r="K1958" s="302"/>
      <c r="L1958" s="302"/>
      <c r="M1958" s="302"/>
      <c r="N1958" s="302"/>
      <c r="O1958" s="302"/>
      <c r="P1958" s="302"/>
      <c r="Q1958" s="302"/>
      <c r="R1958" s="302"/>
      <c r="S1958" s="302"/>
      <c r="T1958" s="302"/>
      <c r="U1958" s="302"/>
      <c r="V1958" s="302"/>
      <c r="W1958" s="302"/>
      <c r="X1958" s="302"/>
      <c r="Y1958" s="302"/>
      <c r="Z1958" s="302"/>
      <c r="AA1958" s="302"/>
      <c r="AD1958"/>
      <c r="AE1958"/>
    </row>
    <row r="1959" spans="2:31" ht="178.5" hidden="1">
      <c r="B1959" s="313">
        <f t="shared" si="30"/>
        <v>0</v>
      </c>
      <c r="C1959" s="296"/>
      <c r="D1959" s="296"/>
      <c r="E1959" s="296"/>
      <c r="F1959" s="296"/>
      <c r="G1959" s="296"/>
      <c r="H1959" s="296"/>
      <c r="I1959" s="296"/>
      <c r="J1959" s="296"/>
      <c r="K1959" s="302"/>
      <c r="L1959" s="302"/>
      <c r="M1959" s="302"/>
      <c r="N1959" s="302"/>
      <c r="O1959" s="302"/>
      <c r="P1959" s="302"/>
      <c r="Q1959" s="302"/>
      <c r="R1959" s="302"/>
      <c r="S1959" s="302"/>
      <c r="T1959" s="302"/>
      <c r="U1959" s="302"/>
      <c r="V1959" s="302"/>
      <c r="W1959" s="302"/>
      <c r="X1959" s="302"/>
      <c r="Y1959" s="302"/>
      <c r="Z1959" s="302"/>
      <c r="AA1959" s="302"/>
      <c r="AD1959"/>
      <c r="AE1959"/>
    </row>
    <row r="1960" spans="2:31" ht="409.5" hidden="1">
      <c r="B1960" s="313">
        <f t="shared" si="30"/>
        <v>0</v>
      </c>
      <c r="C1960" s="296"/>
      <c r="D1960" s="296"/>
      <c r="E1960" s="296"/>
      <c r="F1960" s="296"/>
      <c r="G1960" s="296"/>
      <c r="H1960" s="296"/>
      <c r="I1960" s="296"/>
      <c r="J1960" s="296"/>
      <c r="K1960" s="302"/>
      <c r="L1960" s="302"/>
      <c r="M1960" s="302"/>
      <c r="N1960" s="302"/>
      <c r="O1960" s="302"/>
      <c r="P1960" s="302"/>
      <c r="Q1960" s="302"/>
      <c r="R1960" s="302"/>
      <c r="S1960" s="302"/>
      <c r="T1960" s="302"/>
      <c r="U1960" s="302"/>
      <c r="V1960" s="302"/>
      <c r="W1960" s="302"/>
      <c r="X1960" s="302"/>
      <c r="Y1960" s="302"/>
      <c r="Z1960" s="302"/>
      <c r="AA1960" s="302"/>
      <c r="AD1960"/>
      <c r="AE1960"/>
    </row>
    <row r="1961" spans="2:31" ht="409.5" hidden="1">
      <c r="B1961" s="313">
        <f t="shared" si="30"/>
        <v>0</v>
      </c>
      <c r="C1961" s="296"/>
      <c r="D1961" s="296"/>
      <c r="E1961" s="296"/>
      <c r="F1961" s="296"/>
      <c r="G1961" s="296"/>
      <c r="H1961" s="296"/>
      <c r="I1961" s="296"/>
      <c r="J1961" s="296"/>
      <c r="K1961" s="302"/>
      <c r="L1961" s="302"/>
      <c r="M1961" s="302"/>
      <c r="N1961" s="302"/>
      <c r="O1961" s="302"/>
      <c r="P1961" s="302"/>
      <c r="Q1961" s="302"/>
      <c r="R1961" s="302"/>
      <c r="S1961" s="302"/>
      <c r="T1961" s="302"/>
      <c r="U1961" s="302"/>
      <c r="V1961" s="302"/>
      <c r="W1961" s="302"/>
      <c r="X1961" s="302"/>
      <c r="Y1961" s="302"/>
      <c r="Z1961" s="302"/>
      <c r="AA1961" s="302"/>
      <c r="AD1961"/>
      <c r="AE1961"/>
    </row>
    <row r="1962" spans="2:31" ht="409.5" hidden="1">
      <c r="B1962" s="313">
        <f t="shared" si="30"/>
        <v>0</v>
      </c>
      <c r="C1962" s="296"/>
      <c r="D1962" s="296"/>
      <c r="E1962" s="296"/>
      <c r="F1962" s="296"/>
      <c r="G1962" s="296"/>
      <c r="H1962" s="296"/>
      <c r="I1962" s="296"/>
      <c r="J1962" s="296"/>
      <c r="K1962" s="302"/>
      <c r="L1962" s="302"/>
      <c r="M1962" s="302"/>
      <c r="N1962" s="302"/>
      <c r="O1962" s="302"/>
      <c r="P1962" s="302"/>
      <c r="Q1962" s="302"/>
      <c r="R1962" s="302"/>
      <c r="S1962" s="302"/>
      <c r="T1962" s="302"/>
      <c r="U1962" s="302"/>
      <c r="V1962" s="302"/>
      <c r="W1962" s="302"/>
      <c r="X1962" s="302"/>
      <c r="Y1962" s="302"/>
      <c r="Z1962" s="302"/>
      <c r="AA1962" s="302"/>
      <c r="AD1962"/>
      <c r="AE1962"/>
    </row>
    <row r="1963" spans="2:31" ht="331.5" hidden="1">
      <c r="B1963" s="313">
        <f t="shared" si="30"/>
        <v>0</v>
      </c>
      <c r="C1963" s="296"/>
      <c r="D1963" s="296"/>
      <c r="E1963" s="296"/>
      <c r="F1963" s="296"/>
      <c r="G1963" s="296"/>
      <c r="H1963" s="296"/>
      <c r="I1963" s="296"/>
      <c r="J1963" s="296"/>
      <c r="K1963" s="302"/>
      <c r="L1963" s="302"/>
      <c r="M1963" s="302"/>
      <c r="N1963" s="302"/>
      <c r="O1963" s="302"/>
      <c r="P1963" s="302"/>
      <c r="Q1963" s="302"/>
      <c r="R1963" s="302"/>
      <c r="S1963" s="302"/>
      <c r="T1963" s="302"/>
      <c r="U1963" s="302"/>
      <c r="V1963" s="302"/>
      <c r="W1963" s="302"/>
      <c r="X1963" s="302"/>
      <c r="Y1963" s="302"/>
      <c r="Z1963" s="302"/>
      <c r="AA1963" s="302"/>
      <c r="AD1963"/>
      <c r="AE1963"/>
    </row>
    <row r="1964" spans="2:31" ht="242.25" hidden="1">
      <c r="B1964" s="313">
        <f t="shared" si="30"/>
        <v>0</v>
      </c>
      <c r="C1964" s="296"/>
      <c r="D1964" s="296"/>
      <c r="E1964" s="296"/>
      <c r="F1964" s="296"/>
      <c r="G1964" s="296"/>
      <c r="H1964" s="296"/>
      <c r="I1964" s="296"/>
      <c r="J1964" s="296"/>
      <c r="K1964" s="302"/>
      <c r="L1964" s="302"/>
      <c r="M1964" s="302"/>
      <c r="N1964" s="302"/>
      <c r="O1964" s="302"/>
      <c r="P1964" s="302"/>
      <c r="Q1964" s="302"/>
      <c r="R1964" s="302"/>
      <c r="S1964" s="302"/>
      <c r="T1964" s="302"/>
      <c r="U1964" s="302"/>
      <c r="V1964" s="302"/>
      <c r="W1964" s="302"/>
      <c r="X1964" s="302"/>
      <c r="Y1964" s="302"/>
      <c r="Z1964" s="302"/>
      <c r="AA1964" s="302"/>
      <c r="AD1964"/>
      <c r="AE1964"/>
    </row>
    <row r="1965" spans="2:31" ht="191.25" hidden="1">
      <c r="B1965" s="313">
        <f t="shared" si="30"/>
        <v>0</v>
      </c>
      <c r="C1965" s="296"/>
      <c r="D1965" s="296"/>
      <c r="E1965" s="296"/>
      <c r="F1965" s="296"/>
      <c r="G1965" s="296"/>
      <c r="H1965" s="296"/>
      <c r="I1965" s="296"/>
      <c r="J1965" s="296"/>
      <c r="K1965" s="302"/>
      <c r="L1965" s="302"/>
      <c r="M1965" s="302"/>
      <c r="N1965" s="302"/>
      <c r="O1965" s="302"/>
      <c r="P1965" s="302"/>
      <c r="Q1965" s="302"/>
      <c r="R1965" s="302"/>
      <c r="S1965" s="302"/>
      <c r="T1965" s="302"/>
      <c r="U1965" s="302"/>
      <c r="V1965" s="302"/>
      <c r="W1965" s="302"/>
      <c r="X1965" s="302"/>
      <c r="Y1965" s="302"/>
      <c r="Z1965" s="302"/>
      <c r="AA1965" s="302"/>
      <c r="AD1965"/>
      <c r="AE1965"/>
    </row>
    <row r="1966" spans="2:31" ht="306" hidden="1">
      <c r="B1966" s="313">
        <f t="shared" si="30"/>
        <v>0</v>
      </c>
      <c r="C1966" s="296"/>
      <c r="D1966" s="296"/>
      <c r="E1966" s="296"/>
      <c r="F1966" s="296"/>
      <c r="G1966" s="296"/>
      <c r="H1966" s="296"/>
      <c r="I1966" s="296"/>
      <c r="J1966" s="296"/>
      <c r="K1966" s="302"/>
      <c r="L1966" s="302"/>
      <c r="M1966" s="302"/>
      <c r="N1966" s="302"/>
      <c r="O1966" s="302"/>
      <c r="P1966" s="302"/>
      <c r="Q1966" s="302"/>
      <c r="R1966" s="302"/>
      <c r="S1966" s="302"/>
      <c r="T1966" s="302"/>
      <c r="U1966" s="302"/>
      <c r="V1966" s="302"/>
      <c r="W1966" s="302"/>
      <c r="X1966" s="302"/>
      <c r="Y1966" s="302"/>
      <c r="Z1966" s="302"/>
      <c r="AA1966" s="302"/>
      <c r="AD1966"/>
      <c r="AE1966"/>
    </row>
    <row r="1967" spans="2:31" ht="242.25" hidden="1">
      <c r="B1967" s="313">
        <f t="shared" si="30"/>
        <v>0</v>
      </c>
      <c r="C1967" s="296"/>
      <c r="D1967" s="296"/>
      <c r="E1967" s="296"/>
      <c r="F1967" s="296"/>
      <c r="G1967" s="296"/>
      <c r="H1967" s="296"/>
      <c r="I1967" s="296"/>
      <c r="J1967" s="296"/>
      <c r="K1967" s="302"/>
      <c r="L1967" s="302"/>
      <c r="M1967" s="302"/>
      <c r="N1967" s="302"/>
      <c r="O1967" s="302"/>
      <c r="P1967" s="302"/>
      <c r="Q1967" s="302"/>
      <c r="R1967" s="302"/>
      <c r="S1967" s="302"/>
      <c r="T1967" s="302"/>
      <c r="U1967" s="302"/>
      <c r="V1967" s="302"/>
      <c r="W1967" s="302"/>
      <c r="X1967" s="302"/>
      <c r="Y1967" s="302"/>
      <c r="Z1967" s="302"/>
      <c r="AA1967" s="302"/>
      <c r="AD1967"/>
      <c r="AE1967"/>
    </row>
    <row r="1968" spans="2:31" ht="318.75" hidden="1">
      <c r="B1968" s="313">
        <f t="shared" si="30"/>
        <v>0</v>
      </c>
      <c r="C1968" s="296"/>
      <c r="D1968" s="296"/>
      <c r="E1968" s="296"/>
      <c r="F1968" s="296"/>
      <c r="G1968" s="296"/>
      <c r="H1968" s="296"/>
      <c r="I1968" s="296"/>
      <c r="J1968" s="296"/>
      <c r="K1968" s="302"/>
      <c r="L1968" s="302"/>
      <c r="M1968" s="302"/>
      <c r="N1968" s="302"/>
      <c r="O1968" s="302"/>
      <c r="P1968" s="302"/>
      <c r="Q1968" s="302"/>
      <c r="R1968" s="302"/>
      <c r="S1968" s="302"/>
      <c r="T1968" s="302"/>
      <c r="U1968" s="302"/>
      <c r="V1968" s="302"/>
      <c r="W1968" s="302"/>
      <c r="X1968" s="302"/>
      <c r="Y1968" s="302"/>
      <c r="Z1968" s="302"/>
      <c r="AA1968" s="302"/>
      <c r="AD1968"/>
      <c r="AE1968"/>
    </row>
    <row r="1969" spans="2:31" ht="331.5" hidden="1">
      <c r="B1969" s="313">
        <f t="shared" si="30"/>
        <v>0</v>
      </c>
      <c r="C1969" s="296"/>
      <c r="D1969" s="296"/>
      <c r="E1969" s="296"/>
      <c r="F1969" s="296"/>
      <c r="G1969" s="296"/>
      <c r="H1969" s="296"/>
      <c r="I1969" s="296"/>
      <c r="J1969" s="296"/>
      <c r="K1969" s="302"/>
      <c r="L1969" s="302"/>
      <c r="M1969" s="302"/>
      <c r="N1969" s="302"/>
      <c r="O1969" s="302"/>
      <c r="P1969" s="302"/>
      <c r="Q1969" s="302"/>
      <c r="R1969" s="302"/>
      <c r="S1969" s="302"/>
      <c r="T1969" s="302"/>
      <c r="U1969" s="302"/>
      <c r="V1969" s="302"/>
      <c r="W1969" s="302"/>
      <c r="X1969" s="302"/>
      <c r="Y1969" s="302"/>
      <c r="Z1969" s="302"/>
      <c r="AA1969" s="302"/>
      <c r="AD1969"/>
      <c r="AE1969"/>
    </row>
    <row r="1970" spans="2:31" ht="409.5" hidden="1">
      <c r="B1970" s="313">
        <f t="shared" si="30"/>
        <v>0</v>
      </c>
      <c r="C1970" s="296"/>
      <c r="D1970" s="296"/>
      <c r="E1970" s="296"/>
      <c r="F1970" s="296"/>
      <c r="G1970" s="296"/>
      <c r="H1970" s="296"/>
      <c r="I1970" s="296"/>
      <c r="J1970" s="296"/>
      <c r="K1970" s="302"/>
      <c r="L1970" s="302"/>
      <c r="M1970" s="302"/>
      <c r="N1970" s="302"/>
      <c r="O1970" s="302"/>
      <c r="P1970" s="302"/>
      <c r="Q1970" s="302"/>
      <c r="R1970" s="302"/>
      <c r="S1970" s="302"/>
      <c r="T1970" s="302"/>
      <c r="U1970" s="302"/>
      <c r="V1970" s="302"/>
      <c r="W1970" s="302"/>
      <c r="X1970" s="302"/>
      <c r="Y1970" s="302"/>
      <c r="Z1970" s="302"/>
      <c r="AA1970" s="302"/>
      <c r="AD1970"/>
      <c r="AE1970"/>
    </row>
    <row r="1971" spans="2:31" ht="409.5" hidden="1">
      <c r="B1971" s="313">
        <f t="shared" si="30"/>
        <v>0</v>
      </c>
      <c r="C1971" s="296"/>
      <c r="D1971" s="296"/>
      <c r="E1971" s="296"/>
      <c r="F1971" s="296"/>
      <c r="G1971" s="296"/>
      <c r="H1971" s="296"/>
      <c r="I1971" s="296"/>
      <c r="J1971" s="296"/>
      <c r="K1971" s="302"/>
      <c r="L1971" s="302"/>
      <c r="M1971" s="302"/>
      <c r="N1971" s="302"/>
      <c r="O1971" s="302"/>
      <c r="P1971" s="302"/>
      <c r="Q1971" s="302"/>
      <c r="R1971" s="302"/>
      <c r="S1971" s="302"/>
      <c r="T1971" s="302"/>
      <c r="U1971" s="302"/>
      <c r="V1971" s="302"/>
      <c r="W1971" s="302"/>
      <c r="X1971" s="302"/>
      <c r="Y1971" s="302"/>
      <c r="Z1971" s="302"/>
      <c r="AA1971" s="302"/>
      <c r="AD1971"/>
      <c r="AE1971"/>
    </row>
    <row r="1972" spans="2:31" ht="267.75" hidden="1">
      <c r="B1972" s="313">
        <f t="shared" si="30"/>
        <v>0</v>
      </c>
      <c r="C1972" s="296"/>
      <c r="D1972" s="296"/>
      <c r="E1972" s="296"/>
      <c r="F1972" s="296"/>
      <c r="G1972" s="296"/>
      <c r="H1972" s="296"/>
      <c r="I1972" s="296"/>
      <c r="J1972" s="296"/>
      <c r="K1972" s="302"/>
      <c r="L1972" s="302"/>
      <c r="M1972" s="302"/>
      <c r="N1972" s="302"/>
      <c r="O1972" s="302"/>
      <c r="P1972" s="302"/>
      <c r="Q1972" s="302"/>
      <c r="R1972" s="302"/>
      <c r="S1972" s="302"/>
      <c r="T1972" s="302"/>
      <c r="U1972" s="302"/>
      <c r="V1972" s="302"/>
      <c r="W1972" s="302"/>
      <c r="X1972" s="302"/>
      <c r="Y1972" s="302"/>
      <c r="Z1972" s="302"/>
      <c r="AA1972" s="302"/>
      <c r="AD1972"/>
      <c r="AE1972"/>
    </row>
    <row r="1973" spans="2:31" ht="229.5" hidden="1">
      <c r="B1973" s="313">
        <f t="shared" si="30"/>
        <v>0</v>
      </c>
      <c r="C1973" s="296"/>
      <c r="D1973" s="296"/>
      <c r="E1973" s="296"/>
      <c r="F1973" s="296"/>
      <c r="G1973" s="296"/>
      <c r="H1973" s="296"/>
      <c r="I1973" s="296"/>
      <c r="J1973" s="296"/>
      <c r="K1973" s="302"/>
      <c r="L1973" s="302"/>
      <c r="M1973" s="302"/>
      <c r="N1973" s="302"/>
      <c r="O1973" s="302"/>
      <c r="P1973" s="302"/>
      <c r="Q1973" s="302"/>
      <c r="R1973" s="302"/>
      <c r="S1973" s="302"/>
      <c r="T1973" s="302"/>
      <c r="U1973" s="302"/>
      <c r="V1973" s="302"/>
      <c r="W1973" s="302"/>
      <c r="X1973" s="302"/>
      <c r="Y1973" s="302"/>
      <c r="Z1973" s="302"/>
      <c r="AA1973" s="302"/>
      <c r="AD1973"/>
      <c r="AE1973"/>
    </row>
    <row r="1974" spans="2:31" ht="255" hidden="1">
      <c r="B1974" s="313">
        <f t="shared" si="30"/>
        <v>0</v>
      </c>
      <c r="C1974" s="296"/>
      <c r="D1974" s="296"/>
      <c r="E1974" s="296"/>
      <c r="F1974" s="296"/>
      <c r="G1974" s="296"/>
      <c r="H1974" s="296"/>
      <c r="I1974" s="296"/>
      <c r="J1974" s="296"/>
      <c r="K1974" s="302"/>
      <c r="L1974" s="302"/>
      <c r="M1974" s="302"/>
      <c r="N1974" s="302"/>
      <c r="O1974" s="302"/>
      <c r="P1974" s="302"/>
      <c r="Q1974" s="302"/>
      <c r="R1974" s="302"/>
      <c r="S1974" s="302"/>
      <c r="T1974" s="302"/>
      <c r="U1974" s="302"/>
      <c r="V1974" s="302"/>
      <c r="W1974" s="302"/>
      <c r="X1974" s="302"/>
      <c r="Y1974" s="302"/>
      <c r="Z1974" s="302"/>
      <c r="AA1974" s="302"/>
      <c r="AD1974"/>
      <c r="AE1974"/>
    </row>
    <row r="1975" spans="2:31" ht="127.5" hidden="1">
      <c r="B1975" s="313">
        <f t="shared" si="30"/>
        <v>0</v>
      </c>
      <c r="C1975" s="296"/>
      <c r="D1975" s="296"/>
      <c r="E1975" s="296"/>
      <c r="F1975" s="296"/>
      <c r="G1975" s="296"/>
      <c r="H1975" s="296"/>
      <c r="I1975" s="296"/>
      <c r="J1975" s="296"/>
      <c r="K1975" s="302"/>
      <c r="L1975" s="302"/>
      <c r="M1975" s="302"/>
      <c r="N1975" s="302"/>
      <c r="O1975" s="302"/>
      <c r="P1975" s="302"/>
      <c r="Q1975" s="302"/>
      <c r="R1975" s="302"/>
      <c r="S1975" s="302"/>
      <c r="T1975" s="302"/>
      <c r="U1975" s="302"/>
      <c r="V1975" s="302"/>
      <c r="W1975" s="302"/>
      <c r="X1975" s="302"/>
      <c r="Y1975" s="302"/>
      <c r="Z1975" s="302"/>
      <c r="AA1975" s="302"/>
      <c r="AD1975"/>
      <c r="AE1975"/>
    </row>
    <row r="1976" spans="2:31" ht="153" hidden="1">
      <c r="B1976" s="313">
        <f t="shared" si="30"/>
        <v>0</v>
      </c>
      <c r="C1976" s="296"/>
      <c r="D1976" s="296"/>
      <c r="E1976" s="296"/>
      <c r="F1976" s="296"/>
      <c r="G1976" s="296"/>
      <c r="H1976" s="296"/>
      <c r="I1976" s="296"/>
      <c r="J1976" s="296"/>
      <c r="K1976" s="302"/>
      <c r="L1976" s="302"/>
      <c r="M1976" s="302"/>
      <c r="N1976" s="302"/>
      <c r="O1976" s="302"/>
      <c r="P1976" s="302"/>
      <c r="Q1976" s="302"/>
      <c r="R1976" s="302"/>
      <c r="S1976" s="302"/>
      <c r="T1976" s="302"/>
      <c r="U1976" s="302"/>
      <c r="V1976" s="302"/>
      <c r="W1976" s="302"/>
      <c r="X1976" s="302"/>
      <c r="Y1976" s="302"/>
      <c r="Z1976" s="302"/>
      <c r="AA1976" s="302"/>
      <c r="AD1976"/>
      <c r="AE1976"/>
    </row>
    <row r="1977" spans="2:31" ht="280.5" hidden="1">
      <c r="B1977" s="313">
        <f t="shared" si="30"/>
        <v>0</v>
      </c>
      <c r="C1977" s="296"/>
      <c r="D1977" s="296"/>
      <c r="E1977" s="296"/>
      <c r="F1977" s="296"/>
      <c r="G1977" s="296"/>
      <c r="H1977" s="296"/>
      <c r="I1977" s="296"/>
      <c r="J1977" s="296"/>
      <c r="K1977" s="302"/>
      <c r="L1977" s="302"/>
      <c r="M1977" s="302"/>
      <c r="N1977" s="302"/>
      <c r="O1977" s="302"/>
      <c r="P1977" s="302"/>
      <c r="Q1977" s="302"/>
      <c r="R1977" s="302"/>
      <c r="S1977" s="302"/>
      <c r="T1977" s="302"/>
      <c r="U1977" s="302"/>
      <c r="V1977" s="302"/>
      <c r="W1977" s="302"/>
      <c r="X1977" s="302"/>
      <c r="Y1977" s="302"/>
      <c r="Z1977" s="302"/>
      <c r="AA1977" s="302"/>
      <c r="AD1977"/>
      <c r="AE1977"/>
    </row>
    <row r="1978" spans="2:31" ht="165.75" hidden="1">
      <c r="B1978" s="313">
        <f t="shared" si="30"/>
        <v>0</v>
      </c>
      <c r="C1978" s="296"/>
      <c r="D1978" s="296"/>
      <c r="E1978" s="296"/>
      <c r="F1978" s="296"/>
      <c r="G1978" s="296"/>
      <c r="H1978" s="296"/>
      <c r="I1978" s="296"/>
      <c r="J1978" s="296"/>
      <c r="K1978" s="302"/>
      <c r="L1978" s="302"/>
      <c r="M1978" s="302"/>
      <c r="N1978" s="302"/>
      <c r="O1978" s="302"/>
      <c r="P1978" s="302"/>
      <c r="Q1978" s="302"/>
      <c r="R1978" s="302"/>
      <c r="S1978" s="302"/>
      <c r="T1978" s="302"/>
      <c r="U1978" s="302"/>
      <c r="V1978" s="302"/>
      <c r="W1978" s="302"/>
      <c r="X1978" s="302"/>
      <c r="Y1978" s="302"/>
      <c r="Z1978" s="302"/>
      <c r="AA1978" s="302"/>
      <c r="AD1978"/>
      <c r="AE1978"/>
    </row>
    <row r="1979" spans="2:31" ht="140.25" hidden="1">
      <c r="B1979" s="313">
        <f t="shared" si="30"/>
        <v>0</v>
      </c>
      <c r="C1979" s="296"/>
      <c r="D1979" s="296"/>
      <c r="E1979" s="296"/>
      <c r="F1979" s="296"/>
      <c r="G1979" s="296"/>
      <c r="H1979" s="296"/>
      <c r="I1979" s="296"/>
      <c r="J1979" s="296"/>
      <c r="K1979" s="302"/>
      <c r="L1979" s="302"/>
      <c r="M1979" s="302"/>
      <c r="N1979" s="302"/>
      <c r="O1979" s="302"/>
      <c r="P1979" s="302"/>
      <c r="Q1979" s="302"/>
      <c r="R1979" s="302"/>
      <c r="S1979" s="302"/>
      <c r="T1979" s="302"/>
      <c r="U1979" s="302"/>
      <c r="V1979" s="302"/>
      <c r="W1979" s="302"/>
      <c r="X1979" s="302"/>
      <c r="Y1979" s="302"/>
      <c r="Z1979" s="302"/>
      <c r="AA1979" s="302"/>
      <c r="AD1979"/>
      <c r="AE1979"/>
    </row>
    <row r="1980" spans="2:31" ht="229.5" hidden="1">
      <c r="B1980" s="313">
        <f t="shared" si="30"/>
        <v>0</v>
      </c>
      <c r="C1980" s="296"/>
      <c r="D1980" s="296"/>
      <c r="E1980" s="296"/>
      <c r="F1980" s="296"/>
      <c r="G1980" s="296"/>
      <c r="H1980" s="296"/>
      <c r="I1980" s="296"/>
      <c r="J1980" s="296"/>
      <c r="K1980" s="302"/>
      <c r="L1980" s="302"/>
      <c r="M1980" s="302"/>
      <c r="N1980" s="302"/>
      <c r="O1980" s="302"/>
      <c r="P1980" s="302"/>
      <c r="Q1980" s="302"/>
      <c r="R1980" s="302"/>
      <c r="S1980" s="302"/>
      <c r="T1980" s="302"/>
      <c r="U1980" s="302"/>
      <c r="V1980" s="302"/>
      <c r="W1980" s="302"/>
      <c r="X1980" s="302"/>
      <c r="Y1980" s="302"/>
      <c r="Z1980" s="302"/>
      <c r="AA1980" s="302"/>
      <c r="AD1980"/>
      <c r="AE1980"/>
    </row>
    <row r="1981" spans="2:31" ht="229.5" hidden="1">
      <c r="B1981" s="313">
        <f t="shared" si="30"/>
        <v>0</v>
      </c>
      <c r="C1981" s="296"/>
      <c r="D1981" s="296"/>
      <c r="E1981" s="296"/>
      <c r="F1981" s="296"/>
      <c r="G1981" s="296"/>
      <c r="H1981" s="296"/>
      <c r="I1981" s="296"/>
      <c r="J1981" s="296"/>
      <c r="K1981" s="302"/>
      <c r="L1981" s="302"/>
      <c r="M1981" s="302"/>
      <c r="N1981" s="302"/>
      <c r="O1981" s="302"/>
      <c r="P1981" s="302"/>
      <c r="Q1981" s="302"/>
      <c r="R1981" s="302"/>
      <c r="S1981" s="302"/>
      <c r="T1981" s="302"/>
      <c r="U1981" s="302"/>
      <c r="V1981" s="302"/>
      <c r="W1981" s="302"/>
      <c r="X1981" s="302"/>
      <c r="Y1981" s="302"/>
      <c r="Z1981" s="302"/>
      <c r="AA1981" s="302"/>
      <c r="AD1981"/>
      <c r="AE1981"/>
    </row>
    <row r="1982" spans="2:31" ht="409.5" hidden="1">
      <c r="B1982" s="313">
        <f t="shared" si="30"/>
        <v>0</v>
      </c>
      <c r="C1982" s="296"/>
      <c r="D1982" s="296"/>
      <c r="E1982" s="296"/>
      <c r="F1982" s="296"/>
      <c r="G1982" s="296"/>
      <c r="H1982" s="296"/>
      <c r="I1982" s="296"/>
      <c r="J1982" s="296"/>
      <c r="K1982" s="302"/>
      <c r="L1982" s="302"/>
      <c r="M1982" s="302"/>
      <c r="N1982" s="302"/>
      <c r="O1982" s="302"/>
      <c r="P1982" s="302"/>
      <c r="Q1982" s="302"/>
      <c r="R1982" s="302"/>
      <c r="S1982" s="302"/>
      <c r="T1982" s="302"/>
      <c r="U1982" s="302"/>
      <c r="V1982" s="302"/>
      <c r="W1982" s="302"/>
      <c r="X1982" s="302"/>
      <c r="Y1982" s="302"/>
      <c r="Z1982" s="302"/>
      <c r="AA1982" s="302"/>
      <c r="AD1982"/>
      <c r="AE1982"/>
    </row>
    <row r="1983" spans="2:31" ht="409.5" hidden="1">
      <c r="B1983" s="313">
        <f t="shared" si="30"/>
        <v>0</v>
      </c>
      <c r="C1983" s="296"/>
      <c r="D1983" s="296"/>
      <c r="E1983" s="296"/>
      <c r="F1983" s="296"/>
      <c r="G1983" s="296"/>
      <c r="H1983" s="296"/>
      <c r="I1983" s="296"/>
      <c r="J1983" s="296"/>
      <c r="K1983" s="302"/>
      <c r="L1983" s="302"/>
      <c r="M1983" s="302"/>
      <c r="N1983" s="302"/>
      <c r="O1983" s="302"/>
      <c r="P1983" s="302"/>
      <c r="Q1983" s="302"/>
      <c r="R1983" s="302"/>
      <c r="S1983" s="302"/>
      <c r="T1983" s="302"/>
      <c r="U1983" s="302"/>
      <c r="V1983" s="302"/>
      <c r="W1983" s="302"/>
      <c r="X1983" s="302"/>
      <c r="Y1983" s="302"/>
      <c r="Z1983" s="302"/>
      <c r="AA1983" s="302"/>
      <c r="AD1983"/>
      <c r="AE1983"/>
    </row>
    <row r="1984" spans="2:31" ht="409.5" hidden="1">
      <c r="B1984" s="313">
        <f t="shared" si="30"/>
        <v>0</v>
      </c>
      <c r="C1984" s="296"/>
      <c r="D1984" s="296"/>
      <c r="E1984" s="296"/>
      <c r="F1984" s="296"/>
      <c r="G1984" s="296"/>
      <c r="H1984" s="296"/>
      <c r="I1984" s="296"/>
      <c r="J1984" s="296"/>
      <c r="K1984" s="302"/>
      <c r="L1984" s="302"/>
      <c r="M1984" s="302"/>
      <c r="N1984" s="302"/>
      <c r="O1984" s="302"/>
      <c r="P1984" s="302"/>
      <c r="Q1984" s="302"/>
      <c r="R1984" s="302"/>
      <c r="S1984" s="302"/>
      <c r="T1984" s="302"/>
      <c r="U1984" s="302"/>
      <c r="V1984" s="302"/>
      <c r="W1984" s="302"/>
      <c r="X1984" s="302"/>
      <c r="Y1984" s="302"/>
      <c r="Z1984" s="302"/>
      <c r="AA1984" s="302"/>
      <c r="AD1984"/>
      <c r="AE1984"/>
    </row>
    <row r="1985" spans="2:31" ht="395.25" hidden="1">
      <c r="B1985" s="313">
        <f t="shared" si="30"/>
        <v>0</v>
      </c>
      <c r="C1985" s="296"/>
      <c r="D1985" s="296"/>
      <c r="E1985" s="296"/>
      <c r="F1985" s="296"/>
      <c r="G1985" s="296"/>
      <c r="H1985" s="296"/>
      <c r="I1985" s="296"/>
      <c r="J1985" s="296"/>
      <c r="K1985" s="302"/>
      <c r="L1985" s="302"/>
      <c r="M1985" s="302"/>
      <c r="N1985" s="302"/>
      <c r="O1985" s="302"/>
      <c r="P1985" s="302"/>
      <c r="Q1985" s="302"/>
      <c r="R1985" s="302"/>
      <c r="S1985" s="302"/>
      <c r="T1985" s="302"/>
      <c r="U1985" s="302"/>
      <c r="V1985" s="302"/>
      <c r="W1985" s="302"/>
      <c r="X1985" s="302"/>
      <c r="Y1985" s="302"/>
      <c r="Z1985" s="302"/>
      <c r="AA1985" s="302"/>
      <c r="AD1985"/>
      <c r="AE1985"/>
    </row>
    <row r="1986" spans="2:31" ht="331.5" hidden="1">
      <c r="B1986" s="313">
        <f t="shared" si="30"/>
        <v>0</v>
      </c>
      <c r="C1986" s="296"/>
      <c r="D1986" s="296"/>
      <c r="E1986" s="296"/>
      <c r="F1986" s="296"/>
      <c r="G1986" s="296"/>
      <c r="H1986" s="296"/>
      <c r="I1986" s="296"/>
      <c r="J1986" s="296"/>
      <c r="K1986" s="302"/>
      <c r="L1986" s="302"/>
      <c r="M1986" s="302"/>
      <c r="N1986" s="302"/>
      <c r="O1986" s="302"/>
      <c r="P1986" s="302"/>
      <c r="Q1986" s="302"/>
      <c r="R1986" s="302"/>
      <c r="S1986" s="302"/>
      <c r="T1986" s="302"/>
      <c r="U1986" s="302"/>
      <c r="V1986" s="302"/>
      <c r="W1986" s="302"/>
      <c r="X1986" s="302"/>
      <c r="Y1986" s="302"/>
      <c r="Z1986" s="302"/>
      <c r="AA1986" s="302"/>
      <c r="AD1986"/>
      <c r="AE1986"/>
    </row>
    <row r="1987" spans="2:31" ht="344.25" hidden="1">
      <c r="B1987" s="313">
        <f t="shared" si="30"/>
        <v>0</v>
      </c>
      <c r="C1987" s="296"/>
      <c r="D1987" s="296"/>
      <c r="E1987" s="296"/>
      <c r="F1987" s="296"/>
      <c r="G1987" s="296"/>
      <c r="H1987" s="296"/>
      <c r="I1987" s="296"/>
      <c r="J1987" s="296"/>
      <c r="K1987" s="302"/>
      <c r="L1987" s="302"/>
      <c r="M1987" s="302"/>
      <c r="N1987" s="302"/>
      <c r="O1987" s="302"/>
      <c r="P1987" s="302"/>
      <c r="Q1987" s="302"/>
      <c r="R1987" s="302"/>
      <c r="S1987" s="302"/>
      <c r="T1987" s="302"/>
      <c r="U1987" s="302"/>
      <c r="V1987" s="302"/>
      <c r="W1987" s="302"/>
      <c r="X1987" s="302"/>
      <c r="Y1987" s="302"/>
      <c r="Z1987" s="302"/>
      <c r="AA1987" s="302"/>
      <c r="AD1987"/>
      <c r="AE1987"/>
    </row>
    <row r="1988" spans="2:31" ht="178.5" hidden="1">
      <c r="B1988" s="313">
        <f t="shared" si="30"/>
        <v>0</v>
      </c>
      <c r="C1988" s="296"/>
      <c r="D1988" s="296"/>
      <c r="E1988" s="296"/>
      <c r="F1988" s="296"/>
      <c r="G1988" s="296"/>
      <c r="H1988" s="296"/>
      <c r="I1988" s="296"/>
      <c r="J1988" s="296"/>
      <c r="K1988" s="302"/>
      <c r="L1988" s="302"/>
      <c r="M1988" s="302"/>
      <c r="N1988" s="302"/>
      <c r="O1988" s="302"/>
      <c r="P1988" s="302"/>
      <c r="Q1988" s="302"/>
      <c r="R1988" s="302"/>
      <c r="S1988" s="302"/>
      <c r="T1988" s="302"/>
      <c r="U1988" s="302"/>
      <c r="V1988" s="302"/>
      <c r="W1988" s="302"/>
      <c r="X1988" s="302"/>
      <c r="Y1988" s="302"/>
      <c r="Z1988" s="302"/>
      <c r="AA1988" s="302"/>
      <c r="AD1988"/>
      <c r="AE1988"/>
    </row>
    <row r="1989" spans="2:31" ht="114.75" hidden="1">
      <c r="B1989" s="313">
        <f t="shared" si="30"/>
        <v>0</v>
      </c>
      <c r="C1989" s="296"/>
      <c r="D1989" s="296"/>
      <c r="E1989" s="296"/>
      <c r="F1989" s="296"/>
      <c r="G1989" s="296"/>
      <c r="H1989" s="296"/>
      <c r="I1989" s="296"/>
      <c r="J1989" s="296"/>
      <c r="K1989" s="302"/>
      <c r="L1989" s="302"/>
      <c r="M1989" s="302"/>
      <c r="N1989" s="302"/>
      <c r="O1989" s="302"/>
      <c r="P1989" s="302"/>
      <c r="Q1989" s="302"/>
      <c r="R1989" s="302"/>
      <c r="S1989" s="302"/>
      <c r="T1989" s="302"/>
      <c r="U1989" s="302"/>
      <c r="V1989" s="302"/>
      <c r="W1989" s="302"/>
      <c r="X1989" s="302"/>
      <c r="Y1989" s="302"/>
      <c r="Z1989" s="302"/>
      <c r="AA1989" s="302"/>
      <c r="AD1989"/>
      <c r="AE1989"/>
    </row>
    <row r="1990" spans="2:31" ht="369.75" hidden="1">
      <c r="B1990" s="313">
        <f t="shared" si="30"/>
        <v>0</v>
      </c>
      <c r="C1990" s="294"/>
      <c r="D1990" s="294"/>
      <c r="E1990" s="294"/>
      <c r="F1990" s="294"/>
      <c r="G1990" s="294"/>
      <c r="H1990" s="294"/>
      <c r="I1990" s="294"/>
      <c r="J1990" s="294"/>
      <c r="K1990" s="302"/>
      <c r="L1990" s="302"/>
      <c r="M1990" s="302"/>
      <c r="N1990" s="302"/>
      <c r="O1990" s="302"/>
      <c r="P1990" s="302"/>
      <c r="Q1990" s="302"/>
      <c r="R1990" s="302"/>
      <c r="S1990" s="302"/>
      <c r="T1990" s="302"/>
      <c r="U1990" s="302"/>
      <c r="V1990" s="302"/>
      <c r="W1990" s="302"/>
      <c r="X1990" s="302"/>
      <c r="Y1990" s="302"/>
      <c r="Z1990" s="302"/>
      <c r="AA1990" s="302"/>
      <c r="AD1990"/>
      <c r="AE1990"/>
    </row>
    <row r="1991" spans="2:31" ht="293.25" hidden="1">
      <c r="B1991" s="313">
        <f t="shared" si="30"/>
        <v>0</v>
      </c>
      <c r="C1991" s="294"/>
      <c r="D1991" s="296"/>
      <c r="E1991" s="296"/>
      <c r="F1991" s="296"/>
      <c r="G1991" s="296"/>
      <c r="H1991" s="296"/>
      <c r="I1991" s="296"/>
      <c r="J1991" s="303"/>
      <c r="K1991" s="302"/>
      <c r="L1991" s="302"/>
      <c r="M1991" s="302"/>
      <c r="N1991" s="302"/>
      <c r="O1991" s="302"/>
      <c r="P1991" s="302"/>
      <c r="Q1991" s="302"/>
      <c r="R1991" s="302"/>
      <c r="S1991" s="302"/>
      <c r="T1991" s="302"/>
      <c r="U1991" s="302"/>
      <c r="V1991" s="302"/>
      <c r="W1991" s="302"/>
      <c r="X1991" s="302"/>
      <c r="Y1991" s="302"/>
      <c r="Z1991" s="302"/>
      <c r="AA1991" s="302"/>
      <c r="AD1991"/>
      <c r="AE1991"/>
    </row>
    <row r="1992" spans="2:31" ht="408" hidden="1">
      <c r="B1992" s="313">
        <f t="shared" si="30"/>
        <v>0</v>
      </c>
      <c r="C1992" s="294"/>
      <c r="D1992" s="296"/>
      <c r="E1992" s="296"/>
      <c r="F1992" s="296"/>
      <c r="G1992" s="296"/>
      <c r="H1992" s="296"/>
      <c r="I1992" s="296"/>
      <c r="J1992" s="303"/>
      <c r="K1992" s="302"/>
      <c r="L1992" s="302"/>
      <c r="M1992" s="302"/>
      <c r="N1992" s="302"/>
      <c r="O1992" s="302"/>
      <c r="P1992" s="302"/>
      <c r="Q1992" s="302"/>
      <c r="R1992" s="302"/>
      <c r="S1992" s="302"/>
      <c r="T1992" s="302"/>
      <c r="U1992" s="302"/>
      <c r="V1992" s="302"/>
      <c r="W1992" s="302"/>
      <c r="X1992" s="302"/>
      <c r="Y1992" s="302"/>
      <c r="Z1992" s="302"/>
      <c r="AA1992" s="302"/>
      <c r="AD1992"/>
      <c r="AE1992"/>
    </row>
    <row r="1993" spans="2:31" ht="165.75" hidden="1">
      <c r="B1993" s="313">
        <f t="shared" si="30"/>
        <v>0</v>
      </c>
      <c r="C1993" s="294"/>
      <c r="D1993" s="296"/>
      <c r="E1993" s="296"/>
      <c r="F1993" s="296"/>
      <c r="G1993" s="296"/>
      <c r="H1993" s="296"/>
      <c r="I1993" s="296"/>
      <c r="J1993" s="303"/>
      <c r="K1993" s="302"/>
      <c r="L1993" s="302"/>
      <c r="M1993" s="302"/>
      <c r="N1993" s="302"/>
      <c r="O1993" s="302"/>
      <c r="P1993" s="302"/>
      <c r="Q1993" s="302"/>
      <c r="R1993" s="302"/>
      <c r="S1993" s="302"/>
      <c r="T1993" s="302"/>
      <c r="U1993" s="302"/>
      <c r="V1993" s="302"/>
      <c r="W1993" s="302"/>
      <c r="X1993" s="302"/>
      <c r="Y1993" s="302"/>
      <c r="Z1993" s="302"/>
      <c r="AA1993" s="302"/>
      <c r="AD1993"/>
      <c r="AE1993"/>
    </row>
    <row r="1994" spans="2:31" ht="344.25" hidden="1">
      <c r="B1994" s="313">
        <f t="shared" si="30"/>
        <v>0</v>
      </c>
      <c r="C1994" s="294"/>
      <c r="D1994" s="296"/>
      <c r="E1994" s="296"/>
      <c r="F1994" s="296"/>
      <c r="G1994" s="296"/>
      <c r="H1994" s="296"/>
      <c r="I1994" s="296"/>
      <c r="J1994" s="303"/>
      <c r="K1994" s="302"/>
      <c r="L1994" s="302"/>
      <c r="M1994" s="302"/>
      <c r="N1994" s="302"/>
      <c r="O1994" s="302"/>
      <c r="P1994" s="302"/>
      <c r="Q1994" s="302"/>
      <c r="R1994" s="302"/>
      <c r="S1994" s="302"/>
      <c r="T1994" s="302"/>
      <c r="U1994" s="302"/>
      <c r="V1994" s="302"/>
      <c r="W1994" s="302"/>
      <c r="X1994" s="302"/>
      <c r="Y1994" s="302"/>
      <c r="Z1994" s="302"/>
      <c r="AA1994" s="302"/>
      <c r="AD1994"/>
      <c r="AE1994"/>
    </row>
    <row r="1995" spans="2:31" ht="255" hidden="1">
      <c r="B1995" s="313">
        <f t="shared" si="30"/>
        <v>0</v>
      </c>
      <c r="C1995" s="294"/>
      <c r="D1995" s="296"/>
      <c r="E1995" s="296"/>
      <c r="F1995" s="296"/>
      <c r="G1995" s="296"/>
      <c r="H1995" s="296"/>
      <c r="I1995" s="296"/>
      <c r="J1995" s="303"/>
      <c r="K1995" s="302"/>
      <c r="L1995" s="302"/>
      <c r="M1995" s="302"/>
      <c r="N1995" s="302"/>
      <c r="O1995" s="302"/>
      <c r="P1995" s="302"/>
      <c r="Q1995" s="302"/>
      <c r="R1995" s="302"/>
      <c r="S1995" s="302"/>
      <c r="T1995" s="302"/>
      <c r="U1995" s="302"/>
      <c r="V1995" s="302"/>
      <c r="W1995" s="302"/>
      <c r="X1995" s="302"/>
      <c r="Y1995" s="302"/>
      <c r="Z1995" s="302"/>
      <c r="AA1995" s="302"/>
      <c r="AD1995"/>
      <c r="AE1995"/>
    </row>
    <row r="1996" spans="2:31" ht="409.5" hidden="1">
      <c r="B1996" s="313">
        <f t="shared" ref="B1996:B2059" si="31">IF($C$8=$B$6,"",AA1996)</f>
        <v>0</v>
      </c>
      <c r="C1996" s="294"/>
      <c r="D1996" s="296"/>
      <c r="E1996" s="294"/>
      <c r="F1996" s="294"/>
      <c r="G1996" s="294"/>
      <c r="H1996" s="294"/>
      <c r="I1996" s="296"/>
      <c r="J1996" s="303"/>
      <c r="K1996" s="302"/>
      <c r="L1996" s="302"/>
      <c r="M1996" s="302"/>
      <c r="N1996" s="302"/>
      <c r="O1996" s="302"/>
      <c r="P1996" s="302"/>
      <c r="Q1996" s="302"/>
      <c r="R1996" s="302"/>
      <c r="S1996" s="302"/>
      <c r="T1996" s="302"/>
      <c r="U1996" s="302"/>
      <c r="V1996" s="302"/>
      <c r="W1996" s="302"/>
      <c r="X1996" s="302"/>
      <c r="Y1996" s="302"/>
      <c r="Z1996" s="302"/>
      <c r="AA1996" s="302"/>
      <c r="AD1996"/>
      <c r="AE1996"/>
    </row>
    <row r="1997" spans="2:31" ht="409.5" hidden="1">
      <c r="B1997" s="313">
        <f t="shared" si="31"/>
        <v>0</v>
      </c>
      <c r="C1997" s="294"/>
      <c r="D1997" s="294"/>
      <c r="E1997" s="294"/>
      <c r="F1997" s="294"/>
      <c r="G1997" s="296"/>
      <c r="H1997" s="296"/>
      <c r="I1997" s="296"/>
      <c r="J1997" s="303"/>
      <c r="K1997" s="302"/>
      <c r="L1997" s="302"/>
      <c r="M1997" s="302"/>
      <c r="N1997" s="302"/>
      <c r="O1997" s="302"/>
      <c r="P1997" s="302"/>
      <c r="Q1997" s="302"/>
      <c r="R1997" s="302"/>
      <c r="S1997" s="302"/>
      <c r="T1997" s="302"/>
      <c r="U1997" s="302"/>
      <c r="V1997" s="302"/>
      <c r="W1997" s="302"/>
      <c r="X1997" s="302"/>
      <c r="Y1997" s="302"/>
      <c r="Z1997" s="302"/>
      <c r="AA1997" s="302"/>
      <c r="AD1997"/>
      <c r="AE1997"/>
    </row>
    <row r="1998" spans="2:31" ht="409.5" hidden="1">
      <c r="B1998" s="313">
        <f t="shared" si="31"/>
        <v>0</v>
      </c>
      <c r="C1998" s="294"/>
      <c r="D1998" s="294"/>
      <c r="E1998" s="294"/>
      <c r="F1998" s="294"/>
      <c r="G1998" s="296"/>
      <c r="H1998" s="296"/>
      <c r="I1998" s="296"/>
      <c r="J1998" s="303"/>
      <c r="K1998" s="302"/>
      <c r="L1998" s="302"/>
      <c r="M1998" s="302"/>
      <c r="N1998" s="302"/>
      <c r="O1998" s="302"/>
      <c r="P1998" s="302"/>
      <c r="Q1998" s="302"/>
      <c r="R1998" s="302"/>
      <c r="S1998" s="302"/>
      <c r="T1998" s="302"/>
      <c r="U1998" s="302"/>
      <c r="V1998" s="302"/>
      <c r="W1998" s="302"/>
      <c r="X1998" s="302"/>
      <c r="Y1998" s="302"/>
      <c r="Z1998" s="302"/>
      <c r="AA1998" s="302"/>
      <c r="AD1998"/>
      <c r="AE1998"/>
    </row>
    <row r="1999" spans="2:31" ht="382.5" hidden="1">
      <c r="B1999" s="313">
        <f t="shared" si="31"/>
        <v>0</v>
      </c>
      <c r="C1999" s="294"/>
      <c r="D1999" s="294"/>
      <c r="E1999" s="294"/>
      <c r="F1999" s="294"/>
      <c r="G1999" s="296"/>
      <c r="H1999" s="296"/>
      <c r="I1999" s="296"/>
      <c r="J1999" s="303"/>
      <c r="K1999" s="302"/>
      <c r="L1999" s="302"/>
      <c r="M1999" s="302"/>
      <c r="N1999" s="302"/>
      <c r="O1999" s="302"/>
      <c r="P1999" s="302"/>
      <c r="Q1999" s="302"/>
      <c r="R1999" s="302"/>
      <c r="S1999" s="302"/>
      <c r="T1999" s="302"/>
      <c r="U1999" s="302"/>
      <c r="V1999" s="302"/>
      <c r="W1999" s="302"/>
      <c r="X1999" s="302"/>
      <c r="Y1999" s="302"/>
      <c r="Z1999" s="302"/>
      <c r="AA1999" s="302"/>
      <c r="AD1999"/>
      <c r="AE1999"/>
    </row>
    <row r="2000" spans="2:31" ht="255" hidden="1">
      <c r="B2000" s="313">
        <f t="shared" si="31"/>
        <v>0</v>
      </c>
      <c r="C2000" s="294"/>
      <c r="D2000" s="294"/>
      <c r="E2000" s="294"/>
      <c r="F2000" s="294"/>
      <c r="G2000" s="296"/>
      <c r="H2000" s="296"/>
      <c r="I2000" s="296"/>
      <c r="J2000" s="303"/>
      <c r="K2000" s="302"/>
      <c r="L2000" s="302"/>
      <c r="M2000" s="302"/>
      <c r="N2000" s="302"/>
      <c r="O2000" s="302"/>
      <c r="P2000" s="302"/>
      <c r="Q2000" s="302"/>
      <c r="R2000" s="302"/>
      <c r="S2000" s="302"/>
      <c r="T2000" s="302"/>
      <c r="U2000" s="302"/>
      <c r="V2000" s="302"/>
      <c r="W2000" s="302"/>
      <c r="X2000" s="302"/>
      <c r="Y2000" s="302"/>
      <c r="Z2000" s="302"/>
      <c r="AA2000" s="302"/>
      <c r="AD2000"/>
      <c r="AE2000"/>
    </row>
    <row r="2001" spans="2:31" ht="255" hidden="1">
      <c r="B2001" s="313">
        <f t="shared" si="31"/>
        <v>0</v>
      </c>
      <c r="C2001" s="294"/>
      <c r="D2001" s="294"/>
      <c r="E2001" s="294"/>
      <c r="F2001" s="294"/>
      <c r="G2001" s="296"/>
      <c r="H2001" s="296"/>
      <c r="I2001" s="296"/>
      <c r="J2001" s="303"/>
      <c r="K2001" s="302"/>
      <c r="L2001" s="302"/>
      <c r="M2001" s="302"/>
      <c r="N2001" s="302"/>
      <c r="O2001" s="302"/>
      <c r="P2001" s="302"/>
      <c r="Q2001" s="302"/>
      <c r="R2001" s="302"/>
      <c r="S2001" s="302"/>
      <c r="T2001" s="302"/>
      <c r="U2001" s="302"/>
      <c r="V2001" s="302"/>
      <c r="W2001" s="302"/>
      <c r="X2001" s="302"/>
      <c r="Y2001" s="302"/>
      <c r="Z2001" s="302"/>
      <c r="AA2001" s="302"/>
      <c r="AD2001"/>
      <c r="AE2001"/>
    </row>
    <row r="2002" spans="2:31" ht="331.5" hidden="1">
      <c r="B2002" s="313">
        <f t="shared" si="31"/>
        <v>0</v>
      </c>
      <c r="C2002" s="294"/>
      <c r="D2002" s="294"/>
      <c r="E2002" s="294"/>
      <c r="F2002" s="294"/>
      <c r="G2002" s="296"/>
      <c r="H2002" s="296"/>
      <c r="I2002" s="296"/>
      <c r="J2002" s="303"/>
      <c r="K2002" s="302"/>
      <c r="L2002" s="302"/>
      <c r="M2002" s="302"/>
      <c r="N2002" s="302"/>
      <c r="O2002" s="302"/>
      <c r="P2002" s="302"/>
      <c r="Q2002" s="302"/>
      <c r="R2002" s="302"/>
      <c r="S2002" s="302"/>
      <c r="T2002" s="302"/>
      <c r="U2002" s="302"/>
      <c r="V2002" s="302"/>
      <c r="W2002" s="302"/>
      <c r="X2002" s="302"/>
      <c r="Y2002" s="302"/>
      <c r="Z2002" s="302"/>
      <c r="AA2002" s="302"/>
      <c r="AD2002"/>
      <c r="AE2002"/>
    </row>
    <row r="2003" spans="2:31" ht="165.75" hidden="1">
      <c r="B2003" s="313">
        <f t="shared" si="31"/>
        <v>0</v>
      </c>
      <c r="C2003" s="294"/>
      <c r="D2003" s="294"/>
      <c r="E2003" s="294"/>
      <c r="F2003" s="294"/>
      <c r="G2003" s="296"/>
      <c r="H2003" s="296"/>
      <c r="I2003" s="296"/>
      <c r="J2003" s="303"/>
      <c r="K2003" s="302"/>
      <c r="L2003" s="302"/>
      <c r="M2003" s="302"/>
      <c r="N2003" s="302"/>
      <c r="O2003" s="302"/>
      <c r="P2003" s="302"/>
      <c r="Q2003" s="302"/>
      <c r="R2003" s="302"/>
      <c r="S2003" s="302"/>
      <c r="T2003" s="302"/>
      <c r="U2003" s="302"/>
      <c r="V2003" s="302"/>
      <c r="W2003" s="302"/>
      <c r="X2003" s="302"/>
      <c r="Y2003" s="302"/>
      <c r="Z2003" s="302"/>
      <c r="AA2003" s="302"/>
      <c r="AD2003"/>
      <c r="AE2003"/>
    </row>
    <row r="2004" spans="2:31" ht="382.5" hidden="1">
      <c r="B2004" s="313">
        <f t="shared" si="31"/>
        <v>0</v>
      </c>
      <c r="C2004" s="294"/>
      <c r="D2004" s="294"/>
      <c r="E2004" s="294"/>
      <c r="F2004" s="294"/>
      <c r="G2004" s="296"/>
      <c r="H2004" s="296"/>
      <c r="I2004" s="296"/>
      <c r="J2004" s="303"/>
      <c r="K2004" s="302"/>
      <c r="L2004" s="302"/>
      <c r="M2004" s="302"/>
      <c r="N2004" s="302"/>
      <c r="O2004" s="302"/>
      <c r="P2004" s="302"/>
      <c r="Q2004" s="302"/>
      <c r="R2004" s="302"/>
      <c r="S2004" s="302"/>
      <c r="T2004" s="302"/>
      <c r="U2004" s="302"/>
      <c r="V2004" s="302"/>
      <c r="W2004" s="302"/>
      <c r="X2004" s="302"/>
      <c r="Y2004" s="302"/>
      <c r="Z2004" s="302"/>
      <c r="AA2004" s="302"/>
      <c r="AD2004"/>
      <c r="AE2004"/>
    </row>
    <row r="2005" spans="2:31" ht="267.75" hidden="1">
      <c r="B2005" s="313">
        <f t="shared" si="31"/>
        <v>0</v>
      </c>
      <c r="C2005" s="294"/>
      <c r="D2005" s="294"/>
      <c r="E2005" s="294"/>
      <c r="F2005" s="294"/>
      <c r="G2005" s="296"/>
      <c r="H2005" s="296"/>
      <c r="I2005" s="296"/>
      <c r="J2005" s="303"/>
      <c r="K2005" s="302"/>
      <c r="L2005" s="302"/>
      <c r="M2005" s="302"/>
      <c r="N2005" s="302"/>
      <c r="O2005" s="302"/>
      <c r="P2005" s="302"/>
      <c r="Q2005" s="302"/>
      <c r="R2005" s="302"/>
      <c r="S2005" s="302"/>
      <c r="T2005" s="302"/>
      <c r="U2005" s="302"/>
      <c r="V2005" s="302"/>
      <c r="W2005" s="302"/>
      <c r="X2005" s="302"/>
      <c r="Y2005" s="302"/>
      <c r="Z2005" s="302"/>
      <c r="AA2005" s="302"/>
      <c r="AD2005"/>
      <c r="AE2005"/>
    </row>
    <row r="2006" spans="2:31" ht="153" hidden="1">
      <c r="B2006" s="313">
        <f t="shared" si="31"/>
        <v>0</v>
      </c>
      <c r="C2006" s="294"/>
      <c r="D2006" s="294"/>
      <c r="E2006" s="294"/>
      <c r="F2006" s="294"/>
      <c r="G2006" s="296"/>
      <c r="H2006" s="296"/>
      <c r="I2006" s="296"/>
      <c r="J2006" s="303"/>
      <c r="K2006" s="302"/>
      <c r="L2006" s="302"/>
      <c r="M2006" s="302"/>
      <c r="N2006" s="302"/>
      <c r="O2006" s="302"/>
      <c r="P2006" s="302"/>
      <c r="Q2006" s="302"/>
      <c r="R2006" s="302"/>
      <c r="S2006" s="302"/>
      <c r="T2006" s="302"/>
      <c r="U2006" s="302"/>
      <c r="V2006" s="302"/>
      <c r="W2006" s="302"/>
      <c r="X2006" s="302"/>
      <c r="Y2006" s="302"/>
      <c r="Z2006" s="302"/>
      <c r="AA2006" s="302"/>
      <c r="AD2006"/>
      <c r="AE2006"/>
    </row>
    <row r="2007" spans="2:31" ht="409.5" hidden="1">
      <c r="B2007" s="313">
        <f t="shared" si="31"/>
        <v>0</v>
      </c>
      <c r="C2007" s="294"/>
      <c r="D2007" s="294"/>
      <c r="E2007" s="294"/>
      <c r="F2007" s="294"/>
      <c r="G2007" s="296"/>
      <c r="H2007" s="296"/>
      <c r="I2007" s="296"/>
      <c r="J2007" s="303"/>
      <c r="K2007" s="302"/>
      <c r="L2007" s="302"/>
      <c r="M2007" s="302"/>
      <c r="N2007" s="302"/>
      <c r="O2007" s="302"/>
      <c r="P2007" s="302"/>
      <c r="Q2007" s="302"/>
      <c r="R2007" s="302"/>
      <c r="S2007" s="302"/>
      <c r="T2007" s="302"/>
      <c r="U2007" s="302"/>
      <c r="V2007" s="302"/>
      <c r="W2007" s="302"/>
      <c r="X2007" s="302"/>
      <c r="Y2007" s="302"/>
      <c r="Z2007" s="302"/>
      <c r="AA2007" s="302"/>
      <c r="AD2007"/>
      <c r="AE2007"/>
    </row>
    <row r="2008" spans="2:31" ht="242.25" hidden="1">
      <c r="B2008" s="313">
        <f t="shared" si="31"/>
        <v>0</v>
      </c>
      <c r="C2008" s="294"/>
      <c r="D2008" s="294"/>
      <c r="E2008" s="294"/>
      <c r="F2008" s="294"/>
      <c r="G2008" s="294"/>
      <c r="H2008" s="294"/>
      <c r="I2008" s="294"/>
      <c r="J2008" s="303"/>
      <c r="K2008" s="302"/>
      <c r="L2008" s="302"/>
      <c r="M2008" s="302"/>
      <c r="N2008" s="302"/>
      <c r="O2008" s="302"/>
      <c r="P2008" s="302"/>
      <c r="Q2008" s="302"/>
      <c r="R2008" s="302"/>
      <c r="S2008" s="302"/>
      <c r="T2008" s="302"/>
      <c r="U2008" s="302"/>
      <c r="V2008" s="302"/>
      <c r="W2008" s="302"/>
      <c r="X2008" s="302"/>
      <c r="Y2008" s="302"/>
      <c r="Z2008" s="302"/>
      <c r="AA2008" s="302"/>
      <c r="AD2008"/>
      <c r="AE2008"/>
    </row>
    <row r="2009" spans="2:31" ht="267.75" hidden="1">
      <c r="B2009" s="313">
        <f t="shared" si="31"/>
        <v>0</v>
      </c>
      <c r="C2009" s="294"/>
      <c r="D2009" s="294"/>
      <c r="E2009" s="294"/>
      <c r="F2009" s="294"/>
      <c r="G2009" s="294"/>
      <c r="H2009" s="294"/>
      <c r="I2009" s="294"/>
      <c r="J2009" s="303"/>
      <c r="K2009" s="302"/>
      <c r="L2009" s="302"/>
      <c r="M2009" s="302"/>
      <c r="N2009" s="302"/>
      <c r="O2009" s="302"/>
      <c r="P2009" s="302"/>
      <c r="Q2009" s="302"/>
      <c r="R2009" s="302"/>
      <c r="S2009" s="302"/>
      <c r="T2009" s="302"/>
      <c r="U2009" s="302"/>
      <c r="V2009" s="302"/>
      <c r="W2009" s="302"/>
      <c r="X2009" s="302"/>
      <c r="Y2009" s="302"/>
      <c r="Z2009" s="302"/>
      <c r="AA2009" s="302"/>
      <c r="AD2009"/>
      <c r="AE2009"/>
    </row>
    <row r="2010" spans="2:31" ht="255" hidden="1">
      <c r="B2010" s="313">
        <f t="shared" si="31"/>
        <v>0</v>
      </c>
      <c r="C2010" s="294"/>
      <c r="D2010" s="294"/>
      <c r="E2010" s="294"/>
      <c r="F2010" s="294"/>
      <c r="G2010" s="294"/>
      <c r="H2010" s="294"/>
      <c r="I2010" s="294"/>
      <c r="J2010" s="303"/>
      <c r="K2010" s="302"/>
      <c r="L2010" s="302"/>
      <c r="M2010" s="302"/>
      <c r="N2010" s="302"/>
      <c r="O2010" s="302"/>
      <c r="P2010" s="302"/>
      <c r="Q2010" s="302"/>
      <c r="R2010" s="302"/>
      <c r="S2010" s="302"/>
      <c r="T2010" s="302"/>
      <c r="U2010" s="302"/>
      <c r="V2010" s="302"/>
      <c r="W2010" s="302"/>
      <c r="X2010" s="302"/>
      <c r="Y2010" s="302"/>
      <c r="Z2010" s="302"/>
      <c r="AA2010" s="302"/>
      <c r="AD2010"/>
      <c r="AE2010"/>
    </row>
    <row r="2011" spans="2:31" ht="409.5" hidden="1">
      <c r="B2011" s="313">
        <f t="shared" si="31"/>
        <v>0</v>
      </c>
      <c r="C2011" s="294"/>
      <c r="D2011" s="294"/>
      <c r="E2011" s="294"/>
      <c r="F2011" s="294"/>
      <c r="G2011" s="294"/>
      <c r="H2011" s="294"/>
      <c r="I2011" s="294"/>
      <c r="J2011" s="303"/>
      <c r="K2011" s="302"/>
      <c r="L2011" s="302"/>
      <c r="M2011" s="302"/>
      <c r="N2011" s="302"/>
      <c r="O2011" s="302"/>
      <c r="P2011" s="302"/>
      <c r="Q2011" s="302"/>
      <c r="R2011" s="302"/>
      <c r="S2011" s="302"/>
      <c r="T2011" s="302"/>
      <c r="U2011" s="302"/>
      <c r="V2011" s="302"/>
      <c r="W2011" s="302"/>
      <c r="X2011" s="302"/>
      <c r="Y2011" s="302"/>
      <c r="Z2011" s="302"/>
      <c r="AA2011" s="302"/>
      <c r="AD2011"/>
      <c r="AE2011"/>
    </row>
    <row r="2012" spans="2:31" ht="63.75" hidden="1">
      <c r="B2012" s="313">
        <f t="shared" si="31"/>
        <v>0</v>
      </c>
      <c r="C2012" s="294"/>
      <c r="D2012" s="294"/>
      <c r="E2012" s="294"/>
      <c r="F2012" s="294"/>
      <c r="G2012" s="294"/>
      <c r="H2012" s="294"/>
      <c r="I2012" s="294"/>
      <c r="J2012" s="303"/>
      <c r="K2012" s="302"/>
      <c r="L2012" s="302"/>
      <c r="M2012" s="302"/>
      <c r="N2012" s="302"/>
      <c r="O2012" s="302"/>
      <c r="P2012" s="302"/>
      <c r="Q2012" s="302"/>
      <c r="R2012" s="302"/>
      <c r="S2012" s="302"/>
      <c r="T2012" s="302"/>
      <c r="U2012" s="302"/>
      <c r="V2012" s="302"/>
      <c r="W2012" s="302"/>
      <c r="X2012" s="302"/>
      <c r="Y2012" s="302"/>
      <c r="Z2012" s="302"/>
      <c r="AA2012" s="302"/>
      <c r="AD2012"/>
      <c r="AE2012"/>
    </row>
    <row r="2013" spans="2:31" ht="382.5" hidden="1">
      <c r="B2013" s="313">
        <f t="shared" si="31"/>
        <v>0</v>
      </c>
      <c r="C2013" s="294"/>
      <c r="D2013" s="294"/>
      <c r="E2013" s="294"/>
      <c r="F2013" s="294"/>
      <c r="G2013" s="294"/>
      <c r="H2013" s="294"/>
      <c r="I2013" s="294"/>
      <c r="J2013" s="303"/>
      <c r="K2013" s="302"/>
      <c r="L2013" s="302"/>
      <c r="M2013" s="302"/>
      <c r="N2013" s="302"/>
      <c r="O2013" s="302"/>
      <c r="P2013" s="302"/>
      <c r="Q2013" s="302"/>
      <c r="R2013" s="302"/>
      <c r="S2013" s="302"/>
      <c r="T2013" s="302"/>
      <c r="U2013" s="302"/>
      <c r="V2013" s="302"/>
      <c r="W2013" s="302"/>
      <c r="X2013" s="302"/>
      <c r="Y2013" s="302"/>
      <c r="Z2013" s="302"/>
      <c r="AA2013" s="302"/>
      <c r="AD2013"/>
      <c r="AE2013"/>
    </row>
    <row r="2014" spans="2:31" ht="409.5" hidden="1">
      <c r="B2014" s="313">
        <f t="shared" si="31"/>
        <v>0</v>
      </c>
      <c r="C2014" s="294"/>
      <c r="D2014" s="294"/>
      <c r="E2014" s="294"/>
      <c r="F2014" s="294"/>
      <c r="G2014" s="294"/>
      <c r="H2014" s="294"/>
      <c r="I2014" s="294"/>
      <c r="J2014" s="303"/>
      <c r="K2014" s="302"/>
      <c r="L2014" s="302"/>
      <c r="M2014" s="302"/>
      <c r="N2014" s="302"/>
      <c r="O2014" s="302"/>
      <c r="P2014" s="302"/>
      <c r="Q2014" s="302"/>
      <c r="R2014" s="302"/>
      <c r="S2014" s="302"/>
      <c r="T2014" s="302"/>
      <c r="U2014" s="302"/>
      <c r="V2014" s="302"/>
      <c r="W2014" s="302"/>
      <c r="X2014" s="302"/>
      <c r="Y2014" s="302"/>
      <c r="Z2014" s="302"/>
      <c r="AA2014" s="302"/>
      <c r="AD2014"/>
      <c r="AE2014"/>
    </row>
    <row r="2015" spans="2:31" ht="267.75" hidden="1">
      <c r="B2015" s="313">
        <f t="shared" si="31"/>
        <v>0</v>
      </c>
      <c r="C2015" s="294"/>
      <c r="D2015" s="294"/>
      <c r="E2015" s="294"/>
      <c r="F2015" s="294"/>
      <c r="G2015" s="294"/>
      <c r="H2015" s="294"/>
      <c r="I2015" s="294"/>
      <c r="J2015" s="303"/>
      <c r="K2015" s="302"/>
      <c r="L2015" s="302"/>
      <c r="M2015" s="302"/>
      <c r="N2015" s="302"/>
      <c r="O2015" s="302"/>
      <c r="P2015" s="302"/>
      <c r="Q2015" s="302"/>
      <c r="R2015" s="302"/>
      <c r="S2015" s="302"/>
      <c r="T2015" s="302"/>
      <c r="U2015" s="302"/>
      <c r="V2015" s="302"/>
      <c r="W2015" s="302"/>
      <c r="X2015" s="302"/>
      <c r="Y2015" s="302"/>
      <c r="Z2015" s="302"/>
      <c r="AA2015" s="302"/>
      <c r="AD2015"/>
      <c r="AE2015"/>
    </row>
    <row r="2016" spans="2:31" ht="409.5" hidden="1">
      <c r="B2016" s="313">
        <f t="shared" si="31"/>
        <v>0</v>
      </c>
      <c r="C2016" s="294"/>
      <c r="D2016" s="294"/>
      <c r="E2016" s="294"/>
      <c r="F2016" s="294"/>
      <c r="G2016" s="294"/>
      <c r="H2016" s="294"/>
      <c r="I2016" s="294"/>
      <c r="J2016" s="303"/>
      <c r="K2016" s="302"/>
      <c r="L2016" s="302"/>
      <c r="M2016" s="302"/>
      <c r="N2016" s="302"/>
      <c r="O2016" s="302"/>
      <c r="P2016" s="302"/>
      <c r="Q2016" s="302"/>
      <c r="R2016" s="302"/>
      <c r="S2016" s="302"/>
      <c r="T2016" s="302"/>
      <c r="U2016" s="302"/>
      <c r="V2016" s="302"/>
      <c r="W2016" s="302"/>
      <c r="X2016" s="302"/>
      <c r="Y2016" s="302"/>
      <c r="Z2016" s="302"/>
      <c r="AA2016" s="302"/>
      <c r="AD2016"/>
      <c r="AE2016"/>
    </row>
    <row r="2017" spans="2:31" ht="409.5" hidden="1">
      <c r="B2017" s="313">
        <f t="shared" si="31"/>
        <v>0</v>
      </c>
      <c r="C2017" s="294"/>
      <c r="D2017" s="294"/>
      <c r="E2017" s="294"/>
      <c r="F2017" s="294"/>
      <c r="G2017" s="296"/>
      <c r="H2017" s="296"/>
      <c r="I2017" s="296"/>
      <c r="J2017" s="303"/>
      <c r="K2017" s="302"/>
      <c r="L2017" s="302"/>
      <c r="M2017" s="302"/>
      <c r="N2017" s="302"/>
      <c r="O2017" s="302"/>
      <c r="P2017" s="302"/>
      <c r="Q2017" s="302"/>
      <c r="R2017" s="302"/>
      <c r="S2017" s="302"/>
      <c r="T2017" s="302"/>
      <c r="U2017" s="302"/>
      <c r="V2017" s="302"/>
      <c r="W2017" s="302"/>
      <c r="X2017" s="302"/>
      <c r="Y2017" s="302"/>
      <c r="Z2017" s="302"/>
      <c r="AA2017" s="302"/>
      <c r="AD2017"/>
      <c r="AE2017"/>
    </row>
    <row r="2018" spans="2:31" ht="242.25" hidden="1">
      <c r="B2018" s="313">
        <f t="shared" si="31"/>
        <v>0</v>
      </c>
      <c r="C2018" s="294"/>
      <c r="D2018" s="294"/>
      <c r="E2018" s="294"/>
      <c r="F2018" s="294"/>
      <c r="G2018" s="296"/>
      <c r="H2018" s="296"/>
      <c r="I2018" s="296"/>
      <c r="J2018" s="303"/>
      <c r="K2018" s="302"/>
      <c r="L2018" s="302"/>
      <c r="M2018" s="302"/>
      <c r="N2018" s="302"/>
      <c r="O2018" s="302"/>
      <c r="P2018" s="302"/>
      <c r="Q2018" s="302"/>
      <c r="R2018" s="302"/>
      <c r="S2018" s="302"/>
      <c r="T2018" s="302"/>
      <c r="U2018" s="302"/>
      <c r="V2018" s="302"/>
      <c r="W2018" s="302"/>
      <c r="X2018" s="302"/>
      <c r="Y2018" s="302"/>
      <c r="Z2018" s="302"/>
      <c r="AA2018" s="302"/>
      <c r="AD2018"/>
      <c r="AE2018"/>
    </row>
    <row r="2019" spans="2:31" ht="280.5" hidden="1">
      <c r="B2019" s="313">
        <f t="shared" si="31"/>
        <v>0</v>
      </c>
      <c r="C2019" s="294"/>
      <c r="D2019" s="294"/>
      <c r="E2019" s="294"/>
      <c r="F2019" s="294"/>
      <c r="G2019" s="296"/>
      <c r="H2019" s="296"/>
      <c r="I2019" s="296"/>
      <c r="J2019" s="303"/>
      <c r="K2019" s="302"/>
      <c r="L2019" s="302"/>
      <c r="M2019" s="302"/>
      <c r="N2019" s="302"/>
      <c r="O2019" s="302"/>
      <c r="P2019" s="302"/>
      <c r="Q2019" s="302"/>
      <c r="R2019" s="302"/>
      <c r="S2019" s="302"/>
      <c r="T2019" s="302"/>
      <c r="U2019" s="302"/>
      <c r="V2019" s="302"/>
      <c r="W2019" s="302"/>
      <c r="X2019" s="302"/>
      <c r="Y2019" s="302"/>
      <c r="Z2019" s="302"/>
      <c r="AA2019" s="302"/>
      <c r="AD2019"/>
      <c r="AE2019"/>
    </row>
    <row r="2020" spans="2:31" ht="306" hidden="1">
      <c r="B2020" s="313">
        <f t="shared" si="31"/>
        <v>0</v>
      </c>
      <c r="C2020" s="294"/>
      <c r="D2020" s="294"/>
      <c r="E2020" s="296"/>
      <c r="F2020" s="296"/>
      <c r="G2020" s="296"/>
      <c r="H2020" s="296"/>
      <c r="I2020" s="296"/>
      <c r="J2020" s="303"/>
      <c r="K2020" s="302"/>
      <c r="L2020" s="302"/>
      <c r="M2020" s="302"/>
      <c r="N2020" s="302"/>
      <c r="O2020" s="302"/>
      <c r="P2020" s="302"/>
      <c r="Q2020" s="302"/>
      <c r="R2020" s="302"/>
      <c r="S2020" s="302"/>
      <c r="T2020" s="302"/>
      <c r="U2020" s="302"/>
      <c r="V2020" s="302"/>
      <c r="W2020" s="302"/>
      <c r="X2020" s="302"/>
      <c r="Y2020" s="302"/>
      <c r="Z2020" s="302"/>
      <c r="AA2020" s="302"/>
      <c r="AD2020"/>
      <c r="AE2020"/>
    </row>
    <row r="2021" spans="2:31" ht="318.75" hidden="1">
      <c r="B2021" s="313">
        <f t="shared" si="31"/>
        <v>0</v>
      </c>
      <c r="C2021" s="294"/>
      <c r="D2021" s="294"/>
      <c r="E2021" s="296"/>
      <c r="F2021" s="296"/>
      <c r="G2021" s="296"/>
      <c r="H2021" s="296"/>
      <c r="I2021" s="296"/>
      <c r="J2021" s="303"/>
      <c r="K2021" s="302"/>
      <c r="L2021" s="302"/>
      <c r="M2021" s="302"/>
      <c r="N2021" s="302"/>
      <c r="O2021" s="302"/>
      <c r="P2021" s="302"/>
      <c r="Q2021" s="302"/>
      <c r="R2021" s="302"/>
      <c r="S2021" s="302"/>
      <c r="T2021" s="302"/>
      <c r="U2021" s="302"/>
      <c r="V2021" s="302"/>
      <c r="W2021" s="302"/>
      <c r="X2021" s="302"/>
      <c r="Y2021" s="302"/>
      <c r="Z2021" s="302"/>
      <c r="AA2021" s="302"/>
      <c r="AD2021"/>
      <c r="AE2021"/>
    </row>
    <row r="2022" spans="2:31" ht="216.75" hidden="1">
      <c r="B2022" s="313">
        <f t="shared" si="31"/>
        <v>0</v>
      </c>
      <c r="C2022" s="294"/>
      <c r="D2022" s="294"/>
      <c r="E2022" s="296"/>
      <c r="F2022" s="296"/>
      <c r="G2022" s="296"/>
      <c r="H2022" s="296"/>
      <c r="I2022" s="296"/>
      <c r="J2022" s="303"/>
      <c r="K2022" s="302"/>
      <c r="L2022" s="302"/>
      <c r="M2022" s="302"/>
      <c r="N2022" s="302"/>
      <c r="O2022" s="302"/>
      <c r="P2022" s="302"/>
      <c r="Q2022" s="302"/>
      <c r="R2022" s="302"/>
      <c r="S2022" s="302"/>
      <c r="T2022" s="302"/>
      <c r="U2022" s="302"/>
      <c r="V2022" s="302"/>
      <c r="W2022" s="302"/>
      <c r="X2022" s="302"/>
      <c r="Y2022" s="302"/>
      <c r="Z2022" s="302"/>
      <c r="AA2022" s="302"/>
      <c r="AD2022"/>
      <c r="AE2022"/>
    </row>
    <row r="2023" spans="2:31" ht="369.75" hidden="1">
      <c r="B2023" s="313">
        <f t="shared" si="31"/>
        <v>0</v>
      </c>
      <c r="C2023" s="294"/>
      <c r="D2023" s="294"/>
      <c r="E2023" s="296"/>
      <c r="F2023" s="296"/>
      <c r="G2023" s="296"/>
      <c r="H2023" s="296"/>
      <c r="I2023" s="296"/>
      <c r="J2023" s="303"/>
      <c r="K2023" s="302"/>
      <c r="L2023" s="302"/>
      <c r="M2023" s="302"/>
      <c r="N2023" s="302"/>
      <c r="O2023" s="302"/>
      <c r="P2023" s="302"/>
      <c r="Q2023" s="302"/>
      <c r="R2023" s="302"/>
      <c r="S2023" s="302"/>
      <c r="T2023" s="302"/>
      <c r="U2023" s="302"/>
      <c r="V2023" s="302"/>
      <c r="W2023" s="302"/>
      <c r="X2023" s="302"/>
      <c r="Y2023" s="302"/>
      <c r="Z2023" s="302"/>
      <c r="AA2023" s="302"/>
      <c r="AD2023"/>
      <c r="AE2023"/>
    </row>
    <row r="2024" spans="2:31" ht="409.5" hidden="1">
      <c r="B2024" s="313">
        <f t="shared" si="31"/>
        <v>0</v>
      </c>
      <c r="C2024" s="294"/>
      <c r="D2024" s="294"/>
      <c r="E2024" s="296"/>
      <c r="F2024" s="296"/>
      <c r="G2024" s="296"/>
      <c r="H2024" s="296"/>
      <c r="I2024" s="296"/>
      <c r="J2024" s="303"/>
      <c r="K2024" s="302"/>
      <c r="L2024" s="302"/>
      <c r="M2024" s="302"/>
      <c r="N2024" s="302"/>
      <c r="O2024" s="302"/>
      <c r="P2024" s="302"/>
      <c r="Q2024" s="302"/>
      <c r="R2024" s="302"/>
      <c r="S2024" s="302"/>
      <c r="T2024" s="302"/>
      <c r="U2024" s="302"/>
      <c r="V2024" s="302"/>
      <c r="W2024" s="302"/>
      <c r="X2024" s="302"/>
      <c r="Y2024" s="302"/>
      <c r="Z2024" s="302"/>
      <c r="AA2024" s="302"/>
      <c r="AD2024"/>
      <c r="AE2024"/>
    </row>
    <row r="2025" spans="2:31" ht="409.5" hidden="1">
      <c r="B2025" s="313">
        <f t="shared" si="31"/>
        <v>0</v>
      </c>
      <c r="C2025" s="294"/>
      <c r="D2025" s="294"/>
      <c r="E2025" s="296"/>
      <c r="F2025" s="296"/>
      <c r="G2025" s="296"/>
      <c r="H2025" s="296"/>
      <c r="I2025" s="296"/>
      <c r="J2025" s="303"/>
      <c r="K2025" s="302"/>
      <c r="L2025" s="302"/>
      <c r="M2025" s="302"/>
      <c r="N2025" s="302"/>
      <c r="O2025" s="302"/>
      <c r="P2025" s="302"/>
      <c r="Q2025" s="302"/>
      <c r="R2025" s="302"/>
      <c r="S2025" s="302"/>
      <c r="T2025" s="302"/>
      <c r="U2025" s="302"/>
      <c r="V2025" s="302"/>
      <c r="W2025" s="302"/>
      <c r="X2025" s="302"/>
      <c r="Y2025" s="302"/>
      <c r="Z2025" s="302"/>
      <c r="AA2025" s="302"/>
      <c r="AD2025"/>
      <c r="AE2025"/>
    </row>
    <row r="2026" spans="2:31" ht="306" hidden="1">
      <c r="B2026" s="313">
        <f t="shared" si="31"/>
        <v>0</v>
      </c>
      <c r="C2026" s="294"/>
      <c r="D2026" s="294"/>
      <c r="E2026" s="296"/>
      <c r="F2026" s="296"/>
      <c r="G2026" s="296"/>
      <c r="H2026" s="296"/>
      <c r="I2026" s="296"/>
      <c r="J2026" s="303"/>
      <c r="K2026" s="302"/>
      <c r="L2026" s="302"/>
      <c r="M2026" s="302"/>
      <c r="N2026" s="302"/>
      <c r="O2026" s="302"/>
      <c r="P2026" s="302"/>
      <c r="Q2026" s="302"/>
      <c r="R2026" s="302"/>
      <c r="S2026" s="302"/>
      <c r="T2026" s="302"/>
      <c r="U2026" s="302"/>
      <c r="V2026" s="302"/>
      <c r="W2026" s="302"/>
      <c r="X2026" s="302"/>
      <c r="Y2026" s="302"/>
      <c r="Z2026" s="302"/>
      <c r="AA2026" s="302"/>
      <c r="AD2026"/>
      <c r="AE2026"/>
    </row>
    <row r="2027" spans="2:31" ht="318.75" hidden="1">
      <c r="B2027" s="313">
        <f t="shared" si="31"/>
        <v>0</v>
      </c>
      <c r="C2027" s="294"/>
      <c r="D2027" s="294"/>
      <c r="E2027" s="296"/>
      <c r="F2027" s="296"/>
      <c r="G2027" s="296"/>
      <c r="H2027" s="296"/>
      <c r="I2027" s="296"/>
      <c r="J2027" s="303"/>
      <c r="K2027" s="302"/>
      <c r="L2027" s="302"/>
      <c r="M2027" s="302"/>
      <c r="N2027" s="302"/>
      <c r="O2027" s="302"/>
      <c r="P2027" s="302"/>
      <c r="Q2027" s="302"/>
      <c r="R2027" s="302"/>
      <c r="S2027" s="302"/>
      <c r="T2027" s="302"/>
      <c r="U2027" s="302"/>
      <c r="V2027" s="302"/>
      <c r="W2027" s="302"/>
      <c r="X2027" s="302"/>
      <c r="Y2027" s="302"/>
      <c r="Z2027" s="302"/>
      <c r="AA2027" s="302"/>
      <c r="AD2027"/>
      <c r="AE2027"/>
    </row>
    <row r="2028" spans="2:31" ht="409.5" hidden="1">
      <c r="B2028" s="313">
        <f t="shared" si="31"/>
        <v>0</v>
      </c>
      <c r="C2028" s="294"/>
      <c r="D2028" s="294"/>
      <c r="E2028" s="296"/>
      <c r="F2028" s="296"/>
      <c r="G2028" s="296"/>
      <c r="H2028" s="296"/>
      <c r="I2028" s="296"/>
      <c r="J2028" s="303"/>
      <c r="K2028" s="302"/>
      <c r="L2028" s="302"/>
      <c r="M2028" s="302"/>
      <c r="N2028" s="302"/>
      <c r="O2028" s="302"/>
      <c r="P2028" s="302"/>
      <c r="Q2028" s="302"/>
      <c r="R2028" s="302"/>
      <c r="S2028" s="302"/>
      <c r="T2028" s="302"/>
      <c r="U2028" s="302"/>
      <c r="V2028" s="302"/>
      <c r="W2028" s="302"/>
      <c r="X2028" s="302"/>
      <c r="Y2028" s="302"/>
      <c r="Z2028" s="302"/>
      <c r="AA2028" s="302"/>
      <c r="AD2028"/>
      <c r="AE2028"/>
    </row>
    <row r="2029" spans="2:31" ht="242.25" hidden="1">
      <c r="B2029" s="313">
        <f t="shared" si="31"/>
        <v>0</v>
      </c>
      <c r="C2029" s="294"/>
      <c r="D2029" s="294"/>
      <c r="E2029" s="296"/>
      <c r="F2029" s="296"/>
      <c r="G2029" s="296"/>
      <c r="H2029" s="296"/>
      <c r="I2029" s="296"/>
      <c r="J2029" s="303"/>
      <c r="K2029" s="302"/>
      <c r="L2029" s="302"/>
      <c r="M2029" s="302"/>
      <c r="N2029" s="302"/>
      <c r="O2029" s="302"/>
      <c r="P2029" s="302"/>
      <c r="Q2029" s="302"/>
      <c r="R2029" s="302"/>
      <c r="S2029" s="302"/>
      <c r="T2029" s="302"/>
      <c r="U2029" s="302"/>
      <c r="V2029" s="302"/>
      <c r="W2029" s="302"/>
      <c r="X2029" s="302"/>
      <c r="Y2029" s="302"/>
      <c r="Z2029" s="302"/>
      <c r="AA2029" s="302"/>
      <c r="AD2029"/>
      <c r="AE2029"/>
    </row>
    <row r="2030" spans="2:31" ht="306" hidden="1">
      <c r="B2030" s="313">
        <f t="shared" si="31"/>
        <v>0</v>
      </c>
      <c r="C2030" s="294"/>
      <c r="D2030" s="294"/>
      <c r="E2030" s="294"/>
      <c r="F2030" s="294"/>
      <c r="G2030" s="296"/>
      <c r="H2030" s="296"/>
      <c r="I2030" s="296"/>
      <c r="J2030" s="303"/>
      <c r="K2030" s="302"/>
      <c r="L2030" s="302"/>
      <c r="M2030" s="302"/>
      <c r="N2030" s="302"/>
      <c r="O2030" s="302"/>
      <c r="P2030" s="302"/>
      <c r="Q2030" s="302"/>
      <c r="R2030" s="302"/>
      <c r="S2030" s="302"/>
      <c r="T2030" s="302"/>
      <c r="U2030" s="302"/>
      <c r="V2030" s="302"/>
      <c r="W2030" s="302"/>
      <c r="X2030" s="302"/>
      <c r="Y2030" s="302"/>
      <c r="Z2030" s="302"/>
      <c r="AA2030" s="302"/>
      <c r="AD2030"/>
      <c r="AE2030"/>
    </row>
    <row r="2031" spans="2:31" ht="409.5" hidden="1">
      <c r="B2031" s="313">
        <f t="shared" si="31"/>
        <v>0</v>
      </c>
      <c r="C2031" s="294"/>
      <c r="D2031" s="294"/>
      <c r="E2031" s="294"/>
      <c r="F2031" s="294"/>
      <c r="G2031" s="294"/>
      <c r="H2031" s="294"/>
      <c r="I2031" s="294"/>
      <c r="J2031" s="303"/>
      <c r="K2031" s="302"/>
      <c r="L2031" s="302"/>
      <c r="M2031" s="302"/>
      <c r="N2031" s="302"/>
      <c r="O2031" s="302"/>
      <c r="P2031" s="302"/>
      <c r="Q2031" s="302"/>
      <c r="R2031" s="302"/>
      <c r="S2031" s="302"/>
      <c r="T2031" s="302"/>
      <c r="U2031" s="302"/>
      <c r="V2031" s="302"/>
      <c r="W2031" s="302"/>
      <c r="X2031" s="302"/>
      <c r="Y2031" s="302"/>
      <c r="Z2031" s="302"/>
      <c r="AA2031" s="302"/>
      <c r="AD2031"/>
      <c r="AE2031"/>
    </row>
    <row r="2032" spans="2:31" ht="409.5" hidden="1">
      <c r="B2032" s="313">
        <f t="shared" si="31"/>
        <v>0</v>
      </c>
      <c r="C2032" s="294"/>
      <c r="D2032" s="294"/>
      <c r="E2032" s="296"/>
      <c r="F2032" s="296"/>
      <c r="G2032" s="296"/>
      <c r="H2032" s="296"/>
      <c r="I2032" s="296"/>
      <c r="J2032" s="303"/>
      <c r="K2032" s="302"/>
      <c r="L2032" s="302"/>
      <c r="M2032" s="302"/>
      <c r="N2032" s="302"/>
      <c r="O2032" s="302"/>
      <c r="P2032" s="302"/>
      <c r="Q2032" s="302"/>
      <c r="R2032" s="302"/>
      <c r="S2032" s="302"/>
      <c r="T2032" s="302"/>
      <c r="U2032" s="302"/>
      <c r="V2032" s="302"/>
      <c r="W2032" s="302"/>
      <c r="X2032" s="302"/>
      <c r="Y2032" s="302"/>
      <c r="Z2032" s="302"/>
      <c r="AA2032" s="302"/>
      <c r="AD2032"/>
      <c r="AE2032"/>
    </row>
    <row r="2033" spans="2:31" ht="409.5" hidden="1">
      <c r="B2033" s="313">
        <f t="shared" si="31"/>
        <v>0</v>
      </c>
      <c r="C2033" s="294"/>
      <c r="D2033" s="294"/>
      <c r="E2033" s="296"/>
      <c r="F2033" s="296"/>
      <c r="G2033" s="296"/>
      <c r="H2033" s="296"/>
      <c r="I2033" s="296"/>
      <c r="J2033" s="303"/>
      <c r="K2033" s="302"/>
      <c r="L2033" s="302"/>
      <c r="M2033" s="302"/>
      <c r="N2033" s="302"/>
      <c r="O2033" s="302"/>
      <c r="P2033" s="302"/>
      <c r="Q2033" s="302"/>
      <c r="R2033" s="302"/>
      <c r="S2033" s="302"/>
      <c r="T2033" s="302"/>
      <c r="U2033" s="302"/>
      <c r="V2033" s="302"/>
      <c r="W2033" s="302"/>
      <c r="X2033" s="302"/>
      <c r="Y2033" s="302"/>
      <c r="Z2033" s="302"/>
      <c r="AA2033" s="302"/>
      <c r="AD2033"/>
      <c r="AE2033"/>
    </row>
    <row r="2034" spans="2:31" ht="216.75" hidden="1">
      <c r="B2034" s="313">
        <f t="shared" si="31"/>
        <v>0</v>
      </c>
      <c r="C2034" s="294"/>
      <c r="D2034" s="294"/>
      <c r="E2034" s="296"/>
      <c r="F2034" s="296"/>
      <c r="G2034" s="296"/>
      <c r="H2034" s="296"/>
      <c r="I2034" s="296"/>
      <c r="J2034" s="303"/>
      <c r="K2034" s="302"/>
      <c r="L2034" s="302"/>
      <c r="M2034" s="302"/>
      <c r="N2034" s="302"/>
      <c r="O2034" s="302"/>
      <c r="P2034" s="302"/>
      <c r="Q2034" s="302"/>
      <c r="R2034" s="302"/>
      <c r="S2034" s="302"/>
      <c r="T2034" s="302"/>
      <c r="U2034" s="302"/>
      <c r="V2034" s="302"/>
      <c r="W2034" s="302"/>
      <c r="X2034" s="302"/>
      <c r="Y2034" s="302"/>
      <c r="Z2034" s="302"/>
      <c r="AA2034" s="302"/>
      <c r="AD2034"/>
      <c r="AE2034"/>
    </row>
    <row r="2035" spans="2:31" ht="242.25" hidden="1">
      <c r="B2035" s="313">
        <f t="shared" si="31"/>
        <v>0</v>
      </c>
      <c r="C2035" s="294"/>
      <c r="D2035" s="294"/>
      <c r="E2035" s="296"/>
      <c r="F2035" s="296"/>
      <c r="G2035" s="296"/>
      <c r="H2035" s="296"/>
      <c r="I2035" s="296"/>
      <c r="J2035" s="303"/>
      <c r="K2035" s="302"/>
      <c r="L2035" s="302"/>
      <c r="M2035" s="302"/>
      <c r="N2035" s="302"/>
      <c r="O2035" s="302"/>
      <c r="P2035" s="302"/>
      <c r="Q2035" s="302"/>
      <c r="R2035" s="302"/>
      <c r="S2035" s="302"/>
      <c r="T2035" s="302"/>
      <c r="U2035" s="302"/>
      <c r="V2035" s="302"/>
      <c r="W2035" s="302"/>
      <c r="X2035" s="302"/>
      <c r="Y2035" s="302"/>
      <c r="Z2035" s="302"/>
      <c r="AA2035" s="302"/>
      <c r="AD2035"/>
      <c r="AE2035"/>
    </row>
    <row r="2036" spans="2:31" ht="63.75" hidden="1">
      <c r="B2036" s="313">
        <f t="shared" si="31"/>
        <v>0</v>
      </c>
      <c r="C2036" s="294"/>
      <c r="D2036" s="294"/>
      <c r="E2036" s="296"/>
      <c r="F2036" s="296"/>
      <c r="G2036" s="296"/>
      <c r="H2036" s="296"/>
      <c r="I2036" s="296"/>
      <c r="J2036" s="303"/>
      <c r="K2036" s="302"/>
      <c r="L2036" s="302"/>
      <c r="M2036" s="302"/>
      <c r="N2036" s="302"/>
      <c r="O2036" s="302"/>
      <c r="P2036" s="302"/>
      <c r="Q2036" s="302"/>
      <c r="R2036" s="302"/>
      <c r="S2036" s="302"/>
      <c r="T2036" s="302"/>
      <c r="U2036" s="302"/>
      <c r="V2036" s="302"/>
      <c r="W2036" s="302"/>
      <c r="X2036" s="302"/>
      <c r="Y2036" s="302"/>
      <c r="Z2036" s="302"/>
      <c r="AA2036" s="302"/>
      <c r="AD2036"/>
      <c r="AE2036"/>
    </row>
    <row r="2037" spans="2:31" ht="127.5" hidden="1">
      <c r="B2037" s="313">
        <f t="shared" si="31"/>
        <v>0</v>
      </c>
      <c r="C2037" s="294"/>
      <c r="D2037" s="294"/>
      <c r="E2037" s="296"/>
      <c r="F2037" s="296"/>
      <c r="G2037" s="296"/>
      <c r="H2037" s="296"/>
      <c r="I2037" s="296"/>
      <c r="J2037" s="303"/>
      <c r="K2037" s="302"/>
      <c r="L2037" s="302"/>
      <c r="M2037" s="302"/>
      <c r="N2037" s="302"/>
      <c r="O2037" s="302"/>
      <c r="P2037" s="302"/>
      <c r="Q2037" s="302"/>
      <c r="R2037" s="302"/>
      <c r="S2037" s="302"/>
      <c r="T2037" s="302"/>
      <c r="U2037" s="302"/>
      <c r="V2037" s="302"/>
      <c r="W2037" s="302"/>
      <c r="X2037" s="302"/>
      <c r="Y2037" s="302"/>
      <c r="Z2037" s="302"/>
      <c r="AA2037" s="302"/>
      <c r="AD2037"/>
      <c r="AE2037"/>
    </row>
    <row r="2038" spans="2:31" ht="409.5" hidden="1">
      <c r="B2038" s="313">
        <f t="shared" si="31"/>
        <v>0</v>
      </c>
      <c r="C2038" s="294"/>
      <c r="D2038" s="294"/>
      <c r="E2038" s="296"/>
      <c r="F2038" s="296"/>
      <c r="G2038" s="296"/>
      <c r="H2038" s="296"/>
      <c r="I2038" s="296"/>
      <c r="J2038" s="303"/>
      <c r="K2038" s="302"/>
      <c r="L2038" s="302"/>
      <c r="M2038" s="302"/>
      <c r="N2038" s="302"/>
      <c r="O2038" s="302"/>
      <c r="P2038" s="302"/>
      <c r="Q2038" s="302"/>
      <c r="R2038" s="302"/>
      <c r="S2038" s="302"/>
      <c r="T2038" s="302"/>
      <c r="U2038" s="302"/>
      <c r="V2038" s="302"/>
      <c r="W2038" s="302"/>
      <c r="X2038" s="302"/>
      <c r="Y2038" s="302"/>
      <c r="Z2038" s="302"/>
      <c r="AA2038" s="302"/>
      <c r="AD2038"/>
      <c r="AE2038"/>
    </row>
    <row r="2039" spans="2:31" ht="369.75" hidden="1">
      <c r="B2039" s="313">
        <f t="shared" si="31"/>
        <v>0</v>
      </c>
      <c r="C2039" s="294"/>
      <c r="D2039" s="294"/>
      <c r="E2039" s="296"/>
      <c r="F2039" s="296"/>
      <c r="G2039" s="296"/>
      <c r="H2039" s="296"/>
      <c r="I2039" s="296"/>
      <c r="J2039" s="303"/>
      <c r="K2039" s="302"/>
      <c r="L2039" s="302"/>
      <c r="M2039" s="302"/>
      <c r="N2039" s="302"/>
      <c r="O2039" s="302"/>
      <c r="P2039" s="302"/>
      <c r="Q2039" s="302"/>
      <c r="R2039" s="302"/>
      <c r="S2039" s="302"/>
      <c r="T2039" s="302"/>
      <c r="U2039" s="302"/>
      <c r="V2039" s="302"/>
      <c r="W2039" s="302"/>
      <c r="X2039" s="302"/>
      <c r="Y2039" s="302"/>
      <c r="Z2039" s="302"/>
      <c r="AA2039" s="302"/>
      <c r="AD2039"/>
      <c r="AE2039"/>
    </row>
    <row r="2040" spans="2:31" ht="409.5" hidden="1">
      <c r="B2040" s="313">
        <f t="shared" si="31"/>
        <v>0</v>
      </c>
      <c r="C2040" s="296"/>
      <c r="D2040" s="296"/>
      <c r="E2040" s="296"/>
      <c r="F2040" s="296"/>
      <c r="G2040" s="296"/>
      <c r="H2040" s="296"/>
      <c r="I2040" s="296"/>
      <c r="J2040" s="303"/>
      <c r="K2040" s="302"/>
      <c r="L2040" s="302"/>
      <c r="M2040" s="302"/>
      <c r="N2040" s="302"/>
      <c r="O2040" s="302"/>
      <c r="P2040" s="302"/>
      <c r="Q2040" s="302"/>
      <c r="R2040" s="302"/>
      <c r="S2040" s="302"/>
      <c r="T2040" s="302"/>
      <c r="U2040" s="302"/>
      <c r="V2040" s="302"/>
      <c r="W2040" s="302"/>
      <c r="X2040" s="302"/>
      <c r="Y2040" s="302"/>
      <c r="Z2040" s="302"/>
      <c r="AA2040" s="302"/>
      <c r="AD2040"/>
      <c r="AE2040"/>
    </row>
    <row r="2041" spans="2:31" ht="409.5" hidden="1">
      <c r="B2041" s="313">
        <f t="shared" si="31"/>
        <v>0</v>
      </c>
      <c r="C2041" s="296"/>
      <c r="D2041" s="296"/>
      <c r="E2041" s="296"/>
      <c r="F2041" s="296"/>
      <c r="G2041" s="296"/>
      <c r="H2041" s="296"/>
      <c r="I2041" s="296"/>
      <c r="J2041" s="303"/>
      <c r="K2041" s="302"/>
      <c r="L2041" s="302"/>
      <c r="M2041" s="302"/>
      <c r="N2041" s="302"/>
      <c r="O2041" s="302"/>
      <c r="P2041" s="302"/>
      <c r="Q2041" s="302"/>
      <c r="R2041" s="302"/>
      <c r="S2041" s="302"/>
      <c r="T2041" s="302"/>
      <c r="U2041" s="302"/>
      <c r="V2041" s="302"/>
      <c r="W2041" s="302"/>
      <c r="X2041" s="302"/>
      <c r="Y2041" s="302"/>
      <c r="Z2041" s="302"/>
      <c r="AA2041" s="302"/>
      <c r="AD2041"/>
      <c r="AE2041"/>
    </row>
    <row r="2042" spans="2:31" ht="409.5" hidden="1">
      <c r="B2042" s="313">
        <f t="shared" si="31"/>
        <v>0</v>
      </c>
      <c r="C2042" s="296"/>
      <c r="D2042" s="296"/>
      <c r="E2042" s="296"/>
      <c r="F2042" s="296"/>
      <c r="G2042" s="296"/>
      <c r="H2042" s="296"/>
      <c r="I2042" s="296"/>
      <c r="J2042" s="303"/>
      <c r="K2042" s="302"/>
      <c r="L2042" s="302"/>
      <c r="M2042" s="302"/>
      <c r="N2042" s="302"/>
      <c r="O2042" s="302"/>
      <c r="P2042" s="302"/>
      <c r="Q2042" s="302"/>
      <c r="R2042" s="302"/>
      <c r="S2042" s="302"/>
      <c r="T2042" s="302"/>
      <c r="U2042" s="302"/>
      <c r="V2042" s="302"/>
      <c r="W2042" s="302"/>
      <c r="X2042" s="302"/>
      <c r="Y2042" s="302"/>
      <c r="Z2042" s="302"/>
      <c r="AA2042" s="302"/>
      <c r="AD2042"/>
      <c r="AE2042"/>
    </row>
    <row r="2043" spans="2:31" ht="409.5" hidden="1">
      <c r="B2043" s="313">
        <f t="shared" si="31"/>
        <v>0</v>
      </c>
      <c r="C2043" s="296"/>
      <c r="D2043" s="296"/>
      <c r="E2043" s="296"/>
      <c r="F2043" s="296"/>
      <c r="G2043" s="296"/>
      <c r="H2043" s="296"/>
      <c r="I2043" s="296"/>
      <c r="J2043" s="303"/>
      <c r="K2043" s="302"/>
      <c r="L2043" s="302"/>
      <c r="M2043" s="302"/>
      <c r="N2043" s="302"/>
      <c r="O2043" s="302"/>
      <c r="P2043" s="302"/>
      <c r="Q2043" s="302"/>
      <c r="R2043" s="302"/>
      <c r="S2043" s="302"/>
      <c r="T2043" s="302"/>
      <c r="U2043" s="302"/>
      <c r="V2043" s="302"/>
      <c r="W2043" s="302"/>
      <c r="X2043" s="302"/>
      <c r="Y2043" s="302"/>
      <c r="Z2043" s="302"/>
      <c r="AA2043" s="302"/>
      <c r="AD2043"/>
      <c r="AE2043"/>
    </row>
    <row r="2044" spans="2:31" ht="229.5" hidden="1">
      <c r="B2044" s="313">
        <f t="shared" si="31"/>
        <v>0</v>
      </c>
      <c r="C2044" s="296"/>
      <c r="D2044" s="296"/>
      <c r="E2044" s="296"/>
      <c r="F2044" s="296"/>
      <c r="G2044" s="296"/>
      <c r="H2044" s="296"/>
      <c r="I2044" s="296"/>
      <c r="J2044" s="303"/>
      <c r="K2044" s="302"/>
      <c r="L2044" s="302"/>
      <c r="M2044" s="302"/>
      <c r="N2044" s="302"/>
      <c r="O2044" s="302"/>
      <c r="P2044" s="302"/>
      <c r="Q2044" s="302"/>
      <c r="R2044" s="302"/>
      <c r="S2044" s="302"/>
      <c r="T2044" s="302"/>
      <c r="U2044" s="302"/>
      <c r="V2044" s="302"/>
      <c r="W2044" s="302"/>
      <c r="X2044" s="302"/>
      <c r="Y2044" s="302"/>
      <c r="Z2044" s="302"/>
      <c r="AA2044" s="302"/>
      <c r="AD2044"/>
      <c r="AE2044"/>
    </row>
    <row r="2045" spans="2:31" ht="306" hidden="1">
      <c r="B2045" s="313">
        <f t="shared" si="31"/>
        <v>0</v>
      </c>
      <c r="C2045" s="296"/>
      <c r="D2045" s="296"/>
      <c r="E2045" s="296"/>
      <c r="F2045" s="296"/>
      <c r="G2045" s="296"/>
      <c r="H2045" s="296"/>
      <c r="I2045" s="296"/>
      <c r="J2045" s="303"/>
      <c r="K2045" s="302"/>
      <c r="L2045" s="302"/>
      <c r="M2045" s="302"/>
      <c r="N2045" s="302"/>
      <c r="O2045" s="302"/>
      <c r="P2045" s="302"/>
      <c r="Q2045" s="302"/>
      <c r="R2045" s="302"/>
      <c r="S2045" s="302"/>
      <c r="T2045" s="302"/>
      <c r="U2045" s="302"/>
      <c r="V2045" s="302"/>
      <c r="W2045" s="302"/>
      <c r="X2045" s="302"/>
      <c r="Y2045" s="302"/>
      <c r="Z2045" s="302"/>
      <c r="AA2045" s="302"/>
      <c r="AD2045"/>
      <c r="AE2045"/>
    </row>
    <row r="2046" spans="2:31" ht="153" hidden="1">
      <c r="B2046" s="313">
        <f t="shared" si="31"/>
        <v>0</v>
      </c>
      <c r="C2046" s="296"/>
      <c r="D2046" s="296"/>
      <c r="E2046" s="296"/>
      <c r="F2046" s="296"/>
      <c r="G2046" s="296"/>
      <c r="H2046" s="296"/>
      <c r="I2046" s="296"/>
      <c r="J2046" s="303"/>
      <c r="K2046" s="302"/>
      <c r="L2046" s="302"/>
      <c r="M2046" s="302"/>
      <c r="N2046" s="302"/>
      <c r="O2046" s="302"/>
      <c r="P2046" s="302"/>
      <c r="Q2046" s="302"/>
      <c r="R2046" s="302"/>
      <c r="S2046" s="302"/>
      <c r="T2046" s="302"/>
      <c r="U2046" s="302"/>
      <c r="V2046" s="302"/>
      <c r="W2046" s="302"/>
      <c r="X2046" s="302"/>
      <c r="Y2046" s="302"/>
      <c r="Z2046" s="302"/>
      <c r="AA2046" s="302"/>
      <c r="AD2046"/>
      <c r="AE2046"/>
    </row>
    <row r="2047" spans="2:31" ht="409.5" hidden="1">
      <c r="B2047" s="313">
        <f t="shared" si="31"/>
        <v>0</v>
      </c>
      <c r="C2047" s="296"/>
      <c r="D2047" s="296"/>
      <c r="E2047" s="296"/>
      <c r="F2047" s="296"/>
      <c r="G2047" s="296"/>
      <c r="H2047" s="296"/>
      <c r="I2047" s="296"/>
      <c r="J2047" s="303"/>
      <c r="K2047" s="302"/>
      <c r="L2047" s="302"/>
      <c r="M2047" s="302"/>
      <c r="N2047" s="302"/>
      <c r="O2047" s="302"/>
      <c r="P2047" s="302"/>
      <c r="Q2047" s="302"/>
      <c r="R2047" s="302"/>
      <c r="S2047" s="302"/>
      <c r="T2047" s="302"/>
      <c r="U2047" s="302"/>
      <c r="V2047" s="302"/>
      <c r="W2047" s="302"/>
      <c r="X2047" s="302"/>
      <c r="Y2047" s="302"/>
      <c r="Z2047" s="302"/>
      <c r="AA2047" s="302"/>
      <c r="AD2047"/>
      <c r="AE2047"/>
    </row>
    <row r="2048" spans="2:31" ht="255" hidden="1">
      <c r="B2048" s="313">
        <f t="shared" si="31"/>
        <v>0</v>
      </c>
      <c r="C2048" s="296"/>
      <c r="D2048" s="296"/>
      <c r="E2048" s="296"/>
      <c r="F2048" s="296"/>
      <c r="G2048" s="296"/>
      <c r="H2048" s="296"/>
      <c r="I2048" s="296"/>
      <c r="J2048" s="303"/>
      <c r="K2048" s="302"/>
      <c r="L2048" s="302"/>
      <c r="M2048" s="302"/>
      <c r="N2048" s="302"/>
      <c r="O2048" s="302"/>
      <c r="P2048" s="302"/>
      <c r="Q2048" s="302"/>
      <c r="R2048" s="302"/>
      <c r="S2048" s="302"/>
      <c r="T2048" s="302"/>
      <c r="U2048" s="302"/>
      <c r="V2048" s="302"/>
      <c r="W2048" s="302"/>
      <c r="X2048" s="302"/>
      <c r="Y2048" s="302"/>
      <c r="Z2048" s="302"/>
      <c r="AA2048" s="302"/>
      <c r="AD2048"/>
      <c r="AE2048"/>
    </row>
    <row r="2049" spans="2:31" ht="357" hidden="1">
      <c r="B2049" s="313">
        <f t="shared" si="31"/>
        <v>0</v>
      </c>
      <c r="C2049" s="296"/>
      <c r="D2049" s="296"/>
      <c r="E2049" s="296"/>
      <c r="F2049" s="296"/>
      <c r="G2049" s="296"/>
      <c r="H2049" s="296"/>
      <c r="I2049" s="296"/>
      <c r="J2049" s="303"/>
      <c r="K2049" s="302"/>
      <c r="L2049" s="302"/>
      <c r="M2049" s="302"/>
      <c r="N2049" s="302"/>
      <c r="O2049" s="302"/>
      <c r="P2049" s="302"/>
      <c r="Q2049" s="302"/>
      <c r="R2049" s="302"/>
      <c r="S2049" s="302"/>
      <c r="T2049" s="302"/>
      <c r="U2049" s="302"/>
      <c r="V2049" s="302"/>
      <c r="W2049" s="302"/>
      <c r="X2049" s="302"/>
      <c r="Y2049" s="302"/>
      <c r="Z2049" s="302"/>
      <c r="AA2049" s="302"/>
      <c r="AD2049"/>
      <c r="AE2049"/>
    </row>
    <row r="2050" spans="2:31" ht="344.25" hidden="1">
      <c r="B2050" s="313">
        <f t="shared" si="31"/>
        <v>0</v>
      </c>
      <c r="C2050" s="296"/>
      <c r="D2050" s="296"/>
      <c r="E2050" s="296"/>
      <c r="F2050" s="296"/>
      <c r="G2050" s="296"/>
      <c r="H2050" s="296"/>
      <c r="I2050" s="296"/>
      <c r="J2050" s="303"/>
      <c r="K2050" s="302"/>
      <c r="L2050" s="302"/>
      <c r="M2050" s="302"/>
      <c r="N2050" s="302"/>
      <c r="O2050" s="302"/>
      <c r="P2050" s="302"/>
      <c r="Q2050" s="302"/>
      <c r="R2050" s="302"/>
      <c r="S2050" s="302"/>
      <c r="T2050" s="302"/>
      <c r="U2050" s="302"/>
      <c r="V2050" s="302"/>
      <c r="W2050" s="302"/>
      <c r="X2050" s="302"/>
      <c r="Y2050" s="302"/>
      <c r="Z2050" s="302"/>
      <c r="AA2050" s="302"/>
      <c r="AD2050"/>
      <c r="AE2050"/>
    </row>
    <row r="2051" spans="2:31" ht="409.5" hidden="1">
      <c r="B2051" s="313">
        <f t="shared" si="31"/>
        <v>0</v>
      </c>
      <c r="C2051" s="296"/>
      <c r="D2051" s="296"/>
      <c r="E2051" s="296"/>
      <c r="F2051" s="296"/>
      <c r="G2051" s="296"/>
      <c r="H2051" s="296"/>
      <c r="I2051" s="296"/>
      <c r="J2051" s="303"/>
      <c r="K2051" s="302"/>
      <c r="L2051" s="302"/>
      <c r="M2051" s="302"/>
      <c r="N2051" s="302"/>
      <c r="O2051" s="302"/>
      <c r="P2051" s="302"/>
      <c r="Q2051" s="302"/>
      <c r="R2051" s="302"/>
      <c r="S2051" s="302"/>
      <c r="T2051" s="302"/>
      <c r="U2051" s="302"/>
      <c r="V2051" s="302"/>
      <c r="W2051" s="302"/>
      <c r="X2051" s="302"/>
      <c r="Y2051" s="302"/>
      <c r="Z2051" s="302"/>
      <c r="AA2051" s="302"/>
      <c r="AD2051"/>
      <c r="AE2051"/>
    </row>
    <row r="2052" spans="2:31" ht="409.5" hidden="1">
      <c r="B2052" s="313">
        <f t="shared" si="31"/>
        <v>0</v>
      </c>
      <c r="C2052" s="296"/>
      <c r="D2052" s="296"/>
      <c r="E2052" s="296"/>
      <c r="F2052" s="296"/>
      <c r="G2052" s="296"/>
      <c r="H2052" s="296"/>
      <c r="I2052" s="296"/>
      <c r="J2052" s="303"/>
      <c r="K2052" s="302"/>
      <c r="L2052" s="302"/>
      <c r="M2052" s="302"/>
      <c r="N2052" s="302"/>
      <c r="O2052" s="302"/>
      <c r="P2052" s="302"/>
      <c r="Q2052" s="302"/>
      <c r="R2052" s="302"/>
      <c r="S2052" s="302"/>
      <c r="T2052" s="302"/>
      <c r="U2052" s="302"/>
      <c r="V2052" s="302"/>
      <c r="W2052" s="302"/>
      <c r="X2052" s="302"/>
      <c r="Y2052" s="302"/>
      <c r="Z2052" s="302"/>
      <c r="AA2052" s="302"/>
      <c r="AD2052"/>
      <c r="AE2052"/>
    </row>
    <row r="2053" spans="2:31" ht="409.5" hidden="1">
      <c r="B2053" s="313">
        <f t="shared" si="31"/>
        <v>0</v>
      </c>
      <c r="C2053" s="296"/>
      <c r="D2053" s="296"/>
      <c r="E2053" s="296"/>
      <c r="F2053" s="296"/>
      <c r="G2053" s="296"/>
      <c r="H2053" s="296"/>
      <c r="I2053" s="296"/>
      <c r="J2053" s="303"/>
      <c r="K2053" s="302"/>
      <c r="L2053" s="302"/>
      <c r="M2053" s="302"/>
      <c r="N2053" s="302"/>
      <c r="O2053" s="302"/>
      <c r="P2053" s="302"/>
      <c r="Q2053" s="302"/>
      <c r="R2053" s="302"/>
      <c r="S2053" s="302"/>
      <c r="T2053" s="302"/>
      <c r="U2053" s="302"/>
      <c r="V2053" s="302"/>
      <c r="W2053" s="302"/>
      <c r="X2053" s="302"/>
      <c r="Y2053" s="302"/>
      <c r="Z2053" s="302"/>
      <c r="AA2053" s="302"/>
      <c r="AD2053"/>
      <c r="AE2053"/>
    </row>
    <row r="2054" spans="2:31" ht="409.5" hidden="1">
      <c r="B2054" s="313">
        <f t="shared" si="31"/>
        <v>0</v>
      </c>
      <c r="C2054" s="296"/>
      <c r="D2054" s="296"/>
      <c r="E2054" s="296"/>
      <c r="F2054" s="296"/>
      <c r="G2054" s="296"/>
      <c r="H2054" s="296"/>
      <c r="I2054" s="296"/>
      <c r="J2054" s="303"/>
      <c r="K2054" s="302"/>
      <c r="L2054" s="302"/>
      <c r="M2054" s="302"/>
      <c r="N2054" s="302"/>
      <c r="O2054" s="302"/>
      <c r="P2054" s="302"/>
      <c r="Q2054" s="302"/>
      <c r="R2054" s="302"/>
      <c r="S2054" s="302"/>
      <c r="T2054" s="302"/>
      <c r="U2054" s="302"/>
      <c r="V2054" s="302"/>
      <c r="W2054" s="302"/>
      <c r="X2054" s="302"/>
      <c r="Y2054" s="302"/>
      <c r="Z2054" s="302"/>
      <c r="AA2054" s="302"/>
      <c r="AD2054"/>
      <c r="AE2054"/>
    </row>
    <row r="2055" spans="2:31" ht="409.5" hidden="1">
      <c r="B2055" s="313">
        <f t="shared" si="31"/>
        <v>0</v>
      </c>
      <c r="C2055" s="296"/>
      <c r="D2055" s="296"/>
      <c r="E2055" s="296"/>
      <c r="F2055" s="296"/>
      <c r="G2055" s="296"/>
      <c r="H2055" s="296"/>
      <c r="I2055" s="296"/>
      <c r="J2055" s="303"/>
      <c r="K2055" s="302"/>
      <c r="L2055" s="302"/>
      <c r="M2055" s="302"/>
      <c r="N2055" s="302"/>
      <c r="O2055" s="302"/>
      <c r="P2055" s="302"/>
      <c r="Q2055" s="302"/>
      <c r="R2055" s="302"/>
      <c r="S2055" s="302"/>
      <c r="T2055" s="302"/>
      <c r="U2055" s="302"/>
      <c r="V2055" s="302"/>
      <c r="W2055" s="302"/>
      <c r="X2055" s="302"/>
      <c r="Y2055" s="302"/>
      <c r="Z2055" s="302"/>
      <c r="AA2055" s="302"/>
      <c r="AD2055"/>
      <c r="AE2055"/>
    </row>
    <row r="2056" spans="2:31" ht="409.5" hidden="1">
      <c r="B2056" s="313">
        <f t="shared" si="31"/>
        <v>0</v>
      </c>
      <c r="C2056" s="296"/>
      <c r="D2056" s="296"/>
      <c r="E2056" s="296"/>
      <c r="F2056" s="296"/>
      <c r="G2056" s="296"/>
      <c r="H2056" s="296"/>
      <c r="I2056" s="296"/>
      <c r="J2056" s="303"/>
      <c r="K2056" s="302"/>
      <c r="L2056" s="302"/>
      <c r="M2056" s="302"/>
      <c r="N2056" s="302"/>
      <c r="O2056" s="302"/>
      <c r="P2056" s="302"/>
      <c r="Q2056" s="302"/>
      <c r="R2056" s="302"/>
      <c r="S2056" s="302"/>
      <c r="T2056" s="302"/>
      <c r="U2056" s="302"/>
      <c r="V2056" s="302"/>
      <c r="W2056" s="302"/>
      <c r="X2056" s="302"/>
      <c r="Y2056" s="302"/>
      <c r="Z2056" s="302"/>
      <c r="AA2056" s="302"/>
      <c r="AD2056"/>
      <c r="AE2056"/>
    </row>
    <row r="2057" spans="2:31" ht="409.5" hidden="1">
      <c r="B2057" s="313">
        <f t="shared" si="31"/>
        <v>0</v>
      </c>
      <c r="C2057" s="296"/>
      <c r="D2057" s="296"/>
      <c r="E2057" s="296"/>
      <c r="F2057" s="296"/>
      <c r="G2057" s="296"/>
      <c r="H2057" s="296"/>
      <c r="I2057" s="296"/>
      <c r="J2057" s="303"/>
      <c r="K2057" s="302"/>
      <c r="L2057" s="302"/>
      <c r="M2057" s="302"/>
      <c r="N2057" s="302"/>
      <c r="O2057" s="302"/>
      <c r="P2057" s="302"/>
      <c r="Q2057" s="302"/>
      <c r="R2057" s="302"/>
      <c r="S2057" s="302"/>
      <c r="T2057" s="302"/>
      <c r="U2057" s="302"/>
      <c r="V2057" s="302"/>
      <c r="W2057" s="302"/>
      <c r="X2057" s="302"/>
      <c r="Y2057" s="302"/>
      <c r="Z2057" s="302"/>
      <c r="AA2057" s="302"/>
      <c r="AD2057"/>
      <c r="AE2057"/>
    </row>
    <row r="2058" spans="2:31" ht="331.5" hidden="1">
      <c r="B2058" s="313">
        <f t="shared" si="31"/>
        <v>0</v>
      </c>
      <c r="C2058" s="296"/>
      <c r="D2058" s="296"/>
      <c r="E2058" s="296"/>
      <c r="F2058" s="296"/>
      <c r="G2058" s="296"/>
      <c r="H2058" s="296"/>
      <c r="I2058" s="296"/>
      <c r="J2058" s="303"/>
      <c r="K2058" s="302"/>
      <c r="L2058" s="302"/>
      <c r="M2058" s="302"/>
      <c r="N2058" s="302"/>
      <c r="O2058" s="302"/>
      <c r="P2058" s="302"/>
      <c r="Q2058" s="302"/>
      <c r="R2058" s="302"/>
      <c r="S2058" s="302"/>
      <c r="T2058" s="302"/>
      <c r="U2058" s="302"/>
      <c r="V2058" s="302"/>
      <c r="W2058" s="302"/>
      <c r="X2058" s="302"/>
      <c r="Y2058" s="302"/>
      <c r="Z2058" s="302"/>
      <c r="AA2058" s="302"/>
      <c r="AD2058"/>
      <c r="AE2058"/>
    </row>
    <row r="2059" spans="2:31" ht="153" hidden="1">
      <c r="B2059" s="313">
        <f t="shared" si="31"/>
        <v>0</v>
      </c>
      <c r="C2059" s="296"/>
      <c r="D2059" s="296"/>
      <c r="E2059" s="296"/>
      <c r="F2059" s="296"/>
      <c r="G2059" s="296"/>
      <c r="H2059" s="296"/>
      <c r="I2059" s="296"/>
      <c r="J2059" s="303"/>
      <c r="K2059" s="302"/>
      <c r="L2059" s="302"/>
      <c r="M2059" s="302"/>
      <c r="N2059" s="302"/>
      <c r="O2059" s="302"/>
      <c r="P2059" s="302"/>
      <c r="Q2059" s="302"/>
      <c r="R2059" s="302"/>
      <c r="S2059" s="302"/>
      <c r="T2059" s="302"/>
      <c r="U2059" s="302"/>
      <c r="V2059" s="302"/>
      <c r="W2059" s="302"/>
      <c r="X2059" s="302"/>
      <c r="Y2059" s="302"/>
      <c r="Z2059" s="302"/>
      <c r="AA2059" s="302"/>
      <c r="AD2059"/>
      <c r="AE2059"/>
    </row>
    <row r="2060" spans="2:31" ht="409.5" hidden="1">
      <c r="B2060" s="313">
        <f t="shared" ref="B2060:B2123" si="32">IF($C$8=$B$6,"",AA2060)</f>
        <v>0</v>
      </c>
      <c r="C2060" s="296"/>
      <c r="D2060" s="296"/>
      <c r="E2060" s="296"/>
      <c r="F2060" s="296"/>
      <c r="G2060" s="296"/>
      <c r="H2060" s="296"/>
      <c r="I2060" s="296"/>
      <c r="J2060" s="303"/>
      <c r="K2060" s="302"/>
      <c r="L2060" s="302"/>
      <c r="M2060" s="302"/>
      <c r="N2060" s="302"/>
      <c r="O2060" s="302"/>
      <c r="P2060" s="302"/>
      <c r="Q2060" s="302"/>
      <c r="R2060" s="302"/>
      <c r="S2060" s="302"/>
      <c r="T2060" s="302"/>
      <c r="U2060" s="302"/>
      <c r="V2060" s="302"/>
      <c r="W2060" s="302"/>
      <c r="X2060" s="302"/>
      <c r="Y2060" s="302"/>
      <c r="Z2060" s="302"/>
      <c r="AA2060" s="302"/>
      <c r="AD2060"/>
      <c r="AE2060"/>
    </row>
    <row r="2061" spans="2:31" ht="369.75" hidden="1">
      <c r="B2061" s="313">
        <f t="shared" si="32"/>
        <v>0</v>
      </c>
      <c r="C2061" s="296"/>
      <c r="D2061" s="296"/>
      <c r="E2061" s="296"/>
      <c r="F2061" s="296"/>
      <c r="G2061" s="296"/>
      <c r="H2061" s="296"/>
      <c r="I2061" s="296"/>
      <c r="J2061" s="303"/>
      <c r="K2061" s="302"/>
      <c r="L2061" s="302"/>
      <c r="M2061" s="302"/>
      <c r="N2061" s="302"/>
      <c r="O2061" s="302"/>
      <c r="P2061" s="302"/>
      <c r="Q2061" s="302"/>
      <c r="R2061" s="302"/>
      <c r="S2061" s="302"/>
      <c r="T2061" s="302"/>
      <c r="U2061" s="302"/>
      <c r="V2061" s="302"/>
      <c r="W2061" s="302"/>
      <c r="X2061" s="302"/>
      <c r="Y2061" s="302"/>
      <c r="Z2061" s="302"/>
      <c r="AA2061" s="302"/>
      <c r="AD2061"/>
      <c r="AE2061"/>
    </row>
    <row r="2062" spans="2:31" ht="51" hidden="1">
      <c r="B2062" s="313">
        <f t="shared" si="32"/>
        <v>0</v>
      </c>
      <c r="C2062" s="296"/>
      <c r="D2062" s="296"/>
      <c r="E2062" s="296"/>
      <c r="F2062" s="296"/>
      <c r="G2062" s="296"/>
      <c r="H2062" s="296"/>
      <c r="I2062" s="296"/>
      <c r="J2062" s="303"/>
      <c r="K2062" s="302"/>
      <c r="L2062" s="302"/>
      <c r="M2062" s="302"/>
      <c r="N2062" s="302"/>
      <c r="O2062" s="302"/>
      <c r="P2062" s="302"/>
      <c r="Q2062" s="302"/>
      <c r="R2062" s="302"/>
      <c r="S2062" s="302"/>
      <c r="T2062" s="302"/>
      <c r="U2062" s="302"/>
      <c r="V2062" s="302"/>
      <c r="W2062" s="302"/>
      <c r="X2062" s="302"/>
      <c r="Y2062" s="302"/>
      <c r="Z2062" s="302"/>
      <c r="AA2062" s="302"/>
      <c r="AD2062"/>
      <c r="AE2062"/>
    </row>
    <row r="2063" spans="2:31" ht="409.5" hidden="1">
      <c r="B2063" s="313">
        <f t="shared" si="32"/>
        <v>0</v>
      </c>
      <c r="C2063" s="296"/>
      <c r="D2063" s="296"/>
      <c r="E2063" s="296"/>
      <c r="F2063" s="296"/>
      <c r="G2063" s="296"/>
      <c r="H2063" s="296"/>
      <c r="I2063" s="296"/>
      <c r="J2063" s="303"/>
      <c r="K2063" s="302"/>
      <c r="L2063" s="302"/>
      <c r="M2063" s="302"/>
      <c r="N2063" s="302"/>
      <c r="O2063" s="302"/>
      <c r="P2063" s="302"/>
      <c r="Q2063" s="302"/>
      <c r="R2063" s="302"/>
      <c r="S2063" s="302"/>
      <c r="T2063" s="302"/>
      <c r="U2063" s="302"/>
      <c r="V2063" s="302"/>
      <c r="W2063" s="302"/>
      <c r="X2063" s="302"/>
      <c r="Y2063" s="302"/>
      <c r="Z2063" s="302"/>
      <c r="AA2063" s="302"/>
      <c r="AD2063"/>
      <c r="AE2063"/>
    </row>
    <row r="2064" spans="2:31" ht="255" hidden="1">
      <c r="B2064" s="313">
        <f t="shared" si="32"/>
        <v>0</v>
      </c>
      <c r="C2064" s="296"/>
      <c r="D2064" s="296"/>
      <c r="E2064" s="296"/>
      <c r="F2064" s="296"/>
      <c r="G2064" s="296"/>
      <c r="H2064" s="296"/>
      <c r="I2064" s="296"/>
      <c r="J2064" s="303"/>
      <c r="K2064" s="302"/>
      <c r="L2064" s="302"/>
      <c r="M2064" s="302"/>
      <c r="N2064" s="302"/>
      <c r="O2064" s="302"/>
      <c r="P2064" s="302"/>
      <c r="Q2064" s="302"/>
      <c r="R2064" s="302"/>
      <c r="S2064" s="302"/>
      <c r="T2064" s="302"/>
      <c r="U2064" s="302"/>
      <c r="V2064" s="302"/>
      <c r="W2064" s="302"/>
      <c r="X2064" s="302"/>
      <c r="Y2064" s="302"/>
      <c r="Z2064" s="302"/>
      <c r="AA2064" s="302"/>
      <c r="AD2064"/>
      <c r="AE2064"/>
    </row>
    <row r="2065" spans="2:31" ht="357" hidden="1">
      <c r="B2065" s="313">
        <f t="shared" si="32"/>
        <v>0</v>
      </c>
      <c r="C2065" s="296"/>
      <c r="D2065" s="296"/>
      <c r="E2065" s="296"/>
      <c r="F2065" s="296"/>
      <c r="G2065" s="296"/>
      <c r="H2065" s="296"/>
      <c r="I2065" s="296"/>
      <c r="J2065" s="303"/>
      <c r="K2065" s="302"/>
      <c r="L2065" s="302"/>
      <c r="M2065" s="302"/>
      <c r="N2065" s="302"/>
      <c r="O2065" s="302"/>
      <c r="P2065" s="302"/>
      <c r="Q2065" s="302"/>
      <c r="R2065" s="302"/>
      <c r="S2065" s="302"/>
      <c r="T2065" s="302"/>
      <c r="U2065" s="302"/>
      <c r="V2065" s="302"/>
      <c r="W2065" s="302"/>
      <c r="X2065" s="302"/>
      <c r="Y2065" s="302"/>
      <c r="Z2065" s="302"/>
      <c r="AA2065" s="302"/>
      <c r="AD2065"/>
      <c r="AE2065"/>
    </row>
    <row r="2066" spans="2:31" ht="293.25" hidden="1">
      <c r="B2066" s="313">
        <f t="shared" si="32"/>
        <v>0</v>
      </c>
      <c r="C2066" s="296"/>
      <c r="D2066" s="296"/>
      <c r="E2066" s="296"/>
      <c r="F2066" s="296"/>
      <c r="G2066" s="296"/>
      <c r="H2066" s="296"/>
      <c r="I2066" s="296"/>
      <c r="J2066" s="303"/>
      <c r="K2066" s="302"/>
      <c r="L2066" s="302"/>
      <c r="M2066" s="302"/>
      <c r="N2066" s="302"/>
      <c r="O2066" s="302"/>
      <c r="P2066" s="302"/>
      <c r="Q2066" s="302"/>
      <c r="R2066" s="302"/>
      <c r="S2066" s="302"/>
      <c r="T2066" s="302"/>
      <c r="U2066" s="302"/>
      <c r="V2066" s="302"/>
      <c r="W2066" s="302"/>
      <c r="X2066" s="302"/>
      <c r="Y2066" s="302"/>
      <c r="Z2066" s="302"/>
      <c r="AA2066" s="302"/>
      <c r="AD2066"/>
      <c r="AE2066"/>
    </row>
    <row r="2067" spans="2:31" ht="165.75" hidden="1">
      <c r="B2067" s="313">
        <f t="shared" si="32"/>
        <v>0</v>
      </c>
      <c r="C2067" s="296"/>
      <c r="D2067" s="296"/>
      <c r="E2067" s="296"/>
      <c r="F2067" s="296"/>
      <c r="G2067" s="296"/>
      <c r="H2067" s="296"/>
      <c r="I2067" s="296"/>
      <c r="J2067" s="303"/>
      <c r="K2067" s="302"/>
      <c r="L2067" s="302"/>
      <c r="M2067" s="302"/>
      <c r="N2067" s="302"/>
      <c r="O2067" s="302"/>
      <c r="P2067" s="302"/>
      <c r="Q2067" s="302"/>
      <c r="R2067" s="302"/>
      <c r="S2067" s="302"/>
      <c r="T2067" s="302"/>
      <c r="U2067" s="302"/>
      <c r="V2067" s="302"/>
      <c r="W2067" s="302"/>
      <c r="X2067" s="302"/>
      <c r="Y2067" s="302"/>
      <c r="Z2067" s="302"/>
      <c r="AA2067" s="302"/>
      <c r="AD2067"/>
      <c r="AE2067"/>
    </row>
    <row r="2068" spans="2:31" ht="204" hidden="1">
      <c r="B2068" s="313">
        <f t="shared" si="32"/>
        <v>0</v>
      </c>
      <c r="C2068" s="296"/>
      <c r="D2068" s="296"/>
      <c r="E2068" s="296"/>
      <c r="F2068" s="296"/>
      <c r="G2068" s="296"/>
      <c r="H2068" s="296"/>
      <c r="I2068" s="296"/>
      <c r="J2068" s="303"/>
      <c r="K2068" s="302"/>
      <c r="L2068" s="302"/>
      <c r="M2068" s="302"/>
      <c r="N2068" s="302"/>
      <c r="O2068" s="302"/>
      <c r="P2068" s="302"/>
      <c r="Q2068" s="302"/>
      <c r="R2068" s="302"/>
      <c r="S2068" s="302"/>
      <c r="T2068" s="302"/>
      <c r="U2068" s="302"/>
      <c r="V2068" s="302"/>
      <c r="W2068" s="302"/>
      <c r="X2068" s="302"/>
      <c r="Y2068" s="302"/>
      <c r="Z2068" s="302"/>
      <c r="AA2068" s="302"/>
      <c r="AD2068"/>
      <c r="AE2068"/>
    </row>
    <row r="2069" spans="2:31" ht="395.25" hidden="1">
      <c r="B2069" s="313">
        <f t="shared" si="32"/>
        <v>0</v>
      </c>
      <c r="C2069" s="296"/>
      <c r="D2069" s="296"/>
      <c r="E2069" s="296"/>
      <c r="F2069" s="296"/>
      <c r="G2069" s="296"/>
      <c r="H2069" s="296"/>
      <c r="I2069" s="296"/>
      <c r="J2069" s="303"/>
      <c r="K2069" s="302"/>
      <c r="L2069" s="302"/>
      <c r="M2069" s="302"/>
      <c r="N2069" s="302"/>
      <c r="O2069" s="302"/>
      <c r="P2069" s="302"/>
      <c r="Q2069" s="302"/>
      <c r="R2069" s="302"/>
      <c r="S2069" s="302"/>
      <c r="T2069" s="302"/>
      <c r="U2069" s="302"/>
      <c r="V2069" s="302"/>
      <c r="W2069" s="302"/>
      <c r="X2069" s="302"/>
      <c r="Y2069" s="302"/>
      <c r="Z2069" s="302"/>
      <c r="AA2069" s="302"/>
      <c r="AD2069"/>
      <c r="AE2069"/>
    </row>
    <row r="2070" spans="2:31" ht="382.5" hidden="1">
      <c r="B2070" s="313">
        <f t="shared" si="32"/>
        <v>0</v>
      </c>
      <c r="C2070" s="296"/>
      <c r="D2070" s="296"/>
      <c r="E2070" s="296"/>
      <c r="F2070" s="296"/>
      <c r="G2070" s="296"/>
      <c r="H2070" s="296"/>
      <c r="I2070" s="296"/>
      <c r="J2070" s="303"/>
      <c r="K2070" s="302"/>
      <c r="L2070" s="302"/>
      <c r="M2070" s="302"/>
      <c r="N2070" s="302"/>
      <c r="O2070" s="302"/>
      <c r="P2070" s="302"/>
      <c r="Q2070" s="302"/>
      <c r="R2070" s="302"/>
      <c r="S2070" s="302"/>
      <c r="T2070" s="302"/>
      <c r="U2070" s="302"/>
      <c r="V2070" s="302"/>
      <c r="W2070" s="302"/>
      <c r="X2070" s="302"/>
      <c r="Y2070" s="302"/>
      <c r="Z2070" s="302"/>
      <c r="AA2070" s="302"/>
      <c r="AD2070"/>
      <c r="AE2070"/>
    </row>
    <row r="2071" spans="2:31" ht="382.5" hidden="1">
      <c r="B2071" s="313">
        <f t="shared" si="32"/>
        <v>0</v>
      </c>
      <c r="C2071" s="296"/>
      <c r="D2071" s="296"/>
      <c r="E2071" s="296"/>
      <c r="F2071" s="296"/>
      <c r="G2071" s="296"/>
      <c r="H2071" s="296"/>
      <c r="I2071" s="296"/>
      <c r="J2071" s="303"/>
      <c r="K2071" s="302"/>
      <c r="L2071" s="302"/>
      <c r="M2071" s="302"/>
      <c r="N2071" s="302"/>
      <c r="O2071" s="302"/>
      <c r="P2071" s="302"/>
      <c r="Q2071" s="302"/>
      <c r="R2071" s="302"/>
      <c r="S2071" s="302"/>
      <c r="T2071" s="302"/>
      <c r="U2071" s="302"/>
      <c r="V2071" s="302"/>
      <c r="W2071" s="302"/>
      <c r="X2071" s="302"/>
      <c r="Y2071" s="302"/>
      <c r="Z2071" s="302"/>
      <c r="AA2071" s="302"/>
      <c r="AD2071"/>
      <c r="AE2071"/>
    </row>
    <row r="2072" spans="2:31" ht="409.5" hidden="1">
      <c r="B2072" s="313">
        <f t="shared" si="32"/>
        <v>0</v>
      </c>
      <c r="C2072" s="296"/>
      <c r="D2072" s="296"/>
      <c r="E2072" s="296"/>
      <c r="F2072" s="296"/>
      <c r="G2072" s="296"/>
      <c r="H2072" s="296"/>
      <c r="I2072" s="296"/>
      <c r="J2072" s="303"/>
      <c r="K2072" s="302"/>
      <c r="L2072" s="302"/>
      <c r="M2072" s="302"/>
      <c r="N2072" s="302"/>
      <c r="O2072" s="302"/>
      <c r="P2072" s="302"/>
      <c r="Q2072" s="302"/>
      <c r="R2072" s="302"/>
      <c r="S2072" s="302"/>
      <c r="T2072" s="302"/>
      <c r="U2072" s="302"/>
      <c r="V2072" s="302"/>
      <c r="W2072" s="302"/>
      <c r="X2072" s="302"/>
      <c r="Y2072" s="302"/>
      <c r="Z2072" s="302"/>
      <c r="AA2072" s="302"/>
      <c r="AD2072"/>
      <c r="AE2072"/>
    </row>
    <row r="2073" spans="2:31" ht="409.5" hidden="1">
      <c r="B2073" s="313">
        <f t="shared" si="32"/>
        <v>0</v>
      </c>
      <c r="C2073" s="296"/>
      <c r="D2073" s="296"/>
      <c r="E2073" s="296"/>
      <c r="F2073" s="296"/>
      <c r="G2073" s="296"/>
      <c r="H2073" s="296"/>
      <c r="I2073" s="296"/>
      <c r="J2073" s="303"/>
      <c r="K2073" s="302"/>
      <c r="L2073" s="302"/>
      <c r="M2073" s="302"/>
      <c r="N2073" s="302"/>
      <c r="O2073" s="302"/>
      <c r="P2073" s="302"/>
      <c r="Q2073" s="302"/>
      <c r="R2073" s="302"/>
      <c r="S2073" s="302"/>
      <c r="T2073" s="302"/>
      <c r="U2073" s="302"/>
      <c r="V2073" s="302"/>
      <c r="W2073" s="302"/>
      <c r="X2073" s="302"/>
      <c r="Y2073" s="302"/>
      <c r="Z2073" s="302"/>
      <c r="AA2073" s="302"/>
      <c r="AD2073"/>
      <c r="AE2073"/>
    </row>
    <row r="2074" spans="2:31" ht="102" hidden="1">
      <c r="B2074" s="313">
        <f t="shared" si="32"/>
        <v>0</v>
      </c>
      <c r="C2074" s="296"/>
      <c r="D2074" s="296"/>
      <c r="E2074" s="296"/>
      <c r="F2074" s="296"/>
      <c r="G2074" s="296"/>
      <c r="H2074" s="296"/>
      <c r="I2074" s="296"/>
      <c r="J2074" s="303"/>
      <c r="K2074" s="302"/>
      <c r="L2074" s="302"/>
      <c r="M2074" s="302"/>
      <c r="N2074" s="302"/>
      <c r="O2074" s="302"/>
      <c r="P2074" s="302"/>
      <c r="Q2074" s="302"/>
      <c r="R2074" s="302"/>
      <c r="S2074" s="302"/>
      <c r="T2074" s="302"/>
      <c r="U2074" s="302"/>
      <c r="V2074" s="302"/>
      <c r="W2074" s="302"/>
      <c r="X2074" s="302"/>
      <c r="Y2074" s="302"/>
      <c r="Z2074" s="302"/>
      <c r="AA2074" s="302"/>
      <c r="AD2074"/>
      <c r="AE2074"/>
    </row>
    <row r="2075" spans="2:31" ht="306" hidden="1">
      <c r="B2075" s="313">
        <f t="shared" si="32"/>
        <v>0</v>
      </c>
      <c r="C2075" s="296"/>
      <c r="D2075" s="296"/>
      <c r="E2075" s="296"/>
      <c r="F2075" s="296"/>
      <c r="G2075" s="296"/>
      <c r="H2075" s="296"/>
      <c r="I2075" s="296"/>
      <c r="J2075" s="303"/>
      <c r="K2075" s="302"/>
      <c r="L2075" s="302"/>
      <c r="M2075" s="302"/>
      <c r="N2075" s="302"/>
      <c r="O2075" s="302"/>
      <c r="P2075" s="302"/>
      <c r="Q2075" s="302"/>
      <c r="R2075" s="302"/>
      <c r="S2075" s="302"/>
      <c r="T2075" s="302"/>
      <c r="U2075" s="302"/>
      <c r="V2075" s="302"/>
      <c r="W2075" s="302"/>
      <c r="X2075" s="302"/>
      <c r="Y2075" s="302"/>
      <c r="Z2075" s="302"/>
      <c r="AA2075" s="302"/>
      <c r="AD2075"/>
      <c r="AE2075"/>
    </row>
    <row r="2076" spans="2:31" ht="409.5" hidden="1">
      <c r="B2076" s="313">
        <f t="shared" si="32"/>
        <v>0</v>
      </c>
      <c r="C2076" s="296"/>
      <c r="D2076" s="296"/>
      <c r="E2076" s="296"/>
      <c r="F2076" s="296"/>
      <c r="G2076" s="296"/>
      <c r="H2076" s="296"/>
      <c r="I2076" s="296"/>
      <c r="J2076" s="303"/>
      <c r="K2076" s="302"/>
      <c r="L2076" s="302"/>
      <c r="M2076" s="302"/>
      <c r="N2076" s="302"/>
      <c r="O2076" s="302"/>
      <c r="P2076" s="302"/>
      <c r="Q2076" s="302"/>
      <c r="R2076" s="302"/>
      <c r="S2076" s="302"/>
      <c r="T2076" s="302"/>
      <c r="U2076" s="302"/>
      <c r="V2076" s="302"/>
      <c r="W2076" s="302"/>
      <c r="X2076" s="302"/>
      <c r="Y2076" s="302"/>
      <c r="Z2076" s="302"/>
      <c r="AA2076" s="302"/>
      <c r="AD2076"/>
      <c r="AE2076"/>
    </row>
    <row r="2077" spans="2:31" ht="408" hidden="1">
      <c r="B2077" s="313">
        <f t="shared" si="32"/>
        <v>0</v>
      </c>
      <c r="C2077" s="296"/>
      <c r="D2077" s="296"/>
      <c r="E2077" s="296"/>
      <c r="F2077" s="296"/>
      <c r="G2077" s="296"/>
      <c r="H2077" s="296"/>
      <c r="I2077" s="296"/>
      <c r="J2077" s="303"/>
      <c r="K2077" s="302"/>
      <c r="L2077" s="302"/>
      <c r="M2077" s="302"/>
      <c r="N2077" s="302"/>
      <c r="O2077" s="302"/>
      <c r="P2077" s="302"/>
      <c r="Q2077" s="302"/>
      <c r="R2077" s="302"/>
      <c r="S2077" s="302"/>
      <c r="T2077" s="302"/>
      <c r="U2077" s="302"/>
      <c r="V2077" s="302"/>
      <c r="W2077" s="302"/>
      <c r="X2077" s="302"/>
      <c r="Y2077" s="302"/>
      <c r="Z2077" s="302"/>
      <c r="AA2077" s="302"/>
      <c r="AD2077"/>
      <c r="AE2077"/>
    </row>
    <row r="2078" spans="2:31" ht="89.25" hidden="1">
      <c r="B2078" s="313">
        <f t="shared" si="32"/>
        <v>0</v>
      </c>
      <c r="C2078" s="296"/>
      <c r="D2078" s="296"/>
      <c r="E2078" s="296"/>
      <c r="F2078" s="296"/>
      <c r="G2078" s="296"/>
      <c r="H2078" s="296"/>
      <c r="I2078" s="296"/>
      <c r="J2078" s="303"/>
      <c r="K2078" s="302"/>
      <c r="L2078" s="302"/>
      <c r="M2078" s="302"/>
      <c r="N2078" s="302"/>
      <c r="O2078" s="302"/>
      <c r="P2078" s="302"/>
      <c r="Q2078" s="302"/>
      <c r="R2078" s="302"/>
      <c r="S2078" s="302"/>
      <c r="T2078" s="302"/>
      <c r="U2078" s="302"/>
      <c r="V2078" s="302"/>
      <c r="W2078" s="302"/>
      <c r="X2078" s="302"/>
      <c r="Y2078" s="302"/>
      <c r="Z2078" s="302"/>
      <c r="AA2078" s="302"/>
      <c r="AD2078"/>
      <c r="AE2078"/>
    </row>
    <row r="2079" spans="2:31" ht="395.25" hidden="1">
      <c r="B2079" s="313">
        <f t="shared" si="32"/>
        <v>0</v>
      </c>
      <c r="C2079" s="296"/>
      <c r="D2079" s="296"/>
      <c r="E2079" s="296"/>
      <c r="F2079" s="296"/>
      <c r="G2079" s="296"/>
      <c r="H2079" s="296"/>
      <c r="I2079" s="296"/>
      <c r="J2079" s="303"/>
      <c r="K2079" s="302"/>
      <c r="L2079" s="302"/>
      <c r="M2079" s="302"/>
      <c r="N2079" s="302"/>
      <c r="O2079" s="302"/>
      <c r="P2079" s="302"/>
      <c r="Q2079" s="302"/>
      <c r="R2079" s="302"/>
      <c r="S2079" s="302"/>
      <c r="T2079" s="302"/>
      <c r="U2079" s="302"/>
      <c r="V2079" s="302"/>
      <c r="W2079" s="302"/>
      <c r="X2079" s="302"/>
      <c r="Y2079" s="302"/>
      <c r="Z2079" s="302"/>
      <c r="AA2079" s="302"/>
      <c r="AD2079"/>
      <c r="AE2079"/>
    </row>
    <row r="2080" spans="2:31" ht="204" hidden="1">
      <c r="B2080" s="313">
        <f t="shared" si="32"/>
        <v>0</v>
      </c>
      <c r="C2080" s="296"/>
      <c r="D2080" s="296"/>
      <c r="E2080" s="296"/>
      <c r="F2080" s="296"/>
      <c r="G2080" s="296"/>
      <c r="H2080" s="296"/>
      <c r="I2080" s="296"/>
      <c r="J2080" s="303"/>
      <c r="K2080" s="302"/>
      <c r="L2080" s="302"/>
      <c r="M2080" s="302"/>
      <c r="N2080" s="302"/>
      <c r="O2080" s="302"/>
      <c r="P2080" s="302"/>
      <c r="Q2080" s="302"/>
      <c r="R2080" s="302"/>
      <c r="S2080" s="302"/>
      <c r="T2080" s="302"/>
      <c r="U2080" s="302"/>
      <c r="V2080" s="302"/>
      <c r="W2080" s="302"/>
      <c r="X2080" s="302"/>
      <c r="Y2080" s="302"/>
      <c r="Z2080" s="302"/>
      <c r="AA2080" s="302"/>
      <c r="AD2080"/>
      <c r="AE2080"/>
    </row>
    <row r="2081" spans="2:31" ht="216.75" hidden="1">
      <c r="B2081" s="313">
        <f t="shared" si="32"/>
        <v>0</v>
      </c>
      <c r="C2081" s="296"/>
      <c r="D2081" s="296"/>
      <c r="E2081" s="296"/>
      <c r="F2081" s="296"/>
      <c r="G2081" s="296"/>
      <c r="H2081" s="296"/>
      <c r="I2081" s="296"/>
      <c r="J2081" s="303"/>
      <c r="K2081" s="302"/>
      <c r="L2081" s="302"/>
      <c r="M2081" s="302"/>
      <c r="N2081" s="302"/>
      <c r="O2081" s="302"/>
      <c r="P2081" s="302"/>
      <c r="Q2081" s="302"/>
      <c r="R2081" s="302"/>
      <c r="S2081" s="302"/>
      <c r="T2081" s="302"/>
      <c r="U2081" s="302"/>
      <c r="V2081" s="302"/>
      <c r="W2081" s="302"/>
      <c r="X2081" s="302"/>
      <c r="Y2081" s="302"/>
      <c r="Z2081" s="302"/>
      <c r="AA2081" s="302"/>
      <c r="AD2081"/>
      <c r="AE2081"/>
    </row>
    <row r="2082" spans="2:31" ht="409.5" hidden="1">
      <c r="B2082" s="313">
        <f t="shared" si="32"/>
        <v>0</v>
      </c>
      <c r="C2082" s="294"/>
      <c r="D2082" s="294"/>
      <c r="E2082" s="294"/>
      <c r="F2082" s="294"/>
      <c r="G2082" s="294"/>
      <c r="H2082" s="294"/>
      <c r="I2082" s="294"/>
      <c r="J2082" s="303"/>
      <c r="K2082" s="302"/>
      <c r="L2082" s="302"/>
      <c r="M2082" s="302"/>
      <c r="N2082" s="302"/>
      <c r="O2082" s="302"/>
      <c r="P2082" s="302"/>
      <c r="Q2082" s="302"/>
      <c r="R2082" s="302"/>
      <c r="S2082" s="302"/>
      <c r="T2082" s="302"/>
      <c r="U2082" s="302"/>
      <c r="V2082" s="302"/>
      <c r="W2082" s="302"/>
      <c r="X2082" s="302"/>
      <c r="Y2082" s="302"/>
      <c r="Z2082" s="302"/>
      <c r="AA2082" s="302"/>
      <c r="AD2082"/>
      <c r="AE2082"/>
    </row>
    <row r="2083" spans="2:31" ht="409.5" hidden="1">
      <c r="B2083" s="313">
        <f t="shared" si="32"/>
        <v>0</v>
      </c>
      <c r="C2083" s="294"/>
      <c r="D2083" s="294"/>
      <c r="E2083" s="294"/>
      <c r="F2083" s="294"/>
      <c r="G2083" s="294"/>
      <c r="H2083" s="294"/>
      <c r="I2083" s="294"/>
      <c r="J2083" s="303"/>
      <c r="K2083" s="302"/>
      <c r="L2083" s="302"/>
      <c r="M2083" s="302"/>
      <c r="N2083" s="302"/>
      <c r="O2083" s="302"/>
      <c r="P2083" s="302"/>
      <c r="Q2083" s="302"/>
      <c r="R2083" s="302"/>
      <c r="S2083" s="302"/>
      <c r="T2083" s="302"/>
      <c r="U2083" s="302"/>
      <c r="V2083" s="302"/>
      <c r="W2083" s="302"/>
      <c r="X2083" s="302"/>
      <c r="Y2083" s="302"/>
      <c r="Z2083" s="302"/>
      <c r="AA2083" s="302"/>
      <c r="AD2083"/>
      <c r="AE2083"/>
    </row>
    <row r="2084" spans="2:31" ht="318.75" hidden="1">
      <c r="B2084" s="313">
        <f t="shared" si="32"/>
        <v>0</v>
      </c>
      <c r="C2084" s="294"/>
      <c r="D2084" s="294"/>
      <c r="E2084" s="294"/>
      <c r="F2084" s="294"/>
      <c r="G2084" s="294"/>
      <c r="H2084" s="294"/>
      <c r="I2084" s="294"/>
      <c r="J2084" s="303"/>
      <c r="K2084" s="302"/>
      <c r="L2084" s="302"/>
      <c r="M2084" s="302"/>
      <c r="N2084" s="302"/>
      <c r="O2084" s="302"/>
      <c r="P2084" s="302"/>
      <c r="Q2084" s="302"/>
      <c r="R2084" s="302"/>
      <c r="S2084" s="302"/>
      <c r="T2084" s="302"/>
      <c r="U2084" s="302"/>
      <c r="V2084" s="302"/>
      <c r="W2084" s="302"/>
      <c r="X2084" s="302"/>
      <c r="Y2084" s="302"/>
      <c r="Z2084" s="302"/>
      <c r="AA2084" s="302"/>
      <c r="AD2084"/>
      <c r="AE2084"/>
    </row>
    <row r="2085" spans="2:31" ht="306" hidden="1">
      <c r="B2085" s="313">
        <f t="shared" si="32"/>
        <v>0</v>
      </c>
      <c r="C2085" s="294"/>
      <c r="D2085" s="294"/>
      <c r="E2085" s="294"/>
      <c r="F2085" s="294"/>
      <c r="G2085" s="294"/>
      <c r="H2085" s="294"/>
      <c r="I2085" s="294"/>
      <c r="J2085" s="303"/>
      <c r="K2085" s="302"/>
      <c r="L2085" s="302"/>
      <c r="M2085" s="302"/>
      <c r="N2085" s="302"/>
      <c r="O2085" s="302"/>
      <c r="P2085" s="302"/>
      <c r="Q2085" s="302"/>
      <c r="R2085" s="302"/>
      <c r="S2085" s="302"/>
      <c r="T2085" s="302"/>
      <c r="U2085" s="302"/>
      <c r="V2085" s="302"/>
      <c r="W2085" s="302"/>
      <c r="X2085" s="302"/>
      <c r="Y2085" s="302"/>
      <c r="Z2085" s="302"/>
      <c r="AA2085" s="302"/>
      <c r="AD2085"/>
      <c r="AE2085"/>
    </row>
    <row r="2086" spans="2:31" ht="409.5" hidden="1">
      <c r="B2086" s="313">
        <f t="shared" si="32"/>
        <v>0</v>
      </c>
      <c r="C2086" s="294"/>
      <c r="D2086" s="294"/>
      <c r="E2086" s="294"/>
      <c r="F2086" s="294"/>
      <c r="G2086" s="294"/>
      <c r="H2086" s="294"/>
      <c r="I2086" s="294"/>
      <c r="J2086" s="303"/>
      <c r="K2086" s="302"/>
      <c r="L2086" s="302"/>
      <c r="M2086" s="302"/>
      <c r="N2086" s="302"/>
      <c r="O2086" s="302"/>
      <c r="P2086" s="302"/>
      <c r="Q2086" s="302"/>
      <c r="R2086" s="302"/>
      <c r="S2086" s="302"/>
      <c r="T2086" s="302"/>
      <c r="U2086" s="302"/>
      <c r="V2086" s="302"/>
      <c r="W2086" s="302"/>
      <c r="X2086" s="302"/>
      <c r="Y2086" s="302"/>
      <c r="Z2086" s="302"/>
      <c r="AA2086" s="302"/>
      <c r="AD2086"/>
      <c r="AE2086"/>
    </row>
    <row r="2087" spans="2:31" ht="344.25" hidden="1">
      <c r="B2087" s="313">
        <f t="shared" si="32"/>
        <v>0</v>
      </c>
      <c r="C2087" s="294"/>
      <c r="D2087" s="294"/>
      <c r="E2087" s="294"/>
      <c r="F2087" s="294"/>
      <c r="G2087" s="294"/>
      <c r="H2087" s="294"/>
      <c r="I2087" s="294"/>
      <c r="J2087" s="303"/>
      <c r="K2087" s="302"/>
      <c r="L2087" s="302"/>
      <c r="M2087" s="302"/>
      <c r="N2087" s="302"/>
      <c r="O2087" s="302"/>
      <c r="P2087" s="302"/>
      <c r="Q2087" s="302"/>
      <c r="R2087" s="302"/>
      <c r="S2087" s="302"/>
      <c r="T2087" s="302"/>
      <c r="U2087" s="302"/>
      <c r="V2087" s="302"/>
      <c r="W2087" s="302"/>
      <c r="X2087" s="302"/>
      <c r="Y2087" s="302"/>
      <c r="Z2087" s="302"/>
      <c r="AA2087" s="302"/>
      <c r="AD2087"/>
      <c r="AE2087"/>
    </row>
    <row r="2088" spans="2:31" ht="409.5" hidden="1">
      <c r="B2088" s="313">
        <f t="shared" si="32"/>
        <v>0</v>
      </c>
      <c r="C2088" s="294"/>
      <c r="D2088" s="294"/>
      <c r="E2088" s="294"/>
      <c r="F2088" s="294"/>
      <c r="G2088" s="294"/>
      <c r="H2088" s="294"/>
      <c r="I2088" s="294"/>
      <c r="J2088" s="303"/>
      <c r="K2088" s="302"/>
      <c r="L2088" s="302"/>
      <c r="M2088" s="302"/>
      <c r="N2088" s="302"/>
      <c r="O2088" s="302"/>
      <c r="P2088" s="302"/>
      <c r="Q2088" s="302"/>
      <c r="R2088" s="302"/>
      <c r="S2088" s="302"/>
      <c r="T2088" s="302"/>
      <c r="U2088" s="302"/>
      <c r="V2088" s="302"/>
      <c r="W2088" s="302"/>
      <c r="X2088" s="302"/>
      <c r="Y2088" s="302"/>
      <c r="Z2088" s="302"/>
      <c r="AA2088" s="302"/>
      <c r="AD2088"/>
      <c r="AE2088"/>
    </row>
    <row r="2089" spans="2:31" ht="216.75" hidden="1">
      <c r="B2089" s="313">
        <f t="shared" si="32"/>
        <v>0</v>
      </c>
      <c r="C2089" s="296"/>
      <c r="D2089" s="296"/>
      <c r="E2089" s="296"/>
      <c r="F2089" s="296"/>
      <c r="G2089" s="296"/>
      <c r="H2089" s="296"/>
      <c r="I2089" s="296"/>
      <c r="J2089" s="303"/>
      <c r="K2089" s="302"/>
      <c r="L2089" s="302"/>
      <c r="M2089" s="302"/>
      <c r="N2089" s="302"/>
      <c r="O2089" s="302"/>
      <c r="P2089" s="302"/>
      <c r="Q2089" s="302"/>
      <c r="R2089" s="302"/>
      <c r="S2089" s="302"/>
      <c r="T2089" s="302"/>
      <c r="U2089" s="302"/>
      <c r="V2089" s="302"/>
      <c r="W2089" s="302"/>
      <c r="X2089" s="302"/>
      <c r="Y2089" s="302"/>
      <c r="Z2089" s="302"/>
      <c r="AA2089" s="302"/>
      <c r="AD2089"/>
      <c r="AE2089"/>
    </row>
    <row r="2090" spans="2:31" ht="344.25" hidden="1">
      <c r="B2090" s="313">
        <f t="shared" si="32"/>
        <v>0</v>
      </c>
      <c r="C2090" s="296"/>
      <c r="D2090" s="296"/>
      <c r="E2090" s="296"/>
      <c r="F2090" s="296"/>
      <c r="G2090" s="296"/>
      <c r="H2090" s="296"/>
      <c r="I2090" s="296"/>
      <c r="J2090" s="303"/>
      <c r="K2090" s="302"/>
      <c r="L2090" s="302"/>
      <c r="M2090" s="302"/>
      <c r="N2090" s="302"/>
      <c r="O2090" s="302"/>
      <c r="P2090" s="302"/>
      <c r="Q2090" s="302"/>
      <c r="R2090" s="302"/>
      <c r="S2090" s="302"/>
      <c r="T2090" s="302"/>
      <c r="U2090" s="302"/>
      <c r="V2090" s="302"/>
      <c r="W2090" s="302"/>
      <c r="X2090" s="302"/>
      <c r="Y2090" s="302"/>
      <c r="Z2090" s="302"/>
      <c r="AA2090" s="302"/>
      <c r="AD2090"/>
      <c r="AE2090"/>
    </row>
    <row r="2091" spans="2:31" ht="178.5" hidden="1">
      <c r="B2091" s="313">
        <f t="shared" si="32"/>
        <v>0</v>
      </c>
      <c r="C2091" s="294"/>
      <c r="D2091" s="296"/>
      <c r="E2091" s="296"/>
      <c r="F2091" s="296"/>
      <c r="G2091" s="296"/>
      <c r="H2091" s="296"/>
      <c r="I2091" s="296"/>
      <c r="J2091" s="303"/>
      <c r="K2091" s="302"/>
      <c r="L2091" s="302"/>
      <c r="M2091" s="302"/>
      <c r="N2091" s="302"/>
      <c r="O2091" s="302"/>
      <c r="P2091" s="302"/>
      <c r="Q2091" s="302"/>
      <c r="R2091" s="302"/>
      <c r="S2091" s="302"/>
      <c r="T2091" s="302"/>
      <c r="U2091" s="302"/>
      <c r="V2091" s="302"/>
      <c r="W2091" s="302"/>
      <c r="X2091" s="302"/>
      <c r="Y2091" s="302"/>
      <c r="Z2091" s="302"/>
      <c r="AA2091" s="302"/>
      <c r="AD2091"/>
      <c r="AE2091"/>
    </row>
    <row r="2092" spans="2:31" ht="216.75" hidden="1">
      <c r="B2092" s="313">
        <f t="shared" si="32"/>
        <v>0</v>
      </c>
      <c r="C2092" s="294"/>
      <c r="D2092" s="296"/>
      <c r="E2092" s="296"/>
      <c r="F2092" s="296"/>
      <c r="G2092" s="296"/>
      <c r="H2092" s="296"/>
      <c r="I2092" s="296"/>
      <c r="J2092" s="303"/>
      <c r="K2092" s="302"/>
      <c r="L2092" s="302"/>
      <c r="M2092" s="302"/>
      <c r="N2092" s="302"/>
      <c r="O2092" s="302"/>
      <c r="P2092" s="302"/>
      <c r="Q2092" s="302"/>
      <c r="R2092" s="302"/>
      <c r="S2092" s="302"/>
      <c r="T2092" s="302"/>
      <c r="U2092" s="302"/>
      <c r="V2092" s="302"/>
      <c r="W2092" s="302"/>
      <c r="X2092" s="302"/>
      <c r="Y2092" s="302"/>
      <c r="Z2092" s="302"/>
      <c r="AA2092" s="302"/>
      <c r="AD2092"/>
      <c r="AE2092"/>
    </row>
    <row r="2093" spans="2:31" ht="409.5" hidden="1">
      <c r="B2093" s="313">
        <f t="shared" si="32"/>
        <v>0</v>
      </c>
      <c r="C2093" s="294"/>
      <c r="D2093" s="296"/>
      <c r="E2093" s="296"/>
      <c r="F2093" s="296"/>
      <c r="G2093" s="296"/>
      <c r="H2093" s="296"/>
      <c r="I2093" s="296"/>
      <c r="J2093" s="303"/>
      <c r="K2093" s="302"/>
      <c r="L2093" s="302"/>
      <c r="M2093" s="302"/>
      <c r="N2093" s="302"/>
      <c r="O2093" s="302"/>
      <c r="P2093" s="302"/>
      <c r="Q2093" s="302"/>
      <c r="R2093" s="302"/>
      <c r="S2093" s="302"/>
      <c r="T2093" s="302"/>
      <c r="U2093" s="302"/>
      <c r="V2093" s="302"/>
      <c r="W2093" s="302"/>
      <c r="X2093" s="302"/>
      <c r="Y2093" s="302"/>
      <c r="Z2093" s="302"/>
      <c r="AA2093" s="302"/>
      <c r="AD2093"/>
      <c r="AE2093"/>
    </row>
    <row r="2094" spans="2:31" ht="409.5" hidden="1">
      <c r="B2094" s="313">
        <f t="shared" si="32"/>
        <v>0</v>
      </c>
      <c r="C2094" s="294"/>
      <c r="D2094" s="296"/>
      <c r="E2094" s="296"/>
      <c r="F2094" s="296"/>
      <c r="G2094" s="296"/>
      <c r="H2094" s="296"/>
      <c r="I2094" s="296"/>
      <c r="J2094" s="303"/>
      <c r="K2094" s="302"/>
      <c r="L2094" s="302"/>
      <c r="M2094" s="302"/>
      <c r="N2094" s="302"/>
      <c r="O2094" s="302"/>
      <c r="P2094" s="302"/>
      <c r="Q2094" s="302"/>
      <c r="R2094" s="302"/>
      <c r="S2094" s="302"/>
      <c r="T2094" s="302"/>
      <c r="U2094" s="302"/>
      <c r="V2094" s="302"/>
      <c r="W2094" s="302"/>
      <c r="X2094" s="302"/>
      <c r="Y2094" s="302"/>
      <c r="Z2094" s="302"/>
      <c r="AA2094" s="302"/>
      <c r="AD2094"/>
      <c r="AE2094"/>
    </row>
    <row r="2095" spans="2:31" ht="140.25" hidden="1">
      <c r="B2095" s="313">
        <f t="shared" si="32"/>
        <v>0</v>
      </c>
      <c r="C2095" s="294"/>
      <c r="D2095" s="296"/>
      <c r="E2095" s="296"/>
      <c r="F2095" s="296"/>
      <c r="G2095" s="296"/>
      <c r="H2095" s="296"/>
      <c r="I2095" s="296"/>
      <c r="J2095" s="303"/>
      <c r="K2095" s="302"/>
      <c r="L2095" s="302"/>
      <c r="M2095" s="302"/>
      <c r="N2095" s="302"/>
      <c r="O2095" s="302"/>
      <c r="P2095" s="302"/>
      <c r="Q2095" s="302"/>
      <c r="R2095" s="302"/>
      <c r="S2095" s="302"/>
      <c r="T2095" s="302"/>
      <c r="U2095" s="302"/>
      <c r="V2095" s="302"/>
      <c r="W2095" s="302"/>
      <c r="X2095" s="302"/>
      <c r="Y2095" s="302"/>
      <c r="Z2095" s="302"/>
      <c r="AA2095" s="302"/>
      <c r="AD2095"/>
      <c r="AE2095"/>
    </row>
    <row r="2096" spans="2:31" ht="204" hidden="1">
      <c r="B2096" s="313">
        <f t="shared" si="32"/>
        <v>0</v>
      </c>
      <c r="C2096" s="294"/>
      <c r="D2096" s="296"/>
      <c r="E2096" s="296"/>
      <c r="F2096" s="296"/>
      <c r="G2096" s="296"/>
      <c r="H2096" s="296"/>
      <c r="I2096" s="296"/>
      <c r="J2096" s="303"/>
      <c r="K2096" s="302"/>
      <c r="L2096" s="302"/>
      <c r="M2096" s="302"/>
      <c r="N2096" s="302"/>
      <c r="O2096" s="302"/>
      <c r="P2096" s="302"/>
      <c r="Q2096" s="302"/>
      <c r="R2096" s="302"/>
      <c r="S2096" s="302"/>
      <c r="T2096" s="302"/>
      <c r="U2096" s="302"/>
      <c r="V2096" s="302"/>
      <c r="W2096" s="302"/>
      <c r="X2096" s="302"/>
      <c r="Y2096" s="302"/>
      <c r="Z2096" s="302"/>
      <c r="AA2096" s="302"/>
      <c r="AD2096"/>
      <c r="AE2096"/>
    </row>
    <row r="2097" spans="2:31" ht="409.5" hidden="1">
      <c r="B2097" s="313">
        <f t="shared" si="32"/>
        <v>0</v>
      </c>
      <c r="C2097" s="294"/>
      <c r="D2097" s="296"/>
      <c r="E2097" s="296"/>
      <c r="F2097" s="296"/>
      <c r="G2097" s="296"/>
      <c r="H2097" s="296"/>
      <c r="I2097" s="296"/>
      <c r="J2097" s="303"/>
      <c r="K2097" s="302"/>
      <c r="L2097" s="302"/>
      <c r="M2097" s="302"/>
      <c r="N2097" s="302"/>
      <c r="O2097" s="302"/>
      <c r="P2097" s="302"/>
      <c r="Q2097" s="302"/>
      <c r="R2097" s="302"/>
      <c r="S2097" s="302"/>
      <c r="T2097" s="302"/>
      <c r="U2097" s="302"/>
      <c r="V2097" s="302"/>
      <c r="W2097" s="302"/>
      <c r="X2097" s="302"/>
      <c r="Y2097" s="302"/>
      <c r="Z2097" s="302"/>
      <c r="AA2097" s="302"/>
      <c r="AD2097"/>
      <c r="AE2097"/>
    </row>
    <row r="2098" spans="2:31" ht="242.25" hidden="1">
      <c r="B2098" s="313">
        <f t="shared" si="32"/>
        <v>0</v>
      </c>
      <c r="C2098" s="294"/>
      <c r="D2098" s="296"/>
      <c r="E2098" s="296"/>
      <c r="F2098" s="296"/>
      <c r="G2098" s="296"/>
      <c r="H2098" s="296"/>
      <c r="I2098" s="296"/>
      <c r="J2098" s="303"/>
      <c r="K2098" s="302"/>
      <c r="L2098" s="302"/>
      <c r="M2098" s="302"/>
      <c r="N2098" s="302"/>
      <c r="O2098" s="302"/>
      <c r="P2098" s="302"/>
      <c r="Q2098" s="302"/>
      <c r="R2098" s="302"/>
      <c r="S2098" s="302"/>
      <c r="T2098" s="302"/>
      <c r="U2098" s="302"/>
      <c r="V2098" s="302"/>
      <c r="W2098" s="302"/>
      <c r="X2098" s="302"/>
      <c r="Y2098" s="302"/>
      <c r="Z2098" s="302"/>
      <c r="AA2098" s="302"/>
      <c r="AD2098"/>
      <c r="AE2098"/>
    </row>
    <row r="2099" spans="2:31" ht="178.5" hidden="1">
      <c r="B2099" s="313">
        <f t="shared" si="32"/>
        <v>0</v>
      </c>
      <c r="C2099" s="294"/>
      <c r="D2099" s="296"/>
      <c r="E2099" s="296"/>
      <c r="F2099" s="296"/>
      <c r="G2099" s="296"/>
      <c r="H2099" s="296"/>
      <c r="I2099" s="296"/>
      <c r="J2099" s="303"/>
      <c r="K2099" s="302"/>
      <c r="L2099" s="302"/>
      <c r="M2099" s="302"/>
      <c r="N2099" s="302"/>
      <c r="O2099" s="302"/>
      <c r="P2099" s="302"/>
      <c r="Q2099" s="302"/>
      <c r="R2099" s="302"/>
      <c r="S2099" s="302"/>
      <c r="T2099" s="302"/>
      <c r="U2099" s="302"/>
      <c r="V2099" s="302"/>
      <c r="W2099" s="302"/>
      <c r="X2099" s="302"/>
      <c r="Y2099" s="302"/>
      <c r="Z2099" s="302"/>
      <c r="AA2099" s="302"/>
      <c r="AD2099"/>
      <c r="AE2099"/>
    </row>
    <row r="2100" spans="2:31" ht="191.25" hidden="1">
      <c r="B2100" s="313">
        <f t="shared" si="32"/>
        <v>0</v>
      </c>
      <c r="C2100" s="294"/>
      <c r="D2100" s="296"/>
      <c r="E2100" s="296"/>
      <c r="F2100" s="296"/>
      <c r="G2100" s="296"/>
      <c r="H2100" s="296"/>
      <c r="I2100" s="296"/>
      <c r="J2100" s="303"/>
      <c r="K2100" s="302"/>
      <c r="L2100" s="302"/>
      <c r="M2100" s="302"/>
      <c r="N2100" s="302"/>
      <c r="O2100" s="302"/>
      <c r="P2100" s="302"/>
      <c r="Q2100" s="302"/>
      <c r="R2100" s="302"/>
      <c r="S2100" s="302"/>
      <c r="T2100" s="302"/>
      <c r="U2100" s="302"/>
      <c r="V2100" s="302"/>
      <c r="W2100" s="302"/>
      <c r="X2100" s="302"/>
      <c r="Y2100" s="302"/>
      <c r="Z2100" s="302"/>
      <c r="AA2100" s="302"/>
      <c r="AD2100"/>
      <c r="AE2100"/>
    </row>
    <row r="2101" spans="2:31" ht="331.5" hidden="1">
      <c r="B2101" s="313">
        <f t="shared" si="32"/>
        <v>0</v>
      </c>
      <c r="C2101" s="294"/>
      <c r="D2101" s="296"/>
      <c r="E2101" s="296"/>
      <c r="F2101" s="296"/>
      <c r="G2101" s="296"/>
      <c r="H2101" s="296"/>
      <c r="I2101" s="296"/>
      <c r="J2101" s="303"/>
      <c r="K2101" s="302"/>
      <c r="L2101" s="302"/>
      <c r="M2101" s="302"/>
      <c r="N2101" s="302"/>
      <c r="O2101" s="302"/>
      <c r="P2101" s="302"/>
      <c r="Q2101" s="302"/>
      <c r="R2101" s="302"/>
      <c r="S2101" s="302"/>
      <c r="T2101" s="302"/>
      <c r="U2101" s="302"/>
      <c r="V2101" s="302"/>
      <c r="W2101" s="302"/>
      <c r="X2101" s="302"/>
      <c r="Y2101" s="302"/>
      <c r="Z2101" s="302"/>
      <c r="AA2101" s="302"/>
      <c r="AD2101"/>
      <c r="AE2101"/>
    </row>
    <row r="2102" spans="2:31" ht="267.75" hidden="1">
      <c r="B2102" s="313">
        <f t="shared" si="32"/>
        <v>0</v>
      </c>
      <c r="C2102" s="294"/>
      <c r="D2102" s="296"/>
      <c r="E2102" s="296"/>
      <c r="F2102" s="296"/>
      <c r="G2102" s="296"/>
      <c r="H2102" s="296"/>
      <c r="I2102" s="296"/>
      <c r="J2102" s="303"/>
      <c r="K2102" s="302"/>
      <c r="L2102" s="302"/>
      <c r="M2102" s="302"/>
      <c r="N2102" s="302"/>
      <c r="O2102" s="302"/>
      <c r="P2102" s="302"/>
      <c r="Q2102" s="302"/>
      <c r="R2102" s="302"/>
      <c r="S2102" s="302"/>
      <c r="T2102" s="302"/>
      <c r="U2102" s="302"/>
      <c r="V2102" s="302"/>
      <c r="W2102" s="302"/>
      <c r="X2102" s="302"/>
      <c r="Y2102" s="302"/>
      <c r="Z2102" s="302"/>
      <c r="AA2102" s="302"/>
      <c r="AD2102"/>
      <c r="AE2102"/>
    </row>
    <row r="2103" spans="2:31" ht="409.5" hidden="1">
      <c r="B2103" s="313">
        <f t="shared" si="32"/>
        <v>0</v>
      </c>
      <c r="C2103" s="294"/>
      <c r="D2103" s="296"/>
      <c r="E2103" s="296"/>
      <c r="F2103" s="296"/>
      <c r="G2103" s="296"/>
      <c r="H2103" s="296"/>
      <c r="I2103" s="296"/>
      <c r="J2103" s="303"/>
      <c r="K2103" s="302"/>
      <c r="L2103" s="302"/>
      <c r="M2103" s="302"/>
      <c r="N2103" s="302"/>
      <c r="O2103" s="302"/>
      <c r="P2103" s="302"/>
      <c r="Q2103" s="302"/>
      <c r="R2103" s="302"/>
      <c r="S2103" s="302"/>
      <c r="T2103" s="302"/>
      <c r="U2103" s="302"/>
      <c r="V2103" s="302"/>
      <c r="W2103" s="302"/>
      <c r="X2103" s="302"/>
      <c r="Y2103" s="302"/>
      <c r="Z2103" s="302"/>
      <c r="AA2103" s="302"/>
      <c r="AD2103"/>
      <c r="AE2103"/>
    </row>
    <row r="2104" spans="2:31" ht="267.75" hidden="1">
      <c r="B2104" s="313">
        <f t="shared" si="32"/>
        <v>0</v>
      </c>
      <c r="C2104" s="294"/>
      <c r="D2104" s="296"/>
      <c r="E2104" s="296"/>
      <c r="F2104" s="296"/>
      <c r="G2104" s="296"/>
      <c r="H2104" s="296"/>
      <c r="I2104" s="296"/>
      <c r="J2104" s="303"/>
      <c r="K2104" s="302"/>
      <c r="L2104" s="302"/>
      <c r="M2104" s="302"/>
      <c r="N2104" s="302"/>
      <c r="O2104" s="302"/>
      <c r="P2104" s="302"/>
      <c r="Q2104" s="302"/>
      <c r="R2104" s="302"/>
      <c r="S2104" s="302"/>
      <c r="T2104" s="302"/>
      <c r="U2104" s="302"/>
      <c r="V2104" s="302"/>
      <c r="W2104" s="302"/>
      <c r="X2104" s="302"/>
      <c r="Y2104" s="302"/>
      <c r="Z2104" s="302"/>
      <c r="AA2104" s="302"/>
      <c r="AD2104"/>
      <c r="AE2104"/>
    </row>
    <row r="2105" spans="2:31" ht="267.75" hidden="1">
      <c r="B2105" s="313">
        <f t="shared" si="32"/>
        <v>0</v>
      </c>
      <c r="C2105" s="294"/>
      <c r="D2105" s="296"/>
      <c r="E2105" s="294"/>
      <c r="F2105" s="294"/>
      <c r="G2105" s="294"/>
      <c r="H2105" s="294"/>
      <c r="I2105" s="296"/>
      <c r="J2105" s="303"/>
      <c r="K2105" s="302"/>
      <c r="L2105" s="302"/>
      <c r="M2105" s="302"/>
      <c r="N2105" s="302"/>
      <c r="O2105" s="302"/>
      <c r="P2105" s="302"/>
      <c r="Q2105" s="302"/>
      <c r="R2105" s="302"/>
      <c r="S2105" s="302"/>
      <c r="T2105" s="302"/>
      <c r="U2105" s="302"/>
      <c r="V2105" s="302"/>
      <c r="W2105" s="302"/>
      <c r="X2105" s="302"/>
      <c r="Y2105" s="302"/>
      <c r="Z2105" s="302"/>
      <c r="AA2105" s="302"/>
      <c r="AD2105"/>
      <c r="AE2105"/>
    </row>
    <row r="2106" spans="2:31" ht="267.75" hidden="1">
      <c r="B2106" s="313">
        <f t="shared" si="32"/>
        <v>0</v>
      </c>
      <c r="C2106" s="294"/>
      <c r="D2106" s="294"/>
      <c r="E2106" s="294"/>
      <c r="F2106" s="294"/>
      <c r="G2106" s="296"/>
      <c r="H2106" s="296"/>
      <c r="I2106" s="296"/>
      <c r="J2106" s="303"/>
      <c r="K2106" s="302"/>
      <c r="L2106" s="302"/>
      <c r="M2106" s="302"/>
      <c r="N2106" s="302"/>
      <c r="O2106" s="302"/>
      <c r="P2106" s="302"/>
      <c r="Q2106" s="302"/>
      <c r="R2106" s="302"/>
      <c r="S2106" s="302"/>
      <c r="T2106" s="302"/>
      <c r="U2106" s="302"/>
      <c r="V2106" s="302"/>
      <c r="W2106" s="302"/>
      <c r="X2106" s="302"/>
      <c r="Y2106" s="302"/>
      <c r="Z2106" s="302"/>
      <c r="AA2106" s="302"/>
      <c r="AD2106"/>
      <c r="AE2106"/>
    </row>
    <row r="2107" spans="2:31" ht="280.5" hidden="1">
      <c r="B2107" s="313">
        <f t="shared" si="32"/>
        <v>0</v>
      </c>
      <c r="C2107" s="294"/>
      <c r="D2107" s="294"/>
      <c r="E2107" s="294"/>
      <c r="F2107" s="294"/>
      <c r="G2107" s="296"/>
      <c r="H2107" s="296"/>
      <c r="I2107" s="296"/>
      <c r="J2107" s="303"/>
      <c r="K2107" s="302"/>
      <c r="L2107" s="302"/>
      <c r="M2107" s="302"/>
      <c r="N2107" s="302"/>
      <c r="O2107" s="302"/>
      <c r="P2107" s="302"/>
      <c r="Q2107" s="302"/>
      <c r="R2107" s="302"/>
      <c r="S2107" s="302"/>
      <c r="T2107" s="302"/>
      <c r="U2107" s="302"/>
      <c r="V2107" s="302"/>
      <c r="W2107" s="302"/>
      <c r="X2107" s="302"/>
      <c r="Y2107" s="302"/>
      <c r="Z2107" s="302"/>
      <c r="AA2107" s="302"/>
      <c r="AD2107"/>
      <c r="AE2107"/>
    </row>
    <row r="2108" spans="2:31" ht="395.25" hidden="1">
      <c r="B2108" s="313">
        <f t="shared" si="32"/>
        <v>0</v>
      </c>
      <c r="C2108" s="294"/>
      <c r="D2108" s="294"/>
      <c r="E2108" s="294"/>
      <c r="F2108" s="294"/>
      <c r="G2108" s="296"/>
      <c r="H2108" s="296"/>
      <c r="I2108" s="296"/>
      <c r="J2108" s="303"/>
      <c r="K2108" s="302"/>
      <c r="L2108" s="302"/>
      <c r="M2108" s="302"/>
      <c r="N2108" s="302"/>
      <c r="O2108" s="302"/>
      <c r="P2108" s="302"/>
      <c r="Q2108" s="302"/>
      <c r="R2108" s="302"/>
      <c r="S2108" s="302"/>
      <c r="T2108" s="302"/>
      <c r="U2108" s="302"/>
      <c r="V2108" s="302"/>
      <c r="W2108" s="302"/>
      <c r="X2108" s="302"/>
      <c r="Y2108" s="302"/>
      <c r="Z2108" s="302"/>
      <c r="AA2108" s="302"/>
      <c r="AD2108"/>
      <c r="AE2108"/>
    </row>
    <row r="2109" spans="2:31" ht="344.25" hidden="1">
      <c r="B2109" s="313">
        <f t="shared" si="32"/>
        <v>0</v>
      </c>
      <c r="C2109" s="294"/>
      <c r="D2109" s="294"/>
      <c r="E2109" s="294"/>
      <c r="F2109" s="294"/>
      <c r="G2109" s="296"/>
      <c r="H2109" s="296"/>
      <c r="I2109" s="296"/>
      <c r="J2109" s="303"/>
      <c r="K2109" s="302"/>
      <c r="L2109" s="302"/>
      <c r="M2109" s="302"/>
      <c r="N2109" s="302"/>
      <c r="O2109" s="302"/>
      <c r="P2109" s="302"/>
      <c r="Q2109" s="302"/>
      <c r="R2109" s="302"/>
      <c r="S2109" s="302"/>
      <c r="T2109" s="302"/>
      <c r="U2109" s="302"/>
      <c r="V2109" s="302"/>
      <c r="W2109" s="302"/>
      <c r="X2109" s="302"/>
      <c r="Y2109" s="302"/>
      <c r="Z2109" s="302"/>
      <c r="AA2109" s="302"/>
      <c r="AD2109"/>
      <c r="AE2109"/>
    </row>
    <row r="2110" spans="2:31" ht="409.5" hidden="1">
      <c r="B2110" s="313">
        <f t="shared" si="32"/>
        <v>0</v>
      </c>
      <c r="C2110" s="294"/>
      <c r="D2110" s="294"/>
      <c r="E2110" s="294"/>
      <c r="F2110" s="294"/>
      <c r="G2110" s="296"/>
      <c r="H2110" s="296"/>
      <c r="I2110" s="296"/>
      <c r="J2110" s="303"/>
      <c r="K2110" s="302"/>
      <c r="L2110" s="302"/>
      <c r="M2110" s="302"/>
      <c r="N2110" s="302"/>
      <c r="O2110" s="302"/>
      <c r="P2110" s="302"/>
      <c r="Q2110" s="302"/>
      <c r="R2110" s="302"/>
      <c r="S2110" s="302"/>
      <c r="T2110" s="302"/>
      <c r="U2110" s="302"/>
      <c r="V2110" s="302"/>
      <c r="W2110" s="302"/>
      <c r="X2110" s="302"/>
      <c r="Y2110" s="302"/>
      <c r="Z2110" s="302"/>
      <c r="AA2110" s="302"/>
      <c r="AD2110"/>
      <c r="AE2110"/>
    </row>
    <row r="2111" spans="2:31" ht="318.75" hidden="1">
      <c r="B2111" s="313">
        <f t="shared" si="32"/>
        <v>0</v>
      </c>
      <c r="C2111" s="294"/>
      <c r="D2111" s="294"/>
      <c r="E2111" s="294"/>
      <c r="F2111" s="294"/>
      <c r="G2111" s="296"/>
      <c r="H2111" s="296"/>
      <c r="I2111" s="296"/>
      <c r="J2111" s="303"/>
      <c r="K2111" s="302"/>
      <c r="L2111" s="302"/>
      <c r="M2111" s="302"/>
      <c r="N2111" s="302"/>
      <c r="O2111" s="302"/>
      <c r="P2111" s="302"/>
      <c r="Q2111" s="302"/>
      <c r="R2111" s="302"/>
      <c r="S2111" s="302"/>
      <c r="T2111" s="302"/>
      <c r="U2111" s="302"/>
      <c r="V2111" s="302"/>
      <c r="W2111" s="302"/>
      <c r="X2111" s="302"/>
      <c r="Y2111" s="302"/>
      <c r="Z2111" s="302"/>
      <c r="AA2111" s="302"/>
      <c r="AD2111"/>
      <c r="AE2111"/>
    </row>
    <row r="2112" spans="2:31" ht="409.5" hidden="1">
      <c r="B2112" s="313">
        <f t="shared" si="32"/>
        <v>0</v>
      </c>
      <c r="C2112" s="294"/>
      <c r="D2112" s="294"/>
      <c r="E2112" s="294"/>
      <c r="F2112" s="294"/>
      <c r="G2112" s="296"/>
      <c r="H2112" s="296"/>
      <c r="I2112" s="296"/>
      <c r="J2112" s="303"/>
      <c r="K2112" s="302"/>
      <c r="L2112" s="302"/>
      <c r="M2112" s="302"/>
      <c r="N2112" s="302"/>
      <c r="O2112" s="302"/>
      <c r="P2112" s="302"/>
      <c r="Q2112" s="302"/>
      <c r="R2112" s="302"/>
      <c r="S2112" s="302"/>
      <c r="T2112" s="302"/>
      <c r="U2112" s="302"/>
      <c r="V2112" s="302"/>
      <c r="W2112" s="302"/>
      <c r="X2112" s="302"/>
      <c r="Y2112" s="302"/>
      <c r="Z2112" s="302"/>
      <c r="AA2112" s="302"/>
      <c r="AD2112"/>
      <c r="AE2112"/>
    </row>
    <row r="2113" spans="2:31" ht="369.75" hidden="1">
      <c r="B2113" s="313">
        <f t="shared" si="32"/>
        <v>0</v>
      </c>
      <c r="C2113" s="294"/>
      <c r="D2113" s="294"/>
      <c r="E2113" s="294"/>
      <c r="F2113" s="294"/>
      <c r="G2113" s="296"/>
      <c r="H2113" s="296"/>
      <c r="I2113" s="296"/>
      <c r="J2113" s="303"/>
      <c r="K2113" s="302"/>
      <c r="L2113" s="302"/>
      <c r="M2113" s="302"/>
      <c r="N2113" s="302"/>
      <c r="O2113" s="302"/>
      <c r="P2113" s="302"/>
      <c r="Q2113" s="302"/>
      <c r="R2113" s="302"/>
      <c r="S2113" s="302"/>
      <c r="T2113" s="302"/>
      <c r="U2113" s="302"/>
      <c r="V2113" s="302"/>
      <c r="W2113" s="302"/>
      <c r="X2113" s="302"/>
      <c r="Y2113" s="302"/>
      <c r="Z2113" s="302"/>
      <c r="AA2113" s="302"/>
      <c r="AD2113"/>
      <c r="AE2113"/>
    </row>
    <row r="2114" spans="2:31" ht="140.25" hidden="1">
      <c r="B2114" s="313">
        <f t="shared" si="32"/>
        <v>0</v>
      </c>
      <c r="C2114" s="294"/>
      <c r="D2114" s="294"/>
      <c r="E2114" s="294"/>
      <c r="F2114" s="294"/>
      <c r="G2114" s="296"/>
      <c r="H2114" s="296"/>
      <c r="I2114" s="296"/>
      <c r="J2114" s="303"/>
      <c r="K2114" s="302"/>
      <c r="L2114" s="302"/>
      <c r="M2114" s="302"/>
      <c r="N2114" s="302"/>
      <c r="O2114" s="302"/>
      <c r="P2114" s="302"/>
      <c r="Q2114" s="302"/>
      <c r="R2114" s="302"/>
      <c r="S2114" s="302"/>
      <c r="T2114" s="302"/>
      <c r="U2114" s="302"/>
      <c r="V2114" s="302"/>
      <c r="W2114" s="302"/>
      <c r="X2114" s="302"/>
      <c r="Y2114" s="302"/>
      <c r="Z2114" s="302"/>
      <c r="AA2114" s="302"/>
      <c r="AD2114"/>
      <c r="AE2114"/>
    </row>
    <row r="2115" spans="2:31" ht="165.75" hidden="1">
      <c r="B2115" s="313">
        <f t="shared" si="32"/>
        <v>0</v>
      </c>
      <c r="C2115" s="294"/>
      <c r="D2115" s="294"/>
      <c r="E2115" s="294"/>
      <c r="F2115" s="294"/>
      <c r="G2115" s="296"/>
      <c r="H2115" s="296"/>
      <c r="I2115" s="296"/>
      <c r="J2115" s="303"/>
      <c r="K2115" s="302"/>
      <c r="L2115" s="302"/>
      <c r="M2115" s="302"/>
      <c r="N2115" s="302"/>
      <c r="O2115" s="302"/>
      <c r="P2115" s="302"/>
      <c r="Q2115" s="302"/>
      <c r="R2115" s="302"/>
      <c r="S2115" s="302"/>
      <c r="T2115" s="302"/>
      <c r="U2115" s="302"/>
      <c r="V2115" s="302"/>
      <c r="W2115" s="302"/>
      <c r="X2115" s="302"/>
      <c r="Y2115" s="302"/>
      <c r="Z2115" s="302"/>
      <c r="AA2115" s="302"/>
      <c r="AD2115"/>
      <c r="AE2115"/>
    </row>
    <row r="2116" spans="2:31" ht="114.75" hidden="1">
      <c r="B2116" s="313">
        <f t="shared" si="32"/>
        <v>0</v>
      </c>
      <c r="C2116" s="294"/>
      <c r="D2116" s="294"/>
      <c r="E2116" s="294"/>
      <c r="F2116" s="294"/>
      <c r="G2116" s="296"/>
      <c r="H2116" s="296"/>
      <c r="I2116" s="296"/>
      <c r="J2116" s="303"/>
      <c r="K2116" s="302"/>
      <c r="L2116" s="302"/>
      <c r="M2116" s="302"/>
      <c r="N2116" s="302"/>
      <c r="O2116" s="302"/>
      <c r="P2116" s="302"/>
      <c r="Q2116" s="302"/>
      <c r="R2116" s="302"/>
      <c r="S2116" s="302"/>
      <c r="T2116" s="302"/>
      <c r="U2116" s="302"/>
      <c r="V2116" s="302"/>
      <c r="W2116" s="302"/>
      <c r="X2116" s="302"/>
      <c r="Y2116" s="302"/>
      <c r="Z2116" s="302"/>
      <c r="AA2116" s="302"/>
      <c r="AD2116"/>
      <c r="AE2116"/>
    </row>
    <row r="2117" spans="2:31" ht="382.5" hidden="1">
      <c r="B2117" s="313">
        <f t="shared" si="32"/>
        <v>0</v>
      </c>
      <c r="C2117" s="294"/>
      <c r="D2117" s="294"/>
      <c r="E2117" s="294"/>
      <c r="F2117" s="294"/>
      <c r="G2117" s="294"/>
      <c r="H2117" s="294"/>
      <c r="I2117" s="294"/>
      <c r="J2117" s="303"/>
      <c r="K2117" s="302"/>
      <c r="L2117" s="302"/>
      <c r="M2117" s="302"/>
      <c r="N2117" s="302"/>
      <c r="O2117" s="302"/>
      <c r="P2117" s="302"/>
      <c r="Q2117" s="302"/>
      <c r="R2117" s="302"/>
      <c r="S2117" s="302"/>
      <c r="T2117" s="302"/>
      <c r="U2117" s="302"/>
      <c r="V2117" s="302"/>
      <c r="W2117" s="302"/>
      <c r="X2117" s="302"/>
      <c r="Y2117" s="302"/>
      <c r="Z2117" s="302"/>
      <c r="AA2117" s="302"/>
      <c r="AD2117"/>
      <c r="AE2117"/>
    </row>
    <row r="2118" spans="2:31" ht="306" hidden="1">
      <c r="B2118" s="313">
        <f t="shared" si="32"/>
        <v>0</v>
      </c>
      <c r="C2118" s="294"/>
      <c r="D2118" s="294"/>
      <c r="E2118" s="294"/>
      <c r="F2118" s="294"/>
      <c r="G2118" s="294"/>
      <c r="H2118" s="294"/>
      <c r="I2118" s="294"/>
      <c r="J2118" s="303"/>
      <c r="K2118" s="302"/>
      <c r="L2118" s="302"/>
      <c r="M2118" s="302"/>
      <c r="N2118" s="302"/>
      <c r="O2118" s="302"/>
      <c r="P2118" s="302"/>
      <c r="Q2118" s="302"/>
      <c r="R2118" s="302"/>
      <c r="S2118" s="302"/>
      <c r="T2118" s="302"/>
      <c r="U2118" s="302"/>
      <c r="V2118" s="302"/>
      <c r="W2118" s="302"/>
      <c r="X2118" s="302"/>
      <c r="Y2118" s="302"/>
      <c r="Z2118" s="302"/>
      <c r="AA2118" s="302"/>
      <c r="AD2118"/>
      <c r="AE2118"/>
    </row>
    <row r="2119" spans="2:31" ht="409.5" hidden="1">
      <c r="B2119" s="313">
        <f t="shared" si="32"/>
        <v>0</v>
      </c>
      <c r="C2119" s="294"/>
      <c r="D2119" s="294"/>
      <c r="E2119" s="294"/>
      <c r="F2119" s="294"/>
      <c r="G2119" s="294"/>
      <c r="H2119" s="294"/>
      <c r="I2119" s="294"/>
      <c r="J2119" s="303"/>
      <c r="K2119" s="302"/>
      <c r="L2119" s="302"/>
      <c r="M2119" s="302"/>
      <c r="N2119" s="302"/>
      <c r="O2119" s="302"/>
      <c r="P2119" s="302"/>
      <c r="Q2119" s="302"/>
      <c r="R2119" s="302"/>
      <c r="S2119" s="302"/>
      <c r="T2119" s="302"/>
      <c r="U2119" s="302"/>
      <c r="V2119" s="302"/>
      <c r="W2119" s="302"/>
      <c r="X2119" s="302"/>
      <c r="Y2119" s="302"/>
      <c r="Z2119" s="302"/>
      <c r="AA2119" s="302"/>
      <c r="AD2119"/>
      <c r="AE2119"/>
    </row>
    <row r="2120" spans="2:31" ht="409.5" hidden="1">
      <c r="B2120" s="313">
        <f t="shared" si="32"/>
        <v>0</v>
      </c>
      <c r="C2120" s="294"/>
      <c r="D2120" s="294"/>
      <c r="E2120" s="294"/>
      <c r="F2120" s="294"/>
      <c r="G2120" s="294"/>
      <c r="H2120" s="294"/>
      <c r="I2120" s="294"/>
      <c r="J2120" s="303"/>
      <c r="K2120" s="302"/>
      <c r="L2120" s="302"/>
      <c r="M2120" s="302"/>
      <c r="N2120" s="302"/>
      <c r="O2120" s="302"/>
      <c r="P2120" s="302"/>
      <c r="Q2120" s="302"/>
      <c r="R2120" s="302"/>
      <c r="S2120" s="302"/>
      <c r="T2120" s="302"/>
      <c r="U2120" s="302"/>
      <c r="V2120" s="302"/>
      <c r="W2120" s="302"/>
      <c r="X2120" s="302"/>
      <c r="Y2120" s="302"/>
      <c r="Z2120" s="302"/>
      <c r="AA2120" s="302"/>
      <c r="AD2120"/>
      <c r="AE2120"/>
    </row>
    <row r="2121" spans="2:31" ht="280.5" hidden="1">
      <c r="B2121" s="313">
        <f t="shared" si="32"/>
        <v>0</v>
      </c>
      <c r="C2121" s="294"/>
      <c r="D2121" s="294"/>
      <c r="E2121" s="294"/>
      <c r="F2121" s="294"/>
      <c r="G2121" s="294"/>
      <c r="H2121" s="294"/>
      <c r="I2121" s="294"/>
      <c r="J2121" s="303"/>
      <c r="K2121" s="302"/>
      <c r="L2121" s="302"/>
      <c r="M2121" s="302"/>
      <c r="N2121" s="302"/>
      <c r="O2121" s="302"/>
      <c r="P2121" s="302"/>
      <c r="Q2121" s="302"/>
      <c r="R2121" s="302"/>
      <c r="S2121" s="302"/>
      <c r="T2121" s="302"/>
      <c r="U2121" s="302"/>
      <c r="V2121" s="302"/>
      <c r="W2121" s="302"/>
      <c r="X2121" s="302"/>
      <c r="Y2121" s="302"/>
      <c r="Z2121" s="302"/>
      <c r="AA2121" s="302"/>
      <c r="AD2121"/>
      <c r="AE2121"/>
    </row>
    <row r="2122" spans="2:31" ht="306" hidden="1">
      <c r="B2122" s="313">
        <f t="shared" si="32"/>
        <v>0</v>
      </c>
      <c r="C2122" s="294"/>
      <c r="D2122" s="294"/>
      <c r="E2122" s="294"/>
      <c r="F2122" s="294"/>
      <c r="G2122" s="294"/>
      <c r="H2122" s="294"/>
      <c r="I2122" s="294"/>
      <c r="J2122" s="303"/>
      <c r="K2122" s="302"/>
      <c r="L2122" s="302"/>
      <c r="M2122" s="302"/>
      <c r="N2122" s="302"/>
      <c r="O2122" s="302"/>
      <c r="P2122" s="302"/>
      <c r="Q2122" s="302"/>
      <c r="R2122" s="302"/>
      <c r="S2122" s="302"/>
      <c r="T2122" s="302"/>
      <c r="U2122" s="302"/>
      <c r="V2122" s="302"/>
      <c r="W2122" s="302"/>
      <c r="X2122" s="302"/>
      <c r="Y2122" s="302"/>
      <c r="Z2122" s="302"/>
      <c r="AA2122" s="302"/>
      <c r="AD2122"/>
      <c r="AE2122"/>
    </row>
    <row r="2123" spans="2:31" ht="267.75" hidden="1">
      <c r="B2123" s="313">
        <f t="shared" si="32"/>
        <v>0</v>
      </c>
      <c r="C2123" s="294"/>
      <c r="D2123" s="294"/>
      <c r="E2123" s="294"/>
      <c r="F2123" s="294"/>
      <c r="G2123" s="294"/>
      <c r="H2123" s="294"/>
      <c r="I2123" s="294"/>
      <c r="J2123" s="303"/>
      <c r="K2123" s="302"/>
      <c r="L2123" s="302"/>
      <c r="M2123" s="302"/>
      <c r="N2123" s="302"/>
      <c r="O2123" s="302"/>
      <c r="P2123" s="302"/>
      <c r="Q2123" s="302"/>
      <c r="R2123" s="302"/>
      <c r="S2123" s="302"/>
      <c r="T2123" s="302"/>
      <c r="U2123" s="302"/>
      <c r="V2123" s="302"/>
      <c r="W2123" s="302"/>
      <c r="X2123" s="302"/>
      <c r="Y2123" s="302"/>
      <c r="Z2123" s="302"/>
      <c r="AA2123" s="302"/>
      <c r="AD2123"/>
      <c r="AE2123"/>
    </row>
    <row r="2124" spans="2:31" ht="409.5" hidden="1">
      <c r="B2124" s="313">
        <f t="shared" ref="B2124:B2187" si="33">IF($C$8=$B$6,"",AA2124)</f>
        <v>0</v>
      </c>
      <c r="C2124" s="294"/>
      <c r="D2124" s="294"/>
      <c r="E2124" s="294"/>
      <c r="F2124" s="294"/>
      <c r="G2124" s="294"/>
      <c r="H2124" s="294"/>
      <c r="I2124" s="294"/>
      <c r="J2124" s="303"/>
      <c r="K2124" s="302"/>
      <c r="L2124" s="302"/>
      <c r="M2124" s="302"/>
      <c r="N2124" s="302"/>
      <c r="O2124" s="302"/>
      <c r="P2124" s="302"/>
      <c r="Q2124" s="302"/>
      <c r="R2124" s="302"/>
      <c r="S2124" s="302"/>
      <c r="T2124" s="302"/>
      <c r="U2124" s="302"/>
      <c r="V2124" s="302"/>
      <c r="W2124" s="302"/>
      <c r="X2124" s="302"/>
      <c r="Y2124" s="302"/>
      <c r="Z2124" s="302"/>
      <c r="AA2124" s="302"/>
      <c r="AD2124"/>
      <c r="AE2124"/>
    </row>
    <row r="2125" spans="2:31" ht="409.5" hidden="1">
      <c r="B2125" s="313">
        <f t="shared" si="33"/>
        <v>0</v>
      </c>
      <c r="C2125" s="294"/>
      <c r="D2125" s="294"/>
      <c r="E2125" s="294"/>
      <c r="F2125" s="294"/>
      <c r="G2125" s="294"/>
      <c r="H2125" s="294"/>
      <c r="I2125" s="294"/>
      <c r="J2125" s="303"/>
      <c r="K2125" s="302"/>
      <c r="L2125" s="302"/>
      <c r="M2125" s="302"/>
      <c r="N2125" s="302"/>
      <c r="O2125" s="302"/>
      <c r="P2125" s="302"/>
      <c r="Q2125" s="302"/>
      <c r="R2125" s="302"/>
      <c r="S2125" s="302"/>
      <c r="T2125" s="302"/>
      <c r="U2125" s="302"/>
      <c r="V2125" s="302"/>
      <c r="W2125" s="302"/>
      <c r="X2125" s="302"/>
      <c r="Y2125" s="302"/>
      <c r="Z2125" s="302"/>
      <c r="AA2125" s="302"/>
      <c r="AD2125"/>
      <c r="AE2125"/>
    </row>
    <row r="2126" spans="2:31" ht="229.5" hidden="1">
      <c r="B2126" s="313">
        <f t="shared" si="33"/>
        <v>0</v>
      </c>
      <c r="C2126" s="294"/>
      <c r="D2126" s="294"/>
      <c r="E2126" s="294"/>
      <c r="F2126" s="294"/>
      <c r="G2126" s="296"/>
      <c r="H2126" s="296"/>
      <c r="I2126" s="296"/>
      <c r="J2126" s="303"/>
      <c r="K2126" s="302"/>
      <c r="L2126" s="302"/>
      <c r="M2126" s="302"/>
      <c r="N2126" s="302"/>
      <c r="O2126" s="302"/>
      <c r="P2126" s="302"/>
      <c r="Q2126" s="302"/>
      <c r="R2126" s="302"/>
      <c r="S2126" s="302"/>
      <c r="T2126" s="302"/>
      <c r="U2126" s="302"/>
      <c r="V2126" s="302"/>
      <c r="W2126" s="302"/>
      <c r="X2126" s="302"/>
      <c r="Y2126" s="302"/>
      <c r="Z2126" s="302"/>
      <c r="AA2126" s="302"/>
      <c r="AD2126"/>
      <c r="AE2126"/>
    </row>
    <row r="2127" spans="2:31" ht="178.5" hidden="1">
      <c r="B2127" s="313">
        <f t="shared" si="33"/>
        <v>0</v>
      </c>
      <c r="C2127" s="294"/>
      <c r="D2127" s="294"/>
      <c r="E2127" s="294"/>
      <c r="F2127" s="294"/>
      <c r="G2127" s="296"/>
      <c r="H2127" s="296"/>
      <c r="I2127" s="296"/>
      <c r="J2127" s="303"/>
      <c r="K2127" s="302"/>
      <c r="L2127" s="302"/>
      <c r="M2127" s="302"/>
      <c r="N2127" s="302"/>
      <c r="O2127" s="302"/>
      <c r="P2127" s="302"/>
      <c r="Q2127" s="302"/>
      <c r="R2127" s="302"/>
      <c r="S2127" s="302"/>
      <c r="T2127" s="302"/>
      <c r="U2127" s="302"/>
      <c r="V2127" s="302"/>
      <c r="W2127" s="302"/>
      <c r="X2127" s="302"/>
      <c r="Y2127" s="302"/>
      <c r="Z2127" s="302"/>
      <c r="AA2127" s="302"/>
      <c r="AD2127"/>
      <c r="AE2127"/>
    </row>
    <row r="2128" spans="2:31" ht="293.25" hidden="1">
      <c r="B2128" s="313">
        <f t="shared" si="33"/>
        <v>0</v>
      </c>
      <c r="C2128" s="294"/>
      <c r="D2128" s="294"/>
      <c r="E2128" s="294"/>
      <c r="F2128" s="294"/>
      <c r="G2128" s="296"/>
      <c r="H2128" s="296"/>
      <c r="I2128" s="296"/>
      <c r="J2128" s="303"/>
      <c r="K2128" s="302"/>
      <c r="L2128" s="302"/>
      <c r="M2128" s="302"/>
      <c r="N2128" s="302"/>
      <c r="O2128" s="302"/>
      <c r="P2128" s="302"/>
      <c r="Q2128" s="302"/>
      <c r="R2128" s="302"/>
      <c r="S2128" s="302"/>
      <c r="T2128" s="302"/>
      <c r="U2128" s="302"/>
      <c r="V2128" s="302"/>
      <c r="W2128" s="302"/>
      <c r="X2128" s="302"/>
      <c r="Y2128" s="302"/>
      <c r="Z2128" s="302"/>
      <c r="AA2128" s="302"/>
      <c r="AD2128"/>
      <c r="AE2128"/>
    </row>
    <row r="2129" spans="2:31" ht="409.5" hidden="1">
      <c r="B2129" s="313">
        <f t="shared" si="33"/>
        <v>0</v>
      </c>
      <c r="C2129" s="294"/>
      <c r="D2129" s="294"/>
      <c r="E2129" s="296"/>
      <c r="F2129" s="296"/>
      <c r="G2129" s="296"/>
      <c r="H2129" s="296"/>
      <c r="I2129" s="296"/>
      <c r="J2129" s="303"/>
      <c r="K2129" s="302"/>
      <c r="L2129" s="302"/>
      <c r="M2129" s="302"/>
      <c r="N2129" s="302"/>
      <c r="O2129" s="302"/>
      <c r="P2129" s="302"/>
      <c r="Q2129" s="302"/>
      <c r="R2129" s="302"/>
      <c r="S2129" s="302"/>
      <c r="T2129" s="302"/>
      <c r="U2129" s="302"/>
      <c r="V2129" s="302"/>
      <c r="W2129" s="302"/>
      <c r="X2129" s="302"/>
      <c r="Y2129" s="302"/>
      <c r="Z2129" s="302"/>
      <c r="AA2129" s="302"/>
      <c r="AD2129"/>
      <c r="AE2129"/>
    </row>
    <row r="2130" spans="2:31" ht="102" hidden="1">
      <c r="B2130" s="313">
        <f t="shared" si="33"/>
        <v>0</v>
      </c>
      <c r="C2130" s="294"/>
      <c r="D2130" s="294"/>
      <c r="E2130" s="296"/>
      <c r="F2130" s="296"/>
      <c r="G2130" s="296"/>
      <c r="H2130" s="296"/>
      <c r="I2130" s="296"/>
      <c r="J2130" s="303"/>
      <c r="K2130" s="302"/>
      <c r="L2130" s="302"/>
      <c r="M2130" s="302"/>
      <c r="N2130" s="302"/>
      <c r="O2130" s="302"/>
      <c r="P2130" s="302"/>
      <c r="Q2130" s="302"/>
      <c r="R2130" s="302"/>
      <c r="S2130" s="302"/>
      <c r="T2130" s="302"/>
      <c r="U2130" s="302"/>
      <c r="V2130" s="302"/>
      <c r="W2130" s="302"/>
      <c r="X2130" s="302"/>
      <c r="Y2130" s="302"/>
      <c r="Z2130" s="302"/>
      <c r="AA2130" s="302"/>
      <c r="AD2130"/>
      <c r="AE2130"/>
    </row>
    <row r="2131" spans="2:31" ht="409.5" hidden="1">
      <c r="B2131" s="313">
        <f t="shared" si="33"/>
        <v>0</v>
      </c>
      <c r="C2131" s="294"/>
      <c r="D2131" s="294"/>
      <c r="E2131" s="296"/>
      <c r="F2131" s="296"/>
      <c r="G2131" s="296"/>
      <c r="H2131" s="296"/>
      <c r="I2131" s="296"/>
      <c r="J2131" s="303"/>
      <c r="K2131" s="302"/>
      <c r="L2131" s="302"/>
      <c r="M2131" s="302"/>
      <c r="N2131" s="302"/>
      <c r="O2131" s="302"/>
      <c r="P2131" s="302"/>
      <c r="Q2131" s="302"/>
      <c r="R2131" s="302"/>
      <c r="S2131" s="302"/>
      <c r="T2131" s="302"/>
      <c r="U2131" s="302"/>
      <c r="V2131" s="302"/>
      <c r="W2131" s="302"/>
      <c r="X2131" s="302"/>
      <c r="Y2131" s="302"/>
      <c r="Z2131" s="302"/>
      <c r="AA2131" s="302"/>
      <c r="AD2131"/>
      <c r="AE2131"/>
    </row>
    <row r="2132" spans="2:31" ht="204" hidden="1">
      <c r="B2132" s="313">
        <f t="shared" si="33"/>
        <v>0</v>
      </c>
      <c r="C2132" s="294"/>
      <c r="D2132" s="294"/>
      <c r="E2132" s="296"/>
      <c r="F2132" s="296"/>
      <c r="G2132" s="296"/>
      <c r="H2132" s="296"/>
      <c r="I2132" s="296"/>
      <c r="J2132" s="303"/>
      <c r="K2132" s="302"/>
      <c r="L2132" s="302"/>
      <c r="M2132" s="302"/>
      <c r="N2132" s="302"/>
      <c r="O2132" s="302"/>
      <c r="P2132" s="302"/>
      <c r="Q2132" s="302"/>
      <c r="R2132" s="302"/>
      <c r="S2132" s="302"/>
      <c r="T2132" s="302"/>
      <c r="U2132" s="302"/>
      <c r="V2132" s="302"/>
      <c r="W2132" s="302"/>
      <c r="X2132" s="302"/>
      <c r="Y2132" s="302"/>
      <c r="Z2132" s="302"/>
      <c r="AA2132" s="302"/>
      <c r="AD2132"/>
      <c r="AE2132"/>
    </row>
    <row r="2133" spans="2:31" ht="409.5" hidden="1">
      <c r="B2133" s="313">
        <f t="shared" si="33"/>
        <v>0</v>
      </c>
      <c r="C2133" s="294"/>
      <c r="D2133" s="294"/>
      <c r="E2133" s="296"/>
      <c r="F2133" s="296"/>
      <c r="G2133" s="296"/>
      <c r="H2133" s="296"/>
      <c r="I2133" s="296"/>
      <c r="J2133" s="303"/>
      <c r="K2133" s="302"/>
      <c r="L2133" s="302"/>
      <c r="M2133" s="302"/>
      <c r="N2133" s="302"/>
      <c r="O2133" s="302"/>
      <c r="P2133" s="302"/>
      <c r="Q2133" s="302"/>
      <c r="R2133" s="302"/>
      <c r="S2133" s="302"/>
      <c r="T2133" s="302"/>
      <c r="U2133" s="302"/>
      <c r="V2133" s="302"/>
      <c r="W2133" s="302"/>
      <c r="X2133" s="302"/>
      <c r="Y2133" s="302"/>
      <c r="Z2133" s="302"/>
      <c r="AA2133" s="302"/>
      <c r="AD2133"/>
      <c r="AE2133"/>
    </row>
    <row r="2134" spans="2:31" ht="153" hidden="1">
      <c r="B2134" s="313">
        <f t="shared" si="33"/>
        <v>0</v>
      </c>
      <c r="C2134" s="294"/>
      <c r="D2134" s="294"/>
      <c r="E2134" s="296"/>
      <c r="F2134" s="296"/>
      <c r="G2134" s="296"/>
      <c r="H2134" s="296"/>
      <c r="I2134" s="296"/>
      <c r="J2134" s="303"/>
      <c r="K2134" s="302"/>
      <c r="L2134" s="302"/>
      <c r="M2134" s="302"/>
      <c r="N2134" s="302"/>
      <c r="O2134" s="302"/>
      <c r="P2134" s="302"/>
      <c r="Q2134" s="302"/>
      <c r="R2134" s="302"/>
      <c r="S2134" s="302"/>
      <c r="T2134" s="302"/>
      <c r="U2134" s="302"/>
      <c r="V2134" s="302"/>
      <c r="W2134" s="302"/>
      <c r="X2134" s="302"/>
      <c r="Y2134" s="302"/>
      <c r="Z2134" s="302"/>
      <c r="AA2134" s="302"/>
      <c r="AD2134"/>
      <c r="AE2134"/>
    </row>
    <row r="2135" spans="2:31" ht="409.5" hidden="1">
      <c r="B2135" s="313">
        <f t="shared" si="33"/>
        <v>0</v>
      </c>
      <c r="C2135" s="294"/>
      <c r="D2135" s="294"/>
      <c r="E2135" s="296"/>
      <c r="F2135" s="296"/>
      <c r="G2135" s="296"/>
      <c r="H2135" s="296"/>
      <c r="I2135" s="296"/>
      <c r="J2135" s="303"/>
      <c r="K2135" s="302"/>
      <c r="L2135" s="302"/>
      <c r="M2135" s="302"/>
      <c r="N2135" s="302"/>
      <c r="O2135" s="302"/>
      <c r="P2135" s="302"/>
      <c r="Q2135" s="302"/>
      <c r="R2135" s="302"/>
      <c r="S2135" s="302"/>
      <c r="T2135" s="302"/>
      <c r="U2135" s="302"/>
      <c r="V2135" s="302"/>
      <c r="W2135" s="302"/>
      <c r="X2135" s="302"/>
      <c r="Y2135" s="302"/>
      <c r="Z2135" s="302"/>
      <c r="AA2135" s="302"/>
      <c r="AD2135"/>
      <c r="AE2135"/>
    </row>
    <row r="2136" spans="2:31" ht="409.5" hidden="1">
      <c r="B2136" s="313">
        <f t="shared" si="33"/>
        <v>0</v>
      </c>
      <c r="C2136" s="294"/>
      <c r="D2136" s="294"/>
      <c r="E2136" s="296"/>
      <c r="F2136" s="296"/>
      <c r="G2136" s="296"/>
      <c r="H2136" s="296"/>
      <c r="I2136" s="296"/>
      <c r="J2136" s="303"/>
      <c r="K2136" s="302"/>
      <c r="L2136" s="302"/>
      <c r="M2136" s="302"/>
      <c r="N2136" s="302"/>
      <c r="O2136" s="302"/>
      <c r="P2136" s="302"/>
      <c r="Q2136" s="302"/>
      <c r="R2136" s="302"/>
      <c r="S2136" s="302"/>
      <c r="T2136" s="302"/>
      <c r="U2136" s="302"/>
      <c r="V2136" s="302"/>
      <c r="W2136" s="302"/>
      <c r="X2136" s="302"/>
      <c r="Y2136" s="302"/>
      <c r="Z2136" s="302"/>
      <c r="AA2136" s="302"/>
      <c r="AD2136"/>
      <c r="AE2136"/>
    </row>
    <row r="2137" spans="2:31" ht="102" hidden="1">
      <c r="B2137" s="313">
        <f t="shared" si="33"/>
        <v>0</v>
      </c>
      <c r="C2137" s="294"/>
      <c r="D2137" s="294"/>
      <c r="E2137" s="296"/>
      <c r="F2137" s="296"/>
      <c r="G2137" s="296"/>
      <c r="H2137" s="296"/>
      <c r="I2137" s="296"/>
      <c r="J2137" s="303"/>
      <c r="K2137" s="302"/>
      <c r="L2137" s="302"/>
      <c r="M2137" s="302"/>
      <c r="N2137" s="302"/>
      <c r="O2137" s="302"/>
      <c r="P2137" s="302"/>
      <c r="Q2137" s="302"/>
      <c r="R2137" s="302"/>
      <c r="S2137" s="302"/>
      <c r="T2137" s="302"/>
      <c r="U2137" s="302"/>
      <c r="V2137" s="302"/>
      <c r="W2137" s="302"/>
      <c r="X2137" s="302"/>
      <c r="Y2137" s="302"/>
      <c r="Z2137" s="302"/>
      <c r="AA2137" s="302"/>
      <c r="AD2137"/>
      <c r="AE2137"/>
    </row>
    <row r="2138" spans="2:31" ht="280.5" hidden="1">
      <c r="B2138" s="313">
        <f t="shared" si="33"/>
        <v>0</v>
      </c>
      <c r="C2138" s="294"/>
      <c r="D2138" s="294"/>
      <c r="E2138" s="296"/>
      <c r="F2138" s="296"/>
      <c r="G2138" s="296"/>
      <c r="H2138" s="296"/>
      <c r="I2138" s="296"/>
      <c r="J2138" s="303"/>
      <c r="K2138" s="302"/>
      <c r="L2138" s="302"/>
      <c r="M2138" s="302"/>
      <c r="N2138" s="302"/>
      <c r="O2138" s="302"/>
      <c r="P2138" s="302"/>
      <c r="Q2138" s="302"/>
      <c r="R2138" s="302"/>
      <c r="S2138" s="302"/>
      <c r="T2138" s="302"/>
      <c r="U2138" s="302"/>
      <c r="V2138" s="302"/>
      <c r="W2138" s="302"/>
      <c r="X2138" s="302"/>
      <c r="Y2138" s="302"/>
      <c r="Z2138" s="302"/>
      <c r="AA2138" s="302"/>
      <c r="AD2138"/>
      <c r="AE2138"/>
    </row>
    <row r="2139" spans="2:31" ht="409.5" hidden="1">
      <c r="B2139" s="313">
        <f t="shared" si="33"/>
        <v>0</v>
      </c>
      <c r="C2139" s="294"/>
      <c r="D2139" s="294"/>
      <c r="E2139" s="294"/>
      <c r="F2139" s="294"/>
      <c r="G2139" s="296"/>
      <c r="H2139" s="296"/>
      <c r="I2139" s="296"/>
      <c r="J2139" s="303"/>
      <c r="K2139" s="302"/>
      <c r="L2139" s="302"/>
      <c r="M2139" s="302"/>
      <c r="N2139" s="302"/>
      <c r="O2139" s="302"/>
      <c r="P2139" s="302"/>
      <c r="Q2139" s="302"/>
      <c r="R2139" s="302"/>
      <c r="S2139" s="302"/>
      <c r="T2139" s="302"/>
      <c r="U2139" s="302"/>
      <c r="V2139" s="302"/>
      <c r="W2139" s="302"/>
      <c r="X2139" s="302"/>
      <c r="Y2139" s="302"/>
      <c r="Z2139" s="302"/>
      <c r="AA2139" s="302"/>
      <c r="AD2139"/>
      <c r="AE2139"/>
    </row>
    <row r="2140" spans="2:31" ht="306" hidden="1">
      <c r="B2140" s="313">
        <f t="shared" si="33"/>
        <v>0</v>
      </c>
      <c r="C2140" s="294"/>
      <c r="D2140" s="294"/>
      <c r="E2140" s="294"/>
      <c r="F2140" s="294"/>
      <c r="G2140" s="294"/>
      <c r="H2140" s="294"/>
      <c r="I2140" s="294"/>
      <c r="J2140" s="303"/>
      <c r="K2140" s="302"/>
      <c r="L2140" s="302"/>
      <c r="M2140" s="302"/>
      <c r="N2140" s="302"/>
      <c r="O2140" s="302"/>
      <c r="P2140" s="302"/>
      <c r="Q2140" s="302"/>
      <c r="R2140" s="302"/>
      <c r="S2140" s="302"/>
      <c r="T2140" s="302"/>
      <c r="U2140" s="302"/>
      <c r="V2140" s="302"/>
      <c r="W2140" s="302"/>
      <c r="X2140" s="302"/>
      <c r="Y2140" s="302"/>
      <c r="Z2140" s="302"/>
      <c r="AA2140" s="302"/>
      <c r="AD2140"/>
      <c r="AE2140"/>
    </row>
    <row r="2141" spans="2:31" ht="382.5" hidden="1">
      <c r="B2141" s="313">
        <f t="shared" si="33"/>
        <v>0</v>
      </c>
      <c r="C2141" s="294"/>
      <c r="D2141" s="294"/>
      <c r="E2141" s="296"/>
      <c r="F2141" s="296"/>
      <c r="G2141" s="296"/>
      <c r="H2141" s="296"/>
      <c r="I2141" s="296"/>
      <c r="J2141" s="303"/>
      <c r="K2141" s="302"/>
      <c r="L2141" s="302"/>
      <c r="M2141" s="302"/>
      <c r="N2141" s="302"/>
      <c r="O2141" s="302"/>
      <c r="P2141" s="302"/>
      <c r="Q2141" s="302"/>
      <c r="R2141" s="302"/>
      <c r="S2141" s="302"/>
      <c r="T2141" s="302"/>
      <c r="U2141" s="302"/>
      <c r="V2141" s="302"/>
      <c r="W2141" s="302"/>
      <c r="X2141" s="302"/>
      <c r="Y2141" s="302"/>
      <c r="Z2141" s="302"/>
      <c r="AA2141" s="302"/>
      <c r="AD2141"/>
      <c r="AE2141"/>
    </row>
    <row r="2142" spans="2:31" ht="409.5" hidden="1">
      <c r="B2142" s="313">
        <f t="shared" si="33"/>
        <v>0</v>
      </c>
      <c r="C2142" s="294"/>
      <c r="D2142" s="294"/>
      <c r="E2142" s="296"/>
      <c r="F2142" s="296"/>
      <c r="G2142" s="296"/>
      <c r="H2142" s="296"/>
      <c r="I2142" s="296"/>
      <c r="J2142" s="303"/>
      <c r="K2142" s="302"/>
      <c r="L2142" s="302"/>
      <c r="M2142" s="302"/>
      <c r="N2142" s="302"/>
      <c r="O2142" s="302"/>
      <c r="P2142" s="302"/>
      <c r="Q2142" s="302"/>
      <c r="R2142" s="302"/>
      <c r="S2142" s="302"/>
      <c r="T2142" s="302"/>
      <c r="U2142" s="302"/>
      <c r="V2142" s="302"/>
      <c r="W2142" s="302"/>
      <c r="X2142" s="302"/>
      <c r="Y2142" s="302"/>
      <c r="Z2142" s="302"/>
      <c r="AA2142" s="302"/>
      <c r="AD2142"/>
      <c r="AE2142"/>
    </row>
    <row r="2143" spans="2:31" ht="409.5" hidden="1">
      <c r="B2143" s="313">
        <f t="shared" si="33"/>
        <v>0</v>
      </c>
      <c r="C2143" s="294"/>
      <c r="D2143" s="294"/>
      <c r="E2143" s="296"/>
      <c r="F2143" s="296"/>
      <c r="G2143" s="296"/>
      <c r="H2143" s="296"/>
      <c r="I2143" s="296"/>
      <c r="J2143" s="303"/>
      <c r="K2143" s="302"/>
      <c r="L2143" s="302"/>
      <c r="M2143" s="302"/>
      <c r="N2143" s="302"/>
      <c r="O2143" s="302"/>
      <c r="P2143" s="302"/>
      <c r="Q2143" s="302"/>
      <c r="R2143" s="302"/>
      <c r="S2143" s="302"/>
      <c r="T2143" s="302"/>
      <c r="U2143" s="302"/>
      <c r="V2143" s="302"/>
      <c r="W2143" s="302"/>
      <c r="X2143" s="302"/>
      <c r="Y2143" s="302"/>
      <c r="Z2143" s="302"/>
      <c r="AA2143" s="302"/>
      <c r="AD2143"/>
      <c r="AE2143"/>
    </row>
    <row r="2144" spans="2:31" ht="409.5" hidden="1">
      <c r="B2144" s="313">
        <f t="shared" si="33"/>
        <v>0</v>
      </c>
      <c r="C2144" s="294"/>
      <c r="D2144" s="294"/>
      <c r="E2144" s="296"/>
      <c r="F2144" s="296"/>
      <c r="G2144" s="296"/>
      <c r="H2144" s="296"/>
      <c r="I2144" s="296"/>
      <c r="J2144" s="303"/>
      <c r="K2144" s="302"/>
      <c r="L2144" s="302"/>
      <c r="M2144" s="302"/>
      <c r="N2144" s="302"/>
      <c r="O2144" s="302"/>
      <c r="P2144" s="302"/>
      <c r="Q2144" s="302"/>
      <c r="R2144" s="302"/>
      <c r="S2144" s="302"/>
      <c r="T2144" s="302"/>
      <c r="U2144" s="302"/>
      <c r="V2144" s="302"/>
      <c r="W2144" s="302"/>
      <c r="X2144" s="302"/>
      <c r="Y2144" s="302"/>
      <c r="Z2144" s="302"/>
      <c r="AA2144" s="302"/>
      <c r="AD2144"/>
      <c r="AE2144"/>
    </row>
    <row r="2145" spans="2:31" ht="280.5" hidden="1">
      <c r="B2145" s="313">
        <f t="shared" si="33"/>
        <v>0</v>
      </c>
      <c r="C2145" s="294"/>
      <c r="D2145" s="294"/>
      <c r="E2145" s="296"/>
      <c r="F2145" s="296"/>
      <c r="G2145" s="296"/>
      <c r="H2145" s="296"/>
      <c r="I2145" s="296"/>
      <c r="J2145" s="303"/>
      <c r="K2145" s="302"/>
      <c r="L2145" s="302"/>
      <c r="M2145" s="302"/>
      <c r="N2145" s="302"/>
      <c r="O2145" s="302"/>
      <c r="P2145" s="302"/>
      <c r="Q2145" s="302"/>
      <c r="R2145" s="302"/>
      <c r="S2145" s="302"/>
      <c r="T2145" s="302"/>
      <c r="U2145" s="302"/>
      <c r="V2145" s="302"/>
      <c r="W2145" s="302"/>
      <c r="X2145" s="302"/>
      <c r="Y2145" s="302"/>
      <c r="Z2145" s="302"/>
      <c r="AA2145" s="302"/>
      <c r="AD2145"/>
      <c r="AE2145"/>
    </row>
    <row r="2146" spans="2:31" ht="409.5" hidden="1">
      <c r="B2146" s="313">
        <f t="shared" si="33"/>
        <v>0</v>
      </c>
      <c r="C2146" s="294"/>
      <c r="D2146" s="294"/>
      <c r="E2146" s="296"/>
      <c r="F2146" s="296"/>
      <c r="G2146" s="296"/>
      <c r="H2146" s="296"/>
      <c r="I2146" s="296"/>
      <c r="J2146" s="303"/>
      <c r="K2146" s="302"/>
      <c r="L2146" s="302"/>
      <c r="M2146" s="302"/>
      <c r="N2146" s="302"/>
      <c r="O2146" s="302"/>
      <c r="P2146" s="302"/>
      <c r="Q2146" s="302"/>
      <c r="R2146" s="302"/>
      <c r="S2146" s="302"/>
      <c r="T2146" s="302"/>
      <c r="U2146" s="302"/>
      <c r="V2146" s="302"/>
      <c r="W2146" s="302"/>
      <c r="X2146" s="302"/>
      <c r="Y2146" s="302"/>
      <c r="Z2146" s="302"/>
      <c r="AA2146" s="302"/>
      <c r="AD2146"/>
      <c r="AE2146"/>
    </row>
    <row r="2147" spans="2:31" ht="409.5" hidden="1">
      <c r="B2147" s="313">
        <f t="shared" si="33"/>
        <v>0</v>
      </c>
      <c r="C2147" s="294"/>
      <c r="D2147" s="294"/>
      <c r="E2147" s="296"/>
      <c r="F2147" s="296"/>
      <c r="G2147" s="296"/>
      <c r="H2147" s="296"/>
      <c r="I2147" s="296"/>
      <c r="J2147" s="303"/>
      <c r="K2147" s="302"/>
      <c r="L2147" s="302"/>
      <c r="M2147" s="302"/>
      <c r="N2147" s="302"/>
      <c r="O2147" s="302"/>
      <c r="P2147" s="302"/>
      <c r="Q2147" s="302"/>
      <c r="R2147" s="302"/>
      <c r="S2147" s="302"/>
      <c r="T2147" s="302"/>
      <c r="U2147" s="302"/>
      <c r="V2147" s="302"/>
      <c r="W2147" s="302"/>
      <c r="X2147" s="302"/>
      <c r="Y2147" s="302"/>
      <c r="Z2147" s="302"/>
      <c r="AA2147" s="302"/>
      <c r="AD2147"/>
      <c r="AE2147"/>
    </row>
    <row r="2148" spans="2:31" ht="395.25" hidden="1">
      <c r="B2148" s="313">
        <f t="shared" si="33"/>
        <v>0</v>
      </c>
      <c r="C2148" s="294"/>
      <c r="D2148" s="294"/>
      <c r="E2148" s="296"/>
      <c r="F2148" s="296"/>
      <c r="G2148" s="296"/>
      <c r="H2148" s="296"/>
      <c r="I2148" s="296"/>
      <c r="J2148" s="303"/>
      <c r="K2148" s="302"/>
      <c r="L2148" s="302"/>
      <c r="M2148" s="302"/>
      <c r="N2148" s="302"/>
      <c r="O2148" s="302"/>
      <c r="P2148" s="302"/>
      <c r="Q2148" s="302"/>
      <c r="R2148" s="302"/>
      <c r="S2148" s="302"/>
      <c r="T2148" s="302"/>
      <c r="U2148" s="302"/>
      <c r="V2148" s="302"/>
      <c r="W2148" s="302"/>
      <c r="X2148" s="302"/>
      <c r="Y2148" s="302"/>
      <c r="Z2148" s="302"/>
      <c r="AA2148" s="302"/>
      <c r="AD2148"/>
      <c r="AE2148"/>
    </row>
    <row r="2149" spans="2:31" ht="178.5" hidden="1">
      <c r="B2149" s="313">
        <f t="shared" si="33"/>
        <v>0</v>
      </c>
      <c r="C2149" s="296"/>
      <c r="D2149" s="296"/>
      <c r="E2149" s="296"/>
      <c r="F2149" s="296"/>
      <c r="G2149" s="296"/>
      <c r="H2149" s="296"/>
      <c r="I2149" s="296"/>
      <c r="J2149" s="303"/>
      <c r="K2149" s="302"/>
      <c r="L2149" s="302"/>
      <c r="M2149" s="302"/>
      <c r="N2149" s="302"/>
      <c r="O2149" s="302"/>
      <c r="P2149" s="302"/>
      <c r="Q2149" s="302"/>
      <c r="R2149" s="302"/>
      <c r="S2149" s="302"/>
      <c r="T2149" s="302"/>
      <c r="U2149" s="302"/>
      <c r="V2149" s="302"/>
      <c r="W2149" s="302"/>
      <c r="X2149" s="302"/>
      <c r="Y2149" s="302"/>
      <c r="Z2149" s="302"/>
      <c r="AA2149" s="302"/>
      <c r="AD2149"/>
      <c r="AE2149"/>
    </row>
    <row r="2150" spans="2:31" ht="409.5" hidden="1">
      <c r="B2150" s="313">
        <f t="shared" si="33"/>
        <v>0</v>
      </c>
      <c r="C2150" s="296"/>
      <c r="D2150" s="296"/>
      <c r="E2150" s="296"/>
      <c r="F2150" s="296"/>
      <c r="G2150" s="296"/>
      <c r="H2150" s="296"/>
      <c r="I2150" s="296"/>
      <c r="J2150" s="303"/>
      <c r="K2150" s="302"/>
      <c r="L2150" s="302"/>
      <c r="M2150" s="302"/>
      <c r="N2150" s="302"/>
      <c r="O2150" s="302"/>
      <c r="P2150" s="302"/>
      <c r="Q2150" s="302"/>
      <c r="R2150" s="302"/>
      <c r="S2150" s="302"/>
      <c r="T2150" s="302"/>
      <c r="U2150" s="302"/>
      <c r="V2150" s="302"/>
      <c r="W2150" s="302"/>
      <c r="X2150" s="302"/>
      <c r="Y2150" s="302"/>
      <c r="Z2150" s="302"/>
      <c r="AA2150" s="302"/>
      <c r="AD2150"/>
      <c r="AE2150"/>
    </row>
    <row r="2151" spans="2:31" ht="267.75" hidden="1">
      <c r="B2151" s="313">
        <f t="shared" si="33"/>
        <v>0</v>
      </c>
      <c r="C2151" s="296"/>
      <c r="D2151" s="296"/>
      <c r="E2151" s="296"/>
      <c r="F2151" s="296"/>
      <c r="G2151" s="296"/>
      <c r="H2151" s="296"/>
      <c r="I2151" s="296"/>
      <c r="J2151" s="303"/>
      <c r="K2151" s="302"/>
      <c r="L2151" s="302"/>
      <c r="M2151" s="302"/>
      <c r="N2151" s="302"/>
      <c r="O2151" s="302"/>
      <c r="P2151" s="302"/>
      <c r="Q2151" s="302"/>
      <c r="R2151" s="302"/>
      <c r="S2151" s="302"/>
      <c r="T2151" s="302"/>
      <c r="U2151" s="302"/>
      <c r="V2151" s="302"/>
      <c r="W2151" s="302"/>
      <c r="X2151" s="302"/>
      <c r="Y2151" s="302"/>
      <c r="Z2151" s="302"/>
      <c r="AA2151" s="302"/>
      <c r="AD2151"/>
      <c r="AE2151"/>
    </row>
    <row r="2152" spans="2:31" ht="409.5" hidden="1">
      <c r="B2152" s="313">
        <f t="shared" si="33"/>
        <v>0</v>
      </c>
      <c r="C2152" s="296"/>
      <c r="D2152" s="296"/>
      <c r="E2152" s="296"/>
      <c r="F2152" s="296"/>
      <c r="G2152" s="296"/>
      <c r="H2152" s="296"/>
      <c r="I2152" s="296"/>
      <c r="J2152" s="303"/>
      <c r="K2152" s="302"/>
      <c r="L2152" s="302"/>
      <c r="M2152" s="302"/>
      <c r="N2152" s="302"/>
      <c r="O2152" s="302"/>
      <c r="P2152" s="302"/>
      <c r="Q2152" s="302"/>
      <c r="R2152" s="302"/>
      <c r="S2152" s="302"/>
      <c r="T2152" s="302"/>
      <c r="U2152" s="302"/>
      <c r="V2152" s="302"/>
      <c r="W2152" s="302"/>
      <c r="X2152" s="302"/>
      <c r="Y2152" s="302"/>
      <c r="Z2152" s="302"/>
      <c r="AA2152" s="302"/>
      <c r="AD2152"/>
      <c r="AE2152"/>
    </row>
    <row r="2153" spans="2:31" ht="255" hidden="1">
      <c r="B2153" s="313">
        <f t="shared" si="33"/>
        <v>0</v>
      </c>
      <c r="C2153" s="296"/>
      <c r="D2153" s="296"/>
      <c r="E2153" s="296"/>
      <c r="F2153" s="296"/>
      <c r="G2153" s="296"/>
      <c r="H2153" s="296"/>
      <c r="I2153" s="296"/>
      <c r="J2153" s="303"/>
      <c r="K2153" s="302"/>
      <c r="L2153" s="302"/>
      <c r="M2153" s="302"/>
      <c r="N2153" s="302"/>
      <c r="O2153" s="302"/>
      <c r="P2153" s="302"/>
      <c r="Q2153" s="302"/>
      <c r="R2153" s="302"/>
      <c r="S2153" s="302"/>
      <c r="T2153" s="302"/>
      <c r="U2153" s="302"/>
      <c r="V2153" s="302"/>
      <c r="W2153" s="302"/>
      <c r="X2153" s="302"/>
      <c r="Y2153" s="302"/>
      <c r="Z2153" s="302"/>
      <c r="AA2153" s="302"/>
      <c r="AD2153"/>
      <c r="AE2153"/>
    </row>
    <row r="2154" spans="2:31" ht="280.5" hidden="1">
      <c r="B2154" s="313">
        <f t="shared" si="33"/>
        <v>0</v>
      </c>
      <c r="C2154" s="296"/>
      <c r="D2154" s="296"/>
      <c r="E2154" s="296"/>
      <c r="F2154" s="296"/>
      <c r="G2154" s="296"/>
      <c r="H2154" s="296"/>
      <c r="I2154" s="296"/>
      <c r="J2154" s="303"/>
      <c r="K2154" s="302"/>
      <c r="L2154" s="302"/>
      <c r="M2154" s="302"/>
      <c r="N2154" s="302"/>
      <c r="O2154" s="302"/>
      <c r="P2154" s="302"/>
      <c r="Q2154" s="302"/>
      <c r="R2154" s="302"/>
      <c r="S2154" s="302"/>
      <c r="T2154" s="302"/>
      <c r="U2154" s="302"/>
      <c r="V2154" s="302"/>
      <c r="W2154" s="302"/>
      <c r="X2154" s="302"/>
      <c r="Y2154" s="302"/>
      <c r="Z2154" s="302"/>
      <c r="AA2154" s="302"/>
      <c r="AD2154"/>
      <c r="AE2154"/>
    </row>
    <row r="2155" spans="2:31" ht="409.5" hidden="1">
      <c r="B2155" s="313">
        <f t="shared" si="33"/>
        <v>0</v>
      </c>
      <c r="C2155" s="296"/>
      <c r="D2155" s="296"/>
      <c r="E2155" s="296"/>
      <c r="F2155" s="296"/>
      <c r="G2155" s="296"/>
      <c r="H2155" s="296"/>
      <c r="I2155" s="296"/>
      <c r="J2155" s="303"/>
      <c r="K2155" s="302"/>
      <c r="L2155" s="302"/>
      <c r="M2155" s="302"/>
      <c r="N2155" s="302"/>
      <c r="O2155" s="302"/>
      <c r="P2155" s="302"/>
      <c r="Q2155" s="302"/>
      <c r="R2155" s="302"/>
      <c r="S2155" s="302"/>
      <c r="T2155" s="302"/>
      <c r="U2155" s="302"/>
      <c r="V2155" s="302"/>
      <c r="W2155" s="302"/>
      <c r="X2155" s="302"/>
      <c r="Y2155" s="302"/>
      <c r="Z2155" s="302"/>
      <c r="AA2155" s="302"/>
      <c r="AD2155"/>
      <c r="AE2155"/>
    </row>
    <row r="2156" spans="2:31" ht="89.25" hidden="1">
      <c r="B2156" s="313">
        <f t="shared" si="33"/>
        <v>0</v>
      </c>
      <c r="C2156" s="296"/>
      <c r="D2156" s="296"/>
      <c r="E2156" s="296"/>
      <c r="F2156" s="296"/>
      <c r="G2156" s="296"/>
      <c r="H2156" s="296"/>
      <c r="I2156" s="296"/>
      <c r="J2156" s="303"/>
      <c r="K2156" s="302"/>
      <c r="L2156" s="302"/>
      <c r="M2156" s="302"/>
      <c r="N2156" s="302"/>
      <c r="O2156" s="302"/>
      <c r="P2156" s="302"/>
      <c r="Q2156" s="302"/>
      <c r="R2156" s="302"/>
      <c r="S2156" s="302"/>
      <c r="T2156" s="302"/>
      <c r="U2156" s="302"/>
      <c r="V2156" s="302"/>
      <c r="W2156" s="302"/>
      <c r="X2156" s="302"/>
      <c r="Y2156" s="302"/>
      <c r="Z2156" s="302"/>
      <c r="AA2156" s="302"/>
      <c r="AD2156"/>
      <c r="AE2156"/>
    </row>
    <row r="2157" spans="2:31" ht="409.5" hidden="1">
      <c r="B2157" s="313">
        <f t="shared" si="33"/>
        <v>0</v>
      </c>
      <c r="C2157" s="296"/>
      <c r="D2157" s="296"/>
      <c r="E2157" s="296"/>
      <c r="F2157" s="296"/>
      <c r="G2157" s="296"/>
      <c r="H2157" s="296"/>
      <c r="I2157" s="296"/>
      <c r="J2157" s="303"/>
      <c r="K2157" s="302"/>
      <c r="L2157" s="302"/>
      <c r="M2157" s="302"/>
      <c r="N2157" s="302"/>
      <c r="O2157" s="302"/>
      <c r="P2157" s="302"/>
      <c r="Q2157" s="302"/>
      <c r="R2157" s="302"/>
      <c r="S2157" s="302"/>
      <c r="T2157" s="302"/>
      <c r="U2157" s="302"/>
      <c r="V2157" s="302"/>
      <c r="W2157" s="302"/>
      <c r="X2157" s="302"/>
      <c r="Y2157" s="302"/>
      <c r="Z2157" s="302"/>
      <c r="AA2157" s="302"/>
      <c r="AD2157"/>
      <c r="AE2157"/>
    </row>
    <row r="2158" spans="2:31" ht="267.75" hidden="1">
      <c r="B2158" s="313">
        <f t="shared" si="33"/>
        <v>0</v>
      </c>
      <c r="C2158" s="296"/>
      <c r="D2158" s="296"/>
      <c r="E2158" s="296"/>
      <c r="F2158" s="296"/>
      <c r="G2158" s="296"/>
      <c r="H2158" s="296"/>
      <c r="I2158" s="296"/>
      <c r="J2158" s="303"/>
      <c r="K2158" s="302"/>
      <c r="L2158" s="302"/>
      <c r="M2158" s="302"/>
      <c r="N2158" s="302"/>
      <c r="O2158" s="302"/>
      <c r="P2158" s="302"/>
      <c r="Q2158" s="302"/>
      <c r="R2158" s="302"/>
      <c r="S2158" s="302"/>
      <c r="T2158" s="302"/>
      <c r="U2158" s="302"/>
      <c r="V2158" s="302"/>
      <c r="W2158" s="302"/>
      <c r="X2158" s="302"/>
      <c r="Y2158" s="302"/>
      <c r="Z2158" s="302"/>
      <c r="AA2158" s="302"/>
      <c r="AD2158"/>
      <c r="AE2158"/>
    </row>
    <row r="2159" spans="2:31" ht="242.25" hidden="1">
      <c r="B2159" s="313">
        <f t="shared" si="33"/>
        <v>0</v>
      </c>
      <c r="C2159" s="296"/>
      <c r="D2159" s="296"/>
      <c r="E2159" s="296"/>
      <c r="F2159" s="296"/>
      <c r="G2159" s="296"/>
      <c r="H2159" s="296"/>
      <c r="I2159" s="296"/>
      <c r="J2159" s="303"/>
      <c r="K2159" s="302"/>
      <c r="L2159" s="302"/>
      <c r="M2159" s="302"/>
      <c r="N2159" s="302"/>
      <c r="O2159" s="302"/>
      <c r="P2159" s="302"/>
      <c r="Q2159" s="302"/>
      <c r="R2159" s="302"/>
      <c r="S2159" s="302"/>
      <c r="T2159" s="302"/>
      <c r="U2159" s="302"/>
      <c r="V2159" s="302"/>
      <c r="W2159" s="302"/>
      <c r="X2159" s="302"/>
      <c r="Y2159" s="302"/>
      <c r="Z2159" s="302"/>
      <c r="AA2159" s="302"/>
      <c r="AD2159"/>
      <c r="AE2159"/>
    </row>
    <row r="2160" spans="2:31" ht="409.5" hidden="1">
      <c r="B2160" s="313">
        <f t="shared" si="33"/>
        <v>0</v>
      </c>
      <c r="C2160" s="296"/>
      <c r="D2160" s="296"/>
      <c r="E2160" s="296"/>
      <c r="F2160" s="296"/>
      <c r="G2160" s="296"/>
      <c r="H2160" s="296"/>
      <c r="I2160" s="296"/>
      <c r="J2160" s="303"/>
      <c r="K2160" s="302"/>
      <c r="L2160" s="302"/>
      <c r="M2160" s="302"/>
      <c r="N2160" s="302"/>
      <c r="O2160" s="302"/>
      <c r="P2160" s="302"/>
      <c r="Q2160" s="302"/>
      <c r="R2160" s="302"/>
      <c r="S2160" s="302"/>
      <c r="T2160" s="302"/>
      <c r="U2160" s="302"/>
      <c r="V2160" s="302"/>
      <c r="W2160" s="302"/>
      <c r="X2160" s="302"/>
      <c r="Y2160" s="302"/>
      <c r="Z2160" s="302"/>
      <c r="AA2160" s="302"/>
      <c r="AD2160"/>
      <c r="AE2160"/>
    </row>
    <row r="2161" spans="2:31" ht="242.25" hidden="1">
      <c r="B2161" s="313">
        <f t="shared" si="33"/>
        <v>0</v>
      </c>
      <c r="C2161" s="296"/>
      <c r="D2161" s="296"/>
      <c r="E2161" s="296"/>
      <c r="F2161" s="296"/>
      <c r="G2161" s="296"/>
      <c r="H2161" s="296"/>
      <c r="I2161" s="296"/>
      <c r="J2161" s="303"/>
      <c r="K2161" s="302"/>
      <c r="L2161" s="302"/>
      <c r="M2161" s="302"/>
      <c r="N2161" s="302"/>
      <c r="O2161" s="302"/>
      <c r="P2161" s="302"/>
      <c r="Q2161" s="302"/>
      <c r="R2161" s="302"/>
      <c r="S2161" s="302"/>
      <c r="T2161" s="302"/>
      <c r="U2161" s="302"/>
      <c r="V2161" s="302"/>
      <c r="W2161" s="302"/>
      <c r="X2161" s="302"/>
      <c r="Y2161" s="302"/>
      <c r="Z2161" s="302"/>
      <c r="AA2161" s="302"/>
      <c r="AD2161"/>
      <c r="AE2161"/>
    </row>
    <row r="2162" spans="2:31" ht="293.25" hidden="1">
      <c r="B2162" s="313">
        <f t="shared" si="33"/>
        <v>0</v>
      </c>
      <c r="C2162" s="296"/>
      <c r="D2162" s="296"/>
      <c r="E2162" s="296"/>
      <c r="F2162" s="296"/>
      <c r="G2162" s="296"/>
      <c r="H2162" s="296"/>
      <c r="I2162" s="296"/>
      <c r="J2162" s="303"/>
      <c r="K2162" s="302"/>
      <c r="L2162" s="302"/>
      <c r="M2162" s="302"/>
      <c r="N2162" s="302"/>
      <c r="O2162" s="302"/>
      <c r="P2162" s="302"/>
      <c r="Q2162" s="302"/>
      <c r="R2162" s="302"/>
      <c r="S2162" s="302"/>
      <c r="T2162" s="302"/>
      <c r="U2162" s="302"/>
      <c r="V2162" s="302"/>
      <c r="W2162" s="302"/>
      <c r="X2162" s="302"/>
      <c r="Y2162" s="302"/>
      <c r="Z2162" s="302"/>
      <c r="AA2162" s="302"/>
      <c r="AD2162"/>
      <c r="AE2162"/>
    </row>
    <row r="2163" spans="2:31" ht="409.5" hidden="1">
      <c r="B2163" s="313">
        <f t="shared" si="33"/>
        <v>0</v>
      </c>
      <c r="C2163" s="296"/>
      <c r="D2163" s="296"/>
      <c r="E2163" s="296"/>
      <c r="F2163" s="296"/>
      <c r="G2163" s="296"/>
      <c r="H2163" s="296"/>
      <c r="I2163" s="296"/>
      <c r="J2163" s="303"/>
      <c r="K2163" s="302"/>
      <c r="L2163" s="302"/>
      <c r="M2163" s="302"/>
      <c r="N2163" s="302"/>
      <c r="O2163" s="302"/>
      <c r="P2163" s="302"/>
      <c r="Q2163" s="302"/>
      <c r="R2163" s="302"/>
      <c r="S2163" s="302"/>
      <c r="T2163" s="302"/>
      <c r="U2163" s="302"/>
      <c r="V2163" s="302"/>
      <c r="W2163" s="302"/>
      <c r="X2163" s="302"/>
      <c r="Y2163" s="302"/>
      <c r="Z2163" s="302"/>
      <c r="AA2163" s="302"/>
      <c r="AD2163"/>
      <c r="AE2163"/>
    </row>
    <row r="2164" spans="2:31" ht="409.5" hidden="1">
      <c r="B2164" s="313">
        <f t="shared" si="33"/>
        <v>0</v>
      </c>
      <c r="C2164" s="296"/>
      <c r="D2164" s="296"/>
      <c r="E2164" s="296"/>
      <c r="F2164" s="296"/>
      <c r="G2164" s="296"/>
      <c r="H2164" s="296"/>
      <c r="I2164" s="296"/>
      <c r="J2164" s="303"/>
      <c r="K2164" s="302"/>
      <c r="L2164" s="302"/>
      <c r="M2164" s="302"/>
      <c r="N2164" s="302"/>
      <c r="O2164" s="302"/>
      <c r="P2164" s="302"/>
      <c r="Q2164" s="302"/>
      <c r="R2164" s="302"/>
      <c r="S2164" s="302"/>
      <c r="T2164" s="302"/>
      <c r="U2164" s="302"/>
      <c r="V2164" s="302"/>
      <c r="W2164" s="302"/>
      <c r="X2164" s="302"/>
      <c r="Y2164" s="302"/>
      <c r="Z2164" s="302"/>
      <c r="AA2164" s="302"/>
      <c r="AD2164"/>
      <c r="AE2164"/>
    </row>
    <row r="2165" spans="2:31" ht="409.5" hidden="1">
      <c r="B2165" s="313">
        <f t="shared" si="33"/>
        <v>0</v>
      </c>
      <c r="C2165" s="296"/>
      <c r="D2165" s="296"/>
      <c r="E2165" s="296"/>
      <c r="F2165" s="296"/>
      <c r="G2165" s="296"/>
      <c r="H2165" s="296"/>
      <c r="I2165" s="296"/>
      <c r="J2165" s="303"/>
      <c r="K2165" s="302"/>
      <c r="L2165" s="302"/>
      <c r="M2165" s="302"/>
      <c r="N2165" s="302"/>
      <c r="O2165" s="302"/>
      <c r="P2165" s="302"/>
      <c r="Q2165" s="302"/>
      <c r="R2165" s="302"/>
      <c r="S2165" s="302"/>
      <c r="T2165" s="302"/>
      <c r="U2165" s="302"/>
      <c r="V2165" s="302"/>
      <c r="W2165" s="302"/>
      <c r="X2165" s="302"/>
      <c r="Y2165" s="302"/>
      <c r="Z2165" s="302"/>
      <c r="AA2165" s="302"/>
      <c r="AD2165"/>
      <c r="AE2165"/>
    </row>
    <row r="2166" spans="2:31" ht="267.75" hidden="1">
      <c r="B2166" s="313">
        <f t="shared" si="33"/>
        <v>0</v>
      </c>
      <c r="C2166" s="296"/>
      <c r="D2166" s="296"/>
      <c r="E2166" s="296"/>
      <c r="F2166" s="296"/>
      <c r="G2166" s="296"/>
      <c r="H2166" s="296"/>
      <c r="I2166" s="296"/>
      <c r="J2166" s="303"/>
      <c r="K2166" s="302"/>
      <c r="L2166" s="302"/>
      <c r="M2166" s="302"/>
      <c r="N2166" s="302"/>
      <c r="O2166" s="302"/>
      <c r="P2166" s="302"/>
      <c r="Q2166" s="302"/>
      <c r="R2166" s="302"/>
      <c r="S2166" s="302"/>
      <c r="T2166" s="302"/>
      <c r="U2166" s="302"/>
      <c r="V2166" s="302"/>
      <c r="W2166" s="302"/>
      <c r="X2166" s="302"/>
      <c r="Y2166" s="302"/>
      <c r="Z2166" s="302"/>
      <c r="AA2166" s="302"/>
      <c r="AD2166"/>
      <c r="AE2166"/>
    </row>
    <row r="2167" spans="2:31" ht="293.25" hidden="1">
      <c r="B2167" s="313">
        <f t="shared" si="33"/>
        <v>0</v>
      </c>
      <c r="C2167" s="296"/>
      <c r="D2167" s="296"/>
      <c r="E2167" s="296"/>
      <c r="F2167" s="296"/>
      <c r="G2167" s="296"/>
      <c r="H2167" s="296"/>
      <c r="I2167" s="296"/>
      <c r="J2167" s="303"/>
      <c r="K2167" s="302"/>
      <c r="L2167" s="302"/>
      <c r="M2167" s="302"/>
      <c r="N2167" s="302"/>
      <c r="O2167" s="302"/>
      <c r="P2167" s="302"/>
      <c r="Q2167" s="302"/>
      <c r="R2167" s="302"/>
      <c r="S2167" s="302"/>
      <c r="T2167" s="302"/>
      <c r="U2167" s="302"/>
      <c r="V2167" s="302"/>
      <c r="W2167" s="302"/>
      <c r="X2167" s="302"/>
      <c r="Y2167" s="302"/>
      <c r="Z2167" s="302"/>
      <c r="AA2167" s="302"/>
      <c r="AD2167"/>
      <c r="AE2167"/>
    </row>
    <row r="2168" spans="2:31" ht="216.75" hidden="1">
      <c r="B2168" s="313">
        <f t="shared" si="33"/>
        <v>0</v>
      </c>
      <c r="C2168" s="296"/>
      <c r="D2168" s="296"/>
      <c r="E2168" s="296"/>
      <c r="F2168" s="296"/>
      <c r="G2168" s="296"/>
      <c r="H2168" s="296"/>
      <c r="I2168" s="296"/>
      <c r="J2168" s="303"/>
      <c r="K2168" s="302"/>
      <c r="L2168" s="302"/>
      <c r="M2168" s="302"/>
      <c r="N2168" s="302"/>
      <c r="O2168" s="302"/>
      <c r="P2168" s="302"/>
      <c r="Q2168" s="302"/>
      <c r="R2168" s="302"/>
      <c r="S2168" s="302"/>
      <c r="T2168" s="302"/>
      <c r="U2168" s="302"/>
      <c r="V2168" s="302"/>
      <c r="W2168" s="302"/>
      <c r="X2168" s="302"/>
      <c r="Y2168" s="302"/>
      <c r="Z2168" s="302"/>
      <c r="AA2168" s="302"/>
      <c r="AD2168"/>
      <c r="AE2168"/>
    </row>
    <row r="2169" spans="2:31" ht="267.75" hidden="1">
      <c r="B2169" s="313">
        <f t="shared" si="33"/>
        <v>0</v>
      </c>
      <c r="C2169" s="296"/>
      <c r="D2169" s="296"/>
      <c r="E2169" s="296"/>
      <c r="F2169" s="296"/>
      <c r="G2169" s="296"/>
      <c r="H2169" s="296"/>
      <c r="I2169" s="296"/>
      <c r="J2169" s="303"/>
      <c r="K2169" s="302"/>
      <c r="L2169" s="302"/>
      <c r="M2169" s="302"/>
      <c r="N2169" s="302"/>
      <c r="O2169" s="302"/>
      <c r="P2169" s="302"/>
      <c r="Q2169" s="302"/>
      <c r="R2169" s="302"/>
      <c r="S2169" s="302"/>
      <c r="T2169" s="302"/>
      <c r="U2169" s="302"/>
      <c r="V2169" s="302"/>
      <c r="W2169" s="302"/>
      <c r="X2169" s="302"/>
      <c r="Y2169" s="302"/>
      <c r="Z2169" s="302"/>
      <c r="AA2169" s="302"/>
      <c r="AD2169"/>
      <c r="AE2169"/>
    </row>
    <row r="2170" spans="2:31" ht="409.5" hidden="1">
      <c r="B2170" s="313">
        <f t="shared" si="33"/>
        <v>0</v>
      </c>
      <c r="C2170" s="296"/>
      <c r="D2170" s="296"/>
      <c r="E2170" s="296"/>
      <c r="F2170" s="296"/>
      <c r="G2170" s="296"/>
      <c r="H2170" s="296"/>
      <c r="I2170" s="296"/>
      <c r="J2170" s="303"/>
      <c r="K2170" s="302"/>
      <c r="L2170" s="302"/>
      <c r="M2170" s="302"/>
      <c r="N2170" s="302"/>
      <c r="O2170" s="302"/>
      <c r="P2170" s="302"/>
      <c r="Q2170" s="302"/>
      <c r="R2170" s="302"/>
      <c r="S2170" s="302"/>
      <c r="T2170" s="302"/>
      <c r="U2170" s="302"/>
      <c r="V2170" s="302"/>
      <c r="W2170" s="302"/>
      <c r="X2170" s="302"/>
      <c r="Y2170" s="302"/>
      <c r="Z2170" s="302"/>
      <c r="AA2170" s="302"/>
      <c r="AD2170"/>
      <c r="AE2170"/>
    </row>
    <row r="2171" spans="2:31" ht="409.5" hidden="1">
      <c r="B2171" s="313">
        <f t="shared" si="33"/>
        <v>0</v>
      </c>
      <c r="C2171" s="296"/>
      <c r="D2171" s="296"/>
      <c r="E2171" s="296"/>
      <c r="F2171" s="296"/>
      <c r="G2171" s="296"/>
      <c r="H2171" s="296"/>
      <c r="I2171" s="296"/>
      <c r="J2171" s="303"/>
      <c r="K2171" s="302"/>
      <c r="L2171" s="302"/>
      <c r="M2171" s="302"/>
      <c r="N2171" s="302"/>
      <c r="O2171" s="302"/>
      <c r="P2171" s="302"/>
      <c r="Q2171" s="302"/>
      <c r="R2171" s="302"/>
      <c r="S2171" s="302"/>
      <c r="T2171" s="302"/>
      <c r="U2171" s="302"/>
      <c r="V2171" s="302"/>
      <c r="W2171" s="302"/>
      <c r="X2171" s="302"/>
      <c r="Y2171" s="302"/>
      <c r="Z2171" s="302"/>
      <c r="AA2171" s="302"/>
      <c r="AD2171"/>
      <c r="AE2171"/>
    </row>
    <row r="2172" spans="2:31" ht="267.75" hidden="1">
      <c r="B2172" s="313">
        <f t="shared" si="33"/>
        <v>0</v>
      </c>
      <c r="C2172" s="296"/>
      <c r="D2172" s="296"/>
      <c r="E2172" s="296"/>
      <c r="F2172" s="296"/>
      <c r="G2172" s="296"/>
      <c r="H2172" s="296"/>
      <c r="I2172" s="296"/>
      <c r="J2172" s="303"/>
      <c r="K2172" s="302"/>
      <c r="L2172" s="302"/>
      <c r="M2172" s="302"/>
      <c r="N2172" s="302"/>
      <c r="O2172" s="302"/>
      <c r="P2172" s="302"/>
      <c r="Q2172" s="302"/>
      <c r="R2172" s="302"/>
      <c r="S2172" s="302"/>
      <c r="T2172" s="302"/>
      <c r="U2172" s="302"/>
      <c r="V2172" s="302"/>
      <c r="W2172" s="302"/>
      <c r="X2172" s="302"/>
      <c r="Y2172" s="302"/>
      <c r="Z2172" s="302"/>
      <c r="AA2172" s="302"/>
      <c r="AD2172"/>
      <c r="AE2172"/>
    </row>
    <row r="2173" spans="2:31" ht="357" hidden="1">
      <c r="B2173" s="313">
        <f t="shared" si="33"/>
        <v>0</v>
      </c>
      <c r="C2173" s="296"/>
      <c r="D2173" s="296"/>
      <c r="E2173" s="296"/>
      <c r="F2173" s="296"/>
      <c r="G2173" s="296"/>
      <c r="H2173" s="296"/>
      <c r="I2173" s="296"/>
      <c r="J2173" s="303"/>
      <c r="K2173" s="302"/>
      <c r="L2173" s="302"/>
      <c r="M2173" s="302"/>
      <c r="N2173" s="302"/>
      <c r="O2173" s="302"/>
      <c r="P2173" s="302"/>
      <c r="Q2173" s="302"/>
      <c r="R2173" s="302"/>
      <c r="S2173" s="302"/>
      <c r="T2173" s="302"/>
      <c r="U2173" s="302"/>
      <c r="V2173" s="302"/>
      <c r="W2173" s="302"/>
      <c r="X2173" s="302"/>
      <c r="Y2173" s="302"/>
      <c r="Z2173" s="302"/>
      <c r="AA2173" s="302"/>
      <c r="AD2173"/>
      <c r="AE2173"/>
    </row>
    <row r="2174" spans="2:31" ht="293.25" hidden="1">
      <c r="B2174" s="313">
        <f t="shared" si="33"/>
        <v>0</v>
      </c>
      <c r="C2174" s="296"/>
      <c r="D2174" s="296"/>
      <c r="E2174" s="296"/>
      <c r="F2174" s="296"/>
      <c r="G2174" s="296"/>
      <c r="H2174" s="296"/>
      <c r="I2174" s="296"/>
      <c r="J2174" s="303"/>
      <c r="K2174" s="302"/>
      <c r="L2174" s="302"/>
      <c r="M2174" s="302"/>
      <c r="N2174" s="302"/>
      <c r="O2174" s="302"/>
      <c r="P2174" s="302"/>
      <c r="Q2174" s="302"/>
      <c r="R2174" s="302"/>
      <c r="S2174" s="302"/>
      <c r="T2174" s="302"/>
      <c r="U2174" s="302"/>
      <c r="V2174" s="302"/>
      <c r="W2174" s="302"/>
      <c r="X2174" s="302"/>
      <c r="Y2174" s="302"/>
      <c r="Z2174" s="302"/>
      <c r="AA2174" s="302"/>
      <c r="AD2174"/>
      <c r="AE2174"/>
    </row>
    <row r="2175" spans="2:31" ht="409.5" hidden="1">
      <c r="B2175" s="313">
        <f t="shared" si="33"/>
        <v>0</v>
      </c>
      <c r="C2175" s="296"/>
      <c r="D2175" s="296"/>
      <c r="E2175" s="296"/>
      <c r="F2175" s="296"/>
      <c r="G2175" s="296"/>
      <c r="H2175" s="296"/>
      <c r="I2175" s="296"/>
      <c r="J2175" s="303"/>
      <c r="K2175" s="302"/>
      <c r="L2175" s="302"/>
      <c r="M2175" s="302"/>
      <c r="N2175" s="302"/>
      <c r="O2175" s="302"/>
      <c r="P2175" s="302"/>
      <c r="Q2175" s="302"/>
      <c r="R2175" s="302"/>
      <c r="S2175" s="302"/>
      <c r="T2175" s="302"/>
      <c r="U2175" s="302"/>
      <c r="V2175" s="302"/>
      <c r="W2175" s="302"/>
      <c r="X2175" s="302"/>
      <c r="Y2175" s="302"/>
      <c r="Z2175" s="302"/>
      <c r="AA2175" s="302"/>
      <c r="AD2175"/>
      <c r="AE2175"/>
    </row>
    <row r="2176" spans="2:31" ht="409.5" hidden="1">
      <c r="B2176" s="313">
        <f t="shared" si="33"/>
        <v>0</v>
      </c>
      <c r="C2176" s="296"/>
      <c r="D2176" s="296"/>
      <c r="E2176" s="296"/>
      <c r="F2176" s="296"/>
      <c r="G2176" s="296"/>
      <c r="H2176" s="296"/>
      <c r="I2176" s="296"/>
      <c r="J2176" s="303"/>
      <c r="K2176" s="302"/>
      <c r="L2176" s="302"/>
      <c r="M2176" s="302"/>
      <c r="N2176" s="302"/>
      <c r="O2176" s="302"/>
      <c r="P2176" s="302"/>
      <c r="Q2176" s="302"/>
      <c r="R2176" s="302"/>
      <c r="S2176" s="302"/>
      <c r="T2176" s="302"/>
      <c r="U2176" s="302"/>
      <c r="V2176" s="302"/>
      <c r="W2176" s="302"/>
      <c r="X2176" s="302"/>
      <c r="Y2176" s="302"/>
      <c r="Z2176" s="302"/>
      <c r="AA2176" s="302"/>
      <c r="AD2176"/>
      <c r="AE2176"/>
    </row>
    <row r="2177" spans="2:31" ht="369.75" hidden="1">
      <c r="B2177" s="313">
        <f t="shared" si="33"/>
        <v>0</v>
      </c>
      <c r="C2177" s="296"/>
      <c r="D2177" s="296"/>
      <c r="E2177" s="296"/>
      <c r="F2177" s="296"/>
      <c r="G2177" s="296"/>
      <c r="H2177" s="296"/>
      <c r="I2177" s="296"/>
      <c r="J2177" s="303"/>
      <c r="K2177" s="302"/>
      <c r="L2177" s="302"/>
      <c r="M2177" s="302"/>
      <c r="N2177" s="302"/>
      <c r="O2177" s="302"/>
      <c r="P2177" s="302"/>
      <c r="Q2177" s="302"/>
      <c r="R2177" s="302"/>
      <c r="S2177" s="302"/>
      <c r="T2177" s="302"/>
      <c r="U2177" s="302"/>
      <c r="V2177" s="302"/>
      <c r="W2177" s="302"/>
      <c r="X2177" s="302"/>
      <c r="Y2177" s="302"/>
      <c r="Z2177" s="302"/>
      <c r="AA2177" s="302"/>
      <c r="AD2177"/>
      <c r="AE2177"/>
    </row>
    <row r="2178" spans="2:31" ht="357" hidden="1">
      <c r="B2178" s="313">
        <f t="shared" si="33"/>
        <v>0</v>
      </c>
      <c r="C2178" s="296"/>
      <c r="D2178" s="296"/>
      <c r="E2178" s="296"/>
      <c r="F2178" s="296"/>
      <c r="G2178" s="296"/>
      <c r="H2178" s="296"/>
      <c r="I2178" s="296"/>
      <c r="J2178" s="303"/>
      <c r="K2178" s="302"/>
      <c r="L2178" s="302"/>
      <c r="M2178" s="302"/>
      <c r="N2178" s="302"/>
      <c r="O2178" s="302"/>
      <c r="P2178" s="302"/>
      <c r="Q2178" s="302"/>
      <c r="R2178" s="302"/>
      <c r="S2178" s="302"/>
      <c r="T2178" s="302"/>
      <c r="U2178" s="302"/>
      <c r="V2178" s="302"/>
      <c r="W2178" s="302"/>
      <c r="X2178" s="302"/>
      <c r="Y2178" s="302"/>
      <c r="Z2178" s="302"/>
      <c r="AA2178" s="302"/>
      <c r="AD2178"/>
      <c r="AE2178"/>
    </row>
    <row r="2179" spans="2:31" ht="318.75" hidden="1">
      <c r="B2179" s="313">
        <f t="shared" si="33"/>
        <v>0</v>
      </c>
      <c r="C2179" s="296"/>
      <c r="D2179" s="296"/>
      <c r="E2179" s="296"/>
      <c r="F2179" s="296"/>
      <c r="G2179" s="296"/>
      <c r="H2179" s="296"/>
      <c r="I2179" s="296"/>
      <c r="J2179" s="303"/>
      <c r="K2179" s="302"/>
      <c r="L2179" s="302"/>
      <c r="M2179" s="302"/>
      <c r="N2179" s="302"/>
      <c r="O2179" s="302"/>
      <c r="P2179" s="302"/>
      <c r="Q2179" s="302"/>
      <c r="R2179" s="302"/>
      <c r="S2179" s="302"/>
      <c r="T2179" s="302"/>
      <c r="U2179" s="302"/>
      <c r="V2179" s="302"/>
      <c r="W2179" s="302"/>
      <c r="X2179" s="302"/>
      <c r="Y2179" s="302"/>
      <c r="Z2179" s="302"/>
      <c r="AA2179" s="302"/>
      <c r="AD2179"/>
      <c r="AE2179"/>
    </row>
    <row r="2180" spans="2:31" ht="267.75" hidden="1">
      <c r="B2180" s="313">
        <f t="shared" si="33"/>
        <v>0</v>
      </c>
      <c r="C2180" s="296"/>
      <c r="D2180" s="296"/>
      <c r="E2180" s="296"/>
      <c r="F2180" s="296"/>
      <c r="G2180" s="296"/>
      <c r="H2180" s="296"/>
      <c r="I2180" s="296"/>
      <c r="J2180" s="303"/>
      <c r="K2180" s="302"/>
      <c r="L2180" s="302"/>
      <c r="M2180" s="302"/>
      <c r="N2180" s="302"/>
      <c r="O2180" s="302"/>
      <c r="P2180" s="302"/>
      <c r="Q2180" s="302"/>
      <c r="R2180" s="302"/>
      <c r="S2180" s="302"/>
      <c r="T2180" s="302"/>
      <c r="U2180" s="302"/>
      <c r="V2180" s="302"/>
      <c r="W2180" s="302"/>
      <c r="X2180" s="302"/>
      <c r="Y2180" s="302"/>
      <c r="Z2180" s="302"/>
      <c r="AA2180" s="302"/>
      <c r="AD2180"/>
      <c r="AE2180"/>
    </row>
    <row r="2181" spans="2:31" ht="409.5" hidden="1">
      <c r="B2181" s="313">
        <f t="shared" si="33"/>
        <v>0</v>
      </c>
      <c r="C2181" s="296"/>
      <c r="D2181" s="296"/>
      <c r="E2181" s="296"/>
      <c r="F2181" s="296"/>
      <c r="G2181" s="296"/>
      <c r="H2181" s="296"/>
      <c r="I2181" s="296"/>
      <c r="J2181" s="303"/>
      <c r="K2181" s="302"/>
      <c r="L2181" s="302"/>
      <c r="M2181" s="302"/>
      <c r="N2181" s="302"/>
      <c r="O2181" s="302"/>
      <c r="P2181" s="302"/>
      <c r="Q2181" s="302"/>
      <c r="R2181" s="302"/>
      <c r="S2181" s="302"/>
      <c r="T2181" s="302"/>
      <c r="U2181" s="302"/>
      <c r="V2181" s="302"/>
      <c r="W2181" s="302"/>
      <c r="X2181" s="302"/>
      <c r="Y2181" s="302"/>
      <c r="Z2181" s="302"/>
      <c r="AA2181" s="302"/>
      <c r="AD2181"/>
      <c r="AE2181"/>
    </row>
    <row r="2182" spans="2:31" ht="267.75" hidden="1">
      <c r="B2182" s="313">
        <f t="shared" si="33"/>
        <v>0</v>
      </c>
      <c r="C2182" s="296"/>
      <c r="D2182" s="296"/>
      <c r="E2182" s="296"/>
      <c r="F2182" s="296"/>
      <c r="G2182" s="296"/>
      <c r="H2182" s="296"/>
      <c r="I2182" s="296"/>
      <c r="J2182" s="303"/>
      <c r="K2182" s="302"/>
      <c r="L2182" s="302"/>
      <c r="M2182" s="302"/>
      <c r="N2182" s="302"/>
      <c r="O2182" s="302"/>
      <c r="P2182" s="302"/>
      <c r="Q2182" s="302"/>
      <c r="R2182" s="302"/>
      <c r="S2182" s="302"/>
      <c r="T2182" s="302"/>
      <c r="U2182" s="302"/>
      <c r="V2182" s="302"/>
      <c r="W2182" s="302"/>
      <c r="X2182" s="302"/>
      <c r="Y2182" s="302"/>
      <c r="Z2182" s="302"/>
      <c r="AA2182" s="302"/>
      <c r="AD2182"/>
      <c r="AE2182"/>
    </row>
    <row r="2183" spans="2:31" ht="344.25" hidden="1">
      <c r="B2183" s="313">
        <f t="shared" si="33"/>
        <v>0</v>
      </c>
      <c r="C2183" s="296"/>
      <c r="D2183" s="296"/>
      <c r="E2183" s="296"/>
      <c r="F2183" s="296"/>
      <c r="G2183" s="296"/>
      <c r="H2183" s="296"/>
      <c r="I2183" s="296"/>
      <c r="J2183" s="303"/>
      <c r="K2183" s="302"/>
      <c r="L2183" s="302"/>
      <c r="M2183" s="302"/>
      <c r="N2183" s="302"/>
      <c r="O2183" s="302"/>
      <c r="P2183" s="302"/>
      <c r="Q2183" s="302"/>
      <c r="R2183" s="302"/>
      <c r="S2183" s="302"/>
      <c r="T2183" s="302"/>
      <c r="U2183" s="302"/>
      <c r="V2183" s="302"/>
      <c r="W2183" s="302"/>
      <c r="X2183" s="302"/>
      <c r="Y2183" s="302"/>
      <c r="Z2183" s="302"/>
      <c r="AA2183" s="302"/>
      <c r="AD2183"/>
      <c r="AE2183"/>
    </row>
    <row r="2184" spans="2:31" ht="242.25" hidden="1">
      <c r="B2184" s="313">
        <f t="shared" si="33"/>
        <v>0</v>
      </c>
      <c r="C2184" s="296"/>
      <c r="D2184" s="296"/>
      <c r="E2184" s="296"/>
      <c r="F2184" s="296"/>
      <c r="G2184" s="296"/>
      <c r="H2184" s="296"/>
      <c r="I2184" s="296"/>
      <c r="J2184" s="303"/>
      <c r="K2184" s="302"/>
      <c r="L2184" s="302"/>
      <c r="M2184" s="302"/>
      <c r="N2184" s="302"/>
      <c r="O2184" s="302"/>
      <c r="P2184" s="302"/>
      <c r="Q2184" s="302"/>
      <c r="R2184" s="302"/>
      <c r="S2184" s="302"/>
      <c r="T2184" s="302"/>
      <c r="U2184" s="302"/>
      <c r="V2184" s="302"/>
      <c r="W2184" s="302"/>
      <c r="X2184" s="302"/>
      <c r="Y2184" s="302"/>
      <c r="Z2184" s="302"/>
      <c r="AA2184" s="302"/>
      <c r="AD2184"/>
      <c r="AE2184"/>
    </row>
    <row r="2185" spans="2:31" ht="409.5" hidden="1">
      <c r="B2185" s="313">
        <f t="shared" si="33"/>
        <v>0</v>
      </c>
      <c r="C2185" s="296"/>
      <c r="D2185" s="296"/>
      <c r="E2185" s="296"/>
      <c r="F2185" s="296"/>
      <c r="G2185" s="296"/>
      <c r="H2185" s="296"/>
      <c r="I2185" s="296"/>
      <c r="J2185" s="303"/>
      <c r="K2185" s="302"/>
      <c r="L2185" s="302"/>
      <c r="M2185" s="302"/>
      <c r="N2185" s="302"/>
      <c r="O2185" s="302"/>
      <c r="P2185" s="302"/>
      <c r="Q2185" s="302"/>
      <c r="R2185" s="302"/>
      <c r="S2185" s="302"/>
      <c r="T2185" s="302"/>
      <c r="U2185" s="302"/>
      <c r="V2185" s="302"/>
      <c r="W2185" s="302"/>
      <c r="X2185" s="302"/>
      <c r="Y2185" s="302"/>
      <c r="Z2185" s="302"/>
      <c r="AA2185" s="302"/>
      <c r="AD2185"/>
      <c r="AE2185"/>
    </row>
    <row r="2186" spans="2:31" ht="408" hidden="1">
      <c r="B2186" s="313">
        <f t="shared" si="33"/>
        <v>0</v>
      </c>
      <c r="C2186" s="296"/>
      <c r="D2186" s="296"/>
      <c r="E2186" s="296"/>
      <c r="F2186" s="296"/>
      <c r="G2186" s="296"/>
      <c r="H2186" s="296"/>
      <c r="I2186" s="296"/>
      <c r="J2186" s="303"/>
      <c r="K2186" s="302"/>
      <c r="L2186" s="302"/>
      <c r="M2186" s="302"/>
      <c r="N2186" s="302"/>
      <c r="O2186" s="302"/>
      <c r="P2186" s="302"/>
      <c r="Q2186" s="302"/>
      <c r="R2186" s="302"/>
      <c r="S2186" s="302"/>
      <c r="T2186" s="302"/>
      <c r="U2186" s="302"/>
      <c r="V2186" s="302"/>
      <c r="W2186" s="302"/>
      <c r="X2186" s="302"/>
      <c r="Y2186" s="302"/>
      <c r="Z2186" s="302"/>
      <c r="AA2186" s="302"/>
      <c r="AD2186"/>
      <c r="AE2186"/>
    </row>
    <row r="2187" spans="2:31" ht="409.5" hidden="1">
      <c r="B2187" s="313">
        <f t="shared" si="33"/>
        <v>0</v>
      </c>
      <c r="C2187" s="296"/>
      <c r="D2187" s="296"/>
      <c r="E2187" s="296"/>
      <c r="F2187" s="296"/>
      <c r="G2187" s="296"/>
      <c r="H2187" s="296"/>
      <c r="I2187" s="296"/>
      <c r="J2187" s="303"/>
      <c r="K2187" s="302"/>
      <c r="L2187" s="302"/>
      <c r="M2187" s="302"/>
      <c r="N2187" s="302"/>
      <c r="O2187" s="302"/>
      <c r="P2187" s="302"/>
      <c r="Q2187" s="302"/>
      <c r="R2187" s="302"/>
      <c r="S2187" s="302"/>
      <c r="T2187" s="302"/>
      <c r="U2187" s="302"/>
      <c r="V2187" s="302"/>
      <c r="W2187" s="302"/>
      <c r="X2187" s="302"/>
      <c r="Y2187" s="302"/>
      <c r="Z2187" s="302"/>
      <c r="AA2187" s="302"/>
      <c r="AD2187"/>
      <c r="AE2187"/>
    </row>
    <row r="2188" spans="2:31" ht="409.5" hidden="1">
      <c r="B2188" s="313">
        <f t="shared" ref="B2188:B2251" si="34">IF($C$8=$B$6,"",AA2188)</f>
        <v>0</v>
      </c>
      <c r="C2188" s="296"/>
      <c r="D2188" s="296"/>
      <c r="E2188" s="296"/>
      <c r="F2188" s="296"/>
      <c r="G2188" s="296"/>
      <c r="H2188" s="296"/>
      <c r="I2188" s="296"/>
      <c r="J2188" s="303"/>
      <c r="K2188" s="302"/>
      <c r="L2188" s="302"/>
      <c r="M2188" s="302"/>
      <c r="N2188" s="302"/>
      <c r="O2188" s="302"/>
      <c r="P2188" s="302"/>
      <c r="Q2188" s="302"/>
      <c r="R2188" s="302"/>
      <c r="S2188" s="302"/>
      <c r="T2188" s="302"/>
      <c r="U2188" s="302"/>
      <c r="V2188" s="302"/>
      <c r="W2188" s="302"/>
      <c r="X2188" s="302"/>
      <c r="Y2188" s="302"/>
      <c r="Z2188" s="302"/>
      <c r="AA2188" s="302"/>
      <c r="AD2188"/>
      <c r="AE2188"/>
    </row>
    <row r="2189" spans="2:31" ht="409.5" hidden="1">
      <c r="B2189" s="313">
        <f t="shared" si="34"/>
        <v>0</v>
      </c>
      <c r="C2189" s="296"/>
      <c r="D2189" s="296"/>
      <c r="E2189" s="296"/>
      <c r="F2189" s="296"/>
      <c r="G2189" s="296"/>
      <c r="H2189" s="296"/>
      <c r="I2189" s="296"/>
      <c r="J2189" s="303"/>
      <c r="K2189" s="302"/>
      <c r="L2189" s="302"/>
      <c r="M2189" s="302"/>
      <c r="N2189" s="302"/>
      <c r="O2189" s="302"/>
      <c r="P2189" s="302"/>
      <c r="Q2189" s="302"/>
      <c r="R2189" s="302"/>
      <c r="S2189" s="302"/>
      <c r="T2189" s="302"/>
      <c r="U2189" s="302"/>
      <c r="V2189" s="302"/>
      <c r="W2189" s="302"/>
      <c r="X2189" s="302"/>
      <c r="Y2189" s="302"/>
      <c r="Z2189" s="302"/>
      <c r="AA2189" s="302"/>
      <c r="AD2189"/>
      <c r="AE2189"/>
    </row>
    <row r="2190" spans="2:31" ht="409.5" hidden="1">
      <c r="B2190" s="313">
        <f t="shared" si="34"/>
        <v>0</v>
      </c>
      <c r="C2190" s="296"/>
      <c r="D2190" s="296"/>
      <c r="E2190" s="296"/>
      <c r="F2190" s="296"/>
      <c r="G2190" s="296"/>
      <c r="H2190" s="296"/>
      <c r="I2190" s="296"/>
      <c r="J2190" s="303"/>
      <c r="K2190" s="302"/>
      <c r="L2190" s="302"/>
      <c r="M2190" s="302"/>
      <c r="N2190" s="302"/>
      <c r="O2190" s="302"/>
      <c r="P2190" s="302"/>
      <c r="Q2190" s="302"/>
      <c r="R2190" s="302"/>
      <c r="S2190" s="302"/>
      <c r="T2190" s="302"/>
      <c r="U2190" s="302"/>
      <c r="V2190" s="302"/>
      <c r="W2190" s="302"/>
      <c r="X2190" s="302"/>
      <c r="Y2190" s="302"/>
      <c r="Z2190" s="302"/>
      <c r="AA2190" s="302"/>
      <c r="AD2190"/>
      <c r="AE2190"/>
    </row>
    <row r="2191" spans="2:31" ht="409.5" hidden="1">
      <c r="B2191" s="313">
        <f t="shared" si="34"/>
        <v>0</v>
      </c>
      <c r="C2191" s="294"/>
      <c r="D2191" s="294"/>
      <c r="E2191" s="294"/>
      <c r="F2191" s="294"/>
      <c r="G2191" s="294"/>
      <c r="H2191" s="294"/>
      <c r="I2191" s="294"/>
      <c r="J2191" s="303"/>
      <c r="K2191" s="302"/>
      <c r="L2191" s="302"/>
      <c r="M2191" s="302"/>
      <c r="N2191" s="302"/>
      <c r="O2191" s="302"/>
      <c r="P2191" s="302"/>
      <c r="Q2191" s="302"/>
      <c r="R2191" s="302"/>
      <c r="S2191" s="302"/>
      <c r="T2191" s="302"/>
      <c r="U2191" s="302"/>
      <c r="V2191" s="302"/>
      <c r="W2191" s="302"/>
      <c r="X2191" s="302"/>
      <c r="Y2191" s="302"/>
      <c r="Z2191" s="302"/>
      <c r="AA2191" s="302"/>
      <c r="AD2191"/>
      <c r="AE2191"/>
    </row>
    <row r="2192" spans="2:31" ht="382.5" hidden="1">
      <c r="B2192" s="313">
        <f t="shared" si="34"/>
        <v>0</v>
      </c>
      <c r="C2192" s="294"/>
      <c r="D2192" s="294"/>
      <c r="E2192" s="294"/>
      <c r="F2192" s="294"/>
      <c r="G2192" s="294"/>
      <c r="H2192" s="294"/>
      <c r="I2192" s="294"/>
      <c r="J2192" s="303"/>
      <c r="K2192" s="302"/>
      <c r="L2192" s="302"/>
      <c r="M2192" s="302"/>
      <c r="N2192" s="302"/>
      <c r="O2192" s="302"/>
      <c r="P2192" s="302"/>
      <c r="Q2192" s="302"/>
      <c r="R2192" s="302"/>
      <c r="S2192" s="302"/>
      <c r="T2192" s="302"/>
      <c r="U2192" s="302"/>
      <c r="V2192" s="302"/>
      <c r="W2192" s="302"/>
      <c r="X2192" s="302"/>
      <c r="Y2192" s="302"/>
      <c r="Z2192" s="302"/>
      <c r="AA2192" s="302"/>
      <c r="AD2192"/>
      <c r="AE2192"/>
    </row>
    <row r="2193" spans="2:31" ht="409.5" hidden="1">
      <c r="B2193" s="313">
        <f t="shared" si="34"/>
        <v>0</v>
      </c>
      <c r="C2193" s="294"/>
      <c r="D2193" s="294"/>
      <c r="E2193" s="294"/>
      <c r="F2193" s="294"/>
      <c r="G2193" s="294"/>
      <c r="H2193" s="294"/>
      <c r="I2193" s="294"/>
      <c r="J2193" s="303"/>
      <c r="K2193" s="302"/>
      <c r="L2193" s="302"/>
      <c r="M2193" s="302"/>
      <c r="N2193" s="302"/>
      <c r="O2193" s="302"/>
      <c r="P2193" s="302"/>
      <c r="Q2193" s="302"/>
      <c r="R2193" s="302"/>
      <c r="S2193" s="302"/>
      <c r="T2193" s="302"/>
      <c r="U2193" s="302"/>
      <c r="V2193" s="302"/>
      <c r="W2193" s="302"/>
      <c r="X2193" s="302"/>
      <c r="Y2193" s="302"/>
      <c r="Z2193" s="302"/>
      <c r="AA2193" s="302"/>
      <c r="AD2193"/>
      <c r="AE2193"/>
    </row>
    <row r="2194" spans="2:31" ht="409.5" hidden="1">
      <c r="B2194" s="313">
        <f t="shared" si="34"/>
        <v>0</v>
      </c>
      <c r="C2194" s="294"/>
      <c r="D2194" s="294"/>
      <c r="E2194" s="294"/>
      <c r="F2194" s="294"/>
      <c r="G2194" s="294"/>
      <c r="H2194" s="294"/>
      <c r="I2194" s="294"/>
      <c r="J2194" s="303"/>
      <c r="K2194" s="302"/>
      <c r="L2194" s="302"/>
      <c r="M2194" s="302"/>
      <c r="N2194" s="302"/>
      <c r="O2194" s="302"/>
      <c r="P2194" s="302"/>
      <c r="Q2194" s="302"/>
      <c r="R2194" s="302"/>
      <c r="S2194" s="302"/>
      <c r="T2194" s="302"/>
      <c r="U2194" s="302"/>
      <c r="V2194" s="302"/>
      <c r="W2194" s="302"/>
      <c r="X2194" s="302"/>
      <c r="Y2194" s="302"/>
      <c r="Z2194" s="302"/>
      <c r="AA2194" s="302"/>
      <c r="AD2194"/>
      <c r="AE2194"/>
    </row>
    <row r="2195" spans="2:31" ht="114.75" hidden="1">
      <c r="B2195" s="313">
        <f t="shared" si="34"/>
        <v>0</v>
      </c>
      <c r="C2195" s="294"/>
      <c r="D2195" s="294"/>
      <c r="E2195" s="294"/>
      <c r="F2195" s="294"/>
      <c r="G2195" s="294"/>
      <c r="H2195" s="294"/>
      <c r="I2195" s="294"/>
      <c r="J2195" s="303"/>
      <c r="K2195" s="302"/>
      <c r="L2195" s="302"/>
      <c r="M2195" s="302"/>
      <c r="N2195" s="302"/>
      <c r="O2195" s="302"/>
      <c r="P2195" s="302"/>
      <c r="Q2195" s="302"/>
      <c r="R2195" s="302"/>
      <c r="S2195" s="302"/>
      <c r="T2195" s="302"/>
      <c r="U2195" s="302"/>
      <c r="V2195" s="302"/>
      <c r="W2195" s="302"/>
      <c r="X2195" s="302"/>
      <c r="Y2195" s="302"/>
      <c r="Z2195" s="302"/>
      <c r="AA2195" s="302"/>
      <c r="AD2195"/>
      <c r="AE2195"/>
    </row>
    <row r="2196" spans="2:31" ht="114.75" hidden="1">
      <c r="B2196" s="313">
        <f t="shared" si="34"/>
        <v>0</v>
      </c>
      <c r="C2196" s="294"/>
      <c r="D2196" s="294"/>
      <c r="E2196" s="294"/>
      <c r="F2196" s="294"/>
      <c r="G2196" s="294"/>
      <c r="H2196" s="294"/>
      <c r="I2196" s="294"/>
      <c r="J2196" s="303"/>
      <c r="K2196" s="302"/>
      <c r="L2196" s="302"/>
      <c r="M2196" s="302"/>
      <c r="N2196" s="302"/>
      <c r="O2196" s="302"/>
      <c r="P2196" s="302"/>
      <c r="Q2196" s="302"/>
      <c r="R2196" s="302"/>
      <c r="S2196" s="302"/>
      <c r="T2196" s="302"/>
      <c r="U2196" s="302"/>
      <c r="V2196" s="302"/>
      <c r="W2196" s="302"/>
      <c r="X2196" s="302"/>
      <c r="Y2196" s="302"/>
      <c r="Z2196" s="302"/>
      <c r="AA2196" s="302"/>
      <c r="AD2196"/>
      <c r="AE2196"/>
    </row>
    <row r="2197" spans="2:31" ht="114.75" hidden="1">
      <c r="B2197" s="313">
        <f t="shared" si="34"/>
        <v>0</v>
      </c>
      <c r="C2197" s="294"/>
      <c r="D2197" s="294"/>
      <c r="E2197" s="294"/>
      <c r="F2197" s="294"/>
      <c r="G2197" s="294"/>
      <c r="H2197" s="294"/>
      <c r="I2197" s="294"/>
      <c r="J2197" s="303"/>
      <c r="K2197" s="302"/>
      <c r="L2197" s="302"/>
      <c r="M2197" s="302"/>
      <c r="N2197" s="302"/>
      <c r="O2197" s="302"/>
      <c r="P2197" s="302"/>
      <c r="Q2197" s="302"/>
      <c r="R2197" s="302"/>
      <c r="S2197" s="302"/>
      <c r="T2197" s="302"/>
      <c r="U2197" s="302"/>
      <c r="V2197" s="302"/>
      <c r="W2197" s="302"/>
      <c r="X2197" s="302"/>
      <c r="Y2197" s="302"/>
      <c r="Z2197" s="302"/>
      <c r="AA2197" s="302"/>
      <c r="AD2197"/>
      <c r="AE2197"/>
    </row>
    <row r="2198" spans="2:31" ht="15" hidden="1">
      <c r="B2198" s="313">
        <f t="shared" si="34"/>
        <v>0</v>
      </c>
      <c r="C2198" s="296"/>
      <c r="D2198" s="296"/>
      <c r="E2198" s="296"/>
      <c r="F2198" s="296"/>
      <c r="G2198" s="296"/>
      <c r="H2198" s="296"/>
      <c r="I2198" s="296"/>
      <c r="J2198" s="303"/>
      <c r="K2198" s="302"/>
      <c r="L2198" s="302"/>
      <c r="M2198" s="302"/>
      <c r="N2198" s="302"/>
      <c r="O2198" s="302"/>
      <c r="P2198" s="302"/>
      <c r="Q2198" s="302"/>
      <c r="R2198" s="302"/>
      <c r="S2198" s="302"/>
      <c r="T2198" s="302"/>
      <c r="U2198" s="302"/>
      <c r="V2198" s="302"/>
      <c r="W2198" s="302"/>
      <c r="X2198" s="302"/>
      <c r="Y2198" s="302"/>
      <c r="Z2198" s="302"/>
      <c r="AA2198" s="302"/>
      <c r="AD2198"/>
      <c r="AE2198"/>
    </row>
    <row r="2199" spans="2:31" ht="15" hidden="1">
      <c r="B2199" s="313">
        <f t="shared" si="34"/>
        <v>0</v>
      </c>
      <c r="C2199" s="296"/>
      <c r="D2199" s="296"/>
      <c r="E2199" s="296"/>
      <c r="F2199" s="296"/>
      <c r="G2199" s="296"/>
      <c r="H2199" s="296"/>
      <c r="I2199" s="296"/>
      <c r="J2199" s="303"/>
      <c r="K2199" s="302"/>
      <c r="L2199" s="302"/>
      <c r="M2199" s="302"/>
      <c r="N2199" s="302"/>
      <c r="O2199" s="302"/>
      <c r="P2199" s="302"/>
      <c r="Q2199" s="302"/>
      <c r="R2199" s="302"/>
      <c r="S2199" s="302"/>
      <c r="T2199" s="302"/>
      <c r="U2199" s="302"/>
      <c r="V2199" s="302"/>
      <c r="W2199" s="302"/>
      <c r="X2199" s="302"/>
      <c r="Y2199" s="302"/>
      <c r="Z2199" s="302"/>
      <c r="AA2199" s="302"/>
      <c r="AD2199"/>
      <c r="AE2199"/>
    </row>
    <row r="2200" spans="2:31" ht="15" hidden="1">
      <c r="B2200" s="313">
        <f t="shared" si="34"/>
        <v>0</v>
      </c>
      <c r="C2200" s="294"/>
      <c r="D2200" s="296"/>
      <c r="E2200" s="296"/>
      <c r="F2200" s="296"/>
      <c r="G2200" s="296"/>
      <c r="H2200" s="296"/>
      <c r="I2200" s="296"/>
      <c r="J2200" s="303"/>
      <c r="K2200" s="302"/>
      <c r="L2200" s="302"/>
      <c r="M2200" s="302"/>
      <c r="N2200" s="302"/>
      <c r="O2200" s="302"/>
      <c r="P2200" s="302"/>
      <c r="Q2200" s="302"/>
      <c r="R2200" s="302"/>
      <c r="S2200" s="302"/>
      <c r="T2200" s="302"/>
      <c r="U2200" s="302"/>
      <c r="V2200" s="302"/>
      <c r="W2200" s="302"/>
      <c r="X2200" s="302"/>
      <c r="Y2200" s="302"/>
      <c r="Z2200" s="302"/>
      <c r="AA2200" s="302"/>
      <c r="AD2200"/>
      <c r="AE2200"/>
    </row>
    <row r="2201" spans="2:31" ht="15" hidden="1">
      <c r="B2201" s="313">
        <f t="shared" si="34"/>
        <v>0</v>
      </c>
      <c r="C2201" s="294"/>
      <c r="D2201" s="296"/>
      <c r="E2201" s="296"/>
      <c r="F2201" s="296"/>
      <c r="G2201" s="296"/>
      <c r="H2201" s="296"/>
      <c r="I2201" s="296"/>
      <c r="J2201" s="303"/>
      <c r="K2201" s="302"/>
      <c r="L2201" s="302"/>
      <c r="M2201" s="302"/>
      <c r="N2201" s="302"/>
      <c r="O2201" s="302"/>
      <c r="P2201" s="302"/>
      <c r="Q2201" s="302"/>
      <c r="R2201" s="302"/>
      <c r="S2201" s="302"/>
      <c r="T2201" s="302"/>
      <c r="U2201" s="302"/>
      <c r="V2201" s="302"/>
      <c r="W2201" s="302"/>
      <c r="X2201" s="302"/>
      <c r="Y2201" s="302"/>
      <c r="Z2201" s="302"/>
      <c r="AA2201" s="302"/>
      <c r="AD2201"/>
      <c r="AE2201"/>
    </row>
    <row r="2202" spans="2:31" ht="15" hidden="1">
      <c r="B2202" s="313">
        <f t="shared" si="34"/>
        <v>0</v>
      </c>
      <c r="C2202" s="294"/>
      <c r="D2202" s="296"/>
      <c r="E2202" s="296"/>
      <c r="F2202" s="296"/>
      <c r="G2202" s="296"/>
      <c r="H2202" s="296"/>
      <c r="I2202" s="296"/>
      <c r="J2202" s="303"/>
      <c r="K2202" s="302"/>
      <c r="L2202" s="302"/>
      <c r="M2202" s="302"/>
      <c r="N2202" s="302"/>
      <c r="O2202" s="302"/>
      <c r="P2202" s="302"/>
      <c r="Q2202" s="302"/>
      <c r="R2202" s="302"/>
      <c r="S2202" s="302"/>
      <c r="T2202" s="302"/>
      <c r="U2202" s="302"/>
      <c r="V2202" s="302"/>
      <c r="W2202" s="302"/>
      <c r="X2202" s="302"/>
      <c r="Y2202" s="302"/>
      <c r="Z2202" s="302"/>
      <c r="AA2202" s="302"/>
      <c r="AD2202"/>
      <c r="AE2202"/>
    </row>
    <row r="2203" spans="2:31" ht="15" hidden="1">
      <c r="B2203" s="313">
        <f t="shared" si="34"/>
        <v>0</v>
      </c>
      <c r="C2203" s="294"/>
      <c r="D2203" s="296"/>
      <c r="E2203" s="296"/>
      <c r="F2203" s="296"/>
      <c r="G2203" s="296"/>
      <c r="H2203" s="296"/>
      <c r="I2203" s="296"/>
      <c r="J2203" s="303"/>
      <c r="K2203" s="302"/>
      <c r="L2203" s="302"/>
      <c r="M2203" s="302"/>
      <c r="N2203" s="302"/>
      <c r="O2203" s="302"/>
      <c r="P2203" s="302"/>
      <c r="Q2203" s="302"/>
      <c r="R2203" s="302"/>
      <c r="S2203" s="302"/>
      <c r="T2203" s="302"/>
      <c r="U2203" s="302"/>
      <c r="V2203" s="302"/>
      <c r="W2203" s="302"/>
      <c r="X2203" s="302"/>
      <c r="Y2203" s="302"/>
      <c r="Z2203" s="302"/>
      <c r="AA2203" s="302"/>
      <c r="AD2203"/>
      <c r="AE2203"/>
    </row>
    <row r="2204" spans="2:31" ht="15" hidden="1">
      <c r="B2204" s="313">
        <f t="shared" si="34"/>
        <v>0</v>
      </c>
      <c r="C2204" s="294"/>
      <c r="D2204" s="296"/>
      <c r="E2204" s="296"/>
      <c r="F2204" s="296"/>
      <c r="G2204" s="296"/>
      <c r="H2204" s="296"/>
      <c r="I2204" s="296"/>
      <c r="J2204" s="303"/>
      <c r="K2204" s="302"/>
      <c r="L2204" s="302"/>
      <c r="M2204" s="302"/>
      <c r="N2204" s="302"/>
      <c r="O2204" s="302"/>
      <c r="P2204" s="302"/>
      <c r="Q2204" s="302"/>
      <c r="R2204" s="302"/>
      <c r="S2204" s="302"/>
      <c r="T2204" s="302"/>
      <c r="U2204" s="302"/>
      <c r="V2204" s="302"/>
      <c r="W2204" s="302"/>
      <c r="X2204" s="302"/>
      <c r="Y2204" s="302"/>
      <c r="Z2204" s="302"/>
      <c r="AA2204" s="302"/>
      <c r="AD2204"/>
      <c r="AE2204"/>
    </row>
    <row r="2205" spans="2:31" ht="15" hidden="1">
      <c r="B2205" s="313">
        <f t="shared" si="34"/>
        <v>0</v>
      </c>
      <c r="C2205" s="294"/>
      <c r="D2205" s="296"/>
      <c r="E2205" s="296"/>
      <c r="F2205" s="296"/>
      <c r="G2205" s="296"/>
      <c r="H2205" s="296"/>
      <c r="I2205" s="296"/>
      <c r="J2205" s="303"/>
      <c r="K2205" s="302"/>
      <c r="L2205" s="302"/>
      <c r="M2205" s="302"/>
      <c r="N2205" s="302"/>
      <c r="O2205" s="302"/>
      <c r="P2205" s="302"/>
      <c r="Q2205" s="302"/>
      <c r="R2205" s="302"/>
      <c r="S2205" s="302"/>
      <c r="T2205" s="302"/>
      <c r="U2205" s="302"/>
      <c r="V2205" s="302"/>
      <c r="W2205" s="302"/>
      <c r="X2205" s="302"/>
      <c r="Y2205" s="302"/>
      <c r="Z2205" s="302"/>
      <c r="AA2205" s="302"/>
      <c r="AD2205"/>
      <c r="AE2205"/>
    </row>
    <row r="2206" spans="2:31" ht="15" hidden="1">
      <c r="B2206" s="313">
        <f t="shared" si="34"/>
        <v>0</v>
      </c>
      <c r="C2206" s="294"/>
      <c r="D2206" s="296"/>
      <c r="E2206" s="296"/>
      <c r="F2206" s="296"/>
      <c r="G2206" s="296"/>
      <c r="H2206" s="296"/>
      <c r="I2206" s="296"/>
      <c r="J2206" s="303"/>
      <c r="K2206" s="302"/>
      <c r="L2206" s="302"/>
      <c r="M2206" s="302"/>
      <c r="N2206" s="302"/>
      <c r="O2206" s="302"/>
      <c r="P2206" s="302"/>
      <c r="Q2206" s="302"/>
      <c r="R2206" s="302"/>
      <c r="S2206" s="302"/>
      <c r="T2206" s="302"/>
      <c r="U2206" s="302"/>
      <c r="V2206" s="302"/>
      <c r="W2206" s="302"/>
      <c r="X2206" s="302"/>
      <c r="Y2206" s="302"/>
      <c r="Z2206" s="302"/>
      <c r="AA2206" s="302"/>
      <c r="AD2206"/>
      <c r="AE2206"/>
    </row>
    <row r="2207" spans="2:31" ht="15" hidden="1">
      <c r="B2207" s="313">
        <f t="shared" si="34"/>
        <v>0</v>
      </c>
      <c r="C2207" s="294"/>
      <c r="D2207" s="296"/>
      <c r="E2207" s="296"/>
      <c r="F2207" s="296"/>
      <c r="G2207" s="296"/>
      <c r="H2207" s="296"/>
      <c r="I2207" s="296"/>
      <c r="J2207" s="303"/>
      <c r="K2207" s="302"/>
      <c r="L2207" s="302"/>
      <c r="M2207" s="302"/>
      <c r="N2207" s="302"/>
      <c r="O2207" s="302"/>
      <c r="P2207" s="302"/>
      <c r="Q2207" s="302"/>
      <c r="R2207" s="302"/>
      <c r="S2207" s="302"/>
      <c r="T2207" s="302"/>
      <c r="U2207" s="302"/>
      <c r="V2207" s="302"/>
      <c r="W2207" s="302"/>
      <c r="X2207" s="302"/>
      <c r="Y2207" s="302"/>
      <c r="Z2207" s="302"/>
      <c r="AA2207" s="302"/>
      <c r="AD2207"/>
      <c r="AE2207"/>
    </row>
    <row r="2208" spans="2:31" ht="15" hidden="1">
      <c r="B2208" s="313">
        <f t="shared" si="34"/>
        <v>0</v>
      </c>
      <c r="C2208" s="294"/>
      <c r="D2208" s="296"/>
      <c r="E2208" s="296"/>
      <c r="F2208" s="296"/>
      <c r="G2208" s="296"/>
      <c r="H2208" s="296"/>
      <c r="I2208" s="296"/>
      <c r="J2208" s="303"/>
      <c r="K2208" s="302"/>
      <c r="L2208" s="302"/>
      <c r="M2208" s="302"/>
      <c r="N2208" s="302"/>
      <c r="O2208" s="302"/>
      <c r="P2208" s="302"/>
      <c r="Q2208" s="302"/>
      <c r="R2208" s="302"/>
      <c r="S2208" s="302"/>
      <c r="T2208" s="302"/>
      <c r="U2208" s="302"/>
      <c r="V2208" s="302"/>
      <c r="W2208" s="302"/>
      <c r="X2208" s="302"/>
      <c r="Y2208" s="302"/>
      <c r="Z2208" s="302"/>
      <c r="AA2208" s="302"/>
      <c r="AD2208"/>
      <c r="AE2208"/>
    </row>
    <row r="2209" spans="2:31" ht="15" hidden="1">
      <c r="B2209" s="313">
        <f t="shared" si="34"/>
        <v>0</v>
      </c>
      <c r="C2209" s="294"/>
      <c r="D2209" s="296"/>
      <c r="E2209" s="296"/>
      <c r="F2209" s="296"/>
      <c r="G2209" s="296"/>
      <c r="H2209" s="296"/>
      <c r="I2209" s="296"/>
      <c r="J2209" s="303"/>
      <c r="K2209" s="302"/>
      <c r="L2209" s="302"/>
      <c r="M2209" s="302"/>
      <c r="N2209" s="302"/>
      <c r="O2209" s="302"/>
      <c r="P2209" s="302"/>
      <c r="Q2209" s="302"/>
      <c r="R2209" s="302"/>
      <c r="S2209" s="302"/>
      <c r="T2209" s="302"/>
      <c r="U2209" s="302"/>
      <c r="V2209" s="302"/>
      <c r="W2209" s="302"/>
      <c r="X2209" s="302"/>
      <c r="Y2209" s="302"/>
      <c r="Z2209" s="302"/>
      <c r="AA2209" s="302"/>
      <c r="AD2209"/>
      <c r="AE2209"/>
    </row>
    <row r="2210" spans="2:31" ht="15" hidden="1">
      <c r="B2210" s="313">
        <f t="shared" si="34"/>
        <v>0</v>
      </c>
      <c r="C2210" s="294"/>
      <c r="D2210" s="296"/>
      <c r="E2210" s="296"/>
      <c r="F2210" s="296"/>
      <c r="G2210" s="296"/>
      <c r="H2210" s="296"/>
      <c r="I2210" s="296"/>
      <c r="J2210" s="303"/>
      <c r="K2210" s="302"/>
      <c r="L2210" s="302"/>
      <c r="M2210" s="302"/>
      <c r="N2210" s="302"/>
      <c r="O2210" s="302"/>
      <c r="P2210" s="302"/>
      <c r="Q2210" s="302"/>
      <c r="R2210" s="302"/>
      <c r="S2210" s="302"/>
      <c r="T2210" s="302"/>
      <c r="U2210" s="302"/>
      <c r="V2210" s="302"/>
      <c r="W2210" s="302"/>
      <c r="X2210" s="302"/>
      <c r="Y2210" s="302"/>
      <c r="Z2210" s="302"/>
      <c r="AA2210" s="302"/>
      <c r="AD2210"/>
      <c r="AE2210"/>
    </row>
    <row r="2211" spans="2:31" ht="15" hidden="1">
      <c r="B2211" s="313">
        <f t="shared" si="34"/>
        <v>0</v>
      </c>
      <c r="C2211" s="294"/>
      <c r="D2211" s="296"/>
      <c r="E2211" s="296"/>
      <c r="F2211" s="296"/>
      <c r="G2211" s="296"/>
      <c r="H2211" s="296"/>
      <c r="I2211" s="296"/>
      <c r="J2211" s="303"/>
      <c r="K2211" s="302"/>
      <c r="L2211" s="302"/>
      <c r="M2211" s="302"/>
      <c r="N2211" s="302"/>
      <c r="O2211" s="302"/>
      <c r="P2211" s="302"/>
      <c r="Q2211" s="302"/>
      <c r="R2211" s="302"/>
      <c r="S2211" s="302"/>
      <c r="T2211" s="302"/>
      <c r="U2211" s="302"/>
      <c r="V2211" s="302"/>
      <c r="W2211" s="302"/>
      <c r="X2211" s="302"/>
      <c r="Y2211" s="302"/>
      <c r="Z2211" s="302"/>
      <c r="AA2211" s="302"/>
      <c r="AD2211"/>
      <c r="AE2211"/>
    </row>
    <row r="2212" spans="2:31" ht="15" hidden="1">
      <c r="B2212" s="313">
        <f t="shared" si="34"/>
        <v>0</v>
      </c>
      <c r="C2212" s="294"/>
      <c r="D2212" s="296"/>
      <c r="E2212" s="296"/>
      <c r="F2212" s="296"/>
      <c r="G2212" s="296"/>
      <c r="H2212" s="296"/>
      <c r="I2212" s="296"/>
      <c r="J2212" s="303"/>
      <c r="K2212" s="302"/>
      <c r="L2212" s="302"/>
      <c r="M2212" s="302"/>
      <c r="N2212" s="302"/>
      <c r="O2212" s="302"/>
      <c r="P2212" s="302"/>
      <c r="Q2212" s="302"/>
      <c r="R2212" s="302"/>
      <c r="S2212" s="302"/>
      <c r="T2212" s="302"/>
      <c r="U2212" s="302"/>
      <c r="V2212" s="302"/>
      <c r="W2212" s="302"/>
      <c r="X2212" s="302"/>
      <c r="Y2212" s="302"/>
      <c r="Z2212" s="302"/>
      <c r="AA2212" s="302"/>
      <c r="AD2212"/>
      <c r="AE2212"/>
    </row>
    <row r="2213" spans="2:31" ht="15" hidden="1">
      <c r="B2213" s="313">
        <f t="shared" si="34"/>
        <v>0</v>
      </c>
      <c r="C2213" s="294"/>
      <c r="D2213" s="296"/>
      <c r="E2213" s="296"/>
      <c r="F2213" s="296"/>
      <c r="G2213" s="296"/>
      <c r="H2213" s="296"/>
      <c r="I2213" s="296"/>
      <c r="J2213" s="303"/>
      <c r="K2213" s="302"/>
      <c r="L2213" s="302"/>
      <c r="M2213" s="302"/>
      <c r="N2213" s="302"/>
      <c r="O2213" s="302"/>
      <c r="P2213" s="302"/>
      <c r="Q2213" s="302"/>
      <c r="R2213" s="302"/>
      <c r="S2213" s="302"/>
      <c r="T2213" s="302"/>
      <c r="U2213" s="302"/>
      <c r="V2213" s="302"/>
      <c r="W2213" s="302"/>
      <c r="X2213" s="302"/>
      <c r="Y2213" s="302"/>
      <c r="Z2213" s="302"/>
      <c r="AA2213" s="302"/>
      <c r="AD2213"/>
      <c r="AE2213"/>
    </row>
    <row r="2214" spans="2:31" ht="15" hidden="1">
      <c r="B2214" s="313">
        <f t="shared" si="34"/>
        <v>0</v>
      </c>
      <c r="C2214" s="294"/>
      <c r="D2214" s="296"/>
      <c r="E2214" s="294"/>
      <c r="F2214" s="294"/>
      <c r="G2214" s="294"/>
      <c r="H2214" s="294"/>
      <c r="I2214" s="296"/>
      <c r="J2214" s="303"/>
      <c r="K2214" s="302"/>
      <c r="L2214" s="302"/>
      <c r="M2214" s="302"/>
      <c r="N2214" s="302"/>
      <c r="O2214" s="302"/>
      <c r="P2214" s="302"/>
      <c r="Q2214" s="302"/>
      <c r="R2214" s="302"/>
      <c r="S2214" s="302"/>
      <c r="T2214" s="302"/>
      <c r="U2214" s="302"/>
      <c r="V2214" s="302"/>
      <c r="W2214" s="302"/>
      <c r="X2214" s="302"/>
      <c r="Y2214" s="302"/>
      <c r="Z2214" s="302"/>
      <c r="AA2214" s="302"/>
      <c r="AD2214"/>
      <c r="AE2214"/>
    </row>
    <row r="2215" spans="2:31" ht="15" hidden="1">
      <c r="B2215" s="313">
        <f t="shared" si="34"/>
        <v>0</v>
      </c>
      <c r="C2215" s="294"/>
      <c r="D2215" s="294"/>
      <c r="E2215" s="294"/>
      <c r="F2215" s="294"/>
      <c r="G2215" s="296"/>
      <c r="H2215" s="296"/>
      <c r="I2215" s="296"/>
      <c r="J2215" s="303"/>
      <c r="K2215" s="302"/>
      <c r="L2215" s="302"/>
      <c r="M2215" s="302"/>
      <c r="N2215" s="302"/>
      <c r="O2215" s="302"/>
      <c r="P2215" s="302"/>
      <c r="Q2215" s="302"/>
      <c r="R2215" s="302"/>
      <c r="S2215" s="302"/>
      <c r="T2215" s="302"/>
      <c r="U2215" s="302"/>
      <c r="V2215" s="302"/>
      <c r="W2215" s="302"/>
      <c r="X2215" s="302"/>
      <c r="Y2215" s="302"/>
      <c r="Z2215" s="302"/>
      <c r="AA2215" s="302"/>
      <c r="AD2215"/>
      <c r="AE2215"/>
    </row>
    <row r="2216" spans="2:31" ht="15" hidden="1">
      <c r="B2216" s="313">
        <f t="shared" si="34"/>
        <v>0</v>
      </c>
      <c r="C2216" s="294"/>
      <c r="D2216" s="294"/>
      <c r="E2216" s="294"/>
      <c r="F2216" s="294"/>
      <c r="G2216" s="296"/>
      <c r="H2216" s="296"/>
      <c r="I2216" s="296"/>
      <c r="J2216" s="303"/>
      <c r="K2216" s="302"/>
      <c r="L2216" s="302"/>
      <c r="M2216" s="302"/>
      <c r="N2216" s="302"/>
      <c r="O2216" s="302"/>
      <c r="P2216" s="302"/>
      <c r="Q2216" s="302"/>
      <c r="R2216" s="302"/>
      <c r="S2216" s="302"/>
      <c r="T2216" s="302"/>
      <c r="U2216" s="302"/>
      <c r="V2216" s="302"/>
      <c r="W2216" s="302"/>
      <c r="X2216" s="302"/>
      <c r="Y2216" s="302"/>
      <c r="Z2216" s="302"/>
      <c r="AA2216" s="302"/>
      <c r="AD2216"/>
      <c r="AE2216"/>
    </row>
    <row r="2217" spans="2:31" ht="15" hidden="1">
      <c r="B2217" s="313">
        <f t="shared" si="34"/>
        <v>0</v>
      </c>
      <c r="C2217" s="294"/>
      <c r="D2217" s="294"/>
      <c r="E2217" s="294"/>
      <c r="F2217" s="294"/>
      <c r="G2217" s="296"/>
      <c r="H2217" s="296"/>
      <c r="I2217" s="296"/>
      <c r="J2217" s="303"/>
      <c r="K2217" s="302"/>
      <c r="L2217" s="302"/>
      <c r="M2217" s="302"/>
      <c r="N2217" s="302"/>
      <c r="O2217" s="302"/>
      <c r="P2217" s="302"/>
      <c r="Q2217" s="302"/>
      <c r="R2217" s="302"/>
      <c r="S2217" s="302"/>
      <c r="T2217" s="302"/>
      <c r="U2217" s="302"/>
      <c r="V2217" s="302"/>
      <c r="W2217" s="302"/>
      <c r="X2217" s="302"/>
      <c r="Y2217" s="302"/>
      <c r="Z2217" s="302"/>
      <c r="AA2217" s="302"/>
      <c r="AD2217"/>
      <c r="AE2217"/>
    </row>
    <row r="2218" spans="2:31" ht="15" hidden="1">
      <c r="B2218" s="313">
        <f t="shared" si="34"/>
        <v>0</v>
      </c>
      <c r="C2218" s="294"/>
      <c r="D2218" s="294"/>
      <c r="E2218" s="294"/>
      <c r="F2218" s="294"/>
      <c r="G2218" s="296"/>
      <c r="H2218" s="296"/>
      <c r="I2218" s="296"/>
      <c r="J2218" s="303"/>
      <c r="K2218" s="302"/>
      <c r="L2218" s="302"/>
      <c r="M2218" s="302"/>
      <c r="N2218" s="302"/>
      <c r="O2218" s="302"/>
      <c r="P2218" s="302"/>
      <c r="Q2218" s="302"/>
      <c r="R2218" s="302"/>
      <c r="S2218" s="302"/>
      <c r="T2218" s="302"/>
      <c r="U2218" s="302"/>
      <c r="V2218" s="302"/>
      <c r="W2218" s="302"/>
      <c r="X2218" s="302"/>
      <c r="Y2218" s="302"/>
      <c r="Z2218" s="302"/>
      <c r="AA2218" s="302"/>
      <c r="AD2218"/>
      <c r="AE2218"/>
    </row>
    <row r="2219" spans="2:31" ht="15" hidden="1">
      <c r="B2219" s="313">
        <f t="shared" si="34"/>
        <v>0</v>
      </c>
      <c r="C2219" s="294"/>
      <c r="D2219" s="294"/>
      <c r="E2219" s="294"/>
      <c r="F2219" s="294"/>
      <c r="G2219" s="296"/>
      <c r="H2219" s="296"/>
      <c r="I2219" s="296"/>
      <c r="J2219" s="303"/>
      <c r="K2219" s="302"/>
      <c r="L2219" s="302"/>
      <c r="M2219" s="302"/>
      <c r="N2219" s="302"/>
      <c r="O2219" s="302"/>
      <c r="P2219" s="302"/>
      <c r="Q2219" s="302"/>
      <c r="R2219" s="302"/>
      <c r="S2219" s="302"/>
      <c r="T2219" s="302"/>
      <c r="U2219" s="302"/>
      <c r="V2219" s="302"/>
      <c r="W2219" s="302"/>
      <c r="X2219" s="302"/>
      <c r="Y2219" s="302"/>
      <c r="Z2219" s="302"/>
      <c r="AA2219" s="302"/>
      <c r="AD2219"/>
      <c r="AE2219"/>
    </row>
    <row r="2220" spans="2:31" ht="15" hidden="1">
      <c r="B2220" s="313">
        <f t="shared" si="34"/>
        <v>0</v>
      </c>
      <c r="C2220" s="294"/>
      <c r="D2220" s="294"/>
      <c r="E2220" s="294"/>
      <c r="F2220" s="294"/>
      <c r="G2220" s="296"/>
      <c r="H2220" s="296"/>
      <c r="I2220" s="296"/>
      <c r="J2220" s="303"/>
      <c r="K2220" s="302"/>
      <c r="L2220" s="302"/>
      <c r="M2220" s="302"/>
      <c r="N2220" s="302"/>
      <c r="O2220" s="302"/>
      <c r="P2220" s="302"/>
      <c r="Q2220" s="302"/>
      <c r="R2220" s="302"/>
      <c r="S2220" s="302"/>
      <c r="T2220" s="302"/>
      <c r="U2220" s="302"/>
      <c r="V2220" s="302"/>
      <c r="W2220" s="302"/>
      <c r="X2220" s="302"/>
      <c r="Y2220" s="302"/>
      <c r="Z2220" s="302"/>
      <c r="AA2220" s="302"/>
      <c r="AD2220"/>
      <c r="AE2220"/>
    </row>
    <row r="2221" spans="2:31" ht="15" hidden="1">
      <c r="B2221" s="313">
        <f t="shared" si="34"/>
        <v>0</v>
      </c>
      <c r="C2221" s="294"/>
      <c r="D2221" s="294"/>
      <c r="E2221" s="294"/>
      <c r="F2221" s="294"/>
      <c r="G2221" s="296"/>
      <c r="H2221" s="296"/>
      <c r="I2221" s="296"/>
      <c r="J2221" s="303"/>
      <c r="K2221" s="302"/>
      <c r="L2221" s="302"/>
      <c r="M2221" s="302"/>
      <c r="N2221" s="302"/>
      <c r="O2221" s="302"/>
      <c r="P2221" s="302"/>
      <c r="Q2221" s="302"/>
      <c r="R2221" s="302"/>
      <c r="S2221" s="302"/>
      <c r="T2221" s="302"/>
      <c r="U2221" s="302"/>
      <c r="V2221" s="302"/>
      <c r="W2221" s="302"/>
      <c r="X2221" s="302"/>
      <c r="Y2221" s="302"/>
      <c r="Z2221" s="302"/>
      <c r="AA2221" s="302"/>
      <c r="AD2221"/>
      <c r="AE2221"/>
    </row>
    <row r="2222" spans="2:31" ht="15" hidden="1">
      <c r="B2222" s="313">
        <f t="shared" si="34"/>
        <v>0</v>
      </c>
      <c r="C2222" s="294"/>
      <c r="D2222" s="294"/>
      <c r="E2222" s="294"/>
      <c r="F2222" s="294"/>
      <c r="G2222" s="296"/>
      <c r="H2222" s="296"/>
      <c r="I2222" s="296"/>
      <c r="J2222" s="303"/>
      <c r="K2222" s="302"/>
      <c r="L2222" s="302"/>
      <c r="M2222" s="302"/>
      <c r="N2222" s="302"/>
      <c r="O2222" s="302"/>
      <c r="P2222" s="302"/>
      <c r="Q2222" s="302"/>
      <c r="R2222" s="302"/>
      <c r="S2222" s="302"/>
      <c r="T2222" s="302"/>
      <c r="U2222" s="302"/>
      <c r="V2222" s="302"/>
      <c r="W2222" s="302"/>
      <c r="X2222" s="302"/>
      <c r="Y2222" s="302"/>
      <c r="Z2222" s="302"/>
      <c r="AA2222" s="302"/>
      <c r="AD2222"/>
      <c r="AE2222"/>
    </row>
    <row r="2223" spans="2:31" ht="15" hidden="1">
      <c r="B2223" s="313">
        <f t="shared" si="34"/>
        <v>0</v>
      </c>
      <c r="C2223" s="294"/>
      <c r="D2223" s="294"/>
      <c r="E2223" s="294"/>
      <c r="F2223" s="294"/>
      <c r="G2223" s="296"/>
      <c r="H2223" s="296"/>
      <c r="I2223" s="296"/>
      <c r="J2223" s="303"/>
      <c r="K2223" s="302"/>
      <c r="L2223" s="302"/>
      <c r="M2223" s="302"/>
      <c r="N2223" s="302"/>
      <c r="O2223" s="302"/>
      <c r="P2223" s="302"/>
      <c r="Q2223" s="302"/>
      <c r="R2223" s="302"/>
      <c r="S2223" s="302"/>
      <c r="T2223" s="302"/>
      <c r="U2223" s="302"/>
      <c r="V2223" s="302"/>
      <c r="W2223" s="302"/>
      <c r="X2223" s="302"/>
      <c r="Y2223" s="302"/>
      <c r="Z2223" s="302"/>
      <c r="AA2223" s="302"/>
      <c r="AD2223"/>
      <c r="AE2223"/>
    </row>
    <row r="2224" spans="2:31" ht="15" hidden="1">
      <c r="B2224" s="313">
        <f t="shared" si="34"/>
        <v>0</v>
      </c>
      <c r="C2224" s="294"/>
      <c r="D2224" s="294"/>
      <c r="E2224" s="294"/>
      <c r="F2224" s="294"/>
      <c r="G2224" s="296"/>
      <c r="H2224" s="296"/>
      <c r="I2224" s="296"/>
      <c r="J2224" s="303"/>
      <c r="K2224" s="302"/>
      <c r="L2224" s="302"/>
      <c r="M2224" s="302"/>
      <c r="N2224" s="302"/>
      <c r="O2224" s="302"/>
      <c r="P2224" s="302"/>
      <c r="Q2224" s="302"/>
      <c r="R2224" s="302"/>
      <c r="S2224" s="302"/>
      <c r="T2224" s="302"/>
      <c r="U2224" s="302"/>
      <c r="V2224" s="302"/>
      <c r="W2224" s="302"/>
      <c r="X2224" s="302"/>
      <c r="Y2224" s="302"/>
      <c r="Z2224" s="302"/>
      <c r="AA2224" s="302"/>
      <c r="AD2224"/>
      <c r="AE2224"/>
    </row>
    <row r="2225" spans="2:31" ht="15" hidden="1">
      <c r="B2225" s="313">
        <f t="shared" si="34"/>
        <v>0</v>
      </c>
      <c r="C2225" s="294"/>
      <c r="D2225" s="294"/>
      <c r="E2225" s="294"/>
      <c r="F2225" s="294"/>
      <c r="G2225" s="296"/>
      <c r="H2225" s="296"/>
      <c r="I2225" s="296"/>
      <c r="J2225" s="303"/>
      <c r="K2225" s="302"/>
      <c r="L2225" s="302"/>
      <c r="M2225" s="302"/>
      <c r="N2225" s="302"/>
      <c r="O2225" s="302"/>
      <c r="P2225" s="302"/>
      <c r="Q2225" s="302"/>
      <c r="R2225" s="302"/>
      <c r="S2225" s="302"/>
      <c r="T2225" s="302"/>
      <c r="U2225" s="302"/>
      <c r="V2225" s="302"/>
      <c r="W2225" s="302"/>
      <c r="X2225" s="302"/>
      <c r="Y2225" s="302"/>
      <c r="Z2225" s="302"/>
      <c r="AA2225" s="302"/>
      <c r="AD2225"/>
      <c r="AE2225"/>
    </row>
    <row r="2226" spans="2:31" ht="15" hidden="1">
      <c r="B2226" s="313">
        <f t="shared" si="34"/>
        <v>0</v>
      </c>
      <c r="C2226" s="294"/>
      <c r="D2226" s="294"/>
      <c r="E2226" s="294"/>
      <c r="F2226" s="294"/>
      <c r="G2226" s="294"/>
      <c r="H2226" s="294"/>
      <c r="I2226" s="294"/>
      <c r="J2226" s="303"/>
      <c r="K2226" s="302"/>
      <c r="L2226" s="302"/>
      <c r="M2226" s="302"/>
      <c r="N2226" s="302"/>
      <c r="O2226" s="302"/>
      <c r="P2226" s="302"/>
      <c r="Q2226" s="302"/>
      <c r="R2226" s="302"/>
      <c r="S2226" s="302"/>
      <c r="T2226" s="302"/>
      <c r="U2226" s="302"/>
      <c r="V2226" s="302"/>
      <c r="W2226" s="302"/>
      <c r="X2226" s="302"/>
      <c r="Y2226" s="302"/>
      <c r="Z2226" s="302"/>
      <c r="AA2226" s="302"/>
      <c r="AD2226"/>
      <c r="AE2226"/>
    </row>
    <row r="2227" spans="2:31" ht="15" hidden="1">
      <c r="B2227" s="313">
        <f t="shared" si="34"/>
        <v>0</v>
      </c>
      <c r="C2227" s="294"/>
      <c r="D2227" s="294"/>
      <c r="E2227" s="294"/>
      <c r="F2227" s="294"/>
      <c r="G2227" s="294"/>
      <c r="H2227" s="294"/>
      <c r="I2227" s="294"/>
      <c r="J2227" s="303"/>
      <c r="K2227" s="302"/>
      <c r="L2227" s="302"/>
      <c r="M2227" s="302"/>
      <c r="N2227" s="302"/>
      <c r="O2227" s="302"/>
      <c r="P2227" s="302"/>
      <c r="Q2227" s="302"/>
      <c r="R2227" s="302"/>
      <c r="S2227" s="302"/>
      <c r="T2227" s="302"/>
      <c r="U2227" s="302"/>
      <c r="V2227" s="302"/>
      <c r="W2227" s="302"/>
      <c r="X2227" s="302"/>
      <c r="Y2227" s="302"/>
      <c r="Z2227" s="302"/>
      <c r="AA2227" s="302"/>
      <c r="AD2227"/>
      <c r="AE2227"/>
    </row>
    <row r="2228" spans="2:31" ht="15" hidden="1">
      <c r="B2228" s="313">
        <f t="shared" si="34"/>
        <v>0</v>
      </c>
      <c r="C2228" s="294"/>
      <c r="D2228" s="294"/>
      <c r="E2228" s="294"/>
      <c r="F2228" s="294"/>
      <c r="G2228" s="294"/>
      <c r="H2228" s="294"/>
      <c r="I2228" s="294"/>
      <c r="J2228" s="303"/>
      <c r="K2228" s="302"/>
      <c r="L2228" s="302"/>
      <c r="M2228" s="302"/>
      <c r="N2228" s="302"/>
      <c r="O2228" s="302"/>
      <c r="P2228" s="302"/>
      <c r="Q2228" s="302"/>
      <c r="R2228" s="302"/>
      <c r="S2228" s="302"/>
      <c r="T2228" s="302"/>
      <c r="U2228" s="302"/>
      <c r="V2228" s="302"/>
      <c r="W2228" s="302"/>
      <c r="X2228" s="302"/>
      <c r="Y2228" s="302"/>
      <c r="Z2228" s="302"/>
      <c r="AA2228" s="302"/>
      <c r="AD2228"/>
      <c r="AE2228"/>
    </row>
    <row r="2229" spans="2:31" ht="15" hidden="1">
      <c r="B2229" s="313">
        <f t="shared" si="34"/>
        <v>0</v>
      </c>
      <c r="C2229" s="294"/>
      <c r="D2229" s="294"/>
      <c r="E2229" s="294"/>
      <c r="F2229" s="294"/>
      <c r="G2229" s="294"/>
      <c r="H2229" s="294"/>
      <c r="I2229" s="294"/>
      <c r="J2229" s="303"/>
      <c r="K2229" s="302"/>
      <c r="L2229" s="302"/>
      <c r="M2229" s="302"/>
      <c r="N2229" s="302"/>
      <c r="O2229" s="302"/>
      <c r="P2229" s="302"/>
      <c r="Q2229" s="302"/>
      <c r="R2229" s="302"/>
      <c r="S2229" s="302"/>
      <c r="T2229" s="302"/>
      <c r="U2229" s="302"/>
      <c r="V2229" s="302"/>
      <c r="W2229" s="302"/>
      <c r="X2229" s="302"/>
      <c r="Y2229" s="302"/>
      <c r="Z2229" s="302"/>
      <c r="AA2229" s="302"/>
      <c r="AD2229"/>
      <c r="AE2229"/>
    </row>
    <row r="2230" spans="2:31" ht="15" hidden="1">
      <c r="B2230" s="313">
        <f t="shared" si="34"/>
        <v>0</v>
      </c>
      <c r="C2230" s="294"/>
      <c r="D2230" s="294"/>
      <c r="E2230" s="294"/>
      <c r="F2230" s="294"/>
      <c r="G2230" s="294"/>
      <c r="H2230" s="294"/>
      <c r="I2230" s="294"/>
      <c r="J2230" s="303"/>
      <c r="K2230" s="302"/>
      <c r="L2230" s="302"/>
      <c r="M2230" s="302"/>
      <c r="N2230" s="302"/>
      <c r="O2230" s="302"/>
      <c r="P2230" s="302"/>
      <c r="Q2230" s="302"/>
      <c r="R2230" s="302"/>
      <c r="S2230" s="302"/>
      <c r="T2230" s="302"/>
      <c r="U2230" s="302"/>
      <c r="V2230" s="302"/>
      <c r="W2230" s="302"/>
      <c r="X2230" s="302"/>
      <c r="Y2230" s="302"/>
      <c r="Z2230" s="302"/>
      <c r="AA2230" s="302"/>
      <c r="AD2230"/>
      <c r="AE2230"/>
    </row>
    <row r="2231" spans="2:31" ht="15" hidden="1">
      <c r="B2231" s="313">
        <f t="shared" si="34"/>
        <v>0</v>
      </c>
      <c r="C2231" s="294"/>
      <c r="D2231" s="294"/>
      <c r="E2231" s="294"/>
      <c r="F2231" s="294"/>
      <c r="G2231" s="294"/>
      <c r="H2231" s="294"/>
      <c r="I2231" s="294"/>
      <c r="J2231" s="303"/>
      <c r="K2231" s="302"/>
      <c r="L2231" s="302"/>
      <c r="M2231" s="302"/>
      <c r="N2231" s="302"/>
      <c r="O2231" s="302"/>
      <c r="P2231" s="302"/>
      <c r="Q2231" s="302"/>
      <c r="R2231" s="302"/>
      <c r="S2231" s="302"/>
      <c r="T2231" s="302"/>
      <c r="U2231" s="302"/>
      <c r="V2231" s="302"/>
      <c r="W2231" s="302"/>
      <c r="X2231" s="302"/>
      <c r="Y2231" s="302"/>
      <c r="Z2231" s="302"/>
      <c r="AA2231" s="302"/>
      <c r="AD2231"/>
      <c r="AE2231"/>
    </row>
    <row r="2232" spans="2:31" ht="15" hidden="1">
      <c r="B2232" s="313">
        <f t="shared" si="34"/>
        <v>0</v>
      </c>
      <c r="C2232" s="294"/>
      <c r="D2232" s="294"/>
      <c r="E2232" s="294"/>
      <c r="F2232" s="294"/>
      <c r="G2232" s="294"/>
      <c r="H2232" s="294"/>
      <c r="I2232" s="294"/>
      <c r="J2232" s="303"/>
      <c r="K2232" s="302"/>
      <c r="L2232" s="302"/>
      <c r="M2232" s="302"/>
      <c r="N2232" s="302"/>
      <c r="O2232" s="302"/>
      <c r="P2232" s="302"/>
      <c r="Q2232" s="302"/>
      <c r="R2232" s="302"/>
      <c r="S2232" s="302"/>
      <c r="T2232" s="302"/>
      <c r="U2232" s="302"/>
      <c r="V2232" s="302"/>
      <c r="W2232" s="302"/>
      <c r="X2232" s="302"/>
      <c r="Y2232" s="302"/>
      <c r="Z2232" s="302"/>
      <c r="AA2232" s="302"/>
      <c r="AD2232"/>
      <c r="AE2232"/>
    </row>
    <row r="2233" spans="2:31" ht="15" hidden="1">
      <c r="B2233" s="313">
        <f t="shared" si="34"/>
        <v>0</v>
      </c>
      <c r="C2233" s="294"/>
      <c r="D2233" s="294"/>
      <c r="E2233" s="294"/>
      <c r="F2233" s="294"/>
      <c r="G2233" s="294"/>
      <c r="H2233" s="294"/>
      <c r="I2233" s="294"/>
      <c r="J2233" s="303"/>
      <c r="K2233" s="302"/>
      <c r="L2233" s="302"/>
      <c r="M2233" s="302"/>
      <c r="N2233" s="302"/>
      <c r="O2233" s="302"/>
      <c r="P2233" s="302"/>
      <c r="Q2233" s="302"/>
      <c r="R2233" s="302"/>
      <c r="S2233" s="302"/>
      <c r="T2233" s="302"/>
      <c r="U2233" s="302"/>
      <c r="V2233" s="302"/>
      <c r="W2233" s="302"/>
      <c r="X2233" s="302"/>
      <c r="Y2233" s="302"/>
      <c r="Z2233" s="302"/>
      <c r="AA2233" s="302"/>
      <c r="AD2233"/>
      <c r="AE2233"/>
    </row>
    <row r="2234" spans="2:31" ht="15" hidden="1">
      <c r="B2234" s="313">
        <f t="shared" si="34"/>
        <v>0</v>
      </c>
      <c r="C2234" s="294"/>
      <c r="D2234" s="294"/>
      <c r="E2234" s="294"/>
      <c r="F2234" s="294"/>
      <c r="G2234" s="294"/>
      <c r="H2234" s="294"/>
      <c r="I2234" s="294"/>
      <c r="J2234" s="303"/>
      <c r="K2234" s="302"/>
      <c r="L2234" s="302"/>
      <c r="M2234" s="302"/>
      <c r="N2234" s="302"/>
      <c r="O2234" s="302"/>
      <c r="P2234" s="302"/>
      <c r="Q2234" s="302"/>
      <c r="R2234" s="302"/>
      <c r="S2234" s="302"/>
      <c r="T2234" s="302"/>
      <c r="U2234" s="302"/>
      <c r="V2234" s="302"/>
      <c r="W2234" s="302"/>
      <c r="X2234" s="302"/>
      <c r="Y2234" s="302"/>
      <c r="Z2234" s="302"/>
      <c r="AA2234" s="302"/>
      <c r="AD2234"/>
      <c r="AE2234"/>
    </row>
    <row r="2235" spans="2:31" ht="15" hidden="1">
      <c r="B2235" s="313">
        <f t="shared" si="34"/>
        <v>0</v>
      </c>
      <c r="C2235" s="294"/>
      <c r="D2235" s="294"/>
      <c r="E2235" s="294"/>
      <c r="F2235" s="294"/>
      <c r="G2235" s="296"/>
      <c r="H2235" s="296"/>
      <c r="I2235" s="296"/>
      <c r="J2235" s="303"/>
      <c r="K2235" s="302"/>
      <c r="L2235" s="302"/>
      <c r="M2235" s="302"/>
      <c r="N2235" s="302"/>
      <c r="O2235" s="302"/>
      <c r="P2235" s="302"/>
      <c r="Q2235" s="302"/>
      <c r="R2235" s="302"/>
      <c r="S2235" s="302"/>
      <c r="T2235" s="302"/>
      <c r="U2235" s="302"/>
      <c r="V2235" s="302"/>
      <c r="W2235" s="302"/>
      <c r="X2235" s="302"/>
      <c r="Y2235" s="302"/>
      <c r="Z2235" s="302"/>
      <c r="AA2235" s="302"/>
      <c r="AD2235"/>
      <c r="AE2235"/>
    </row>
    <row r="2236" spans="2:31" ht="15" hidden="1">
      <c r="B2236" s="313">
        <f t="shared" si="34"/>
        <v>0</v>
      </c>
      <c r="C2236" s="294"/>
      <c r="D2236" s="294"/>
      <c r="E2236" s="294"/>
      <c r="F2236" s="294"/>
      <c r="G2236" s="296"/>
      <c r="H2236" s="296"/>
      <c r="I2236" s="296"/>
      <c r="J2236" s="303"/>
      <c r="K2236" s="302"/>
      <c r="L2236" s="302"/>
      <c r="M2236" s="302"/>
      <c r="N2236" s="302"/>
      <c r="O2236" s="302"/>
      <c r="P2236" s="302"/>
      <c r="Q2236" s="302"/>
      <c r="R2236" s="302"/>
      <c r="S2236" s="302"/>
      <c r="T2236" s="302"/>
      <c r="U2236" s="302"/>
      <c r="V2236" s="302"/>
      <c r="W2236" s="302"/>
      <c r="X2236" s="302"/>
      <c r="Y2236" s="302"/>
      <c r="Z2236" s="302"/>
      <c r="AA2236" s="302"/>
      <c r="AD2236"/>
      <c r="AE2236"/>
    </row>
    <row r="2237" spans="2:31" ht="15" hidden="1">
      <c r="B2237" s="313">
        <f t="shared" si="34"/>
        <v>0</v>
      </c>
      <c r="C2237" s="294"/>
      <c r="D2237" s="294"/>
      <c r="E2237" s="294"/>
      <c r="F2237" s="294"/>
      <c r="G2237" s="296"/>
      <c r="H2237" s="296"/>
      <c r="I2237" s="296"/>
      <c r="J2237" s="303"/>
      <c r="K2237" s="302"/>
      <c r="L2237" s="302"/>
      <c r="M2237" s="302"/>
      <c r="N2237" s="302"/>
      <c r="O2237" s="302"/>
      <c r="P2237" s="302"/>
      <c r="Q2237" s="302"/>
      <c r="R2237" s="302"/>
      <c r="S2237" s="302"/>
      <c r="T2237" s="302"/>
      <c r="U2237" s="302"/>
      <c r="V2237" s="302"/>
      <c r="W2237" s="302"/>
      <c r="X2237" s="302"/>
      <c r="Y2237" s="302"/>
      <c r="Z2237" s="302"/>
      <c r="AA2237" s="302"/>
      <c r="AD2237"/>
      <c r="AE2237"/>
    </row>
    <row r="2238" spans="2:31" ht="15" hidden="1">
      <c r="B2238" s="313">
        <f t="shared" si="34"/>
        <v>0</v>
      </c>
      <c r="C2238" s="294"/>
      <c r="D2238" s="294"/>
      <c r="E2238" s="296"/>
      <c r="F2238" s="296"/>
      <c r="G2238" s="296"/>
      <c r="H2238" s="296"/>
      <c r="I2238" s="296"/>
      <c r="J2238" s="303"/>
      <c r="K2238" s="302"/>
      <c r="L2238" s="302"/>
      <c r="M2238" s="302"/>
      <c r="N2238" s="302"/>
      <c r="O2238" s="302"/>
      <c r="P2238" s="302"/>
      <c r="Q2238" s="302"/>
      <c r="R2238" s="302"/>
      <c r="S2238" s="302"/>
      <c r="T2238" s="302"/>
      <c r="U2238" s="302"/>
      <c r="V2238" s="302"/>
      <c r="W2238" s="302"/>
      <c r="X2238" s="302"/>
      <c r="Y2238" s="302"/>
      <c r="Z2238" s="302"/>
      <c r="AA2238" s="302"/>
      <c r="AD2238"/>
      <c r="AE2238"/>
    </row>
    <row r="2239" spans="2:31" ht="15" hidden="1">
      <c r="B2239" s="313">
        <f t="shared" si="34"/>
        <v>0</v>
      </c>
      <c r="C2239" s="294"/>
      <c r="D2239" s="294"/>
      <c r="E2239" s="296"/>
      <c r="F2239" s="296"/>
      <c r="G2239" s="296"/>
      <c r="H2239" s="296"/>
      <c r="I2239" s="296"/>
      <c r="J2239" s="303"/>
      <c r="K2239" s="302"/>
      <c r="L2239" s="302"/>
      <c r="M2239" s="302"/>
      <c r="N2239" s="302"/>
      <c r="O2239" s="302"/>
      <c r="P2239" s="302"/>
      <c r="Q2239" s="302"/>
      <c r="R2239" s="302"/>
      <c r="S2239" s="302"/>
      <c r="T2239" s="302"/>
      <c r="U2239" s="302"/>
      <c r="V2239" s="302"/>
      <c r="W2239" s="302"/>
      <c r="X2239" s="302"/>
      <c r="Y2239" s="302"/>
      <c r="Z2239" s="302"/>
      <c r="AA2239" s="302"/>
      <c r="AD2239"/>
      <c r="AE2239"/>
    </row>
    <row r="2240" spans="2:31" ht="15" hidden="1">
      <c r="B2240" s="313">
        <f t="shared" si="34"/>
        <v>0</v>
      </c>
      <c r="C2240" s="294"/>
      <c r="D2240" s="294"/>
      <c r="E2240" s="296"/>
      <c r="F2240" s="296"/>
      <c r="G2240" s="296"/>
      <c r="H2240" s="296"/>
      <c r="I2240" s="296"/>
      <c r="J2240" s="303"/>
      <c r="K2240" s="302"/>
      <c r="L2240" s="302"/>
      <c r="M2240" s="302"/>
      <c r="N2240" s="302"/>
      <c r="O2240" s="302"/>
      <c r="P2240" s="302"/>
      <c r="Q2240" s="302"/>
      <c r="R2240" s="302"/>
      <c r="S2240" s="302"/>
      <c r="T2240" s="302"/>
      <c r="U2240" s="302"/>
      <c r="V2240" s="302"/>
      <c r="W2240" s="302"/>
      <c r="X2240" s="302"/>
      <c r="Y2240" s="302"/>
      <c r="Z2240" s="302"/>
      <c r="AA2240" s="302"/>
      <c r="AD2240"/>
      <c r="AE2240"/>
    </row>
    <row r="2241" spans="2:31" ht="15" hidden="1">
      <c r="B2241" s="313">
        <f t="shared" si="34"/>
        <v>0</v>
      </c>
      <c r="C2241" s="294"/>
      <c r="D2241" s="294"/>
      <c r="E2241" s="296"/>
      <c r="F2241" s="296"/>
      <c r="G2241" s="296"/>
      <c r="H2241" s="296"/>
      <c r="I2241" s="296"/>
      <c r="J2241" s="303"/>
      <c r="K2241" s="302"/>
      <c r="L2241" s="302"/>
      <c r="M2241" s="302"/>
      <c r="N2241" s="302"/>
      <c r="O2241" s="302"/>
      <c r="P2241" s="302"/>
      <c r="Q2241" s="302"/>
      <c r="R2241" s="302"/>
      <c r="S2241" s="302"/>
      <c r="T2241" s="302"/>
      <c r="U2241" s="302"/>
      <c r="V2241" s="302"/>
      <c r="W2241" s="302"/>
      <c r="X2241" s="302"/>
      <c r="Y2241" s="302"/>
      <c r="Z2241" s="302"/>
      <c r="AA2241" s="302"/>
      <c r="AD2241"/>
      <c r="AE2241"/>
    </row>
    <row r="2242" spans="2:31" ht="15" hidden="1">
      <c r="B2242" s="313">
        <f t="shared" si="34"/>
        <v>0</v>
      </c>
      <c r="C2242" s="294"/>
      <c r="D2242" s="294"/>
      <c r="E2242" s="296"/>
      <c r="F2242" s="296"/>
      <c r="G2242" s="296"/>
      <c r="H2242" s="296"/>
      <c r="I2242" s="296"/>
      <c r="J2242" s="303"/>
      <c r="K2242" s="302"/>
      <c r="L2242" s="302"/>
      <c r="M2242" s="302"/>
      <c r="N2242" s="302"/>
      <c r="O2242" s="302"/>
      <c r="P2242" s="302"/>
      <c r="Q2242" s="302"/>
      <c r="R2242" s="302"/>
      <c r="S2242" s="302"/>
      <c r="T2242" s="302"/>
      <c r="U2242" s="302"/>
      <c r="V2242" s="302"/>
      <c r="W2242" s="302"/>
      <c r="X2242" s="302"/>
      <c r="Y2242" s="302"/>
      <c r="Z2242" s="302"/>
      <c r="AA2242" s="302"/>
      <c r="AD2242"/>
      <c r="AE2242"/>
    </row>
    <row r="2243" spans="2:31" ht="15" hidden="1">
      <c r="B2243" s="313">
        <f t="shared" si="34"/>
        <v>0</v>
      </c>
      <c r="C2243" s="294"/>
      <c r="D2243" s="294"/>
      <c r="E2243" s="296"/>
      <c r="F2243" s="296"/>
      <c r="G2243" s="296"/>
      <c r="H2243" s="296"/>
      <c r="I2243" s="296"/>
      <c r="J2243" s="303"/>
      <c r="K2243" s="302"/>
      <c r="L2243" s="302"/>
      <c r="M2243" s="302"/>
      <c r="N2243" s="302"/>
      <c r="O2243" s="302"/>
      <c r="P2243" s="302"/>
      <c r="Q2243" s="302"/>
      <c r="R2243" s="302"/>
      <c r="S2243" s="302"/>
      <c r="T2243" s="302"/>
      <c r="U2243" s="302"/>
      <c r="V2243" s="302"/>
      <c r="W2243" s="302"/>
      <c r="X2243" s="302"/>
      <c r="Y2243" s="302"/>
      <c r="Z2243" s="302"/>
      <c r="AA2243" s="302"/>
      <c r="AD2243"/>
      <c r="AE2243"/>
    </row>
    <row r="2244" spans="2:31" ht="15" hidden="1">
      <c r="B2244" s="313">
        <f t="shared" si="34"/>
        <v>0</v>
      </c>
      <c r="C2244" s="294"/>
      <c r="D2244" s="294"/>
      <c r="E2244" s="296"/>
      <c r="F2244" s="296"/>
      <c r="G2244" s="296"/>
      <c r="H2244" s="296"/>
      <c r="I2244" s="296"/>
      <c r="J2244" s="303"/>
      <c r="K2244" s="302"/>
      <c r="L2244" s="302"/>
      <c r="M2244" s="302"/>
      <c r="N2244" s="302"/>
      <c r="O2244" s="302"/>
      <c r="P2244" s="302"/>
      <c r="Q2244" s="302"/>
      <c r="R2244" s="302"/>
      <c r="S2244" s="302"/>
      <c r="T2244" s="302"/>
      <c r="U2244" s="302"/>
      <c r="V2244" s="302"/>
      <c r="W2244" s="302"/>
      <c r="X2244" s="302"/>
      <c r="Y2244" s="302"/>
      <c r="Z2244" s="302"/>
      <c r="AA2244" s="302"/>
      <c r="AD2244"/>
      <c r="AE2244"/>
    </row>
    <row r="2245" spans="2:31" ht="15" hidden="1">
      <c r="B2245" s="313">
        <f t="shared" si="34"/>
        <v>0</v>
      </c>
      <c r="C2245" s="294"/>
      <c r="D2245" s="294"/>
      <c r="E2245" s="296"/>
      <c r="F2245" s="296"/>
      <c r="G2245" s="296"/>
      <c r="H2245" s="296"/>
      <c r="I2245" s="296"/>
      <c r="J2245" s="303"/>
      <c r="K2245" s="302"/>
      <c r="L2245" s="302"/>
      <c r="M2245" s="302"/>
      <c r="N2245" s="302"/>
      <c r="O2245" s="302"/>
      <c r="P2245" s="302"/>
      <c r="Q2245" s="302"/>
      <c r="R2245" s="302"/>
      <c r="S2245" s="302"/>
      <c r="T2245" s="302"/>
      <c r="U2245" s="302"/>
      <c r="V2245" s="302"/>
      <c r="W2245" s="302"/>
      <c r="X2245" s="302"/>
      <c r="Y2245" s="302"/>
      <c r="Z2245" s="302"/>
      <c r="AA2245" s="302"/>
      <c r="AD2245"/>
      <c r="AE2245"/>
    </row>
    <row r="2246" spans="2:31" ht="15" hidden="1">
      <c r="B2246" s="313">
        <f t="shared" si="34"/>
        <v>0</v>
      </c>
      <c r="C2246" s="294"/>
      <c r="D2246" s="294"/>
      <c r="E2246" s="296"/>
      <c r="F2246" s="296"/>
      <c r="G2246" s="296"/>
      <c r="H2246" s="296"/>
      <c r="I2246" s="296"/>
      <c r="J2246" s="303"/>
      <c r="K2246" s="302"/>
      <c r="L2246" s="302"/>
      <c r="M2246" s="302"/>
      <c r="N2246" s="302"/>
      <c r="O2246" s="302"/>
      <c r="P2246" s="302"/>
      <c r="Q2246" s="302"/>
      <c r="R2246" s="302"/>
      <c r="S2246" s="302"/>
      <c r="T2246" s="302"/>
      <c r="U2246" s="302"/>
      <c r="V2246" s="302"/>
      <c r="W2246" s="302"/>
      <c r="X2246" s="302"/>
      <c r="Y2246" s="302"/>
      <c r="Z2246" s="302"/>
      <c r="AA2246" s="302"/>
      <c r="AD2246"/>
      <c r="AE2246"/>
    </row>
    <row r="2247" spans="2:31" ht="15" hidden="1">
      <c r="B2247" s="313">
        <f t="shared" si="34"/>
        <v>0</v>
      </c>
      <c r="C2247" s="294"/>
      <c r="D2247" s="294"/>
      <c r="E2247" s="296"/>
      <c r="F2247" s="296"/>
      <c r="G2247" s="296"/>
      <c r="H2247" s="296"/>
      <c r="I2247" s="296"/>
      <c r="J2247" s="303"/>
      <c r="K2247" s="302"/>
      <c r="L2247" s="302"/>
      <c r="M2247" s="302"/>
      <c r="N2247" s="302"/>
      <c r="O2247" s="302"/>
      <c r="P2247" s="302"/>
      <c r="Q2247" s="302"/>
      <c r="R2247" s="302"/>
      <c r="S2247" s="302"/>
      <c r="T2247" s="302"/>
      <c r="U2247" s="302"/>
      <c r="V2247" s="302"/>
      <c r="W2247" s="302"/>
      <c r="X2247" s="302"/>
      <c r="Y2247" s="302"/>
      <c r="Z2247" s="302"/>
      <c r="AA2247" s="302"/>
      <c r="AD2247"/>
      <c r="AE2247"/>
    </row>
    <row r="2248" spans="2:31" ht="15" hidden="1">
      <c r="B2248" s="313">
        <f t="shared" si="34"/>
        <v>0</v>
      </c>
      <c r="C2248" s="294"/>
      <c r="D2248" s="294"/>
      <c r="E2248" s="294"/>
      <c r="F2248" s="294"/>
      <c r="G2248" s="296"/>
      <c r="H2248" s="296"/>
      <c r="I2248" s="296"/>
      <c r="J2248" s="303"/>
      <c r="K2248" s="302"/>
      <c r="L2248" s="302"/>
      <c r="M2248" s="302"/>
      <c r="N2248" s="302"/>
      <c r="O2248" s="302"/>
      <c r="P2248" s="302"/>
      <c r="Q2248" s="302"/>
      <c r="R2248" s="302"/>
      <c r="S2248" s="302"/>
      <c r="T2248" s="302"/>
      <c r="U2248" s="302"/>
      <c r="V2248" s="302"/>
      <c r="W2248" s="302"/>
      <c r="X2248" s="302"/>
      <c r="Y2248" s="302"/>
      <c r="Z2248" s="302"/>
      <c r="AA2248" s="302"/>
      <c r="AD2248"/>
      <c r="AE2248"/>
    </row>
    <row r="2249" spans="2:31" ht="15" hidden="1">
      <c r="B2249" s="313">
        <f t="shared" si="34"/>
        <v>0</v>
      </c>
      <c r="C2249" s="294"/>
      <c r="D2249" s="294"/>
      <c r="E2249" s="294"/>
      <c r="F2249" s="294"/>
      <c r="G2249" s="294"/>
      <c r="H2249" s="294"/>
      <c r="I2249" s="294"/>
      <c r="J2249" s="303"/>
      <c r="K2249" s="302"/>
      <c r="L2249" s="302"/>
      <c r="M2249" s="302"/>
      <c r="N2249" s="302"/>
      <c r="O2249" s="302"/>
      <c r="P2249" s="302"/>
      <c r="Q2249" s="302"/>
      <c r="R2249" s="302"/>
      <c r="S2249" s="302"/>
      <c r="T2249" s="302"/>
      <c r="U2249" s="302"/>
      <c r="V2249" s="302"/>
      <c r="W2249" s="302"/>
      <c r="X2249" s="302"/>
      <c r="Y2249" s="302"/>
      <c r="Z2249" s="302"/>
      <c r="AA2249" s="302"/>
      <c r="AD2249"/>
      <c r="AE2249"/>
    </row>
    <row r="2250" spans="2:31" ht="15" hidden="1">
      <c r="B2250" s="313">
        <f t="shared" si="34"/>
        <v>0</v>
      </c>
      <c r="C2250" s="294"/>
      <c r="D2250" s="294"/>
      <c r="E2250" s="296"/>
      <c r="F2250" s="296"/>
      <c r="G2250" s="296"/>
      <c r="H2250" s="296"/>
      <c r="I2250" s="296"/>
      <c r="J2250" s="303"/>
      <c r="K2250" s="302"/>
      <c r="L2250" s="302"/>
      <c r="M2250" s="302"/>
      <c r="N2250" s="302"/>
      <c r="O2250" s="302"/>
      <c r="P2250" s="302"/>
      <c r="Q2250" s="302"/>
      <c r="R2250" s="302"/>
      <c r="S2250" s="302"/>
      <c r="T2250" s="302"/>
      <c r="U2250" s="302"/>
      <c r="V2250" s="302"/>
      <c r="W2250" s="302"/>
      <c r="X2250" s="302"/>
      <c r="Y2250" s="302"/>
      <c r="Z2250" s="302"/>
      <c r="AA2250" s="302"/>
      <c r="AD2250"/>
      <c r="AE2250"/>
    </row>
    <row r="2251" spans="2:31" ht="15" hidden="1">
      <c r="B2251" s="313">
        <f t="shared" si="34"/>
        <v>0</v>
      </c>
      <c r="C2251" s="294"/>
      <c r="D2251" s="294"/>
      <c r="E2251" s="296"/>
      <c r="F2251" s="296"/>
      <c r="G2251" s="296"/>
      <c r="H2251" s="296"/>
      <c r="I2251" s="296"/>
      <c r="J2251" s="303"/>
      <c r="K2251" s="302"/>
      <c r="L2251" s="302"/>
      <c r="M2251" s="302"/>
      <c r="N2251" s="302"/>
      <c r="O2251" s="302"/>
      <c r="P2251" s="302"/>
      <c r="Q2251" s="302"/>
      <c r="R2251" s="302"/>
      <c r="S2251" s="302"/>
      <c r="T2251" s="302"/>
      <c r="U2251" s="302"/>
      <c r="V2251" s="302"/>
      <c r="W2251" s="302"/>
      <c r="X2251" s="302"/>
      <c r="Y2251" s="302"/>
      <c r="Z2251" s="302"/>
      <c r="AA2251" s="302"/>
      <c r="AD2251"/>
      <c r="AE2251"/>
    </row>
    <row r="2252" spans="2:31" ht="15" hidden="1">
      <c r="B2252" s="313">
        <f t="shared" ref="B2252:B2315" si="35">IF($C$8=$B$6,"",AA2252)</f>
        <v>0</v>
      </c>
      <c r="C2252" s="294"/>
      <c r="D2252" s="294"/>
      <c r="E2252" s="296"/>
      <c r="F2252" s="296"/>
      <c r="G2252" s="296"/>
      <c r="H2252" s="296"/>
      <c r="I2252" s="296"/>
      <c r="J2252" s="303"/>
      <c r="K2252" s="302"/>
      <c r="L2252" s="302"/>
      <c r="M2252" s="302"/>
      <c r="N2252" s="302"/>
      <c r="O2252" s="302"/>
      <c r="P2252" s="302"/>
      <c r="Q2252" s="302"/>
      <c r="R2252" s="302"/>
      <c r="S2252" s="302"/>
      <c r="T2252" s="302"/>
      <c r="U2252" s="302"/>
      <c r="V2252" s="302"/>
      <c r="W2252" s="302"/>
      <c r="X2252" s="302"/>
      <c r="Y2252" s="302"/>
      <c r="Z2252" s="302"/>
      <c r="AA2252" s="302"/>
      <c r="AD2252"/>
      <c r="AE2252"/>
    </row>
    <row r="2253" spans="2:31" ht="15" hidden="1">
      <c r="B2253" s="313">
        <f t="shared" si="35"/>
        <v>0</v>
      </c>
      <c r="C2253" s="294"/>
      <c r="D2253" s="294"/>
      <c r="E2253" s="296"/>
      <c r="F2253" s="296"/>
      <c r="G2253" s="296"/>
      <c r="H2253" s="296"/>
      <c r="I2253" s="296"/>
      <c r="J2253" s="303"/>
      <c r="K2253" s="302"/>
      <c r="L2253" s="302"/>
      <c r="M2253" s="302"/>
      <c r="N2253" s="302"/>
      <c r="O2253" s="302"/>
      <c r="P2253" s="302"/>
      <c r="Q2253" s="302"/>
      <c r="R2253" s="302"/>
      <c r="S2253" s="302"/>
      <c r="T2253" s="302"/>
      <c r="U2253" s="302"/>
      <c r="V2253" s="302"/>
      <c r="W2253" s="302"/>
      <c r="X2253" s="302"/>
      <c r="Y2253" s="302"/>
      <c r="Z2253" s="302"/>
      <c r="AA2253" s="302"/>
      <c r="AD2253"/>
      <c r="AE2253"/>
    </row>
    <row r="2254" spans="2:31" ht="15" hidden="1">
      <c r="B2254" s="313">
        <f t="shared" si="35"/>
        <v>0</v>
      </c>
      <c r="C2254" s="294"/>
      <c r="D2254" s="294"/>
      <c r="E2254" s="296"/>
      <c r="F2254" s="296"/>
      <c r="G2254" s="296"/>
      <c r="H2254" s="296"/>
      <c r="I2254" s="296"/>
      <c r="J2254" s="303"/>
      <c r="K2254" s="302"/>
      <c r="L2254" s="302"/>
      <c r="M2254" s="302"/>
      <c r="N2254" s="302"/>
      <c r="O2254" s="302"/>
      <c r="P2254" s="302"/>
      <c r="Q2254" s="302"/>
      <c r="R2254" s="302"/>
      <c r="S2254" s="302"/>
      <c r="T2254" s="302"/>
      <c r="U2254" s="302"/>
      <c r="V2254" s="302"/>
      <c r="W2254" s="302"/>
      <c r="X2254" s="302"/>
      <c r="Y2254" s="302"/>
      <c r="Z2254" s="302"/>
      <c r="AA2254" s="302"/>
      <c r="AD2254"/>
      <c r="AE2254"/>
    </row>
    <row r="2255" spans="2:31" ht="15" hidden="1">
      <c r="B2255" s="313">
        <f t="shared" si="35"/>
        <v>0</v>
      </c>
      <c r="C2255" s="294"/>
      <c r="D2255" s="294"/>
      <c r="E2255" s="296"/>
      <c r="F2255" s="296"/>
      <c r="G2255" s="296"/>
      <c r="H2255" s="296"/>
      <c r="I2255" s="296"/>
      <c r="J2255" s="303"/>
      <c r="K2255" s="302"/>
      <c r="L2255" s="302"/>
      <c r="M2255" s="302"/>
      <c r="N2255" s="302"/>
      <c r="O2255" s="302"/>
      <c r="P2255" s="302"/>
      <c r="Q2255" s="302"/>
      <c r="R2255" s="302"/>
      <c r="S2255" s="302"/>
      <c r="T2255" s="302"/>
      <c r="U2255" s="302"/>
      <c r="V2255" s="302"/>
      <c r="W2255" s="302"/>
      <c r="X2255" s="302"/>
      <c r="Y2255" s="302"/>
      <c r="Z2255" s="302"/>
      <c r="AA2255" s="302"/>
      <c r="AD2255"/>
      <c r="AE2255"/>
    </row>
    <row r="2256" spans="2:31" ht="15" hidden="1">
      <c r="B2256" s="313">
        <f t="shared" si="35"/>
        <v>0</v>
      </c>
      <c r="C2256" s="294"/>
      <c r="D2256" s="294"/>
      <c r="E2256" s="296"/>
      <c r="F2256" s="296"/>
      <c r="G2256" s="296"/>
      <c r="H2256" s="296"/>
      <c r="I2256" s="296"/>
      <c r="J2256" s="303"/>
      <c r="K2256" s="302"/>
      <c r="L2256" s="302"/>
      <c r="M2256" s="302"/>
      <c r="N2256" s="302"/>
      <c r="O2256" s="302"/>
      <c r="P2256" s="302"/>
      <c r="Q2256" s="302"/>
      <c r="R2256" s="302"/>
      <c r="S2256" s="302"/>
      <c r="T2256" s="302"/>
      <c r="U2256" s="302"/>
      <c r="V2256" s="302"/>
      <c r="W2256" s="302"/>
      <c r="X2256" s="302"/>
      <c r="Y2256" s="302"/>
      <c r="Z2256" s="302"/>
      <c r="AA2256" s="302"/>
      <c r="AD2256"/>
      <c r="AE2256"/>
    </row>
    <row r="2257" spans="2:31" ht="15" hidden="1">
      <c r="B2257" s="313">
        <f t="shared" si="35"/>
        <v>0</v>
      </c>
      <c r="C2257" s="294"/>
      <c r="D2257" s="294"/>
      <c r="E2257" s="296"/>
      <c r="F2257" s="296"/>
      <c r="G2257" s="296"/>
      <c r="H2257" s="296"/>
      <c r="I2257" s="296"/>
      <c r="J2257" s="303"/>
      <c r="K2257" s="302"/>
      <c r="L2257" s="302"/>
      <c r="M2257" s="302"/>
      <c r="N2257" s="302"/>
      <c r="O2257" s="302"/>
      <c r="P2257" s="302"/>
      <c r="Q2257" s="302"/>
      <c r="R2257" s="302"/>
      <c r="S2257" s="302"/>
      <c r="T2257" s="302"/>
      <c r="U2257" s="302"/>
      <c r="V2257" s="302"/>
      <c r="W2257" s="302"/>
      <c r="X2257" s="302"/>
      <c r="Y2257" s="302"/>
      <c r="Z2257" s="302"/>
      <c r="AA2257" s="302"/>
      <c r="AD2257"/>
      <c r="AE2257"/>
    </row>
    <row r="2258" spans="2:31" ht="15" hidden="1">
      <c r="B2258" s="313">
        <f t="shared" si="35"/>
        <v>0</v>
      </c>
      <c r="C2258" s="296"/>
      <c r="D2258" s="296"/>
      <c r="E2258" s="296"/>
      <c r="F2258" s="296"/>
      <c r="G2258" s="296"/>
      <c r="H2258" s="296"/>
      <c r="I2258" s="296"/>
      <c r="J2258" s="303"/>
      <c r="K2258" s="302"/>
      <c r="L2258" s="302"/>
      <c r="M2258" s="302"/>
      <c r="N2258" s="302"/>
      <c r="O2258" s="302"/>
      <c r="P2258" s="302"/>
      <c r="Q2258" s="302"/>
      <c r="R2258" s="302"/>
      <c r="S2258" s="302"/>
      <c r="T2258" s="302"/>
      <c r="U2258" s="302"/>
      <c r="V2258" s="302"/>
      <c r="W2258" s="302"/>
      <c r="X2258" s="302"/>
      <c r="Y2258" s="302"/>
      <c r="Z2258" s="302"/>
      <c r="AA2258" s="302"/>
      <c r="AD2258"/>
      <c r="AE2258"/>
    </row>
    <row r="2259" spans="2:31" ht="15" hidden="1">
      <c r="B2259" s="313">
        <f t="shared" si="35"/>
        <v>0</v>
      </c>
      <c r="C2259" s="296"/>
      <c r="D2259" s="296"/>
      <c r="E2259" s="296"/>
      <c r="F2259" s="296"/>
      <c r="G2259" s="296"/>
      <c r="H2259" s="296"/>
      <c r="I2259" s="296"/>
      <c r="J2259" s="303"/>
      <c r="K2259" s="302"/>
      <c r="L2259" s="302"/>
      <c r="M2259" s="302"/>
      <c r="N2259" s="302"/>
      <c r="O2259" s="302"/>
      <c r="P2259" s="302"/>
      <c r="Q2259" s="302"/>
      <c r="R2259" s="302"/>
      <c r="S2259" s="302"/>
      <c r="T2259" s="302"/>
      <c r="U2259" s="302"/>
      <c r="V2259" s="302"/>
      <c r="W2259" s="302"/>
      <c r="X2259" s="302"/>
      <c r="Y2259" s="302"/>
      <c r="Z2259" s="302"/>
      <c r="AA2259" s="302"/>
      <c r="AD2259"/>
      <c r="AE2259"/>
    </row>
    <row r="2260" spans="2:31" ht="15" hidden="1">
      <c r="B2260" s="313">
        <f t="shared" si="35"/>
        <v>0</v>
      </c>
      <c r="C2260" s="296"/>
      <c r="D2260" s="296"/>
      <c r="E2260" s="296"/>
      <c r="F2260" s="296"/>
      <c r="G2260" s="296"/>
      <c r="H2260" s="296"/>
      <c r="I2260" s="296"/>
      <c r="J2260" s="303"/>
      <c r="K2260" s="302"/>
      <c r="L2260" s="302"/>
      <c r="M2260" s="302"/>
      <c r="N2260" s="302"/>
      <c r="O2260" s="302"/>
      <c r="P2260" s="302"/>
      <c r="Q2260" s="302"/>
      <c r="R2260" s="302"/>
      <c r="S2260" s="302"/>
      <c r="T2260" s="302"/>
      <c r="U2260" s="302"/>
      <c r="V2260" s="302"/>
      <c r="W2260" s="302"/>
      <c r="X2260" s="302"/>
      <c r="Y2260" s="302"/>
      <c r="Z2260" s="302"/>
      <c r="AA2260" s="302"/>
      <c r="AD2260"/>
      <c r="AE2260"/>
    </row>
    <row r="2261" spans="2:31" ht="15" hidden="1">
      <c r="B2261" s="313">
        <f t="shared" si="35"/>
        <v>0</v>
      </c>
      <c r="C2261" s="296"/>
      <c r="D2261" s="296"/>
      <c r="E2261" s="296"/>
      <c r="F2261" s="296"/>
      <c r="G2261" s="296"/>
      <c r="H2261" s="296"/>
      <c r="I2261" s="296"/>
      <c r="J2261" s="303"/>
      <c r="K2261" s="302"/>
      <c r="L2261" s="302"/>
      <c r="M2261" s="302"/>
      <c r="N2261" s="302"/>
      <c r="O2261" s="302"/>
      <c r="P2261" s="302"/>
      <c r="Q2261" s="302"/>
      <c r="R2261" s="302"/>
      <c r="S2261" s="302"/>
      <c r="T2261" s="302"/>
      <c r="U2261" s="302"/>
      <c r="V2261" s="302"/>
      <c r="W2261" s="302"/>
      <c r="X2261" s="302"/>
      <c r="Y2261" s="302"/>
      <c r="Z2261" s="302"/>
      <c r="AA2261" s="302"/>
      <c r="AD2261"/>
      <c r="AE2261"/>
    </row>
    <row r="2262" spans="2:31" ht="15" hidden="1">
      <c r="B2262" s="313">
        <f t="shared" si="35"/>
        <v>0</v>
      </c>
      <c r="C2262" s="296"/>
      <c r="D2262" s="296"/>
      <c r="E2262" s="296"/>
      <c r="F2262" s="296"/>
      <c r="G2262" s="296"/>
      <c r="H2262" s="296"/>
      <c r="I2262" s="296"/>
      <c r="J2262" s="303"/>
      <c r="K2262" s="302"/>
      <c r="L2262" s="302"/>
      <c r="M2262" s="302"/>
      <c r="N2262" s="302"/>
      <c r="O2262" s="302"/>
      <c r="P2262" s="302"/>
      <c r="Q2262" s="302"/>
      <c r="R2262" s="302"/>
      <c r="S2262" s="302"/>
      <c r="T2262" s="302"/>
      <c r="U2262" s="302"/>
      <c r="V2262" s="302"/>
      <c r="W2262" s="302"/>
      <c r="X2262" s="302"/>
      <c r="Y2262" s="302"/>
      <c r="Z2262" s="302"/>
      <c r="AA2262" s="302"/>
      <c r="AD2262"/>
      <c r="AE2262"/>
    </row>
    <row r="2263" spans="2:31" ht="15" hidden="1">
      <c r="B2263" s="313">
        <f t="shared" si="35"/>
        <v>0</v>
      </c>
      <c r="C2263" s="296"/>
      <c r="D2263" s="296"/>
      <c r="E2263" s="296"/>
      <c r="F2263" s="296"/>
      <c r="G2263" s="296"/>
      <c r="H2263" s="296"/>
      <c r="I2263" s="296"/>
      <c r="J2263" s="303"/>
      <c r="K2263" s="302"/>
      <c r="L2263" s="302"/>
      <c r="M2263" s="302"/>
      <c r="N2263" s="302"/>
      <c r="O2263" s="302"/>
      <c r="P2263" s="302"/>
      <c r="Q2263" s="302"/>
      <c r="R2263" s="302"/>
      <c r="S2263" s="302"/>
      <c r="T2263" s="302"/>
      <c r="U2263" s="302"/>
      <c r="V2263" s="302"/>
      <c r="W2263" s="302"/>
      <c r="X2263" s="302"/>
      <c r="Y2263" s="302"/>
      <c r="Z2263" s="302"/>
      <c r="AA2263" s="302"/>
      <c r="AD2263"/>
      <c r="AE2263"/>
    </row>
    <row r="2264" spans="2:31" ht="15" hidden="1">
      <c r="B2264" s="313">
        <f t="shared" si="35"/>
        <v>0</v>
      </c>
      <c r="C2264" s="296"/>
      <c r="D2264" s="296"/>
      <c r="E2264" s="296"/>
      <c r="F2264" s="296"/>
      <c r="G2264" s="296"/>
      <c r="H2264" s="296"/>
      <c r="I2264" s="296"/>
      <c r="J2264" s="303"/>
      <c r="K2264" s="302"/>
      <c r="L2264" s="302"/>
      <c r="M2264" s="302"/>
      <c r="N2264" s="302"/>
      <c r="O2264" s="302"/>
      <c r="P2264" s="302"/>
      <c r="Q2264" s="302"/>
      <c r="R2264" s="302"/>
      <c r="S2264" s="302"/>
      <c r="T2264" s="302"/>
      <c r="U2264" s="302"/>
      <c r="V2264" s="302"/>
      <c r="W2264" s="302"/>
      <c r="X2264" s="302"/>
      <c r="Y2264" s="302"/>
      <c r="Z2264" s="302"/>
      <c r="AA2264" s="302"/>
      <c r="AD2264"/>
      <c r="AE2264"/>
    </row>
    <row r="2265" spans="2:31" ht="15" hidden="1">
      <c r="B2265" s="313">
        <f t="shared" si="35"/>
        <v>0</v>
      </c>
      <c r="C2265" s="296"/>
      <c r="D2265" s="296"/>
      <c r="E2265" s="296"/>
      <c r="F2265" s="296"/>
      <c r="G2265" s="296"/>
      <c r="H2265" s="296"/>
      <c r="I2265" s="296"/>
      <c r="J2265" s="303"/>
      <c r="K2265" s="302"/>
      <c r="L2265" s="302"/>
      <c r="M2265" s="302"/>
      <c r="N2265" s="302"/>
      <c r="O2265" s="302"/>
      <c r="P2265" s="302"/>
      <c r="Q2265" s="302"/>
      <c r="R2265" s="302"/>
      <c r="S2265" s="302"/>
      <c r="T2265" s="302"/>
      <c r="U2265" s="302"/>
      <c r="V2265" s="302"/>
      <c r="W2265" s="302"/>
      <c r="X2265" s="302"/>
      <c r="Y2265" s="302"/>
      <c r="Z2265" s="302"/>
      <c r="AA2265" s="302"/>
      <c r="AD2265"/>
      <c r="AE2265"/>
    </row>
    <row r="2266" spans="2:31" ht="15" hidden="1">
      <c r="B2266" s="313">
        <f t="shared" si="35"/>
        <v>0</v>
      </c>
      <c r="C2266" s="296"/>
      <c r="D2266" s="296"/>
      <c r="E2266" s="296"/>
      <c r="F2266" s="296"/>
      <c r="G2266" s="296"/>
      <c r="H2266" s="296"/>
      <c r="I2266" s="296"/>
      <c r="J2266" s="303"/>
      <c r="K2266" s="302"/>
      <c r="L2266" s="302"/>
      <c r="M2266" s="302"/>
      <c r="N2266" s="302"/>
      <c r="O2266" s="302"/>
      <c r="P2266" s="302"/>
      <c r="Q2266" s="302"/>
      <c r="R2266" s="302"/>
      <c r="S2266" s="302"/>
      <c r="T2266" s="302"/>
      <c r="U2266" s="302"/>
      <c r="V2266" s="302"/>
      <c r="W2266" s="302"/>
      <c r="X2266" s="302"/>
      <c r="Y2266" s="302"/>
      <c r="Z2266" s="302"/>
      <c r="AA2266" s="302"/>
      <c r="AD2266"/>
      <c r="AE2266"/>
    </row>
    <row r="2267" spans="2:31" ht="15" hidden="1">
      <c r="B2267" s="313">
        <f t="shared" si="35"/>
        <v>0</v>
      </c>
      <c r="C2267" s="296"/>
      <c r="D2267" s="296"/>
      <c r="E2267" s="296"/>
      <c r="F2267" s="296"/>
      <c r="G2267" s="296"/>
      <c r="H2267" s="296"/>
      <c r="I2267" s="296"/>
      <c r="J2267" s="303"/>
      <c r="K2267" s="302"/>
      <c r="L2267" s="302"/>
      <c r="M2267" s="302"/>
      <c r="N2267" s="302"/>
      <c r="O2267" s="302"/>
      <c r="P2267" s="302"/>
      <c r="Q2267" s="302"/>
      <c r="R2267" s="302"/>
      <c r="S2267" s="302"/>
      <c r="T2267" s="302"/>
      <c r="U2267" s="302"/>
      <c r="V2267" s="302"/>
      <c r="W2267" s="302"/>
      <c r="X2267" s="302"/>
      <c r="Y2267" s="302"/>
      <c r="Z2267" s="302"/>
      <c r="AA2267" s="302"/>
      <c r="AD2267"/>
      <c r="AE2267"/>
    </row>
    <row r="2268" spans="2:31" ht="15" hidden="1">
      <c r="B2268" s="313">
        <f t="shared" si="35"/>
        <v>0</v>
      </c>
      <c r="C2268" s="296"/>
      <c r="D2268" s="296"/>
      <c r="E2268" s="296"/>
      <c r="F2268" s="296"/>
      <c r="G2268" s="296"/>
      <c r="H2268" s="296"/>
      <c r="I2268" s="296"/>
      <c r="J2268" s="303"/>
      <c r="K2268" s="302"/>
      <c r="L2268" s="302"/>
      <c r="M2268" s="302"/>
      <c r="N2268" s="302"/>
      <c r="O2268" s="302"/>
      <c r="P2268" s="302"/>
      <c r="Q2268" s="302"/>
      <c r="R2268" s="302"/>
      <c r="S2268" s="302"/>
      <c r="T2268" s="302"/>
      <c r="U2268" s="302"/>
      <c r="V2268" s="302"/>
      <c r="W2268" s="302"/>
      <c r="X2268" s="302"/>
      <c r="Y2268" s="302"/>
      <c r="Z2268" s="302"/>
      <c r="AA2268" s="302"/>
      <c r="AD2268"/>
      <c r="AE2268"/>
    </row>
    <row r="2269" spans="2:31" ht="15" hidden="1">
      <c r="B2269" s="313">
        <f t="shared" si="35"/>
        <v>0</v>
      </c>
      <c r="C2269" s="296"/>
      <c r="D2269" s="296"/>
      <c r="E2269" s="296"/>
      <c r="F2269" s="296"/>
      <c r="G2269" s="296"/>
      <c r="H2269" s="296"/>
      <c r="I2269" s="296"/>
      <c r="J2269" s="303"/>
      <c r="K2269" s="302"/>
      <c r="L2269" s="302"/>
      <c r="M2269" s="302"/>
      <c r="N2269" s="302"/>
      <c r="O2269" s="302"/>
      <c r="P2269" s="302"/>
      <c r="Q2269" s="302"/>
      <c r="R2269" s="302"/>
      <c r="S2269" s="302"/>
      <c r="T2269" s="302"/>
      <c r="U2269" s="302"/>
      <c r="V2269" s="302"/>
      <c r="W2269" s="302"/>
      <c r="X2269" s="302"/>
      <c r="Y2269" s="302"/>
      <c r="Z2269" s="302"/>
      <c r="AA2269" s="302"/>
      <c r="AD2269"/>
      <c r="AE2269"/>
    </row>
    <row r="2270" spans="2:31" ht="15" hidden="1">
      <c r="B2270" s="313">
        <f t="shared" si="35"/>
        <v>0</v>
      </c>
      <c r="C2270" s="296"/>
      <c r="D2270" s="296"/>
      <c r="E2270" s="296"/>
      <c r="F2270" s="296"/>
      <c r="G2270" s="296"/>
      <c r="H2270" s="296"/>
      <c r="I2270" s="296"/>
      <c r="J2270" s="303"/>
      <c r="K2270" s="302"/>
      <c r="L2270" s="302"/>
      <c r="M2270" s="302"/>
      <c r="N2270" s="302"/>
      <c r="O2270" s="302"/>
      <c r="P2270" s="302"/>
      <c r="Q2270" s="302"/>
      <c r="R2270" s="302"/>
      <c r="S2270" s="302"/>
      <c r="T2270" s="302"/>
      <c r="U2270" s="302"/>
      <c r="V2270" s="302"/>
      <c r="W2270" s="302"/>
      <c r="X2270" s="302"/>
      <c r="Y2270" s="302"/>
      <c r="Z2270" s="302"/>
      <c r="AA2270" s="302"/>
      <c r="AD2270"/>
      <c r="AE2270"/>
    </row>
    <row r="2271" spans="2:31" ht="15" hidden="1">
      <c r="B2271" s="313">
        <f t="shared" si="35"/>
        <v>0</v>
      </c>
      <c r="C2271" s="296"/>
      <c r="D2271" s="296"/>
      <c r="E2271" s="296"/>
      <c r="F2271" s="296"/>
      <c r="G2271" s="296"/>
      <c r="H2271" s="296"/>
      <c r="I2271" s="296"/>
      <c r="J2271" s="303"/>
      <c r="K2271" s="302"/>
      <c r="L2271" s="302"/>
      <c r="M2271" s="302"/>
      <c r="N2271" s="302"/>
      <c r="O2271" s="302"/>
      <c r="P2271" s="302"/>
      <c r="Q2271" s="302"/>
      <c r="R2271" s="302"/>
      <c r="S2271" s="302"/>
      <c r="T2271" s="302"/>
      <c r="U2271" s="302"/>
      <c r="V2271" s="302"/>
      <c r="W2271" s="302"/>
      <c r="X2271" s="302"/>
      <c r="Y2271" s="302"/>
      <c r="Z2271" s="302"/>
      <c r="AA2271" s="302"/>
      <c r="AD2271"/>
      <c r="AE2271"/>
    </row>
    <row r="2272" spans="2:31" ht="15" hidden="1">
      <c r="B2272" s="313">
        <f t="shared" si="35"/>
        <v>0</v>
      </c>
      <c r="C2272" s="296"/>
      <c r="D2272" s="296"/>
      <c r="E2272" s="296"/>
      <c r="F2272" s="296"/>
      <c r="G2272" s="296"/>
      <c r="H2272" s="296"/>
      <c r="I2272" s="296"/>
      <c r="J2272" s="303"/>
      <c r="K2272" s="302"/>
      <c r="L2272" s="302"/>
      <c r="M2272" s="302"/>
      <c r="N2272" s="302"/>
      <c r="O2272" s="302"/>
      <c r="P2272" s="302"/>
      <c r="Q2272" s="302"/>
      <c r="R2272" s="302"/>
      <c r="S2272" s="302"/>
      <c r="T2272" s="302"/>
      <c r="U2272" s="302"/>
      <c r="V2272" s="302"/>
      <c r="W2272" s="302"/>
      <c r="X2272" s="302"/>
      <c r="Y2272" s="302"/>
      <c r="Z2272" s="302"/>
      <c r="AA2272" s="302"/>
      <c r="AD2272"/>
      <c r="AE2272"/>
    </row>
    <row r="2273" spans="2:31" ht="15" hidden="1">
      <c r="B2273" s="313">
        <f t="shared" si="35"/>
        <v>0</v>
      </c>
      <c r="C2273" s="296"/>
      <c r="D2273" s="296"/>
      <c r="E2273" s="296"/>
      <c r="F2273" s="296"/>
      <c r="G2273" s="296"/>
      <c r="H2273" s="296"/>
      <c r="I2273" s="296"/>
      <c r="J2273" s="303"/>
      <c r="K2273" s="302"/>
      <c r="L2273" s="302"/>
      <c r="M2273" s="302"/>
      <c r="N2273" s="302"/>
      <c r="O2273" s="302"/>
      <c r="P2273" s="302"/>
      <c r="Q2273" s="302"/>
      <c r="R2273" s="302"/>
      <c r="S2273" s="302"/>
      <c r="T2273" s="302"/>
      <c r="U2273" s="302"/>
      <c r="V2273" s="302"/>
      <c r="W2273" s="302"/>
      <c r="X2273" s="302"/>
      <c r="Y2273" s="302"/>
      <c r="Z2273" s="302"/>
      <c r="AA2273" s="302"/>
      <c r="AD2273"/>
      <c r="AE2273"/>
    </row>
    <row r="2274" spans="2:31" ht="15" hidden="1">
      <c r="B2274" s="313">
        <f t="shared" si="35"/>
        <v>0</v>
      </c>
      <c r="C2274" s="296"/>
      <c r="D2274" s="296"/>
      <c r="E2274" s="296"/>
      <c r="F2274" s="296"/>
      <c r="G2274" s="296"/>
      <c r="H2274" s="296"/>
      <c r="I2274" s="296"/>
      <c r="J2274" s="303"/>
      <c r="K2274" s="302"/>
      <c r="L2274" s="302"/>
      <c r="M2274" s="302"/>
      <c r="N2274" s="302"/>
      <c r="O2274" s="302"/>
      <c r="P2274" s="302"/>
      <c r="Q2274" s="302"/>
      <c r="R2274" s="302"/>
      <c r="S2274" s="302"/>
      <c r="T2274" s="302"/>
      <c r="U2274" s="302"/>
      <c r="V2274" s="302"/>
      <c r="W2274" s="302"/>
      <c r="X2274" s="302"/>
      <c r="Y2274" s="302"/>
      <c r="Z2274" s="302"/>
      <c r="AA2274" s="302"/>
      <c r="AD2274"/>
      <c r="AE2274"/>
    </row>
    <row r="2275" spans="2:31" ht="15" hidden="1">
      <c r="B2275" s="313">
        <f t="shared" si="35"/>
        <v>0</v>
      </c>
      <c r="C2275" s="296"/>
      <c r="D2275" s="296"/>
      <c r="E2275" s="296"/>
      <c r="F2275" s="296"/>
      <c r="G2275" s="296"/>
      <c r="H2275" s="296"/>
      <c r="I2275" s="296"/>
      <c r="J2275" s="303"/>
      <c r="K2275" s="302"/>
      <c r="L2275" s="302"/>
      <c r="M2275" s="302"/>
      <c r="N2275" s="302"/>
      <c r="O2275" s="302"/>
      <c r="P2275" s="302"/>
      <c r="Q2275" s="302"/>
      <c r="R2275" s="302"/>
      <c r="S2275" s="302"/>
      <c r="T2275" s="302"/>
      <c r="U2275" s="302"/>
      <c r="V2275" s="302"/>
      <c r="W2275" s="302"/>
      <c r="X2275" s="302"/>
      <c r="Y2275" s="302"/>
      <c r="Z2275" s="302"/>
      <c r="AA2275" s="302"/>
      <c r="AD2275"/>
      <c r="AE2275"/>
    </row>
    <row r="2276" spans="2:31" ht="15" hidden="1">
      <c r="B2276" s="313">
        <f t="shared" si="35"/>
        <v>0</v>
      </c>
      <c r="C2276" s="296"/>
      <c r="D2276" s="296"/>
      <c r="E2276" s="296"/>
      <c r="F2276" s="296"/>
      <c r="G2276" s="296"/>
      <c r="H2276" s="296"/>
      <c r="I2276" s="296"/>
      <c r="J2276" s="303"/>
      <c r="K2276" s="302"/>
      <c r="L2276" s="302"/>
      <c r="M2276" s="302"/>
      <c r="N2276" s="302"/>
      <c r="O2276" s="302"/>
      <c r="P2276" s="302"/>
      <c r="Q2276" s="302"/>
      <c r="R2276" s="302"/>
      <c r="S2276" s="302"/>
      <c r="T2276" s="302"/>
      <c r="U2276" s="302"/>
      <c r="V2276" s="302"/>
      <c r="W2276" s="302"/>
      <c r="X2276" s="302"/>
      <c r="Y2276" s="302"/>
      <c r="Z2276" s="302"/>
      <c r="AA2276" s="302"/>
      <c r="AD2276"/>
      <c r="AE2276"/>
    </row>
    <row r="2277" spans="2:31" ht="15" hidden="1">
      <c r="B2277" s="313">
        <f t="shared" si="35"/>
        <v>0</v>
      </c>
      <c r="C2277" s="296"/>
      <c r="D2277" s="296"/>
      <c r="E2277" s="296"/>
      <c r="F2277" s="296"/>
      <c r="G2277" s="296"/>
      <c r="H2277" s="296"/>
      <c r="I2277" s="296"/>
      <c r="J2277" s="303"/>
      <c r="K2277" s="302"/>
      <c r="L2277" s="302"/>
      <c r="M2277" s="302"/>
      <c r="N2277" s="302"/>
      <c r="O2277" s="302"/>
      <c r="P2277" s="302"/>
      <c r="Q2277" s="302"/>
      <c r="R2277" s="302"/>
      <c r="S2277" s="302"/>
      <c r="T2277" s="302"/>
      <c r="U2277" s="302"/>
      <c r="V2277" s="302"/>
      <c r="W2277" s="302"/>
      <c r="X2277" s="302"/>
      <c r="Y2277" s="302"/>
      <c r="Z2277" s="302"/>
      <c r="AA2277" s="302"/>
      <c r="AD2277"/>
      <c r="AE2277"/>
    </row>
    <row r="2278" spans="2:31" ht="15" hidden="1">
      <c r="B2278" s="313">
        <f t="shared" si="35"/>
        <v>0</v>
      </c>
      <c r="C2278" s="296"/>
      <c r="D2278" s="296"/>
      <c r="E2278" s="296"/>
      <c r="F2278" s="296"/>
      <c r="G2278" s="296"/>
      <c r="H2278" s="296"/>
      <c r="I2278" s="296"/>
      <c r="J2278" s="303"/>
      <c r="K2278" s="302"/>
      <c r="L2278" s="302"/>
      <c r="M2278" s="302"/>
      <c r="N2278" s="302"/>
      <c r="O2278" s="302"/>
      <c r="P2278" s="302"/>
      <c r="Q2278" s="302"/>
      <c r="R2278" s="302"/>
      <c r="S2278" s="302"/>
      <c r="T2278" s="302"/>
      <c r="U2278" s="302"/>
      <c r="V2278" s="302"/>
      <c r="W2278" s="302"/>
      <c r="X2278" s="302"/>
      <c r="Y2278" s="302"/>
      <c r="Z2278" s="302"/>
      <c r="AA2278" s="302"/>
      <c r="AD2278"/>
      <c r="AE2278"/>
    </row>
    <row r="2279" spans="2:31" ht="15" hidden="1">
      <c r="B2279" s="313">
        <f t="shared" si="35"/>
        <v>0</v>
      </c>
      <c r="C2279" s="296"/>
      <c r="D2279" s="296"/>
      <c r="E2279" s="296"/>
      <c r="F2279" s="296"/>
      <c r="G2279" s="296"/>
      <c r="H2279" s="296"/>
      <c r="I2279" s="296"/>
      <c r="J2279" s="303"/>
      <c r="K2279" s="302"/>
      <c r="L2279" s="302"/>
      <c r="M2279" s="302"/>
      <c r="N2279" s="302"/>
      <c r="O2279" s="302"/>
      <c r="P2279" s="302"/>
      <c r="Q2279" s="302"/>
      <c r="R2279" s="302"/>
      <c r="S2279" s="302"/>
      <c r="T2279" s="302"/>
      <c r="U2279" s="302"/>
      <c r="V2279" s="302"/>
      <c r="W2279" s="302"/>
      <c r="X2279" s="302"/>
      <c r="Y2279" s="302"/>
      <c r="Z2279" s="302"/>
      <c r="AA2279" s="302"/>
      <c r="AD2279"/>
      <c r="AE2279"/>
    </row>
    <row r="2280" spans="2:31" ht="15" hidden="1">
      <c r="B2280" s="313">
        <f t="shared" si="35"/>
        <v>0</v>
      </c>
      <c r="C2280" s="296"/>
      <c r="D2280" s="296"/>
      <c r="E2280" s="296"/>
      <c r="F2280" s="296"/>
      <c r="G2280" s="296"/>
      <c r="H2280" s="296"/>
      <c r="I2280" s="296"/>
      <c r="J2280" s="303"/>
      <c r="K2280" s="302"/>
      <c r="L2280" s="302"/>
      <c r="M2280" s="302"/>
      <c r="N2280" s="302"/>
      <c r="O2280" s="302"/>
      <c r="P2280" s="302"/>
      <c r="Q2280" s="302"/>
      <c r="R2280" s="302"/>
      <c r="S2280" s="302"/>
      <c r="T2280" s="302"/>
      <c r="U2280" s="302"/>
      <c r="V2280" s="302"/>
      <c r="W2280" s="302"/>
      <c r="X2280" s="302"/>
      <c r="Y2280" s="302"/>
      <c r="Z2280" s="302"/>
      <c r="AA2280" s="302"/>
      <c r="AD2280"/>
      <c r="AE2280"/>
    </row>
    <row r="2281" spans="2:31" ht="15" hidden="1">
      <c r="B2281" s="313">
        <f t="shared" si="35"/>
        <v>0</v>
      </c>
      <c r="C2281" s="296"/>
      <c r="D2281" s="296"/>
      <c r="E2281" s="296"/>
      <c r="F2281" s="296"/>
      <c r="G2281" s="296"/>
      <c r="H2281" s="296"/>
      <c r="I2281" s="296"/>
      <c r="J2281" s="303"/>
      <c r="K2281" s="302"/>
      <c r="L2281" s="302"/>
      <c r="M2281" s="302"/>
      <c r="N2281" s="302"/>
      <c r="O2281" s="302"/>
      <c r="P2281" s="302"/>
      <c r="Q2281" s="302"/>
      <c r="R2281" s="302"/>
      <c r="S2281" s="302"/>
      <c r="T2281" s="302"/>
      <c r="U2281" s="302"/>
      <c r="V2281" s="302"/>
      <c r="W2281" s="302"/>
      <c r="X2281" s="302"/>
      <c r="Y2281" s="302"/>
      <c r="Z2281" s="302"/>
      <c r="AA2281" s="302"/>
      <c r="AD2281"/>
      <c r="AE2281"/>
    </row>
    <row r="2282" spans="2:31" ht="15" hidden="1">
      <c r="B2282" s="313">
        <f t="shared" si="35"/>
        <v>0</v>
      </c>
      <c r="C2282" s="296"/>
      <c r="D2282" s="296"/>
      <c r="E2282" s="296"/>
      <c r="F2282" s="296"/>
      <c r="G2282" s="296"/>
      <c r="H2282" s="296"/>
      <c r="I2282" s="296"/>
      <c r="J2282" s="303"/>
      <c r="K2282" s="302"/>
      <c r="L2282" s="302"/>
      <c r="M2282" s="302"/>
      <c r="N2282" s="302"/>
      <c r="O2282" s="302"/>
      <c r="P2282" s="302"/>
      <c r="Q2282" s="302"/>
      <c r="R2282" s="302"/>
      <c r="S2282" s="302"/>
      <c r="T2282" s="302"/>
      <c r="U2282" s="302"/>
      <c r="V2282" s="302"/>
      <c r="W2282" s="302"/>
      <c r="X2282" s="302"/>
      <c r="Y2282" s="302"/>
      <c r="Z2282" s="302"/>
      <c r="AA2282" s="302"/>
      <c r="AD2282"/>
      <c r="AE2282"/>
    </row>
    <row r="2283" spans="2:31" ht="15" hidden="1">
      <c r="B2283" s="313">
        <f t="shared" si="35"/>
        <v>0</v>
      </c>
      <c r="C2283" s="296"/>
      <c r="D2283" s="296"/>
      <c r="E2283" s="296"/>
      <c r="F2283" s="296"/>
      <c r="G2283" s="296"/>
      <c r="H2283" s="296"/>
      <c r="I2283" s="296"/>
      <c r="J2283" s="303"/>
      <c r="K2283" s="302"/>
      <c r="L2283" s="302"/>
      <c r="M2283" s="302"/>
      <c r="N2283" s="302"/>
      <c r="O2283" s="302"/>
      <c r="P2283" s="302"/>
      <c r="Q2283" s="302"/>
      <c r="R2283" s="302"/>
      <c r="S2283" s="302"/>
      <c r="T2283" s="302"/>
      <c r="U2283" s="302"/>
      <c r="V2283" s="302"/>
      <c r="W2283" s="302"/>
      <c r="X2283" s="302"/>
      <c r="Y2283" s="302"/>
      <c r="Z2283" s="302"/>
      <c r="AA2283" s="302"/>
      <c r="AD2283"/>
      <c r="AE2283"/>
    </row>
    <row r="2284" spans="2:31" ht="15" hidden="1">
      <c r="B2284" s="313">
        <f t="shared" si="35"/>
        <v>0</v>
      </c>
      <c r="C2284" s="296"/>
      <c r="D2284" s="296"/>
      <c r="E2284" s="296"/>
      <c r="F2284" s="296"/>
      <c r="G2284" s="296"/>
      <c r="H2284" s="296"/>
      <c r="I2284" s="296"/>
      <c r="J2284" s="303"/>
      <c r="K2284" s="302"/>
      <c r="L2284" s="302"/>
      <c r="M2284" s="302"/>
      <c r="N2284" s="302"/>
      <c r="O2284" s="302"/>
      <c r="P2284" s="302"/>
      <c r="Q2284" s="302"/>
      <c r="R2284" s="302"/>
      <c r="S2284" s="302"/>
      <c r="T2284" s="302"/>
      <c r="U2284" s="302"/>
      <c r="V2284" s="302"/>
      <c r="W2284" s="302"/>
      <c r="X2284" s="302"/>
      <c r="Y2284" s="302"/>
      <c r="Z2284" s="302"/>
      <c r="AA2284" s="302"/>
      <c r="AD2284"/>
      <c r="AE2284"/>
    </row>
    <row r="2285" spans="2:31" ht="15" hidden="1">
      <c r="B2285" s="313">
        <f t="shared" si="35"/>
        <v>0</v>
      </c>
      <c r="C2285" s="296"/>
      <c r="D2285" s="296"/>
      <c r="E2285" s="296"/>
      <c r="F2285" s="296"/>
      <c r="G2285" s="296"/>
      <c r="H2285" s="296"/>
      <c r="I2285" s="296"/>
      <c r="J2285" s="303"/>
      <c r="K2285" s="302"/>
      <c r="L2285" s="302"/>
      <c r="M2285" s="302"/>
      <c r="N2285" s="302"/>
      <c r="O2285" s="302"/>
      <c r="P2285" s="302"/>
      <c r="Q2285" s="302"/>
      <c r="R2285" s="302"/>
      <c r="S2285" s="302"/>
      <c r="T2285" s="302"/>
      <c r="U2285" s="302"/>
      <c r="V2285" s="302"/>
      <c r="W2285" s="302"/>
      <c r="X2285" s="302"/>
      <c r="Y2285" s="302"/>
      <c r="Z2285" s="302"/>
      <c r="AA2285" s="302"/>
      <c r="AD2285"/>
      <c r="AE2285"/>
    </row>
    <row r="2286" spans="2:31" ht="15" hidden="1">
      <c r="B2286" s="313">
        <f t="shared" si="35"/>
        <v>0</v>
      </c>
      <c r="C2286" s="296"/>
      <c r="D2286" s="296"/>
      <c r="E2286" s="296"/>
      <c r="F2286" s="296"/>
      <c r="G2286" s="296"/>
      <c r="H2286" s="296"/>
      <c r="I2286" s="296"/>
      <c r="J2286" s="303"/>
      <c r="K2286" s="302"/>
      <c r="L2286" s="302"/>
      <c r="M2286" s="302"/>
      <c r="N2286" s="302"/>
      <c r="O2286" s="302"/>
      <c r="P2286" s="302"/>
      <c r="Q2286" s="302"/>
      <c r="R2286" s="302"/>
      <c r="S2286" s="302"/>
      <c r="T2286" s="302"/>
      <c r="U2286" s="302"/>
      <c r="V2286" s="302"/>
      <c r="W2286" s="302"/>
      <c r="X2286" s="302"/>
      <c r="Y2286" s="302"/>
      <c r="Z2286" s="302"/>
      <c r="AA2286" s="302"/>
      <c r="AD2286"/>
      <c r="AE2286"/>
    </row>
    <row r="2287" spans="2:31" ht="15" hidden="1">
      <c r="B2287" s="313">
        <f t="shared" si="35"/>
        <v>0</v>
      </c>
      <c r="C2287" s="296"/>
      <c r="D2287" s="296"/>
      <c r="E2287" s="296"/>
      <c r="F2287" s="296"/>
      <c r="G2287" s="296"/>
      <c r="H2287" s="296"/>
      <c r="I2287" s="296"/>
      <c r="J2287" s="303"/>
      <c r="K2287" s="302"/>
      <c r="L2287" s="302"/>
      <c r="M2287" s="302"/>
      <c r="N2287" s="302"/>
      <c r="O2287" s="302"/>
      <c r="P2287" s="302"/>
      <c r="Q2287" s="302"/>
      <c r="R2287" s="302"/>
      <c r="S2287" s="302"/>
      <c r="T2287" s="302"/>
      <c r="U2287" s="302"/>
      <c r="V2287" s="302"/>
      <c r="W2287" s="302"/>
      <c r="X2287" s="302"/>
      <c r="Y2287" s="302"/>
      <c r="Z2287" s="302"/>
      <c r="AA2287" s="302"/>
      <c r="AD2287"/>
      <c r="AE2287"/>
    </row>
    <row r="2288" spans="2:31" ht="15" hidden="1">
      <c r="B2288" s="313">
        <f t="shared" si="35"/>
        <v>0</v>
      </c>
      <c r="C2288" s="296"/>
      <c r="D2288" s="296"/>
      <c r="E2288" s="296"/>
      <c r="F2288" s="296"/>
      <c r="G2288" s="296"/>
      <c r="H2288" s="296"/>
      <c r="I2288" s="296"/>
      <c r="J2288" s="303"/>
      <c r="K2288" s="302"/>
      <c r="L2288" s="302"/>
      <c r="M2288" s="302"/>
      <c r="N2288" s="302"/>
      <c r="O2288" s="302"/>
      <c r="P2288" s="302"/>
      <c r="Q2288" s="302"/>
      <c r="R2288" s="302"/>
      <c r="S2288" s="302"/>
      <c r="T2288" s="302"/>
      <c r="U2288" s="302"/>
      <c r="V2288" s="302"/>
      <c r="W2288" s="302"/>
      <c r="X2288" s="302"/>
      <c r="Y2288" s="302"/>
      <c r="Z2288" s="302"/>
      <c r="AA2288" s="302"/>
      <c r="AD2288"/>
      <c r="AE2288"/>
    </row>
    <row r="2289" spans="2:31" ht="15" hidden="1">
      <c r="B2289" s="313">
        <f t="shared" si="35"/>
        <v>0</v>
      </c>
      <c r="C2289" s="296"/>
      <c r="D2289" s="296"/>
      <c r="E2289" s="296"/>
      <c r="F2289" s="296"/>
      <c r="G2289" s="296"/>
      <c r="H2289" s="296"/>
      <c r="I2289" s="296"/>
      <c r="J2289" s="303"/>
      <c r="K2289" s="302"/>
      <c r="L2289" s="302"/>
      <c r="M2289" s="302"/>
      <c r="N2289" s="302"/>
      <c r="O2289" s="302"/>
      <c r="P2289" s="302"/>
      <c r="Q2289" s="302"/>
      <c r="R2289" s="302"/>
      <c r="S2289" s="302"/>
      <c r="T2289" s="302"/>
      <c r="U2289" s="302"/>
      <c r="V2289" s="302"/>
      <c r="W2289" s="302"/>
      <c r="X2289" s="302"/>
      <c r="Y2289" s="302"/>
      <c r="Z2289" s="302"/>
      <c r="AA2289" s="302"/>
      <c r="AD2289"/>
      <c r="AE2289"/>
    </row>
    <row r="2290" spans="2:31" ht="15" hidden="1">
      <c r="B2290" s="313">
        <f t="shared" si="35"/>
        <v>0</v>
      </c>
      <c r="C2290" s="296"/>
      <c r="D2290" s="296"/>
      <c r="E2290" s="296"/>
      <c r="F2290" s="296"/>
      <c r="G2290" s="296"/>
      <c r="H2290" s="296"/>
      <c r="I2290" s="296"/>
      <c r="J2290" s="303"/>
      <c r="K2290" s="302"/>
      <c r="L2290" s="302"/>
      <c r="M2290" s="302"/>
      <c r="N2290" s="302"/>
      <c r="O2290" s="302"/>
      <c r="P2290" s="302"/>
      <c r="Q2290" s="302"/>
      <c r="R2290" s="302"/>
      <c r="S2290" s="302"/>
      <c r="T2290" s="302"/>
      <c r="U2290" s="302"/>
      <c r="V2290" s="302"/>
      <c r="W2290" s="302"/>
      <c r="X2290" s="302"/>
      <c r="Y2290" s="302"/>
      <c r="Z2290" s="302"/>
      <c r="AA2290" s="302"/>
      <c r="AD2290"/>
      <c r="AE2290"/>
    </row>
    <row r="2291" spans="2:31" ht="15" hidden="1">
      <c r="B2291" s="313">
        <f t="shared" si="35"/>
        <v>0</v>
      </c>
      <c r="C2291" s="296"/>
      <c r="D2291" s="296"/>
      <c r="E2291" s="296"/>
      <c r="F2291" s="296"/>
      <c r="G2291" s="296"/>
      <c r="H2291" s="296"/>
      <c r="I2291" s="296"/>
      <c r="J2291" s="303"/>
      <c r="K2291" s="302"/>
      <c r="L2291" s="302"/>
      <c r="M2291" s="302"/>
      <c r="N2291" s="302"/>
      <c r="O2291" s="302"/>
      <c r="P2291" s="302"/>
      <c r="Q2291" s="302"/>
      <c r="R2291" s="302"/>
      <c r="S2291" s="302"/>
      <c r="T2291" s="302"/>
      <c r="U2291" s="302"/>
      <c r="V2291" s="302"/>
      <c r="W2291" s="302"/>
      <c r="X2291" s="302"/>
      <c r="Y2291" s="302"/>
      <c r="Z2291" s="302"/>
      <c r="AA2291" s="302"/>
      <c r="AD2291"/>
      <c r="AE2291"/>
    </row>
    <row r="2292" spans="2:31" ht="15" hidden="1">
      <c r="B2292" s="313">
        <f t="shared" si="35"/>
        <v>0</v>
      </c>
      <c r="C2292" s="296"/>
      <c r="D2292" s="296"/>
      <c r="E2292" s="296"/>
      <c r="F2292" s="296"/>
      <c r="G2292" s="296"/>
      <c r="H2292" s="296"/>
      <c r="I2292" s="296"/>
      <c r="J2292" s="303"/>
      <c r="K2292" s="302"/>
      <c r="L2292" s="302"/>
      <c r="M2292" s="302"/>
      <c r="N2292" s="302"/>
      <c r="O2292" s="302"/>
      <c r="P2292" s="302"/>
      <c r="Q2292" s="302"/>
      <c r="R2292" s="302"/>
      <c r="S2292" s="302"/>
      <c r="T2292" s="302"/>
      <c r="U2292" s="302"/>
      <c r="V2292" s="302"/>
      <c r="W2292" s="302"/>
      <c r="X2292" s="302"/>
      <c r="Y2292" s="302"/>
      <c r="Z2292" s="302"/>
      <c r="AA2292" s="302"/>
      <c r="AD2292"/>
      <c r="AE2292"/>
    </row>
    <row r="2293" spans="2:31" ht="15" hidden="1">
      <c r="B2293" s="313">
        <f t="shared" si="35"/>
        <v>0</v>
      </c>
      <c r="C2293" s="296"/>
      <c r="D2293" s="296"/>
      <c r="E2293" s="296"/>
      <c r="F2293" s="296"/>
      <c r="G2293" s="296"/>
      <c r="H2293" s="296"/>
      <c r="I2293" s="296"/>
      <c r="J2293" s="303"/>
      <c r="K2293" s="302"/>
      <c r="L2293" s="302"/>
      <c r="M2293" s="302"/>
      <c r="N2293" s="302"/>
      <c r="O2293" s="302"/>
      <c r="P2293" s="302"/>
      <c r="Q2293" s="302"/>
      <c r="R2293" s="302"/>
      <c r="S2293" s="302"/>
      <c r="T2293" s="302"/>
      <c r="U2293" s="302"/>
      <c r="V2293" s="302"/>
      <c r="W2293" s="302"/>
      <c r="X2293" s="302"/>
      <c r="Y2293" s="302"/>
      <c r="Z2293" s="302"/>
      <c r="AA2293" s="302"/>
      <c r="AD2293"/>
      <c r="AE2293"/>
    </row>
    <row r="2294" spans="2:31" ht="15" hidden="1">
      <c r="B2294" s="313">
        <f t="shared" si="35"/>
        <v>0</v>
      </c>
      <c r="C2294" s="296"/>
      <c r="D2294" s="296"/>
      <c r="E2294" s="296"/>
      <c r="F2294" s="296"/>
      <c r="G2294" s="296"/>
      <c r="H2294" s="296"/>
      <c r="I2294" s="296"/>
      <c r="J2294" s="303"/>
      <c r="K2294" s="302"/>
      <c r="L2294" s="302"/>
      <c r="M2294" s="302"/>
      <c r="N2294" s="302"/>
      <c r="O2294" s="302"/>
      <c r="P2294" s="302"/>
      <c r="Q2294" s="302"/>
      <c r="R2294" s="302"/>
      <c r="S2294" s="302"/>
      <c r="T2294" s="302"/>
      <c r="U2294" s="302"/>
      <c r="V2294" s="302"/>
      <c r="W2294" s="302"/>
      <c r="X2294" s="302"/>
      <c r="Y2294" s="302"/>
      <c r="Z2294" s="302"/>
      <c r="AA2294" s="302"/>
      <c r="AD2294"/>
      <c r="AE2294"/>
    </row>
    <row r="2295" spans="2:31" ht="15" hidden="1">
      <c r="B2295" s="313">
        <f t="shared" si="35"/>
        <v>0</v>
      </c>
      <c r="C2295" s="296"/>
      <c r="D2295" s="296"/>
      <c r="E2295" s="296"/>
      <c r="F2295" s="296"/>
      <c r="G2295" s="296"/>
      <c r="H2295" s="296"/>
      <c r="I2295" s="296"/>
      <c r="J2295" s="303"/>
      <c r="K2295" s="302"/>
      <c r="L2295" s="302"/>
      <c r="M2295" s="302"/>
      <c r="N2295" s="302"/>
      <c r="O2295" s="302"/>
      <c r="P2295" s="302"/>
      <c r="Q2295" s="302"/>
      <c r="R2295" s="302"/>
      <c r="S2295" s="302"/>
      <c r="T2295" s="302"/>
      <c r="U2295" s="302"/>
      <c r="V2295" s="302"/>
      <c r="W2295" s="302"/>
      <c r="X2295" s="302"/>
      <c r="Y2295" s="302"/>
      <c r="Z2295" s="302"/>
      <c r="AA2295" s="302"/>
      <c r="AD2295"/>
      <c r="AE2295"/>
    </row>
    <row r="2296" spans="2:31" ht="15" hidden="1">
      <c r="B2296" s="313">
        <f t="shared" si="35"/>
        <v>0</v>
      </c>
      <c r="C2296" s="296"/>
      <c r="D2296" s="296"/>
      <c r="E2296" s="296"/>
      <c r="F2296" s="296"/>
      <c r="G2296" s="296"/>
      <c r="H2296" s="296"/>
      <c r="I2296" s="296"/>
      <c r="J2296" s="303"/>
      <c r="K2296" s="302"/>
      <c r="L2296" s="302"/>
      <c r="M2296" s="302"/>
      <c r="N2296" s="302"/>
      <c r="O2296" s="302"/>
      <c r="P2296" s="302"/>
      <c r="Q2296" s="302"/>
      <c r="R2296" s="302"/>
      <c r="S2296" s="302"/>
      <c r="T2296" s="302"/>
      <c r="U2296" s="302"/>
      <c r="V2296" s="302"/>
      <c r="W2296" s="302"/>
      <c r="X2296" s="302"/>
      <c r="Y2296" s="302"/>
      <c r="Z2296" s="302"/>
      <c r="AA2296" s="302"/>
      <c r="AD2296"/>
      <c r="AE2296"/>
    </row>
    <row r="2297" spans="2:31" ht="15" hidden="1">
      <c r="B2297" s="313">
        <f t="shared" si="35"/>
        <v>0</v>
      </c>
      <c r="C2297" s="296"/>
      <c r="D2297" s="296"/>
      <c r="E2297" s="296"/>
      <c r="F2297" s="296"/>
      <c r="G2297" s="296"/>
      <c r="H2297" s="296"/>
      <c r="I2297" s="296"/>
      <c r="J2297" s="303"/>
      <c r="K2297" s="302"/>
      <c r="L2297" s="302"/>
      <c r="M2297" s="302"/>
      <c r="N2297" s="302"/>
      <c r="O2297" s="302"/>
      <c r="P2297" s="302"/>
      <c r="Q2297" s="302"/>
      <c r="R2297" s="302"/>
      <c r="S2297" s="302"/>
      <c r="T2297" s="302"/>
      <c r="U2297" s="302"/>
      <c r="V2297" s="302"/>
      <c r="W2297" s="302"/>
      <c r="X2297" s="302"/>
      <c r="Y2297" s="302"/>
      <c r="Z2297" s="302"/>
      <c r="AA2297" s="302"/>
      <c r="AD2297"/>
      <c r="AE2297"/>
    </row>
    <row r="2298" spans="2:31" ht="15" hidden="1">
      <c r="B2298" s="313">
        <f t="shared" si="35"/>
        <v>0</v>
      </c>
      <c r="C2298" s="296"/>
      <c r="D2298" s="296"/>
      <c r="E2298" s="296"/>
      <c r="F2298" s="296"/>
      <c r="G2298" s="296"/>
      <c r="H2298" s="296"/>
      <c r="I2298" s="296"/>
      <c r="J2298" s="303"/>
      <c r="K2298" s="302"/>
      <c r="L2298" s="302"/>
      <c r="M2298" s="302"/>
      <c r="N2298" s="302"/>
      <c r="O2298" s="302"/>
      <c r="P2298" s="302"/>
      <c r="Q2298" s="302"/>
      <c r="R2298" s="302"/>
      <c r="S2298" s="302"/>
      <c r="T2298" s="302"/>
      <c r="U2298" s="302"/>
      <c r="V2298" s="302"/>
      <c r="W2298" s="302"/>
      <c r="X2298" s="302"/>
      <c r="Y2298" s="302"/>
      <c r="Z2298" s="302"/>
      <c r="AA2298" s="302"/>
      <c r="AD2298"/>
      <c r="AE2298"/>
    </row>
    <row r="2299" spans="2:31" ht="15" hidden="1">
      <c r="B2299" s="313">
        <f t="shared" si="35"/>
        <v>0</v>
      </c>
      <c r="C2299" s="296"/>
      <c r="D2299" s="296"/>
      <c r="E2299" s="296"/>
      <c r="F2299" s="296"/>
      <c r="G2299" s="296"/>
      <c r="H2299" s="296"/>
      <c r="I2299" s="296"/>
      <c r="J2299" s="303"/>
      <c r="K2299" s="302"/>
      <c r="L2299" s="302"/>
      <c r="M2299" s="302"/>
      <c r="N2299" s="302"/>
      <c r="O2299" s="302"/>
      <c r="P2299" s="302"/>
      <c r="Q2299" s="302"/>
      <c r="R2299" s="302"/>
      <c r="S2299" s="302"/>
      <c r="T2299" s="302"/>
      <c r="U2299" s="302"/>
      <c r="V2299" s="302"/>
      <c r="W2299" s="302"/>
      <c r="X2299" s="302"/>
      <c r="Y2299" s="302"/>
      <c r="Z2299" s="302"/>
      <c r="AA2299" s="302"/>
      <c r="AD2299"/>
      <c r="AE2299"/>
    </row>
    <row r="2300" spans="2:31" ht="15" hidden="1">
      <c r="B2300" s="313">
        <f t="shared" si="35"/>
        <v>0</v>
      </c>
      <c r="C2300" s="294"/>
      <c r="D2300" s="294"/>
      <c r="E2300" s="294"/>
      <c r="F2300" s="294"/>
      <c r="G2300" s="294"/>
      <c r="H2300" s="294"/>
      <c r="I2300" s="294"/>
      <c r="J2300" s="303"/>
      <c r="K2300" s="302"/>
      <c r="L2300" s="302"/>
      <c r="M2300" s="302"/>
      <c r="N2300" s="302"/>
      <c r="O2300" s="302"/>
      <c r="P2300" s="302"/>
      <c r="Q2300" s="302"/>
      <c r="R2300" s="302"/>
      <c r="S2300" s="302"/>
      <c r="T2300" s="302"/>
      <c r="U2300" s="302"/>
      <c r="V2300" s="302"/>
      <c r="W2300" s="302"/>
      <c r="X2300" s="302"/>
      <c r="Y2300" s="302"/>
      <c r="Z2300" s="302"/>
      <c r="AA2300" s="302"/>
      <c r="AD2300"/>
      <c r="AE2300"/>
    </row>
    <row r="2301" spans="2:31" ht="15" hidden="1">
      <c r="B2301" s="313">
        <f t="shared" si="35"/>
        <v>0</v>
      </c>
      <c r="C2301" s="294"/>
      <c r="D2301" s="294"/>
      <c r="E2301" s="294"/>
      <c r="F2301" s="294"/>
      <c r="G2301" s="294"/>
      <c r="H2301" s="294"/>
      <c r="I2301" s="294"/>
      <c r="J2301" s="303"/>
      <c r="K2301" s="302"/>
      <c r="L2301" s="302"/>
      <c r="M2301" s="302"/>
      <c r="N2301" s="302"/>
      <c r="O2301" s="302"/>
      <c r="P2301" s="302"/>
      <c r="Q2301" s="302"/>
      <c r="R2301" s="302"/>
      <c r="S2301" s="302"/>
      <c r="T2301" s="302"/>
      <c r="U2301" s="302"/>
      <c r="V2301" s="302"/>
      <c r="W2301" s="302"/>
      <c r="X2301" s="302"/>
      <c r="Y2301" s="302"/>
      <c r="Z2301" s="302"/>
      <c r="AA2301" s="302"/>
      <c r="AD2301"/>
      <c r="AE2301"/>
    </row>
    <row r="2302" spans="2:31" ht="15" hidden="1">
      <c r="B2302" s="313">
        <f t="shared" si="35"/>
        <v>0</v>
      </c>
      <c r="C2302" s="294"/>
      <c r="D2302" s="294"/>
      <c r="E2302" s="294"/>
      <c r="F2302" s="294"/>
      <c r="G2302" s="294"/>
      <c r="H2302" s="294"/>
      <c r="I2302" s="294"/>
      <c r="J2302" s="303"/>
      <c r="K2302" s="302"/>
      <c r="L2302" s="302"/>
      <c r="M2302" s="302"/>
      <c r="N2302" s="302"/>
      <c r="O2302" s="302"/>
      <c r="P2302" s="302"/>
      <c r="Q2302" s="302"/>
      <c r="R2302" s="302"/>
      <c r="S2302" s="302"/>
      <c r="T2302" s="302"/>
      <c r="U2302" s="302"/>
      <c r="V2302" s="302"/>
      <c r="W2302" s="302"/>
      <c r="X2302" s="302"/>
      <c r="Y2302" s="302"/>
      <c r="Z2302" s="302"/>
      <c r="AA2302" s="302"/>
      <c r="AD2302"/>
      <c r="AE2302"/>
    </row>
    <row r="2303" spans="2:31" ht="15" hidden="1">
      <c r="B2303" s="313">
        <f t="shared" si="35"/>
        <v>0</v>
      </c>
      <c r="C2303" s="294"/>
      <c r="D2303" s="294"/>
      <c r="E2303" s="294"/>
      <c r="F2303" s="294"/>
      <c r="G2303" s="294"/>
      <c r="H2303" s="294"/>
      <c r="I2303" s="294"/>
      <c r="J2303" s="303"/>
      <c r="K2303" s="302"/>
      <c r="L2303" s="302"/>
      <c r="M2303" s="302"/>
      <c r="N2303" s="302"/>
      <c r="O2303" s="302"/>
      <c r="P2303" s="302"/>
      <c r="Q2303" s="302"/>
      <c r="R2303" s="302"/>
      <c r="S2303" s="302"/>
      <c r="T2303" s="302"/>
      <c r="U2303" s="302"/>
      <c r="V2303" s="302"/>
      <c r="W2303" s="302"/>
      <c r="X2303" s="302"/>
      <c r="Y2303" s="302"/>
      <c r="Z2303" s="302"/>
      <c r="AA2303" s="302"/>
      <c r="AD2303"/>
      <c r="AE2303"/>
    </row>
    <row r="2304" spans="2:31" ht="15" hidden="1">
      <c r="B2304" s="313">
        <f t="shared" si="35"/>
        <v>0</v>
      </c>
      <c r="C2304" s="294"/>
      <c r="D2304" s="294"/>
      <c r="E2304" s="294"/>
      <c r="F2304" s="294"/>
      <c r="G2304" s="294"/>
      <c r="H2304" s="294"/>
      <c r="I2304" s="294"/>
      <c r="J2304" s="303"/>
      <c r="K2304" s="302"/>
      <c r="L2304" s="302"/>
      <c r="M2304" s="302"/>
      <c r="N2304" s="302"/>
      <c r="O2304" s="302"/>
      <c r="P2304" s="302"/>
      <c r="Q2304" s="302"/>
      <c r="R2304" s="302"/>
      <c r="S2304" s="302"/>
      <c r="T2304" s="302"/>
      <c r="U2304" s="302"/>
      <c r="V2304" s="302"/>
      <c r="W2304" s="302"/>
      <c r="X2304" s="302"/>
      <c r="Y2304" s="302"/>
      <c r="Z2304" s="302"/>
      <c r="AA2304" s="302"/>
      <c r="AD2304"/>
      <c r="AE2304"/>
    </row>
    <row r="2305" spans="2:31" ht="15" hidden="1">
      <c r="B2305" s="313">
        <f t="shared" si="35"/>
        <v>0</v>
      </c>
      <c r="C2305" s="294"/>
      <c r="D2305" s="294"/>
      <c r="E2305" s="294"/>
      <c r="F2305" s="294"/>
      <c r="G2305" s="294"/>
      <c r="H2305" s="294"/>
      <c r="I2305" s="294"/>
      <c r="J2305" s="303"/>
      <c r="K2305" s="302"/>
      <c r="L2305" s="302"/>
      <c r="M2305" s="302"/>
      <c r="N2305" s="302"/>
      <c r="O2305" s="302"/>
      <c r="P2305" s="302"/>
      <c r="Q2305" s="302"/>
      <c r="R2305" s="302"/>
      <c r="S2305" s="302"/>
      <c r="T2305" s="302"/>
      <c r="U2305" s="302"/>
      <c r="V2305" s="302"/>
      <c r="W2305" s="302"/>
      <c r="X2305" s="302"/>
      <c r="Y2305" s="302"/>
      <c r="Z2305" s="302"/>
      <c r="AA2305" s="302"/>
      <c r="AD2305"/>
      <c r="AE2305"/>
    </row>
    <row r="2306" spans="2:31" ht="15" hidden="1">
      <c r="B2306" s="313">
        <f t="shared" si="35"/>
        <v>0</v>
      </c>
      <c r="C2306" s="294"/>
      <c r="D2306" s="294"/>
      <c r="E2306" s="294"/>
      <c r="F2306" s="294"/>
      <c r="G2306" s="294"/>
      <c r="H2306" s="294"/>
      <c r="I2306" s="294"/>
      <c r="J2306" s="303"/>
      <c r="K2306" s="302"/>
      <c r="L2306" s="302"/>
      <c r="M2306" s="302"/>
      <c r="N2306" s="302"/>
      <c r="O2306" s="302"/>
      <c r="P2306" s="302"/>
      <c r="Q2306" s="302"/>
      <c r="R2306" s="302"/>
      <c r="S2306" s="302"/>
      <c r="T2306" s="302"/>
      <c r="U2306" s="302"/>
      <c r="V2306" s="302"/>
      <c r="W2306" s="302"/>
      <c r="X2306" s="302"/>
      <c r="Y2306" s="302"/>
      <c r="Z2306" s="302"/>
      <c r="AA2306" s="302"/>
      <c r="AD2306"/>
      <c r="AE2306"/>
    </row>
    <row r="2307" spans="2:31" ht="15" hidden="1">
      <c r="B2307" s="313">
        <f t="shared" si="35"/>
        <v>0</v>
      </c>
      <c r="C2307" s="296"/>
      <c r="D2307" s="296"/>
      <c r="E2307" s="296"/>
      <c r="F2307" s="296"/>
      <c r="G2307" s="296"/>
      <c r="H2307" s="296"/>
      <c r="I2307" s="296"/>
      <c r="J2307" s="303"/>
      <c r="K2307" s="302"/>
      <c r="L2307" s="302"/>
      <c r="M2307" s="302"/>
      <c r="N2307" s="302"/>
      <c r="O2307" s="302"/>
      <c r="P2307" s="302"/>
      <c r="Q2307" s="302"/>
      <c r="R2307" s="302"/>
      <c r="S2307" s="302"/>
      <c r="T2307" s="302"/>
      <c r="U2307" s="302"/>
      <c r="V2307" s="302"/>
      <c r="W2307" s="302"/>
      <c r="X2307" s="302"/>
      <c r="Y2307" s="302"/>
      <c r="Z2307" s="302"/>
      <c r="AA2307" s="302"/>
      <c r="AD2307"/>
      <c r="AE2307"/>
    </row>
    <row r="2308" spans="2:31" ht="15" hidden="1">
      <c r="B2308" s="313">
        <f t="shared" si="35"/>
        <v>0</v>
      </c>
      <c r="C2308" s="296"/>
      <c r="D2308" s="296"/>
      <c r="E2308" s="296"/>
      <c r="F2308" s="296"/>
      <c r="G2308" s="296"/>
      <c r="H2308" s="296"/>
      <c r="I2308" s="296"/>
      <c r="J2308" s="303"/>
      <c r="K2308" s="302"/>
      <c r="L2308" s="302"/>
      <c r="M2308" s="302"/>
      <c r="N2308" s="302"/>
      <c r="O2308" s="302"/>
      <c r="P2308" s="302"/>
      <c r="Q2308" s="302"/>
      <c r="R2308" s="302"/>
      <c r="S2308" s="302"/>
      <c r="T2308" s="302"/>
      <c r="U2308" s="302"/>
      <c r="V2308" s="302"/>
      <c r="W2308" s="302"/>
      <c r="X2308" s="302"/>
      <c r="Y2308" s="302"/>
      <c r="Z2308" s="302"/>
      <c r="AA2308" s="302"/>
      <c r="AD2308"/>
      <c r="AE2308"/>
    </row>
    <row r="2309" spans="2:31" ht="15" hidden="1">
      <c r="B2309" s="313">
        <f t="shared" si="35"/>
        <v>0</v>
      </c>
      <c r="C2309" s="294"/>
      <c r="D2309" s="296"/>
      <c r="E2309" s="296"/>
      <c r="F2309" s="296"/>
      <c r="G2309" s="296"/>
      <c r="H2309" s="296"/>
      <c r="I2309" s="296"/>
      <c r="J2309" s="303"/>
      <c r="K2309" s="302"/>
      <c r="L2309" s="302"/>
      <c r="M2309" s="302"/>
      <c r="N2309" s="302"/>
      <c r="O2309" s="302"/>
      <c r="P2309" s="302"/>
      <c r="Q2309" s="302"/>
      <c r="R2309" s="302"/>
      <c r="S2309" s="302"/>
      <c r="T2309" s="302"/>
      <c r="U2309" s="302"/>
      <c r="V2309" s="302"/>
      <c r="W2309" s="302"/>
      <c r="X2309" s="302"/>
      <c r="Y2309" s="302"/>
      <c r="Z2309" s="302"/>
      <c r="AA2309" s="302"/>
      <c r="AD2309"/>
      <c r="AE2309"/>
    </row>
    <row r="2310" spans="2:31" ht="15" hidden="1">
      <c r="B2310" s="313">
        <f t="shared" si="35"/>
        <v>0</v>
      </c>
      <c r="C2310" s="294"/>
      <c r="D2310" s="296"/>
      <c r="E2310" s="296"/>
      <c r="F2310" s="296"/>
      <c r="G2310" s="296"/>
      <c r="H2310" s="296"/>
      <c r="I2310" s="296"/>
      <c r="J2310" s="303"/>
      <c r="K2310" s="302"/>
      <c r="L2310" s="302"/>
      <c r="M2310" s="302"/>
      <c r="N2310" s="302"/>
      <c r="O2310" s="302"/>
      <c r="P2310" s="302"/>
      <c r="Q2310" s="302"/>
      <c r="R2310" s="302"/>
      <c r="S2310" s="302"/>
      <c r="T2310" s="302"/>
      <c r="U2310" s="302"/>
      <c r="V2310" s="302"/>
      <c r="W2310" s="302"/>
      <c r="X2310" s="302"/>
      <c r="Y2310" s="302"/>
      <c r="Z2310" s="302"/>
      <c r="AA2310" s="302"/>
      <c r="AD2310"/>
      <c r="AE2310"/>
    </row>
    <row r="2311" spans="2:31" ht="15" hidden="1">
      <c r="B2311" s="313">
        <f t="shared" si="35"/>
        <v>0</v>
      </c>
      <c r="C2311" s="294"/>
      <c r="D2311" s="296"/>
      <c r="E2311" s="296"/>
      <c r="F2311" s="296"/>
      <c r="G2311" s="296"/>
      <c r="H2311" s="296"/>
      <c r="I2311" s="296"/>
      <c r="J2311" s="303"/>
      <c r="K2311" s="302"/>
      <c r="L2311" s="302"/>
      <c r="M2311" s="302"/>
      <c r="N2311" s="302"/>
      <c r="O2311" s="302"/>
      <c r="P2311" s="302"/>
      <c r="Q2311" s="302"/>
      <c r="R2311" s="302"/>
      <c r="S2311" s="302"/>
      <c r="T2311" s="302"/>
      <c r="U2311" s="302"/>
      <c r="V2311" s="302"/>
      <c r="W2311" s="302"/>
      <c r="X2311" s="302"/>
      <c r="Y2311" s="302"/>
      <c r="Z2311" s="302"/>
      <c r="AA2311" s="302"/>
      <c r="AD2311"/>
      <c r="AE2311"/>
    </row>
    <row r="2312" spans="2:31" ht="15" hidden="1">
      <c r="B2312" s="313">
        <f t="shared" si="35"/>
        <v>0</v>
      </c>
      <c r="C2312" s="294"/>
      <c r="D2312" s="296"/>
      <c r="E2312" s="296"/>
      <c r="F2312" s="296"/>
      <c r="G2312" s="296"/>
      <c r="H2312" s="296"/>
      <c r="I2312" s="296"/>
      <c r="J2312" s="303"/>
      <c r="K2312" s="302"/>
      <c r="L2312" s="302"/>
      <c r="M2312" s="302"/>
      <c r="N2312" s="302"/>
      <c r="O2312" s="302"/>
      <c r="P2312" s="302"/>
      <c r="Q2312" s="302"/>
      <c r="R2312" s="302"/>
      <c r="S2312" s="302"/>
      <c r="T2312" s="302"/>
      <c r="U2312" s="302"/>
      <c r="V2312" s="302"/>
      <c r="W2312" s="302"/>
      <c r="X2312" s="302"/>
      <c r="Y2312" s="302"/>
      <c r="Z2312" s="302"/>
      <c r="AA2312" s="302"/>
      <c r="AD2312"/>
      <c r="AE2312"/>
    </row>
    <row r="2313" spans="2:31" ht="15" hidden="1">
      <c r="B2313" s="313">
        <f t="shared" si="35"/>
        <v>0</v>
      </c>
      <c r="C2313" s="294"/>
      <c r="D2313" s="296"/>
      <c r="E2313" s="296"/>
      <c r="F2313" s="296"/>
      <c r="G2313" s="296"/>
      <c r="H2313" s="296"/>
      <c r="I2313" s="296"/>
      <c r="J2313" s="303"/>
      <c r="K2313" s="302"/>
      <c r="L2313" s="302"/>
      <c r="M2313" s="302"/>
      <c r="N2313" s="302"/>
      <c r="O2313" s="302"/>
      <c r="P2313" s="302"/>
      <c r="Q2313" s="302"/>
      <c r="R2313" s="302"/>
      <c r="S2313" s="302"/>
      <c r="T2313" s="302"/>
      <c r="U2313" s="302"/>
      <c r="V2313" s="302"/>
      <c r="W2313" s="302"/>
      <c r="X2313" s="302"/>
      <c r="Y2313" s="302"/>
      <c r="Z2313" s="302"/>
      <c r="AA2313" s="302"/>
      <c r="AD2313"/>
      <c r="AE2313"/>
    </row>
    <row r="2314" spans="2:31" ht="15" hidden="1">
      <c r="B2314" s="313">
        <f t="shared" si="35"/>
        <v>0</v>
      </c>
      <c r="C2314" s="294"/>
      <c r="D2314" s="296"/>
      <c r="E2314" s="296"/>
      <c r="F2314" s="296"/>
      <c r="G2314" s="296"/>
      <c r="H2314" s="296"/>
      <c r="I2314" s="296"/>
      <c r="J2314" s="303"/>
      <c r="K2314" s="302"/>
      <c r="L2314" s="302"/>
      <c r="M2314" s="302"/>
      <c r="N2314" s="302"/>
      <c r="O2314" s="302"/>
      <c r="P2314" s="302"/>
      <c r="Q2314" s="302"/>
      <c r="R2314" s="302"/>
      <c r="S2314" s="302"/>
      <c r="T2314" s="302"/>
      <c r="U2314" s="302"/>
      <c r="V2314" s="302"/>
      <c r="W2314" s="302"/>
      <c r="X2314" s="302"/>
      <c r="Y2314" s="302"/>
      <c r="Z2314" s="302"/>
      <c r="AA2314" s="302"/>
      <c r="AD2314"/>
      <c r="AE2314"/>
    </row>
    <row r="2315" spans="2:31" ht="15" hidden="1">
      <c r="B2315" s="313">
        <f t="shared" si="35"/>
        <v>0</v>
      </c>
      <c r="C2315" s="294"/>
      <c r="D2315" s="296"/>
      <c r="E2315" s="296"/>
      <c r="F2315" s="296"/>
      <c r="G2315" s="296"/>
      <c r="H2315" s="296"/>
      <c r="I2315" s="296"/>
      <c r="J2315" s="303"/>
      <c r="K2315" s="302"/>
      <c r="L2315" s="302"/>
      <c r="M2315" s="302"/>
      <c r="N2315" s="302"/>
      <c r="O2315" s="302"/>
      <c r="P2315" s="302"/>
      <c r="Q2315" s="302"/>
      <c r="R2315" s="302"/>
      <c r="S2315" s="302"/>
      <c r="T2315" s="302"/>
      <c r="U2315" s="302"/>
      <c r="V2315" s="302"/>
      <c r="W2315" s="302"/>
      <c r="X2315" s="302"/>
      <c r="Y2315" s="302"/>
      <c r="Z2315" s="302"/>
      <c r="AA2315" s="302"/>
      <c r="AD2315"/>
      <c r="AE2315"/>
    </row>
    <row r="2316" spans="2:31" ht="15" hidden="1">
      <c r="B2316" s="313">
        <f t="shared" ref="B2316:B2379" si="36">IF($C$8=$B$6,"",AA2316)</f>
        <v>0</v>
      </c>
      <c r="C2316" s="294"/>
      <c r="D2316" s="296"/>
      <c r="E2316" s="296"/>
      <c r="F2316" s="296"/>
      <c r="G2316" s="296"/>
      <c r="H2316" s="296"/>
      <c r="I2316" s="296"/>
      <c r="J2316" s="303"/>
      <c r="K2316" s="302"/>
      <c r="L2316" s="302"/>
      <c r="M2316" s="302"/>
      <c r="N2316" s="302"/>
      <c r="O2316" s="302"/>
      <c r="P2316" s="302"/>
      <c r="Q2316" s="302"/>
      <c r="R2316" s="302"/>
      <c r="S2316" s="302"/>
      <c r="T2316" s="302"/>
      <c r="U2316" s="302"/>
      <c r="V2316" s="302"/>
      <c r="W2316" s="302"/>
      <c r="X2316" s="302"/>
      <c r="Y2316" s="302"/>
      <c r="Z2316" s="302"/>
      <c r="AA2316" s="302"/>
      <c r="AD2316"/>
      <c r="AE2316"/>
    </row>
    <row r="2317" spans="2:31" ht="15" hidden="1">
      <c r="B2317" s="313">
        <f t="shared" si="36"/>
        <v>0</v>
      </c>
      <c r="C2317" s="294"/>
      <c r="D2317" s="296"/>
      <c r="E2317" s="296"/>
      <c r="F2317" s="296"/>
      <c r="G2317" s="296"/>
      <c r="H2317" s="296"/>
      <c r="I2317" s="296"/>
      <c r="J2317" s="303"/>
      <c r="K2317" s="302"/>
      <c r="L2317" s="302"/>
      <c r="M2317" s="302"/>
      <c r="N2317" s="302"/>
      <c r="O2317" s="302"/>
      <c r="P2317" s="302"/>
      <c r="Q2317" s="302"/>
      <c r="R2317" s="302"/>
      <c r="S2317" s="302"/>
      <c r="T2317" s="302"/>
      <c r="U2317" s="302"/>
      <c r="V2317" s="302"/>
      <c r="W2317" s="302"/>
      <c r="X2317" s="302"/>
      <c r="Y2317" s="302"/>
      <c r="Z2317" s="302"/>
      <c r="AA2317" s="302"/>
      <c r="AD2317"/>
      <c r="AE2317"/>
    </row>
    <row r="2318" spans="2:31" ht="15" hidden="1">
      <c r="B2318" s="313">
        <f t="shared" si="36"/>
        <v>0</v>
      </c>
      <c r="C2318" s="294"/>
      <c r="D2318" s="296"/>
      <c r="E2318" s="296"/>
      <c r="F2318" s="296"/>
      <c r="G2318" s="296"/>
      <c r="H2318" s="296"/>
      <c r="I2318" s="296"/>
      <c r="J2318" s="303"/>
      <c r="K2318" s="302"/>
      <c r="L2318" s="302"/>
      <c r="M2318" s="302"/>
      <c r="N2318" s="302"/>
      <c r="O2318" s="302"/>
      <c r="P2318" s="302"/>
      <c r="Q2318" s="302"/>
      <c r="R2318" s="302"/>
      <c r="S2318" s="302"/>
      <c r="T2318" s="302"/>
      <c r="U2318" s="302"/>
      <c r="V2318" s="302"/>
      <c r="W2318" s="302"/>
      <c r="X2318" s="302"/>
      <c r="Y2318" s="302"/>
      <c r="Z2318" s="302"/>
      <c r="AA2318" s="302"/>
      <c r="AD2318"/>
      <c r="AE2318"/>
    </row>
    <row r="2319" spans="2:31" ht="15" hidden="1">
      <c r="B2319" s="313">
        <f t="shared" si="36"/>
        <v>0</v>
      </c>
      <c r="C2319" s="294"/>
      <c r="D2319" s="296"/>
      <c r="E2319" s="296"/>
      <c r="F2319" s="296"/>
      <c r="G2319" s="296"/>
      <c r="H2319" s="296"/>
      <c r="I2319" s="296"/>
      <c r="J2319" s="303"/>
      <c r="K2319" s="302"/>
      <c r="L2319" s="302"/>
      <c r="M2319" s="302"/>
      <c r="N2319" s="302"/>
      <c r="O2319" s="302"/>
      <c r="P2319" s="302"/>
      <c r="Q2319" s="302"/>
      <c r="R2319" s="302"/>
      <c r="S2319" s="302"/>
      <c r="T2319" s="302"/>
      <c r="U2319" s="302"/>
      <c r="V2319" s="302"/>
      <c r="W2319" s="302"/>
      <c r="X2319" s="302"/>
      <c r="Y2319" s="302"/>
      <c r="Z2319" s="302"/>
      <c r="AA2319" s="302"/>
      <c r="AD2319"/>
      <c r="AE2319"/>
    </row>
    <row r="2320" spans="2:31" ht="15" hidden="1">
      <c r="B2320" s="313">
        <f t="shared" si="36"/>
        <v>0</v>
      </c>
      <c r="C2320" s="294"/>
      <c r="D2320" s="296"/>
      <c r="E2320" s="296"/>
      <c r="F2320" s="296"/>
      <c r="G2320" s="296"/>
      <c r="H2320" s="296"/>
      <c r="I2320" s="296"/>
      <c r="J2320" s="303"/>
      <c r="K2320" s="302"/>
      <c r="L2320" s="302"/>
      <c r="M2320" s="302"/>
      <c r="N2320" s="302"/>
      <c r="O2320" s="302"/>
      <c r="P2320" s="302"/>
      <c r="Q2320" s="302"/>
      <c r="R2320" s="302"/>
      <c r="S2320" s="302"/>
      <c r="T2320" s="302"/>
      <c r="U2320" s="302"/>
      <c r="V2320" s="302"/>
      <c r="W2320" s="302"/>
      <c r="X2320" s="302"/>
      <c r="Y2320" s="302"/>
      <c r="Z2320" s="302"/>
      <c r="AA2320" s="302"/>
      <c r="AD2320"/>
      <c r="AE2320"/>
    </row>
    <row r="2321" spans="2:31" ht="15" hidden="1">
      <c r="B2321" s="313">
        <f t="shared" si="36"/>
        <v>0</v>
      </c>
      <c r="C2321" s="294"/>
      <c r="D2321" s="296"/>
      <c r="E2321" s="296"/>
      <c r="F2321" s="296"/>
      <c r="G2321" s="296"/>
      <c r="H2321" s="296"/>
      <c r="I2321" s="296"/>
      <c r="J2321" s="303"/>
      <c r="K2321" s="302"/>
      <c r="L2321" s="302"/>
      <c r="M2321" s="302"/>
      <c r="N2321" s="302"/>
      <c r="O2321" s="302"/>
      <c r="P2321" s="302"/>
      <c r="Q2321" s="302"/>
      <c r="R2321" s="302"/>
      <c r="S2321" s="302"/>
      <c r="T2321" s="302"/>
      <c r="U2321" s="302"/>
      <c r="V2321" s="302"/>
      <c r="W2321" s="302"/>
      <c r="X2321" s="302"/>
      <c r="Y2321" s="302"/>
      <c r="Z2321" s="302"/>
      <c r="AA2321" s="302"/>
      <c r="AD2321"/>
      <c r="AE2321"/>
    </row>
    <row r="2322" spans="2:31" ht="15" hidden="1">
      <c r="B2322" s="313">
        <f t="shared" si="36"/>
        <v>0</v>
      </c>
      <c r="C2322" s="294"/>
      <c r="D2322" s="296"/>
      <c r="E2322" s="296"/>
      <c r="F2322" s="296"/>
      <c r="G2322" s="296"/>
      <c r="H2322" s="296"/>
      <c r="I2322" s="296"/>
      <c r="J2322" s="303"/>
      <c r="K2322" s="302"/>
      <c r="L2322" s="302"/>
      <c r="M2322" s="302"/>
      <c r="N2322" s="302"/>
      <c r="O2322" s="302"/>
      <c r="P2322" s="302"/>
      <c r="Q2322" s="302"/>
      <c r="R2322" s="302"/>
      <c r="S2322" s="302"/>
      <c r="T2322" s="302"/>
      <c r="U2322" s="302"/>
      <c r="V2322" s="302"/>
      <c r="W2322" s="302"/>
      <c r="X2322" s="302"/>
      <c r="Y2322" s="302"/>
      <c r="Z2322" s="302"/>
      <c r="AA2322" s="302"/>
      <c r="AD2322"/>
      <c r="AE2322"/>
    </row>
    <row r="2323" spans="2:31" ht="15" hidden="1">
      <c r="B2323" s="313">
        <f t="shared" si="36"/>
        <v>0</v>
      </c>
      <c r="C2323" s="294"/>
      <c r="D2323" s="296"/>
      <c r="E2323" s="294"/>
      <c r="F2323" s="294"/>
      <c r="G2323" s="294"/>
      <c r="H2323" s="294"/>
      <c r="I2323" s="296"/>
      <c r="J2323" s="303"/>
      <c r="K2323" s="302"/>
      <c r="L2323" s="302"/>
      <c r="M2323" s="302"/>
      <c r="N2323" s="302"/>
      <c r="O2323" s="302"/>
      <c r="P2323" s="302"/>
      <c r="Q2323" s="302"/>
      <c r="R2323" s="302"/>
      <c r="S2323" s="302"/>
      <c r="T2323" s="302"/>
      <c r="U2323" s="302"/>
      <c r="V2323" s="302"/>
      <c r="W2323" s="302"/>
      <c r="X2323" s="302"/>
      <c r="Y2323" s="302"/>
      <c r="Z2323" s="302"/>
      <c r="AA2323" s="302"/>
      <c r="AD2323"/>
      <c r="AE2323"/>
    </row>
    <row r="2324" spans="2:31" ht="15" hidden="1">
      <c r="B2324" s="313">
        <f t="shared" si="36"/>
        <v>0</v>
      </c>
      <c r="C2324" s="294"/>
      <c r="D2324" s="294"/>
      <c r="E2324" s="294"/>
      <c r="F2324" s="294"/>
      <c r="G2324" s="296"/>
      <c r="H2324" s="296"/>
      <c r="I2324" s="296"/>
      <c r="J2324" s="303"/>
      <c r="K2324" s="302"/>
      <c r="L2324" s="302"/>
      <c r="M2324" s="302"/>
      <c r="N2324" s="302"/>
      <c r="O2324" s="302"/>
      <c r="P2324" s="302"/>
      <c r="Q2324" s="302"/>
      <c r="R2324" s="302"/>
      <c r="S2324" s="302"/>
      <c r="T2324" s="302"/>
      <c r="U2324" s="302"/>
      <c r="V2324" s="302"/>
      <c r="W2324" s="302"/>
      <c r="X2324" s="302"/>
      <c r="Y2324" s="302"/>
      <c r="Z2324" s="302"/>
      <c r="AA2324" s="302"/>
      <c r="AD2324"/>
      <c r="AE2324"/>
    </row>
    <row r="2325" spans="2:31" ht="15" hidden="1">
      <c r="B2325" s="313">
        <f t="shared" si="36"/>
        <v>0</v>
      </c>
      <c r="C2325" s="294"/>
      <c r="D2325" s="294"/>
      <c r="E2325" s="294"/>
      <c r="F2325" s="294"/>
      <c r="G2325" s="296"/>
      <c r="H2325" s="296"/>
      <c r="I2325" s="296"/>
      <c r="J2325" s="303"/>
      <c r="K2325" s="302"/>
      <c r="L2325" s="302"/>
      <c r="M2325" s="302"/>
      <c r="N2325" s="302"/>
      <c r="O2325" s="302"/>
      <c r="P2325" s="302"/>
      <c r="Q2325" s="302"/>
      <c r="R2325" s="302"/>
      <c r="S2325" s="302"/>
      <c r="T2325" s="302"/>
      <c r="U2325" s="302"/>
      <c r="V2325" s="302"/>
      <c r="W2325" s="302"/>
      <c r="X2325" s="302"/>
      <c r="Y2325" s="302"/>
      <c r="Z2325" s="302"/>
      <c r="AA2325" s="302"/>
      <c r="AD2325"/>
      <c r="AE2325"/>
    </row>
    <row r="2326" spans="2:31" ht="15" hidden="1">
      <c r="B2326" s="313">
        <f t="shared" si="36"/>
        <v>0</v>
      </c>
      <c r="C2326" s="294"/>
      <c r="D2326" s="294"/>
      <c r="E2326" s="294"/>
      <c r="F2326" s="294"/>
      <c r="G2326" s="296"/>
      <c r="H2326" s="296"/>
      <c r="I2326" s="296"/>
      <c r="J2326" s="303"/>
      <c r="K2326" s="302"/>
      <c r="L2326" s="302"/>
      <c r="M2326" s="302"/>
      <c r="N2326" s="302"/>
      <c r="O2326" s="302"/>
      <c r="P2326" s="302"/>
      <c r="Q2326" s="302"/>
      <c r="R2326" s="302"/>
      <c r="S2326" s="302"/>
      <c r="T2326" s="302"/>
      <c r="U2326" s="302"/>
      <c r="V2326" s="302"/>
      <c r="W2326" s="302"/>
      <c r="X2326" s="302"/>
      <c r="Y2326" s="302"/>
      <c r="Z2326" s="302"/>
      <c r="AA2326" s="302"/>
      <c r="AD2326"/>
      <c r="AE2326"/>
    </row>
    <row r="2327" spans="2:31" ht="15" hidden="1">
      <c r="B2327" s="313">
        <f t="shared" si="36"/>
        <v>0</v>
      </c>
      <c r="C2327" s="294"/>
      <c r="D2327" s="294"/>
      <c r="E2327" s="294"/>
      <c r="F2327" s="294"/>
      <c r="G2327" s="296"/>
      <c r="H2327" s="296"/>
      <c r="I2327" s="296"/>
      <c r="J2327" s="303"/>
      <c r="K2327" s="302"/>
      <c r="L2327" s="302"/>
      <c r="M2327" s="302"/>
      <c r="N2327" s="302"/>
      <c r="O2327" s="302"/>
      <c r="P2327" s="302"/>
      <c r="Q2327" s="302"/>
      <c r="R2327" s="302"/>
      <c r="S2327" s="302"/>
      <c r="T2327" s="302"/>
      <c r="U2327" s="302"/>
      <c r="V2327" s="302"/>
      <c r="W2327" s="302"/>
      <c r="X2327" s="302"/>
      <c r="Y2327" s="302"/>
      <c r="Z2327" s="302"/>
      <c r="AA2327" s="302"/>
      <c r="AD2327"/>
      <c r="AE2327"/>
    </row>
    <row r="2328" spans="2:31" ht="15" hidden="1">
      <c r="B2328" s="313">
        <f t="shared" si="36"/>
        <v>0</v>
      </c>
      <c r="C2328" s="294"/>
      <c r="D2328" s="294"/>
      <c r="E2328" s="294"/>
      <c r="F2328" s="294"/>
      <c r="G2328" s="296"/>
      <c r="H2328" s="296"/>
      <c r="I2328" s="296"/>
      <c r="J2328" s="303"/>
      <c r="K2328" s="302"/>
      <c r="L2328" s="302"/>
      <c r="M2328" s="302"/>
      <c r="N2328" s="302"/>
      <c r="O2328" s="302"/>
      <c r="P2328" s="302"/>
      <c r="Q2328" s="302"/>
      <c r="R2328" s="302"/>
      <c r="S2328" s="302"/>
      <c r="T2328" s="302"/>
      <c r="U2328" s="302"/>
      <c r="V2328" s="302"/>
      <c r="W2328" s="302"/>
      <c r="X2328" s="302"/>
      <c r="Y2328" s="302"/>
      <c r="Z2328" s="302"/>
      <c r="AA2328" s="302"/>
      <c r="AD2328"/>
      <c r="AE2328"/>
    </row>
    <row r="2329" spans="2:31" ht="15" hidden="1">
      <c r="B2329" s="313">
        <f t="shared" si="36"/>
        <v>0</v>
      </c>
      <c r="C2329" s="294"/>
      <c r="D2329" s="294"/>
      <c r="E2329" s="294"/>
      <c r="F2329" s="294"/>
      <c r="G2329" s="296"/>
      <c r="H2329" s="296"/>
      <c r="I2329" s="296"/>
      <c r="J2329" s="303"/>
      <c r="K2329" s="302"/>
      <c r="L2329" s="302"/>
      <c r="M2329" s="302"/>
      <c r="N2329" s="302"/>
      <c r="O2329" s="302"/>
      <c r="P2329" s="302"/>
      <c r="Q2329" s="302"/>
      <c r="R2329" s="302"/>
      <c r="S2329" s="302"/>
      <c r="T2329" s="302"/>
      <c r="U2329" s="302"/>
      <c r="V2329" s="302"/>
      <c r="W2329" s="302"/>
      <c r="X2329" s="302"/>
      <c r="Y2329" s="302"/>
      <c r="Z2329" s="302"/>
      <c r="AA2329" s="302"/>
      <c r="AD2329"/>
      <c r="AE2329"/>
    </row>
    <row r="2330" spans="2:31" ht="15" hidden="1">
      <c r="B2330" s="313">
        <f t="shared" si="36"/>
        <v>0</v>
      </c>
      <c r="C2330" s="294"/>
      <c r="D2330" s="294"/>
      <c r="E2330" s="294"/>
      <c r="F2330" s="294"/>
      <c r="G2330" s="296"/>
      <c r="H2330" s="296"/>
      <c r="I2330" s="296"/>
      <c r="J2330" s="303"/>
      <c r="K2330" s="302"/>
      <c r="L2330" s="302"/>
      <c r="M2330" s="302"/>
      <c r="N2330" s="302"/>
      <c r="O2330" s="302"/>
      <c r="P2330" s="302"/>
      <c r="Q2330" s="302"/>
      <c r="R2330" s="302"/>
      <c r="S2330" s="302"/>
      <c r="T2330" s="302"/>
      <c r="U2330" s="302"/>
      <c r="V2330" s="302"/>
      <c r="W2330" s="302"/>
      <c r="X2330" s="302"/>
      <c r="Y2330" s="302"/>
      <c r="Z2330" s="302"/>
      <c r="AA2330" s="302"/>
      <c r="AD2330"/>
      <c r="AE2330"/>
    </row>
    <row r="2331" spans="2:31" ht="15" hidden="1">
      <c r="B2331" s="313">
        <f t="shared" si="36"/>
        <v>0</v>
      </c>
      <c r="C2331" s="294"/>
      <c r="D2331" s="294"/>
      <c r="E2331" s="294"/>
      <c r="F2331" s="294"/>
      <c r="G2331" s="296"/>
      <c r="H2331" s="296"/>
      <c r="I2331" s="296"/>
      <c r="J2331" s="303"/>
      <c r="K2331" s="302"/>
      <c r="L2331" s="302"/>
      <c r="M2331" s="302"/>
      <c r="N2331" s="302"/>
      <c r="O2331" s="302"/>
      <c r="P2331" s="302"/>
      <c r="Q2331" s="302"/>
      <c r="R2331" s="302"/>
      <c r="S2331" s="302"/>
      <c r="T2331" s="302"/>
      <c r="U2331" s="302"/>
      <c r="V2331" s="302"/>
      <c r="W2331" s="302"/>
      <c r="X2331" s="302"/>
      <c r="Y2331" s="302"/>
      <c r="Z2331" s="302"/>
      <c r="AA2331" s="302"/>
      <c r="AD2331"/>
      <c r="AE2331"/>
    </row>
    <row r="2332" spans="2:31" ht="15" hidden="1">
      <c r="B2332" s="313">
        <f t="shared" si="36"/>
        <v>0</v>
      </c>
      <c r="C2332" s="294"/>
      <c r="D2332" s="294"/>
      <c r="E2332" s="294"/>
      <c r="F2332" s="294"/>
      <c r="G2332" s="296"/>
      <c r="H2332" s="296"/>
      <c r="I2332" s="296"/>
      <c r="J2332" s="303"/>
      <c r="K2332" s="302"/>
      <c r="L2332" s="302"/>
      <c r="M2332" s="302"/>
      <c r="N2332" s="302"/>
      <c r="O2332" s="302"/>
      <c r="P2332" s="302"/>
      <c r="Q2332" s="302"/>
      <c r="R2332" s="302"/>
      <c r="S2332" s="302"/>
      <c r="T2332" s="302"/>
      <c r="U2332" s="302"/>
      <c r="V2332" s="302"/>
      <c r="W2332" s="302"/>
      <c r="X2332" s="302"/>
      <c r="Y2332" s="302"/>
      <c r="Z2332" s="302"/>
      <c r="AA2332" s="302"/>
      <c r="AD2332"/>
      <c r="AE2332"/>
    </row>
    <row r="2333" spans="2:31" ht="15" hidden="1">
      <c r="B2333" s="313">
        <f t="shared" si="36"/>
        <v>0</v>
      </c>
      <c r="C2333" s="294"/>
      <c r="D2333" s="294"/>
      <c r="E2333" s="294"/>
      <c r="F2333" s="294"/>
      <c r="G2333" s="296"/>
      <c r="H2333" s="296"/>
      <c r="I2333" s="296"/>
      <c r="J2333" s="303"/>
      <c r="K2333" s="302"/>
      <c r="L2333" s="302"/>
      <c r="M2333" s="302"/>
      <c r="N2333" s="302"/>
      <c r="O2333" s="302"/>
      <c r="P2333" s="302"/>
      <c r="Q2333" s="302"/>
      <c r="R2333" s="302"/>
      <c r="S2333" s="302"/>
      <c r="T2333" s="302"/>
      <c r="U2333" s="302"/>
      <c r="V2333" s="302"/>
      <c r="W2333" s="302"/>
      <c r="X2333" s="302"/>
      <c r="Y2333" s="302"/>
      <c r="Z2333" s="302"/>
      <c r="AA2333" s="302"/>
      <c r="AD2333"/>
      <c r="AE2333"/>
    </row>
    <row r="2334" spans="2:31" ht="15" hidden="1">
      <c r="B2334" s="313">
        <f t="shared" si="36"/>
        <v>0</v>
      </c>
      <c r="C2334" s="294"/>
      <c r="D2334" s="294"/>
      <c r="E2334" s="294"/>
      <c r="F2334" s="294"/>
      <c r="G2334" s="296"/>
      <c r="H2334" s="296"/>
      <c r="I2334" s="296"/>
      <c r="J2334" s="303"/>
      <c r="K2334" s="302"/>
      <c r="L2334" s="302"/>
      <c r="M2334" s="302"/>
      <c r="N2334" s="302"/>
      <c r="O2334" s="302"/>
      <c r="P2334" s="302"/>
      <c r="Q2334" s="302"/>
      <c r="R2334" s="302"/>
      <c r="S2334" s="302"/>
      <c r="T2334" s="302"/>
      <c r="U2334" s="302"/>
      <c r="V2334" s="302"/>
      <c r="W2334" s="302"/>
      <c r="X2334" s="302"/>
      <c r="Y2334" s="302"/>
      <c r="Z2334" s="302"/>
      <c r="AA2334" s="302"/>
      <c r="AD2334"/>
      <c r="AE2334"/>
    </row>
    <row r="2335" spans="2:31" ht="15" hidden="1">
      <c r="B2335" s="313">
        <f t="shared" si="36"/>
        <v>0</v>
      </c>
      <c r="C2335" s="294"/>
      <c r="D2335" s="294"/>
      <c r="E2335" s="294"/>
      <c r="F2335" s="294"/>
      <c r="G2335" s="294"/>
      <c r="H2335" s="294"/>
      <c r="I2335" s="294"/>
      <c r="J2335" s="303"/>
      <c r="K2335" s="302"/>
      <c r="L2335" s="302"/>
      <c r="M2335" s="302"/>
      <c r="N2335" s="302"/>
      <c r="O2335" s="302"/>
      <c r="P2335" s="302"/>
      <c r="Q2335" s="302"/>
      <c r="R2335" s="302"/>
      <c r="S2335" s="302"/>
      <c r="T2335" s="302"/>
      <c r="U2335" s="302"/>
      <c r="V2335" s="302"/>
      <c r="W2335" s="302"/>
      <c r="X2335" s="302"/>
      <c r="Y2335" s="302"/>
      <c r="Z2335" s="302"/>
      <c r="AA2335" s="302"/>
      <c r="AD2335"/>
      <c r="AE2335"/>
    </row>
    <row r="2336" spans="2:31" ht="15" hidden="1">
      <c r="B2336" s="313">
        <f t="shared" si="36"/>
        <v>0</v>
      </c>
      <c r="C2336" s="294"/>
      <c r="D2336" s="294"/>
      <c r="E2336" s="294"/>
      <c r="F2336" s="294"/>
      <c r="G2336" s="294"/>
      <c r="H2336" s="294"/>
      <c r="I2336" s="294"/>
      <c r="J2336" s="303"/>
      <c r="K2336" s="302"/>
      <c r="L2336" s="302"/>
      <c r="M2336" s="302"/>
      <c r="N2336" s="302"/>
      <c r="O2336" s="302"/>
      <c r="P2336" s="302"/>
      <c r="Q2336" s="302"/>
      <c r="R2336" s="302"/>
      <c r="S2336" s="302"/>
      <c r="T2336" s="302"/>
      <c r="U2336" s="302"/>
      <c r="V2336" s="302"/>
      <c r="W2336" s="302"/>
      <c r="X2336" s="302"/>
      <c r="Y2336" s="302"/>
      <c r="Z2336" s="302"/>
      <c r="AA2336" s="302"/>
      <c r="AD2336"/>
      <c r="AE2336"/>
    </row>
    <row r="2337" spans="2:31" ht="15" hidden="1">
      <c r="B2337" s="313">
        <f t="shared" si="36"/>
        <v>0</v>
      </c>
      <c r="C2337" s="294"/>
      <c r="D2337" s="294"/>
      <c r="E2337" s="294"/>
      <c r="F2337" s="294"/>
      <c r="G2337" s="294"/>
      <c r="H2337" s="294"/>
      <c r="I2337" s="294"/>
      <c r="J2337" s="303"/>
      <c r="K2337" s="302"/>
      <c r="L2337" s="302"/>
      <c r="M2337" s="302"/>
      <c r="N2337" s="302"/>
      <c r="O2337" s="302"/>
      <c r="P2337" s="302"/>
      <c r="Q2337" s="302"/>
      <c r="R2337" s="302"/>
      <c r="S2337" s="302"/>
      <c r="T2337" s="302"/>
      <c r="U2337" s="302"/>
      <c r="V2337" s="302"/>
      <c r="W2337" s="302"/>
      <c r="X2337" s="302"/>
      <c r="Y2337" s="302"/>
      <c r="Z2337" s="302"/>
      <c r="AA2337" s="302"/>
      <c r="AD2337"/>
      <c r="AE2337"/>
    </row>
    <row r="2338" spans="2:31" ht="15" hidden="1">
      <c r="B2338" s="313">
        <f t="shared" si="36"/>
        <v>0</v>
      </c>
      <c r="C2338" s="294"/>
      <c r="D2338" s="294"/>
      <c r="E2338" s="294"/>
      <c r="F2338" s="294"/>
      <c r="G2338" s="294"/>
      <c r="H2338" s="294"/>
      <c r="I2338" s="294"/>
      <c r="J2338" s="303"/>
      <c r="K2338" s="302"/>
      <c r="L2338" s="302"/>
      <c r="M2338" s="302"/>
      <c r="N2338" s="302"/>
      <c r="O2338" s="302"/>
      <c r="P2338" s="302"/>
      <c r="Q2338" s="302"/>
      <c r="R2338" s="302"/>
      <c r="S2338" s="302"/>
      <c r="T2338" s="302"/>
      <c r="U2338" s="302"/>
      <c r="V2338" s="302"/>
      <c r="W2338" s="302"/>
      <c r="X2338" s="302"/>
      <c r="Y2338" s="302"/>
      <c r="Z2338" s="302"/>
      <c r="AA2338" s="302"/>
      <c r="AD2338"/>
      <c r="AE2338"/>
    </row>
    <row r="2339" spans="2:31" ht="15" hidden="1">
      <c r="B2339" s="313">
        <f t="shared" si="36"/>
        <v>0</v>
      </c>
      <c r="C2339" s="294"/>
      <c r="D2339" s="294"/>
      <c r="E2339" s="294"/>
      <c r="F2339" s="294"/>
      <c r="G2339" s="294"/>
      <c r="H2339" s="294"/>
      <c r="I2339" s="294"/>
      <c r="J2339" s="303"/>
      <c r="K2339" s="302"/>
      <c r="L2339" s="302"/>
      <c r="M2339" s="302"/>
      <c r="N2339" s="302"/>
      <c r="O2339" s="302"/>
      <c r="P2339" s="302"/>
      <c r="Q2339" s="302"/>
      <c r="R2339" s="302"/>
      <c r="S2339" s="302"/>
      <c r="T2339" s="302"/>
      <c r="U2339" s="302"/>
      <c r="V2339" s="302"/>
      <c r="W2339" s="302"/>
      <c r="X2339" s="302"/>
      <c r="Y2339" s="302"/>
      <c r="Z2339" s="302"/>
      <c r="AA2339" s="302"/>
      <c r="AD2339"/>
      <c r="AE2339"/>
    </row>
    <row r="2340" spans="2:31" ht="15" hidden="1">
      <c r="B2340" s="313">
        <f t="shared" si="36"/>
        <v>0</v>
      </c>
      <c r="C2340" s="294"/>
      <c r="D2340" s="294"/>
      <c r="E2340" s="294"/>
      <c r="F2340" s="294"/>
      <c r="G2340" s="294"/>
      <c r="H2340" s="294"/>
      <c r="I2340" s="294"/>
      <c r="J2340" s="303"/>
      <c r="K2340" s="302"/>
      <c r="L2340" s="302"/>
      <c r="M2340" s="302"/>
      <c r="N2340" s="302"/>
      <c r="O2340" s="302"/>
      <c r="P2340" s="302"/>
      <c r="Q2340" s="302"/>
      <c r="R2340" s="302"/>
      <c r="S2340" s="302"/>
      <c r="T2340" s="302"/>
      <c r="U2340" s="302"/>
      <c r="V2340" s="302"/>
      <c r="W2340" s="302"/>
      <c r="X2340" s="302"/>
      <c r="Y2340" s="302"/>
      <c r="Z2340" s="302"/>
      <c r="AA2340" s="302"/>
      <c r="AD2340"/>
      <c r="AE2340"/>
    </row>
    <row r="2341" spans="2:31" ht="15" hidden="1">
      <c r="B2341" s="313">
        <f t="shared" si="36"/>
        <v>0</v>
      </c>
      <c r="C2341" s="294"/>
      <c r="D2341" s="294"/>
      <c r="E2341" s="294"/>
      <c r="F2341" s="294"/>
      <c r="G2341" s="294"/>
      <c r="H2341" s="294"/>
      <c r="I2341" s="294"/>
      <c r="J2341" s="303"/>
      <c r="K2341" s="302"/>
      <c r="L2341" s="302"/>
      <c r="M2341" s="302"/>
      <c r="N2341" s="302"/>
      <c r="O2341" s="302"/>
      <c r="P2341" s="302"/>
      <c r="Q2341" s="302"/>
      <c r="R2341" s="302"/>
      <c r="S2341" s="302"/>
      <c r="T2341" s="302"/>
      <c r="U2341" s="302"/>
      <c r="V2341" s="302"/>
      <c r="W2341" s="302"/>
      <c r="X2341" s="302"/>
      <c r="Y2341" s="302"/>
      <c r="Z2341" s="302"/>
      <c r="AA2341" s="302"/>
      <c r="AD2341"/>
      <c r="AE2341"/>
    </row>
    <row r="2342" spans="2:31" ht="15" hidden="1">
      <c r="B2342" s="313">
        <f t="shared" si="36"/>
        <v>0</v>
      </c>
      <c r="C2342" s="294"/>
      <c r="D2342" s="294"/>
      <c r="E2342" s="294"/>
      <c r="F2342" s="294"/>
      <c r="G2342" s="294"/>
      <c r="H2342" s="294"/>
      <c r="I2342" s="294"/>
      <c r="J2342" s="303"/>
      <c r="K2342" s="302"/>
      <c r="L2342" s="302"/>
      <c r="M2342" s="302"/>
      <c r="N2342" s="302"/>
      <c r="O2342" s="302"/>
      <c r="P2342" s="302"/>
      <c r="Q2342" s="302"/>
      <c r="R2342" s="302"/>
      <c r="S2342" s="302"/>
      <c r="T2342" s="302"/>
      <c r="U2342" s="302"/>
      <c r="V2342" s="302"/>
      <c r="W2342" s="302"/>
      <c r="X2342" s="302"/>
      <c r="Y2342" s="302"/>
      <c r="Z2342" s="302"/>
      <c r="AA2342" s="302"/>
      <c r="AD2342"/>
      <c r="AE2342"/>
    </row>
    <row r="2343" spans="2:31" ht="15" hidden="1">
      <c r="B2343" s="313">
        <f t="shared" si="36"/>
        <v>0</v>
      </c>
      <c r="C2343" s="294"/>
      <c r="D2343" s="294"/>
      <c r="E2343" s="294"/>
      <c r="F2343" s="294"/>
      <c r="G2343" s="294"/>
      <c r="H2343" s="294"/>
      <c r="I2343" s="294"/>
      <c r="J2343" s="303"/>
      <c r="K2343" s="302"/>
      <c r="L2343" s="302"/>
      <c r="M2343" s="302"/>
      <c r="N2343" s="302"/>
      <c r="O2343" s="302"/>
      <c r="P2343" s="302"/>
      <c r="Q2343" s="302"/>
      <c r="R2343" s="302"/>
      <c r="S2343" s="302"/>
      <c r="T2343" s="302"/>
      <c r="U2343" s="302"/>
      <c r="V2343" s="302"/>
      <c r="W2343" s="302"/>
      <c r="X2343" s="302"/>
      <c r="Y2343" s="302"/>
      <c r="Z2343" s="302"/>
      <c r="AA2343" s="302"/>
      <c r="AD2343"/>
      <c r="AE2343"/>
    </row>
    <row r="2344" spans="2:31" ht="15" hidden="1">
      <c r="B2344" s="313">
        <f t="shared" si="36"/>
        <v>0</v>
      </c>
      <c r="C2344" s="294"/>
      <c r="D2344" s="294"/>
      <c r="E2344" s="294"/>
      <c r="F2344" s="294"/>
      <c r="G2344" s="296"/>
      <c r="H2344" s="296"/>
      <c r="I2344" s="296"/>
      <c r="J2344" s="303"/>
      <c r="K2344" s="302"/>
      <c r="L2344" s="302"/>
      <c r="M2344" s="302"/>
      <c r="N2344" s="302"/>
      <c r="O2344" s="302"/>
      <c r="P2344" s="302"/>
      <c r="Q2344" s="302"/>
      <c r="R2344" s="302"/>
      <c r="S2344" s="302"/>
      <c r="T2344" s="302"/>
      <c r="U2344" s="302"/>
      <c r="V2344" s="302"/>
      <c r="W2344" s="302"/>
      <c r="X2344" s="302"/>
      <c r="Y2344" s="302"/>
      <c r="Z2344" s="302"/>
      <c r="AA2344" s="302"/>
      <c r="AD2344"/>
      <c r="AE2344"/>
    </row>
    <row r="2345" spans="2:31" ht="15" hidden="1">
      <c r="B2345" s="313">
        <f t="shared" si="36"/>
        <v>0</v>
      </c>
      <c r="C2345" s="294"/>
      <c r="D2345" s="294"/>
      <c r="E2345" s="294"/>
      <c r="F2345" s="294"/>
      <c r="G2345" s="296"/>
      <c r="H2345" s="296"/>
      <c r="I2345" s="296"/>
      <c r="J2345" s="303"/>
      <c r="K2345" s="302"/>
      <c r="L2345" s="302"/>
      <c r="M2345" s="302"/>
      <c r="N2345" s="302"/>
      <c r="O2345" s="302"/>
      <c r="P2345" s="302"/>
      <c r="Q2345" s="302"/>
      <c r="R2345" s="302"/>
      <c r="S2345" s="302"/>
      <c r="T2345" s="302"/>
      <c r="U2345" s="302"/>
      <c r="V2345" s="302"/>
      <c r="W2345" s="302"/>
      <c r="X2345" s="302"/>
      <c r="Y2345" s="302"/>
      <c r="Z2345" s="302"/>
      <c r="AA2345" s="302"/>
      <c r="AD2345"/>
      <c r="AE2345"/>
    </row>
    <row r="2346" spans="2:31" ht="15" hidden="1">
      <c r="B2346" s="313">
        <f t="shared" si="36"/>
        <v>0</v>
      </c>
      <c r="C2346" s="294"/>
      <c r="D2346" s="294"/>
      <c r="E2346" s="294"/>
      <c r="F2346" s="294"/>
      <c r="G2346" s="296"/>
      <c r="H2346" s="296"/>
      <c r="I2346" s="296"/>
      <c r="J2346" s="303"/>
      <c r="K2346" s="302"/>
      <c r="L2346" s="302"/>
      <c r="M2346" s="302"/>
      <c r="N2346" s="302"/>
      <c r="O2346" s="302"/>
      <c r="P2346" s="302"/>
      <c r="Q2346" s="302"/>
      <c r="R2346" s="302"/>
      <c r="S2346" s="302"/>
      <c r="T2346" s="302"/>
      <c r="U2346" s="302"/>
      <c r="V2346" s="302"/>
      <c r="W2346" s="302"/>
      <c r="X2346" s="302"/>
      <c r="Y2346" s="302"/>
      <c r="Z2346" s="302"/>
      <c r="AA2346" s="302"/>
      <c r="AD2346"/>
      <c r="AE2346"/>
    </row>
    <row r="2347" spans="2:31" ht="15" hidden="1">
      <c r="B2347" s="313">
        <f t="shared" si="36"/>
        <v>0</v>
      </c>
      <c r="C2347" s="294"/>
      <c r="D2347" s="294"/>
      <c r="E2347" s="296"/>
      <c r="F2347" s="296"/>
      <c r="G2347" s="296"/>
      <c r="H2347" s="296"/>
      <c r="I2347" s="296"/>
      <c r="J2347" s="303"/>
      <c r="K2347" s="302"/>
      <c r="L2347" s="302"/>
      <c r="M2347" s="302"/>
      <c r="N2347" s="302"/>
      <c r="O2347" s="302"/>
      <c r="P2347" s="302"/>
      <c r="Q2347" s="302"/>
      <c r="R2347" s="302"/>
      <c r="S2347" s="302"/>
      <c r="T2347" s="302"/>
      <c r="U2347" s="302"/>
      <c r="V2347" s="302"/>
      <c r="W2347" s="302"/>
      <c r="X2347" s="302"/>
      <c r="Y2347" s="302"/>
      <c r="Z2347" s="302"/>
      <c r="AA2347" s="302"/>
      <c r="AD2347"/>
      <c r="AE2347"/>
    </row>
    <row r="2348" spans="2:31" ht="15" hidden="1">
      <c r="B2348" s="313">
        <f t="shared" si="36"/>
        <v>0</v>
      </c>
      <c r="C2348" s="294"/>
      <c r="D2348" s="294"/>
      <c r="E2348" s="296"/>
      <c r="F2348" s="296"/>
      <c r="G2348" s="296"/>
      <c r="H2348" s="296"/>
      <c r="I2348" s="296"/>
      <c r="J2348" s="303"/>
      <c r="K2348" s="302"/>
      <c r="L2348" s="302"/>
      <c r="M2348" s="302"/>
      <c r="N2348" s="302"/>
      <c r="O2348" s="302"/>
      <c r="P2348" s="302"/>
      <c r="Q2348" s="302"/>
      <c r="R2348" s="302"/>
      <c r="S2348" s="302"/>
      <c r="T2348" s="302"/>
      <c r="U2348" s="302"/>
      <c r="V2348" s="302"/>
      <c r="W2348" s="302"/>
      <c r="X2348" s="302"/>
      <c r="Y2348" s="302"/>
      <c r="Z2348" s="302"/>
      <c r="AA2348" s="302"/>
      <c r="AD2348"/>
      <c r="AE2348"/>
    </row>
    <row r="2349" spans="2:31" ht="15" hidden="1">
      <c r="B2349" s="313">
        <f t="shared" si="36"/>
        <v>0</v>
      </c>
      <c r="C2349" s="294"/>
      <c r="D2349" s="294"/>
      <c r="E2349" s="296"/>
      <c r="F2349" s="296"/>
      <c r="G2349" s="296"/>
      <c r="H2349" s="296"/>
      <c r="I2349" s="296"/>
      <c r="J2349" s="303"/>
      <c r="K2349" s="302"/>
      <c r="L2349" s="302"/>
      <c r="M2349" s="302"/>
      <c r="N2349" s="302"/>
      <c r="O2349" s="302"/>
      <c r="P2349" s="302"/>
      <c r="Q2349" s="302"/>
      <c r="R2349" s="302"/>
      <c r="S2349" s="302"/>
      <c r="T2349" s="302"/>
      <c r="U2349" s="302"/>
      <c r="V2349" s="302"/>
      <c r="W2349" s="302"/>
      <c r="X2349" s="302"/>
      <c r="Y2349" s="302"/>
      <c r="Z2349" s="302"/>
      <c r="AA2349" s="302"/>
      <c r="AD2349"/>
      <c r="AE2349"/>
    </row>
    <row r="2350" spans="2:31" ht="15" hidden="1">
      <c r="B2350" s="313">
        <f t="shared" si="36"/>
        <v>0</v>
      </c>
      <c r="C2350" s="294"/>
      <c r="D2350" s="294"/>
      <c r="E2350" s="296"/>
      <c r="F2350" s="296"/>
      <c r="G2350" s="296"/>
      <c r="H2350" s="296"/>
      <c r="I2350" s="296"/>
      <c r="J2350" s="303"/>
      <c r="K2350" s="302"/>
      <c r="L2350" s="302"/>
      <c r="M2350" s="302"/>
      <c r="N2350" s="302"/>
      <c r="O2350" s="302"/>
      <c r="P2350" s="302"/>
      <c r="Q2350" s="302"/>
      <c r="R2350" s="302"/>
      <c r="S2350" s="302"/>
      <c r="T2350" s="302"/>
      <c r="U2350" s="302"/>
      <c r="V2350" s="302"/>
      <c r="W2350" s="302"/>
      <c r="X2350" s="302"/>
      <c r="Y2350" s="302"/>
      <c r="Z2350" s="302"/>
      <c r="AA2350" s="302"/>
      <c r="AD2350"/>
      <c r="AE2350"/>
    </row>
    <row r="2351" spans="2:31" ht="15" hidden="1">
      <c r="B2351" s="313">
        <f t="shared" si="36"/>
        <v>0</v>
      </c>
      <c r="C2351" s="294"/>
      <c r="D2351" s="294"/>
      <c r="E2351" s="296"/>
      <c r="F2351" s="296"/>
      <c r="G2351" s="296"/>
      <c r="H2351" s="296"/>
      <c r="I2351" s="296"/>
      <c r="J2351" s="303"/>
      <c r="K2351" s="302"/>
      <c r="L2351" s="302"/>
      <c r="M2351" s="302"/>
      <c r="N2351" s="302"/>
      <c r="O2351" s="302"/>
      <c r="P2351" s="302"/>
      <c r="Q2351" s="302"/>
      <c r="R2351" s="302"/>
      <c r="S2351" s="302"/>
      <c r="T2351" s="302"/>
      <c r="U2351" s="302"/>
      <c r="V2351" s="302"/>
      <c r="W2351" s="302"/>
      <c r="X2351" s="302"/>
      <c r="Y2351" s="302"/>
      <c r="Z2351" s="302"/>
      <c r="AA2351" s="302"/>
      <c r="AD2351"/>
      <c r="AE2351"/>
    </row>
    <row r="2352" spans="2:31" ht="15" hidden="1">
      <c r="B2352" s="313">
        <f t="shared" si="36"/>
        <v>0</v>
      </c>
      <c r="C2352" s="294"/>
      <c r="D2352" s="294"/>
      <c r="E2352" s="296"/>
      <c r="F2352" s="296"/>
      <c r="G2352" s="296"/>
      <c r="H2352" s="296"/>
      <c r="I2352" s="296"/>
      <c r="J2352" s="303"/>
      <c r="K2352" s="302"/>
      <c r="L2352" s="302"/>
      <c r="M2352" s="302"/>
      <c r="N2352" s="302"/>
      <c r="O2352" s="302"/>
      <c r="P2352" s="302"/>
      <c r="Q2352" s="302"/>
      <c r="R2352" s="302"/>
      <c r="S2352" s="302"/>
      <c r="T2352" s="302"/>
      <c r="U2352" s="302"/>
      <c r="V2352" s="302"/>
      <c r="W2352" s="302"/>
      <c r="X2352" s="302"/>
      <c r="Y2352" s="302"/>
      <c r="Z2352" s="302"/>
      <c r="AA2352" s="302"/>
      <c r="AD2352"/>
      <c r="AE2352"/>
    </row>
    <row r="2353" spans="2:31" ht="15" hidden="1">
      <c r="B2353" s="313">
        <f t="shared" si="36"/>
        <v>0</v>
      </c>
      <c r="C2353" s="294"/>
      <c r="D2353" s="294"/>
      <c r="E2353" s="296"/>
      <c r="F2353" s="296"/>
      <c r="G2353" s="296"/>
      <c r="H2353" s="296"/>
      <c r="I2353" s="296"/>
      <c r="J2353" s="303"/>
      <c r="K2353" s="302"/>
      <c r="L2353" s="302"/>
      <c r="M2353" s="302"/>
      <c r="N2353" s="302"/>
      <c r="O2353" s="302"/>
      <c r="P2353" s="302"/>
      <c r="Q2353" s="302"/>
      <c r="R2353" s="302"/>
      <c r="S2353" s="302"/>
      <c r="T2353" s="302"/>
      <c r="U2353" s="302"/>
      <c r="V2353" s="302"/>
      <c r="W2353" s="302"/>
      <c r="X2353" s="302"/>
      <c r="Y2353" s="302"/>
      <c r="Z2353" s="302"/>
      <c r="AA2353" s="302"/>
      <c r="AD2353"/>
      <c r="AE2353"/>
    </row>
    <row r="2354" spans="2:31" ht="15" hidden="1">
      <c r="B2354" s="313">
        <f t="shared" si="36"/>
        <v>0</v>
      </c>
      <c r="C2354" s="294"/>
      <c r="D2354" s="294"/>
      <c r="E2354" s="296"/>
      <c r="F2354" s="296"/>
      <c r="G2354" s="296"/>
      <c r="H2354" s="296"/>
      <c r="I2354" s="296"/>
      <c r="J2354" s="303"/>
      <c r="K2354" s="302"/>
      <c r="L2354" s="302"/>
      <c r="M2354" s="302"/>
      <c r="N2354" s="302"/>
      <c r="O2354" s="302"/>
      <c r="P2354" s="302"/>
      <c r="Q2354" s="302"/>
      <c r="R2354" s="302"/>
      <c r="S2354" s="302"/>
      <c r="T2354" s="302"/>
      <c r="U2354" s="302"/>
      <c r="V2354" s="302"/>
      <c r="W2354" s="302"/>
      <c r="X2354" s="302"/>
      <c r="Y2354" s="302"/>
      <c r="Z2354" s="302"/>
      <c r="AA2354" s="302"/>
      <c r="AD2354"/>
      <c r="AE2354"/>
    </row>
    <row r="2355" spans="2:31" ht="15" hidden="1">
      <c r="B2355" s="313">
        <f t="shared" si="36"/>
        <v>0</v>
      </c>
      <c r="C2355" s="294"/>
      <c r="D2355" s="294"/>
      <c r="E2355" s="296"/>
      <c r="F2355" s="296"/>
      <c r="G2355" s="296"/>
      <c r="H2355" s="296"/>
      <c r="I2355" s="296"/>
      <c r="J2355" s="303"/>
      <c r="K2355" s="302"/>
      <c r="L2355" s="302"/>
      <c r="M2355" s="302"/>
      <c r="N2355" s="302"/>
      <c r="O2355" s="302"/>
      <c r="P2355" s="302"/>
      <c r="Q2355" s="302"/>
      <c r="R2355" s="302"/>
      <c r="S2355" s="302"/>
      <c r="T2355" s="302"/>
      <c r="U2355" s="302"/>
      <c r="V2355" s="302"/>
      <c r="W2355" s="302"/>
      <c r="X2355" s="302"/>
      <c r="Y2355" s="302"/>
      <c r="Z2355" s="302"/>
      <c r="AA2355" s="302"/>
      <c r="AD2355"/>
      <c r="AE2355"/>
    </row>
    <row r="2356" spans="2:31" ht="15" hidden="1">
      <c r="B2356" s="313">
        <f t="shared" si="36"/>
        <v>0</v>
      </c>
      <c r="C2356" s="294"/>
      <c r="D2356" s="294"/>
      <c r="E2356" s="296"/>
      <c r="F2356" s="296"/>
      <c r="G2356" s="296"/>
      <c r="H2356" s="296"/>
      <c r="I2356" s="296"/>
      <c r="J2356" s="303"/>
      <c r="K2356" s="302"/>
      <c r="L2356" s="302"/>
      <c r="M2356" s="302"/>
      <c r="N2356" s="302"/>
      <c r="O2356" s="302"/>
      <c r="P2356" s="302"/>
      <c r="Q2356" s="302"/>
      <c r="R2356" s="302"/>
      <c r="S2356" s="302"/>
      <c r="T2356" s="302"/>
      <c r="U2356" s="302"/>
      <c r="V2356" s="302"/>
      <c r="W2356" s="302"/>
      <c r="X2356" s="302"/>
      <c r="Y2356" s="302"/>
      <c r="Z2356" s="302"/>
      <c r="AA2356" s="302"/>
      <c r="AD2356"/>
      <c r="AE2356"/>
    </row>
    <row r="2357" spans="2:31" ht="15" hidden="1">
      <c r="B2357" s="313">
        <f t="shared" si="36"/>
        <v>0</v>
      </c>
      <c r="C2357" s="294"/>
      <c r="D2357" s="294"/>
      <c r="E2357" s="294"/>
      <c r="F2357" s="294"/>
      <c r="G2357" s="296"/>
      <c r="H2357" s="296"/>
      <c r="I2357" s="296"/>
      <c r="J2357" s="303"/>
      <c r="K2357" s="302"/>
      <c r="L2357" s="302"/>
      <c r="M2357" s="302"/>
      <c r="N2357" s="302"/>
      <c r="O2357" s="302"/>
      <c r="P2357" s="302"/>
      <c r="Q2357" s="302"/>
      <c r="R2357" s="302"/>
      <c r="S2357" s="302"/>
      <c r="T2357" s="302"/>
      <c r="U2357" s="302"/>
      <c r="V2357" s="302"/>
      <c r="W2357" s="302"/>
      <c r="X2357" s="302"/>
      <c r="Y2357" s="302"/>
      <c r="Z2357" s="302"/>
      <c r="AA2357" s="302"/>
      <c r="AD2357"/>
      <c r="AE2357"/>
    </row>
    <row r="2358" spans="2:31" ht="15" hidden="1">
      <c r="B2358" s="313">
        <f t="shared" si="36"/>
        <v>0</v>
      </c>
      <c r="C2358" s="294"/>
      <c r="D2358" s="294"/>
      <c r="E2358" s="294"/>
      <c r="F2358" s="294"/>
      <c r="G2358" s="294"/>
      <c r="H2358" s="294"/>
      <c r="I2358" s="294"/>
      <c r="J2358" s="303"/>
      <c r="K2358" s="302"/>
      <c r="L2358" s="302"/>
      <c r="M2358" s="302"/>
      <c r="N2358" s="302"/>
      <c r="O2358" s="302"/>
      <c r="P2358" s="302"/>
      <c r="Q2358" s="302"/>
      <c r="R2358" s="302"/>
      <c r="S2358" s="302"/>
      <c r="T2358" s="302"/>
      <c r="U2358" s="302"/>
      <c r="V2358" s="302"/>
      <c r="W2358" s="302"/>
      <c r="X2358" s="302"/>
      <c r="Y2358" s="302"/>
      <c r="Z2358" s="302"/>
      <c r="AA2358" s="302"/>
      <c r="AD2358"/>
      <c r="AE2358"/>
    </row>
    <row r="2359" spans="2:31" ht="15" hidden="1">
      <c r="B2359" s="313">
        <f t="shared" si="36"/>
        <v>0</v>
      </c>
      <c r="C2359" s="294"/>
      <c r="D2359" s="294"/>
      <c r="E2359" s="296"/>
      <c r="F2359" s="296"/>
      <c r="G2359" s="296"/>
      <c r="H2359" s="296"/>
      <c r="I2359" s="296"/>
      <c r="J2359" s="303"/>
      <c r="K2359" s="302"/>
      <c r="L2359" s="302"/>
      <c r="M2359" s="302"/>
      <c r="N2359" s="302"/>
      <c r="O2359" s="302"/>
      <c r="P2359" s="302"/>
      <c r="Q2359" s="302"/>
      <c r="R2359" s="302"/>
      <c r="S2359" s="302"/>
      <c r="T2359" s="302"/>
      <c r="U2359" s="302"/>
      <c r="V2359" s="302"/>
      <c r="W2359" s="302"/>
      <c r="X2359" s="302"/>
      <c r="Y2359" s="302"/>
      <c r="Z2359" s="302"/>
      <c r="AA2359" s="302"/>
      <c r="AD2359"/>
      <c r="AE2359"/>
    </row>
    <row r="2360" spans="2:31" ht="15" hidden="1">
      <c r="B2360" s="313">
        <f t="shared" si="36"/>
        <v>0</v>
      </c>
      <c r="C2360" s="294"/>
      <c r="D2360" s="294"/>
      <c r="E2360" s="296"/>
      <c r="F2360" s="296"/>
      <c r="G2360" s="296"/>
      <c r="H2360" s="296"/>
      <c r="I2360" s="296"/>
      <c r="J2360" s="303"/>
      <c r="K2360" s="302"/>
      <c r="L2360" s="302"/>
      <c r="M2360" s="302"/>
      <c r="N2360" s="302"/>
      <c r="O2360" s="302"/>
      <c r="P2360" s="302"/>
      <c r="Q2360" s="302"/>
      <c r="R2360" s="302"/>
      <c r="S2360" s="302"/>
      <c r="T2360" s="302"/>
      <c r="U2360" s="302"/>
      <c r="V2360" s="302"/>
      <c r="W2360" s="302"/>
      <c r="X2360" s="302"/>
      <c r="Y2360" s="302"/>
      <c r="Z2360" s="302"/>
      <c r="AA2360" s="302"/>
      <c r="AD2360"/>
      <c r="AE2360"/>
    </row>
    <row r="2361" spans="2:31" ht="15" hidden="1">
      <c r="B2361" s="313">
        <f t="shared" si="36"/>
        <v>0</v>
      </c>
      <c r="C2361" s="294"/>
      <c r="D2361" s="294"/>
      <c r="E2361" s="296"/>
      <c r="F2361" s="296"/>
      <c r="G2361" s="296"/>
      <c r="H2361" s="296"/>
      <c r="I2361" s="296"/>
      <c r="J2361" s="303"/>
      <c r="K2361" s="302"/>
      <c r="L2361" s="302"/>
      <c r="M2361" s="302"/>
      <c r="N2361" s="302"/>
      <c r="O2361" s="302"/>
      <c r="P2361" s="302"/>
      <c r="Q2361" s="302"/>
      <c r="R2361" s="302"/>
      <c r="S2361" s="302"/>
      <c r="T2361" s="302"/>
      <c r="U2361" s="302"/>
      <c r="V2361" s="302"/>
      <c r="W2361" s="302"/>
      <c r="X2361" s="302"/>
      <c r="Y2361" s="302"/>
      <c r="Z2361" s="302"/>
      <c r="AA2361" s="302"/>
      <c r="AD2361"/>
      <c r="AE2361"/>
    </row>
    <row r="2362" spans="2:31" ht="15" hidden="1">
      <c r="B2362" s="313">
        <f t="shared" si="36"/>
        <v>0</v>
      </c>
      <c r="C2362" s="294"/>
      <c r="D2362" s="294"/>
      <c r="E2362" s="296"/>
      <c r="F2362" s="296"/>
      <c r="G2362" s="296"/>
      <c r="H2362" s="296"/>
      <c r="I2362" s="296"/>
      <c r="J2362" s="303"/>
      <c r="K2362" s="302"/>
      <c r="L2362" s="302"/>
      <c r="M2362" s="302"/>
      <c r="N2362" s="302"/>
      <c r="O2362" s="302"/>
      <c r="P2362" s="302"/>
      <c r="Q2362" s="302"/>
      <c r="R2362" s="302"/>
      <c r="S2362" s="302"/>
      <c r="T2362" s="302"/>
      <c r="U2362" s="302"/>
      <c r="V2362" s="302"/>
      <c r="W2362" s="302"/>
      <c r="X2362" s="302"/>
      <c r="Y2362" s="302"/>
      <c r="Z2362" s="302"/>
      <c r="AA2362" s="302"/>
      <c r="AD2362"/>
      <c r="AE2362"/>
    </row>
    <row r="2363" spans="2:31" ht="15" hidden="1">
      <c r="B2363" s="313">
        <f t="shared" si="36"/>
        <v>0</v>
      </c>
      <c r="C2363" s="294"/>
      <c r="D2363" s="294"/>
      <c r="E2363" s="296"/>
      <c r="F2363" s="296"/>
      <c r="G2363" s="296"/>
      <c r="H2363" s="296"/>
      <c r="I2363" s="296"/>
      <c r="J2363" s="303"/>
      <c r="K2363" s="302"/>
      <c r="L2363" s="302"/>
      <c r="M2363" s="302"/>
      <c r="N2363" s="302"/>
      <c r="O2363" s="302"/>
      <c r="P2363" s="302"/>
      <c r="Q2363" s="302"/>
      <c r="R2363" s="302"/>
      <c r="S2363" s="302"/>
      <c r="T2363" s="302"/>
      <c r="U2363" s="302"/>
      <c r="V2363" s="302"/>
      <c r="W2363" s="302"/>
      <c r="X2363" s="302"/>
      <c r="Y2363" s="302"/>
      <c r="Z2363" s="302"/>
      <c r="AA2363" s="302"/>
      <c r="AD2363"/>
      <c r="AE2363"/>
    </row>
    <row r="2364" spans="2:31" ht="15" hidden="1">
      <c r="B2364" s="313">
        <f t="shared" si="36"/>
        <v>0</v>
      </c>
      <c r="C2364" s="294"/>
      <c r="D2364" s="294"/>
      <c r="E2364" s="296"/>
      <c r="F2364" s="296"/>
      <c r="G2364" s="296"/>
      <c r="H2364" s="296"/>
      <c r="I2364" s="296"/>
      <c r="J2364" s="303"/>
      <c r="K2364" s="302"/>
      <c r="L2364" s="302"/>
      <c r="M2364" s="302"/>
      <c r="N2364" s="302"/>
      <c r="O2364" s="302"/>
      <c r="P2364" s="302"/>
      <c r="Q2364" s="302"/>
      <c r="R2364" s="302"/>
      <c r="S2364" s="302"/>
      <c r="T2364" s="302"/>
      <c r="U2364" s="302"/>
      <c r="V2364" s="302"/>
      <c r="W2364" s="302"/>
      <c r="X2364" s="302"/>
      <c r="Y2364" s="302"/>
      <c r="Z2364" s="302"/>
      <c r="AA2364" s="302"/>
      <c r="AD2364"/>
      <c r="AE2364"/>
    </row>
    <row r="2365" spans="2:31" ht="15" hidden="1">
      <c r="B2365" s="313">
        <f t="shared" si="36"/>
        <v>0</v>
      </c>
      <c r="C2365" s="294"/>
      <c r="D2365" s="294"/>
      <c r="E2365" s="296"/>
      <c r="F2365" s="296"/>
      <c r="G2365" s="296"/>
      <c r="H2365" s="296"/>
      <c r="I2365" s="296"/>
      <c r="J2365" s="303"/>
      <c r="K2365" s="302"/>
      <c r="L2365" s="302"/>
      <c r="M2365" s="302"/>
      <c r="N2365" s="302"/>
      <c r="O2365" s="302"/>
      <c r="P2365" s="302"/>
      <c r="Q2365" s="302"/>
      <c r="R2365" s="302"/>
      <c r="S2365" s="302"/>
      <c r="T2365" s="302"/>
      <c r="U2365" s="302"/>
      <c r="V2365" s="302"/>
      <c r="W2365" s="302"/>
      <c r="X2365" s="302"/>
      <c r="Y2365" s="302"/>
      <c r="Z2365" s="302"/>
      <c r="AA2365" s="302"/>
      <c r="AD2365"/>
      <c r="AE2365"/>
    </row>
    <row r="2366" spans="2:31" ht="15" hidden="1">
      <c r="B2366" s="313">
        <f t="shared" si="36"/>
        <v>0</v>
      </c>
      <c r="C2366" s="294"/>
      <c r="D2366" s="294"/>
      <c r="E2366" s="296"/>
      <c r="F2366" s="296"/>
      <c r="G2366" s="296"/>
      <c r="H2366" s="296"/>
      <c r="I2366" s="296"/>
      <c r="J2366" s="303"/>
      <c r="K2366" s="302"/>
      <c r="L2366" s="302"/>
      <c r="M2366" s="302"/>
      <c r="N2366" s="302"/>
      <c r="O2366" s="302"/>
      <c r="P2366" s="302"/>
      <c r="Q2366" s="302"/>
      <c r="R2366" s="302"/>
      <c r="S2366" s="302"/>
      <c r="T2366" s="302"/>
      <c r="U2366" s="302"/>
      <c r="V2366" s="302"/>
      <c r="W2366" s="302"/>
      <c r="X2366" s="302"/>
      <c r="Y2366" s="302"/>
      <c r="Z2366" s="302"/>
      <c r="AA2366" s="302"/>
      <c r="AD2366"/>
      <c r="AE2366"/>
    </row>
    <row r="2367" spans="2:31" ht="15" hidden="1">
      <c r="B2367" s="313">
        <f t="shared" si="36"/>
        <v>0</v>
      </c>
      <c r="C2367" s="296"/>
      <c r="D2367" s="296"/>
      <c r="E2367" s="296"/>
      <c r="F2367" s="296"/>
      <c r="G2367" s="296"/>
      <c r="H2367" s="296"/>
      <c r="I2367" s="296"/>
      <c r="J2367" s="303"/>
      <c r="K2367" s="302"/>
      <c r="L2367" s="302"/>
      <c r="M2367" s="302"/>
      <c r="N2367" s="302"/>
      <c r="O2367" s="302"/>
      <c r="P2367" s="302"/>
      <c r="Q2367" s="302"/>
      <c r="R2367" s="302"/>
      <c r="S2367" s="302"/>
      <c r="T2367" s="302"/>
      <c r="U2367" s="302"/>
      <c r="V2367" s="302"/>
      <c r="W2367" s="302"/>
      <c r="X2367" s="302"/>
      <c r="Y2367" s="302"/>
      <c r="Z2367" s="302"/>
      <c r="AA2367" s="302"/>
      <c r="AD2367"/>
      <c r="AE2367"/>
    </row>
    <row r="2368" spans="2:31" ht="15" hidden="1">
      <c r="B2368" s="313">
        <f t="shared" si="36"/>
        <v>0</v>
      </c>
      <c r="C2368" s="296"/>
      <c r="D2368" s="296"/>
      <c r="E2368" s="296"/>
      <c r="F2368" s="296"/>
      <c r="G2368" s="296"/>
      <c r="H2368" s="296"/>
      <c r="I2368" s="296"/>
      <c r="J2368" s="303"/>
      <c r="K2368" s="302"/>
      <c r="L2368" s="302"/>
      <c r="M2368" s="302"/>
      <c r="N2368" s="302"/>
      <c r="O2368" s="302"/>
      <c r="P2368" s="302"/>
      <c r="Q2368" s="302"/>
      <c r="R2368" s="302"/>
      <c r="S2368" s="302"/>
      <c r="T2368" s="302"/>
      <c r="U2368" s="302"/>
      <c r="V2368" s="302"/>
      <c r="W2368" s="302"/>
      <c r="X2368" s="302"/>
      <c r="Y2368" s="302"/>
      <c r="Z2368" s="302"/>
      <c r="AA2368" s="302"/>
      <c r="AD2368"/>
      <c r="AE2368"/>
    </row>
    <row r="2369" spans="2:31" ht="15" hidden="1">
      <c r="B2369" s="313">
        <f t="shared" si="36"/>
        <v>0</v>
      </c>
      <c r="C2369" s="296"/>
      <c r="D2369" s="296"/>
      <c r="E2369" s="296"/>
      <c r="F2369" s="296"/>
      <c r="G2369" s="296"/>
      <c r="H2369" s="296"/>
      <c r="I2369" s="296"/>
      <c r="J2369" s="303"/>
      <c r="K2369" s="302"/>
      <c r="L2369" s="302"/>
      <c r="M2369" s="302"/>
      <c r="N2369" s="302"/>
      <c r="O2369" s="302"/>
      <c r="P2369" s="302"/>
      <c r="Q2369" s="302"/>
      <c r="R2369" s="302"/>
      <c r="S2369" s="302"/>
      <c r="T2369" s="302"/>
      <c r="U2369" s="302"/>
      <c r="V2369" s="302"/>
      <c r="W2369" s="302"/>
      <c r="X2369" s="302"/>
      <c r="Y2369" s="302"/>
      <c r="Z2369" s="302"/>
      <c r="AA2369" s="302"/>
      <c r="AD2369"/>
      <c r="AE2369"/>
    </row>
    <row r="2370" spans="2:31" ht="15" hidden="1">
      <c r="B2370" s="313">
        <f t="shared" si="36"/>
        <v>0</v>
      </c>
      <c r="C2370" s="296"/>
      <c r="D2370" s="296"/>
      <c r="E2370" s="296"/>
      <c r="F2370" s="296"/>
      <c r="G2370" s="296"/>
      <c r="H2370" s="296"/>
      <c r="I2370" s="296"/>
      <c r="J2370" s="303"/>
      <c r="K2370" s="302"/>
      <c r="L2370" s="302"/>
      <c r="M2370" s="302"/>
      <c r="N2370" s="302"/>
      <c r="O2370" s="302"/>
      <c r="P2370" s="302"/>
      <c r="Q2370" s="302"/>
      <c r="R2370" s="302"/>
      <c r="S2370" s="302"/>
      <c r="T2370" s="302"/>
      <c r="U2370" s="302"/>
      <c r="V2370" s="302"/>
      <c r="W2370" s="302"/>
      <c r="X2370" s="302"/>
      <c r="Y2370" s="302"/>
      <c r="Z2370" s="302"/>
      <c r="AA2370" s="302"/>
      <c r="AD2370"/>
      <c r="AE2370"/>
    </row>
    <row r="2371" spans="2:31" ht="15" hidden="1">
      <c r="B2371" s="313">
        <f t="shared" si="36"/>
        <v>0</v>
      </c>
      <c r="C2371" s="296"/>
      <c r="D2371" s="296"/>
      <c r="E2371" s="296"/>
      <c r="F2371" s="296"/>
      <c r="G2371" s="296"/>
      <c r="H2371" s="296"/>
      <c r="I2371" s="296"/>
      <c r="J2371" s="303"/>
      <c r="K2371" s="302"/>
      <c r="L2371" s="302"/>
      <c r="M2371" s="302"/>
      <c r="N2371" s="302"/>
      <c r="O2371" s="302"/>
      <c r="P2371" s="302"/>
      <c r="Q2371" s="302"/>
      <c r="R2371" s="302"/>
      <c r="S2371" s="302"/>
      <c r="T2371" s="302"/>
      <c r="U2371" s="302"/>
      <c r="V2371" s="302"/>
      <c r="W2371" s="302"/>
      <c r="X2371" s="302"/>
      <c r="Y2371" s="302"/>
      <c r="Z2371" s="302"/>
      <c r="AA2371" s="302"/>
      <c r="AD2371"/>
      <c r="AE2371"/>
    </row>
    <row r="2372" spans="2:31" ht="15" hidden="1">
      <c r="B2372" s="313">
        <f t="shared" si="36"/>
        <v>0</v>
      </c>
      <c r="C2372" s="296"/>
      <c r="D2372" s="296"/>
      <c r="E2372" s="296"/>
      <c r="F2372" s="296"/>
      <c r="G2372" s="296"/>
      <c r="H2372" s="296"/>
      <c r="I2372" s="296"/>
      <c r="J2372" s="303"/>
      <c r="K2372" s="302"/>
      <c r="L2372" s="302"/>
      <c r="M2372" s="302"/>
      <c r="N2372" s="302"/>
      <c r="O2372" s="302"/>
      <c r="P2372" s="302"/>
      <c r="Q2372" s="302"/>
      <c r="R2372" s="302"/>
      <c r="S2372" s="302"/>
      <c r="T2372" s="302"/>
      <c r="U2372" s="302"/>
      <c r="V2372" s="302"/>
      <c r="W2372" s="302"/>
      <c r="X2372" s="302"/>
      <c r="Y2372" s="302"/>
      <c r="Z2372" s="302"/>
      <c r="AA2372" s="302"/>
      <c r="AD2372"/>
      <c r="AE2372"/>
    </row>
    <row r="2373" spans="2:31" ht="15" hidden="1">
      <c r="B2373" s="313">
        <f t="shared" si="36"/>
        <v>0</v>
      </c>
      <c r="C2373" s="296"/>
      <c r="D2373" s="296"/>
      <c r="E2373" s="296"/>
      <c r="F2373" s="296"/>
      <c r="G2373" s="296"/>
      <c r="H2373" s="296"/>
      <c r="I2373" s="296"/>
      <c r="J2373" s="303"/>
      <c r="K2373" s="302"/>
      <c r="L2373" s="302"/>
      <c r="M2373" s="302"/>
      <c r="N2373" s="302"/>
      <c r="O2373" s="302"/>
      <c r="P2373" s="302"/>
      <c r="Q2373" s="302"/>
      <c r="R2373" s="302"/>
      <c r="S2373" s="302"/>
      <c r="T2373" s="302"/>
      <c r="U2373" s="302"/>
      <c r="V2373" s="302"/>
      <c r="W2373" s="302"/>
      <c r="X2373" s="302"/>
      <c r="Y2373" s="302"/>
      <c r="Z2373" s="302"/>
      <c r="AA2373" s="302"/>
      <c r="AD2373"/>
      <c r="AE2373"/>
    </row>
    <row r="2374" spans="2:31" ht="15" hidden="1">
      <c r="B2374" s="313">
        <f t="shared" si="36"/>
        <v>0</v>
      </c>
      <c r="C2374" s="296"/>
      <c r="D2374" s="296"/>
      <c r="E2374" s="296"/>
      <c r="F2374" s="296"/>
      <c r="G2374" s="296"/>
      <c r="H2374" s="296"/>
      <c r="I2374" s="296"/>
      <c r="J2374" s="303"/>
      <c r="K2374" s="302"/>
      <c r="L2374" s="302"/>
      <c r="M2374" s="302"/>
      <c r="N2374" s="302"/>
      <c r="O2374" s="302"/>
      <c r="P2374" s="302"/>
      <c r="Q2374" s="302"/>
      <c r="R2374" s="302"/>
      <c r="S2374" s="302"/>
      <c r="T2374" s="302"/>
      <c r="U2374" s="302"/>
      <c r="V2374" s="302"/>
      <c r="W2374" s="302"/>
      <c r="X2374" s="302"/>
      <c r="Y2374" s="302"/>
      <c r="Z2374" s="302"/>
      <c r="AA2374" s="302"/>
      <c r="AD2374"/>
      <c r="AE2374"/>
    </row>
    <row r="2375" spans="2:31" ht="15" hidden="1">
      <c r="B2375" s="313">
        <f t="shared" si="36"/>
        <v>0</v>
      </c>
      <c r="C2375" s="296"/>
      <c r="D2375" s="296"/>
      <c r="E2375" s="296"/>
      <c r="F2375" s="296"/>
      <c r="G2375" s="296"/>
      <c r="H2375" s="296"/>
      <c r="I2375" s="296"/>
      <c r="J2375" s="303"/>
      <c r="K2375" s="302"/>
      <c r="L2375" s="302"/>
      <c r="M2375" s="302"/>
      <c r="N2375" s="302"/>
      <c r="O2375" s="302"/>
      <c r="P2375" s="302"/>
      <c r="Q2375" s="302"/>
      <c r="R2375" s="302"/>
      <c r="S2375" s="302"/>
      <c r="T2375" s="302"/>
      <c r="U2375" s="302"/>
      <c r="V2375" s="302"/>
      <c r="W2375" s="302"/>
      <c r="X2375" s="302"/>
      <c r="Y2375" s="302"/>
      <c r="Z2375" s="302"/>
      <c r="AA2375" s="302"/>
      <c r="AD2375"/>
      <c r="AE2375"/>
    </row>
    <row r="2376" spans="2:31" ht="15" hidden="1">
      <c r="B2376" s="313">
        <f t="shared" si="36"/>
        <v>0</v>
      </c>
      <c r="C2376" s="296"/>
      <c r="D2376" s="296"/>
      <c r="E2376" s="296"/>
      <c r="F2376" s="296"/>
      <c r="G2376" s="296"/>
      <c r="H2376" s="296"/>
      <c r="I2376" s="296"/>
      <c r="J2376" s="303"/>
      <c r="K2376" s="302"/>
      <c r="L2376" s="302"/>
      <c r="M2376" s="302"/>
      <c r="N2376" s="302"/>
      <c r="O2376" s="302"/>
      <c r="P2376" s="302"/>
      <c r="Q2376" s="302"/>
      <c r="R2376" s="302"/>
      <c r="S2376" s="302"/>
      <c r="T2376" s="302"/>
      <c r="U2376" s="302"/>
      <c r="V2376" s="302"/>
      <c r="W2376" s="302"/>
      <c r="X2376" s="302"/>
      <c r="Y2376" s="302"/>
      <c r="Z2376" s="302"/>
      <c r="AA2376" s="302"/>
      <c r="AD2376"/>
      <c r="AE2376"/>
    </row>
    <row r="2377" spans="2:31" ht="15" hidden="1">
      <c r="B2377" s="313">
        <f t="shared" si="36"/>
        <v>0</v>
      </c>
      <c r="C2377" s="296"/>
      <c r="D2377" s="296"/>
      <c r="E2377" s="296"/>
      <c r="F2377" s="296"/>
      <c r="G2377" s="296"/>
      <c r="H2377" s="296"/>
      <c r="I2377" s="296"/>
      <c r="J2377" s="303"/>
      <c r="K2377" s="302"/>
      <c r="L2377" s="302"/>
      <c r="M2377" s="302"/>
      <c r="N2377" s="302"/>
      <c r="O2377" s="302"/>
      <c r="P2377" s="302"/>
      <c r="Q2377" s="302"/>
      <c r="R2377" s="302"/>
      <c r="S2377" s="302"/>
      <c r="T2377" s="302"/>
      <c r="U2377" s="302"/>
      <c r="V2377" s="302"/>
      <c r="W2377" s="302"/>
      <c r="X2377" s="302"/>
      <c r="Y2377" s="302"/>
      <c r="Z2377" s="302"/>
      <c r="AA2377" s="302"/>
      <c r="AD2377"/>
      <c r="AE2377"/>
    </row>
    <row r="2378" spans="2:31" ht="15" hidden="1">
      <c r="B2378" s="313">
        <f t="shared" si="36"/>
        <v>0</v>
      </c>
      <c r="C2378" s="296"/>
      <c r="D2378" s="296"/>
      <c r="E2378" s="296"/>
      <c r="F2378" s="296"/>
      <c r="G2378" s="296"/>
      <c r="H2378" s="296"/>
      <c r="I2378" s="296"/>
      <c r="J2378" s="303"/>
      <c r="K2378" s="302"/>
      <c r="L2378" s="302"/>
      <c r="M2378" s="302"/>
      <c r="N2378" s="302"/>
      <c r="O2378" s="302"/>
      <c r="P2378" s="302"/>
      <c r="Q2378" s="302"/>
      <c r="R2378" s="302"/>
      <c r="S2378" s="302"/>
      <c r="T2378" s="302"/>
      <c r="U2378" s="302"/>
      <c r="V2378" s="302"/>
      <c r="W2378" s="302"/>
      <c r="X2378" s="302"/>
      <c r="Y2378" s="302"/>
      <c r="Z2378" s="302"/>
      <c r="AA2378" s="302"/>
      <c r="AD2378"/>
      <c r="AE2378"/>
    </row>
    <row r="2379" spans="2:31" ht="15" hidden="1">
      <c r="B2379" s="313">
        <f t="shared" si="36"/>
        <v>0</v>
      </c>
      <c r="C2379" s="296"/>
      <c r="D2379" s="296"/>
      <c r="E2379" s="296"/>
      <c r="F2379" s="296"/>
      <c r="G2379" s="296"/>
      <c r="H2379" s="296"/>
      <c r="I2379" s="296"/>
      <c r="J2379" s="303"/>
      <c r="K2379" s="302"/>
      <c r="L2379" s="302"/>
      <c r="M2379" s="302"/>
      <c r="N2379" s="302"/>
      <c r="O2379" s="302"/>
      <c r="P2379" s="302"/>
      <c r="Q2379" s="302"/>
      <c r="R2379" s="302"/>
      <c r="S2379" s="302"/>
      <c r="T2379" s="302"/>
      <c r="U2379" s="302"/>
      <c r="V2379" s="302"/>
      <c r="W2379" s="302"/>
      <c r="X2379" s="302"/>
      <c r="Y2379" s="302"/>
      <c r="Z2379" s="302"/>
      <c r="AA2379" s="302"/>
      <c r="AD2379"/>
      <c r="AE2379"/>
    </row>
    <row r="2380" spans="2:31" ht="15" hidden="1">
      <c r="B2380" s="313">
        <f t="shared" ref="B2380:B2443" si="37">IF($C$8=$B$6,"",AA2380)</f>
        <v>0</v>
      </c>
      <c r="C2380" s="296"/>
      <c r="D2380" s="296"/>
      <c r="E2380" s="296"/>
      <c r="F2380" s="296"/>
      <c r="G2380" s="296"/>
      <c r="H2380" s="296"/>
      <c r="I2380" s="296"/>
      <c r="J2380" s="303"/>
      <c r="K2380" s="302"/>
      <c r="L2380" s="302"/>
      <c r="M2380" s="302"/>
      <c r="N2380" s="302"/>
      <c r="O2380" s="302"/>
      <c r="P2380" s="302"/>
      <c r="Q2380" s="302"/>
      <c r="R2380" s="302"/>
      <c r="S2380" s="302"/>
      <c r="T2380" s="302"/>
      <c r="U2380" s="302"/>
      <c r="V2380" s="302"/>
      <c r="W2380" s="302"/>
      <c r="X2380" s="302"/>
      <c r="Y2380" s="302"/>
      <c r="Z2380" s="302"/>
      <c r="AA2380" s="302"/>
      <c r="AD2380"/>
      <c r="AE2380"/>
    </row>
    <row r="2381" spans="2:31" ht="15" hidden="1">
      <c r="B2381" s="313">
        <f t="shared" si="37"/>
        <v>0</v>
      </c>
      <c r="C2381" s="296"/>
      <c r="D2381" s="296"/>
      <c r="E2381" s="296"/>
      <c r="F2381" s="296"/>
      <c r="G2381" s="296"/>
      <c r="H2381" s="296"/>
      <c r="I2381" s="296"/>
      <c r="J2381" s="303"/>
      <c r="K2381" s="302"/>
      <c r="L2381" s="302"/>
      <c r="M2381" s="302"/>
      <c r="N2381" s="302"/>
      <c r="O2381" s="302"/>
      <c r="P2381" s="302"/>
      <c r="Q2381" s="302"/>
      <c r="R2381" s="302"/>
      <c r="S2381" s="302"/>
      <c r="T2381" s="302"/>
      <c r="U2381" s="302"/>
      <c r="V2381" s="302"/>
      <c r="W2381" s="302"/>
      <c r="X2381" s="302"/>
      <c r="Y2381" s="302"/>
      <c r="Z2381" s="302"/>
      <c r="AA2381" s="302"/>
      <c r="AD2381"/>
      <c r="AE2381"/>
    </row>
    <row r="2382" spans="2:31" ht="15" hidden="1">
      <c r="B2382" s="313">
        <f t="shared" si="37"/>
        <v>0</v>
      </c>
      <c r="C2382" s="296"/>
      <c r="D2382" s="296"/>
      <c r="E2382" s="296"/>
      <c r="F2382" s="296"/>
      <c r="G2382" s="296"/>
      <c r="H2382" s="296"/>
      <c r="I2382" s="296"/>
      <c r="J2382" s="303"/>
      <c r="K2382" s="302"/>
      <c r="L2382" s="302"/>
      <c r="M2382" s="302"/>
      <c r="N2382" s="302"/>
      <c r="O2382" s="302"/>
      <c r="P2382" s="302"/>
      <c r="Q2382" s="302"/>
      <c r="R2382" s="302"/>
      <c r="S2382" s="302"/>
      <c r="T2382" s="302"/>
      <c r="U2382" s="302"/>
      <c r="V2382" s="302"/>
      <c r="W2382" s="302"/>
      <c r="X2382" s="302"/>
      <c r="Y2382" s="302"/>
      <c r="Z2382" s="302"/>
      <c r="AA2382" s="302"/>
      <c r="AD2382"/>
      <c r="AE2382"/>
    </row>
    <row r="2383" spans="2:31" ht="15" hidden="1">
      <c r="B2383" s="313">
        <f t="shared" si="37"/>
        <v>0</v>
      </c>
      <c r="C2383" s="296"/>
      <c r="D2383" s="296"/>
      <c r="E2383" s="296"/>
      <c r="F2383" s="296"/>
      <c r="G2383" s="296"/>
      <c r="H2383" s="296"/>
      <c r="I2383" s="296"/>
      <c r="J2383" s="303"/>
      <c r="K2383" s="302"/>
      <c r="L2383" s="302"/>
      <c r="M2383" s="302"/>
      <c r="N2383" s="302"/>
      <c r="O2383" s="302"/>
      <c r="P2383" s="302"/>
      <c r="Q2383" s="302"/>
      <c r="R2383" s="302"/>
      <c r="S2383" s="302"/>
      <c r="T2383" s="302"/>
      <c r="U2383" s="302"/>
      <c r="V2383" s="302"/>
      <c r="W2383" s="302"/>
      <c r="X2383" s="302"/>
      <c r="Y2383" s="302"/>
      <c r="Z2383" s="302"/>
      <c r="AA2383" s="302"/>
      <c r="AD2383"/>
      <c r="AE2383"/>
    </row>
    <row r="2384" spans="2:31" ht="15" hidden="1">
      <c r="B2384" s="313">
        <f t="shared" si="37"/>
        <v>0</v>
      </c>
      <c r="C2384" s="296"/>
      <c r="D2384" s="296"/>
      <c r="E2384" s="296"/>
      <c r="F2384" s="296"/>
      <c r="G2384" s="296"/>
      <c r="H2384" s="296"/>
      <c r="I2384" s="296"/>
      <c r="J2384" s="303"/>
      <c r="K2384" s="302"/>
      <c r="L2384" s="302"/>
      <c r="M2384" s="302"/>
      <c r="N2384" s="302"/>
      <c r="O2384" s="302"/>
      <c r="P2384" s="302"/>
      <c r="Q2384" s="302"/>
      <c r="R2384" s="302"/>
      <c r="S2384" s="302"/>
      <c r="T2384" s="302"/>
      <c r="U2384" s="302"/>
      <c r="V2384" s="302"/>
      <c r="W2384" s="302"/>
      <c r="X2384" s="302"/>
      <c r="Y2384" s="302"/>
      <c r="Z2384" s="302"/>
      <c r="AA2384" s="302"/>
      <c r="AD2384"/>
      <c r="AE2384"/>
    </row>
    <row r="2385" spans="2:31" ht="15" hidden="1">
      <c r="B2385" s="313">
        <f t="shared" si="37"/>
        <v>0</v>
      </c>
      <c r="C2385" s="296"/>
      <c r="D2385" s="296"/>
      <c r="E2385" s="296"/>
      <c r="F2385" s="296"/>
      <c r="G2385" s="296"/>
      <c r="H2385" s="296"/>
      <c r="I2385" s="296"/>
      <c r="J2385" s="303"/>
      <c r="K2385" s="302"/>
      <c r="L2385" s="302"/>
      <c r="M2385" s="302"/>
      <c r="N2385" s="302"/>
      <c r="O2385" s="302"/>
      <c r="P2385" s="302"/>
      <c r="Q2385" s="302"/>
      <c r="R2385" s="302"/>
      <c r="S2385" s="302"/>
      <c r="T2385" s="302"/>
      <c r="U2385" s="302"/>
      <c r="V2385" s="302"/>
      <c r="W2385" s="302"/>
      <c r="X2385" s="302"/>
      <c r="Y2385" s="302"/>
      <c r="Z2385" s="302"/>
      <c r="AA2385" s="302"/>
      <c r="AD2385"/>
      <c r="AE2385"/>
    </row>
    <row r="2386" spans="2:31" ht="15" hidden="1">
      <c r="B2386" s="313">
        <f t="shared" si="37"/>
        <v>0</v>
      </c>
      <c r="C2386" s="296"/>
      <c r="D2386" s="296"/>
      <c r="E2386" s="296"/>
      <c r="F2386" s="296"/>
      <c r="G2386" s="296"/>
      <c r="H2386" s="296"/>
      <c r="I2386" s="296"/>
      <c r="J2386" s="303"/>
      <c r="K2386" s="302"/>
      <c r="L2386" s="302"/>
      <c r="M2386" s="302"/>
      <c r="N2386" s="302"/>
      <c r="O2386" s="302"/>
      <c r="P2386" s="302"/>
      <c r="Q2386" s="302"/>
      <c r="R2386" s="302"/>
      <c r="S2386" s="302"/>
      <c r="T2386" s="302"/>
      <c r="U2386" s="302"/>
      <c r="V2386" s="302"/>
      <c r="W2386" s="302"/>
      <c r="X2386" s="302"/>
      <c r="Y2386" s="302"/>
      <c r="Z2386" s="302"/>
      <c r="AA2386" s="302"/>
      <c r="AD2386"/>
      <c r="AE2386"/>
    </row>
    <row r="2387" spans="2:31" ht="15" hidden="1">
      <c r="B2387" s="313">
        <f t="shared" si="37"/>
        <v>0</v>
      </c>
      <c r="C2387" s="296"/>
      <c r="D2387" s="296"/>
      <c r="E2387" s="296"/>
      <c r="F2387" s="296"/>
      <c r="G2387" s="296"/>
      <c r="H2387" s="296"/>
      <c r="I2387" s="296"/>
      <c r="J2387" s="303"/>
      <c r="K2387" s="302"/>
      <c r="L2387" s="302"/>
      <c r="M2387" s="302"/>
      <c r="N2387" s="302"/>
      <c r="O2387" s="302"/>
      <c r="P2387" s="302"/>
      <c r="Q2387" s="302"/>
      <c r="R2387" s="302"/>
      <c r="S2387" s="302"/>
      <c r="T2387" s="302"/>
      <c r="U2387" s="302"/>
      <c r="V2387" s="302"/>
      <c r="W2387" s="302"/>
      <c r="X2387" s="302"/>
      <c r="Y2387" s="302"/>
      <c r="Z2387" s="302"/>
      <c r="AA2387" s="302"/>
      <c r="AD2387"/>
      <c r="AE2387"/>
    </row>
    <row r="2388" spans="2:31" ht="15" hidden="1">
      <c r="B2388" s="313">
        <f t="shared" si="37"/>
        <v>0</v>
      </c>
      <c r="C2388" s="296"/>
      <c r="D2388" s="296"/>
      <c r="E2388" s="296"/>
      <c r="F2388" s="296"/>
      <c r="G2388" s="296"/>
      <c r="H2388" s="296"/>
      <c r="I2388" s="296"/>
      <c r="J2388" s="303"/>
      <c r="K2388" s="302"/>
      <c r="L2388" s="302"/>
      <c r="M2388" s="302"/>
      <c r="N2388" s="302"/>
      <c r="O2388" s="302"/>
      <c r="P2388" s="302"/>
      <c r="Q2388" s="302"/>
      <c r="R2388" s="302"/>
      <c r="S2388" s="302"/>
      <c r="T2388" s="302"/>
      <c r="U2388" s="302"/>
      <c r="V2388" s="302"/>
      <c r="W2388" s="302"/>
      <c r="X2388" s="302"/>
      <c r="Y2388" s="302"/>
      <c r="Z2388" s="302"/>
      <c r="AA2388" s="302"/>
      <c r="AD2388"/>
      <c r="AE2388"/>
    </row>
    <row r="2389" spans="2:31" ht="15" hidden="1">
      <c r="B2389" s="313">
        <f t="shared" si="37"/>
        <v>0</v>
      </c>
      <c r="C2389" s="296"/>
      <c r="D2389" s="296"/>
      <c r="E2389" s="296"/>
      <c r="F2389" s="296"/>
      <c r="G2389" s="296"/>
      <c r="H2389" s="296"/>
      <c r="I2389" s="296"/>
      <c r="J2389" s="303"/>
      <c r="K2389" s="302"/>
      <c r="L2389" s="302"/>
      <c r="M2389" s="302"/>
      <c r="N2389" s="302"/>
      <c r="O2389" s="302"/>
      <c r="P2389" s="302"/>
      <c r="Q2389" s="302"/>
      <c r="R2389" s="302"/>
      <c r="S2389" s="302"/>
      <c r="T2389" s="302"/>
      <c r="U2389" s="302"/>
      <c r="V2389" s="302"/>
      <c r="W2389" s="302"/>
      <c r="X2389" s="302"/>
      <c r="Y2389" s="302"/>
      <c r="Z2389" s="302"/>
      <c r="AA2389" s="302"/>
      <c r="AD2389"/>
      <c r="AE2389"/>
    </row>
    <row r="2390" spans="2:31" ht="15" hidden="1">
      <c r="B2390" s="313">
        <f t="shared" si="37"/>
        <v>0</v>
      </c>
      <c r="C2390" s="296"/>
      <c r="D2390" s="296"/>
      <c r="E2390" s="296"/>
      <c r="F2390" s="296"/>
      <c r="G2390" s="296"/>
      <c r="H2390" s="296"/>
      <c r="I2390" s="296"/>
      <c r="J2390" s="303"/>
      <c r="K2390" s="302"/>
      <c r="L2390" s="302"/>
      <c r="M2390" s="302"/>
      <c r="N2390" s="302"/>
      <c r="O2390" s="302"/>
      <c r="P2390" s="302"/>
      <c r="Q2390" s="302"/>
      <c r="R2390" s="302"/>
      <c r="S2390" s="302"/>
      <c r="T2390" s="302"/>
      <c r="U2390" s="302"/>
      <c r="V2390" s="302"/>
      <c r="W2390" s="302"/>
      <c r="X2390" s="302"/>
      <c r="Y2390" s="302"/>
      <c r="Z2390" s="302"/>
      <c r="AA2390" s="302"/>
      <c r="AD2390"/>
      <c r="AE2390"/>
    </row>
    <row r="2391" spans="2:31" ht="15" hidden="1">
      <c r="B2391" s="313">
        <f t="shared" si="37"/>
        <v>0</v>
      </c>
      <c r="C2391" s="296"/>
      <c r="D2391" s="296"/>
      <c r="E2391" s="296"/>
      <c r="F2391" s="296"/>
      <c r="G2391" s="296"/>
      <c r="H2391" s="296"/>
      <c r="I2391" s="296"/>
      <c r="J2391" s="303"/>
      <c r="K2391" s="302"/>
      <c r="L2391" s="302"/>
      <c r="M2391" s="302"/>
      <c r="N2391" s="302"/>
      <c r="O2391" s="302"/>
      <c r="P2391" s="302"/>
      <c r="Q2391" s="302"/>
      <c r="R2391" s="302"/>
      <c r="S2391" s="302"/>
      <c r="T2391" s="302"/>
      <c r="U2391" s="302"/>
      <c r="V2391" s="302"/>
      <c r="W2391" s="302"/>
      <c r="X2391" s="302"/>
      <c r="Y2391" s="302"/>
      <c r="Z2391" s="302"/>
      <c r="AA2391" s="302"/>
      <c r="AD2391"/>
      <c r="AE2391"/>
    </row>
    <row r="2392" spans="2:31" ht="15" hidden="1">
      <c r="B2392" s="313">
        <f t="shared" si="37"/>
        <v>0</v>
      </c>
      <c r="C2392" s="296"/>
      <c r="D2392" s="296"/>
      <c r="E2392" s="296"/>
      <c r="F2392" s="296"/>
      <c r="G2392" s="296"/>
      <c r="H2392" s="296"/>
      <c r="I2392" s="296"/>
      <c r="J2392" s="303"/>
      <c r="K2392" s="302"/>
      <c r="L2392" s="302"/>
      <c r="M2392" s="302"/>
      <c r="N2392" s="302"/>
      <c r="O2392" s="302"/>
      <c r="P2392" s="302"/>
      <c r="Q2392" s="302"/>
      <c r="R2392" s="302"/>
      <c r="S2392" s="302"/>
      <c r="T2392" s="302"/>
      <c r="U2392" s="302"/>
      <c r="V2392" s="302"/>
      <c r="W2392" s="302"/>
      <c r="X2392" s="302"/>
      <c r="Y2392" s="302"/>
      <c r="Z2392" s="302"/>
      <c r="AA2392" s="302"/>
      <c r="AD2392"/>
      <c r="AE2392"/>
    </row>
    <row r="2393" spans="2:31" ht="15" hidden="1">
      <c r="B2393" s="313">
        <f t="shared" si="37"/>
        <v>0</v>
      </c>
      <c r="C2393" s="296"/>
      <c r="D2393" s="296"/>
      <c r="E2393" s="296"/>
      <c r="F2393" s="296"/>
      <c r="G2393" s="296"/>
      <c r="H2393" s="296"/>
      <c r="I2393" s="296"/>
      <c r="J2393" s="303"/>
      <c r="K2393" s="302"/>
      <c r="L2393" s="302"/>
      <c r="M2393" s="302"/>
      <c r="N2393" s="302"/>
      <c r="O2393" s="302"/>
      <c r="P2393" s="302"/>
      <c r="Q2393" s="302"/>
      <c r="R2393" s="302"/>
      <c r="S2393" s="302"/>
      <c r="T2393" s="302"/>
      <c r="U2393" s="302"/>
      <c r="V2393" s="302"/>
      <c r="W2393" s="302"/>
      <c r="X2393" s="302"/>
      <c r="Y2393" s="302"/>
      <c r="Z2393" s="302"/>
      <c r="AA2393" s="302"/>
      <c r="AD2393"/>
      <c r="AE2393"/>
    </row>
    <row r="2394" spans="2:31" ht="15" hidden="1">
      <c r="B2394" s="313">
        <f t="shared" si="37"/>
        <v>0</v>
      </c>
      <c r="C2394" s="296"/>
      <c r="D2394" s="296"/>
      <c r="E2394" s="296"/>
      <c r="F2394" s="296"/>
      <c r="G2394" s="296"/>
      <c r="H2394" s="296"/>
      <c r="I2394" s="296"/>
      <c r="J2394" s="303"/>
      <c r="K2394" s="302"/>
      <c r="L2394" s="302"/>
      <c r="M2394" s="302"/>
      <c r="N2394" s="302"/>
      <c r="O2394" s="302"/>
      <c r="P2394" s="302"/>
      <c r="Q2394" s="302"/>
      <c r="R2394" s="302"/>
      <c r="S2394" s="302"/>
      <c r="T2394" s="302"/>
      <c r="U2394" s="302"/>
      <c r="V2394" s="302"/>
      <c r="W2394" s="302"/>
      <c r="X2394" s="302"/>
      <c r="Y2394" s="302"/>
      <c r="Z2394" s="302"/>
      <c r="AA2394" s="302"/>
      <c r="AD2394"/>
      <c r="AE2394"/>
    </row>
    <row r="2395" spans="2:31" ht="15" hidden="1">
      <c r="B2395" s="313">
        <f t="shared" si="37"/>
        <v>0</v>
      </c>
      <c r="C2395" s="296"/>
      <c r="D2395" s="296"/>
      <c r="E2395" s="296"/>
      <c r="F2395" s="296"/>
      <c r="G2395" s="296"/>
      <c r="H2395" s="296"/>
      <c r="I2395" s="296"/>
      <c r="J2395" s="303"/>
      <c r="K2395" s="302"/>
      <c r="L2395" s="302"/>
      <c r="M2395" s="302"/>
      <c r="N2395" s="302"/>
      <c r="O2395" s="302"/>
      <c r="P2395" s="302"/>
      <c r="Q2395" s="302"/>
      <c r="R2395" s="302"/>
      <c r="S2395" s="302"/>
      <c r="T2395" s="302"/>
      <c r="U2395" s="302"/>
      <c r="V2395" s="302"/>
      <c r="W2395" s="302"/>
      <c r="X2395" s="302"/>
      <c r="Y2395" s="302"/>
      <c r="Z2395" s="302"/>
      <c r="AA2395" s="302"/>
      <c r="AD2395"/>
      <c r="AE2395"/>
    </row>
    <row r="2396" spans="2:31" ht="15" hidden="1">
      <c r="B2396" s="313">
        <f t="shared" si="37"/>
        <v>0</v>
      </c>
      <c r="C2396" s="296"/>
      <c r="D2396" s="296"/>
      <c r="E2396" s="296"/>
      <c r="F2396" s="296"/>
      <c r="G2396" s="296"/>
      <c r="H2396" s="296"/>
      <c r="I2396" s="296"/>
      <c r="J2396" s="303"/>
      <c r="K2396" s="302"/>
      <c r="L2396" s="302"/>
      <c r="M2396" s="302"/>
      <c r="N2396" s="302"/>
      <c r="O2396" s="302"/>
      <c r="P2396" s="302"/>
      <c r="Q2396" s="302"/>
      <c r="R2396" s="302"/>
      <c r="S2396" s="302"/>
      <c r="T2396" s="302"/>
      <c r="U2396" s="302"/>
      <c r="V2396" s="302"/>
      <c r="W2396" s="302"/>
      <c r="X2396" s="302"/>
      <c r="Y2396" s="302"/>
      <c r="Z2396" s="302"/>
      <c r="AA2396" s="302"/>
      <c r="AD2396"/>
      <c r="AE2396"/>
    </row>
    <row r="2397" spans="2:31" ht="15" hidden="1">
      <c r="B2397" s="313">
        <f t="shared" si="37"/>
        <v>0</v>
      </c>
      <c r="C2397" s="296"/>
      <c r="D2397" s="296"/>
      <c r="E2397" s="296"/>
      <c r="F2397" s="296"/>
      <c r="G2397" s="296"/>
      <c r="H2397" s="296"/>
      <c r="I2397" s="296"/>
      <c r="J2397" s="303"/>
      <c r="K2397" s="302"/>
      <c r="L2397" s="302"/>
      <c r="M2397" s="302"/>
      <c r="N2397" s="302"/>
      <c r="O2397" s="302"/>
      <c r="P2397" s="302"/>
      <c r="Q2397" s="302"/>
      <c r="R2397" s="302"/>
      <c r="S2397" s="302"/>
      <c r="T2397" s="302"/>
      <c r="U2397" s="302"/>
      <c r="V2397" s="302"/>
      <c r="W2397" s="302"/>
      <c r="X2397" s="302"/>
      <c r="Y2397" s="302"/>
      <c r="Z2397" s="302"/>
      <c r="AA2397" s="302"/>
      <c r="AD2397"/>
      <c r="AE2397"/>
    </row>
    <row r="2398" spans="2:31" ht="15" hidden="1">
      <c r="B2398" s="313">
        <f t="shared" si="37"/>
        <v>0</v>
      </c>
      <c r="C2398" s="296"/>
      <c r="D2398" s="296"/>
      <c r="E2398" s="296"/>
      <c r="F2398" s="296"/>
      <c r="G2398" s="296"/>
      <c r="H2398" s="296"/>
      <c r="I2398" s="296"/>
      <c r="J2398" s="303"/>
      <c r="K2398" s="302"/>
      <c r="L2398" s="302"/>
      <c r="M2398" s="302"/>
      <c r="N2398" s="302"/>
      <c r="O2398" s="302"/>
      <c r="P2398" s="302"/>
      <c r="Q2398" s="302"/>
      <c r="R2398" s="302"/>
      <c r="S2398" s="302"/>
      <c r="T2398" s="302"/>
      <c r="U2398" s="302"/>
      <c r="V2398" s="302"/>
      <c r="W2398" s="302"/>
      <c r="X2398" s="302"/>
      <c r="Y2398" s="302"/>
      <c r="Z2398" s="302"/>
      <c r="AA2398" s="302"/>
      <c r="AD2398"/>
      <c r="AE2398"/>
    </row>
    <row r="2399" spans="2:31" ht="15" hidden="1">
      <c r="B2399" s="313">
        <f t="shared" si="37"/>
        <v>0</v>
      </c>
      <c r="C2399" s="296"/>
      <c r="D2399" s="296"/>
      <c r="E2399" s="296"/>
      <c r="F2399" s="296"/>
      <c r="G2399" s="296"/>
      <c r="H2399" s="296"/>
      <c r="I2399" s="296"/>
      <c r="J2399" s="303"/>
      <c r="K2399" s="302"/>
      <c r="L2399" s="302"/>
      <c r="M2399" s="302"/>
      <c r="N2399" s="302"/>
      <c r="O2399" s="302"/>
      <c r="P2399" s="302"/>
      <c r="Q2399" s="302"/>
      <c r="R2399" s="302"/>
      <c r="S2399" s="302"/>
      <c r="T2399" s="302"/>
      <c r="U2399" s="302"/>
      <c r="V2399" s="302"/>
      <c r="W2399" s="302"/>
      <c r="X2399" s="302"/>
      <c r="Y2399" s="302"/>
      <c r="Z2399" s="302"/>
      <c r="AA2399" s="302"/>
      <c r="AD2399"/>
      <c r="AE2399"/>
    </row>
    <row r="2400" spans="2:31" ht="15" hidden="1">
      <c r="B2400" s="313">
        <f t="shared" si="37"/>
        <v>0</v>
      </c>
      <c r="C2400" s="296"/>
      <c r="D2400" s="296"/>
      <c r="E2400" s="296"/>
      <c r="F2400" s="296"/>
      <c r="G2400" s="296"/>
      <c r="H2400" s="296"/>
      <c r="I2400" s="296"/>
      <c r="J2400" s="303"/>
      <c r="K2400" s="302"/>
      <c r="L2400" s="302"/>
      <c r="M2400" s="302"/>
      <c r="N2400" s="302"/>
      <c r="O2400" s="302"/>
      <c r="P2400" s="302"/>
      <c r="Q2400" s="302"/>
      <c r="R2400" s="302"/>
      <c r="S2400" s="302"/>
      <c r="T2400" s="302"/>
      <c r="U2400" s="302"/>
      <c r="V2400" s="302"/>
      <c r="W2400" s="302"/>
      <c r="X2400" s="302"/>
      <c r="Y2400" s="302"/>
      <c r="Z2400" s="302"/>
      <c r="AA2400" s="302"/>
      <c r="AD2400"/>
      <c r="AE2400"/>
    </row>
    <row r="2401" spans="2:31" ht="15" hidden="1">
      <c r="B2401" s="313">
        <f t="shared" si="37"/>
        <v>0</v>
      </c>
      <c r="C2401" s="296"/>
      <c r="D2401" s="296"/>
      <c r="E2401" s="296"/>
      <c r="F2401" s="296"/>
      <c r="G2401" s="296"/>
      <c r="H2401" s="296"/>
      <c r="I2401" s="296"/>
      <c r="J2401" s="303"/>
      <c r="K2401" s="302"/>
      <c r="L2401" s="302"/>
      <c r="M2401" s="302"/>
      <c r="N2401" s="302"/>
      <c r="O2401" s="302"/>
      <c r="P2401" s="302"/>
      <c r="Q2401" s="302"/>
      <c r="R2401" s="302"/>
      <c r="S2401" s="302"/>
      <c r="T2401" s="302"/>
      <c r="U2401" s="302"/>
      <c r="V2401" s="302"/>
      <c r="W2401" s="302"/>
      <c r="X2401" s="302"/>
      <c r="Y2401" s="302"/>
      <c r="Z2401" s="302"/>
      <c r="AA2401" s="302"/>
      <c r="AD2401"/>
      <c r="AE2401"/>
    </row>
    <row r="2402" spans="2:31" ht="15" hidden="1">
      <c r="B2402" s="313">
        <f t="shared" si="37"/>
        <v>0</v>
      </c>
      <c r="C2402" s="296"/>
      <c r="D2402" s="296"/>
      <c r="E2402" s="296"/>
      <c r="F2402" s="296"/>
      <c r="G2402" s="296"/>
      <c r="H2402" s="296"/>
      <c r="I2402" s="296"/>
      <c r="J2402" s="303"/>
      <c r="K2402" s="302"/>
      <c r="L2402" s="302"/>
      <c r="M2402" s="302"/>
      <c r="N2402" s="302"/>
      <c r="O2402" s="302"/>
      <c r="P2402" s="302"/>
      <c r="Q2402" s="302"/>
      <c r="R2402" s="302"/>
      <c r="S2402" s="302"/>
      <c r="T2402" s="302"/>
      <c r="U2402" s="302"/>
      <c r="V2402" s="302"/>
      <c r="W2402" s="302"/>
      <c r="X2402" s="302"/>
      <c r="Y2402" s="302"/>
      <c r="Z2402" s="302"/>
      <c r="AA2402" s="302"/>
      <c r="AD2402"/>
      <c r="AE2402"/>
    </row>
    <row r="2403" spans="2:31" ht="15" hidden="1">
      <c r="B2403" s="313">
        <f t="shared" si="37"/>
        <v>0</v>
      </c>
      <c r="C2403" s="296"/>
      <c r="D2403" s="296"/>
      <c r="E2403" s="296"/>
      <c r="F2403" s="296"/>
      <c r="G2403" s="296"/>
      <c r="H2403" s="296"/>
      <c r="I2403" s="296"/>
      <c r="J2403" s="303"/>
      <c r="K2403" s="302"/>
      <c r="L2403" s="302"/>
      <c r="M2403" s="302"/>
      <c r="N2403" s="302"/>
      <c r="O2403" s="302"/>
      <c r="P2403" s="302"/>
      <c r="Q2403" s="302"/>
      <c r="R2403" s="302"/>
      <c r="S2403" s="302"/>
      <c r="T2403" s="302"/>
      <c r="U2403" s="302"/>
      <c r="V2403" s="302"/>
      <c r="W2403" s="302"/>
      <c r="X2403" s="302"/>
      <c r="Y2403" s="302"/>
      <c r="Z2403" s="302"/>
      <c r="AA2403" s="302"/>
      <c r="AD2403"/>
      <c r="AE2403"/>
    </row>
    <row r="2404" spans="2:31" ht="15" hidden="1">
      <c r="B2404" s="313">
        <f t="shared" si="37"/>
        <v>0</v>
      </c>
      <c r="C2404" s="296"/>
      <c r="D2404" s="296"/>
      <c r="E2404" s="296"/>
      <c r="F2404" s="296"/>
      <c r="G2404" s="296"/>
      <c r="H2404" s="296"/>
      <c r="I2404" s="296"/>
      <c r="J2404" s="303"/>
      <c r="K2404" s="302"/>
      <c r="L2404" s="302"/>
      <c r="M2404" s="302"/>
      <c r="N2404" s="302"/>
      <c r="O2404" s="302"/>
      <c r="P2404" s="302"/>
      <c r="Q2404" s="302"/>
      <c r="R2404" s="302"/>
      <c r="S2404" s="302"/>
      <c r="T2404" s="302"/>
      <c r="U2404" s="302"/>
      <c r="V2404" s="302"/>
      <c r="W2404" s="302"/>
      <c r="X2404" s="302"/>
      <c r="Y2404" s="302"/>
      <c r="Z2404" s="302"/>
      <c r="AA2404" s="302"/>
      <c r="AD2404"/>
      <c r="AE2404"/>
    </row>
    <row r="2405" spans="2:31" ht="15" hidden="1">
      <c r="B2405" s="313">
        <f t="shared" si="37"/>
        <v>0</v>
      </c>
      <c r="C2405" s="296"/>
      <c r="D2405" s="296"/>
      <c r="E2405" s="296"/>
      <c r="F2405" s="296"/>
      <c r="G2405" s="296"/>
      <c r="H2405" s="296"/>
      <c r="I2405" s="296"/>
      <c r="J2405" s="303"/>
      <c r="K2405" s="302"/>
      <c r="L2405" s="302"/>
      <c r="M2405" s="302"/>
      <c r="N2405" s="302"/>
      <c r="O2405" s="302"/>
      <c r="P2405" s="302"/>
      <c r="Q2405" s="302"/>
      <c r="R2405" s="302"/>
      <c r="S2405" s="302"/>
      <c r="T2405" s="302"/>
      <c r="U2405" s="302"/>
      <c r="V2405" s="302"/>
      <c r="W2405" s="302"/>
      <c r="X2405" s="302"/>
      <c r="Y2405" s="302"/>
      <c r="Z2405" s="302"/>
      <c r="AA2405" s="302"/>
      <c r="AD2405"/>
      <c r="AE2405"/>
    </row>
    <row r="2406" spans="2:31" ht="15" hidden="1">
      <c r="B2406" s="313">
        <f t="shared" si="37"/>
        <v>0</v>
      </c>
      <c r="C2406" s="296"/>
      <c r="D2406" s="296"/>
      <c r="E2406" s="296"/>
      <c r="F2406" s="296"/>
      <c r="G2406" s="296"/>
      <c r="H2406" s="296"/>
      <c r="I2406" s="296"/>
      <c r="J2406" s="303"/>
      <c r="K2406" s="302"/>
      <c r="L2406" s="302"/>
      <c r="M2406" s="302"/>
      <c r="N2406" s="302"/>
      <c r="O2406" s="302"/>
      <c r="P2406" s="302"/>
      <c r="Q2406" s="302"/>
      <c r="R2406" s="302"/>
      <c r="S2406" s="302"/>
      <c r="T2406" s="302"/>
      <c r="U2406" s="302"/>
      <c r="V2406" s="302"/>
      <c r="W2406" s="302"/>
      <c r="X2406" s="302"/>
      <c r="Y2406" s="302"/>
      <c r="Z2406" s="302"/>
      <c r="AA2406" s="302"/>
      <c r="AD2406"/>
      <c r="AE2406"/>
    </row>
    <row r="2407" spans="2:31" ht="15" hidden="1">
      <c r="B2407" s="313">
        <f t="shared" si="37"/>
        <v>0</v>
      </c>
      <c r="C2407" s="296"/>
      <c r="D2407" s="296"/>
      <c r="E2407" s="296"/>
      <c r="F2407" s="296"/>
      <c r="G2407" s="296"/>
      <c r="H2407" s="296"/>
      <c r="I2407" s="296"/>
      <c r="J2407" s="303"/>
      <c r="K2407" s="302"/>
      <c r="L2407" s="302"/>
      <c r="M2407" s="302"/>
      <c r="N2407" s="302"/>
      <c r="O2407" s="302"/>
      <c r="P2407" s="302"/>
      <c r="Q2407" s="302"/>
      <c r="R2407" s="302"/>
      <c r="S2407" s="302"/>
      <c r="T2407" s="302"/>
      <c r="U2407" s="302"/>
      <c r="V2407" s="302"/>
      <c r="W2407" s="302"/>
      <c r="X2407" s="302"/>
      <c r="Y2407" s="302"/>
      <c r="Z2407" s="302"/>
      <c r="AA2407" s="302"/>
      <c r="AD2407"/>
      <c r="AE2407"/>
    </row>
    <row r="2408" spans="2:31" ht="15" hidden="1">
      <c r="B2408" s="313">
        <f t="shared" si="37"/>
        <v>0</v>
      </c>
      <c r="C2408" s="296"/>
      <c r="D2408" s="296"/>
      <c r="E2408" s="296"/>
      <c r="F2408" s="296"/>
      <c r="G2408" s="296"/>
      <c r="H2408" s="296"/>
      <c r="I2408" s="296"/>
      <c r="J2408" s="303"/>
      <c r="K2408" s="302"/>
      <c r="L2408" s="302"/>
      <c r="M2408" s="302"/>
      <c r="N2408" s="302"/>
      <c r="O2408" s="302"/>
      <c r="P2408" s="302"/>
      <c r="Q2408" s="302"/>
      <c r="R2408" s="302"/>
      <c r="S2408" s="302"/>
      <c r="T2408" s="302"/>
      <c r="U2408" s="302"/>
      <c r="V2408" s="302"/>
      <c r="W2408" s="302"/>
      <c r="X2408" s="302"/>
      <c r="Y2408" s="302"/>
      <c r="Z2408" s="302"/>
      <c r="AA2408" s="302"/>
      <c r="AD2408"/>
      <c r="AE2408"/>
    </row>
    <row r="2409" spans="2:31" ht="15" hidden="1">
      <c r="B2409" s="313">
        <f t="shared" si="37"/>
        <v>0</v>
      </c>
      <c r="C2409" s="294"/>
      <c r="D2409" s="294"/>
      <c r="E2409" s="294"/>
      <c r="F2409" s="294"/>
      <c r="G2409" s="294"/>
      <c r="H2409" s="294"/>
      <c r="I2409" s="294"/>
      <c r="J2409" s="303"/>
      <c r="K2409" s="302"/>
      <c r="L2409" s="302"/>
      <c r="M2409" s="302"/>
      <c r="N2409" s="302"/>
      <c r="O2409" s="302"/>
      <c r="P2409" s="302"/>
      <c r="Q2409" s="302"/>
      <c r="R2409" s="302"/>
      <c r="S2409" s="302"/>
      <c r="T2409" s="302"/>
      <c r="U2409" s="302"/>
      <c r="V2409" s="302"/>
      <c r="W2409" s="302"/>
      <c r="X2409" s="302"/>
      <c r="Y2409" s="302"/>
      <c r="Z2409" s="302"/>
      <c r="AA2409" s="302"/>
      <c r="AD2409"/>
      <c r="AE2409"/>
    </row>
    <row r="2410" spans="2:31" ht="15" hidden="1">
      <c r="B2410" s="313">
        <f t="shared" si="37"/>
        <v>0</v>
      </c>
      <c r="C2410" s="294"/>
      <c r="D2410" s="294"/>
      <c r="E2410" s="294"/>
      <c r="F2410" s="294"/>
      <c r="G2410" s="294"/>
      <c r="H2410" s="294"/>
      <c r="I2410" s="294"/>
      <c r="J2410" s="303"/>
      <c r="K2410" s="302"/>
      <c r="L2410" s="302"/>
      <c r="M2410" s="302"/>
      <c r="N2410" s="302"/>
      <c r="O2410" s="302"/>
      <c r="P2410" s="302"/>
      <c r="Q2410" s="302"/>
      <c r="R2410" s="302"/>
      <c r="S2410" s="302"/>
      <c r="T2410" s="302"/>
      <c r="U2410" s="302"/>
      <c r="V2410" s="302"/>
      <c r="W2410" s="302"/>
      <c r="X2410" s="302"/>
      <c r="Y2410" s="302"/>
      <c r="Z2410" s="302"/>
      <c r="AA2410" s="302"/>
      <c r="AD2410"/>
      <c r="AE2410"/>
    </row>
    <row r="2411" spans="2:31" ht="15" hidden="1">
      <c r="B2411" s="313">
        <f t="shared" si="37"/>
        <v>0</v>
      </c>
      <c r="C2411" s="294"/>
      <c r="D2411" s="294"/>
      <c r="E2411" s="294"/>
      <c r="F2411" s="294"/>
      <c r="G2411" s="294"/>
      <c r="H2411" s="294"/>
      <c r="I2411" s="294"/>
      <c r="J2411" s="303"/>
      <c r="K2411" s="302"/>
      <c r="L2411" s="302"/>
      <c r="M2411" s="302"/>
      <c r="N2411" s="302"/>
      <c r="O2411" s="302"/>
      <c r="P2411" s="302"/>
      <c r="Q2411" s="302"/>
      <c r="R2411" s="302"/>
      <c r="S2411" s="302"/>
      <c r="T2411" s="302"/>
      <c r="U2411" s="302"/>
      <c r="V2411" s="302"/>
      <c r="W2411" s="302"/>
      <c r="X2411" s="302"/>
      <c r="Y2411" s="302"/>
      <c r="Z2411" s="302"/>
      <c r="AA2411" s="302"/>
      <c r="AD2411"/>
      <c r="AE2411"/>
    </row>
    <row r="2412" spans="2:31" ht="15" hidden="1">
      <c r="B2412" s="313">
        <f t="shared" si="37"/>
        <v>0</v>
      </c>
      <c r="C2412" s="294"/>
      <c r="D2412" s="294"/>
      <c r="E2412" s="294"/>
      <c r="F2412" s="294"/>
      <c r="G2412" s="294"/>
      <c r="H2412" s="294"/>
      <c r="I2412" s="294"/>
      <c r="J2412" s="303"/>
      <c r="K2412" s="302"/>
      <c r="L2412" s="302"/>
      <c r="M2412" s="302"/>
      <c r="N2412" s="302"/>
      <c r="O2412" s="302"/>
      <c r="P2412" s="302"/>
      <c r="Q2412" s="302"/>
      <c r="R2412" s="302"/>
      <c r="S2412" s="302"/>
      <c r="T2412" s="302"/>
      <c r="U2412" s="302"/>
      <c r="V2412" s="302"/>
      <c r="W2412" s="302"/>
      <c r="X2412" s="302"/>
      <c r="Y2412" s="302"/>
      <c r="Z2412" s="302"/>
      <c r="AA2412" s="302"/>
      <c r="AD2412"/>
      <c r="AE2412"/>
    </row>
    <row r="2413" spans="2:31" ht="15" hidden="1">
      <c r="B2413" s="313">
        <f t="shared" si="37"/>
        <v>0</v>
      </c>
      <c r="C2413" s="294"/>
      <c r="D2413" s="294"/>
      <c r="E2413" s="294"/>
      <c r="F2413" s="294"/>
      <c r="G2413" s="294"/>
      <c r="H2413" s="294"/>
      <c r="I2413" s="294"/>
      <c r="J2413" s="303"/>
      <c r="K2413" s="302"/>
      <c r="L2413" s="302"/>
      <c r="M2413" s="302"/>
      <c r="N2413" s="302"/>
      <c r="O2413" s="302"/>
      <c r="P2413" s="302"/>
      <c r="Q2413" s="302"/>
      <c r="R2413" s="302"/>
      <c r="S2413" s="302"/>
      <c r="T2413" s="302"/>
      <c r="U2413" s="302"/>
      <c r="V2413" s="302"/>
      <c r="W2413" s="302"/>
      <c r="X2413" s="302"/>
      <c r="Y2413" s="302"/>
      <c r="Z2413" s="302"/>
      <c r="AA2413" s="302"/>
      <c r="AD2413"/>
      <c r="AE2413"/>
    </row>
    <row r="2414" spans="2:31" ht="15" hidden="1">
      <c r="B2414" s="313">
        <f t="shared" si="37"/>
        <v>0</v>
      </c>
      <c r="C2414" s="294"/>
      <c r="D2414" s="294"/>
      <c r="E2414" s="294"/>
      <c r="F2414" s="294"/>
      <c r="G2414" s="294"/>
      <c r="H2414" s="294"/>
      <c r="I2414" s="294"/>
      <c r="J2414" s="303"/>
      <c r="K2414" s="302"/>
      <c r="L2414" s="302"/>
      <c r="M2414" s="302"/>
      <c r="N2414" s="302"/>
      <c r="O2414" s="302"/>
      <c r="P2414" s="302"/>
      <c r="Q2414" s="302"/>
      <c r="R2414" s="302"/>
      <c r="S2414" s="302"/>
      <c r="T2414" s="302"/>
      <c r="U2414" s="302"/>
      <c r="V2414" s="302"/>
      <c r="W2414" s="302"/>
      <c r="X2414" s="302"/>
      <c r="Y2414" s="302"/>
      <c r="Z2414" s="302"/>
      <c r="AA2414" s="302"/>
      <c r="AD2414"/>
      <c r="AE2414"/>
    </row>
    <row r="2415" spans="2:31" ht="15" hidden="1">
      <c r="B2415" s="313">
        <f t="shared" si="37"/>
        <v>0</v>
      </c>
      <c r="C2415" s="294"/>
      <c r="D2415" s="294"/>
      <c r="E2415" s="294"/>
      <c r="F2415" s="294"/>
      <c r="G2415" s="294"/>
      <c r="H2415" s="294"/>
      <c r="I2415" s="294"/>
      <c r="J2415" s="303"/>
      <c r="K2415" s="302"/>
      <c r="L2415" s="302"/>
      <c r="M2415" s="302"/>
      <c r="N2415" s="302"/>
      <c r="O2415" s="302"/>
      <c r="P2415" s="302"/>
      <c r="Q2415" s="302"/>
      <c r="R2415" s="302"/>
      <c r="S2415" s="302"/>
      <c r="T2415" s="302"/>
      <c r="U2415" s="302"/>
      <c r="V2415" s="302"/>
      <c r="W2415" s="302"/>
      <c r="X2415" s="302"/>
      <c r="Y2415" s="302"/>
      <c r="Z2415" s="302"/>
      <c r="AA2415" s="302"/>
      <c r="AD2415"/>
      <c r="AE2415"/>
    </row>
    <row r="2416" spans="2:31" ht="15" hidden="1">
      <c r="B2416" s="313">
        <f t="shared" si="37"/>
        <v>0</v>
      </c>
      <c r="C2416" s="296"/>
      <c r="D2416" s="296"/>
      <c r="E2416" s="296"/>
      <c r="F2416" s="296"/>
      <c r="G2416" s="296"/>
      <c r="H2416" s="296"/>
      <c r="I2416" s="296"/>
      <c r="J2416" s="303"/>
      <c r="K2416" s="302"/>
      <c r="L2416" s="302"/>
      <c r="M2416" s="302"/>
      <c r="N2416" s="302"/>
      <c r="O2416" s="302"/>
      <c r="P2416" s="302"/>
      <c r="Q2416" s="302"/>
      <c r="R2416" s="302"/>
      <c r="S2416" s="302"/>
      <c r="T2416" s="302"/>
      <c r="U2416" s="302"/>
      <c r="V2416" s="302"/>
      <c r="W2416" s="302"/>
      <c r="X2416" s="302"/>
      <c r="Y2416" s="302"/>
      <c r="Z2416" s="302"/>
      <c r="AA2416" s="302"/>
      <c r="AD2416"/>
      <c r="AE2416"/>
    </row>
    <row r="2417" spans="2:31" ht="15" hidden="1">
      <c r="B2417" s="313">
        <f t="shared" si="37"/>
        <v>0</v>
      </c>
      <c r="C2417" s="296"/>
      <c r="D2417" s="296"/>
      <c r="E2417" s="296"/>
      <c r="F2417" s="296"/>
      <c r="G2417" s="296"/>
      <c r="H2417" s="296"/>
      <c r="I2417" s="296"/>
      <c r="J2417" s="303"/>
      <c r="K2417" s="302"/>
      <c r="L2417" s="302"/>
      <c r="M2417" s="302"/>
      <c r="N2417" s="302"/>
      <c r="O2417" s="302"/>
      <c r="P2417" s="302"/>
      <c r="Q2417" s="302"/>
      <c r="R2417" s="302"/>
      <c r="S2417" s="302"/>
      <c r="T2417" s="302"/>
      <c r="U2417" s="302"/>
      <c r="V2417" s="302"/>
      <c r="W2417" s="302"/>
      <c r="X2417" s="302"/>
      <c r="Y2417" s="302"/>
      <c r="Z2417" s="302"/>
      <c r="AA2417" s="302"/>
      <c r="AD2417"/>
      <c r="AE2417"/>
    </row>
    <row r="2418" spans="2:31" ht="15" hidden="1">
      <c r="B2418" s="313">
        <f t="shared" si="37"/>
        <v>0</v>
      </c>
      <c r="C2418" s="294"/>
      <c r="D2418" s="296"/>
      <c r="E2418" s="296"/>
      <c r="F2418" s="296"/>
      <c r="G2418" s="296"/>
      <c r="H2418" s="296"/>
      <c r="I2418" s="296"/>
      <c r="J2418" s="303"/>
      <c r="K2418" s="302"/>
      <c r="L2418" s="302"/>
      <c r="M2418" s="302"/>
      <c r="N2418" s="302"/>
      <c r="O2418" s="302"/>
      <c r="P2418" s="302"/>
      <c r="Q2418" s="302"/>
      <c r="R2418" s="302"/>
      <c r="S2418" s="302"/>
      <c r="T2418" s="302"/>
      <c r="U2418" s="302"/>
      <c r="V2418" s="302"/>
      <c r="W2418" s="302"/>
      <c r="X2418" s="302"/>
      <c r="Y2418" s="302"/>
      <c r="Z2418" s="302"/>
      <c r="AA2418" s="302"/>
      <c r="AD2418"/>
      <c r="AE2418"/>
    </row>
    <row r="2419" spans="2:31" ht="15" hidden="1">
      <c r="B2419" s="313">
        <f t="shared" si="37"/>
        <v>0</v>
      </c>
      <c r="C2419" s="294"/>
      <c r="D2419" s="296"/>
      <c r="E2419" s="296"/>
      <c r="F2419" s="296"/>
      <c r="G2419" s="296"/>
      <c r="H2419" s="296"/>
      <c r="I2419" s="296"/>
      <c r="J2419" s="303"/>
      <c r="K2419" s="302"/>
      <c r="L2419" s="302"/>
      <c r="M2419" s="302"/>
      <c r="N2419" s="302"/>
      <c r="O2419" s="302"/>
      <c r="P2419" s="302"/>
      <c r="Q2419" s="302"/>
      <c r="R2419" s="302"/>
      <c r="S2419" s="302"/>
      <c r="T2419" s="302"/>
      <c r="U2419" s="302"/>
      <c r="V2419" s="302"/>
      <c r="W2419" s="302"/>
      <c r="X2419" s="302"/>
      <c r="Y2419" s="302"/>
      <c r="Z2419" s="302"/>
      <c r="AA2419" s="302"/>
      <c r="AD2419"/>
      <c r="AE2419"/>
    </row>
    <row r="2420" spans="2:31" ht="15" hidden="1">
      <c r="B2420" s="313">
        <f t="shared" si="37"/>
        <v>0</v>
      </c>
      <c r="C2420" s="294"/>
      <c r="D2420" s="296"/>
      <c r="E2420" s="296"/>
      <c r="F2420" s="296"/>
      <c r="G2420" s="296"/>
      <c r="H2420" s="296"/>
      <c r="I2420" s="296"/>
      <c r="J2420" s="303"/>
      <c r="K2420" s="302"/>
      <c r="L2420" s="302"/>
      <c r="M2420" s="302"/>
      <c r="N2420" s="302"/>
      <c r="O2420" s="302"/>
      <c r="P2420" s="302"/>
      <c r="Q2420" s="302"/>
      <c r="R2420" s="302"/>
      <c r="S2420" s="302"/>
      <c r="T2420" s="302"/>
      <c r="U2420" s="302"/>
      <c r="V2420" s="302"/>
      <c r="W2420" s="302"/>
      <c r="X2420" s="302"/>
      <c r="Y2420" s="302"/>
      <c r="Z2420" s="302"/>
      <c r="AA2420" s="302"/>
      <c r="AD2420"/>
      <c r="AE2420"/>
    </row>
    <row r="2421" spans="2:31" ht="15" hidden="1">
      <c r="B2421" s="313">
        <f t="shared" si="37"/>
        <v>0</v>
      </c>
      <c r="C2421" s="294"/>
      <c r="D2421" s="296"/>
      <c r="E2421" s="296"/>
      <c r="F2421" s="296"/>
      <c r="G2421" s="296"/>
      <c r="H2421" s="296"/>
      <c r="I2421" s="296"/>
      <c r="J2421" s="303"/>
      <c r="K2421" s="302"/>
      <c r="L2421" s="302"/>
      <c r="M2421" s="302"/>
      <c r="N2421" s="302"/>
      <c r="O2421" s="302"/>
      <c r="P2421" s="302"/>
      <c r="Q2421" s="302"/>
      <c r="R2421" s="302"/>
      <c r="S2421" s="302"/>
      <c r="T2421" s="302"/>
      <c r="U2421" s="302"/>
      <c r="V2421" s="302"/>
      <c r="W2421" s="302"/>
      <c r="X2421" s="302"/>
      <c r="Y2421" s="302"/>
      <c r="Z2421" s="302"/>
      <c r="AA2421" s="302"/>
      <c r="AD2421"/>
      <c r="AE2421"/>
    </row>
    <row r="2422" spans="2:31" ht="15" hidden="1">
      <c r="B2422" s="313">
        <f t="shared" si="37"/>
        <v>0</v>
      </c>
      <c r="C2422" s="294"/>
      <c r="D2422" s="296"/>
      <c r="E2422" s="296"/>
      <c r="F2422" s="296"/>
      <c r="G2422" s="296"/>
      <c r="H2422" s="296"/>
      <c r="I2422" s="296"/>
      <c r="J2422" s="303"/>
      <c r="K2422" s="302"/>
      <c r="L2422" s="302"/>
      <c r="M2422" s="302"/>
      <c r="N2422" s="302"/>
      <c r="O2422" s="302"/>
      <c r="P2422" s="302"/>
      <c r="Q2422" s="302"/>
      <c r="R2422" s="302"/>
      <c r="S2422" s="302"/>
      <c r="T2422" s="302"/>
      <c r="U2422" s="302"/>
      <c r="V2422" s="302"/>
      <c r="W2422" s="302"/>
      <c r="X2422" s="302"/>
      <c r="Y2422" s="302"/>
      <c r="Z2422" s="302"/>
      <c r="AA2422" s="302"/>
      <c r="AD2422"/>
      <c r="AE2422"/>
    </row>
    <row r="2423" spans="2:31" ht="15" hidden="1">
      <c r="B2423" s="313">
        <f t="shared" si="37"/>
        <v>0</v>
      </c>
      <c r="C2423" s="294"/>
      <c r="D2423" s="296"/>
      <c r="E2423" s="296"/>
      <c r="F2423" s="296"/>
      <c r="G2423" s="296"/>
      <c r="H2423" s="296"/>
      <c r="I2423" s="296"/>
      <c r="J2423" s="303"/>
      <c r="K2423" s="302"/>
      <c r="L2423" s="302"/>
      <c r="M2423" s="302"/>
      <c r="N2423" s="302"/>
      <c r="O2423" s="302"/>
      <c r="P2423" s="302"/>
      <c r="Q2423" s="302"/>
      <c r="R2423" s="302"/>
      <c r="S2423" s="302"/>
      <c r="T2423" s="302"/>
      <c r="U2423" s="302"/>
      <c r="V2423" s="302"/>
      <c r="W2423" s="302"/>
      <c r="X2423" s="302"/>
      <c r="Y2423" s="302"/>
      <c r="Z2423" s="302"/>
      <c r="AA2423" s="302"/>
      <c r="AD2423"/>
      <c r="AE2423"/>
    </row>
    <row r="2424" spans="2:31" ht="15" hidden="1">
      <c r="B2424" s="313">
        <f t="shared" si="37"/>
        <v>0</v>
      </c>
      <c r="C2424" s="294"/>
      <c r="D2424" s="296"/>
      <c r="E2424" s="296"/>
      <c r="F2424" s="296"/>
      <c r="G2424" s="296"/>
      <c r="H2424" s="296"/>
      <c r="I2424" s="296"/>
      <c r="J2424" s="303"/>
      <c r="K2424" s="302"/>
      <c r="L2424" s="302"/>
      <c r="M2424" s="302"/>
      <c r="N2424" s="302"/>
      <c r="O2424" s="302"/>
      <c r="P2424" s="302"/>
      <c r="Q2424" s="302"/>
      <c r="R2424" s="302"/>
      <c r="S2424" s="302"/>
      <c r="T2424" s="302"/>
      <c r="U2424" s="302"/>
      <c r="V2424" s="302"/>
      <c r="W2424" s="302"/>
      <c r="X2424" s="302"/>
      <c r="Y2424" s="302"/>
      <c r="Z2424" s="302"/>
      <c r="AA2424" s="302"/>
      <c r="AD2424"/>
      <c r="AE2424"/>
    </row>
    <row r="2425" spans="2:31" ht="15" hidden="1">
      <c r="B2425" s="313">
        <f t="shared" si="37"/>
        <v>0</v>
      </c>
      <c r="C2425" s="294"/>
      <c r="D2425" s="296"/>
      <c r="E2425" s="296"/>
      <c r="F2425" s="296"/>
      <c r="G2425" s="296"/>
      <c r="H2425" s="296"/>
      <c r="I2425" s="296"/>
      <c r="J2425" s="303"/>
      <c r="K2425" s="302"/>
      <c r="L2425" s="302"/>
      <c r="M2425" s="302"/>
      <c r="N2425" s="302"/>
      <c r="O2425" s="302"/>
      <c r="P2425" s="302"/>
      <c r="Q2425" s="302"/>
      <c r="R2425" s="302"/>
      <c r="S2425" s="302"/>
      <c r="T2425" s="302"/>
      <c r="U2425" s="302"/>
      <c r="V2425" s="302"/>
      <c r="W2425" s="302"/>
      <c r="X2425" s="302"/>
      <c r="Y2425" s="302"/>
      <c r="Z2425" s="302"/>
      <c r="AA2425" s="302"/>
      <c r="AD2425"/>
      <c r="AE2425"/>
    </row>
    <row r="2426" spans="2:31" ht="15" hidden="1">
      <c r="B2426" s="313">
        <f t="shared" si="37"/>
        <v>0</v>
      </c>
      <c r="C2426" s="294"/>
      <c r="D2426" s="296"/>
      <c r="E2426" s="296"/>
      <c r="F2426" s="296"/>
      <c r="G2426" s="296"/>
      <c r="H2426" s="296"/>
      <c r="I2426" s="296"/>
      <c r="J2426" s="303"/>
      <c r="K2426" s="302"/>
      <c r="L2426" s="302"/>
      <c r="M2426" s="302"/>
      <c r="N2426" s="302"/>
      <c r="O2426" s="302"/>
      <c r="P2426" s="302"/>
      <c r="Q2426" s="302"/>
      <c r="R2426" s="302"/>
      <c r="S2426" s="302"/>
      <c r="T2426" s="302"/>
      <c r="U2426" s="302"/>
      <c r="V2426" s="302"/>
      <c r="W2426" s="302"/>
      <c r="X2426" s="302"/>
      <c r="Y2426" s="302"/>
      <c r="Z2426" s="302"/>
      <c r="AA2426" s="302"/>
      <c r="AD2426"/>
      <c r="AE2426"/>
    </row>
    <row r="2427" spans="2:31" ht="15" hidden="1">
      <c r="B2427" s="313">
        <f t="shared" si="37"/>
        <v>0</v>
      </c>
      <c r="C2427" s="294"/>
      <c r="D2427" s="296"/>
      <c r="E2427" s="296"/>
      <c r="F2427" s="296"/>
      <c r="G2427" s="296"/>
      <c r="H2427" s="296"/>
      <c r="I2427" s="296"/>
      <c r="J2427" s="303"/>
      <c r="K2427" s="302"/>
      <c r="L2427" s="302"/>
      <c r="M2427" s="302"/>
      <c r="N2427" s="302"/>
      <c r="O2427" s="302"/>
      <c r="P2427" s="302"/>
      <c r="Q2427" s="302"/>
      <c r="R2427" s="302"/>
      <c r="S2427" s="302"/>
      <c r="T2427" s="302"/>
      <c r="U2427" s="302"/>
      <c r="V2427" s="302"/>
      <c r="W2427" s="302"/>
      <c r="X2427" s="302"/>
      <c r="Y2427" s="302"/>
      <c r="Z2427" s="302"/>
      <c r="AA2427" s="302"/>
      <c r="AD2427"/>
      <c r="AE2427"/>
    </row>
    <row r="2428" spans="2:31" ht="15" hidden="1">
      <c r="B2428" s="313">
        <f t="shared" si="37"/>
        <v>0</v>
      </c>
      <c r="C2428" s="294"/>
      <c r="D2428" s="296"/>
      <c r="E2428" s="296"/>
      <c r="F2428" s="296"/>
      <c r="G2428" s="296"/>
      <c r="H2428" s="296"/>
      <c r="I2428" s="296"/>
      <c r="J2428" s="303"/>
      <c r="K2428" s="302"/>
      <c r="L2428" s="302"/>
      <c r="M2428" s="302"/>
      <c r="N2428" s="302"/>
      <c r="O2428" s="302"/>
      <c r="P2428" s="302"/>
      <c r="Q2428" s="302"/>
      <c r="R2428" s="302"/>
      <c r="S2428" s="302"/>
      <c r="T2428" s="302"/>
      <c r="U2428" s="302"/>
      <c r="V2428" s="302"/>
      <c r="W2428" s="302"/>
      <c r="X2428" s="302"/>
      <c r="Y2428" s="302"/>
      <c r="Z2428" s="302"/>
      <c r="AA2428" s="302"/>
      <c r="AD2428"/>
      <c r="AE2428"/>
    </row>
    <row r="2429" spans="2:31" ht="15" hidden="1">
      <c r="B2429" s="313">
        <f t="shared" si="37"/>
        <v>0</v>
      </c>
      <c r="C2429" s="294"/>
      <c r="D2429" s="296"/>
      <c r="E2429" s="296"/>
      <c r="F2429" s="296"/>
      <c r="G2429" s="296"/>
      <c r="H2429" s="296"/>
      <c r="I2429" s="296"/>
      <c r="J2429" s="303"/>
      <c r="K2429" s="302"/>
      <c r="L2429" s="302"/>
      <c r="M2429" s="302"/>
      <c r="N2429" s="302"/>
      <c r="O2429" s="302"/>
      <c r="P2429" s="302"/>
      <c r="Q2429" s="302"/>
      <c r="R2429" s="302"/>
      <c r="S2429" s="302"/>
      <c r="T2429" s="302"/>
      <c r="U2429" s="302"/>
      <c r="V2429" s="302"/>
      <c r="W2429" s="302"/>
      <c r="X2429" s="302"/>
      <c r="Y2429" s="302"/>
      <c r="Z2429" s="302"/>
      <c r="AA2429" s="302"/>
      <c r="AD2429"/>
      <c r="AE2429"/>
    </row>
    <row r="2430" spans="2:31" ht="15" hidden="1">
      <c r="B2430" s="313">
        <f t="shared" si="37"/>
        <v>0</v>
      </c>
      <c r="C2430" s="294"/>
      <c r="D2430" s="296"/>
      <c r="E2430" s="296"/>
      <c r="F2430" s="296"/>
      <c r="G2430" s="296"/>
      <c r="H2430" s="296"/>
      <c r="I2430" s="296"/>
      <c r="J2430" s="303"/>
      <c r="K2430" s="302"/>
      <c r="L2430" s="302"/>
      <c r="M2430" s="302"/>
      <c r="N2430" s="302"/>
      <c r="O2430" s="302"/>
      <c r="P2430" s="302"/>
      <c r="Q2430" s="302"/>
      <c r="R2430" s="302"/>
      <c r="S2430" s="302"/>
      <c r="T2430" s="302"/>
      <c r="U2430" s="302"/>
      <c r="V2430" s="302"/>
      <c r="W2430" s="302"/>
      <c r="X2430" s="302"/>
      <c r="Y2430" s="302"/>
      <c r="Z2430" s="302"/>
      <c r="AA2430" s="302"/>
      <c r="AD2430"/>
      <c r="AE2430"/>
    </row>
    <row r="2431" spans="2:31" ht="15" hidden="1">
      <c r="B2431" s="313">
        <f t="shared" si="37"/>
        <v>0</v>
      </c>
      <c r="C2431" s="294"/>
      <c r="D2431" s="296"/>
      <c r="E2431" s="296"/>
      <c r="F2431" s="296"/>
      <c r="G2431" s="296"/>
      <c r="H2431" s="296"/>
      <c r="I2431" s="296"/>
      <c r="J2431" s="303"/>
      <c r="K2431" s="302"/>
      <c r="L2431" s="302"/>
      <c r="M2431" s="302"/>
      <c r="N2431" s="302"/>
      <c r="O2431" s="302"/>
      <c r="P2431" s="302"/>
      <c r="Q2431" s="302"/>
      <c r="R2431" s="302"/>
      <c r="S2431" s="302"/>
      <c r="T2431" s="302"/>
      <c r="U2431" s="302"/>
      <c r="V2431" s="302"/>
      <c r="W2431" s="302"/>
      <c r="X2431" s="302"/>
      <c r="Y2431" s="302"/>
      <c r="Z2431" s="302"/>
      <c r="AA2431" s="302"/>
      <c r="AD2431"/>
      <c r="AE2431"/>
    </row>
    <row r="2432" spans="2:31" ht="15" hidden="1">
      <c r="B2432" s="313">
        <f t="shared" si="37"/>
        <v>0</v>
      </c>
      <c r="C2432" s="294"/>
      <c r="D2432" s="296"/>
      <c r="E2432" s="294"/>
      <c r="F2432" s="294"/>
      <c r="G2432" s="294"/>
      <c r="H2432" s="294"/>
      <c r="I2432" s="296"/>
      <c r="J2432" s="303"/>
      <c r="K2432" s="302"/>
      <c r="L2432" s="302"/>
      <c r="M2432" s="302"/>
      <c r="N2432" s="302"/>
      <c r="O2432" s="302"/>
      <c r="P2432" s="302"/>
      <c r="Q2432" s="302"/>
      <c r="R2432" s="302"/>
      <c r="S2432" s="302"/>
      <c r="T2432" s="302"/>
      <c r="U2432" s="302"/>
      <c r="V2432" s="302"/>
      <c r="W2432" s="302"/>
      <c r="X2432" s="302"/>
      <c r="Y2432" s="302"/>
      <c r="Z2432" s="302"/>
      <c r="AA2432" s="302"/>
      <c r="AD2432"/>
      <c r="AE2432"/>
    </row>
    <row r="2433" spans="2:31" ht="15" hidden="1">
      <c r="B2433" s="313">
        <f t="shared" si="37"/>
        <v>0</v>
      </c>
      <c r="C2433" s="294"/>
      <c r="D2433" s="294"/>
      <c r="E2433" s="294"/>
      <c r="F2433" s="294"/>
      <c r="G2433" s="296"/>
      <c r="H2433" s="296"/>
      <c r="I2433" s="296"/>
      <c r="J2433" s="303"/>
      <c r="K2433" s="302"/>
      <c r="L2433" s="302"/>
      <c r="M2433" s="302"/>
      <c r="N2433" s="302"/>
      <c r="O2433" s="302"/>
      <c r="P2433" s="302"/>
      <c r="Q2433" s="302"/>
      <c r="R2433" s="302"/>
      <c r="S2433" s="302"/>
      <c r="T2433" s="302"/>
      <c r="U2433" s="302"/>
      <c r="V2433" s="302"/>
      <c r="W2433" s="302"/>
      <c r="X2433" s="302"/>
      <c r="Y2433" s="302"/>
      <c r="Z2433" s="302"/>
      <c r="AA2433" s="302"/>
      <c r="AD2433"/>
      <c r="AE2433"/>
    </row>
    <row r="2434" spans="2:31" ht="15" hidden="1">
      <c r="B2434" s="313">
        <f t="shared" si="37"/>
        <v>0</v>
      </c>
      <c r="C2434" s="294"/>
      <c r="D2434" s="294"/>
      <c r="E2434" s="294"/>
      <c r="F2434" s="294"/>
      <c r="G2434" s="296"/>
      <c r="H2434" s="296"/>
      <c r="I2434" s="296"/>
      <c r="J2434" s="303"/>
      <c r="K2434" s="302"/>
      <c r="L2434" s="302"/>
      <c r="M2434" s="302"/>
      <c r="N2434" s="302"/>
      <c r="O2434" s="302"/>
      <c r="P2434" s="302"/>
      <c r="Q2434" s="302"/>
      <c r="R2434" s="302"/>
      <c r="S2434" s="302"/>
      <c r="T2434" s="302"/>
      <c r="U2434" s="302"/>
      <c r="V2434" s="302"/>
      <c r="W2434" s="302"/>
      <c r="X2434" s="302"/>
      <c r="Y2434" s="302"/>
      <c r="Z2434" s="302"/>
      <c r="AA2434" s="302"/>
      <c r="AD2434"/>
      <c r="AE2434"/>
    </row>
    <row r="2435" spans="2:31" ht="15" hidden="1">
      <c r="B2435" s="313">
        <f t="shared" si="37"/>
        <v>0</v>
      </c>
      <c r="C2435" s="294"/>
      <c r="D2435" s="294"/>
      <c r="E2435" s="294"/>
      <c r="F2435" s="294"/>
      <c r="G2435" s="296"/>
      <c r="H2435" s="296"/>
      <c r="I2435" s="296"/>
      <c r="J2435" s="303"/>
      <c r="K2435" s="302"/>
      <c r="L2435" s="302"/>
      <c r="M2435" s="302"/>
      <c r="N2435" s="302"/>
      <c r="O2435" s="302"/>
      <c r="P2435" s="302"/>
      <c r="Q2435" s="302"/>
      <c r="R2435" s="302"/>
      <c r="S2435" s="302"/>
      <c r="T2435" s="302"/>
      <c r="U2435" s="302"/>
      <c r="V2435" s="302"/>
      <c r="W2435" s="302"/>
      <c r="X2435" s="302"/>
      <c r="Y2435" s="302"/>
      <c r="Z2435" s="302"/>
      <c r="AA2435" s="302"/>
      <c r="AD2435"/>
      <c r="AE2435"/>
    </row>
    <row r="2436" spans="2:31" ht="15" hidden="1">
      <c r="B2436" s="313">
        <f t="shared" si="37"/>
        <v>0</v>
      </c>
      <c r="C2436" s="294"/>
      <c r="D2436" s="294"/>
      <c r="E2436" s="294"/>
      <c r="F2436" s="294"/>
      <c r="G2436" s="296"/>
      <c r="H2436" s="296"/>
      <c r="I2436" s="296"/>
      <c r="J2436" s="303"/>
      <c r="K2436" s="302"/>
      <c r="L2436" s="302"/>
      <c r="M2436" s="302"/>
      <c r="N2436" s="302"/>
      <c r="O2436" s="302"/>
      <c r="P2436" s="302"/>
      <c r="Q2436" s="302"/>
      <c r="R2436" s="302"/>
      <c r="S2436" s="302"/>
      <c r="T2436" s="302"/>
      <c r="U2436" s="302"/>
      <c r="V2436" s="302"/>
      <c r="W2436" s="302"/>
      <c r="X2436" s="302"/>
      <c r="Y2436" s="302"/>
      <c r="Z2436" s="302"/>
      <c r="AA2436" s="302"/>
      <c r="AD2436"/>
      <c r="AE2436"/>
    </row>
    <row r="2437" spans="2:31" ht="15" hidden="1">
      <c r="B2437" s="313">
        <f t="shared" si="37"/>
        <v>0</v>
      </c>
      <c r="C2437" s="294"/>
      <c r="D2437" s="294"/>
      <c r="E2437" s="294"/>
      <c r="F2437" s="294"/>
      <c r="G2437" s="296"/>
      <c r="H2437" s="296"/>
      <c r="I2437" s="296"/>
      <c r="J2437" s="303"/>
      <c r="K2437" s="302"/>
      <c r="L2437" s="302"/>
      <c r="M2437" s="302"/>
      <c r="N2437" s="302"/>
      <c r="O2437" s="302"/>
      <c r="P2437" s="302"/>
      <c r="Q2437" s="302"/>
      <c r="R2437" s="302"/>
      <c r="S2437" s="302"/>
      <c r="T2437" s="302"/>
      <c r="U2437" s="302"/>
      <c r="V2437" s="302"/>
      <c r="W2437" s="302"/>
      <c r="X2437" s="302"/>
      <c r="Y2437" s="302"/>
      <c r="Z2437" s="302"/>
      <c r="AA2437" s="302"/>
      <c r="AD2437"/>
      <c r="AE2437"/>
    </row>
    <row r="2438" spans="2:31" ht="15" hidden="1">
      <c r="B2438" s="313">
        <f t="shared" si="37"/>
        <v>0</v>
      </c>
      <c r="C2438" s="294"/>
      <c r="D2438" s="294"/>
      <c r="E2438" s="294"/>
      <c r="F2438" s="294"/>
      <c r="G2438" s="296"/>
      <c r="H2438" s="296"/>
      <c r="I2438" s="296"/>
      <c r="J2438" s="303"/>
      <c r="K2438" s="302"/>
      <c r="L2438" s="302"/>
      <c r="M2438" s="302"/>
      <c r="N2438" s="302"/>
      <c r="O2438" s="302"/>
      <c r="P2438" s="302"/>
      <c r="Q2438" s="302"/>
      <c r="R2438" s="302"/>
      <c r="S2438" s="302"/>
      <c r="T2438" s="302"/>
      <c r="U2438" s="302"/>
      <c r="V2438" s="302"/>
      <c r="W2438" s="302"/>
      <c r="X2438" s="302"/>
      <c r="Y2438" s="302"/>
      <c r="Z2438" s="302"/>
      <c r="AA2438" s="302"/>
      <c r="AD2438"/>
      <c r="AE2438"/>
    </row>
    <row r="2439" spans="2:31" ht="15" hidden="1">
      <c r="B2439" s="313">
        <f t="shared" si="37"/>
        <v>0</v>
      </c>
      <c r="C2439" s="294"/>
      <c r="D2439" s="294"/>
      <c r="E2439" s="294"/>
      <c r="F2439" s="294"/>
      <c r="G2439" s="296"/>
      <c r="H2439" s="296"/>
      <c r="I2439" s="296"/>
      <c r="J2439" s="303"/>
      <c r="K2439" s="302"/>
      <c r="L2439" s="302"/>
      <c r="M2439" s="302"/>
      <c r="N2439" s="302"/>
      <c r="O2439" s="302"/>
      <c r="P2439" s="302"/>
      <c r="Q2439" s="302"/>
      <c r="R2439" s="302"/>
      <c r="S2439" s="302"/>
      <c r="T2439" s="302"/>
      <c r="U2439" s="302"/>
      <c r="V2439" s="302"/>
      <c r="W2439" s="302"/>
      <c r="X2439" s="302"/>
      <c r="Y2439" s="302"/>
      <c r="Z2439" s="302"/>
      <c r="AA2439" s="302"/>
      <c r="AD2439"/>
      <c r="AE2439"/>
    </row>
    <row r="2440" spans="2:31" ht="15" hidden="1">
      <c r="B2440" s="313">
        <f t="shared" si="37"/>
        <v>0</v>
      </c>
      <c r="C2440" s="294"/>
      <c r="D2440" s="294"/>
      <c r="E2440" s="294"/>
      <c r="F2440" s="294"/>
      <c r="G2440" s="296"/>
      <c r="H2440" s="296"/>
      <c r="I2440" s="296"/>
      <c r="J2440" s="303"/>
      <c r="K2440" s="302"/>
      <c r="L2440" s="302"/>
      <c r="M2440" s="302"/>
      <c r="N2440" s="302"/>
      <c r="O2440" s="302"/>
      <c r="P2440" s="302"/>
      <c r="Q2440" s="302"/>
      <c r="R2440" s="302"/>
      <c r="S2440" s="302"/>
      <c r="T2440" s="302"/>
      <c r="U2440" s="302"/>
      <c r="V2440" s="302"/>
      <c r="W2440" s="302"/>
      <c r="X2440" s="302"/>
      <c r="Y2440" s="302"/>
      <c r="Z2440" s="302"/>
      <c r="AA2440" s="302"/>
      <c r="AD2440"/>
      <c r="AE2440"/>
    </row>
    <row r="2441" spans="2:31" ht="15" hidden="1">
      <c r="B2441" s="313">
        <f t="shared" si="37"/>
        <v>0</v>
      </c>
      <c r="C2441" s="294"/>
      <c r="D2441" s="294"/>
      <c r="E2441" s="294"/>
      <c r="F2441" s="294"/>
      <c r="G2441" s="296"/>
      <c r="H2441" s="296"/>
      <c r="I2441" s="296"/>
      <c r="J2441" s="303"/>
      <c r="K2441" s="302"/>
      <c r="L2441" s="302"/>
      <c r="M2441" s="302"/>
      <c r="N2441" s="302"/>
      <c r="O2441" s="302"/>
      <c r="P2441" s="302"/>
      <c r="Q2441" s="302"/>
      <c r="R2441" s="302"/>
      <c r="S2441" s="302"/>
      <c r="T2441" s="302"/>
      <c r="U2441" s="302"/>
      <c r="V2441" s="302"/>
      <c r="W2441" s="302"/>
      <c r="X2441" s="302"/>
      <c r="Y2441" s="302"/>
      <c r="Z2441" s="302"/>
      <c r="AA2441" s="302"/>
      <c r="AD2441"/>
      <c r="AE2441"/>
    </row>
    <row r="2442" spans="2:31" ht="15" hidden="1">
      <c r="B2442" s="313">
        <f t="shared" si="37"/>
        <v>0</v>
      </c>
      <c r="C2442" s="294"/>
      <c r="D2442" s="294"/>
      <c r="E2442" s="294"/>
      <c r="F2442" s="294"/>
      <c r="G2442" s="296"/>
      <c r="H2442" s="296"/>
      <c r="I2442" s="296"/>
      <c r="J2442" s="303"/>
      <c r="K2442" s="302"/>
      <c r="L2442" s="302"/>
      <c r="M2442" s="302"/>
      <c r="N2442" s="302"/>
      <c r="O2442" s="302"/>
      <c r="P2442" s="302"/>
      <c r="Q2442" s="302"/>
      <c r="R2442" s="302"/>
      <c r="S2442" s="302"/>
      <c r="T2442" s="302"/>
      <c r="U2442" s="302"/>
      <c r="V2442" s="302"/>
      <c r="W2442" s="302"/>
      <c r="X2442" s="302"/>
      <c r="Y2442" s="302"/>
      <c r="Z2442" s="302"/>
      <c r="AA2442" s="302"/>
      <c r="AD2442"/>
      <c r="AE2442"/>
    </row>
    <row r="2443" spans="2:31" ht="15" hidden="1">
      <c r="B2443" s="313">
        <f t="shared" si="37"/>
        <v>0</v>
      </c>
      <c r="C2443" s="294"/>
      <c r="D2443" s="294"/>
      <c r="E2443" s="294"/>
      <c r="F2443" s="294"/>
      <c r="G2443" s="296"/>
      <c r="H2443" s="296"/>
      <c r="I2443" s="296"/>
      <c r="J2443" s="303"/>
      <c r="K2443" s="302"/>
      <c r="L2443" s="302"/>
      <c r="M2443" s="302"/>
      <c r="N2443" s="302"/>
      <c r="O2443" s="302"/>
      <c r="P2443" s="302"/>
      <c r="Q2443" s="302"/>
      <c r="R2443" s="302"/>
      <c r="S2443" s="302"/>
      <c r="T2443" s="302"/>
      <c r="U2443" s="302"/>
      <c r="V2443" s="302"/>
      <c r="W2443" s="302"/>
      <c r="X2443" s="302"/>
      <c r="Y2443" s="302"/>
      <c r="Z2443" s="302"/>
      <c r="AA2443" s="302"/>
      <c r="AD2443"/>
      <c r="AE2443"/>
    </row>
    <row r="2444" spans="2:31" ht="15" hidden="1">
      <c r="B2444" s="313">
        <f t="shared" ref="B2444:B2507" si="38">IF($C$8=$B$6,"",AA2444)</f>
        <v>0</v>
      </c>
      <c r="C2444" s="294"/>
      <c r="D2444" s="294"/>
      <c r="E2444" s="294"/>
      <c r="F2444" s="294"/>
      <c r="G2444" s="294"/>
      <c r="H2444" s="294"/>
      <c r="I2444" s="294"/>
      <c r="J2444" s="303"/>
      <c r="K2444" s="302"/>
      <c r="L2444" s="302"/>
      <c r="M2444" s="302"/>
      <c r="N2444" s="302"/>
      <c r="O2444" s="302"/>
      <c r="P2444" s="302"/>
      <c r="Q2444" s="302"/>
      <c r="R2444" s="302"/>
      <c r="S2444" s="302"/>
      <c r="T2444" s="302"/>
      <c r="U2444" s="302"/>
      <c r="V2444" s="302"/>
      <c r="W2444" s="302"/>
      <c r="X2444" s="302"/>
      <c r="Y2444" s="302"/>
      <c r="Z2444" s="302"/>
      <c r="AA2444" s="302"/>
      <c r="AD2444"/>
      <c r="AE2444"/>
    </row>
    <row r="2445" spans="2:31" ht="15" hidden="1">
      <c r="B2445" s="313">
        <f t="shared" si="38"/>
        <v>0</v>
      </c>
      <c r="C2445" s="294"/>
      <c r="D2445" s="294"/>
      <c r="E2445" s="294"/>
      <c r="F2445" s="294"/>
      <c r="G2445" s="294"/>
      <c r="H2445" s="294"/>
      <c r="I2445" s="294"/>
      <c r="J2445" s="303"/>
      <c r="K2445" s="302"/>
      <c r="L2445" s="302"/>
      <c r="M2445" s="302"/>
      <c r="N2445" s="302"/>
      <c r="O2445" s="302"/>
      <c r="P2445" s="302"/>
      <c r="Q2445" s="302"/>
      <c r="R2445" s="302"/>
      <c r="S2445" s="302"/>
      <c r="T2445" s="302"/>
      <c r="U2445" s="302"/>
      <c r="V2445" s="302"/>
      <c r="W2445" s="302"/>
      <c r="X2445" s="302"/>
      <c r="Y2445" s="302"/>
      <c r="Z2445" s="302"/>
      <c r="AA2445" s="302"/>
      <c r="AD2445"/>
      <c r="AE2445"/>
    </row>
    <row r="2446" spans="2:31" ht="15" hidden="1">
      <c r="B2446" s="313">
        <f t="shared" si="38"/>
        <v>0</v>
      </c>
      <c r="C2446" s="294"/>
      <c r="D2446" s="294"/>
      <c r="E2446" s="294"/>
      <c r="F2446" s="294"/>
      <c r="G2446" s="294"/>
      <c r="H2446" s="294"/>
      <c r="I2446" s="294"/>
      <c r="J2446" s="303"/>
      <c r="K2446" s="302"/>
      <c r="L2446" s="302"/>
      <c r="M2446" s="302"/>
      <c r="N2446" s="302"/>
      <c r="O2446" s="302"/>
      <c r="P2446" s="302"/>
      <c r="Q2446" s="302"/>
      <c r="R2446" s="302"/>
      <c r="S2446" s="302"/>
      <c r="T2446" s="302"/>
      <c r="U2446" s="302"/>
      <c r="V2446" s="302"/>
      <c r="W2446" s="302"/>
      <c r="X2446" s="302"/>
      <c r="Y2446" s="302"/>
      <c r="Z2446" s="302"/>
      <c r="AA2446" s="302"/>
      <c r="AD2446"/>
      <c r="AE2446"/>
    </row>
    <row r="2447" spans="2:31" ht="15" hidden="1">
      <c r="B2447" s="313">
        <f t="shared" si="38"/>
        <v>0</v>
      </c>
      <c r="C2447" s="294"/>
      <c r="D2447" s="294"/>
      <c r="E2447" s="294"/>
      <c r="F2447" s="294"/>
      <c r="G2447" s="294"/>
      <c r="H2447" s="294"/>
      <c r="I2447" s="294"/>
      <c r="J2447" s="303"/>
      <c r="K2447" s="302"/>
      <c r="L2447" s="302"/>
      <c r="M2447" s="302"/>
      <c r="N2447" s="302"/>
      <c r="O2447" s="302"/>
      <c r="P2447" s="302"/>
      <c r="Q2447" s="302"/>
      <c r="R2447" s="302"/>
      <c r="S2447" s="302"/>
      <c r="T2447" s="302"/>
      <c r="U2447" s="302"/>
      <c r="V2447" s="302"/>
      <c r="W2447" s="302"/>
      <c r="X2447" s="302"/>
      <c r="Y2447" s="302"/>
      <c r="Z2447" s="302"/>
      <c r="AA2447" s="302"/>
      <c r="AD2447"/>
      <c r="AE2447"/>
    </row>
    <row r="2448" spans="2:31" ht="15" hidden="1">
      <c r="B2448" s="313">
        <f t="shared" si="38"/>
        <v>0</v>
      </c>
      <c r="C2448" s="294"/>
      <c r="D2448" s="294"/>
      <c r="E2448" s="294"/>
      <c r="F2448" s="294"/>
      <c r="G2448" s="294"/>
      <c r="H2448" s="294"/>
      <c r="I2448" s="294"/>
      <c r="J2448" s="303"/>
      <c r="K2448" s="302"/>
      <c r="L2448" s="302"/>
      <c r="M2448" s="302"/>
      <c r="N2448" s="302"/>
      <c r="O2448" s="302"/>
      <c r="P2448" s="302"/>
      <c r="Q2448" s="302"/>
      <c r="R2448" s="302"/>
      <c r="S2448" s="302"/>
      <c r="T2448" s="302"/>
      <c r="U2448" s="302"/>
      <c r="V2448" s="302"/>
      <c r="W2448" s="302"/>
      <c r="X2448" s="302"/>
      <c r="Y2448" s="302"/>
      <c r="Z2448" s="302"/>
      <c r="AA2448" s="302"/>
      <c r="AD2448"/>
      <c r="AE2448"/>
    </row>
    <row r="2449" spans="2:31" ht="15" hidden="1">
      <c r="B2449" s="313">
        <f t="shared" si="38"/>
        <v>0</v>
      </c>
      <c r="C2449" s="294"/>
      <c r="D2449" s="294"/>
      <c r="E2449" s="294"/>
      <c r="F2449" s="294"/>
      <c r="G2449" s="294"/>
      <c r="H2449" s="294"/>
      <c r="I2449" s="294"/>
      <c r="J2449" s="303"/>
      <c r="K2449" s="302"/>
      <c r="L2449" s="302"/>
      <c r="M2449" s="302"/>
      <c r="N2449" s="302"/>
      <c r="O2449" s="302"/>
      <c r="P2449" s="302"/>
      <c r="Q2449" s="302"/>
      <c r="R2449" s="302"/>
      <c r="S2449" s="302"/>
      <c r="T2449" s="302"/>
      <c r="U2449" s="302"/>
      <c r="V2449" s="302"/>
      <c r="W2449" s="302"/>
      <c r="X2449" s="302"/>
      <c r="Y2449" s="302"/>
      <c r="Z2449" s="302"/>
      <c r="AA2449" s="302"/>
      <c r="AD2449"/>
      <c r="AE2449"/>
    </row>
    <row r="2450" spans="2:31" ht="15" hidden="1">
      <c r="B2450" s="313">
        <f t="shared" si="38"/>
        <v>0</v>
      </c>
      <c r="C2450" s="294"/>
      <c r="D2450" s="294"/>
      <c r="E2450" s="294"/>
      <c r="F2450" s="294"/>
      <c r="G2450" s="294"/>
      <c r="H2450" s="294"/>
      <c r="I2450" s="294"/>
      <c r="J2450" s="303"/>
      <c r="K2450" s="302"/>
      <c r="L2450" s="302"/>
      <c r="M2450" s="302"/>
      <c r="N2450" s="302"/>
      <c r="O2450" s="302"/>
      <c r="P2450" s="302"/>
      <c r="Q2450" s="302"/>
      <c r="R2450" s="302"/>
      <c r="S2450" s="302"/>
      <c r="T2450" s="302"/>
      <c r="U2450" s="302"/>
      <c r="V2450" s="302"/>
      <c r="W2450" s="302"/>
      <c r="X2450" s="302"/>
      <c r="Y2450" s="302"/>
      <c r="Z2450" s="302"/>
      <c r="AA2450" s="302"/>
      <c r="AD2450"/>
      <c r="AE2450"/>
    </row>
    <row r="2451" spans="2:31" ht="15" hidden="1">
      <c r="B2451" s="313">
        <f t="shared" si="38"/>
        <v>0</v>
      </c>
      <c r="C2451" s="294"/>
      <c r="D2451" s="294"/>
      <c r="E2451" s="294"/>
      <c r="F2451" s="294"/>
      <c r="G2451" s="294"/>
      <c r="H2451" s="294"/>
      <c r="I2451" s="294"/>
      <c r="J2451" s="303"/>
      <c r="K2451" s="302"/>
      <c r="L2451" s="302"/>
      <c r="M2451" s="302"/>
      <c r="N2451" s="302"/>
      <c r="O2451" s="302"/>
      <c r="P2451" s="302"/>
      <c r="Q2451" s="302"/>
      <c r="R2451" s="302"/>
      <c r="S2451" s="302"/>
      <c r="T2451" s="302"/>
      <c r="U2451" s="302"/>
      <c r="V2451" s="302"/>
      <c r="W2451" s="302"/>
      <c r="X2451" s="302"/>
      <c r="Y2451" s="302"/>
      <c r="Z2451" s="302"/>
      <c r="AA2451" s="302"/>
      <c r="AD2451"/>
      <c r="AE2451"/>
    </row>
    <row r="2452" spans="2:31" ht="15" hidden="1">
      <c r="B2452" s="313">
        <f t="shared" si="38"/>
        <v>0</v>
      </c>
      <c r="C2452" s="294"/>
      <c r="D2452" s="294"/>
      <c r="E2452" s="294"/>
      <c r="F2452" s="294"/>
      <c r="G2452" s="294"/>
      <c r="H2452" s="294"/>
      <c r="I2452" s="294"/>
      <c r="J2452" s="303"/>
      <c r="K2452" s="302"/>
      <c r="L2452" s="302"/>
      <c r="M2452" s="302"/>
      <c r="N2452" s="302"/>
      <c r="O2452" s="302"/>
      <c r="P2452" s="302"/>
      <c r="Q2452" s="302"/>
      <c r="R2452" s="302"/>
      <c r="S2452" s="302"/>
      <c r="T2452" s="302"/>
      <c r="U2452" s="302"/>
      <c r="V2452" s="302"/>
      <c r="W2452" s="302"/>
      <c r="X2452" s="302"/>
      <c r="Y2452" s="302"/>
      <c r="Z2452" s="302"/>
      <c r="AA2452" s="302"/>
      <c r="AD2452"/>
      <c r="AE2452"/>
    </row>
    <row r="2453" spans="2:31" ht="15" hidden="1">
      <c r="B2453" s="313">
        <f t="shared" si="38"/>
        <v>0</v>
      </c>
      <c r="C2453" s="294"/>
      <c r="D2453" s="294"/>
      <c r="E2453" s="294"/>
      <c r="F2453" s="294"/>
      <c r="G2453" s="296"/>
      <c r="H2453" s="296"/>
      <c r="I2453" s="296"/>
      <c r="J2453" s="303"/>
      <c r="K2453" s="302"/>
      <c r="L2453" s="302"/>
      <c r="M2453" s="302"/>
      <c r="N2453" s="302"/>
      <c r="O2453" s="302"/>
      <c r="P2453" s="302"/>
      <c r="Q2453" s="302"/>
      <c r="R2453" s="302"/>
      <c r="S2453" s="302"/>
      <c r="T2453" s="302"/>
      <c r="U2453" s="302"/>
      <c r="V2453" s="302"/>
      <c r="W2453" s="302"/>
      <c r="X2453" s="302"/>
      <c r="Y2453" s="302"/>
      <c r="Z2453" s="302"/>
      <c r="AA2453" s="302"/>
      <c r="AD2453"/>
      <c r="AE2453"/>
    </row>
    <row r="2454" spans="2:31" ht="15" hidden="1">
      <c r="B2454" s="313">
        <f t="shared" si="38"/>
        <v>0</v>
      </c>
      <c r="C2454" s="294"/>
      <c r="D2454" s="294"/>
      <c r="E2454" s="294"/>
      <c r="F2454" s="294"/>
      <c r="G2454" s="296"/>
      <c r="H2454" s="296"/>
      <c r="I2454" s="296"/>
      <c r="J2454" s="303"/>
      <c r="K2454" s="302"/>
      <c r="L2454" s="302"/>
      <c r="M2454" s="302"/>
      <c r="N2454" s="302"/>
      <c r="O2454" s="302"/>
      <c r="P2454" s="302"/>
      <c r="Q2454" s="302"/>
      <c r="R2454" s="302"/>
      <c r="S2454" s="302"/>
      <c r="T2454" s="302"/>
      <c r="U2454" s="302"/>
      <c r="V2454" s="302"/>
      <c r="W2454" s="302"/>
      <c r="X2454" s="302"/>
      <c r="Y2454" s="302"/>
      <c r="Z2454" s="302"/>
      <c r="AA2454" s="302"/>
      <c r="AD2454"/>
      <c r="AE2454"/>
    </row>
    <row r="2455" spans="2:31" ht="15" hidden="1">
      <c r="B2455" s="313">
        <f t="shared" si="38"/>
        <v>0</v>
      </c>
      <c r="C2455" s="294"/>
      <c r="D2455" s="294"/>
      <c r="E2455" s="294"/>
      <c r="F2455" s="294"/>
      <c r="G2455" s="296"/>
      <c r="H2455" s="296"/>
      <c r="I2455" s="296"/>
      <c r="J2455" s="303"/>
      <c r="K2455" s="302"/>
      <c r="L2455" s="302"/>
      <c r="M2455" s="302"/>
      <c r="N2455" s="302"/>
      <c r="O2455" s="302"/>
      <c r="P2455" s="302"/>
      <c r="Q2455" s="302"/>
      <c r="R2455" s="302"/>
      <c r="S2455" s="302"/>
      <c r="T2455" s="302"/>
      <c r="U2455" s="302"/>
      <c r="V2455" s="302"/>
      <c r="W2455" s="302"/>
      <c r="X2455" s="302"/>
      <c r="Y2455" s="302"/>
      <c r="Z2455" s="302"/>
      <c r="AA2455" s="302"/>
      <c r="AD2455"/>
      <c r="AE2455"/>
    </row>
    <row r="2456" spans="2:31" ht="15" hidden="1">
      <c r="B2456" s="313">
        <f t="shared" si="38"/>
        <v>0</v>
      </c>
      <c r="C2456" s="294"/>
      <c r="D2456" s="294"/>
      <c r="E2456" s="296"/>
      <c r="F2456" s="296"/>
      <c r="G2456" s="296"/>
      <c r="H2456" s="296"/>
      <c r="I2456" s="296"/>
      <c r="J2456" s="303"/>
      <c r="K2456" s="302"/>
      <c r="L2456" s="302"/>
      <c r="M2456" s="302"/>
      <c r="N2456" s="302"/>
      <c r="O2456" s="302"/>
      <c r="P2456" s="302"/>
      <c r="Q2456" s="302"/>
      <c r="R2456" s="302"/>
      <c r="S2456" s="302"/>
      <c r="T2456" s="302"/>
      <c r="U2456" s="302"/>
      <c r="V2456" s="302"/>
      <c r="W2456" s="302"/>
      <c r="X2456" s="302"/>
      <c r="Y2456" s="302"/>
      <c r="Z2456" s="302"/>
      <c r="AA2456" s="302"/>
      <c r="AD2456"/>
      <c r="AE2456"/>
    </row>
    <row r="2457" spans="2:31" ht="15" hidden="1">
      <c r="B2457" s="313">
        <f t="shared" si="38"/>
        <v>0</v>
      </c>
      <c r="C2457" s="294"/>
      <c r="D2457" s="294"/>
      <c r="E2457" s="296"/>
      <c r="F2457" s="296"/>
      <c r="G2457" s="296"/>
      <c r="H2457" s="296"/>
      <c r="I2457" s="296"/>
      <c r="J2457" s="303"/>
      <c r="K2457" s="302"/>
      <c r="L2457" s="302"/>
      <c r="M2457" s="302"/>
      <c r="N2457" s="302"/>
      <c r="O2457" s="302"/>
      <c r="P2457" s="302"/>
      <c r="Q2457" s="302"/>
      <c r="R2457" s="302"/>
      <c r="S2457" s="302"/>
      <c r="T2457" s="302"/>
      <c r="U2457" s="302"/>
      <c r="V2457" s="302"/>
      <c r="W2457" s="302"/>
      <c r="X2457" s="302"/>
      <c r="Y2457" s="302"/>
      <c r="Z2457" s="302"/>
      <c r="AA2457" s="302"/>
      <c r="AD2457"/>
      <c r="AE2457"/>
    </row>
    <row r="2458" spans="2:31" ht="15" hidden="1">
      <c r="B2458" s="313">
        <f t="shared" si="38"/>
        <v>0</v>
      </c>
      <c r="C2458" s="294"/>
      <c r="D2458" s="294"/>
      <c r="E2458" s="296"/>
      <c r="F2458" s="296"/>
      <c r="G2458" s="296"/>
      <c r="H2458" s="296"/>
      <c r="I2458" s="296"/>
      <c r="J2458" s="303"/>
      <c r="K2458" s="302"/>
      <c r="L2458" s="302"/>
      <c r="M2458" s="302"/>
      <c r="N2458" s="302"/>
      <c r="O2458" s="302"/>
      <c r="P2458" s="302"/>
      <c r="Q2458" s="302"/>
      <c r="R2458" s="302"/>
      <c r="S2458" s="302"/>
      <c r="T2458" s="302"/>
      <c r="U2458" s="302"/>
      <c r="V2458" s="302"/>
      <c r="W2458" s="302"/>
      <c r="X2458" s="302"/>
      <c r="Y2458" s="302"/>
      <c r="Z2458" s="302"/>
      <c r="AA2458" s="302"/>
      <c r="AD2458"/>
      <c r="AE2458"/>
    </row>
    <row r="2459" spans="2:31" ht="15" hidden="1">
      <c r="B2459" s="313">
        <f t="shared" si="38"/>
        <v>0</v>
      </c>
      <c r="C2459" s="294"/>
      <c r="D2459" s="294"/>
      <c r="E2459" s="296"/>
      <c r="F2459" s="296"/>
      <c r="G2459" s="296"/>
      <c r="H2459" s="296"/>
      <c r="I2459" s="296"/>
      <c r="J2459" s="303"/>
      <c r="K2459" s="302"/>
      <c r="L2459" s="302"/>
      <c r="M2459" s="302"/>
      <c r="N2459" s="302"/>
      <c r="O2459" s="302"/>
      <c r="P2459" s="302"/>
      <c r="Q2459" s="302"/>
      <c r="R2459" s="302"/>
      <c r="S2459" s="302"/>
      <c r="T2459" s="302"/>
      <c r="U2459" s="302"/>
      <c r="V2459" s="302"/>
      <c r="W2459" s="302"/>
      <c r="X2459" s="302"/>
      <c r="Y2459" s="302"/>
      <c r="Z2459" s="302"/>
      <c r="AA2459" s="302"/>
      <c r="AD2459"/>
      <c r="AE2459"/>
    </row>
    <row r="2460" spans="2:31" ht="15" hidden="1">
      <c r="B2460" s="313">
        <f t="shared" si="38"/>
        <v>0</v>
      </c>
      <c r="C2460" s="294"/>
      <c r="D2460" s="294"/>
      <c r="E2460" s="296"/>
      <c r="F2460" s="296"/>
      <c r="G2460" s="296"/>
      <c r="H2460" s="296"/>
      <c r="I2460" s="296"/>
      <c r="J2460" s="303"/>
      <c r="K2460" s="302"/>
      <c r="L2460" s="302"/>
      <c r="M2460" s="302"/>
      <c r="N2460" s="302"/>
      <c r="O2460" s="302"/>
      <c r="P2460" s="302"/>
      <c r="Q2460" s="302"/>
      <c r="R2460" s="302"/>
      <c r="S2460" s="302"/>
      <c r="T2460" s="302"/>
      <c r="U2460" s="302"/>
      <c r="V2460" s="302"/>
      <c r="W2460" s="302"/>
      <c r="X2460" s="302"/>
      <c r="Y2460" s="302"/>
      <c r="Z2460" s="302"/>
      <c r="AA2460" s="302"/>
      <c r="AD2460"/>
      <c r="AE2460"/>
    </row>
    <row r="2461" spans="2:31" ht="15" hidden="1">
      <c r="B2461" s="313">
        <f t="shared" si="38"/>
        <v>0</v>
      </c>
      <c r="C2461" s="294"/>
      <c r="D2461" s="294"/>
      <c r="E2461" s="296"/>
      <c r="F2461" s="296"/>
      <c r="G2461" s="296"/>
      <c r="H2461" s="296"/>
      <c r="I2461" s="296"/>
      <c r="J2461" s="303"/>
      <c r="K2461" s="302"/>
      <c r="L2461" s="302"/>
      <c r="M2461" s="302"/>
      <c r="N2461" s="302"/>
      <c r="O2461" s="302"/>
      <c r="P2461" s="302"/>
      <c r="Q2461" s="302"/>
      <c r="R2461" s="302"/>
      <c r="S2461" s="302"/>
      <c r="T2461" s="302"/>
      <c r="U2461" s="302"/>
      <c r="V2461" s="302"/>
      <c r="W2461" s="302"/>
      <c r="X2461" s="302"/>
      <c r="Y2461" s="302"/>
      <c r="Z2461" s="302"/>
      <c r="AA2461" s="302"/>
      <c r="AD2461"/>
      <c r="AE2461"/>
    </row>
    <row r="2462" spans="2:31" ht="15" hidden="1">
      <c r="B2462" s="313">
        <f t="shared" si="38"/>
        <v>0</v>
      </c>
      <c r="C2462" s="294"/>
      <c r="D2462" s="294"/>
      <c r="E2462" s="296"/>
      <c r="F2462" s="296"/>
      <c r="G2462" s="296"/>
      <c r="H2462" s="296"/>
      <c r="I2462" s="296"/>
      <c r="J2462" s="303"/>
      <c r="K2462" s="302"/>
      <c r="L2462" s="302"/>
      <c r="M2462" s="302"/>
      <c r="N2462" s="302"/>
      <c r="O2462" s="302"/>
      <c r="P2462" s="302"/>
      <c r="Q2462" s="302"/>
      <c r="R2462" s="302"/>
      <c r="S2462" s="302"/>
      <c r="T2462" s="302"/>
      <c r="U2462" s="302"/>
      <c r="V2462" s="302"/>
      <c r="W2462" s="302"/>
      <c r="X2462" s="302"/>
      <c r="Y2462" s="302"/>
      <c r="Z2462" s="302"/>
      <c r="AA2462" s="302"/>
      <c r="AD2462"/>
      <c r="AE2462"/>
    </row>
    <row r="2463" spans="2:31" ht="15" hidden="1">
      <c r="B2463" s="313">
        <f t="shared" si="38"/>
        <v>0</v>
      </c>
      <c r="C2463" s="294"/>
      <c r="D2463" s="294"/>
      <c r="E2463" s="296"/>
      <c r="F2463" s="296"/>
      <c r="G2463" s="296"/>
      <c r="H2463" s="296"/>
      <c r="I2463" s="296"/>
      <c r="J2463" s="303"/>
      <c r="K2463" s="302"/>
      <c r="L2463" s="302"/>
      <c r="M2463" s="302"/>
      <c r="N2463" s="302"/>
      <c r="O2463" s="302"/>
      <c r="P2463" s="302"/>
      <c r="Q2463" s="302"/>
      <c r="R2463" s="302"/>
      <c r="S2463" s="302"/>
      <c r="T2463" s="302"/>
      <c r="U2463" s="302"/>
      <c r="V2463" s="302"/>
      <c r="W2463" s="302"/>
      <c r="X2463" s="302"/>
      <c r="Y2463" s="302"/>
      <c r="Z2463" s="302"/>
      <c r="AA2463" s="302"/>
      <c r="AD2463"/>
      <c r="AE2463"/>
    </row>
    <row r="2464" spans="2:31" ht="15" hidden="1">
      <c r="B2464" s="313">
        <f t="shared" si="38"/>
        <v>0</v>
      </c>
      <c r="C2464" s="294"/>
      <c r="D2464" s="294"/>
      <c r="E2464" s="296"/>
      <c r="F2464" s="296"/>
      <c r="G2464" s="296"/>
      <c r="H2464" s="296"/>
      <c r="I2464" s="296"/>
      <c r="J2464" s="303"/>
      <c r="K2464" s="302"/>
      <c r="L2464" s="302"/>
      <c r="M2464" s="302"/>
      <c r="N2464" s="302"/>
      <c r="O2464" s="302"/>
      <c r="P2464" s="302"/>
      <c r="Q2464" s="302"/>
      <c r="R2464" s="302"/>
      <c r="S2464" s="302"/>
      <c r="T2464" s="302"/>
      <c r="U2464" s="302"/>
      <c r="V2464" s="302"/>
      <c r="W2464" s="302"/>
      <c r="X2464" s="302"/>
      <c r="Y2464" s="302"/>
      <c r="Z2464" s="302"/>
      <c r="AA2464" s="302"/>
      <c r="AD2464"/>
      <c r="AE2464"/>
    </row>
    <row r="2465" spans="2:31" ht="15" hidden="1">
      <c r="B2465" s="313">
        <f t="shared" si="38"/>
        <v>0</v>
      </c>
      <c r="C2465" s="294"/>
      <c r="D2465" s="294"/>
      <c r="E2465" s="296"/>
      <c r="F2465" s="296"/>
      <c r="G2465" s="296"/>
      <c r="H2465" s="296"/>
      <c r="I2465" s="296"/>
      <c r="J2465" s="303"/>
      <c r="K2465" s="302"/>
      <c r="L2465" s="302"/>
      <c r="M2465" s="302"/>
      <c r="N2465" s="302"/>
      <c r="O2465" s="302"/>
      <c r="P2465" s="302"/>
      <c r="Q2465" s="302"/>
      <c r="R2465" s="302"/>
      <c r="S2465" s="302"/>
      <c r="T2465" s="302"/>
      <c r="U2465" s="302"/>
      <c r="V2465" s="302"/>
      <c r="W2465" s="302"/>
      <c r="X2465" s="302"/>
      <c r="Y2465" s="302"/>
      <c r="Z2465" s="302"/>
      <c r="AA2465" s="302"/>
      <c r="AD2465"/>
      <c r="AE2465"/>
    </row>
    <row r="2466" spans="2:31" ht="15" hidden="1">
      <c r="B2466" s="313">
        <f t="shared" si="38"/>
        <v>0</v>
      </c>
      <c r="C2466" s="294"/>
      <c r="D2466" s="294"/>
      <c r="E2466" s="294"/>
      <c r="F2466" s="294"/>
      <c r="G2466" s="296"/>
      <c r="H2466" s="296"/>
      <c r="I2466" s="296"/>
      <c r="J2466" s="303"/>
      <c r="K2466" s="302"/>
      <c r="L2466" s="302"/>
      <c r="M2466" s="302"/>
      <c r="N2466" s="302"/>
      <c r="O2466" s="302"/>
      <c r="P2466" s="302"/>
      <c r="Q2466" s="302"/>
      <c r="R2466" s="302"/>
      <c r="S2466" s="302"/>
      <c r="T2466" s="302"/>
      <c r="U2466" s="302"/>
      <c r="V2466" s="302"/>
      <c r="W2466" s="302"/>
      <c r="X2466" s="302"/>
      <c r="Y2466" s="302"/>
      <c r="Z2466" s="302"/>
      <c r="AA2466" s="302"/>
      <c r="AD2466"/>
      <c r="AE2466"/>
    </row>
    <row r="2467" spans="2:31" ht="15" hidden="1">
      <c r="B2467" s="313">
        <f t="shared" si="38"/>
        <v>0</v>
      </c>
      <c r="C2467" s="294"/>
      <c r="D2467" s="294"/>
      <c r="E2467" s="294"/>
      <c r="F2467" s="294"/>
      <c r="G2467" s="294"/>
      <c r="H2467" s="294"/>
      <c r="I2467" s="294"/>
      <c r="J2467" s="303"/>
      <c r="K2467" s="302"/>
      <c r="L2467" s="302"/>
      <c r="M2467" s="302"/>
      <c r="N2467" s="302"/>
      <c r="O2467" s="302"/>
      <c r="P2467" s="302"/>
      <c r="Q2467" s="302"/>
      <c r="R2467" s="302"/>
      <c r="S2467" s="302"/>
      <c r="T2467" s="302"/>
      <c r="U2467" s="302"/>
      <c r="V2467" s="302"/>
      <c r="W2467" s="302"/>
      <c r="X2467" s="302"/>
      <c r="Y2467" s="302"/>
      <c r="Z2467" s="302"/>
      <c r="AA2467" s="302"/>
      <c r="AD2467"/>
      <c r="AE2467"/>
    </row>
    <row r="2468" spans="2:31" ht="15" hidden="1">
      <c r="B2468" s="313">
        <f t="shared" si="38"/>
        <v>0</v>
      </c>
      <c r="C2468" s="294"/>
      <c r="D2468" s="294"/>
      <c r="E2468" s="296"/>
      <c r="F2468" s="296"/>
      <c r="G2468" s="296"/>
      <c r="H2468" s="296"/>
      <c r="I2468" s="296"/>
      <c r="J2468" s="303"/>
      <c r="K2468" s="302"/>
      <c r="L2468" s="302"/>
      <c r="M2468" s="302"/>
      <c r="N2468" s="302"/>
      <c r="O2468" s="302"/>
      <c r="P2468" s="302"/>
      <c r="Q2468" s="302"/>
      <c r="R2468" s="302"/>
      <c r="S2468" s="302"/>
      <c r="T2468" s="302"/>
      <c r="U2468" s="302"/>
      <c r="V2468" s="302"/>
      <c r="W2468" s="302"/>
      <c r="X2468" s="302"/>
      <c r="Y2468" s="302"/>
      <c r="Z2468" s="302"/>
      <c r="AA2468" s="302"/>
      <c r="AD2468"/>
      <c r="AE2468"/>
    </row>
    <row r="2469" spans="2:31" ht="15" hidden="1">
      <c r="B2469" s="313">
        <f t="shared" si="38"/>
        <v>0</v>
      </c>
      <c r="C2469" s="294"/>
      <c r="D2469" s="294"/>
      <c r="E2469" s="296"/>
      <c r="F2469" s="296"/>
      <c r="G2469" s="296"/>
      <c r="H2469" s="296"/>
      <c r="I2469" s="296"/>
      <c r="J2469" s="303"/>
      <c r="K2469" s="302"/>
      <c r="L2469" s="302"/>
      <c r="M2469" s="302"/>
      <c r="N2469" s="302"/>
      <c r="O2469" s="302"/>
      <c r="P2469" s="302"/>
      <c r="Q2469" s="302"/>
      <c r="R2469" s="302"/>
      <c r="S2469" s="302"/>
      <c r="T2469" s="302"/>
      <c r="U2469" s="302"/>
      <c r="V2469" s="302"/>
      <c r="W2469" s="302"/>
      <c r="X2469" s="302"/>
      <c r="Y2469" s="302"/>
      <c r="Z2469" s="302"/>
      <c r="AA2469" s="302"/>
      <c r="AD2469"/>
      <c r="AE2469"/>
    </row>
    <row r="2470" spans="2:31" ht="15" hidden="1">
      <c r="B2470" s="313">
        <f t="shared" si="38"/>
        <v>0</v>
      </c>
      <c r="C2470" s="294"/>
      <c r="D2470" s="294"/>
      <c r="E2470" s="296"/>
      <c r="F2470" s="296"/>
      <c r="G2470" s="296"/>
      <c r="H2470" s="296"/>
      <c r="I2470" s="296"/>
      <c r="J2470" s="303"/>
      <c r="K2470" s="302"/>
      <c r="L2470" s="302"/>
      <c r="M2470" s="302"/>
      <c r="N2470" s="302"/>
      <c r="O2470" s="302"/>
      <c r="P2470" s="302"/>
      <c r="Q2470" s="302"/>
      <c r="R2470" s="302"/>
      <c r="S2470" s="302"/>
      <c r="T2470" s="302"/>
      <c r="U2470" s="302"/>
      <c r="V2470" s="302"/>
      <c r="W2470" s="302"/>
      <c r="X2470" s="302"/>
      <c r="Y2470" s="302"/>
      <c r="Z2470" s="302"/>
      <c r="AA2470" s="302"/>
      <c r="AD2470"/>
      <c r="AE2470"/>
    </row>
    <row r="2471" spans="2:31" ht="15" hidden="1">
      <c r="B2471" s="313">
        <f t="shared" si="38"/>
        <v>0</v>
      </c>
      <c r="C2471" s="294"/>
      <c r="D2471" s="294"/>
      <c r="E2471" s="296"/>
      <c r="F2471" s="296"/>
      <c r="G2471" s="296"/>
      <c r="H2471" s="296"/>
      <c r="I2471" s="296"/>
      <c r="J2471" s="303"/>
      <c r="K2471" s="302"/>
      <c r="L2471" s="302"/>
      <c r="M2471" s="302"/>
      <c r="N2471" s="302"/>
      <c r="O2471" s="302"/>
      <c r="P2471" s="302"/>
      <c r="Q2471" s="302"/>
      <c r="R2471" s="302"/>
      <c r="S2471" s="302"/>
      <c r="T2471" s="302"/>
      <c r="U2471" s="302"/>
      <c r="V2471" s="302"/>
      <c r="W2471" s="302"/>
      <c r="X2471" s="302"/>
      <c r="Y2471" s="302"/>
      <c r="Z2471" s="302"/>
      <c r="AA2471" s="302"/>
      <c r="AD2471"/>
      <c r="AE2471"/>
    </row>
    <row r="2472" spans="2:31" ht="15" hidden="1">
      <c r="B2472" s="313">
        <f t="shared" si="38"/>
        <v>0</v>
      </c>
      <c r="C2472" s="294"/>
      <c r="D2472" s="294"/>
      <c r="E2472" s="296"/>
      <c r="F2472" s="296"/>
      <c r="G2472" s="296"/>
      <c r="H2472" s="296"/>
      <c r="I2472" s="296"/>
      <c r="J2472" s="303"/>
      <c r="K2472" s="302"/>
      <c r="L2472" s="302"/>
      <c r="M2472" s="302"/>
      <c r="N2472" s="302"/>
      <c r="O2472" s="302"/>
      <c r="P2472" s="302"/>
      <c r="Q2472" s="302"/>
      <c r="R2472" s="302"/>
      <c r="S2472" s="302"/>
      <c r="T2472" s="302"/>
      <c r="U2472" s="302"/>
      <c r="V2472" s="302"/>
      <c r="W2472" s="302"/>
      <c r="X2472" s="302"/>
      <c r="Y2472" s="302"/>
      <c r="Z2472" s="302"/>
      <c r="AA2472" s="302"/>
      <c r="AD2472"/>
      <c r="AE2472"/>
    </row>
    <row r="2473" spans="2:31" ht="15" hidden="1">
      <c r="B2473" s="313">
        <f t="shared" si="38"/>
        <v>0</v>
      </c>
      <c r="C2473" s="294"/>
      <c r="D2473" s="294"/>
      <c r="E2473" s="296"/>
      <c r="F2473" s="296"/>
      <c r="G2473" s="296"/>
      <c r="H2473" s="296"/>
      <c r="I2473" s="296"/>
      <c r="J2473" s="303"/>
      <c r="K2473" s="302"/>
      <c r="L2473" s="302"/>
      <c r="M2473" s="302"/>
      <c r="N2473" s="302"/>
      <c r="O2473" s="302"/>
      <c r="P2473" s="302"/>
      <c r="Q2473" s="302"/>
      <c r="R2473" s="302"/>
      <c r="S2473" s="302"/>
      <c r="T2473" s="302"/>
      <c r="U2473" s="302"/>
      <c r="V2473" s="302"/>
      <c r="W2473" s="302"/>
      <c r="X2473" s="302"/>
      <c r="Y2473" s="302"/>
      <c r="Z2473" s="302"/>
      <c r="AA2473" s="302"/>
      <c r="AD2473"/>
      <c r="AE2473"/>
    </row>
    <row r="2474" spans="2:31" ht="15" hidden="1">
      <c r="B2474" s="313">
        <f t="shared" si="38"/>
        <v>0</v>
      </c>
      <c r="C2474" s="294"/>
      <c r="D2474" s="294"/>
      <c r="E2474" s="296"/>
      <c r="F2474" s="296"/>
      <c r="G2474" s="296"/>
      <c r="H2474" s="296"/>
      <c r="I2474" s="296"/>
      <c r="J2474" s="303"/>
      <c r="K2474" s="302"/>
      <c r="L2474" s="302"/>
      <c r="M2474" s="302"/>
      <c r="N2474" s="302"/>
      <c r="O2474" s="302"/>
      <c r="P2474" s="302"/>
      <c r="Q2474" s="302"/>
      <c r="R2474" s="302"/>
      <c r="S2474" s="302"/>
      <c r="T2474" s="302"/>
      <c r="U2474" s="302"/>
      <c r="V2474" s="302"/>
      <c r="W2474" s="302"/>
      <c r="X2474" s="302"/>
      <c r="Y2474" s="302"/>
      <c r="Z2474" s="302"/>
      <c r="AA2474" s="302"/>
      <c r="AD2474"/>
      <c r="AE2474"/>
    </row>
    <row r="2475" spans="2:31" ht="15" hidden="1">
      <c r="B2475" s="313">
        <f t="shared" si="38"/>
        <v>0</v>
      </c>
      <c r="C2475" s="294"/>
      <c r="D2475" s="294"/>
      <c r="E2475" s="296"/>
      <c r="F2475" s="296"/>
      <c r="G2475" s="296"/>
      <c r="H2475" s="296"/>
      <c r="I2475" s="296"/>
      <c r="J2475" s="303"/>
      <c r="K2475" s="302"/>
      <c r="L2475" s="302"/>
      <c r="M2475" s="302"/>
      <c r="N2475" s="302"/>
      <c r="O2475" s="302"/>
      <c r="P2475" s="302"/>
      <c r="Q2475" s="302"/>
      <c r="R2475" s="302"/>
      <c r="S2475" s="302"/>
      <c r="T2475" s="302"/>
      <c r="U2475" s="302"/>
      <c r="V2475" s="302"/>
      <c r="W2475" s="302"/>
      <c r="X2475" s="302"/>
      <c r="Y2475" s="302"/>
      <c r="Z2475" s="302"/>
      <c r="AA2475" s="302"/>
      <c r="AD2475"/>
      <c r="AE2475"/>
    </row>
    <row r="2476" spans="2:31" ht="15" hidden="1">
      <c r="B2476" s="313">
        <f t="shared" si="38"/>
        <v>0</v>
      </c>
      <c r="C2476" s="296"/>
      <c r="D2476" s="296"/>
      <c r="E2476" s="296"/>
      <c r="F2476" s="296"/>
      <c r="G2476" s="296"/>
      <c r="H2476" s="296"/>
      <c r="I2476" s="296"/>
      <c r="J2476" s="303"/>
      <c r="K2476" s="302"/>
      <c r="L2476" s="302"/>
      <c r="M2476" s="302"/>
      <c r="N2476" s="302"/>
      <c r="O2476" s="302"/>
      <c r="P2476" s="302"/>
      <c r="Q2476" s="302"/>
      <c r="R2476" s="302"/>
      <c r="S2476" s="302"/>
      <c r="T2476" s="302"/>
      <c r="U2476" s="302"/>
      <c r="V2476" s="302"/>
      <c r="W2476" s="302"/>
      <c r="X2476" s="302"/>
      <c r="Y2476" s="302"/>
      <c r="Z2476" s="302"/>
      <c r="AA2476" s="302"/>
      <c r="AD2476"/>
      <c r="AE2476"/>
    </row>
    <row r="2477" spans="2:31" ht="15" hidden="1">
      <c r="B2477" s="313">
        <f t="shared" si="38"/>
        <v>0</v>
      </c>
      <c r="C2477" s="296"/>
      <c r="D2477" s="296"/>
      <c r="E2477" s="296"/>
      <c r="F2477" s="296"/>
      <c r="G2477" s="296"/>
      <c r="H2477" s="296"/>
      <c r="I2477" s="296"/>
      <c r="J2477" s="303"/>
      <c r="K2477" s="302"/>
      <c r="L2477" s="302"/>
      <c r="M2477" s="302"/>
      <c r="N2477" s="302"/>
      <c r="O2477" s="302"/>
      <c r="P2477" s="302"/>
      <c r="Q2477" s="302"/>
      <c r="R2477" s="302"/>
      <c r="S2477" s="302"/>
      <c r="T2477" s="302"/>
      <c r="U2477" s="302"/>
      <c r="V2477" s="302"/>
      <c r="W2477" s="302"/>
      <c r="X2477" s="302"/>
      <c r="Y2477" s="302"/>
      <c r="Z2477" s="302"/>
      <c r="AA2477" s="302"/>
      <c r="AD2477"/>
      <c r="AE2477"/>
    </row>
    <row r="2478" spans="2:31" ht="15" hidden="1">
      <c r="B2478" s="313">
        <f t="shared" si="38"/>
        <v>0</v>
      </c>
      <c r="C2478" s="296"/>
      <c r="D2478" s="296"/>
      <c r="E2478" s="296"/>
      <c r="F2478" s="296"/>
      <c r="G2478" s="296"/>
      <c r="H2478" s="296"/>
      <c r="I2478" s="296"/>
      <c r="J2478" s="303"/>
      <c r="K2478" s="302"/>
      <c r="L2478" s="302"/>
      <c r="M2478" s="302"/>
      <c r="N2478" s="302"/>
      <c r="O2478" s="302"/>
      <c r="P2478" s="302"/>
      <c r="Q2478" s="302"/>
      <c r="R2478" s="302"/>
      <c r="S2478" s="302"/>
      <c r="T2478" s="302"/>
      <c r="U2478" s="302"/>
      <c r="V2478" s="302"/>
      <c r="W2478" s="302"/>
      <c r="X2478" s="302"/>
      <c r="Y2478" s="302"/>
      <c r="Z2478" s="302"/>
      <c r="AA2478" s="302"/>
      <c r="AD2478"/>
      <c r="AE2478"/>
    </row>
    <row r="2479" spans="2:31" ht="15" hidden="1">
      <c r="B2479" s="313">
        <f t="shared" si="38"/>
        <v>0</v>
      </c>
      <c r="C2479" s="296"/>
      <c r="D2479" s="296"/>
      <c r="E2479" s="296"/>
      <c r="F2479" s="296"/>
      <c r="G2479" s="296"/>
      <c r="H2479" s="296"/>
      <c r="I2479" s="296"/>
      <c r="J2479" s="303"/>
      <c r="K2479" s="302"/>
      <c r="L2479" s="302"/>
      <c r="M2479" s="302"/>
      <c r="N2479" s="302"/>
      <c r="O2479" s="302"/>
      <c r="P2479" s="302"/>
      <c r="Q2479" s="302"/>
      <c r="R2479" s="302"/>
      <c r="S2479" s="302"/>
      <c r="T2479" s="302"/>
      <c r="U2479" s="302"/>
      <c r="V2479" s="302"/>
      <c r="W2479" s="302"/>
      <c r="X2479" s="302"/>
      <c r="Y2479" s="302"/>
      <c r="Z2479" s="302"/>
      <c r="AA2479" s="302"/>
      <c r="AD2479"/>
      <c r="AE2479"/>
    </row>
    <row r="2480" spans="2:31" ht="15" hidden="1">
      <c r="B2480" s="313">
        <f t="shared" si="38"/>
        <v>0</v>
      </c>
      <c r="C2480" s="296"/>
      <c r="D2480" s="296"/>
      <c r="E2480" s="296"/>
      <c r="F2480" s="296"/>
      <c r="G2480" s="296"/>
      <c r="H2480" s="296"/>
      <c r="I2480" s="296"/>
      <c r="J2480" s="303"/>
      <c r="K2480" s="302"/>
      <c r="L2480" s="302"/>
      <c r="M2480" s="302"/>
      <c r="N2480" s="302"/>
      <c r="O2480" s="302"/>
      <c r="P2480" s="302"/>
      <c r="Q2480" s="302"/>
      <c r="R2480" s="302"/>
      <c r="S2480" s="302"/>
      <c r="T2480" s="302"/>
      <c r="U2480" s="302"/>
      <c r="V2480" s="302"/>
      <c r="W2480" s="302"/>
      <c r="X2480" s="302"/>
      <c r="Y2480" s="302"/>
      <c r="Z2480" s="302"/>
      <c r="AA2480" s="302"/>
      <c r="AD2480"/>
      <c r="AE2480"/>
    </row>
    <row r="2481" spans="2:31" ht="15" hidden="1">
      <c r="B2481" s="313">
        <f t="shared" si="38"/>
        <v>0</v>
      </c>
      <c r="C2481" s="296"/>
      <c r="D2481" s="296"/>
      <c r="E2481" s="296"/>
      <c r="F2481" s="296"/>
      <c r="G2481" s="296"/>
      <c r="H2481" s="296"/>
      <c r="I2481" s="296"/>
      <c r="J2481" s="303"/>
      <c r="K2481" s="302"/>
      <c r="L2481" s="302"/>
      <c r="M2481" s="302"/>
      <c r="N2481" s="302"/>
      <c r="O2481" s="302"/>
      <c r="P2481" s="302"/>
      <c r="Q2481" s="302"/>
      <c r="R2481" s="302"/>
      <c r="S2481" s="302"/>
      <c r="T2481" s="302"/>
      <c r="U2481" s="302"/>
      <c r="V2481" s="302"/>
      <c r="W2481" s="302"/>
      <c r="X2481" s="302"/>
      <c r="Y2481" s="302"/>
      <c r="Z2481" s="302"/>
      <c r="AA2481" s="302"/>
      <c r="AD2481"/>
      <c r="AE2481"/>
    </row>
    <row r="2482" spans="2:31" ht="15" hidden="1">
      <c r="B2482" s="313">
        <f t="shared" si="38"/>
        <v>0</v>
      </c>
      <c r="C2482" s="296"/>
      <c r="D2482" s="296"/>
      <c r="E2482" s="296"/>
      <c r="F2482" s="296"/>
      <c r="G2482" s="296"/>
      <c r="H2482" s="296"/>
      <c r="I2482" s="296"/>
      <c r="J2482" s="303"/>
      <c r="K2482" s="302"/>
      <c r="L2482" s="302"/>
      <c r="M2482" s="302"/>
      <c r="N2482" s="302"/>
      <c r="O2482" s="302"/>
      <c r="P2482" s="302"/>
      <c r="Q2482" s="302"/>
      <c r="R2482" s="302"/>
      <c r="S2482" s="302"/>
      <c r="T2482" s="302"/>
      <c r="U2482" s="302"/>
      <c r="V2482" s="302"/>
      <c r="W2482" s="302"/>
      <c r="X2482" s="302"/>
      <c r="Y2482" s="302"/>
      <c r="Z2482" s="302"/>
      <c r="AA2482" s="302"/>
      <c r="AD2482"/>
      <c r="AE2482"/>
    </row>
    <row r="2483" spans="2:31" ht="15" hidden="1">
      <c r="B2483" s="313">
        <f t="shared" si="38"/>
        <v>0</v>
      </c>
      <c r="C2483" s="296"/>
      <c r="D2483" s="296"/>
      <c r="E2483" s="296"/>
      <c r="F2483" s="296"/>
      <c r="G2483" s="296"/>
      <c r="H2483" s="296"/>
      <c r="I2483" s="296"/>
      <c r="J2483" s="303"/>
      <c r="K2483" s="302"/>
      <c r="L2483" s="302"/>
      <c r="M2483" s="302"/>
      <c r="N2483" s="302"/>
      <c r="O2483" s="302"/>
      <c r="P2483" s="302"/>
      <c r="Q2483" s="302"/>
      <c r="R2483" s="302"/>
      <c r="S2483" s="302"/>
      <c r="T2483" s="302"/>
      <c r="U2483" s="302"/>
      <c r="V2483" s="302"/>
      <c r="W2483" s="302"/>
      <c r="X2483" s="302"/>
      <c r="Y2483" s="302"/>
      <c r="Z2483" s="302"/>
      <c r="AA2483" s="302"/>
      <c r="AD2483"/>
      <c r="AE2483"/>
    </row>
    <row r="2484" spans="2:31" ht="15" hidden="1">
      <c r="B2484" s="313">
        <f t="shared" si="38"/>
        <v>0</v>
      </c>
      <c r="C2484" s="296"/>
      <c r="D2484" s="296"/>
      <c r="E2484" s="296"/>
      <c r="F2484" s="296"/>
      <c r="G2484" s="296"/>
      <c r="H2484" s="296"/>
      <c r="I2484" s="296"/>
      <c r="J2484" s="303"/>
      <c r="K2484" s="302"/>
      <c r="L2484" s="302"/>
      <c r="M2484" s="302"/>
      <c r="N2484" s="302"/>
      <c r="O2484" s="302"/>
      <c r="P2484" s="302"/>
      <c r="Q2484" s="302"/>
      <c r="R2484" s="302"/>
      <c r="S2484" s="302"/>
      <c r="T2484" s="302"/>
      <c r="U2484" s="302"/>
      <c r="V2484" s="302"/>
      <c r="W2484" s="302"/>
      <c r="X2484" s="302"/>
      <c r="Y2484" s="302"/>
      <c r="Z2484" s="302"/>
      <c r="AA2484" s="302"/>
      <c r="AD2484"/>
      <c r="AE2484"/>
    </row>
    <row r="2485" spans="2:31" ht="15" hidden="1">
      <c r="B2485" s="313">
        <f t="shared" si="38"/>
        <v>0</v>
      </c>
      <c r="C2485" s="296"/>
      <c r="D2485" s="296"/>
      <c r="E2485" s="296"/>
      <c r="F2485" s="296"/>
      <c r="G2485" s="296"/>
      <c r="H2485" s="296"/>
      <c r="I2485" s="296"/>
      <c r="J2485" s="303"/>
      <c r="K2485" s="302"/>
      <c r="L2485" s="302"/>
      <c r="M2485" s="302"/>
      <c r="N2485" s="302"/>
      <c r="O2485" s="302"/>
      <c r="P2485" s="302"/>
      <c r="Q2485" s="302"/>
      <c r="R2485" s="302"/>
      <c r="S2485" s="302"/>
      <c r="T2485" s="302"/>
      <c r="U2485" s="302"/>
      <c r="V2485" s="302"/>
      <c r="W2485" s="302"/>
      <c r="X2485" s="302"/>
      <c r="Y2485" s="302"/>
      <c r="Z2485" s="302"/>
      <c r="AA2485" s="302"/>
      <c r="AD2485"/>
      <c r="AE2485"/>
    </row>
    <row r="2486" spans="2:31" ht="15" hidden="1">
      <c r="B2486" s="313">
        <f t="shared" si="38"/>
        <v>0</v>
      </c>
      <c r="C2486" s="296"/>
      <c r="D2486" s="296"/>
      <c r="E2486" s="296"/>
      <c r="F2486" s="296"/>
      <c r="G2486" s="296"/>
      <c r="H2486" s="296"/>
      <c r="I2486" s="296"/>
      <c r="J2486" s="303"/>
      <c r="K2486" s="302"/>
      <c r="L2486" s="302"/>
      <c r="M2486" s="302"/>
      <c r="N2486" s="302"/>
      <c r="O2486" s="302"/>
      <c r="P2486" s="302"/>
      <c r="Q2486" s="302"/>
      <c r="R2486" s="302"/>
      <c r="S2486" s="302"/>
      <c r="T2486" s="302"/>
      <c r="U2486" s="302"/>
      <c r="V2486" s="302"/>
      <c r="W2486" s="302"/>
      <c r="X2486" s="302"/>
      <c r="Y2486" s="302"/>
      <c r="Z2486" s="302"/>
      <c r="AA2486" s="302"/>
      <c r="AD2486"/>
      <c r="AE2486"/>
    </row>
    <row r="2487" spans="2:31" ht="15" hidden="1">
      <c r="B2487" s="313">
        <f t="shared" si="38"/>
        <v>0</v>
      </c>
      <c r="C2487" s="296"/>
      <c r="D2487" s="296"/>
      <c r="E2487" s="296"/>
      <c r="F2487" s="296"/>
      <c r="G2487" s="296"/>
      <c r="H2487" s="296"/>
      <c r="I2487" s="296"/>
      <c r="J2487" s="303"/>
      <c r="K2487" s="302"/>
      <c r="L2487" s="302"/>
      <c r="M2487" s="302"/>
      <c r="N2487" s="302"/>
      <c r="O2487" s="302"/>
      <c r="P2487" s="302"/>
      <c r="Q2487" s="302"/>
      <c r="R2487" s="302"/>
      <c r="S2487" s="302"/>
      <c r="T2487" s="302"/>
      <c r="U2487" s="302"/>
      <c r="V2487" s="302"/>
      <c r="W2487" s="302"/>
      <c r="X2487" s="302"/>
      <c r="Y2487" s="302"/>
      <c r="Z2487" s="302"/>
      <c r="AA2487" s="302"/>
      <c r="AD2487"/>
      <c r="AE2487"/>
    </row>
    <row r="2488" spans="2:31" ht="15" hidden="1">
      <c r="B2488" s="313">
        <f t="shared" si="38"/>
        <v>0</v>
      </c>
      <c r="C2488" s="296"/>
      <c r="D2488" s="296"/>
      <c r="E2488" s="296"/>
      <c r="F2488" s="296"/>
      <c r="G2488" s="296"/>
      <c r="H2488" s="296"/>
      <c r="I2488" s="296"/>
      <c r="J2488" s="303"/>
      <c r="K2488" s="302"/>
      <c r="L2488" s="302"/>
      <c r="M2488" s="302"/>
      <c r="N2488" s="302"/>
      <c r="O2488" s="302"/>
      <c r="P2488" s="302"/>
      <c r="Q2488" s="302"/>
      <c r="R2488" s="302"/>
      <c r="S2488" s="302"/>
      <c r="T2488" s="302"/>
      <c r="U2488" s="302"/>
      <c r="V2488" s="302"/>
      <c r="W2488" s="302"/>
      <c r="X2488" s="302"/>
      <c r="Y2488" s="302"/>
      <c r="Z2488" s="302"/>
      <c r="AA2488" s="302"/>
      <c r="AD2488"/>
      <c r="AE2488"/>
    </row>
    <row r="2489" spans="2:31" ht="15" hidden="1">
      <c r="B2489" s="313">
        <f t="shared" si="38"/>
        <v>0</v>
      </c>
      <c r="C2489" s="296"/>
      <c r="D2489" s="296"/>
      <c r="E2489" s="296"/>
      <c r="F2489" s="296"/>
      <c r="G2489" s="296"/>
      <c r="H2489" s="296"/>
      <c r="I2489" s="296"/>
      <c r="J2489" s="303"/>
      <c r="K2489" s="302"/>
      <c r="L2489" s="302"/>
      <c r="M2489" s="302"/>
      <c r="N2489" s="302"/>
      <c r="O2489" s="302"/>
      <c r="P2489" s="302"/>
      <c r="Q2489" s="302"/>
      <c r="R2489" s="302"/>
      <c r="S2489" s="302"/>
      <c r="T2489" s="302"/>
      <c r="U2489" s="302"/>
      <c r="V2489" s="302"/>
      <c r="W2489" s="302"/>
      <c r="X2489" s="302"/>
      <c r="Y2489" s="302"/>
      <c r="Z2489" s="302"/>
      <c r="AA2489" s="302"/>
      <c r="AD2489"/>
      <c r="AE2489"/>
    </row>
    <row r="2490" spans="2:31" ht="15" hidden="1">
      <c r="B2490" s="313">
        <f t="shared" si="38"/>
        <v>0</v>
      </c>
      <c r="C2490" s="296"/>
      <c r="D2490" s="296"/>
      <c r="E2490" s="296"/>
      <c r="F2490" s="296"/>
      <c r="G2490" s="296"/>
      <c r="H2490" s="296"/>
      <c r="I2490" s="296"/>
      <c r="J2490" s="303"/>
      <c r="K2490" s="302"/>
      <c r="L2490" s="302"/>
      <c r="M2490" s="302"/>
      <c r="N2490" s="302"/>
      <c r="O2490" s="302"/>
      <c r="P2490" s="302"/>
      <c r="Q2490" s="302"/>
      <c r="R2490" s="302"/>
      <c r="S2490" s="302"/>
      <c r="T2490" s="302"/>
      <c r="U2490" s="302"/>
      <c r="V2490" s="302"/>
      <c r="W2490" s="302"/>
      <c r="X2490" s="302"/>
      <c r="Y2490" s="302"/>
      <c r="Z2490" s="302"/>
      <c r="AA2490" s="302"/>
      <c r="AD2490"/>
      <c r="AE2490"/>
    </row>
    <row r="2491" spans="2:31" ht="15" hidden="1">
      <c r="B2491" s="313">
        <f t="shared" si="38"/>
        <v>0</v>
      </c>
      <c r="C2491" s="296"/>
      <c r="D2491" s="296"/>
      <c r="E2491" s="296"/>
      <c r="F2491" s="296"/>
      <c r="G2491" s="296"/>
      <c r="H2491" s="296"/>
      <c r="I2491" s="296"/>
      <c r="J2491" s="303"/>
      <c r="K2491" s="302"/>
      <c r="L2491" s="302"/>
      <c r="M2491" s="302"/>
      <c r="N2491" s="302"/>
      <c r="O2491" s="302"/>
      <c r="P2491" s="302"/>
      <c r="Q2491" s="302"/>
      <c r="R2491" s="302"/>
      <c r="S2491" s="302"/>
      <c r="T2491" s="302"/>
      <c r="U2491" s="302"/>
      <c r="V2491" s="302"/>
      <c r="W2491" s="302"/>
      <c r="X2491" s="302"/>
      <c r="Y2491" s="302"/>
      <c r="Z2491" s="302"/>
      <c r="AA2491" s="302"/>
      <c r="AD2491"/>
      <c r="AE2491"/>
    </row>
    <row r="2492" spans="2:31" ht="15" hidden="1">
      <c r="B2492" s="313">
        <f t="shared" si="38"/>
        <v>0</v>
      </c>
      <c r="C2492" s="296"/>
      <c r="D2492" s="296"/>
      <c r="E2492" s="296"/>
      <c r="F2492" s="296"/>
      <c r="G2492" s="296"/>
      <c r="H2492" s="296"/>
      <c r="I2492" s="296"/>
      <c r="J2492" s="303"/>
      <c r="K2492" s="302"/>
      <c r="L2492" s="302"/>
      <c r="M2492" s="302"/>
      <c r="N2492" s="302"/>
      <c r="O2492" s="302"/>
      <c r="P2492" s="302"/>
      <c r="Q2492" s="302"/>
      <c r="R2492" s="302"/>
      <c r="S2492" s="302"/>
      <c r="T2492" s="302"/>
      <c r="U2492" s="302"/>
      <c r="V2492" s="302"/>
      <c r="W2492" s="302"/>
      <c r="X2492" s="302"/>
      <c r="Y2492" s="302"/>
      <c r="Z2492" s="302"/>
      <c r="AA2492" s="302"/>
      <c r="AD2492"/>
      <c r="AE2492"/>
    </row>
    <row r="2493" spans="2:31" ht="15" hidden="1">
      <c r="B2493" s="313">
        <f t="shared" si="38"/>
        <v>0</v>
      </c>
      <c r="C2493" s="296"/>
      <c r="D2493" s="296"/>
      <c r="E2493" s="296"/>
      <c r="F2493" s="296"/>
      <c r="G2493" s="296"/>
      <c r="H2493" s="296"/>
      <c r="I2493" s="296"/>
      <c r="J2493" s="303"/>
      <c r="K2493" s="302"/>
      <c r="L2493" s="302"/>
      <c r="M2493" s="302"/>
      <c r="N2493" s="302"/>
      <c r="O2493" s="302"/>
      <c r="P2493" s="302"/>
      <c r="Q2493" s="302"/>
      <c r="R2493" s="302"/>
      <c r="S2493" s="302"/>
      <c r="T2493" s="302"/>
      <c r="U2493" s="302"/>
      <c r="V2493" s="302"/>
      <c r="W2493" s="302"/>
      <c r="X2493" s="302"/>
      <c r="Y2493" s="302"/>
      <c r="Z2493" s="302"/>
      <c r="AA2493" s="302"/>
      <c r="AD2493"/>
      <c r="AE2493"/>
    </row>
    <row r="2494" spans="2:31" ht="15" hidden="1">
      <c r="B2494" s="313">
        <f t="shared" si="38"/>
        <v>0</v>
      </c>
      <c r="C2494" s="296"/>
      <c r="D2494" s="296"/>
      <c r="E2494" s="296"/>
      <c r="F2494" s="296"/>
      <c r="G2494" s="296"/>
      <c r="H2494" s="296"/>
      <c r="I2494" s="296"/>
      <c r="J2494" s="303"/>
      <c r="K2494" s="302"/>
      <c r="L2494" s="302"/>
      <c r="M2494" s="302"/>
      <c r="N2494" s="302"/>
      <c r="O2494" s="302"/>
      <c r="P2494" s="302"/>
      <c r="Q2494" s="302"/>
      <c r="R2494" s="302"/>
      <c r="S2494" s="302"/>
      <c r="T2494" s="302"/>
      <c r="U2494" s="302"/>
      <c r="V2494" s="302"/>
      <c r="W2494" s="302"/>
      <c r="X2494" s="302"/>
      <c r="Y2494" s="302"/>
      <c r="Z2494" s="302"/>
      <c r="AA2494" s="302"/>
      <c r="AD2494"/>
      <c r="AE2494"/>
    </row>
    <row r="2495" spans="2:31" ht="15" hidden="1">
      <c r="B2495" s="313">
        <f t="shared" si="38"/>
        <v>0</v>
      </c>
      <c r="C2495" s="296"/>
      <c r="D2495" s="296"/>
      <c r="E2495" s="296"/>
      <c r="F2495" s="296"/>
      <c r="G2495" s="296"/>
      <c r="H2495" s="296"/>
      <c r="I2495" s="296"/>
      <c r="J2495" s="303"/>
      <c r="K2495" s="302"/>
      <c r="L2495" s="302"/>
      <c r="M2495" s="302"/>
      <c r="N2495" s="302"/>
      <c r="O2495" s="302"/>
      <c r="P2495" s="302"/>
      <c r="Q2495" s="302"/>
      <c r="R2495" s="302"/>
      <c r="S2495" s="302"/>
      <c r="T2495" s="302"/>
      <c r="U2495" s="302"/>
      <c r="V2495" s="302"/>
      <c r="W2495" s="302"/>
      <c r="X2495" s="302"/>
      <c r="Y2495" s="302"/>
      <c r="Z2495" s="302"/>
      <c r="AA2495" s="302"/>
      <c r="AD2495"/>
      <c r="AE2495"/>
    </row>
    <row r="2496" spans="2:31" ht="15" hidden="1">
      <c r="B2496" s="313">
        <f t="shared" si="38"/>
        <v>0</v>
      </c>
      <c r="C2496" s="296"/>
      <c r="D2496" s="296"/>
      <c r="E2496" s="296"/>
      <c r="F2496" s="296"/>
      <c r="G2496" s="296"/>
      <c r="H2496" s="296"/>
      <c r="I2496" s="296"/>
      <c r="J2496" s="303"/>
      <c r="K2496" s="302"/>
      <c r="L2496" s="302"/>
      <c r="M2496" s="302"/>
      <c r="N2496" s="302"/>
      <c r="O2496" s="302"/>
      <c r="P2496" s="302"/>
      <c r="Q2496" s="302"/>
      <c r="R2496" s="302"/>
      <c r="S2496" s="302"/>
      <c r="T2496" s="302"/>
      <c r="U2496" s="302"/>
      <c r="V2496" s="302"/>
      <c r="W2496" s="302"/>
      <c r="X2496" s="302"/>
      <c r="Y2496" s="302"/>
      <c r="Z2496" s="302"/>
      <c r="AA2496" s="302"/>
      <c r="AD2496"/>
      <c r="AE2496"/>
    </row>
    <row r="2497" spans="2:31" ht="15" hidden="1">
      <c r="B2497" s="313">
        <f t="shared" si="38"/>
        <v>0</v>
      </c>
      <c r="C2497" s="296"/>
      <c r="D2497" s="296"/>
      <c r="E2497" s="296"/>
      <c r="F2497" s="296"/>
      <c r="G2497" s="296"/>
      <c r="H2497" s="296"/>
      <c r="I2497" s="296"/>
      <c r="J2497" s="303"/>
      <c r="K2497" s="302"/>
      <c r="L2497" s="302"/>
      <c r="M2497" s="302"/>
      <c r="N2497" s="302"/>
      <c r="O2497" s="302"/>
      <c r="P2497" s="302"/>
      <c r="Q2497" s="302"/>
      <c r="R2497" s="302"/>
      <c r="S2497" s="302"/>
      <c r="T2497" s="302"/>
      <c r="U2497" s="302"/>
      <c r="V2497" s="302"/>
      <c r="W2497" s="302"/>
      <c r="X2497" s="302"/>
      <c r="Y2497" s="302"/>
      <c r="Z2497" s="302"/>
      <c r="AA2497" s="302"/>
      <c r="AD2497"/>
      <c r="AE2497"/>
    </row>
    <row r="2498" spans="2:31" ht="15" hidden="1">
      <c r="B2498" s="313">
        <f t="shared" si="38"/>
        <v>0</v>
      </c>
      <c r="C2498" s="296"/>
      <c r="D2498" s="296"/>
      <c r="E2498" s="296"/>
      <c r="F2498" s="296"/>
      <c r="G2498" s="296"/>
      <c r="H2498" s="296"/>
      <c r="I2498" s="296"/>
      <c r="J2498" s="303"/>
      <c r="K2498" s="302"/>
      <c r="L2498" s="302"/>
      <c r="M2498" s="302"/>
      <c r="N2498" s="302"/>
      <c r="O2498" s="302"/>
      <c r="P2498" s="302"/>
      <c r="Q2498" s="302"/>
      <c r="R2498" s="302"/>
      <c r="S2498" s="302"/>
      <c r="T2498" s="302"/>
      <c r="U2498" s="302"/>
      <c r="V2498" s="302"/>
      <c r="W2498" s="302"/>
      <c r="X2498" s="302"/>
      <c r="Y2498" s="302"/>
      <c r="Z2498" s="302"/>
      <c r="AA2498" s="302"/>
      <c r="AD2498"/>
      <c r="AE2498"/>
    </row>
    <row r="2499" spans="2:31" ht="15" hidden="1">
      <c r="B2499" s="313">
        <f t="shared" si="38"/>
        <v>0</v>
      </c>
      <c r="C2499" s="296"/>
      <c r="D2499" s="296"/>
      <c r="E2499" s="296"/>
      <c r="F2499" s="296"/>
      <c r="G2499" s="296"/>
      <c r="H2499" s="296"/>
      <c r="I2499" s="296"/>
      <c r="J2499" s="303"/>
      <c r="K2499" s="302"/>
      <c r="L2499" s="302"/>
      <c r="M2499" s="302"/>
      <c r="N2499" s="302"/>
      <c r="O2499" s="302"/>
      <c r="P2499" s="302"/>
      <c r="Q2499" s="302"/>
      <c r="R2499" s="302"/>
      <c r="S2499" s="302"/>
      <c r="T2499" s="302"/>
      <c r="U2499" s="302"/>
      <c r="V2499" s="302"/>
      <c r="W2499" s="302"/>
      <c r="X2499" s="302"/>
      <c r="Y2499" s="302"/>
      <c r="Z2499" s="302"/>
      <c r="AA2499" s="302"/>
      <c r="AD2499"/>
      <c r="AE2499"/>
    </row>
    <row r="2500" spans="2:31" ht="15" hidden="1">
      <c r="B2500" s="313">
        <f t="shared" si="38"/>
        <v>0</v>
      </c>
      <c r="C2500" s="296"/>
      <c r="D2500" s="296"/>
      <c r="E2500" s="296"/>
      <c r="F2500" s="296"/>
      <c r="G2500" s="296"/>
      <c r="H2500" s="296"/>
      <c r="I2500" s="296"/>
      <c r="J2500" s="303"/>
      <c r="K2500" s="302"/>
      <c r="L2500" s="302"/>
      <c r="M2500" s="302"/>
      <c r="N2500" s="302"/>
      <c r="O2500" s="302"/>
      <c r="P2500" s="302"/>
      <c r="Q2500" s="302"/>
      <c r="R2500" s="302"/>
      <c r="S2500" s="302"/>
      <c r="T2500" s="302"/>
      <c r="U2500" s="302"/>
      <c r="V2500" s="302"/>
      <c r="W2500" s="302"/>
      <c r="X2500" s="302"/>
      <c r="Y2500" s="302"/>
      <c r="Z2500" s="302"/>
      <c r="AA2500" s="302"/>
      <c r="AD2500"/>
      <c r="AE2500"/>
    </row>
    <row r="2501" spans="2:31" ht="15" hidden="1">
      <c r="B2501" s="313">
        <f t="shared" si="38"/>
        <v>0</v>
      </c>
      <c r="C2501" s="296"/>
      <c r="D2501" s="296"/>
      <c r="E2501" s="296"/>
      <c r="F2501" s="296"/>
      <c r="G2501" s="296"/>
      <c r="H2501" s="296"/>
      <c r="I2501" s="296"/>
      <c r="J2501" s="303"/>
      <c r="K2501" s="302"/>
      <c r="L2501" s="302"/>
      <c r="M2501" s="302"/>
      <c r="N2501" s="302"/>
      <c r="O2501" s="302"/>
      <c r="P2501" s="302"/>
      <c r="Q2501" s="302"/>
      <c r="R2501" s="302"/>
      <c r="S2501" s="302"/>
      <c r="T2501" s="302"/>
      <c r="U2501" s="302"/>
      <c r="V2501" s="302"/>
      <c r="W2501" s="302"/>
      <c r="X2501" s="302"/>
      <c r="Y2501" s="302"/>
      <c r="Z2501" s="302"/>
      <c r="AA2501" s="302"/>
      <c r="AD2501"/>
      <c r="AE2501"/>
    </row>
    <row r="2502" spans="2:31" ht="15" hidden="1">
      <c r="B2502" s="313">
        <f t="shared" si="38"/>
        <v>0</v>
      </c>
      <c r="C2502" s="296"/>
      <c r="D2502" s="296"/>
      <c r="E2502" s="296"/>
      <c r="F2502" s="296"/>
      <c r="G2502" s="296"/>
      <c r="H2502" s="296"/>
      <c r="I2502" s="296"/>
      <c r="J2502" s="303"/>
      <c r="K2502" s="302"/>
      <c r="L2502" s="302"/>
      <c r="M2502" s="302"/>
      <c r="N2502" s="302"/>
      <c r="O2502" s="302"/>
      <c r="P2502" s="302"/>
      <c r="Q2502" s="302"/>
      <c r="R2502" s="302"/>
      <c r="S2502" s="302"/>
      <c r="T2502" s="302"/>
      <c r="U2502" s="302"/>
      <c r="V2502" s="302"/>
      <c r="W2502" s="302"/>
      <c r="X2502" s="302"/>
      <c r="Y2502" s="302"/>
      <c r="Z2502" s="302"/>
      <c r="AA2502" s="302"/>
      <c r="AD2502"/>
      <c r="AE2502"/>
    </row>
    <row r="2503" spans="2:31" ht="15" hidden="1">
      <c r="B2503" s="313">
        <f t="shared" si="38"/>
        <v>0</v>
      </c>
      <c r="C2503" s="296"/>
      <c r="D2503" s="296"/>
      <c r="E2503" s="296"/>
      <c r="F2503" s="296"/>
      <c r="G2503" s="296"/>
      <c r="H2503" s="296"/>
      <c r="I2503" s="296"/>
      <c r="J2503" s="303"/>
      <c r="K2503" s="302"/>
      <c r="L2503" s="302"/>
      <c r="M2503" s="302"/>
      <c r="N2503" s="302"/>
      <c r="O2503" s="302"/>
      <c r="P2503" s="302"/>
      <c r="Q2503" s="302"/>
      <c r="R2503" s="302"/>
      <c r="S2503" s="302"/>
      <c r="T2503" s="302"/>
      <c r="U2503" s="302"/>
      <c r="V2503" s="302"/>
      <c r="W2503" s="302"/>
      <c r="X2503" s="302"/>
      <c r="Y2503" s="302"/>
      <c r="Z2503" s="302"/>
      <c r="AA2503" s="302"/>
      <c r="AD2503"/>
      <c r="AE2503"/>
    </row>
    <row r="2504" spans="2:31" ht="15" hidden="1">
      <c r="B2504" s="313">
        <f t="shared" si="38"/>
        <v>0</v>
      </c>
      <c r="C2504" s="296"/>
      <c r="D2504" s="296"/>
      <c r="E2504" s="296"/>
      <c r="F2504" s="296"/>
      <c r="G2504" s="296"/>
      <c r="H2504" s="296"/>
      <c r="I2504" s="296"/>
      <c r="J2504" s="303"/>
      <c r="K2504" s="302"/>
      <c r="L2504" s="302"/>
      <c r="M2504" s="302"/>
      <c r="N2504" s="302"/>
      <c r="O2504" s="302"/>
      <c r="P2504" s="302"/>
      <c r="Q2504" s="302"/>
      <c r="R2504" s="302"/>
      <c r="S2504" s="302"/>
      <c r="T2504" s="302"/>
      <c r="U2504" s="302"/>
      <c r="V2504" s="302"/>
      <c r="W2504" s="302"/>
      <c r="X2504" s="302"/>
      <c r="Y2504" s="302"/>
      <c r="Z2504" s="302"/>
      <c r="AA2504" s="302"/>
      <c r="AD2504"/>
      <c r="AE2504"/>
    </row>
    <row r="2505" spans="2:31" ht="15" hidden="1">
      <c r="B2505" s="313">
        <f t="shared" si="38"/>
        <v>0</v>
      </c>
      <c r="C2505" s="296"/>
      <c r="D2505" s="296"/>
      <c r="E2505" s="296"/>
      <c r="F2505" s="296"/>
      <c r="G2505" s="296"/>
      <c r="H2505" s="296"/>
      <c r="I2505" s="296"/>
      <c r="J2505" s="303"/>
      <c r="K2505" s="302"/>
      <c r="L2505" s="302"/>
      <c r="M2505" s="302"/>
      <c r="N2505" s="302"/>
      <c r="O2505" s="302"/>
      <c r="P2505" s="302"/>
      <c r="Q2505" s="302"/>
      <c r="R2505" s="302"/>
      <c r="S2505" s="302"/>
      <c r="T2505" s="302"/>
      <c r="U2505" s="302"/>
      <c r="V2505" s="302"/>
      <c r="W2505" s="302"/>
      <c r="X2505" s="302"/>
      <c r="Y2505" s="302"/>
      <c r="Z2505" s="302"/>
      <c r="AA2505" s="302"/>
      <c r="AD2505"/>
      <c r="AE2505"/>
    </row>
    <row r="2506" spans="2:31" ht="15" hidden="1">
      <c r="B2506" s="313">
        <f t="shared" si="38"/>
        <v>0</v>
      </c>
      <c r="C2506" s="296"/>
      <c r="D2506" s="296"/>
      <c r="E2506" s="296"/>
      <c r="F2506" s="296"/>
      <c r="G2506" s="296"/>
      <c r="H2506" s="296"/>
      <c r="I2506" s="296"/>
      <c r="J2506" s="303"/>
      <c r="K2506" s="302"/>
      <c r="L2506" s="302"/>
      <c r="M2506" s="302"/>
      <c r="N2506" s="302"/>
      <c r="O2506" s="302"/>
      <c r="P2506" s="302"/>
      <c r="Q2506" s="302"/>
      <c r="R2506" s="302"/>
      <c r="S2506" s="302"/>
      <c r="T2506" s="302"/>
      <c r="U2506" s="302"/>
      <c r="V2506" s="302"/>
      <c r="W2506" s="302"/>
      <c r="X2506" s="302"/>
      <c r="Y2506" s="302"/>
      <c r="Z2506" s="302"/>
      <c r="AA2506" s="302"/>
      <c r="AD2506"/>
      <c r="AE2506"/>
    </row>
    <row r="2507" spans="2:31" ht="15" hidden="1">
      <c r="B2507" s="313">
        <f t="shared" si="38"/>
        <v>0</v>
      </c>
      <c r="C2507" s="296"/>
      <c r="D2507" s="296"/>
      <c r="E2507" s="296"/>
      <c r="F2507" s="296"/>
      <c r="G2507" s="296"/>
      <c r="H2507" s="296"/>
      <c r="I2507" s="296"/>
      <c r="J2507" s="303"/>
      <c r="K2507" s="302"/>
      <c r="L2507" s="302"/>
      <c r="M2507" s="302"/>
      <c r="N2507" s="302"/>
      <c r="O2507" s="302"/>
      <c r="P2507" s="302"/>
      <c r="Q2507" s="302"/>
      <c r="R2507" s="302"/>
      <c r="S2507" s="302"/>
      <c r="T2507" s="302"/>
      <c r="U2507" s="302"/>
      <c r="V2507" s="302"/>
      <c r="W2507" s="302"/>
      <c r="X2507" s="302"/>
      <c r="Y2507" s="302"/>
      <c r="Z2507" s="302"/>
      <c r="AA2507" s="302"/>
      <c r="AD2507"/>
      <c r="AE2507"/>
    </row>
    <row r="2508" spans="2:31" ht="15" hidden="1">
      <c r="B2508" s="313">
        <f t="shared" ref="B2508:B2571" si="39">IF($C$8=$B$6,"",AA2508)</f>
        <v>0</v>
      </c>
      <c r="C2508" s="296"/>
      <c r="D2508" s="296"/>
      <c r="E2508" s="296"/>
      <c r="F2508" s="296"/>
      <c r="G2508" s="296"/>
      <c r="H2508" s="296"/>
      <c r="I2508" s="296"/>
      <c r="J2508" s="303"/>
      <c r="K2508" s="302"/>
      <c r="L2508" s="302"/>
      <c r="M2508" s="302"/>
      <c r="N2508" s="302"/>
      <c r="O2508" s="302"/>
      <c r="P2508" s="302"/>
      <c r="Q2508" s="302"/>
      <c r="R2508" s="302"/>
      <c r="S2508" s="302"/>
      <c r="T2508" s="302"/>
      <c r="U2508" s="302"/>
      <c r="V2508" s="302"/>
      <c r="W2508" s="302"/>
      <c r="X2508" s="302"/>
      <c r="Y2508" s="302"/>
      <c r="Z2508" s="302"/>
      <c r="AA2508" s="302"/>
      <c r="AD2508"/>
      <c r="AE2508"/>
    </row>
    <row r="2509" spans="2:31" ht="15" hidden="1">
      <c r="B2509" s="313">
        <f t="shared" si="39"/>
        <v>0</v>
      </c>
      <c r="C2509" s="296"/>
      <c r="D2509" s="296"/>
      <c r="E2509" s="296"/>
      <c r="F2509" s="296"/>
      <c r="G2509" s="296"/>
      <c r="H2509" s="296"/>
      <c r="I2509" s="296"/>
      <c r="J2509" s="303"/>
      <c r="K2509" s="302"/>
      <c r="L2509" s="302"/>
      <c r="M2509" s="302"/>
      <c r="N2509" s="302"/>
      <c r="O2509" s="302"/>
      <c r="P2509" s="302"/>
      <c r="Q2509" s="302"/>
      <c r="R2509" s="302"/>
      <c r="S2509" s="302"/>
      <c r="T2509" s="302"/>
      <c r="U2509" s="302"/>
      <c r="V2509" s="302"/>
      <c r="W2509" s="302"/>
      <c r="X2509" s="302"/>
      <c r="Y2509" s="302"/>
      <c r="Z2509" s="302"/>
      <c r="AA2509" s="302"/>
      <c r="AD2509"/>
      <c r="AE2509"/>
    </row>
    <row r="2510" spans="2:31" ht="15" hidden="1">
      <c r="B2510" s="313">
        <f t="shared" si="39"/>
        <v>0</v>
      </c>
      <c r="C2510" s="296"/>
      <c r="D2510" s="296"/>
      <c r="E2510" s="296"/>
      <c r="F2510" s="296"/>
      <c r="G2510" s="296"/>
      <c r="H2510" s="296"/>
      <c r="I2510" s="296"/>
      <c r="J2510" s="303"/>
      <c r="K2510" s="302"/>
      <c r="L2510" s="302"/>
      <c r="M2510" s="302"/>
      <c r="N2510" s="302"/>
      <c r="O2510" s="302"/>
      <c r="P2510" s="302"/>
      <c r="Q2510" s="302"/>
      <c r="R2510" s="302"/>
      <c r="S2510" s="302"/>
      <c r="T2510" s="302"/>
      <c r="U2510" s="302"/>
      <c r="V2510" s="302"/>
      <c r="W2510" s="302"/>
      <c r="X2510" s="302"/>
      <c r="Y2510" s="302"/>
      <c r="Z2510" s="302"/>
      <c r="AA2510" s="302"/>
      <c r="AD2510"/>
      <c r="AE2510"/>
    </row>
    <row r="2511" spans="2:31" ht="15" hidden="1">
      <c r="B2511" s="313">
        <f t="shared" si="39"/>
        <v>0</v>
      </c>
      <c r="C2511" s="296"/>
      <c r="D2511" s="296"/>
      <c r="E2511" s="296"/>
      <c r="F2511" s="296"/>
      <c r="G2511" s="296"/>
      <c r="H2511" s="296"/>
      <c r="I2511" s="296"/>
      <c r="J2511" s="303"/>
      <c r="K2511" s="302"/>
      <c r="L2511" s="302"/>
      <c r="M2511" s="302"/>
      <c r="N2511" s="302"/>
      <c r="O2511" s="302"/>
      <c r="P2511" s="302"/>
      <c r="Q2511" s="302"/>
      <c r="R2511" s="302"/>
      <c r="S2511" s="302"/>
      <c r="T2511" s="302"/>
      <c r="U2511" s="302"/>
      <c r="V2511" s="302"/>
      <c r="W2511" s="302"/>
      <c r="X2511" s="302"/>
      <c r="Y2511" s="302"/>
      <c r="Z2511" s="302"/>
      <c r="AA2511" s="302"/>
      <c r="AD2511"/>
      <c r="AE2511"/>
    </row>
    <row r="2512" spans="2:31" ht="15" hidden="1">
      <c r="B2512" s="313">
        <f t="shared" si="39"/>
        <v>0</v>
      </c>
      <c r="C2512" s="296"/>
      <c r="D2512" s="296"/>
      <c r="E2512" s="296"/>
      <c r="F2512" s="296"/>
      <c r="G2512" s="296"/>
      <c r="H2512" s="296"/>
      <c r="I2512" s="296"/>
      <c r="J2512" s="303"/>
      <c r="K2512" s="302"/>
      <c r="L2512" s="302"/>
      <c r="M2512" s="302"/>
      <c r="N2512" s="302"/>
      <c r="O2512" s="302"/>
      <c r="P2512" s="302"/>
      <c r="Q2512" s="302"/>
      <c r="R2512" s="302"/>
      <c r="S2512" s="302"/>
      <c r="T2512" s="302"/>
      <c r="U2512" s="302"/>
      <c r="V2512" s="302"/>
      <c r="W2512" s="302"/>
      <c r="X2512" s="302"/>
      <c r="Y2512" s="302"/>
      <c r="Z2512" s="302"/>
      <c r="AA2512" s="302"/>
      <c r="AD2512"/>
      <c r="AE2512"/>
    </row>
    <row r="2513" spans="2:31" ht="15" hidden="1">
      <c r="B2513" s="313">
        <f t="shared" si="39"/>
        <v>0</v>
      </c>
      <c r="C2513" s="296"/>
      <c r="D2513" s="296"/>
      <c r="E2513" s="296"/>
      <c r="F2513" s="296"/>
      <c r="G2513" s="296"/>
      <c r="H2513" s="296"/>
      <c r="I2513" s="296"/>
      <c r="J2513" s="303"/>
      <c r="K2513" s="302"/>
      <c r="L2513" s="302"/>
      <c r="M2513" s="302"/>
      <c r="N2513" s="302"/>
      <c r="O2513" s="302"/>
      <c r="P2513" s="302"/>
      <c r="Q2513" s="302"/>
      <c r="R2513" s="302"/>
      <c r="S2513" s="302"/>
      <c r="T2513" s="302"/>
      <c r="U2513" s="302"/>
      <c r="V2513" s="302"/>
      <c r="W2513" s="302"/>
      <c r="X2513" s="302"/>
      <c r="Y2513" s="302"/>
      <c r="Z2513" s="302"/>
      <c r="AA2513" s="302"/>
      <c r="AD2513"/>
      <c r="AE2513"/>
    </row>
    <row r="2514" spans="2:31" ht="15" hidden="1">
      <c r="B2514" s="313">
        <f t="shared" si="39"/>
        <v>0</v>
      </c>
      <c r="C2514" s="296"/>
      <c r="D2514" s="296"/>
      <c r="E2514" s="296"/>
      <c r="F2514" s="296"/>
      <c r="G2514" s="296"/>
      <c r="H2514" s="296"/>
      <c r="I2514" s="296"/>
      <c r="J2514" s="303"/>
      <c r="K2514" s="302"/>
      <c r="L2514" s="302"/>
      <c r="M2514" s="302"/>
      <c r="N2514" s="302"/>
      <c r="O2514" s="302"/>
      <c r="P2514" s="302"/>
      <c r="Q2514" s="302"/>
      <c r="R2514" s="302"/>
      <c r="S2514" s="302"/>
      <c r="T2514" s="302"/>
      <c r="U2514" s="302"/>
      <c r="V2514" s="302"/>
      <c r="W2514" s="302"/>
      <c r="X2514" s="302"/>
      <c r="Y2514" s="302"/>
      <c r="Z2514" s="302"/>
      <c r="AA2514" s="302"/>
      <c r="AD2514"/>
      <c r="AE2514"/>
    </row>
    <row r="2515" spans="2:31" ht="15" hidden="1">
      <c r="B2515" s="313">
        <f t="shared" si="39"/>
        <v>0</v>
      </c>
      <c r="C2515" s="296"/>
      <c r="D2515" s="296"/>
      <c r="E2515" s="296"/>
      <c r="F2515" s="296"/>
      <c r="G2515" s="296"/>
      <c r="H2515" s="296"/>
      <c r="I2515" s="296"/>
      <c r="J2515" s="303"/>
      <c r="K2515" s="302"/>
      <c r="L2515" s="302"/>
      <c r="M2515" s="302"/>
      <c r="N2515" s="302"/>
      <c r="O2515" s="302"/>
      <c r="P2515" s="302"/>
      <c r="Q2515" s="302"/>
      <c r="R2515" s="302"/>
      <c r="S2515" s="302"/>
      <c r="T2515" s="302"/>
      <c r="U2515" s="302"/>
      <c r="V2515" s="302"/>
      <c r="W2515" s="302"/>
      <c r="X2515" s="302"/>
      <c r="Y2515" s="302"/>
      <c r="Z2515" s="302"/>
      <c r="AA2515" s="302"/>
      <c r="AD2515"/>
      <c r="AE2515"/>
    </row>
    <row r="2516" spans="2:31" ht="15" hidden="1">
      <c r="B2516" s="313">
        <f t="shared" si="39"/>
        <v>0</v>
      </c>
      <c r="C2516" s="296"/>
      <c r="D2516" s="296"/>
      <c r="E2516" s="296"/>
      <c r="F2516" s="296"/>
      <c r="G2516" s="296"/>
      <c r="H2516" s="296"/>
      <c r="I2516" s="296"/>
      <c r="J2516" s="303"/>
      <c r="K2516" s="302"/>
      <c r="L2516" s="302"/>
      <c r="M2516" s="302"/>
      <c r="N2516" s="302"/>
      <c r="O2516" s="302"/>
      <c r="P2516" s="302"/>
      <c r="Q2516" s="302"/>
      <c r="R2516" s="302"/>
      <c r="S2516" s="302"/>
      <c r="T2516" s="302"/>
      <c r="U2516" s="302"/>
      <c r="V2516" s="302"/>
      <c r="W2516" s="302"/>
      <c r="X2516" s="302"/>
      <c r="Y2516" s="302"/>
      <c r="Z2516" s="302"/>
      <c r="AA2516" s="302"/>
      <c r="AD2516"/>
      <c r="AE2516"/>
    </row>
    <row r="2517" spans="2:31" ht="15" hidden="1">
      <c r="B2517" s="313">
        <f t="shared" si="39"/>
        <v>0</v>
      </c>
      <c r="C2517" s="296"/>
      <c r="D2517" s="296"/>
      <c r="E2517" s="296"/>
      <c r="F2517" s="296"/>
      <c r="G2517" s="296"/>
      <c r="H2517" s="296"/>
      <c r="I2517" s="296"/>
      <c r="J2517" s="303"/>
      <c r="K2517" s="302"/>
      <c r="L2517" s="302"/>
      <c r="M2517" s="302"/>
      <c r="N2517" s="302"/>
      <c r="O2517" s="302"/>
      <c r="P2517" s="302"/>
      <c r="Q2517" s="302"/>
      <c r="R2517" s="302"/>
      <c r="S2517" s="302"/>
      <c r="T2517" s="302"/>
      <c r="U2517" s="302"/>
      <c r="V2517" s="302"/>
      <c r="W2517" s="302"/>
      <c r="X2517" s="302"/>
      <c r="Y2517" s="302"/>
      <c r="Z2517" s="302"/>
      <c r="AA2517" s="302"/>
      <c r="AD2517"/>
      <c r="AE2517"/>
    </row>
    <row r="2518" spans="2:31" ht="15" hidden="1">
      <c r="B2518" s="313">
        <f t="shared" si="39"/>
        <v>0</v>
      </c>
      <c r="C2518" s="294"/>
      <c r="D2518" s="294"/>
      <c r="E2518" s="294"/>
      <c r="F2518" s="294"/>
      <c r="G2518" s="294"/>
      <c r="H2518" s="294"/>
      <c r="I2518" s="294"/>
      <c r="J2518" s="303"/>
      <c r="K2518" s="302"/>
      <c r="L2518" s="302"/>
      <c r="M2518" s="302"/>
      <c r="N2518" s="302"/>
      <c r="O2518" s="302"/>
      <c r="P2518" s="302"/>
      <c r="Q2518" s="302"/>
      <c r="R2518" s="302"/>
      <c r="S2518" s="302"/>
      <c r="T2518" s="302"/>
      <c r="U2518" s="302"/>
      <c r="V2518" s="302"/>
      <c r="W2518" s="302"/>
      <c r="X2518" s="302"/>
      <c r="Y2518" s="302"/>
      <c r="Z2518" s="302"/>
      <c r="AA2518" s="302"/>
      <c r="AD2518"/>
      <c r="AE2518"/>
    </row>
    <row r="2519" spans="2:31" ht="15" hidden="1">
      <c r="B2519" s="313">
        <f t="shared" si="39"/>
        <v>0</v>
      </c>
      <c r="C2519" s="294"/>
      <c r="D2519" s="294"/>
      <c r="E2519" s="294"/>
      <c r="F2519" s="294"/>
      <c r="G2519" s="294"/>
      <c r="H2519" s="294"/>
      <c r="I2519" s="294"/>
      <c r="J2519" s="303"/>
      <c r="K2519" s="302"/>
      <c r="L2519" s="302"/>
      <c r="M2519" s="302"/>
      <c r="N2519" s="302"/>
      <c r="O2519" s="302"/>
      <c r="P2519" s="302"/>
      <c r="Q2519" s="302"/>
      <c r="R2519" s="302"/>
      <c r="S2519" s="302"/>
      <c r="T2519" s="302"/>
      <c r="U2519" s="302"/>
      <c r="V2519" s="302"/>
      <c r="W2519" s="302"/>
      <c r="X2519" s="302"/>
      <c r="Y2519" s="302"/>
      <c r="Z2519" s="302"/>
      <c r="AA2519" s="302"/>
      <c r="AD2519"/>
      <c r="AE2519"/>
    </row>
    <row r="2520" spans="2:31" ht="15" hidden="1">
      <c r="B2520" s="313">
        <f t="shared" si="39"/>
        <v>0</v>
      </c>
      <c r="C2520" s="294"/>
      <c r="D2520" s="294"/>
      <c r="E2520" s="294"/>
      <c r="F2520" s="294"/>
      <c r="G2520" s="294"/>
      <c r="H2520" s="294"/>
      <c r="I2520" s="294"/>
      <c r="J2520" s="303"/>
      <c r="K2520" s="302"/>
      <c r="L2520" s="302"/>
      <c r="M2520" s="302"/>
      <c r="N2520" s="302"/>
      <c r="O2520" s="302"/>
      <c r="P2520" s="302"/>
      <c r="Q2520" s="302"/>
      <c r="R2520" s="302"/>
      <c r="S2520" s="302"/>
      <c r="T2520" s="302"/>
      <c r="U2520" s="302"/>
      <c r="V2520" s="302"/>
      <c r="W2520" s="302"/>
      <c r="X2520" s="302"/>
      <c r="Y2520" s="302"/>
      <c r="Z2520" s="302"/>
      <c r="AA2520" s="302"/>
      <c r="AD2520"/>
      <c r="AE2520"/>
    </row>
    <row r="2521" spans="2:31" ht="15" hidden="1">
      <c r="B2521" s="313">
        <f t="shared" si="39"/>
        <v>0</v>
      </c>
      <c r="C2521" s="294"/>
      <c r="D2521" s="294"/>
      <c r="E2521" s="294"/>
      <c r="F2521" s="294"/>
      <c r="G2521" s="294"/>
      <c r="H2521" s="294"/>
      <c r="I2521" s="294"/>
      <c r="J2521" s="303"/>
      <c r="K2521" s="302"/>
      <c r="L2521" s="302"/>
      <c r="M2521" s="302"/>
      <c r="N2521" s="302"/>
      <c r="O2521" s="302"/>
      <c r="P2521" s="302"/>
      <c r="Q2521" s="302"/>
      <c r="R2521" s="302"/>
      <c r="S2521" s="302"/>
      <c r="T2521" s="302"/>
      <c r="U2521" s="302"/>
      <c r="V2521" s="302"/>
      <c r="W2521" s="302"/>
      <c r="X2521" s="302"/>
      <c r="Y2521" s="302"/>
      <c r="Z2521" s="302"/>
      <c r="AA2521" s="302"/>
      <c r="AD2521"/>
      <c r="AE2521"/>
    </row>
    <row r="2522" spans="2:31" ht="15" hidden="1">
      <c r="B2522" s="313">
        <f t="shared" si="39"/>
        <v>0</v>
      </c>
      <c r="C2522" s="294"/>
      <c r="D2522" s="294"/>
      <c r="E2522" s="294"/>
      <c r="F2522" s="294"/>
      <c r="G2522" s="294"/>
      <c r="H2522" s="294"/>
      <c r="I2522" s="294"/>
      <c r="J2522" s="303"/>
      <c r="K2522" s="302"/>
      <c r="L2522" s="302"/>
      <c r="M2522" s="302"/>
      <c r="N2522" s="302"/>
      <c r="O2522" s="302"/>
      <c r="P2522" s="302"/>
      <c r="Q2522" s="302"/>
      <c r="R2522" s="302"/>
      <c r="S2522" s="302"/>
      <c r="T2522" s="302"/>
      <c r="U2522" s="302"/>
      <c r="V2522" s="302"/>
      <c r="W2522" s="302"/>
      <c r="X2522" s="302"/>
      <c r="Y2522" s="302"/>
      <c r="Z2522" s="302"/>
      <c r="AA2522" s="302"/>
      <c r="AD2522"/>
      <c r="AE2522"/>
    </row>
    <row r="2523" spans="2:31" ht="15" hidden="1">
      <c r="B2523" s="313">
        <f t="shared" si="39"/>
        <v>0</v>
      </c>
      <c r="C2523" s="294"/>
      <c r="D2523" s="294"/>
      <c r="E2523" s="294"/>
      <c r="F2523" s="294"/>
      <c r="G2523" s="294"/>
      <c r="H2523" s="294"/>
      <c r="I2523" s="294"/>
      <c r="J2523" s="303"/>
      <c r="K2523" s="302"/>
      <c r="L2523" s="302"/>
      <c r="M2523" s="302"/>
      <c r="N2523" s="302"/>
      <c r="O2523" s="302"/>
      <c r="P2523" s="302"/>
      <c r="Q2523" s="302"/>
      <c r="R2523" s="302"/>
      <c r="S2523" s="302"/>
      <c r="T2523" s="302"/>
      <c r="U2523" s="302"/>
      <c r="V2523" s="302"/>
      <c r="W2523" s="302"/>
      <c r="X2523" s="302"/>
      <c r="Y2523" s="302"/>
      <c r="Z2523" s="302"/>
      <c r="AA2523" s="302"/>
      <c r="AD2523"/>
      <c r="AE2523"/>
    </row>
    <row r="2524" spans="2:31" ht="15" hidden="1">
      <c r="B2524" s="313">
        <f t="shared" si="39"/>
        <v>0</v>
      </c>
      <c r="C2524" s="294"/>
      <c r="D2524" s="294"/>
      <c r="E2524" s="294"/>
      <c r="F2524" s="294"/>
      <c r="G2524" s="294"/>
      <c r="H2524" s="294"/>
      <c r="I2524" s="294"/>
      <c r="J2524" s="303"/>
      <c r="K2524" s="302"/>
      <c r="L2524" s="302"/>
      <c r="M2524" s="302"/>
      <c r="N2524" s="302"/>
      <c r="O2524" s="302"/>
      <c r="P2524" s="302"/>
      <c r="Q2524" s="302"/>
      <c r="R2524" s="302"/>
      <c r="S2524" s="302"/>
      <c r="T2524" s="302"/>
      <c r="U2524" s="302"/>
      <c r="V2524" s="302"/>
      <c r="W2524" s="302"/>
      <c r="X2524" s="302"/>
      <c r="Y2524" s="302"/>
      <c r="Z2524" s="302"/>
      <c r="AA2524" s="302"/>
      <c r="AD2524"/>
      <c r="AE2524"/>
    </row>
    <row r="2525" spans="2:31" ht="15" hidden="1">
      <c r="B2525" s="313">
        <f t="shared" si="39"/>
        <v>0</v>
      </c>
      <c r="C2525" s="296"/>
      <c r="D2525" s="296"/>
      <c r="E2525" s="296"/>
      <c r="F2525" s="296"/>
      <c r="G2525" s="296"/>
      <c r="H2525" s="296"/>
      <c r="I2525" s="296"/>
      <c r="J2525" s="303"/>
      <c r="K2525" s="302"/>
      <c r="L2525" s="302"/>
      <c r="M2525" s="302"/>
      <c r="N2525" s="302"/>
      <c r="O2525" s="302"/>
      <c r="P2525" s="302"/>
      <c r="Q2525" s="302"/>
      <c r="R2525" s="302"/>
      <c r="S2525" s="302"/>
      <c r="T2525" s="302"/>
      <c r="U2525" s="302"/>
      <c r="V2525" s="302"/>
      <c r="W2525" s="302"/>
      <c r="X2525" s="302"/>
      <c r="Y2525" s="302"/>
      <c r="Z2525" s="302"/>
      <c r="AA2525" s="302"/>
      <c r="AD2525"/>
      <c r="AE2525"/>
    </row>
    <row r="2526" spans="2:31" ht="15" hidden="1">
      <c r="B2526" s="313">
        <f t="shared" si="39"/>
        <v>0</v>
      </c>
      <c r="C2526" s="296"/>
      <c r="D2526" s="296"/>
      <c r="E2526" s="296"/>
      <c r="F2526" s="296"/>
      <c r="G2526" s="296"/>
      <c r="H2526" s="296"/>
      <c r="I2526" s="296"/>
      <c r="J2526" s="303"/>
      <c r="K2526" s="302"/>
      <c r="L2526" s="302"/>
      <c r="M2526" s="302"/>
      <c r="N2526" s="302"/>
      <c r="O2526" s="302"/>
      <c r="P2526" s="302"/>
      <c r="Q2526" s="302"/>
      <c r="R2526" s="302"/>
      <c r="S2526" s="302"/>
      <c r="T2526" s="302"/>
      <c r="U2526" s="302"/>
      <c r="V2526" s="302"/>
      <c r="W2526" s="302"/>
      <c r="X2526" s="302"/>
      <c r="Y2526" s="302"/>
      <c r="Z2526" s="302"/>
      <c r="AA2526" s="302"/>
      <c r="AD2526"/>
      <c r="AE2526"/>
    </row>
    <row r="2527" spans="2:31" ht="15" hidden="1">
      <c r="B2527" s="313">
        <f t="shared" si="39"/>
        <v>0</v>
      </c>
      <c r="C2527" s="294"/>
      <c r="D2527" s="296"/>
      <c r="E2527" s="296"/>
      <c r="F2527" s="296"/>
      <c r="G2527" s="296"/>
      <c r="H2527" s="296"/>
      <c r="I2527" s="296"/>
      <c r="J2527" s="303"/>
      <c r="K2527" s="302"/>
      <c r="L2527" s="302"/>
      <c r="M2527" s="302"/>
      <c r="N2527" s="302"/>
      <c r="O2527" s="302"/>
      <c r="P2527" s="302"/>
      <c r="Q2527" s="302"/>
      <c r="R2527" s="302"/>
      <c r="S2527" s="302"/>
      <c r="T2527" s="302"/>
      <c r="U2527" s="302"/>
      <c r="V2527" s="302"/>
      <c r="W2527" s="302"/>
      <c r="X2527" s="302"/>
      <c r="Y2527" s="302"/>
      <c r="Z2527" s="302"/>
      <c r="AA2527" s="302"/>
      <c r="AD2527"/>
      <c r="AE2527"/>
    </row>
    <row r="2528" spans="2:31" ht="15" hidden="1">
      <c r="B2528" s="313">
        <f t="shared" si="39"/>
        <v>0</v>
      </c>
      <c r="C2528" s="294"/>
      <c r="D2528" s="296"/>
      <c r="E2528" s="296"/>
      <c r="F2528" s="296"/>
      <c r="G2528" s="296"/>
      <c r="H2528" s="296"/>
      <c r="I2528" s="296"/>
      <c r="J2528" s="303"/>
      <c r="K2528" s="302"/>
      <c r="L2528" s="302"/>
      <c r="M2528" s="302"/>
      <c r="N2528" s="302"/>
      <c r="O2528" s="302"/>
      <c r="P2528" s="302"/>
      <c r="Q2528" s="302"/>
      <c r="R2528" s="302"/>
      <c r="S2528" s="302"/>
      <c r="T2528" s="302"/>
      <c r="U2528" s="302"/>
      <c r="V2528" s="302"/>
      <c r="W2528" s="302"/>
      <c r="X2528" s="302"/>
      <c r="Y2528" s="302"/>
      <c r="Z2528" s="302"/>
      <c r="AA2528" s="302"/>
      <c r="AD2528"/>
      <c r="AE2528"/>
    </row>
    <row r="2529" spans="2:31" ht="15" hidden="1">
      <c r="B2529" s="313">
        <f t="shared" si="39"/>
        <v>0</v>
      </c>
      <c r="C2529" s="294"/>
      <c r="D2529" s="296"/>
      <c r="E2529" s="296"/>
      <c r="F2529" s="296"/>
      <c r="G2529" s="296"/>
      <c r="H2529" s="296"/>
      <c r="I2529" s="296"/>
      <c r="J2529" s="303"/>
      <c r="K2529" s="302"/>
      <c r="L2529" s="302"/>
      <c r="M2529" s="302"/>
      <c r="N2529" s="302"/>
      <c r="O2529" s="302"/>
      <c r="P2529" s="302"/>
      <c r="Q2529" s="302"/>
      <c r="R2529" s="302"/>
      <c r="S2529" s="302"/>
      <c r="T2529" s="302"/>
      <c r="U2529" s="302"/>
      <c r="V2529" s="302"/>
      <c r="W2529" s="302"/>
      <c r="X2529" s="302"/>
      <c r="Y2529" s="302"/>
      <c r="Z2529" s="302"/>
      <c r="AA2529" s="302"/>
      <c r="AD2529"/>
      <c r="AE2529"/>
    </row>
    <row r="2530" spans="2:31" ht="15" hidden="1">
      <c r="B2530" s="313">
        <f t="shared" si="39"/>
        <v>0</v>
      </c>
      <c r="C2530" s="294"/>
      <c r="D2530" s="296"/>
      <c r="E2530" s="296"/>
      <c r="F2530" s="296"/>
      <c r="G2530" s="296"/>
      <c r="H2530" s="296"/>
      <c r="I2530" s="296"/>
      <c r="J2530" s="303"/>
      <c r="K2530" s="302"/>
      <c r="L2530" s="302"/>
      <c r="M2530" s="302"/>
      <c r="N2530" s="302"/>
      <c r="O2530" s="302"/>
      <c r="P2530" s="302"/>
      <c r="Q2530" s="302"/>
      <c r="R2530" s="302"/>
      <c r="S2530" s="302"/>
      <c r="T2530" s="302"/>
      <c r="U2530" s="302"/>
      <c r="V2530" s="302"/>
      <c r="W2530" s="302"/>
      <c r="X2530" s="302"/>
      <c r="Y2530" s="302"/>
      <c r="Z2530" s="302"/>
      <c r="AA2530" s="302"/>
      <c r="AD2530"/>
      <c r="AE2530"/>
    </row>
    <row r="2531" spans="2:31" ht="15" hidden="1">
      <c r="B2531" s="313">
        <f t="shared" si="39"/>
        <v>0</v>
      </c>
      <c r="C2531" s="294"/>
      <c r="D2531" s="296"/>
      <c r="E2531" s="296"/>
      <c r="F2531" s="296"/>
      <c r="G2531" s="296"/>
      <c r="H2531" s="296"/>
      <c r="I2531" s="296"/>
      <c r="J2531" s="303"/>
      <c r="K2531" s="302"/>
      <c r="L2531" s="302"/>
      <c r="M2531" s="302"/>
      <c r="N2531" s="302"/>
      <c r="O2531" s="302"/>
      <c r="P2531" s="302"/>
      <c r="Q2531" s="302"/>
      <c r="R2531" s="302"/>
      <c r="S2531" s="302"/>
      <c r="T2531" s="302"/>
      <c r="U2531" s="302"/>
      <c r="V2531" s="302"/>
      <c r="W2531" s="302"/>
      <c r="X2531" s="302"/>
      <c r="Y2531" s="302"/>
      <c r="Z2531" s="302"/>
      <c r="AA2531" s="302"/>
      <c r="AD2531"/>
      <c r="AE2531"/>
    </row>
    <row r="2532" spans="2:31" ht="15" hidden="1">
      <c r="B2532" s="313">
        <f t="shared" si="39"/>
        <v>0</v>
      </c>
      <c r="C2532" s="294"/>
      <c r="D2532" s="296"/>
      <c r="E2532" s="296"/>
      <c r="F2532" s="296"/>
      <c r="G2532" s="296"/>
      <c r="H2532" s="296"/>
      <c r="I2532" s="296"/>
      <c r="J2532" s="303"/>
      <c r="K2532" s="302"/>
      <c r="L2532" s="302"/>
      <c r="M2532" s="302"/>
      <c r="N2532" s="302"/>
      <c r="O2532" s="302"/>
      <c r="P2532" s="302"/>
      <c r="Q2532" s="302"/>
      <c r="R2532" s="302"/>
      <c r="S2532" s="302"/>
      <c r="T2532" s="302"/>
      <c r="U2532" s="302"/>
      <c r="V2532" s="302"/>
      <c r="W2532" s="302"/>
      <c r="X2532" s="302"/>
      <c r="Y2532" s="302"/>
      <c r="Z2532" s="302"/>
      <c r="AA2532" s="302"/>
      <c r="AD2532"/>
      <c r="AE2532"/>
    </row>
    <row r="2533" spans="2:31" ht="15" hidden="1">
      <c r="B2533" s="313">
        <f t="shared" si="39"/>
        <v>0</v>
      </c>
      <c r="C2533" s="294"/>
      <c r="D2533" s="296"/>
      <c r="E2533" s="296"/>
      <c r="F2533" s="296"/>
      <c r="G2533" s="296"/>
      <c r="H2533" s="296"/>
      <c r="I2533" s="296"/>
      <c r="J2533" s="303"/>
      <c r="K2533" s="302"/>
      <c r="L2533" s="302"/>
      <c r="M2533" s="302"/>
      <c r="N2533" s="302"/>
      <c r="O2533" s="302"/>
      <c r="P2533" s="302"/>
      <c r="Q2533" s="302"/>
      <c r="R2533" s="302"/>
      <c r="S2533" s="302"/>
      <c r="T2533" s="302"/>
      <c r="U2533" s="302"/>
      <c r="V2533" s="302"/>
      <c r="W2533" s="302"/>
      <c r="X2533" s="302"/>
      <c r="Y2533" s="302"/>
      <c r="Z2533" s="302"/>
      <c r="AA2533" s="302"/>
      <c r="AD2533"/>
      <c r="AE2533"/>
    </row>
    <row r="2534" spans="2:31" ht="15" hidden="1">
      <c r="B2534" s="313">
        <f t="shared" si="39"/>
        <v>0</v>
      </c>
      <c r="C2534" s="294"/>
      <c r="D2534" s="296"/>
      <c r="E2534" s="296"/>
      <c r="F2534" s="296"/>
      <c r="G2534" s="296"/>
      <c r="H2534" s="296"/>
      <c r="I2534" s="296"/>
      <c r="J2534" s="303"/>
      <c r="K2534" s="302"/>
      <c r="L2534" s="302"/>
      <c r="M2534" s="302"/>
      <c r="N2534" s="302"/>
      <c r="O2534" s="302"/>
      <c r="P2534" s="302"/>
      <c r="Q2534" s="302"/>
      <c r="R2534" s="302"/>
      <c r="S2534" s="302"/>
      <c r="T2534" s="302"/>
      <c r="U2534" s="302"/>
      <c r="V2534" s="302"/>
      <c r="W2534" s="302"/>
      <c r="X2534" s="302"/>
      <c r="Y2534" s="302"/>
      <c r="Z2534" s="302"/>
      <c r="AA2534" s="302"/>
      <c r="AD2534"/>
      <c r="AE2534"/>
    </row>
    <row r="2535" spans="2:31" ht="15" hidden="1">
      <c r="B2535" s="313">
        <f t="shared" si="39"/>
        <v>0</v>
      </c>
      <c r="C2535" s="294"/>
      <c r="D2535" s="296"/>
      <c r="E2535" s="296"/>
      <c r="F2535" s="296"/>
      <c r="G2535" s="296"/>
      <c r="H2535" s="296"/>
      <c r="I2535" s="296"/>
      <c r="J2535" s="303"/>
      <c r="K2535" s="302"/>
      <c r="L2535" s="302"/>
      <c r="M2535" s="302"/>
      <c r="N2535" s="302"/>
      <c r="O2535" s="302"/>
      <c r="P2535" s="302"/>
      <c r="Q2535" s="302"/>
      <c r="R2535" s="302"/>
      <c r="S2535" s="302"/>
      <c r="T2535" s="302"/>
      <c r="U2535" s="302"/>
      <c r="V2535" s="302"/>
      <c r="W2535" s="302"/>
      <c r="X2535" s="302"/>
      <c r="Y2535" s="302"/>
      <c r="Z2535" s="302"/>
      <c r="AA2535" s="302"/>
      <c r="AD2535"/>
      <c r="AE2535"/>
    </row>
    <row r="2536" spans="2:31" ht="15" hidden="1">
      <c r="B2536" s="313">
        <f t="shared" si="39"/>
        <v>0</v>
      </c>
      <c r="C2536" s="294"/>
      <c r="D2536" s="296"/>
      <c r="E2536" s="296"/>
      <c r="F2536" s="296"/>
      <c r="G2536" s="296"/>
      <c r="H2536" s="296"/>
      <c r="I2536" s="296"/>
      <c r="J2536" s="303"/>
      <c r="K2536" s="302"/>
      <c r="L2536" s="302"/>
      <c r="M2536" s="302"/>
      <c r="N2536" s="302"/>
      <c r="O2536" s="302"/>
      <c r="P2536" s="302"/>
      <c r="Q2536" s="302"/>
      <c r="R2536" s="302"/>
      <c r="S2536" s="302"/>
      <c r="T2536" s="302"/>
      <c r="U2536" s="302"/>
      <c r="V2536" s="302"/>
      <c r="W2536" s="302"/>
      <c r="X2536" s="302"/>
      <c r="Y2536" s="302"/>
      <c r="Z2536" s="302"/>
      <c r="AA2536" s="302"/>
      <c r="AD2536"/>
      <c r="AE2536"/>
    </row>
    <row r="2537" spans="2:31" ht="15" hidden="1">
      <c r="B2537" s="313">
        <f t="shared" si="39"/>
        <v>0</v>
      </c>
      <c r="C2537" s="294"/>
      <c r="D2537" s="296"/>
      <c r="E2537" s="296"/>
      <c r="F2537" s="296"/>
      <c r="G2537" s="296"/>
      <c r="H2537" s="296"/>
      <c r="I2537" s="296"/>
      <c r="J2537" s="303"/>
      <c r="K2537" s="302"/>
      <c r="L2537" s="302"/>
      <c r="M2537" s="302"/>
      <c r="N2537" s="302"/>
      <c r="O2537" s="302"/>
      <c r="P2537" s="302"/>
      <c r="Q2537" s="302"/>
      <c r="R2537" s="302"/>
      <c r="S2537" s="302"/>
      <c r="T2537" s="302"/>
      <c r="U2537" s="302"/>
      <c r="V2537" s="302"/>
      <c r="W2537" s="302"/>
      <c r="X2537" s="302"/>
      <c r="Y2537" s="302"/>
      <c r="Z2537" s="302"/>
      <c r="AA2537" s="302"/>
      <c r="AD2537"/>
      <c r="AE2537"/>
    </row>
    <row r="2538" spans="2:31" ht="15" hidden="1">
      <c r="B2538" s="313">
        <f t="shared" si="39"/>
        <v>0</v>
      </c>
      <c r="C2538" s="294"/>
      <c r="D2538" s="296"/>
      <c r="E2538" s="296"/>
      <c r="F2538" s="296"/>
      <c r="G2538" s="296"/>
      <c r="H2538" s="296"/>
      <c r="I2538" s="296"/>
      <c r="J2538" s="303"/>
      <c r="K2538" s="302"/>
      <c r="L2538" s="302"/>
      <c r="M2538" s="302"/>
      <c r="N2538" s="302"/>
      <c r="O2538" s="302"/>
      <c r="P2538" s="302"/>
      <c r="Q2538" s="302"/>
      <c r="R2538" s="302"/>
      <c r="S2538" s="302"/>
      <c r="T2538" s="302"/>
      <c r="U2538" s="302"/>
      <c r="V2538" s="302"/>
      <c r="W2538" s="302"/>
      <c r="X2538" s="302"/>
      <c r="Y2538" s="302"/>
      <c r="Z2538" s="302"/>
      <c r="AA2538" s="302"/>
      <c r="AD2538"/>
      <c r="AE2538"/>
    </row>
    <row r="2539" spans="2:31" ht="15" hidden="1">
      <c r="B2539" s="313">
        <f t="shared" si="39"/>
        <v>0</v>
      </c>
      <c r="C2539" s="294"/>
      <c r="D2539" s="296"/>
      <c r="E2539" s="296"/>
      <c r="F2539" s="296"/>
      <c r="G2539" s="296"/>
      <c r="H2539" s="296"/>
      <c r="I2539" s="296"/>
      <c r="J2539" s="303"/>
      <c r="K2539" s="302"/>
      <c r="L2539" s="302"/>
      <c r="M2539" s="302"/>
      <c r="N2539" s="302"/>
      <c r="O2539" s="302"/>
      <c r="P2539" s="302"/>
      <c r="Q2539" s="302"/>
      <c r="R2539" s="302"/>
      <c r="S2539" s="302"/>
      <c r="T2539" s="302"/>
      <c r="U2539" s="302"/>
      <c r="V2539" s="302"/>
      <c r="W2539" s="302"/>
      <c r="X2539" s="302"/>
      <c r="Y2539" s="302"/>
      <c r="Z2539" s="302"/>
      <c r="AA2539" s="302"/>
      <c r="AD2539"/>
      <c r="AE2539"/>
    </row>
    <row r="2540" spans="2:31" ht="15" hidden="1">
      <c r="B2540" s="313">
        <f t="shared" si="39"/>
        <v>0</v>
      </c>
      <c r="C2540" s="294"/>
      <c r="D2540" s="296"/>
      <c r="E2540" s="296"/>
      <c r="F2540" s="296"/>
      <c r="G2540" s="296"/>
      <c r="H2540" s="296"/>
      <c r="I2540" s="296"/>
      <c r="J2540" s="303"/>
      <c r="K2540" s="302"/>
      <c r="L2540" s="302"/>
      <c r="M2540" s="302"/>
      <c r="N2540" s="302"/>
      <c r="O2540" s="302"/>
      <c r="P2540" s="302"/>
      <c r="Q2540" s="302"/>
      <c r="R2540" s="302"/>
      <c r="S2540" s="302"/>
      <c r="T2540" s="302"/>
      <c r="U2540" s="302"/>
      <c r="V2540" s="302"/>
      <c r="W2540" s="302"/>
      <c r="X2540" s="302"/>
      <c r="Y2540" s="302"/>
      <c r="Z2540" s="302"/>
      <c r="AA2540" s="302"/>
      <c r="AD2540"/>
      <c r="AE2540"/>
    </row>
    <row r="2541" spans="2:31" ht="15" hidden="1">
      <c r="B2541" s="313">
        <f t="shared" si="39"/>
        <v>0</v>
      </c>
      <c r="C2541" s="294"/>
      <c r="D2541" s="296"/>
      <c r="E2541" s="294"/>
      <c r="F2541" s="294"/>
      <c r="G2541" s="294"/>
      <c r="H2541" s="294"/>
      <c r="I2541" s="296"/>
      <c r="J2541" s="303"/>
      <c r="K2541" s="302"/>
      <c r="L2541" s="302"/>
      <c r="M2541" s="302"/>
      <c r="N2541" s="302"/>
      <c r="O2541" s="302"/>
      <c r="P2541" s="302"/>
      <c r="Q2541" s="302"/>
      <c r="R2541" s="302"/>
      <c r="S2541" s="302"/>
      <c r="T2541" s="302"/>
      <c r="U2541" s="302"/>
      <c r="V2541" s="302"/>
      <c r="W2541" s="302"/>
      <c r="X2541" s="302"/>
      <c r="Y2541" s="302"/>
      <c r="Z2541" s="302"/>
      <c r="AA2541" s="302"/>
      <c r="AD2541"/>
      <c r="AE2541"/>
    </row>
    <row r="2542" spans="2:31" ht="15" hidden="1">
      <c r="B2542" s="313">
        <f t="shared" si="39"/>
        <v>0</v>
      </c>
      <c r="C2542" s="294"/>
      <c r="D2542" s="294"/>
      <c r="E2542" s="294"/>
      <c r="F2542" s="294"/>
      <c r="G2542" s="296"/>
      <c r="H2542" s="296"/>
      <c r="I2542" s="296"/>
      <c r="J2542" s="303"/>
      <c r="K2542" s="302"/>
      <c r="L2542" s="302"/>
      <c r="M2542" s="302"/>
      <c r="N2542" s="302"/>
      <c r="O2542" s="302"/>
      <c r="P2542" s="302"/>
      <c r="Q2542" s="302"/>
      <c r="R2542" s="302"/>
      <c r="S2542" s="302"/>
      <c r="T2542" s="302"/>
      <c r="U2542" s="302"/>
      <c r="V2542" s="302"/>
      <c r="W2542" s="302"/>
      <c r="X2542" s="302"/>
      <c r="Y2542" s="302"/>
      <c r="Z2542" s="302"/>
      <c r="AA2542" s="302"/>
      <c r="AD2542"/>
      <c r="AE2542"/>
    </row>
    <row r="2543" spans="2:31" ht="15" hidden="1">
      <c r="B2543" s="313">
        <f t="shared" si="39"/>
        <v>0</v>
      </c>
      <c r="C2543" s="294"/>
      <c r="D2543" s="294"/>
      <c r="E2543" s="294"/>
      <c r="F2543" s="294"/>
      <c r="G2543" s="296"/>
      <c r="H2543" s="296"/>
      <c r="I2543" s="296"/>
      <c r="J2543" s="303"/>
      <c r="K2543" s="302"/>
      <c r="L2543" s="302"/>
      <c r="M2543" s="302"/>
      <c r="N2543" s="302"/>
      <c r="O2543" s="302"/>
      <c r="P2543" s="302"/>
      <c r="Q2543" s="302"/>
      <c r="R2543" s="302"/>
      <c r="S2543" s="302"/>
      <c r="T2543" s="302"/>
      <c r="U2543" s="302"/>
      <c r="V2543" s="302"/>
      <c r="W2543" s="302"/>
      <c r="X2543" s="302"/>
      <c r="Y2543" s="302"/>
      <c r="Z2543" s="302"/>
      <c r="AA2543" s="302"/>
      <c r="AD2543"/>
      <c r="AE2543"/>
    </row>
    <row r="2544" spans="2:31" ht="15" hidden="1">
      <c r="B2544" s="313">
        <f t="shared" si="39"/>
        <v>0</v>
      </c>
      <c r="C2544" s="294"/>
      <c r="D2544" s="294"/>
      <c r="E2544" s="294"/>
      <c r="F2544" s="294"/>
      <c r="G2544" s="296"/>
      <c r="H2544" s="296"/>
      <c r="I2544" s="296"/>
      <c r="J2544" s="303"/>
      <c r="K2544" s="302"/>
      <c r="L2544" s="302"/>
      <c r="M2544" s="302"/>
      <c r="N2544" s="302"/>
      <c r="O2544" s="302"/>
      <c r="P2544" s="302"/>
      <c r="Q2544" s="302"/>
      <c r="R2544" s="302"/>
      <c r="S2544" s="302"/>
      <c r="T2544" s="302"/>
      <c r="U2544" s="302"/>
      <c r="V2544" s="302"/>
      <c r="W2544" s="302"/>
      <c r="X2544" s="302"/>
      <c r="Y2544" s="302"/>
      <c r="Z2544" s="302"/>
      <c r="AA2544" s="302"/>
      <c r="AD2544"/>
      <c r="AE2544"/>
    </row>
    <row r="2545" spans="2:31" ht="15" hidden="1">
      <c r="B2545" s="313">
        <f t="shared" si="39"/>
        <v>0</v>
      </c>
      <c r="C2545" s="294"/>
      <c r="D2545" s="294"/>
      <c r="E2545" s="294"/>
      <c r="F2545" s="294"/>
      <c r="G2545" s="296"/>
      <c r="H2545" s="296"/>
      <c r="I2545" s="296"/>
      <c r="J2545" s="303"/>
      <c r="K2545" s="302"/>
      <c r="L2545" s="302"/>
      <c r="M2545" s="302"/>
      <c r="N2545" s="302"/>
      <c r="O2545" s="302"/>
      <c r="P2545" s="302"/>
      <c r="Q2545" s="302"/>
      <c r="R2545" s="302"/>
      <c r="S2545" s="302"/>
      <c r="T2545" s="302"/>
      <c r="U2545" s="302"/>
      <c r="V2545" s="302"/>
      <c r="W2545" s="302"/>
      <c r="X2545" s="302"/>
      <c r="Y2545" s="302"/>
      <c r="Z2545" s="302"/>
      <c r="AA2545" s="302"/>
      <c r="AD2545"/>
      <c r="AE2545"/>
    </row>
    <row r="2546" spans="2:31" ht="15" hidden="1">
      <c r="B2546" s="313">
        <f t="shared" si="39"/>
        <v>0</v>
      </c>
      <c r="C2546" s="294"/>
      <c r="D2546" s="294"/>
      <c r="E2546" s="294"/>
      <c r="F2546" s="294"/>
      <c r="G2546" s="296"/>
      <c r="H2546" s="296"/>
      <c r="I2546" s="296"/>
      <c r="J2546" s="303"/>
      <c r="K2546" s="302"/>
      <c r="L2546" s="302"/>
      <c r="M2546" s="302"/>
      <c r="N2546" s="302"/>
      <c r="O2546" s="302"/>
      <c r="P2546" s="302"/>
      <c r="Q2546" s="302"/>
      <c r="R2546" s="302"/>
      <c r="S2546" s="302"/>
      <c r="T2546" s="302"/>
      <c r="U2546" s="302"/>
      <c r="V2546" s="302"/>
      <c r="W2546" s="302"/>
      <c r="X2546" s="302"/>
      <c r="Y2546" s="302"/>
      <c r="Z2546" s="302"/>
      <c r="AA2546" s="302"/>
      <c r="AD2546"/>
      <c r="AE2546"/>
    </row>
    <row r="2547" spans="2:31" ht="15" hidden="1">
      <c r="B2547" s="313">
        <f t="shared" si="39"/>
        <v>0</v>
      </c>
      <c r="C2547" s="294"/>
      <c r="D2547" s="294"/>
      <c r="E2547" s="294"/>
      <c r="F2547" s="294"/>
      <c r="G2547" s="296"/>
      <c r="H2547" s="296"/>
      <c r="I2547" s="296"/>
      <c r="J2547" s="303"/>
      <c r="K2547" s="302"/>
      <c r="L2547" s="302"/>
      <c r="M2547" s="302"/>
      <c r="N2547" s="302"/>
      <c r="O2547" s="302"/>
      <c r="P2547" s="302"/>
      <c r="Q2547" s="302"/>
      <c r="R2547" s="302"/>
      <c r="S2547" s="302"/>
      <c r="T2547" s="302"/>
      <c r="U2547" s="302"/>
      <c r="V2547" s="302"/>
      <c r="W2547" s="302"/>
      <c r="X2547" s="302"/>
      <c r="Y2547" s="302"/>
      <c r="Z2547" s="302"/>
      <c r="AA2547" s="302"/>
      <c r="AD2547"/>
      <c r="AE2547"/>
    </row>
    <row r="2548" spans="2:31" ht="15" hidden="1">
      <c r="B2548" s="313">
        <f t="shared" si="39"/>
        <v>0</v>
      </c>
      <c r="C2548" s="294"/>
      <c r="D2548" s="294"/>
      <c r="E2548" s="294"/>
      <c r="F2548" s="294"/>
      <c r="G2548" s="296"/>
      <c r="H2548" s="296"/>
      <c r="I2548" s="296"/>
      <c r="J2548" s="303"/>
      <c r="K2548" s="302"/>
      <c r="L2548" s="302"/>
      <c r="M2548" s="302"/>
      <c r="N2548" s="302"/>
      <c r="O2548" s="302"/>
      <c r="P2548" s="302"/>
      <c r="Q2548" s="302"/>
      <c r="R2548" s="302"/>
      <c r="S2548" s="302"/>
      <c r="T2548" s="302"/>
      <c r="U2548" s="302"/>
      <c r="V2548" s="302"/>
      <c r="W2548" s="302"/>
      <c r="X2548" s="302"/>
      <c r="Y2548" s="302"/>
      <c r="Z2548" s="302"/>
      <c r="AA2548" s="302"/>
      <c r="AD2548"/>
      <c r="AE2548"/>
    </row>
    <row r="2549" spans="2:31" ht="15" hidden="1">
      <c r="B2549" s="313">
        <f t="shared" si="39"/>
        <v>0</v>
      </c>
      <c r="C2549" s="294"/>
      <c r="D2549" s="294"/>
      <c r="E2549" s="294"/>
      <c r="F2549" s="294"/>
      <c r="G2549" s="296"/>
      <c r="H2549" s="296"/>
      <c r="I2549" s="296"/>
      <c r="J2549" s="303"/>
      <c r="K2549" s="302"/>
      <c r="L2549" s="302"/>
      <c r="M2549" s="302"/>
      <c r="N2549" s="302"/>
      <c r="O2549" s="302"/>
      <c r="P2549" s="302"/>
      <c r="Q2549" s="302"/>
      <c r="R2549" s="302"/>
      <c r="S2549" s="302"/>
      <c r="T2549" s="302"/>
      <c r="U2549" s="302"/>
      <c r="V2549" s="302"/>
      <c r="W2549" s="302"/>
      <c r="X2549" s="302"/>
      <c r="Y2549" s="302"/>
      <c r="Z2549" s="302"/>
      <c r="AA2549" s="302"/>
      <c r="AD2549"/>
      <c r="AE2549"/>
    </row>
    <row r="2550" spans="2:31" ht="15" hidden="1">
      <c r="B2550" s="313">
        <f t="shared" si="39"/>
        <v>0</v>
      </c>
      <c r="C2550" s="294"/>
      <c r="D2550" s="294"/>
      <c r="E2550" s="294"/>
      <c r="F2550" s="294"/>
      <c r="G2550" s="296"/>
      <c r="H2550" s="296"/>
      <c r="I2550" s="296"/>
      <c r="J2550" s="303"/>
      <c r="K2550" s="302"/>
      <c r="L2550" s="302"/>
      <c r="M2550" s="302"/>
      <c r="N2550" s="302"/>
      <c r="O2550" s="302"/>
      <c r="P2550" s="302"/>
      <c r="Q2550" s="302"/>
      <c r="R2550" s="302"/>
      <c r="S2550" s="302"/>
      <c r="T2550" s="302"/>
      <c r="U2550" s="302"/>
      <c r="V2550" s="302"/>
      <c r="W2550" s="302"/>
      <c r="X2550" s="302"/>
      <c r="Y2550" s="302"/>
      <c r="Z2550" s="302"/>
      <c r="AA2550" s="302"/>
      <c r="AD2550"/>
      <c r="AE2550"/>
    </row>
    <row r="2551" spans="2:31" ht="15" hidden="1">
      <c r="B2551" s="313">
        <f t="shared" si="39"/>
        <v>0</v>
      </c>
      <c r="C2551" s="294"/>
      <c r="D2551" s="294"/>
      <c r="E2551" s="294"/>
      <c r="F2551" s="294"/>
      <c r="G2551" s="296"/>
      <c r="H2551" s="296"/>
      <c r="I2551" s="296"/>
      <c r="J2551" s="303"/>
      <c r="K2551" s="302"/>
      <c r="L2551" s="302"/>
      <c r="M2551" s="302"/>
      <c r="N2551" s="302"/>
      <c r="O2551" s="302"/>
      <c r="P2551" s="302"/>
      <c r="Q2551" s="302"/>
      <c r="R2551" s="302"/>
      <c r="S2551" s="302"/>
      <c r="T2551" s="302"/>
      <c r="U2551" s="302"/>
      <c r="V2551" s="302"/>
      <c r="W2551" s="302"/>
      <c r="X2551" s="302"/>
      <c r="Y2551" s="302"/>
      <c r="Z2551" s="302"/>
      <c r="AA2551" s="302"/>
      <c r="AD2551"/>
      <c r="AE2551"/>
    </row>
    <row r="2552" spans="2:31" ht="15" hidden="1">
      <c r="B2552" s="313">
        <f t="shared" si="39"/>
        <v>0</v>
      </c>
      <c r="C2552" s="294"/>
      <c r="D2552" s="294"/>
      <c r="E2552" s="294"/>
      <c r="F2552" s="294"/>
      <c r="G2552" s="296"/>
      <c r="H2552" s="296"/>
      <c r="I2552" s="296"/>
      <c r="J2552" s="303"/>
      <c r="K2552" s="302"/>
      <c r="L2552" s="302"/>
      <c r="M2552" s="302"/>
      <c r="N2552" s="302"/>
      <c r="O2552" s="302"/>
      <c r="P2552" s="302"/>
      <c r="Q2552" s="302"/>
      <c r="R2552" s="302"/>
      <c r="S2552" s="302"/>
      <c r="T2552" s="302"/>
      <c r="U2552" s="302"/>
      <c r="V2552" s="302"/>
      <c r="W2552" s="302"/>
      <c r="X2552" s="302"/>
      <c r="Y2552" s="302"/>
      <c r="Z2552" s="302"/>
      <c r="AA2552" s="302"/>
      <c r="AD2552"/>
      <c r="AE2552"/>
    </row>
    <row r="2553" spans="2:31" ht="15" hidden="1">
      <c r="B2553" s="313">
        <f t="shared" si="39"/>
        <v>0</v>
      </c>
      <c r="C2553" s="294"/>
      <c r="D2553" s="294"/>
      <c r="E2553" s="294"/>
      <c r="F2553" s="294"/>
      <c r="G2553" s="294"/>
      <c r="H2553" s="294"/>
      <c r="I2553" s="294"/>
      <c r="J2553" s="303"/>
      <c r="K2553" s="302"/>
      <c r="L2553" s="302"/>
      <c r="M2553" s="302"/>
      <c r="N2553" s="302"/>
      <c r="O2553" s="302"/>
      <c r="P2553" s="302"/>
      <c r="Q2553" s="302"/>
      <c r="R2553" s="302"/>
      <c r="S2553" s="302"/>
      <c r="T2553" s="302"/>
      <c r="U2553" s="302"/>
      <c r="V2553" s="302"/>
      <c r="W2553" s="302"/>
      <c r="X2553" s="302"/>
      <c r="Y2553" s="302"/>
      <c r="Z2553" s="302"/>
      <c r="AA2553" s="302"/>
      <c r="AD2553"/>
      <c r="AE2553"/>
    </row>
    <row r="2554" spans="2:31" ht="15" hidden="1">
      <c r="B2554" s="313">
        <f t="shared" si="39"/>
        <v>0</v>
      </c>
      <c r="C2554" s="294"/>
      <c r="D2554" s="294"/>
      <c r="E2554" s="294"/>
      <c r="F2554" s="294"/>
      <c r="G2554" s="294"/>
      <c r="H2554" s="294"/>
      <c r="I2554" s="294"/>
      <c r="J2554" s="303"/>
      <c r="K2554" s="302"/>
      <c r="L2554" s="302"/>
      <c r="M2554" s="302"/>
      <c r="N2554" s="302"/>
      <c r="O2554" s="302"/>
      <c r="P2554" s="302"/>
      <c r="Q2554" s="302"/>
      <c r="R2554" s="302"/>
      <c r="S2554" s="302"/>
      <c r="T2554" s="302"/>
      <c r="U2554" s="302"/>
      <c r="V2554" s="302"/>
      <c r="W2554" s="302"/>
      <c r="X2554" s="302"/>
      <c r="Y2554" s="302"/>
      <c r="Z2554" s="302"/>
      <c r="AA2554" s="302"/>
      <c r="AD2554"/>
      <c r="AE2554"/>
    </row>
    <row r="2555" spans="2:31" ht="15" hidden="1">
      <c r="B2555" s="313">
        <f t="shared" si="39"/>
        <v>0</v>
      </c>
      <c r="C2555" s="294"/>
      <c r="D2555" s="294"/>
      <c r="E2555" s="294"/>
      <c r="F2555" s="294"/>
      <c r="G2555" s="294"/>
      <c r="H2555" s="294"/>
      <c r="I2555" s="294"/>
      <c r="J2555" s="303"/>
      <c r="K2555" s="302"/>
      <c r="L2555" s="302"/>
      <c r="M2555" s="302"/>
      <c r="N2555" s="302"/>
      <c r="O2555" s="302"/>
      <c r="P2555" s="302"/>
      <c r="Q2555" s="302"/>
      <c r="R2555" s="302"/>
      <c r="S2555" s="302"/>
      <c r="T2555" s="302"/>
      <c r="U2555" s="302"/>
      <c r="V2555" s="302"/>
      <c r="W2555" s="302"/>
      <c r="X2555" s="302"/>
      <c r="Y2555" s="302"/>
      <c r="Z2555" s="302"/>
      <c r="AA2555" s="302"/>
      <c r="AD2555"/>
      <c r="AE2555"/>
    </row>
    <row r="2556" spans="2:31" ht="15" hidden="1">
      <c r="B2556" s="313">
        <f t="shared" si="39"/>
        <v>0</v>
      </c>
      <c r="C2556" s="294"/>
      <c r="D2556" s="294"/>
      <c r="E2556" s="294"/>
      <c r="F2556" s="294"/>
      <c r="G2556" s="294"/>
      <c r="H2556" s="294"/>
      <c r="I2556" s="294"/>
      <c r="J2556" s="303"/>
      <c r="K2556" s="302"/>
      <c r="L2556" s="302"/>
      <c r="M2556" s="302"/>
      <c r="N2556" s="302"/>
      <c r="O2556" s="302"/>
      <c r="P2556" s="302"/>
      <c r="Q2556" s="302"/>
      <c r="R2556" s="302"/>
      <c r="S2556" s="302"/>
      <c r="T2556" s="302"/>
      <c r="U2556" s="302"/>
      <c r="V2556" s="302"/>
      <c r="W2556" s="302"/>
      <c r="X2556" s="302"/>
      <c r="Y2556" s="302"/>
      <c r="Z2556" s="302"/>
      <c r="AA2556" s="302"/>
      <c r="AD2556"/>
      <c r="AE2556"/>
    </row>
    <row r="2557" spans="2:31" ht="15" hidden="1">
      <c r="B2557" s="313">
        <f t="shared" si="39"/>
        <v>0</v>
      </c>
      <c r="C2557" s="294"/>
      <c r="D2557" s="294"/>
      <c r="E2557" s="294"/>
      <c r="F2557" s="294"/>
      <c r="G2557" s="294"/>
      <c r="H2557" s="294"/>
      <c r="I2557" s="294"/>
      <c r="J2557" s="303"/>
      <c r="K2557" s="302"/>
      <c r="L2557" s="302"/>
      <c r="M2557" s="302"/>
      <c r="N2557" s="302"/>
      <c r="O2557" s="302"/>
      <c r="P2557" s="302"/>
      <c r="Q2557" s="302"/>
      <c r="R2557" s="302"/>
      <c r="S2557" s="302"/>
      <c r="T2557" s="302"/>
      <c r="U2557" s="302"/>
      <c r="V2557" s="302"/>
      <c r="W2557" s="302"/>
      <c r="X2557" s="302"/>
      <c r="Y2557" s="302"/>
      <c r="Z2557" s="302"/>
      <c r="AA2557" s="302"/>
      <c r="AD2557"/>
      <c r="AE2557"/>
    </row>
    <row r="2558" spans="2:31" ht="15" hidden="1">
      <c r="B2558" s="313">
        <f t="shared" si="39"/>
        <v>0</v>
      </c>
      <c r="C2558" s="294"/>
      <c r="D2558" s="294"/>
      <c r="E2558" s="294"/>
      <c r="F2558" s="294"/>
      <c r="G2558" s="294"/>
      <c r="H2558" s="294"/>
      <c r="I2558" s="294"/>
      <c r="J2558" s="303"/>
      <c r="K2558" s="302"/>
      <c r="L2558" s="302"/>
      <c r="M2558" s="302"/>
      <c r="N2558" s="302"/>
      <c r="O2558" s="302"/>
      <c r="P2558" s="302"/>
      <c r="Q2558" s="302"/>
      <c r="R2558" s="302"/>
      <c r="S2558" s="302"/>
      <c r="T2558" s="302"/>
      <c r="U2558" s="302"/>
      <c r="V2558" s="302"/>
      <c r="W2558" s="302"/>
      <c r="X2558" s="302"/>
      <c r="Y2558" s="302"/>
      <c r="Z2558" s="302"/>
      <c r="AA2558" s="302"/>
      <c r="AD2558"/>
      <c r="AE2558"/>
    </row>
    <row r="2559" spans="2:31" ht="15" hidden="1">
      <c r="B2559" s="313">
        <f t="shared" si="39"/>
        <v>0</v>
      </c>
      <c r="C2559" s="294"/>
      <c r="D2559" s="294"/>
      <c r="E2559" s="294"/>
      <c r="F2559" s="294"/>
      <c r="G2559" s="294"/>
      <c r="H2559" s="294"/>
      <c r="I2559" s="294"/>
      <c r="J2559" s="303"/>
      <c r="K2559" s="302"/>
      <c r="L2559" s="302"/>
      <c r="M2559" s="302"/>
      <c r="N2559" s="302"/>
      <c r="O2559" s="302"/>
      <c r="P2559" s="302"/>
      <c r="Q2559" s="302"/>
      <c r="R2559" s="302"/>
      <c r="S2559" s="302"/>
      <c r="T2559" s="302"/>
      <c r="U2559" s="302"/>
      <c r="V2559" s="302"/>
      <c r="W2559" s="302"/>
      <c r="X2559" s="302"/>
      <c r="Y2559" s="302"/>
      <c r="Z2559" s="302"/>
      <c r="AA2559" s="302"/>
      <c r="AD2559"/>
      <c r="AE2559"/>
    </row>
    <row r="2560" spans="2:31" ht="15" hidden="1">
      <c r="B2560" s="313">
        <f t="shared" si="39"/>
        <v>0</v>
      </c>
      <c r="C2560" s="294"/>
      <c r="D2560" s="294"/>
      <c r="E2560" s="294"/>
      <c r="F2560" s="294"/>
      <c r="G2560" s="294"/>
      <c r="H2560" s="294"/>
      <c r="I2560" s="294"/>
      <c r="J2560" s="303"/>
      <c r="K2560" s="302"/>
      <c r="L2560" s="302"/>
      <c r="M2560" s="302"/>
      <c r="N2560" s="302"/>
      <c r="O2560" s="302"/>
      <c r="P2560" s="302"/>
      <c r="Q2560" s="302"/>
      <c r="R2560" s="302"/>
      <c r="S2560" s="302"/>
      <c r="T2560" s="302"/>
      <c r="U2560" s="302"/>
      <c r="V2560" s="302"/>
      <c r="W2560" s="302"/>
      <c r="X2560" s="302"/>
      <c r="Y2560" s="302"/>
      <c r="Z2560" s="302"/>
      <c r="AA2560" s="302"/>
      <c r="AD2560"/>
      <c r="AE2560"/>
    </row>
    <row r="2561" spans="2:31" ht="15" hidden="1">
      <c r="B2561" s="313">
        <f t="shared" si="39"/>
        <v>0</v>
      </c>
      <c r="C2561" s="294"/>
      <c r="D2561" s="294"/>
      <c r="E2561" s="294"/>
      <c r="F2561" s="294"/>
      <c r="G2561" s="294"/>
      <c r="H2561" s="294"/>
      <c r="I2561" s="294"/>
      <c r="J2561" s="303"/>
      <c r="K2561" s="302"/>
      <c r="L2561" s="302"/>
      <c r="M2561" s="302"/>
      <c r="N2561" s="302"/>
      <c r="O2561" s="302"/>
      <c r="P2561" s="302"/>
      <c r="Q2561" s="302"/>
      <c r="R2561" s="302"/>
      <c r="S2561" s="302"/>
      <c r="T2561" s="302"/>
      <c r="U2561" s="302"/>
      <c r="V2561" s="302"/>
      <c r="W2561" s="302"/>
      <c r="X2561" s="302"/>
      <c r="Y2561" s="302"/>
      <c r="Z2561" s="302"/>
      <c r="AA2561" s="302"/>
      <c r="AD2561"/>
      <c r="AE2561"/>
    </row>
    <row r="2562" spans="2:31" ht="15" hidden="1">
      <c r="B2562" s="313">
        <f t="shared" si="39"/>
        <v>0</v>
      </c>
      <c r="C2562" s="294"/>
      <c r="D2562" s="294"/>
      <c r="E2562" s="294"/>
      <c r="F2562" s="294"/>
      <c r="G2562" s="296"/>
      <c r="H2562" s="296"/>
      <c r="I2562" s="296"/>
      <c r="J2562" s="303"/>
      <c r="K2562" s="302"/>
      <c r="L2562" s="302"/>
      <c r="M2562" s="302"/>
      <c r="N2562" s="302"/>
      <c r="O2562" s="302"/>
      <c r="P2562" s="302"/>
      <c r="Q2562" s="302"/>
      <c r="R2562" s="302"/>
      <c r="S2562" s="302"/>
      <c r="T2562" s="302"/>
      <c r="U2562" s="302"/>
      <c r="V2562" s="302"/>
      <c r="W2562" s="302"/>
      <c r="X2562" s="302"/>
      <c r="Y2562" s="302"/>
      <c r="Z2562" s="302"/>
      <c r="AA2562" s="302"/>
      <c r="AD2562"/>
      <c r="AE2562"/>
    </row>
    <row r="2563" spans="2:31" ht="15" hidden="1">
      <c r="B2563" s="313">
        <f t="shared" si="39"/>
        <v>0</v>
      </c>
      <c r="C2563" s="294"/>
      <c r="D2563" s="294"/>
      <c r="E2563" s="294"/>
      <c r="F2563" s="294"/>
      <c r="G2563" s="296"/>
      <c r="H2563" s="296"/>
      <c r="I2563" s="296"/>
      <c r="J2563" s="303"/>
      <c r="K2563" s="302"/>
      <c r="L2563" s="302"/>
      <c r="M2563" s="302"/>
      <c r="N2563" s="302"/>
      <c r="O2563" s="302"/>
      <c r="P2563" s="302"/>
      <c r="Q2563" s="302"/>
      <c r="R2563" s="302"/>
      <c r="S2563" s="302"/>
      <c r="T2563" s="302"/>
      <c r="U2563" s="302"/>
      <c r="V2563" s="302"/>
      <c r="W2563" s="302"/>
      <c r="X2563" s="302"/>
      <c r="Y2563" s="302"/>
      <c r="Z2563" s="302"/>
      <c r="AA2563" s="302"/>
      <c r="AD2563"/>
      <c r="AE2563"/>
    </row>
    <row r="2564" spans="2:31" ht="15" hidden="1">
      <c r="B2564" s="313">
        <f t="shared" si="39"/>
        <v>0</v>
      </c>
      <c r="C2564" s="294"/>
      <c r="D2564" s="294"/>
      <c r="E2564" s="294"/>
      <c r="F2564" s="294"/>
      <c r="G2564" s="296"/>
      <c r="H2564" s="296"/>
      <c r="I2564" s="296"/>
      <c r="J2564" s="303"/>
      <c r="K2564" s="302"/>
      <c r="L2564" s="302"/>
      <c r="M2564" s="302"/>
      <c r="N2564" s="302"/>
      <c r="O2564" s="302"/>
      <c r="P2564" s="302"/>
      <c r="Q2564" s="302"/>
      <c r="R2564" s="302"/>
      <c r="S2564" s="302"/>
      <c r="T2564" s="302"/>
      <c r="U2564" s="302"/>
      <c r="V2564" s="302"/>
      <c r="W2564" s="302"/>
      <c r="X2564" s="302"/>
      <c r="Y2564" s="302"/>
      <c r="Z2564" s="302"/>
      <c r="AA2564" s="302"/>
      <c r="AD2564"/>
      <c r="AE2564"/>
    </row>
    <row r="2565" spans="2:31" ht="15" hidden="1">
      <c r="B2565" s="313">
        <f t="shared" si="39"/>
        <v>0</v>
      </c>
      <c r="C2565" s="294"/>
      <c r="D2565" s="294"/>
      <c r="E2565" s="296"/>
      <c r="F2565" s="296"/>
      <c r="G2565" s="296"/>
      <c r="H2565" s="296"/>
      <c r="I2565" s="296"/>
      <c r="J2565" s="303"/>
      <c r="K2565" s="302"/>
      <c r="L2565" s="302"/>
      <c r="M2565" s="302"/>
      <c r="N2565" s="302"/>
      <c r="O2565" s="302"/>
      <c r="P2565" s="302"/>
      <c r="Q2565" s="302"/>
      <c r="R2565" s="302"/>
      <c r="S2565" s="302"/>
      <c r="T2565" s="302"/>
      <c r="U2565" s="302"/>
      <c r="V2565" s="302"/>
      <c r="W2565" s="302"/>
      <c r="X2565" s="302"/>
      <c r="Y2565" s="302"/>
      <c r="Z2565" s="302"/>
      <c r="AA2565" s="302"/>
      <c r="AD2565"/>
      <c r="AE2565"/>
    </row>
    <row r="2566" spans="2:31" ht="15" hidden="1">
      <c r="B2566" s="313">
        <f t="shared" si="39"/>
        <v>0</v>
      </c>
      <c r="C2566" s="294"/>
      <c r="D2566" s="294"/>
      <c r="E2566" s="296"/>
      <c r="F2566" s="296"/>
      <c r="G2566" s="296"/>
      <c r="H2566" s="296"/>
      <c r="I2566" s="296"/>
      <c r="J2566" s="303"/>
      <c r="K2566" s="302"/>
      <c r="L2566" s="302"/>
      <c r="M2566" s="302"/>
      <c r="N2566" s="302"/>
      <c r="O2566" s="302"/>
      <c r="P2566" s="302"/>
      <c r="Q2566" s="302"/>
      <c r="R2566" s="302"/>
      <c r="S2566" s="302"/>
      <c r="T2566" s="302"/>
      <c r="U2566" s="302"/>
      <c r="V2566" s="302"/>
      <c r="W2566" s="302"/>
      <c r="X2566" s="302"/>
      <c r="Y2566" s="302"/>
      <c r="Z2566" s="302"/>
      <c r="AA2566" s="302"/>
      <c r="AD2566"/>
      <c r="AE2566"/>
    </row>
    <row r="2567" spans="2:31" ht="15" hidden="1">
      <c r="B2567" s="313">
        <f t="shared" si="39"/>
        <v>0</v>
      </c>
      <c r="C2567" s="294"/>
      <c r="D2567" s="294"/>
      <c r="E2567" s="296"/>
      <c r="F2567" s="296"/>
      <c r="G2567" s="296"/>
      <c r="H2567" s="296"/>
      <c r="I2567" s="296"/>
      <c r="J2567" s="303"/>
      <c r="K2567" s="302"/>
      <c r="L2567" s="302"/>
      <c r="M2567" s="302"/>
      <c r="N2567" s="302"/>
      <c r="O2567" s="302"/>
      <c r="P2567" s="302"/>
      <c r="Q2567" s="302"/>
      <c r="R2567" s="302"/>
      <c r="S2567" s="302"/>
      <c r="T2567" s="302"/>
      <c r="U2567" s="302"/>
      <c r="V2567" s="302"/>
      <c r="W2567" s="302"/>
      <c r="X2567" s="302"/>
      <c r="Y2567" s="302"/>
      <c r="Z2567" s="302"/>
      <c r="AA2567" s="302"/>
      <c r="AD2567"/>
      <c r="AE2567"/>
    </row>
    <row r="2568" spans="2:31" ht="15" hidden="1">
      <c r="B2568" s="313">
        <f t="shared" si="39"/>
        <v>0</v>
      </c>
      <c r="C2568" s="294"/>
      <c r="D2568" s="294"/>
      <c r="E2568" s="296"/>
      <c r="F2568" s="296"/>
      <c r="G2568" s="296"/>
      <c r="H2568" s="296"/>
      <c r="I2568" s="296"/>
      <c r="J2568" s="303"/>
      <c r="K2568" s="302"/>
      <c r="L2568" s="302"/>
      <c r="M2568" s="302"/>
      <c r="N2568" s="302"/>
      <c r="O2568" s="302"/>
      <c r="P2568" s="302"/>
      <c r="Q2568" s="302"/>
      <c r="R2568" s="302"/>
      <c r="S2568" s="302"/>
      <c r="T2568" s="302"/>
      <c r="U2568" s="302"/>
      <c r="V2568" s="302"/>
      <c r="W2568" s="302"/>
      <c r="X2568" s="302"/>
      <c r="Y2568" s="302"/>
      <c r="Z2568" s="302"/>
      <c r="AA2568" s="302"/>
      <c r="AD2568"/>
      <c r="AE2568"/>
    </row>
    <row r="2569" spans="2:31" ht="15" hidden="1">
      <c r="B2569" s="313">
        <f t="shared" si="39"/>
        <v>0</v>
      </c>
      <c r="C2569" s="294"/>
      <c r="D2569" s="294"/>
      <c r="E2569" s="296"/>
      <c r="F2569" s="296"/>
      <c r="G2569" s="296"/>
      <c r="H2569" s="296"/>
      <c r="I2569" s="296"/>
      <c r="J2569" s="303"/>
      <c r="K2569" s="302"/>
      <c r="L2569" s="302"/>
      <c r="M2569" s="302"/>
      <c r="N2569" s="302"/>
      <c r="O2569" s="302"/>
      <c r="P2569" s="302"/>
      <c r="Q2569" s="302"/>
      <c r="R2569" s="302"/>
      <c r="S2569" s="302"/>
      <c r="T2569" s="302"/>
      <c r="U2569" s="302"/>
      <c r="V2569" s="302"/>
      <c r="W2569" s="302"/>
      <c r="X2569" s="302"/>
      <c r="Y2569" s="302"/>
      <c r="Z2569" s="302"/>
      <c r="AA2569" s="302"/>
      <c r="AD2569"/>
      <c r="AE2569"/>
    </row>
    <row r="2570" spans="2:31" ht="15" hidden="1">
      <c r="B2570" s="313">
        <f t="shared" si="39"/>
        <v>0</v>
      </c>
      <c r="C2570" s="294"/>
      <c r="D2570" s="294"/>
      <c r="E2570" s="296"/>
      <c r="F2570" s="296"/>
      <c r="G2570" s="296"/>
      <c r="H2570" s="296"/>
      <c r="I2570" s="296"/>
      <c r="J2570" s="303"/>
      <c r="K2570" s="302"/>
      <c r="L2570" s="302"/>
      <c r="M2570" s="302"/>
      <c r="N2570" s="302"/>
      <c r="O2570" s="302"/>
      <c r="P2570" s="302"/>
      <c r="Q2570" s="302"/>
      <c r="R2570" s="302"/>
      <c r="S2570" s="302"/>
      <c r="T2570" s="302"/>
      <c r="U2570" s="302"/>
      <c r="V2570" s="302"/>
      <c r="W2570" s="302"/>
      <c r="X2570" s="302"/>
      <c r="Y2570" s="302"/>
      <c r="Z2570" s="302"/>
      <c r="AA2570" s="302"/>
      <c r="AD2570"/>
      <c r="AE2570"/>
    </row>
    <row r="2571" spans="2:31" ht="15" hidden="1">
      <c r="B2571" s="313">
        <f t="shared" si="39"/>
        <v>0</v>
      </c>
      <c r="C2571" s="294"/>
      <c r="D2571" s="294"/>
      <c r="E2571" s="296"/>
      <c r="F2571" s="296"/>
      <c r="G2571" s="296"/>
      <c r="H2571" s="296"/>
      <c r="I2571" s="296"/>
      <c r="J2571" s="303"/>
      <c r="K2571" s="302"/>
      <c r="L2571" s="302"/>
      <c r="M2571" s="302"/>
      <c r="N2571" s="302"/>
      <c r="O2571" s="302"/>
      <c r="P2571" s="302"/>
      <c r="Q2571" s="302"/>
      <c r="R2571" s="302"/>
      <c r="S2571" s="302"/>
      <c r="T2571" s="302"/>
      <c r="U2571" s="302"/>
      <c r="V2571" s="302"/>
      <c r="W2571" s="302"/>
      <c r="X2571" s="302"/>
      <c r="Y2571" s="302"/>
      <c r="Z2571" s="302"/>
      <c r="AA2571" s="302"/>
      <c r="AD2571"/>
      <c r="AE2571"/>
    </row>
    <row r="2572" spans="2:31" ht="15" hidden="1">
      <c r="B2572" s="313">
        <f t="shared" ref="B2572:B2635" si="40">IF($C$8=$B$6,"",AA2572)</f>
        <v>0</v>
      </c>
      <c r="C2572" s="294"/>
      <c r="D2572" s="294"/>
      <c r="E2572" s="296"/>
      <c r="F2572" s="296"/>
      <c r="G2572" s="296"/>
      <c r="H2572" s="296"/>
      <c r="I2572" s="296"/>
      <c r="J2572" s="303"/>
      <c r="K2572" s="302"/>
      <c r="L2572" s="302"/>
      <c r="M2572" s="302"/>
      <c r="N2572" s="302"/>
      <c r="O2572" s="302"/>
      <c r="P2572" s="302"/>
      <c r="Q2572" s="302"/>
      <c r="R2572" s="302"/>
      <c r="S2572" s="302"/>
      <c r="T2572" s="302"/>
      <c r="U2572" s="302"/>
      <c r="V2572" s="302"/>
      <c r="W2572" s="302"/>
      <c r="X2572" s="302"/>
      <c r="Y2572" s="302"/>
      <c r="Z2572" s="302"/>
      <c r="AA2572" s="302"/>
      <c r="AD2572"/>
      <c r="AE2572"/>
    </row>
    <row r="2573" spans="2:31" ht="15" hidden="1">
      <c r="B2573" s="313">
        <f t="shared" si="40"/>
        <v>0</v>
      </c>
      <c r="C2573" s="294"/>
      <c r="D2573" s="294"/>
      <c r="E2573" s="296"/>
      <c r="F2573" s="296"/>
      <c r="G2573" s="296"/>
      <c r="H2573" s="296"/>
      <c r="I2573" s="296"/>
      <c r="J2573" s="303"/>
      <c r="K2573" s="302"/>
      <c r="L2573" s="302"/>
      <c r="M2573" s="302"/>
      <c r="N2573" s="302"/>
      <c r="O2573" s="302"/>
      <c r="P2573" s="302"/>
      <c r="Q2573" s="302"/>
      <c r="R2573" s="302"/>
      <c r="S2573" s="302"/>
      <c r="T2573" s="302"/>
      <c r="U2573" s="302"/>
      <c r="V2573" s="302"/>
      <c r="W2573" s="302"/>
      <c r="X2573" s="302"/>
      <c r="Y2573" s="302"/>
      <c r="Z2573" s="302"/>
      <c r="AA2573" s="302"/>
      <c r="AD2573"/>
      <c r="AE2573"/>
    </row>
    <row r="2574" spans="2:31" ht="15" hidden="1">
      <c r="B2574" s="313">
        <f t="shared" si="40"/>
        <v>0</v>
      </c>
      <c r="C2574" s="294"/>
      <c r="D2574" s="294"/>
      <c r="E2574" s="296"/>
      <c r="F2574" s="296"/>
      <c r="G2574" s="296"/>
      <c r="H2574" s="296"/>
      <c r="I2574" s="296"/>
      <c r="J2574" s="303"/>
      <c r="K2574" s="302"/>
      <c r="L2574" s="302"/>
      <c r="M2574" s="302"/>
      <c r="N2574" s="302"/>
      <c r="O2574" s="302"/>
      <c r="P2574" s="302"/>
      <c r="Q2574" s="302"/>
      <c r="R2574" s="302"/>
      <c r="S2574" s="302"/>
      <c r="T2574" s="302"/>
      <c r="U2574" s="302"/>
      <c r="V2574" s="302"/>
      <c r="W2574" s="302"/>
      <c r="X2574" s="302"/>
      <c r="Y2574" s="302"/>
      <c r="Z2574" s="302"/>
      <c r="AA2574" s="302"/>
      <c r="AD2574"/>
      <c r="AE2574"/>
    </row>
    <row r="2575" spans="2:31" ht="15" hidden="1">
      <c r="B2575" s="313">
        <f t="shared" si="40"/>
        <v>0</v>
      </c>
      <c r="C2575" s="294"/>
      <c r="D2575" s="294"/>
      <c r="E2575" s="294"/>
      <c r="F2575" s="294"/>
      <c r="G2575" s="296"/>
      <c r="H2575" s="296"/>
      <c r="I2575" s="296"/>
      <c r="J2575" s="303"/>
      <c r="K2575" s="302"/>
      <c r="L2575" s="302"/>
      <c r="M2575" s="302"/>
      <c r="N2575" s="302"/>
      <c r="O2575" s="302"/>
      <c r="P2575" s="302"/>
      <c r="Q2575" s="302"/>
      <c r="R2575" s="302"/>
      <c r="S2575" s="302"/>
      <c r="T2575" s="302"/>
      <c r="U2575" s="302"/>
      <c r="V2575" s="302"/>
      <c r="W2575" s="302"/>
      <c r="X2575" s="302"/>
      <c r="Y2575" s="302"/>
      <c r="Z2575" s="302"/>
      <c r="AA2575" s="302"/>
      <c r="AD2575"/>
      <c r="AE2575"/>
    </row>
    <row r="2576" spans="2:31" ht="15" hidden="1">
      <c r="B2576" s="313">
        <f t="shared" si="40"/>
        <v>0</v>
      </c>
      <c r="C2576" s="294"/>
      <c r="D2576" s="294"/>
      <c r="E2576" s="294"/>
      <c r="F2576" s="294"/>
      <c r="G2576" s="294"/>
      <c r="H2576" s="294"/>
      <c r="I2576" s="294"/>
      <c r="J2576" s="303"/>
      <c r="K2576" s="302"/>
      <c r="L2576" s="302"/>
      <c r="M2576" s="302"/>
      <c r="N2576" s="302"/>
      <c r="O2576" s="302"/>
      <c r="P2576" s="302"/>
      <c r="Q2576" s="302"/>
      <c r="R2576" s="302"/>
      <c r="S2576" s="302"/>
      <c r="T2576" s="302"/>
      <c r="U2576" s="302"/>
      <c r="V2576" s="302"/>
      <c r="W2576" s="302"/>
      <c r="X2576" s="302"/>
      <c r="Y2576" s="302"/>
      <c r="Z2576" s="302"/>
      <c r="AA2576" s="302"/>
      <c r="AD2576"/>
      <c r="AE2576"/>
    </row>
    <row r="2577" spans="2:31" ht="15" hidden="1">
      <c r="B2577" s="313">
        <f t="shared" si="40"/>
        <v>0</v>
      </c>
      <c r="C2577" s="294"/>
      <c r="D2577" s="294"/>
      <c r="E2577" s="296"/>
      <c r="F2577" s="296"/>
      <c r="G2577" s="296"/>
      <c r="H2577" s="296"/>
      <c r="I2577" s="296"/>
      <c r="J2577" s="303"/>
      <c r="K2577" s="302"/>
      <c r="L2577" s="302"/>
      <c r="M2577" s="302"/>
      <c r="N2577" s="302"/>
      <c r="O2577" s="302"/>
      <c r="P2577" s="302"/>
      <c r="Q2577" s="302"/>
      <c r="R2577" s="302"/>
      <c r="S2577" s="302"/>
      <c r="T2577" s="302"/>
      <c r="U2577" s="302"/>
      <c r="V2577" s="302"/>
      <c r="W2577" s="302"/>
      <c r="X2577" s="302"/>
      <c r="Y2577" s="302"/>
      <c r="Z2577" s="302"/>
      <c r="AA2577" s="302"/>
      <c r="AD2577"/>
      <c r="AE2577"/>
    </row>
    <row r="2578" spans="2:31" ht="15" hidden="1">
      <c r="B2578" s="313">
        <f t="shared" si="40"/>
        <v>0</v>
      </c>
      <c r="C2578" s="294"/>
      <c r="D2578" s="294"/>
      <c r="E2578" s="296"/>
      <c r="F2578" s="296"/>
      <c r="G2578" s="296"/>
      <c r="H2578" s="296"/>
      <c r="I2578" s="296"/>
      <c r="J2578" s="303"/>
      <c r="K2578" s="302"/>
      <c r="L2578" s="302"/>
      <c r="M2578" s="302"/>
      <c r="N2578" s="302"/>
      <c r="O2578" s="302"/>
      <c r="P2578" s="302"/>
      <c r="Q2578" s="302"/>
      <c r="R2578" s="302"/>
      <c r="S2578" s="302"/>
      <c r="T2578" s="302"/>
      <c r="U2578" s="302"/>
      <c r="V2578" s="302"/>
      <c r="W2578" s="302"/>
      <c r="X2578" s="302"/>
      <c r="Y2578" s="302"/>
      <c r="Z2578" s="302"/>
      <c r="AA2578" s="302"/>
      <c r="AD2578"/>
      <c r="AE2578"/>
    </row>
    <row r="2579" spans="2:31" ht="15" hidden="1">
      <c r="B2579" s="313">
        <f t="shared" si="40"/>
        <v>0</v>
      </c>
      <c r="C2579" s="294"/>
      <c r="D2579" s="294"/>
      <c r="E2579" s="296"/>
      <c r="F2579" s="296"/>
      <c r="G2579" s="296"/>
      <c r="H2579" s="296"/>
      <c r="I2579" s="296"/>
      <c r="J2579" s="303"/>
      <c r="K2579" s="302"/>
      <c r="L2579" s="302"/>
      <c r="M2579" s="302"/>
      <c r="N2579" s="302"/>
      <c r="O2579" s="302"/>
      <c r="P2579" s="302"/>
      <c r="Q2579" s="302"/>
      <c r="R2579" s="302"/>
      <c r="S2579" s="302"/>
      <c r="T2579" s="302"/>
      <c r="U2579" s="302"/>
      <c r="V2579" s="302"/>
      <c r="W2579" s="302"/>
      <c r="X2579" s="302"/>
      <c r="Y2579" s="302"/>
      <c r="Z2579" s="302"/>
      <c r="AA2579" s="302"/>
      <c r="AD2579"/>
      <c r="AE2579"/>
    </row>
    <row r="2580" spans="2:31" ht="15" hidden="1">
      <c r="B2580" s="313">
        <f t="shared" si="40"/>
        <v>0</v>
      </c>
      <c r="C2580" s="294"/>
      <c r="D2580" s="294"/>
      <c r="E2580" s="296"/>
      <c r="F2580" s="296"/>
      <c r="G2580" s="296"/>
      <c r="H2580" s="296"/>
      <c r="I2580" s="296"/>
      <c r="J2580" s="303"/>
      <c r="K2580" s="302"/>
      <c r="L2580" s="302"/>
      <c r="M2580" s="302"/>
      <c r="N2580" s="302"/>
      <c r="O2580" s="302"/>
      <c r="P2580" s="302"/>
      <c r="Q2580" s="302"/>
      <c r="R2580" s="302"/>
      <c r="S2580" s="302"/>
      <c r="T2580" s="302"/>
      <c r="U2580" s="302"/>
      <c r="V2580" s="302"/>
      <c r="W2580" s="302"/>
      <c r="X2580" s="302"/>
      <c r="Y2580" s="302"/>
      <c r="Z2580" s="302"/>
      <c r="AA2580" s="302"/>
      <c r="AD2580"/>
      <c r="AE2580"/>
    </row>
    <row r="2581" spans="2:31" ht="15" hidden="1">
      <c r="B2581" s="313">
        <f t="shared" si="40"/>
        <v>0</v>
      </c>
      <c r="C2581" s="294"/>
      <c r="D2581" s="294"/>
      <c r="E2581" s="296"/>
      <c r="F2581" s="296"/>
      <c r="G2581" s="296"/>
      <c r="H2581" s="296"/>
      <c r="I2581" s="296"/>
      <c r="J2581" s="303"/>
      <c r="K2581" s="302"/>
      <c r="L2581" s="302"/>
      <c r="M2581" s="302"/>
      <c r="N2581" s="302"/>
      <c r="O2581" s="302"/>
      <c r="P2581" s="302"/>
      <c r="Q2581" s="302"/>
      <c r="R2581" s="302"/>
      <c r="S2581" s="302"/>
      <c r="T2581" s="302"/>
      <c r="U2581" s="302"/>
      <c r="V2581" s="302"/>
      <c r="W2581" s="302"/>
      <c r="X2581" s="302"/>
      <c r="Y2581" s="302"/>
      <c r="Z2581" s="302"/>
      <c r="AA2581" s="302"/>
      <c r="AD2581"/>
      <c r="AE2581"/>
    </row>
    <row r="2582" spans="2:31" ht="15" hidden="1">
      <c r="B2582" s="313">
        <f t="shared" si="40"/>
        <v>0</v>
      </c>
      <c r="C2582" s="294"/>
      <c r="D2582" s="294"/>
      <c r="E2582" s="296"/>
      <c r="F2582" s="296"/>
      <c r="G2582" s="296"/>
      <c r="H2582" s="296"/>
      <c r="I2582" s="296"/>
      <c r="J2582" s="303"/>
      <c r="K2582" s="302"/>
      <c r="L2582" s="302"/>
      <c r="M2582" s="302"/>
      <c r="N2582" s="302"/>
      <c r="O2582" s="302"/>
      <c r="P2582" s="302"/>
      <c r="Q2582" s="302"/>
      <c r="R2582" s="302"/>
      <c r="S2582" s="302"/>
      <c r="T2582" s="302"/>
      <c r="U2582" s="302"/>
      <c r="V2582" s="302"/>
      <c r="W2582" s="302"/>
      <c r="X2582" s="302"/>
      <c r="Y2582" s="302"/>
      <c r="Z2582" s="302"/>
      <c r="AA2582" s="302"/>
      <c r="AD2582"/>
      <c r="AE2582"/>
    </row>
    <row r="2583" spans="2:31" ht="15" hidden="1">
      <c r="B2583" s="313">
        <f t="shared" si="40"/>
        <v>0</v>
      </c>
      <c r="C2583" s="294"/>
      <c r="D2583" s="294"/>
      <c r="E2583" s="296"/>
      <c r="F2583" s="296"/>
      <c r="G2583" s="296"/>
      <c r="H2583" s="296"/>
      <c r="I2583" s="296"/>
      <c r="J2583" s="303"/>
      <c r="K2583" s="302"/>
      <c r="L2583" s="302"/>
      <c r="M2583" s="302"/>
      <c r="N2583" s="302"/>
      <c r="O2583" s="302"/>
      <c r="P2583" s="302"/>
      <c r="Q2583" s="302"/>
      <c r="R2583" s="302"/>
      <c r="S2583" s="302"/>
      <c r="T2583" s="302"/>
      <c r="U2583" s="302"/>
      <c r="V2583" s="302"/>
      <c r="W2583" s="302"/>
      <c r="X2583" s="302"/>
      <c r="Y2583" s="302"/>
      <c r="Z2583" s="302"/>
      <c r="AA2583" s="302"/>
      <c r="AD2583"/>
      <c r="AE2583"/>
    </row>
    <row r="2584" spans="2:31" ht="15" hidden="1">
      <c r="B2584" s="313">
        <f t="shared" si="40"/>
        <v>0</v>
      </c>
      <c r="C2584" s="294"/>
      <c r="D2584" s="294"/>
      <c r="E2584" s="296"/>
      <c r="F2584" s="296"/>
      <c r="G2584" s="296"/>
      <c r="H2584" s="296"/>
      <c r="I2584" s="296"/>
      <c r="J2584" s="303"/>
      <c r="K2584" s="302"/>
      <c r="L2584" s="302"/>
      <c r="M2584" s="302"/>
      <c r="N2584" s="302"/>
      <c r="O2584" s="302"/>
      <c r="P2584" s="302"/>
      <c r="Q2584" s="302"/>
      <c r="R2584" s="302"/>
      <c r="S2584" s="302"/>
      <c r="T2584" s="302"/>
      <c r="U2584" s="302"/>
      <c r="V2584" s="302"/>
      <c r="W2584" s="302"/>
      <c r="X2584" s="302"/>
      <c r="Y2584" s="302"/>
      <c r="Z2584" s="302"/>
      <c r="AA2584" s="302"/>
      <c r="AD2584"/>
      <c r="AE2584"/>
    </row>
    <row r="2585" spans="2:31" ht="15" hidden="1">
      <c r="B2585" s="313">
        <f t="shared" si="40"/>
        <v>0</v>
      </c>
      <c r="C2585" s="296"/>
      <c r="D2585" s="296"/>
      <c r="E2585" s="296"/>
      <c r="F2585" s="296"/>
      <c r="G2585" s="296"/>
      <c r="H2585" s="296"/>
      <c r="I2585" s="296"/>
      <c r="J2585" s="303"/>
      <c r="K2585" s="302"/>
      <c r="L2585" s="302"/>
      <c r="M2585" s="302"/>
      <c r="N2585" s="302"/>
      <c r="O2585" s="302"/>
      <c r="P2585" s="302"/>
      <c r="Q2585" s="302"/>
      <c r="R2585" s="302"/>
      <c r="S2585" s="302"/>
      <c r="T2585" s="302"/>
      <c r="U2585" s="302"/>
      <c r="V2585" s="302"/>
      <c r="W2585" s="302"/>
      <c r="X2585" s="302"/>
      <c r="Y2585" s="302"/>
      <c r="Z2585" s="302"/>
      <c r="AA2585" s="302"/>
      <c r="AD2585"/>
      <c r="AE2585"/>
    </row>
    <row r="2586" spans="2:31" ht="15" hidden="1">
      <c r="B2586" s="313">
        <f t="shared" si="40"/>
        <v>0</v>
      </c>
      <c r="C2586" s="296"/>
      <c r="D2586" s="296"/>
      <c r="E2586" s="296"/>
      <c r="F2586" s="296"/>
      <c r="G2586" s="296"/>
      <c r="H2586" s="296"/>
      <c r="I2586" s="296"/>
      <c r="J2586" s="303"/>
      <c r="K2586" s="302"/>
      <c r="L2586" s="302"/>
      <c r="M2586" s="302"/>
      <c r="N2586" s="302"/>
      <c r="O2586" s="302"/>
      <c r="P2586" s="302"/>
      <c r="Q2586" s="302"/>
      <c r="R2586" s="302"/>
      <c r="S2586" s="302"/>
      <c r="T2586" s="302"/>
      <c r="U2586" s="302"/>
      <c r="V2586" s="302"/>
      <c r="W2586" s="302"/>
      <c r="X2586" s="302"/>
      <c r="Y2586" s="302"/>
      <c r="Z2586" s="302"/>
      <c r="AA2586" s="302"/>
      <c r="AD2586"/>
      <c r="AE2586"/>
    </row>
    <row r="2587" spans="2:31" ht="15" hidden="1">
      <c r="B2587" s="313">
        <f t="shared" si="40"/>
        <v>0</v>
      </c>
      <c r="C2587" s="296"/>
      <c r="D2587" s="296"/>
      <c r="E2587" s="296"/>
      <c r="F2587" s="296"/>
      <c r="G2587" s="296"/>
      <c r="H2587" s="296"/>
      <c r="I2587" s="296"/>
      <c r="J2587" s="303"/>
      <c r="K2587" s="302"/>
      <c r="L2587" s="302"/>
      <c r="M2587" s="302"/>
      <c r="N2587" s="302"/>
      <c r="O2587" s="302"/>
      <c r="P2587" s="302"/>
      <c r="Q2587" s="302"/>
      <c r="R2587" s="302"/>
      <c r="S2587" s="302"/>
      <c r="T2587" s="302"/>
      <c r="U2587" s="302"/>
      <c r="V2587" s="302"/>
      <c r="W2587" s="302"/>
      <c r="X2587" s="302"/>
      <c r="Y2587" s="302"/>
      <c r="Z2587" s="302"/>
      <c r="AA2587" s="302"/>
      <c r="AD2587"/>
      <c r="AE2587"/>
    </row>
    <row r="2588" spans="2:31" ht="15" hidden="1">
      <c r="B2588" s="313">
        <f t="shared" si="40"/>
        <v>0</v>
      </c>
      <c r="C2588" s="296"/>
      <c r="D2588" s="296"/>
      <c r="E2588" s="296"/>
      <c r="F2588" s="296"/>
      <c r="G2588" s="296"/>
      <c r="H2588" s="296"/>
      <c r="I2588" s="296"/>
      <c r="J2588" s="303"/>
      <c r="K2588" s="302"/>
      <c r="L2588" s="302"/>
      <c r="M2588" s="302"/>
      <c r="N2588" s="302"/>
      <c r="O2588" s="302"/>
      <c r="P2588" s="302"/>
      <c r="Q2588" s="302"/>
      <c r="R2588" s="302"/>
      <c r="S2588" s="302"/>
      <c r="T2588" s="302"/>
      <c r="U2588" s="302"/>
      <c r="V2588" s="302"/>
      <c r="W2588" s="302"/>
      <c r="X2588" s="302"/>
      <c r="Y2588" s="302"/>
      <c r="Z2588" s="302"/>
      <c r="AA2588" s="302"/>
      <c r="AD2588"/>
      <c r="AE2588"/>
    </row>
    <row r="2589" spans="2:31" ht="15" hidden="1">
      <c r="B2589" s="313">
        <f t="shared" si="40"/>
        <v>0</v>
      </c>
      <c r="C2589" s="296"/>
      <c r="D2589" s="296"/>
      <c r="E2589" s="296"/>
      <c r="F2589" s="296"/>
      <c r="G2589" s="296"/>
      <c r="H2589" s="296"/>
      <c r="I2589" s="296"/>
      <c r="J2589" s="303"/>
      <c r="K2589" s="302"/>
      <c r="L2589" s="302"/>
      <c r="M2589" s="302"/>
      <c r="N2589" s="302"/>
      <c r="O2589" s="302"/>
      <c r="P2589" s="302"/>
      <c r="Q2589" s="302"/>
      <c r="R2589" s="302"/>
      <c r="S2589" s="302"/>
      <c r="T2589" s="302"/>
      <c r="U2589" s="302"/>
      <c r="V2589" s="302"/>
      <c r="W2589" s="302"/>
      <c r="X2589" s="302"/>
      <c r="Y2589" s="302"/>
      <c r="Z2589" s="302"/>
      <c r="AA2589" s="302"/>
      <c r="AD2589"/>
      <c r="AE2589"/>
    </row>
    <row r="2590" spans="2:31" ht="15" hidden="1">
      <c r="B2590" s="313">
        <f t="shared" si="40"/>
        <v>0</v>
      </c>
      <c r="C2590" s="296"/>
      <c r="D2590" s="296"/>
      <c r="E2590" s="296"/>
      <c r="F2590" s="296"/>
      <c r="G2590" s="296"/>
      <c r="H2590" s="296"/>
      <c r="I2590" s="296"/>
      <c r="J2590" s="303"/>
      <c r="K2590" s="302"/>
      <c r="L2590" s="302"/>
      <c r="M2590" s="302"/>
      <c r="N2590" s="302"/>
      <c r="O2590" s="302"/>
      <c r="P2590" s="302"/>
      <c r="Q2590" s="302"/>
      <c r="R2590" s="302"/>
      <c r="S2590" s="302"/>
      <c r="T2590" s="302"/>
      <c r="U2590" s="302"/>
      <c r="V2590" s="302"/>
      <c r="W2590" s="302"/>
      <c r="X2590" s="302"/>
      <c r="Y2590" s="302"/>
      <c r="Z2590" s="302"/>
      <c r="AA2590" s="302"/>
      <c r="AD2590"/>
      <c r="AE2590"/>
    </row>
    <row r="2591" spans="2:31" ht="15" hidden="1">
      <c r="B2591" s="313">
        <f t="shared" si="40"/>
        <v>0</v>
      </c>
      <c r="C2591" s="296"/>
      <c r="D2591" s="296"/>
      <c r="E2591" s="296"/>
      <c r="F2591" s="296"/>
      <c r="G2591" s="296"/>
      <c r="H2591" s="296"/>
      <c r="I2591" s="296"/>
      <c r="J2591" s="303"/>
      <c r="K2591" s="302"/>
      <c r="L2591" s="302"/>
      <c r="M2591" s="302"/>
      <c r="N2591" s="302"/>
      <c r="O2591" s="302"/>
      <c r="P2591" s="302"/>
      <c r="Q2591" s="302"/>
      <c r="R2591" s="302"/>
      <c r="S2591" s="302"/>
      <c r="T2591" s="302"/>
      <c r="U2591" s="302"/>
      <c r="V2591" s="302"/>
      <c r="W2591" s="302"/>
      <c r="X2591" s="302"/>
      <c r="Y2591" s="302"/>
      <c r="Z2591" s="302"/>
      <c r="AA2591" s="302"/>
      <c r="AD2591"/>
      <c r="AE2591"/>
    </row>
    <row r="2592" spans="2:31" ht="15" hidden="1">
      <c r="B2592" s="313">
        <f t="shared" si="40"/>
        <v>0</v>
      </c>
      <c r="C2592" s="296"/>
      <c r="D2592" s="296"/>
      <c r="E2592" s="296"/>
      <c r="F2592" s="296"/>
      <c r="G2592" s="296"/>
      <c r="H2592" s="296"/>
      <c r="I2592" s="296"/>
      <c r="J2592" s="303"/>
      <c r="K2592" s="302"/>
      <c r="L2592" s="302"/>
      <c r="M2592" s="302"/>
      <c r="N2592" s="302"/>
      <c r="O2592" s="302"/>
      <c r="P2592" s="302"/>
      <c r="Q2592" s="302"/>
      <c r="R2592" s="302"/>
      <c r="S2592" s="302"/>
      <c r="T2592" s="302"/>
      <c r="U2592" s="302"/>
      <c r="V2592" s="302"/>
      <c r="W2592" s="302"/>
      <c r="X2592" s="302"/>
      <c r="Y2592" s="302"/>
      <c r="Z2592" s="302"/>
      <c r="AA2592" s="302"/>
      <c r="AD2592"/>
      <c r="AE2592"/>
    </row>
    <row r="2593" spans="2:31" ht="15" hidden="1">
      <c r="B2593" s="313">
        <f t="shared" si="40"/>
        <v>0</v>
      </c>
      <c r="C2593" s="296"/>
      <c r="D2593" s="296"/>
      <c r="E2593" s="296"/>
      <c r="F2593" s="296"/>
      <c r="G2593" s="296"/>
      <c r="H2593" s="296"/>
      <c r="I2593" s="296"/>
      <c r="J2593" s="303"/>
      <c r="K2593" s="302"/>
      <c r="L2593" s="302"/>
      <c r="M2593" s="302"/>
      <c r="N2593" s="302"/>
      <c r="O2593" s="302"/>
      <c r="P2593" s="302"/>
      <c r="Q2593" s="302"/>
      <c r="R2593" s="302"/>
      <c r="S2593" s="302"/>
      <c r="T2593" s="302"/>
      <c r="U2593" s="302"/>
      <c r="V2593" s="302"/>
      <c r="W2593" s="302"/>
      <c r="X2593" s="302"/>
      <c r="Y2593" s="302"/>
      <c r="Z2593" s="302"/>
      <c r="AA2593" s="302"/>
      <c r="AD2593"/>
      <c r="AE2593"/>
    </row>
    <row r="2594" spans="2:31" ht="15" hidden="1">
      <c r="B2594" s="313">
        <f t="shared" si="40"/>
        <v>0</v>
      </c>
      <c r="C2594" s="296"/>
      <c r="D2594" s="296"/>
      <c r="E2594" s="296"/>
      <c r="F2594" s="296"/>
      <c r="G2594" s="296"/>
      <c r="H2594" s="296"/>
      <c r="I2594" s="296"/>
      <c r="J2594" s="303"/>
      <c r="K2594" s="302"/>
      <c r="L2594" s="302"/>
      <c r="M2594" s="302"/>
      <c r="N2594" s="302"/>
      <c r="O2594" s="302"/>
      <c r="P2594" s="302"/>
      <c r="Q2594" s="302"/>
      <c r="R2594" s="302"/>
      <c r="S2594" s="302"/>
      <c r="T2594" s="302"/>
      <c r="U2594" s="302"/>
      <c r="V2594" s="302"/>
      <c r="W2594" s="302"/>
      <c r="X2594" s="302"/>
      <c r="Y2594" s="302"/>
      <c r="Z2594" s="302"/>
      <c r="AA2594" s="302"/>
      <c r="AD2594"/>
      <c r="AE2594"/>
    </row>
    <row r="2595" spans="2:31" ht="15" hidden="1">
      <c r="B2595" s="313">
        <f t="shared" si="40"/>
        <v>0</v>
      </c>
      <c r="C2595" s="296"/>
      <c r="D2595" s="296"/>
      <c r="E2595" s="296"/>
      <c r="F2595" s="296"/>
      <c r="G2595" s="296"/>
      <c r="H2595" s="296"/>
      <c r="I2595" s="296"/>
      <c r="J2595" s="303"/>
      <c r="K2595" s="302"/>
      <c r="L2595" s="302"/>
      <c r="M2595" s="302"/>
      <c r="N2595" s="302"/>
      <c r="O2595" s="302"/>
      <c r="P2595" s="302"/>
      <c r="Q2595" s="302"/>
      <c r="R2595" s="302"/>
      <c r="S2595" s="302"/>
      <c r="T2595" s="302"/>
      <c r="U2595" s="302"/>
      <c r="V2595" s="302"/>
      <c r="W2595" s="302"/>
      <c r="X2595" s="302"/>
      <c r="Y2595" s="302"/>
      <c r="Z2595" s="302"/>
      <c r="AA2595" s="302"/>
      <c r="AD2595"/>
      <c r="AE2595"/>
    </row>
    <row r="2596" spans="2:31" ht="15" hidden="1">
      <c r="B2596" s="313">
        <f t="shared" si="40"/>
        <v>0</v>
      </c>
      <c r="C2596" s="296"/>
      <c r="D2596" s="296"/>
      <c r="E2596" s="296"/>
      <c r="F2596" s="296"/>
      <c r="G2596" s="296"/>
      <c r="H2596" s="296"/>
      <c r="I2596" s="296"/>
      <c r="J2596" s="303"/>
      <c r="K2596" s="302"/>
      <c r="L2596" s="302"/>
      <c r="M2596" s="302"/>
      <c r="N2596" s="302"/>
      <c r="O2596" s="302"/>
      <c r="P2596" s="302"/>
      <c r="Q2596" s="302"/>
      <c r="R2596" s="302"/>
      <c r="S2596" s="302"/>
      <c r="T2596" s="302"/>
      <c r="U2596" s="302"/>
      <c r="V2596" s="302"/>
      <c r="W2596" s="302"/>
      <c r="X2596" s="302"/>
      <c r="Y2596" s="302"/>
      <c r="Z2596" s="302"/>
      <c r="AA2596" s="302"/>
      <c r="AD2596"/>
      <c r="AE2596"/>
    </row>
    <row r="2597" spans="2:31" ht="15" hidden="1">
      <c r="B2597" s="313">
        <f t="shared" si="40"/>
        <v>0</v>
      </c>
      <c r="C2597" s="296"/>
      <c r="D2597" s="296"/>
      <c r="E2597" s="296"/>
      <c r="F2597" s="296"/>
      <c r="G2597" s="296"/>
      <c r="H2597" s="296"/>
      <c r="I2597" s="296"/>
      <c r="J2597" s="303"/>
      <c r="K2597" s="302"/>
      <c r="L2597" s="302"/>
      <c r="M2597" s="302"/>
      <c r="N2597" s="302"/>
      <c r="O2597" s="302"/>
      <c r="P2597" s="302"/>
      <c r="Q2597" s="302"/>
      <c r="R2597" s="302"/>
      <c r="S2597" s="302"/>
      <c r="T2597" s="302"/>
      <c r="U2597" s="302"/>
      <c r="V2597" s="302"/>
      <c r="W2597" s="302"/>
      <c r="X2597" s="302"/>
      <c r="Y2597" s="302"/>
      <c r="Z2597" s="302"/>
      <c r="AA2597" s="302"/>
      <c r="AD2597"/>
      <c r="AE2597"/>
    </row>
    <row r="2598" spans="2:31" ht="15" hidden="1">
      <c r="B2598" s="313">
        <f t="shared" si="40"/>
        <v>0</v>
      </c>
      <c r="C2598" s="296"/>
      <c r="D2598" s="296"/>
      <c r="E2598" s="296"/>
      <c r="F2598" s="296"/>
      <c r="G2598" s="296"/>
      <c r="H2598" s="296"/>
      <c r="I2598" s="296"/>
      <c r="J2598" s="303"/>
      <c r="K2598" s="302"/>
      <c r="L2598" s="302"/>
      <c r="M2598" s="302"/>
      <c r="N2598" s="302"/>
      <c r="O2598" s="302"/>
      <c r="P2598" s="302"/>
      <c r="Q2598" s="302"/>
      <c r="R2598" s="302"/>
      <c r="S2598" s="302"/>
      <c r="T2598" s="302"/>
      <c r="U2598" s="302"/>
      <c r="V2598" s="302"/>
      <c r="W2598" s="302"/>
      <c r="X2598" s="302"/>
      <c r="Y2598" s="302"/>
      <c r="Z2598" s="302"/>
      <c r="AA2598" s="302"/>
      <c r="AD2598"/>
      <c r="AE2598"/>
    </row>
    <row r="2599" spans="2:31" ht="15" hidden="1">
      <c r="B2599" s="313">
        <f t="shared" si="40"/>
        <v>0</v>
      </c>
      <c r="C2599" s="296"/>
      <c r="D2599" s="296"/>
      <c r="E2599" s="296"/>
      <c r="F2599" s="296"/>
      <c r="G2599" s="296"/>
      <c r="H2599" s="296"/>
      <c r="I2599" s="296"/>
      <c r="J2599" s="303"/>
      <c r="K2599" s="302"/>
      <c r="L2599" s="302"/>
      <c r="M2599" s="302"/>
      <c r="N2599" s="302"/>
      <c r="O2599" s="302"/>
      <c r="P2599" s="302"/>
      <c r="Q2599" s="302"/>
      <c r="R2599" s="302"/>
      <c r="S2599" s="302"/>
      <c r="T2599" s="302"/>
      <c r="U2599" s="302"/>
      <c r="V2599" s="302"/>
      <c r="W2599" s="302"/>
      <c r="X2599" s="302"/>
      <c r="Y2599" s="302"/>
      <c r="Z2599" s="302"/>
      <c r="AA2599" s="302"/>
      <c r="AD2599"/>
      <c r="AE2599"/>
    </row>
    <row r="2600" spans="2:31" ht="15" hidden="1">
      <c r="B2600" s="313">
        <f t="shared" si="40"/>
        <v>0</v>
      </c>
      <c r="C2600" s="296"/>
      <c r="D2600" s="296"/>
      <c r="E2600" s="296"/>
      <c r="F2600" s="296"/>
      <c r="G2600" s="296"/>
      <c r="H2600" s="296"/>
      <c r="I2600" s="296"/>
      <c r="J2600" s="303"/>
      <c r="K2600" s="302"/>
      <c r="L2600" s="302"/>
      <c r="M2600" s="302"/>
      <c r="N2600" s="302"/>
      <c r="O2600" s="302"/>
      <c r="P2600" s="302"/>
      <c r="Q2600" s="302"/>
      <c r="R2600" s="302"/>
      <c r="S2600" s="302"/>
      <c r="T2600" s="302"/>
      <c r="U2600" s="302"/>
      <c r="V2600" s="302"/>
      <c r="W2600" s="302"/>
      <c r="X2600" s="302"/>
      <c r="Y2600" s="302"/>
      <c r="Z2600" s="302"/>
      <c r="AA2600" s="302"/>
      <c r="AD2600"/>
      <c r="AE2600"/>
    </row>
    <row r="2601" spans="2:31" ht="15" hidden="1">
      <c r="B2601" s="313">
        <f t="shared" si="40"/>
        <v>0</v>
      </c>
      <c r="C2601" s="296"/>
      <c r="D2601" s="296"/>
      <c r="E2601" s="296"/>
      <c r="F2601" s="296"/>
      <c r="G2601" s="296"/>
      <c r="H2601" s="296"/>
      <c r="I2601" s="296"/>
      <c r="J2601" s="303"/>
      <c r="K2601" s="302"/>
      <c r="L2601" s="302"/>
      <c r="M2601" s="302"/>
      <c r="N2601" s="302"/>
      <c r="O2601" s="302"/>
      <c r="P2601" s="302"/>
      <c r="Q2601" s="302"/>
      <c r="R2601" s="302"/>
      <c r="S2601" s="302"/>
      <c r="T2601" s="302"/>
      <c r="U2601" s="302"/>
      <c r="V2601" s="302"/>
      <c r="W2601" s="302"/>
      <c r="X2601" s="302"/>
      <c r="Y2601" s="302"/>
      <c r="Z2601" s="302"/>
      <c r="AA2601" s="302"/>
      <c r="AD2601"/>
      <c r="AE2601"/>
    </row>
    <row r="2602" spans="2:31" ht="15" hidden="1">
      <c r="B2602" s="313">
        <f t="shared" si="40"/>
        <v>0</v>
      </c>
      <c r="C2602" s="296"/>
      <c r="D2602" s="296"/>
      <c r="E2602" s="296"/>
      <c r="F2602" s="296"/>
      <c r="G2602" s="296"/>
      <c r="H2602" s="296"/>
      <c r="I2602" s="296"/>
      <c r="J2602" s="303"/>
      <c r="K2602" s="302"/>
      <c r="L2602" s="302"/>
      <c r="M2602" s="302"/>
      <c r="N2602" s="302"/>
      <c r="O2602" s="302"/>
      <c r="P2602" s="302"/>
      <c r="Q2602" s="302"/>
      <c r="R2602" s="302"/>
      <c r="S2602" s="302"/>
      <c r="T2602" s="302"/>
      <c r="U2602" s="302"/>
      <c r="V2602" s="302"/>
      <c r="W2602" s="302"/>
      <c r="X2602" s="302"/>
      <c r="Y2602" s="302"/>
      <c r="Z2602" s="302"/>
      <c r="AA2602" s="302"/>
      <c r="AD2602"/>
      <c r="AE2602"/>
    </row>
    <row r="2603" spans="2:31" ht="15" hidden="1">
      <c r="B2603" s="313">
        <f t="shared" si="40"/>
        <v>0</v>
      </c>
      <c r="C2603" s="296"/>
      <c r="D2603" s="296"/>
      <c r="E2603" s="296"/>
      <c r="F2603" s="296"/>
      <c r="G2603" s="296"/>
      <c r="H2603" s="296"/>
      <c r="I2603" s="296"/>
      <c r="J2603" s="303"/>
      <c r="K2603" s="302"/>
      <c r="L2603" s="302"/>
      <c r="M2603" s="302"/>
      <c r="N2603" s="302"/>
      <c r="O2603" s="302"/>
      <c r="P2603" s="302"/>
      <c r="Q2603" s="302"/>
      <c r="R2603" s="302"/>
      <c r="S2603" s="302"/>
      <c r="T2603" s="302"/>
      <c r="U2603" s="302"/>
      <c r="V2603" s="302"/>
      <c r="W2603" s="302"/>
      <c r="X2603" s="302"/>
      <c r="Y2603" s="302"/>
      <c r="Z2603" s="302"/>
      <c r="AA2603" s="302"/>
      <c r="AD2603"/>
      <c r="AE2603"/>
    </row>
    <row r="2604" spans="2:31" ht="15" hidden="1">
      <c r="B2604" s="313">
        <f t="shared" si="40"/>
        <v>0</v>
      </c>
      <c r="C2604" s="296"/>
      <c r="D2604" s="296"/>
      <c r="E2604" s="296"/>
      <c r="F2604" s="296"/>
      <c r="G2604" s="296"/>
      <c r="H2604" s="296"/>
      <c r="I2604" s="296"/>
      <c r="J2604" s="303"/>
      <c r="K2604" s="302"/>
      <c r="L2604" s="302"/>
      <c r="M2604" s="302"/>
      <c r="N2604" s="302"/>
      <c r="O2604" s="302"/>
      <c r="P2604" s="302"/>
      <c r="Q2604" s="302"/>
      <c r="R2604" s="302"/>
      <c r="S2604" s="302"/>
      <c r="T2604" s="302"/>
      <c r="U2604" s="302"/>
      <c r="V2604" s="302"/>
      <c r="W2604" s="302"/>
      <c r="X2604" s="302"/>
      <c r="Y2604" s="302"/>
      <c r="Z2604" s="302"/>
      <c r="AA2604" s="302"/>
      <c r="AD2604"/>
      <c r="AE2604"/>
    </row>
    <row r="2605" spans="2:31" ht="15" hidden="1">
      <c r="B2605" s="313">
        <f t="shared" si="40"/>
        <v>0</v>
      </c>
      <c r="C2605" s="296"/>
      <c r="D2605" s="296"/>
      <c r="E2605" s="296"/>
      <c r="F2605" s="296"/>
      <c r="G2605" s="296"/>
      <c r="H2605" s="296"/>
      <c r="I2605" s="296"/>
      <c r="J2605" s="303"/>
      <c r="K2605" s="302"/>
      <c r="L2605" s="302"/>
      <c r="M2605" s="302"/>
      <c r="N2605" s="302"/>
      <c r="O2605" s="302"/>
      <c r="P2605" s="302"/>
      <c r="Q2605" s="302"/>
      <c r="R2605" s="302"/>
      <c r="S2605" s="302"/>
      <c r="T2605" s="302"/>
      <c r="U2605" s="302"/>
      <c r="V2605" s="302"/>
      <c r="W2605" s="302"/>
      <c r="X2605" s="302"/>
      <c r="Y2605" s="302"/>
      <c r="Z2605" s="302"/>
      <c r="AA2605" s="302"/>
      <c r="AD2605"/>
      <c r="AE2605"/>
    </row>
    <row r="2606" spans="2:31" ht="15" hidden="1">
      <c r="B2606" s="313">
        <f t="shared" si="40"/>
        <v>0</v>
      </c>
      <c r="C2606" s="296"/>
      <c r="D2606" s="296"/>
      <c r="E2606" s="296"/>
      <c r="F2606" s="296"/>
      <c r="G2606" s="296"/>
      <c r="H2606" s="296"/>
      <c r="I2606" s="296"/>
      <c r="J2606" s="303"/>
      <c r="K2606" s="302"/>
      <c r="L2606" s="302"/>
      <c r="M2606" s="302"/>
      <c r="N2606" s="302"/>
      <c r="O2606" s="302"/>
      <c r="P2606" s="302"/>
      <c r="Q2606" s="302"/>
      <c r="R2606" s="302"/>
      <c r="S2606" s="302"/>
      <c r="T2606" s="302"/>
      <c r="U2606" s="302"/>
      <c r="V2606" s="302"/>
      <c r="W2606" s="302"/>
      <c r="X2606" s="302"/>
      <c r="Y2606" s="302"/>
      <c r="Z2606" s="302"/>
      <c r="AA2606" s="302"/>
      <c r="AD2606"/>
      <c r="AE2606"/>
    </row>
    <row r="2607" spans="2:31" ht="15" hidden="1">
      <c r="B2607" s="313">
        <f t="shared" si="40"/>
        <v>0</v>
      </c>
      <c r="C2607" s="296"/>
      <c r="D2607" s="296"/>
      <c r="E2607" s="296"/>
      <c r="F2607" s="296"/>
      <c r="G2607" s="296"/>
      <c r="H2607" s="296"/>
      <c r="I2607" s="296"/>
      <c r="J2607" s="303"/>
      <c r="K2607" s="302"/>
      <c r="L2607" s="302"/>
      <c r="M2607" s="302"/>
      <c r="N2607" s="302"/>
      <c r="O2607" s="302"/>
      <c r="P2607" s="302"/>
      <c r="Q2607" s="302"/>
      <c r="R2607" s="302"/>
      <c r="S2607" s="302"/>
      <c r="T2607" s="302"/>
      <c r="U2607" s="302"/>
      <c r="V2607" s="302"/>
      <c r="W2607" s="302"/>
      <c r="X2607" s="302"/>
      <c r="Y2607" s="302"/>
      <c r="Z2607" s="302"/>
      <c r="AA2607" s="302"/>
      <c r="AD2607"/>
      <c r="AE2607"/>
    </row>
    <row r="2608" spans="2:31" ht="15" hidden="1">
      <c r="B2608" s="313">
        <f t="shared" si="40"/>
        <v>0</v>
      </c>
      <c r="C2608" s="296"/>
      <c r="D2608" s="296"/>
      <c r="E2608" s="296"/>
      <c r="F2608" s="296"/>
      <c r="G2608" s="296"/>
      <c r="H2608" s="296"/>
      <c r="I2608" s="296"/>
      <c r="J2608" s="303"/>
      <c r="K2608" s="302"/>
      <c r="L2608" s="302"/>
      <c r="M2608" s="302"/>
      <c r="N2608" s="302"/>
      <c r="O2608" s="302"/>
      <c r="P2608" s="302"/>
      <c r="Q2608" s="302"/>
      <c r="R2608" s="302"/>
      <c r="S2608" s="302"/>
      <c r="T2608" s="302"/>
      <c r="U2608" s="302"/>
      <c r="V2608" s="302"/>
      <c r="W2608" s="302"/>
      <c r="X2608" s="302"/>
      <c r="Y2608" s="302"/>
      <c r="Z2608" s="302"/>
      <c r="AA2608" s="302"/>
      <c r="AD2608"/>
      <c r="AE2608"/>
    </row>
    <row r="2609" spans="2:31" ht="15" hidden="1">
      <c r="B2609" s="313">
        <f t="shared" si="40"/>
        <v>0</v>
      </c>
      <c r="C2609" s="296"/>
      <c r="D2609" s="296"/>
      <c r="E2609" s="296"/>
      <c r="F2609" s="296"/>
      <c r="G2609" s="296"/>
      <c r="H2609" s="296"/>
      <c r="I2609" s="296"/>
      <c r="J2609" s="303"/>
      <c r="K2609" s="302"/>
      <c r="L2609" s="302"/>
      <c r="M2609" s="302"/>
      <c r="N2609" s="302"/>
      <c r="O2609" s="302"/>
      <c r="P2609" s="302"/>
      <c r="Q2609" s="302"/>
      <c r="R2609" s="302"/>
      <c r="S2609" s="302"/>
      <c r="T2609" s="302"/>
      <c r="U2609" s="302"/>
      <c r="V2609" s="302"/>
      <c r="W2609" s="302"/>
      <c r="X2609" s="302"/>
      <c r="Y2609" s="302"/>
      <c r="Z2609" s="302"/>
      <c r="AA2609" s="302"/>
      <c r="AD2609"/>
      <c r="AE2609"/>
    </row>
    <row r="2610" spans="2:31" ht="15" hidden="1">
      <c r="B2610" s="313">
        <f t="shared" si="40"/>
        <v>0</v>
      </c>
      <c r="C2610" s="296"/>
      <c r="D2610" s="296"/>
      <c r="E2610" s="296"/>
      <c r="F2610" s="296"/>
      <c r="G2610" s="296"/>
      <c r="H2610" s="296"/>
      <c r="I2610" s="296"/>
      <c r="J2610" s="303"/>
      <c r="K2610" s="302"/>
      <c r="L2610" s="302"/>
      <c r="M2610" s="302"/>
      <c r="N2610" s="302"/>
      <c r="O2610" s="302"/>
      <c r="P2610" s="302"/>
      <c r="Q2610" s="302"/>
      <c r="R2610" s="302"/>
      <c r="S2610" s="302"/>
      <c r="T2610" s="302"/>
      <c r="U2610" s="302"/>
      <c r="V2610" s="302"/>
      <c r="W2610" s="302"/>
      <c r="X2610" s="302"/>
      <c r="Y2610" s="302"/>
      <c r="Z2610" s="302"/>
      <c r="AA2610" s="302"/>
      <c r="AD2610"/>
      <c r="AE2610"/>
    </row>
    <row r="2611" spans="2:31" ht="15" hidden="1">
      <c r="B2611" s="313">
        <f t="shared" si="40"/>
        <v>0</v>
      </c>
      <c r="C2611" s="296"/>
      <c r="D2611" s="296"/>
      <c r="E2611" s="296"/>
      <c r="F2611" s="296"/>
      <c r="G2611" s="296"/>
      <c r="H2611" s="296"/>
      <c r="I2611" s="296"/>
      <c r="J2611" s="303"/>
      <c r="K2611" s="302"/>
      <c r="L2611" s="302"/>
      <c r="M2611" s="302"/>
      <c r="N2611" s="302"/>
      <c r="O2611" s="302"/>
      <c r="P2611" s="302"/>
      <c r="Q2611" s="302"/>
      <c r="R2611" s="302"/>
      <c r="S2611" s="302"/>
      <c r="T2611" s="302"/>
      <c r="U2611" s="302"/>
      <c r="V2611" s="302"/>
      <c r="W2611" s="302"/>
      <c r="X2611" s="302"/>
      <c r="Y2611" s="302"/>
      <c r="Z2611" s="302"/>
      <c r="AA2611" s="302"/>
      <c r="AD2611"/>
      <c r="AE2611"/>
    </row>
    <row r="2612" spans="2:31" ht="15" hidden="1">
      <c r="B2612" s="313">
        <f t="shared" si="40"/>
        <v>0</v>
      </c>
      <c r="C2612" s="296"/>
      <c r="D2612" s="296"/>
      <c r="E2612" s="296"/>
      <c r="F2612" s="296"/>
      <c r="G2612" s="296"/>
      <c r="H2612" s="296"/>
      <c r="I2612" s="296"/>
      <c r="J2612" s="303"/>
      <c r="K2612" s="302"/>
      <c r="L2612" s="302"/>
      <c r="M2612" s="302"/>
      <c r="N2612" s="302"/>
      <c r="O2612" s="302"/>
      <c r="P2612" s="302"/>
      <c r="Q2612" s="302"/>
      <c r="R2612" s="302"/>
      <c r="S2612" s="302"/>
      <c r="T2612" s="302"/>
      <c r="U2612" s="302"/>
      <c r="V2612" s="302"/>
      <c r="W2612" s="302"/>
      <c r="X2612" s="302"/>
      <c r="Y2612" s="302"/>
      <c r="Z2612" s="302"/>
      <c r="AA2612" s="302"/>
      <c r="AD2612"/>
      <c r="AE2612"/>
    </row>
    <row r="2613" spans="2:31" ht="15" hidden="1">
      <c r="B2613" s="313">
        <f t="shared" si="40"/>
        <v>0</v>
      </c>
      <c r="C2613" s="296"/>
      <c r="D2613" s="296"/>
      <c r="E2613" s="296"/>
      <c r="F2613" s="296"/>
      <c r="G2613" s="296"/>
      <c r="H2613" s="296"/>
      <c r="I2613" s="296"/>
      <c r="J2613" s="303"/>
      <c r="K2613" s="302"/>
      <c r="L2613" s="302"/>
      <c r="M2613" s="302"/>
      <c r="N2613" s="302"/>
      <c r="O2613" s="302"/>
      <c r="P2613" s="302"/>
      <c r="Q2613" s="302"/>
      <c r="R2613" s="302"/>
      <c r="S2613" s="302"/>
      <c r="T2613" s="302"/>
      <c r="U2613" s="302"/>
      <c r="V2613" s="302"/>
      <c r="W2613" s="302"/>
      <c r="X2613" s="302"/>
      <c r="Y2613" s="302"/>
      <c r="Z2613" s="302"/>
      <c r="AA2613" s="302"/>
      <c r="AD2613"/>
      <c r="AE2613"/>
    </row>
    <row r="2614" spans="2:31" ht="15" hidden="1">
      <c r="B2614" s="313">
        <f t="shared" si="40"/>
        <v>0</v>
      </c>
      <c r="C2614" s="296"/>
      <c r="D2614" s="296"/>
      <c r="E2614" s="296"/>
      <c r="F2614" s="296"/>
      <c r="G2614" s="296"/>
      <c r="H2614" s="296"/>
      <c r="I2614" s="296"/>
      <c r="J2614" s="303"/>
      <c r="K2614" s="302"/>
      <c r="L2614" s="302"/>
      <c r="M2614" s="302"/>
      <c r="N2614" s="302"/>
      <c r="O2614" s="302"/>
      <c r="P2614" s="302"/>
      <c r="Q2614" s="302"/>
      <c r="R2614" s="302"/>
      <c r="S2614" s="302"/>
      <c r="T2614" s="302"/>
      <c r="U2614" s="302"/>
      <c r="V2614" s="302"/>
      <c r="W2614" s="302"/>
      <c r="X2614" s="302"/>
      <c r="Y2614" s="302"/>
      <c r="Z2614" s="302"/>
      <c r="AA2614" s="302"/>
      <c r="AD2614"/>
      <c r="AE2614"/>
    </row>
    <row r="2615" spans="2:31" ht="15" hidden="1">
      <c r="B2615" s="313">
        <f t="shared" si="40"/>
        <v>0</v>
      </c>
      <c r="C2615" s="296"/>
      <c r="D2615" s="296"/>
      <c r="E2615" s="296"/>
      <c r="F2615" s="296"/>
      <c r="G2615" s="296"/>
      <c r="H2615" s="296"/>
      <c r="I2615" s="296"/>
      <c r="J2615" s="303"/>
      <c r="K2615" s="302"/>
      <c r="L2615" s="302"/>
      <c r="M2615" s="302"/>
      <c r="N2615" s="302"/>
      <c r="O2615" s="302"/>
      <c r="P2615" s="302"/>
      <c r="Q2615" s="302"/>
      <c r="R2615" s="302"/>
      <c r="S2615" s="302"/>
      <c r="T2615" s="302"/>
      <c r="U2615" s="302"/>
      <c r="V2615" s="302"/>
      <c r="W2615" s="302"/>
      <c r="X2615" s="302"/>
      <c r="Y2615" s="302"/>
      <c r="Z2615" s="302"/>
      <c r="AA2615" s="302"/>
      <c r="AD2615"/>
      <c r="AE2615"/>
    </row>
    <row r="2616" spans="2:31" ht="15" hidden="1">
      <c r="B2616" s="313">
        <f t="shared" si="40"/>
        <v>0</v>
      </c>
      <c r="C2616" s="296"/>
      <c r="D2616" s="296"/>
      <c r="E2616" s="296"/>
      <c r="F2616" s="296"/>
      <c r="G2616" s="296"/>
      <c r="H2616" s="296"/>
      <c r="I2616" s="296"/>
      <c r="J2616" s="303"/>
      <c r="K2616" s="302"/>
      <c r="L2616" s="302"/>
      <c r="M2616" s="302"/>
      <c r="N2616" s="302"/>
      <c r="O2616" s="302"/>
      <c r="P2616" s="302"/>
      <c r="Q2616" s="302"/>
      <c r="R2616" s="302"/>
      <c r="S2616" s="302"/>
      <c r="T2616" s="302"/>
      <c r="U2616" s="302"/>
      <c r="V2616" s="302"/>
      <c r="W2616" s="302"/>
      <c r="X2616" s="302"/>
      <c r="Y2616" s="302"/>
      <c r="Z2616" s="302"/>
      <c r="AA2616" s="302"/>
      <c r="AD2616"/>
      <c r="AE2616"/>
    </row>
    <row r="2617" spans="2:31" ht="15" hidden="1">
      <c r="B2617" s="313">
        <f t="shared" si="40"/>
        <v>0</v>
      </c>
      <c r="C2617" s="296"/>
      <c r="D2617" s="296"/>
      <c r="E2617" s="296"/>
      <c r="F2617" s="296"/>
      <c r="G2617" s="296"/>
      <c r="H2617" s="296"/>
      <c r="I2617" s="296"/>
      <c r="J2617" s="303"/>
      <c r="K2617" s="302"/>
      <c r="L2617" s="302"/>
      <c r="M2617" s="302"/>
      <c r="N2617" s="302"/>
      <c r="O2617" s="302"/>
      <c r="P2617" s="302"/>
      <c r="Q2617" s="302"/>
      <c r="R2617" s="302"/>
      <c r="S2617" s="302"/>
      <c r="T2617" s="302"/>
      <c r="U2617" s="302"/>
      <c r="V2617" s="302"/>
      <c r="W2617" s="302"/>
      <c r="X2617" s="302"/>
      <c r="Y2617" s="302"/>
      <c r="Z2617" s="302"/>
      <c r="AA2617" s="302"/>
      <c r="AD2617"/>
      <c r="AE2617"/>
    </row>
    <row r="2618" spans="2:31" ht="15" hidden="1">
      <c r="B2618" s="313">
        <f t="shared" si="40"/>
        <v>0</v>
      </c>
      <c r="C2618" s="296"/>
      <c r="D2618" s="296"/>
      <c r="E2618" s="296"/>
      <c r="F2618" s="296"/>
      <c r="G2618" s="296"/>
      <c r="H2618" s="296"/>
      <c r="I2618" s="296"/>
      <c r="J2618" s="303"/>
      <c r="K2618" s="302"/>
      <c r="L2618" s="302"/>
      <c r="M2618" s="302"/>
      <c r="N2618" s="302"/>
      <c r="O2618" s="302"/>
      <c r="P2618" s="302"/>
      <c r="Q2618" s="302"/>
      <c r="R2618" s="302"/>
      <c r="S2618" s="302"/>
      <c r="T2618" s="302"/>
      <c r="U2618" s="302"/>
      <c r="V2618" s="302"/>
      <c r="W2618" s="302"/>
      <c r="X2618" s="302"/>
      <c r="Y2618" s="302"/>
      <c r="Z2618" s="302"/>
      <c r="AA2618" s="302"/>
      <c r="AD2618"/>
      <c r="AE2618"/>
    </row>
    <row r="2619" spans="2:31" ht="15" hidden="1">
      <c r="B2619" s="313">
        <f t="shared" si="40"/>
        <v>0</v>
      </c>
      <c r="C2619" s="296"/>
      <c r="D2619" s="296"/>
      <c r="E2619" s="296"/>
      <c r="F2619" s="296"/>
      <c r="G2619" s="296"/>
      <c r="H2619" s="296"/>
      <c r="I2619" s="296"/>
      <c r="J2619" s="303"/>
      <c r="K2619" s="302"/>
      <c r="L2619" s="302"/>
      <c r="M2619" s="302"/>
      <c r="N2619" s="302"/>
      <c r="O2619" s="302"/>
      <c r="P2619" s="302"/>
      <c r="Q2619" s="302"/>
      <c r="R2619" s="302"/>
      <c r="S2619" s="302"/>
      <c r="T2619" s="302"/>
      <c r="U2619" s="302"/>
      <c r="V2619" s="302"/>
      <c r="W2619" s="302"/>
      <c r="X2619" s="302"/>
      <c r="Y2619" s="302"/>
      <c r="Z2619" s="302"/>
      <c r="AA2619" s="302"/>
      <c r="AD2619"/>
      <c r="AE2619"/>
    </row>
    <row r="2620" spans="2:31" ht="15" hidden="1">
      <c r="B2620" s="313">
        <f t="shared" si="40"/>
        <v>0</v>
      </c>
      <c r="C2620" s="296"/>
      <c r="D2620" s="296"/>
      <c r="E2620" s="296"/>
      <c r="F2620" s="296"/>
      <c r="G2620" s="296"/>
      <c r="H2620" s="296"/>
      <c r="I2620" s="296"/>
      <c r="J2620" s="303"/>
      <c r="K2620" s="302"/>
      <c r="L2620" s="302"/>
      <c r="M2620" s="302"/>
      <c r="N2620" s="302"/>
      <c r="O2620" s="302"/>
      <c r="P2620" s="302"/>
      <c r="Q2620" s="302"/>
      <c r="R2620" s="302"/>
      <c r="S2620" s="302"/>
      <c r="T2620" s="302"/>
      <c r="U2620" s="302"/>
      <c r="V2620" s="302"/>
      <c r="W2620" s="302"/>
      <c r="X2620" s="302"/>
      <c r="Y2620" s="302"/>
      <c r="Z2620" s="302"/>
      <c r="AA2620" s="302"/>
      <c r="AD2620"/>
      <c r="AE2620"/>
    </row>
    <row r="2621" spans="2:31" ht="15" hidden="1">
      <c r="B2621" s="313">
        <f t="shared" si="40"/>
        <v>0</v>
      </c>
      <c r="C2621" s="296"/>
      <c r="D2621" s="296"/>
      <c r="E2621" s="296"/>
      <c r="F2621" s="296"/>
      <c r="G2621" s="296"/>
      <c r="H2621" s="296"/>
      <c r="I2621" s="296"/>
      <c r="J2621" s="303"/>
      <c r="K2621" s="302"/>
      <c r="L2621" s="302"/>
      <c r="M2621" s="302"/>
      <c r="N2621" s="302"/>
      <c r="O2621" s="302"/>
      <c r="P2621" s="302"/>
      <c r="Q2621" s="302"/>
      <c r="R2621" s="302"/>
      <c r="S2621" s="302"/>
      <c r="T2621" s="302"/>
      <c r="U2621" s="302"/>
      <c r="V2621" s="302"/>
      <c r="W2621" s="302"/>
      <c r="X2621" s="302"/>
      <c r="Y2621" s="302"/>
      <c r="Z2621" s="302"/>
      <c r="AA2621" s="302"/>
      <c r="AD2621"/>
      <c r="AE2621"/>
    </row>
    <row r="2622" spans="2:31" ht="15" hidden="1">
      <c r="B2622" s="313">
        <f t="shared" si="40"/>
        <v>0</v>
      </c>
      <c r="C2622" s="296"/>
      <c r="D2622" s="296"/>
      <c r="E2622" s="296"/>
      <c r="F2622" s="296"/>
      <c r="G2622" s="296"/>
      <c r="H2622" s="296"/>
      <c r="I2622" s="296"/>
      <c r="J2622" s="303"/>
      <c r="K2622" s="302"/>
      <c r="L2622" s="302"/>
      <c r="M2622" s="302"/>
      <c r="N2622" s="302"/>
      <c r="O2622" s="302"/>
      <c r="P2622" s="302"/>
      <c r="Q2622" s="302"/>
      <c r="R2622" s="302"/>
      <c r="S2622" s="302"/>
      <c r="T2622" s="302"/>
      <c r="U2622" s="302"/>
      <c r="V2622" s="302"/>
      <c r="W2622" s="302"/>
      <c r="X2622" s="302"/>
      <c r="Y2622" s="302"/>
      <c r="Z2622" s="302"/>
      <c r="AA2622" s="302"/>
      <c r="AD2622"/>
      <c r="AE2622"/>
    </row>
    <row r="2623" spans="2:31" ht="15" hidden="1">
      <c r="B2623" s="313">
        <f t="shared" si="40"/>
        <v>0</v>
      </c>
      <c r="C2623" s="296"/>
      <c r="D2623" s="296"/>
      <c r="E2623" s="296"/>
      <c r="F2623" s="296"/>
      <c r="G2623" s="296"/>
      <c r="H2623" s="296"/>
      <c r="I2623" s="296"/>
      <c r="J2623" s="303"/>
      <c r="K2623" s="302"/>
      <c r="L2623" s="302"/>
      <c r="M2623" s="302"/>
      <c r="N2623" s="302"/>
      <c r="O2623" s="302"/>
      <c r="P2623" s="302"/>
      <c r="Q2623" s="302"/>
      <c r="R2623" s="302"/>
      <c r="S2623" s="302"/>
      <c r="T2623" s="302"/>
      <c r="U2623" s="302"/>
      <c r="V2623" s="302"/>
      <c r="W2623" s="302"/>
      <c r="X2623" s="302"/>
      <c r="Y2623" s="302"/>
      <c r="Z2623" s="302"/>
      <c r="AA2623" s="302"/>
      <c r="AD2623"/>
      <c r="AE2623"/>
    </row>
    <row r="2624" spans="2:31" ht="15" hidden="1">
      <c r="B2624" s="313">
        <f t="shared" si="40"/>
        <v>0</v>
      </c>
      <c r="C2624" s="296"/>
      <c r="D2624" s="296"/>
      <c r="E2624" s="296"/>
      <c r="F2624" s="296"/>
      <c r="G2624" s="296"/>
      <c r="H2624" s="296"/>
      <c r="I2624" s="296"/>
      <c r="J2624" s="303"/>
      <c r="K2624" s="302"/>
      <c r="L2624" s="302"/>
      <c r="M2624" s="302"/>
      <c r="N2624" s="302"/>
      <c r="O2624" s="302"/>
      <c r="P2624" s="302"/>
      <c r="Q2624" s="302"/>
      <c r="R2624" s="302"/>
      <c r="S2624" s="302"/>
      <c r="T2624" s="302"/>
      <c r="U2624" s="302"/>
      <c r="V2624" s="302"/>
      <c r="W2624" s="302"/>
      <c r="X2624" s="302"/>
      <c r="Y2624" s="302"/>
      <c r="Z2624" s="302"/>
      <c r="AA2624" s="302"/>
      <c r="AD2624"/>
      <c r="AE2624"/>
    </row>
    <row r="2625" spans="2:31" ht="15" hidden="1">
      <c r="B2625" s="313">
        <f t="shared" si="40"/>
        <v>0</v>
      </c>
      <c r="C2625" s="296"/>
      <c r="D2625" s="296"/>
      <c r="E2625" s="296"/>
      <c r="F2625" s="296"/>
      <c r="G2625" s="296"/>
      <c r="H2625" s="296"/>
      <c r="I2625" s="296"/>
      <c r="J2625" s="303"/>
      <c r="K2625" s="302"/>
      <c r="L2625" s="302"/>
      <c r="M2625" s="302"/>
      <c r="N2625" s="302"/>
      <c r="O2625" s="302"/>
      <c r="P2625" s="302"/>
      <c r="Q2625" s="302"/>
      <c r="R2625" s="302"/>
      <c r="S2625" s="302"/>
      <c r="T2625" s="302"/>
      <c r="U2625" s="302"/>
      <c r="V2625" s="302"/>
      <c r="W2625" s="302"/>
      <c r="X2625" s="302"/>
      <c r="Y2625" s="302"/>
      <c r="Z2625" s="302"/>
      <c r="AA2625" s="302"/>
      <c r="AD2625"/>
      <c r="AE2625"/>
    </row>
    <row r="2626" spans="2:31" ht="15" hidden="1">
      <c r="B2626" s="313">
        <f t="shared" si="40"/>
        <v>0</v>
      </c>
      <c r="C2626" s="296"/>
      <c r="D2626" s="296"/>
      <c r="E2626" s="296"/>
      <c r="F2626" s="296"/>
      <c r="G2626" s="296"/>
      <c r="H2626" s="296"/>
      <c r="I2626" s="296"/>
      <c r="J2626" s="303"/>
      <c r="K2626" s="302"/>
      <c r="L2626" s="302"/>
      <c r="M2626" s="302"/>
      <c r="N2626" s="302"/>
      <c r="O2626" s="302"/>
      <c r="P2626" s="302"/>
      <c r="Q2626" s="302"/>
      <c r="R2626" s="302"/>
      <c r="S2626" s="302"/>
      <c r="T2626" s="302"/>
      <c r="U2626" s="302"/>
      <c r="V2626" s="302"/>
      <c r="W2626" s="302"/>
      <c r="X2626" s="302"/>
      <c r="Y2626" s="302"/>
      <c r="Z2626" s="302"/>
      <c r="AA2626" s="302"/>
      <c r="AD2626"/>
      <c r="AE2626"/>
    </row>
    <row r="2627" spans="2:31" ht="15" hidden="1">
      <c r="B2627" s="313">
        <f t="shared" si="40"/>
        <v>0</v>
      </c>
      <c r="C2627" s="303"/>
      <c r="D2627" s="303"/>
      <c r="E2627" s="303"/>
      <c r="F2627" s="303"/>
      <c r="G2627" s="303"/>
      <c r="H2627" s="303"/>
      <c r="I2627" s="303"/>
      <c r="J2627" s="303"/>
      <c r="K2627" s="302"/>
      <c r="L2627" s="302"/>
      <c r="M2627" s="302"/>
      <c r="N2627" s="302"/>
      <c r="O2627" s="302"/>
      <c r="P2627" s="302"/>
      <c r="Q2627" s="302"/>
      <c r="R2627" s="302"/>
      <c r="S2627" s="302"/>
      <c r="T2627" s="302"/>
      <c r="U2627" s="302"/>
      <c r="V2627" s="302"/>
      <c r="W2627" s="302"/>
      <c r="X2627" s="302"/>
      <c r="Y2627" s="302"/>
      <c r="Z2627" s="302"/>
      <c r="AA2627" s="302"/>
      <c r="AD2627"/>
      <c r="AE2627"/>
    </row>
    <row r="2628" spans="2:31" ht="15" hidden="1">
      <c r="B2628" s="313">
        <f t="shared" si="40"/>
        <v>0</v>
      </c>
      <c r="C2628" s="303"/>
      <c r="D2628" s="303"/>
      <c r="E2628" s="303"/>
      <c r="F2628" s="303"/>
      <c r="G2628" s="303"/>
      <c r="H2628" s="303"/>
      <c r="I2628" s="303"/>
      <c r="J2628" s="303"/>
      <c r="K2628" s="302"/>
      <c r="L2628" s="302"/>
      <c r="M2628" s="302"/>
      <c r="N2628" s="302"/>
      <c r="O2628" s="302"/>
      <c r="P2628" s="302"/>
      <c r="Q2628" s="302"/>
      <c r="R2628" s="302"/>
      <c r="S2628" s="302"/>
      <c r="T2628" s="302"/>
      <c r="U2628" s="302"/>
      <c r="V2628" s="302"/>
      <c r="W2628" s="302"/>
      <c r="X2628" s="302"/>
      <c r="Y2628" s="302"/>
      <c r="Z2628" s="302"/>
      <c r="AA2628" s="302"/>
      <c r="AD2628"/>
      <c r="AE2628"/>
    </row>
    <row r="2629" spans="2:31" ht="15" hidden="1">
      <c r="B2629" s="313">
        <f t="shared" si="40"/>
        <v>0</v>
      </c>
      <c r="C2629" s="303"/>
      <c r="D2629" s="303"/>
      <c r="E2629" s="303"/>
      <c r="F2629" s="303"/>
      <c r="G2629" s="303"/>
      <c r="H2629" s="303"/>
      <c r="I2629" s="303"/>
      <c r="J2629" s="303"/>
      <c r="K2629" s="302"/>
      <c r="L2629" s="302"/>
      <c r="M2629" s="302"/>
      <c r="N2629" s="302"/>
      <c r="O2629" s="302"/>
      <c r="P2629" s="302"/>
      <c r="Q2629" s="302"/>
      <c r="R2629" s="302"/>
      <c r="S2629" s="302"/>
      <c r="T2629" s="302"/>
      <c r="U2629" s="302"/>
      <c r="V2629" s="302"/>
      <c r="W2629" s="302"/>
      <c r="X2629" s="302"/>
      <c r="Y2629" s="302"/>
      <c r="Z2629" s="302"/>
      <c r="AA2629" s="302"/>
      <c r="AD2629"/>
      <c r="AE2629"/>
    </row>
    <row r="2630" spans="2:31" ht="15" hidden="1">
      <c r="B2630" s="313">
        <f t="shared" si="40"/>
        <v>0</v>
      </c>
      <c r="C2630" s="303"/>
      <c r="D2630" s="303"/>
      <c r="E2630" s="303"/>
      <c r="F2630" s="303"/>
      <c r="G2630" s="303"/>
      <c r="H2630" s="303"/>
      <c r="I2630" s="303"/>
      <c r="J2630" s="303"/>
      <c r="K2630" s="302"/>
      <c r="L2630" s="302"/>
      <c r="M2630" s="302"/>
      <c r="N2630" s="302"/>
      <c r="O2630" s="302"/>
      <c r="P2630" s="302"/>
      <c r="Q2630" s="302"/>
      <c r="R2630" s="302"/>
      <c r="S2630" s="302"/>
      <c r="T2630" s="302"/>
      <c r="U2630" s="302"/>
      <c r="V2630" s="302"/>
      <c r="W2630" s="302"/>
      <c r="X2630" s="302"/>
      <c r="Y2630" s="302"/>
      <c r="Z2630" s="302"/>
      <c r="AA2630" s="302"/>
      <c r="AD2630"/>
      <c r="AE2630"/>
    </row>
    <row r="2631" spans="2:31" ht="15" hidden="1">
      <c r="B2631" s="313">
        <f t="shared" si="40"/>
        <v>0</v>
      </c>
      <c r="C2631" s="303"/>
      <c r="D2631" s="303"/>
      <c r="E2631" s="303"/>
      <c r="F2631" s="303"/>
      <c r="G2631" s="303"/>
      <c r="H2631" s="303"/>
      <c r="I2631" s="303"/>
      <c r="J2631" s="303"/>
      <c r="K2631" s="302"/>
      <c r="L2631" s="302"/>
      <c r="M2631" s="302"/>
      <c r="N2631" s="302"/>
      <c r="O2631" s="302"/>
      <c r="P2631" s="302"/>
      <c r="Q2631" s="302"/>
      <c r="R2631" s="302"/>
      <c r="S2631" s="302"/>
      <c r="T2631" s="302"/>
      <c r="U2631" s="302"/>
      <c r="V2631" s="302"/>
      <c r="W2631" s="302"/>
      <c r="X2631" s="302"/>
      <c r="Y2631" s="302"/>
      <c r="Z2631" s="302"/>
      <c r="AA2631" s="302"/>
      <c r="AD2631"/>
      <c r="AE2631"/>
    </row>
    <row r="2632" spans="2:31" ht="15" hidden="1">
      <c r="B2632" s="313">
        <f t="shared" si="40"/>
        <v>0</v>
      </c>
      <c r="C2632" s="303"/>
      <c r="D2632" s="303"/>
      <c r="E2632" s="303"/>
      <c r="F2632" s="303"/>
      <c r="G2632" s="303"/>
      <c r="H2632" s="303"/>
      <c r="I2632" s="303"/>
      <c r="J2632" s="303"/>
      <c r="K2632" s="302"/>
      <c r="L2632" s="302"/>
      <c r="M2632" s="302"/>
      <c r="N2632" s="302"/>
      <c r="O2632" s="302"/>
      <c r="P2632" s="302"/>
      <c r="Q2632" s="302"/>
      <c r="R2632" s="302"/>
      <c r="S2632" s="302"/>
      <c r="T2632" s="302"/>
      <c r="U2632" s="302"/>
      <c r="V2632" s="302"/>
      <c r="W2632" s="302"/>
      <c r="X2632" s="302"/>
      <c r="Y2632" s="302"/>
      <c r="Z2632" s="302"/>
      <c r="AA2632" s="302"/>
      <c r="AD2632"/>
      <c r="AE2632"/>
    </row>
    <row r="2633" spans="2:31" ht="15" hidden="1">
      <c r="B2633" s="313">
        <f t="shared" si="40"/>
        <v>0</v>
      </c>
      <c r="C2633" s="303"/>
      <c r="D2633" s="303"/>
      <c r="E2633" s="303"/>
      <c r="F2633" s="303"/>
      <c r="G2633" s="303"/>
      <c r="H2633" s="303"/>
      <c r="I2633" s="303"/>
      <c r="J2633" s="303"/>
      <c r="K2633" s="302"/>
      <c r="L2633" s="302"/>
      <c r="M2633" s="302"/>
      <c r="N2633" s="302"/>
      <c r="O2633" s="302"/>
      <c r="P2633" s="302"/>
      <c r="Q2633" s="302"/>
      <c r="R2633" s="302"/>
      <c r="S2633" s="302"/>
      <c r="T2633" s="302"/>
      <c r="U2633" s="302"/>
      <c r="V2633" s="302"/>
      <c r="W2633" s="302"/>
      <c r="X2633" s="302"/>
      <c r="Y2633" s="302"/>
      <c r="Z2633" s="302"/>
      <c r="AA2633" s="302"/>
      <c r="AD2633"/>
      <c r="AE2633"/>
    </row>
    <row r="2634" spans="2:31" ht="15" hidden="1">
      <c r="B2634" s="313">
        <f t="shared" si="40"/>
        <v>0</v>
      </c>
      <c r="C2634" s="303"/>
      <c r="D2634" s="303"/>
      <c r="E2634" s="303"/>
      <c r="F2634" s="303"/>
      <c r="G2634" s="303"/>
      <c r="H2634" s="303"/>
      <c r="I2634" s="303"/>
      <c r="J2634" s="303"/>
      <c r="K2634" s="302"/>
      <c r="L2634" s="302"/>
      <c r="M2634" s="302"/>
      <c r="N2634" s="302"/>
      <c r="O2634" s="302"/>
      <c r="P2634" s="302"/>
      <c r="Q2634" s="302"/>
      <c r="R2634" s="302"/>
      <c r="S2634" s="302"/>
      <c r="T2634" s="302"/>
      <c r="U2634" s="302"/>
      <c r="V2634" s="302"/>
      <c r="W2634" s="302"/>
      <c r="X2634" s="302"/>
      <c r="Y2634" s="302"/>
      <c r="Z2634" s="302"/>
      <c r="AA2634" s="302"/>
      <c r="AD2634"/>
      <c r="AE2634"/>
    </row>
    <row r="2635" spans="2:31" ht="15" hidden="1">
      <c r="B2635" s="313">
        <f t="shared" si="40"/>
        <v>0</v>
      </c>
      <c r="C2635" s="303"/>
      <c r="D2635" s="303"/>
      <c r="E2635" s="303"/>
      <c r="F2635" s="303"/>
      <c r="G2635" s="303"/>
      <c r="H2635" s="303"/>
      <c r="I2635" s="303"/>
      <c r="J2635" s="303"/>
      <c r="K2635" s="302"/>
      <c r="L2635" s="302"/>
      <c r="M2635" s="302"/>
      <c r="N2635" s="302"/>
      <c r="O2635" s="302"/>
      <c r="P2635" s="302"/>
      <c r="Q2635" s="302"/>
      <c r="R2635" s="302"/>
      <c r="S2635" s="302"/>
      <c r="T2635" s="302"/>
      <c r="U2635" s="302"/>
      <c r="V2635" s="302"/>
      <c r="W2635" s="302"/>
      <c r="X2635" s="302"/>
      <c r="Y2635" s="302"/>
      <c r="Z2635" s="302"/>
      <c r="AA2635" s="302"/>
      <c r="AD2635"/>
      <c r="AE2635"/>
    </row>
    <row r="2636" spans="2:31" ht="15" hidden="1">
      <c r="B2636" s="313">
        <f t="shared" ref="B2636:B2699" si="41">IF($C$8=$B$6,"",AA2636)</f>
        <v>0</v>
      </c>
      <c r="C2636" s="303"/>
      <c r="D2636" s="303"/>
      <c r="E2636" s="303"/>
      <c r="F2636" s="303"/>
      <c r="G2636" s="303"/>
      <c r="H2636" s="303"/>
      <c r="I2636" s="303"/>
      <c r="J2636" s="303"/>
      <c r="K2636" s="302"/>
      <c r="L2636" s="302"/>
      <c r="M2636" s="302"/>
      <c r="N2636" s="302"/>
      <c r="O2636" s="302"/>
      <c r="P2636" s="302"/>
      <c r="Q2636" s="302"/>
      <c r="R2636" s="302"/>
      <c r="S2636" s="302"/>
      <c r="T2636" s="302"/>
      <c r="U2636" s="302"/>
      <c r="V2636" s="302"/>
      <c r="W2636" s="302"/>
      <c r="X2636" s="302"/>
      <c r="Y2636" s="302"/>
      <c r="Z2636" s="302"/>
      <c r="AA2636" s="302"/>
      <c r="AD2636"/>
      <c r="AE2636"/>
    </row>
    <row r="2637" spans="2:31" ht="15" hidden="1">
      <c r="B2637" s="313">
        <f t="shared" si="41"/>
        <v>0</v>
      </c>
      <c r="C2637" s="303"/>
      <c r="D2637" s="303"/>
      <c r="E2637" s="303"/>
      <c r="F2637" s="303"/>
      <c r="G2637" s="303"/>
      <c r="H2637" s="303"/>
      <c r="I2637" s="303"/>
      <c r="J2637" s="303"/>
      <c r="K2637" s="302"/>
      <c r="L2637" s="302"/>
      <c r="M2637" s="302"/>
      <c r="N2637" s="302"/>
      <c r="O2637" s="302"/>
      <c r="P2637" s="302"/>
      <c r="Q2637" s="302"/>
      <c r="R2637" s="302"/>
      <c r="S2637" s="302"/>
      <c r="T2637" s="302"/>
      <c r="U2637" s="302"/>
      <c r="V2637" s="302"/>
      <c r="W2637" s="302"/>
      <c r="X2637" s="302"/>
      <c r="Y2637" s="302"/>
      <c r="Z2637" s="302"/>
      <c r="AA2637" s="302"/>
      <c r="AD2637"/>
      <c r="AE2637"/>
    </row>
    <row r="2638" spans="2:31" ht="15" hidden="1">
      <c r="B2638" s="313">
        <f t="shared" si="41"/>
        <v>0</v>
      </c>
      <c r="C2638" s="303"/>
      <c r="D2638" s="303"/>
      <c r="E2638" s="303"/>
      <c r="F2638" s="303"/>
      <c r="G2638" s="303"/>
      <c r="H2638" s="303"/>
      <c r="I2638" s="303"/>
      <c r="J2638" s="303"/>
      <c r="K2638" s="302"/>
      <c r="L2638" s="302"/>
      <c r="M2638" s="302"/>
      <c r="N2638" s="302"/>
      <c r="O2638" s="302"/>
      <c r="P2638" s="302"/>
      <c r="Q2638" s="302"/>
      <c r="R2638" s="302"/>
      <c r="S2638" s="302"/>
      <c r="T2638" s="302"/>
      <c r="U2638" s="302"/>
      <c r="V2638" s="302"/>
      <c r="W2638" s="302"/>
      <c r="X2638" s="302"/>
      <c r="Y2638" s="302"/>
      <c r="Z2638" s="302"/>
      <c r="AA2638" s="302"/>
      <c r="AD2638"/>
      <c r="AE2638"/>
    </row>
    <row r="2639" spans="2:31" ht="15" hidden="1">
      <c r="B2639" s="313">
        <f t="shared" si="41"/>
        <v>0</v>
      </c>
      <c r="C2639" s="303"/>
      <c r="D2639" s="303"/>
      <c r="E2639" s="303"/>
      <c r="F2639" s="303"/>
      <c r="G2639" s="303"/>
      <c r="H2639" s="303"/>
      <c r="I2639" s="303"/>
      <c r="J2639" s="303"/>
      <c r="K2639" s="302"/>
      <c r="L2639" s="302"/>
      <c r="M2639" s="302"/>
      <c r="N2639" s="302"/>
      <c r="O2639" s="302"/>
      <c r="P2639" s="302"/>
      <c r="Q2639" s="302"/>
      <c r="R2639" s="302"/>
      <c r="S2639" s="302"/>
      <c r="T2639" s="302"/>
      <c r="U2639" s="302"/>
      <c r="V2639" s="302"/>
      <c r="W2639" s="302"/>
      <c r="X2639" s="302"/>
      <c r="Y2639" s="302"/>
      <c r="Z2639" s="302"/>
      <c r="AA2639" s="302"/>
      <c r="AD2639"/>
      <c r="AE2639"/>
    </row>
    <row r="2640" spans="2:31" ht="15" hidden="1">
      <c r="B2640" s="313">
        <f t="shared" si="41"/>
        <v>0</v>
      </c>
      <c r="C2640" s="303"/>
      <c r="D2640" s="303"/>
      <c r="E2640" s="303"/>
      <c r="F2640" s="303"/>
      <c r="G2640" s="303"/>
      <c r="H2640" s="303"/>
      <c r="I2640" s="303"/>
      <c r="J2640" s="303"/>
      <c r="K2640" s="302"/>
      <c r="L2640" s="302"/>
      <c r="M2640" s="302"/>
      <c r="N2640" s="302"/>
      <c r="O2640" s="302"/>
      <c r="P2640" s="302"/>
      <c r="Q2640" s="302"/>
      <c r="R2640" s="302"/>
      <c r="S2640" s="302"/>
      <c r="T2640" s="302"/>
      <c r="U2640" s="302"/>
      <c r="V2640" s="302"/>
      <c r="W2640" s="302"/>
      <c r="X2640" s="302"/>
      <c r="Y2640" s="302"/>
      <c r="Z2640" s="302"/>
      <c r="AA2640" s="302"/>
      <c r="AD2640"/>
      <c r="AE2640"/>
    </row>
    <row r="2641" spans="2:31" ht="15" hidden="1">
      <c r="B2641" s="313">
        <f t="shared" si="41"/>
        <v>0</v>
      </c>
      <c r="C2641" s="303"/>
      <c r="D2641" s="303"/>
      <c r="E2641" s="303"/>
      <c r="F2641" s="303"/>
      <c r="G2641" s="303"/>
      <c r="H2641" s="303"/>
      <c r="I2641" s="303"/>
      <c r="J2641" s="303"/>
      <c r="K2641" s="302"/>
      <c r="L2641" s="302"/>
      <c r="M2641" s="302"/>
      <c r="N2641" s="302"/>
      <c r="O2641" s="302"/>
      <c r="P2641" s="302"/>
      <c r="Q2641" s="302"/>
      <c r="R2641" s="302"/>
      <c r="S2641" s="302"/>
      <c r="T2641" s="302"/>
      <c r="U2641" s="302"/>
      <c r="V2641" s="302"/>
      <c r="W2641" s="302"/>
      <c r="X2641" s="302"/>
      <c r="Y2641" s="302"/>
      <c r="Z2641" s="302"/>
      <c r="AA2641" s="302"/>
      <c r="AD2641"/>
      <c r="AE2641"/>
    </row>
    <row r="2642" spans="2:31" ht="15" hidden="1">
      <c r="B2642" s="313">
        <f t="shared" si="41"/>
        <v>0</v>
      </c>
      <c r="C2642" s="303"/>
      <c r="D2642" s="303"/>
      <c r="E2642" s="303"/>
      <c r="F2642" s="303"/>
      <c r="G2642" s="303"/>
      <c r="H2642" s="303"/>
      <c r="I2642" s="303"/>
      <c r="J2642" s="303"/>
      <c r="K2642" s="302"/>
      <c r="L2642" s="302"/>
      <c r="M2642" s="302"/>
      <c r="N2642" s="302"/>
      <c r="O2642" s="302"/>
      <c r="P2642" s="302"/>
      <c r="Q2642" s="302"/>
      <c r="R2642" s="302"/>
      <c r="S2642" s="302"/>
      <c r="T2642" s="302"/>
      <c r="U2642" s="302"/>
      <c r="V2642" s="302"/>
      <c r="W2642" s="302"/>
      <c r="X2642" s="302"/>
      <c r="Y2642" s="302"/>
      <c r="Z2642" s="302"/>
      <c r="AA2642" s="302"/>
      <c r="AD2642"/>
      <c r="AE2642"/>
    </row>
    <row r="2643" spans="2:31" ht="15" hidden="1">
      <c r="B2643" s="313">
        <f t="shared" si="41"/>
        <v>0</v>
      </c>
      <c r="C2643" s="303"/>
      <c r="D2643" s="303"/>
      <c r="E2643" s="303"/>
      <c r="F2643" s="303"/>
      <c r="G2643" s="303"/>
      <c r="H2643" s="303"/>
      <c r="I2643" s="303"/>
      <c r="J2643" s="303"/>
      <c r="K2643" s="302"/>
      <c r="L2643" s="302"/>
      <c r="M2643" s="302"/>
      <c r="N2643" s="302"/>
      <c r="O2643" s="302"/>
      <c r="P2643" s="302"/>
      <c r="Q2643" s="302"/>
      <c r="R2643" s="302"/>
      <c r="S2643" s="302"/>
      <c r="T2643" s="302"/>
      <c r="U2643" s="302"/>
      <c r="V2643" s="302"/>
      <c r="W2643" s="302"/>
      <c r="X2643" s="302"/>
      <c r="Y2643" s="302"/>
      <c r="Z2643" s="302"/>
      <c r="AA2643" s="302"/>
      <c r="AD2643"/>
      <c r="AE2643"/>
    </row>
    <row r="2644" spans="2:31" ht="15" hidden="1">
      <c r="B2644" s="313">
        <f t="shared" si="41"/>
        <v>0</v>
      </c>
      <c r="C2644" s="303"/>
      <c r="D2644" s="303"/>
      <c r="E2644" s="303"/>
      <c r="F2644" s="303"/>
      <c r="G2644" s="303"/>
      <c r="H2644" s="303"/>
      <c r="I2644" s="303"/>
      <c r="J2644" s="303"/>
      <c r="K2644" s="302"/>
      <c r="L2644" s="302"/>
      <c r="M2644" s="302"/>
      <c r="N2644" s="302"/>
      <c r="O2644" s="302"/>
      <c r="P2644" s="302"/>
      <c r="Q2644" s="302"/>
      <c r="R2644" s="302"/>
      <c r="S2644" s="302"/>
      <c r="T2644" s="302"/>
      <c r="U2644" s="302"/>
      <c r="V2644" s="302"/>
      <c r="W2644" s="302"/>
      <c r="X2644" s="302"/>
      <c r="Y2644" s="302"/>
      <c r="Z2644" s="302"/>
      <c r="AA2644" s="302"/>
      <c r="AD2644"/>
      <c r="AE2644"/>
    </row>
    <row r="2645" spans="2:31" ht="15" hidden="1">
      <c r="B2645" s="313">
        <f t="shared" si="41"/>
        <v>0</v>
      </c>
      <c r="C2645" s="303"/>
      <c r="D2645" s="303"/>
      <c r="E2645" s="303"/>
      <c r="F2645" s="303"/>
      <c r="G2645" s="303"/>
      <c r="H2645" s="303"/>
      <c r="I2645" s="303"/>
      <c r="J2645" s="303"/>
      <c r="K2645" s="302"/>
      <c r="L2645" s="302"/>
      <c r="M2645" s="302"/>
      <c r="N2645" s="302"/>
      <c r="O2645" s="302"/>
      <c r="P2645" s="302"/>
      <c r="Q2645" s="302"/>
      <c r="R2645" s="302"/>
      <c r="S2645" s="302"/>
      <c r="T2645" s="302"/>
      <c r="U2645" s="302"/>
      <c r="V2645" s="302"/>
      <c r="W2645" s="302"/>
      <c r="X2645" s="302"/>
      <c r="Y2645" s="302"/>
      <c r="Z2645" s="302"/>
      <c r="AA2645" s="302"/>
      <c r="AD2645"/>
      <c r="AE2645"/>
    </row>
    <row r="2646" spans="2:31" ht="15" hidden="1">
      <c r="B2646" s="313">
        <f t="shared" si="41"/>
        <v>0</v>
      </c>
      <c r="C2646" s="303"/>
      <c r="D2646" s="303"/>
      <c r="E2646" s="303"/>
      <c r="F2646" s="303"/>
      <c r="G2646" s="303"/>
      <c r="H2646" s="303"/>
      <c r="I2646" s="303"/>
      <c r="J2646" s="303"/>
      <c r="K2646" s="302"/>
      <c r="L2646" s="302"/>
      <c r="M2646" s="302"/>
      <c r="N2646" s="302"/>
      <c r="O2646" s="302"/>
      <c r="P2646" s="302"/>
      <c r="Q2646" s="302"/>
      <c r="R2646" s="302"/>
      <c r="S2646" s="302"/>
      <c r="T2646" s="302"/>
      <c r="U2646" s="302"/>
      <c r="V2646" s="302"/>
      <c r="W2646" s="302"/>
      <c r="X2646" s="302"/>
      <c r="Y2646" s="302"/>
      <c r="Z2646" s="302"/>
      <c r="AA2646" s="302"/>
      <c r="AD2646"/>
      <c r="AE2646"/>
    </row>
    <row r="2647" spans="2:31" ht="15" hidden="1">
      <c r="B2647" s="313">
        <f t="shared" si="41"/>
        <v>0</v>
      </c>
      <c r="C2647" s="303"/>
      <c r="D2647" s="303"/>
      <c r="E2647" s="303"/>
      <c r="F2647" s="303"/>
      <c r="G2647" s="303"/>
      <c r="H2647" s="303"/>
      <c r="I2647" s="303"/>
      <c r="J2647" s="303"/>
      <c r="K2647" s="302"/>
      <c r="L2647" s="302"/>
      <c r="M2647" s="302"/>
      <c r="N2647" s="302"/>
      <c r="O2647" s="302"/>
      <c r="P2647" s="302"/>
      <c r="Q2647" s="302"/>
      <c r="R2647" s="302"/>
      <c r="S2647" s="302"/>
      <c r="T2647" s="302"/>
      <c r="U2647" s="302"/>
      <c r="V2647" s="302"/>
      <c r="W2647" s="302"/>
      <c r="X2647" s="302"/>
      <c r="Y2647" s="302"/>
      <c r="Z2647" s="302"/>
      <c r="AA2647" s="302"/>
      <c r="AD2647"/>
      <c r="AE2647"/>
    </row>
    <row r="2648" spans="2:31" ht="15" hidden="1">
      <c r="B2648" s="313">
        <f t="shared" si="41"/>
        <v>0</v>
      </c>
      <c r="C2648" s="303"/>
      <c r="D2648" s="303"/>
      <c r="E2648" s="303"/>
      <c r="F2648" s="303"/>
      <c r="G2648" s="303"/>
      <c r="H2648" s="303"/>
      <c r="I2648" s="303"/>
      <c r="J2648" s="303"/>
      <c r="K2648" s="302"/>
      <c r="L2648" s="302"/>
      <c r="M2648" s="302"/>
      <c r="N2648" s="302"/>
      <c r="O2648" s="302"/>
      <c r="P2648" s="302"/>
      <c r="Q2648" s="302"/>
      <c r="R2648" s="302"/>
      <c r="S2648" s="302"/>
      <c r="T2648" s="302"/>
      <c r="U2648" s="302"/>
      <c r="V2648" s="302"/>
      <c r="W2648" s="302"/>
      <c r="X2648" s="302"/>
      <c r="Y2648" s="302"/>
      <c r="Z2648" s="302"/>
      <c r="AA2648" s="302"/>
      <c r="AD2648"/>
      <c r="AE2648"/>
    </row>
    <row r="2649" spans="2:31" ht="15" hidden="1">
      <c r="B2649" s="313">
        <f t="shared" si="41"/>
        <v>0</v>
      </c>
      <c r="C2649" s="303"/>
      <c r="D2649" s="303"/>
      <c r="E2649" s="303"/>
      <c r="F2649" s="303"/>
      <c r="G2649" s="303"/>
      <c r="H2649" s="303"/>
      <c r="I2649" s="303"/>
      <c r="J2649" s="303"/>
      <c r="K2649" s="302"/>
      <c r="L2649" s="302"/>
      <c r="M2649" s="302"/>
      <c r="N2649" s="302"/>
      <c r="O2649" s="302"/>
      <c r="P2649" s="302"/>
      <c r="Q2649" s="302"/>
      <c r="R2649" s="302"/>
      <c r="S2649" s="302"/>
      <c r="T2649" s="302"/>
      <c r="U2649" s="302"/>
      <c r="V2649" s="302"/>
      <c r="W2649" s="302"/>
      <c r="X2649" s="302"/>
      <c r="Y2649" s="302"/>
      <c r="Z2649" s="302"/>
      <c r="AA2649" s="302"/>
      <c r="AD2649"/>
      <c r="AE2649"/>
    </row>
    <row r="2650" spans="2:31" ht="15" hidden="1">
      <c r="B2650" s="313">
        <f t="shared" si="41"/>
        <v>0</v>
      </c>
      <c r="C2650" s="303"/>
      <c r="D2650" s="303"/>
      <c r="E2650" s="303"/>
      <c r="F2650" s="303"/>
      <c r="G2650" s="303"/>
      <c r="H2650" s="303"/>
      <c r="I2650" s="303"/>
      <c r="J2650" s="303"/>
      <c r="K2650" s="302"/>
      <c r="L2650" s="302"/>
      <c r="M2650" s="302"/>
      <c r="N2650" s="302"/>
      <c r="O2650" s="302"/>
      <c r="P2650" s="302"/>
      <c r="Q2650" s="302"/>
      <c r="R2650" s="302"/>
      <c r="S2650" s="302"/>
      <c r="T2650" s="302"/>
      <c r="U2650" s="302"/>
      <c r="V2650" s="302"/>
      <c r="W2650" s="302"/>
      <c r="X2650" s="302"/>
      <c r="Y2650" s="302"/>
      <c r="Z2650" s="302"/>
      <c r="AA2650" s="302"/>
      <c r="AD2650"/>
      <c r="AE2650"/>
    </row>
    <row r="2651" spans="2:31" ht="15" hidden="1">
      <c r="B2651" s="313">
        <f t="shared" si="41"/>
        <v>0</v>
      </c>
      <c r="C2651" s="303"/>
      <c r="D2651" s="303"/>
      <c r="E2651" s="303"/>
      <c r="F2651" s="303"/>
      <c r="G2651" s="303"/>
      <c r="H2651" s="303"/>
      <c r="I2651" s="303"/>
      <c r="J2651" s="303"/>
      <c r="K2651" s="302"/>
      <c r="L2651" s="302"/>
      <c r="M2651" s="302"/>
      <c r="N2651" s="302"/>
      <c r="O2651" s="302"/>
      <c r="P2651" s="302"/>
      <c r="Q2651" s="302"/>
      <c r="R2651" s="302"/>
      <c r="S2651" s="302"/>
      <c r="T2651" s="302"/>
      <c r="U2651" s="302"/>
      <c r="V2651" s="302"/>
      <c r="W2651" s="302"/>
      <c r="X2651" s="302"/>
      <c r="Y2651" s="302"/>
      <c r="Z2651" s="302"/>
      <c r="AA2651" s="302"/>
      <c r="AD2651"/>
      <c r="AE2651"/>
    </row>
    <row r="2652" spans="2:31" ht="15" hidden="1">
      <c r="B2652" s="313">
        <f t="shared" si="41"/>
        <v>0</v>
      </c>
      <c r="C2652" s="303"/>
      <c r="D2652" s="303"/>
      <c r="E2652" s="303"/>
      <c r="F2652" s="303"/>
      <c r="G2652" s="303"/>
      <c r="H2652" s="303"/>
      <c r="I2652" s="303"/>
      <c r="J2652" s="303"/>
      <c r="K2652" s="302"/>
      <c r="L2652" s="302"/>
      <c r="M2652" s="302"/>
      <c r="N2652" s="302"/>
      <c r="O2652" s="302"/>
      <c r="P2652" s="302"/>
      <c r="Q2652" s="302"/>
      <c r="R2652" s="302"/>
      <c r="S2652" s="302"/>
      <c r="T2652" s="302"/>
      <c r="U2652" s="302"/>
      <c r="V2652" s="302"/>
      <c r="W2652" s="302"/>
      <c r="X2652" s="302"/>
      <c r="Y2652" s="302"/>
      <c r="Z2652" s="302"/>
      <c r="AA2652" s="302"/>
      <c r="AD2652"/>
      <c r="AE2652"/>
    </row>
    <row r="2653" spans="2:31" ht="15" hidden="1">
      <c r="B2653" s="313">
        <f t="shared" si="41"/>
        <v>0</v>
      </c>
      <c r="C2653" s="303"/>
      <c r="D2653" s="303"/>
      <c r="E2653" s="303"/>
      <c r="F2653" s="303"/>
      <c r="G2653" s="303"/>
      <c r="H2653" s="303"/>
      <c r="I2653" s="303"/>
      <c r="J2653" s="303"/>
      <c r="K2653" s="302"/>
      <c r="L2653" s="302"/>
      <c r="M2653" s="302"/>
      <c r="N2653" s="302"/>
      <c r="O2653" s="302"/>
      <c r="P2653" s="302"/>
      <c r="Q2653" s="302"/>
      <c r="R2653" s="302"/>
      <c r="S2653" s="302"/>
      <c r="T2653" s="302"/>
      <c r="U2653" s="302"/>
      <c r="V2653" s="302"/>
      <c r="W2653" s="302"/>
      <c r="X2653" s="302"/>
      <c r="Y2653" s="302"/>
      <c r="Z2653" s="302"/>
      <c r="AA2653" s="302"/>
      <c r="AD2653"/>
      <c r="AE2653"/>
    </row>
    <row r="2654" spans="2:31" ht="15" hidden="1">
      <c r="B2654" s="313">
        <f t="shared" si="41"/>
        <v>0</v>
      </c>
      <c r="C2654" s="303"/>
      <c r="D2654" s="303"/>
      <c r="E2654" s="303"/>
      <c r="F2654" s="303"/>
      <c r="G2654" s="303"/>
      <c r="H2654" s="303"/>
      <c r="I2654" s="303"/>
      <c r="J2654" s="303"/>
      <c r="K2654" s="302"/>
      <c r="L2654" s="302"/>
      <c r="M2654" s="302"/>
      <c r="N2654" s="302"/>
      <c r="O2654" s="302"/>
      <c r="P2654" s="302"/>
      <c r="Q2654" s="302"/>
      <c r="R2654" s="302"/>
      <c r="S2654" s="302"/>
      <c r="T2654" s="302"/>
      <c r="U2654" s="302"/>
      <c r="V2654" s="302"/>
      <c r="W2654" s="302"/>
      <c r="X2654" s="302"/>
      <c r="Y2654" s="302"/>
      <c r="Z2654" s="302"/>
      <c r="AA2654" s="302"/>
      <c r="AD2654"/>
      <c r="AE2654"/>
    </row>
    <row r="2655" spans="2:31" ht="15" hidden="1">
      <c r="B2655" s="313">
        <f t="shared" si="41"/>
        <v>0</v>
      </c>
      <c r="C2655" s="303"/>
      <c r="D2655" s="303"/>
      <c r="E2655" s="303"/>
      <c r="F2655" s="303"/>
      <c r="G2655" s="303"/>
      <c r="H2655" s="303"/>
      <c r="I2655" s="303"/>
      <c r="J2655" s="303"/>
      <c r="K2655" s="302"/>
      <c r="L2655" s="302"/>
      <c r="M2655" s="302"/>
      <c r="N2655" s="302"/>
      <c r="O2655" s="302"/>
      <c r="P2655" s="302"/>
      <c r="Q2655" s="302"/>
      <c r="R2655" s="302"/>
      <c r="S2655" s="302"/>
      <c r="T2655" s="302"/>
      <c r="U2655" s="302"/>
      <c r="V2655" s="302"/>
      <c r="W2655" s="302"/>
      <c r="X2655" s="302"/>
      <c r="Y2655" s="302"/>
      <c r="Z2655" s="302"/>
      <c r="AA2655" s="302"/>
      <c r="AD2655"/>
      <c r="AE2655"/>
    </row>
    <row r="2656" spans="2:31" ht="15" hidden="1">
      <c r="B2656" s="313">
        <f t="shared" si="41"/>
        <v>0</v>
      </c>
      <c r="C2656" s="303"/>
      <c r="D2656" s="303"/>
      <c r="E2656" s="303"/>
      <c r="F2656" s="303"/>
      <c r="G2656" s="303"/>
      <c r="H2656" s="303"/>
      <c r="I2656" s="303"/>
      <c r="J2656" s="303"/>
      <c r="K2656" s="302"/>
      <c r="L2656" s="302"/>
      <c r="M2656" s="302"/>
      <c r="N2656" s="302"/>
      <c r="O2656" s="302"/>
      <c r="P2656" s="302"/>
      <c r="Q2656" s="302"/>
      <c r="R2656" s="302"/>
      <c r="S2656" s="302"/>
      <c r="T2656" s="302"/>
      <c r="U2656" s="302"/>
      <c r="V2656" s="302"/>
      <c r="W2656" s="302"/>
      <c r="X2656" s="302"/>
      <c r="Y2656" s="302"/>
      <c r="Z2656" s="302"/>
      <c r="AA2656" s="302"/>
      <c r="AD2656"/>
      <c r="AE2656"/>
    </row>
    <row r="2657" spans="2:31" ht="15" hidden="1">
      <c r="B2657" s="313">
        <f t="shared" si="41"/>
        <v>0</v>
      </c>
      <c r="C2657" s="303"/>
      <c r="D2657" s="303"/>
      <c r="E2657" s="303"/>
      <c r="F2657" s="303"/>
      <c r="G2657" s="303"/>
      <c r="H2657" s="303"/>
      <c r="I2657" s="303"/>
      <c r="J2657" s="303"/>
      <c r="K2657" s="302"/>
      <c r="L2657" s="302"/>
      <c r="M2657" s="302"/>
      <c r="N2657" s="302"/>
      <c r="O2657" s="302"/>
      <c r="P2657" s="302"/>
      <c r="Q2657" s="302"/>
      <c r="R2657" s="302"/>
      <c r="S2657" s="302"/>
      <c r="T2657" s="302"/>
      <c r="U2657" s="302"/>
      <c r="V2657" s="302"/>
      <c r="W2657" s="302"/>
      <c r="X2657" s="302"/>
      <c r="Y2657" s="302"/>
      <c r="Z2657" s="302"/>
      <c r="AA2657" s="302"/>
      <c r="AD2657"/>
      <c r="AE2657"/>
    </row>
    <row r="2658" spans="2:31" ht="15" hidden="1">
      <c r="B2658" s="313">
        <f t="shared" si="41"/>
        <v>0</v>
      </c>
      <c r="C2658" s="303"/>
      <c r="D2658" s="303"/>
      <c r="E2658" s="303"/>
      <c r="F2658" s="303"/>
      <c r="G2658" s="303"/>
      <c r="H2658" s="303"/>
      <c r="I2658" s="303"/>
      <c r="J2658" s="303"/>
      <c r="K2658" s="302"/>
      <c r="L2658" s="302"/>
      <c r="M2658" s="302"/>
      <c r="N2658" s="302"/>
      <c r="O2658" s="302"/>
      <c r="P2658" s="302"/>
      <c r="Q2658" s="302"/>
      <c r="R2658" s="302"/>
      <c r="S2658" s="302"/>
      <c r="T2658" s="302"/>
      <c r="U2658" s="302"/>
      <c r="V2658" s="302"/>
      <c r="W2658" s="302"/>
      <c r="X2658" s="302"/>
      <c r="Y2658" s="302"/>
      <c r="Z2658" s="302"/>
      <c r="AA2658" s="302"/>
      <c r="AD2658"/>
      <c r="AE2658"/>
    </row>
    <row r="2659" spans="2:31" ht="15" hidden="1">
      <c r="B2659" s="313">
        <f t="shared" si="41"/>
        <v>0</v>
      </c>
      <c r="C2659" s="303"/>
      <c r="D2659" s="303"/>
      <c r="E2659" s="303"/>
      <c r="F2659" s="303"/>
      <c r="G2659" s="303"/>
      <c r="H2659" s="303"/>
      <c r="I2659" s="303"/>
      <c r="J2659" s="303"/>
      <c r="K2659" s="302"/>
      <c r="L2659" s="302"/>
      <c r="M2659" s="302"/>
      <c r="N2659" s="302"/>
      <c r="O2659" s="302"/>
      <c r="P2659" s="302"/>
      <c r="Q2659" s="302"/>
      <c r="R2659" s="302"/>
      <c r="S2659" s="302"/>
      <c r="T2659" s="302"/>
      <c r="U2659" s="302"/>
      <c r="V2659" s="302"/>
      <c r="W2659" s="302"/>
      <c r="X2659" s="302"/>
      <c r="Y2659" s="302"/>
      <c r="Z2659" s="302"/>
      <c r="AA2659" s="302"/>
      <c r="AD2659"/>
      <c r="AE2659"/>
    </row>
    <row r="2660" spans="2:31" ht="15" hidden="1">
      <c r="B2660" s="313">
        <f t="shared" si="41"/>
        <v>0</v>
      </c>
      <c r="C2660" s="303"/>
      <c r="D2660" s="303"/>
      <c r="E2660" s="303"/>
      <c r="F2660" s="303"/>
      <c r="G2660" s="303"/>
      <c r="H2660" s="303"/>
      <c r="I2660" s="303"/>
      <c r="J2660" s="303"/>
      <c r="K2660" s="302"/>
      <c r="L2660" s="302"/>
      <c r="M2660" s="302"/>
      <c r="N2660" s="302"/>
      <c r="O2660" s="302"/>
      <c r="P2660" s="302"/>
      <c r="Q2660" s="302"/>
      <c r="R2660" s="302"/>
      <c r="S2660" s="302"/>
      <c r="T2660" s="302"/>
      <c r="U2660" s="302"/>
      <c r="V2660" s="302"/>
      <c r="W2660" s="302"/>
      <c r="X2660" s="302"/>
      <c r="Y2660" s="302"/>
      <c r="Z2660" s="302"/>
      <c r="AA2660" s="302"/>
      <c r="AD2660"/>
      <c r="AE2660"/>
    </row>
    <row r="2661" spans="2:31" ht="15" hidden="1">
      <c r="B2661" s="313">
        <f t="shared" si="41"/>
        <v>0</v>
      </c>
      <c r="C2661" s="303"/>
      <c r="D2661" s="303"/>
      <c r="E2661" s="303"/>
      <c r="F2661" s="303"/>
      <c r="G2661" s="303"/>
      <c r="H2661" s="303"/>
      <c r="I2661" s="303"/>
      <c r="J2661" s="303"/>
      <c r="K2661" s="302"/>
      <c r="L2661" s="302"/>
      <c r="M2661" s="302"/>
      <c r="N2661" s="302"/>
      <c r="O2661" s="302"/>
      <c r="P2661" s="302"/>
      <c r="Q2661" s="302"/>
      <c r="R2661" s="302"/>
      <c r="S2661" s="302"/>
      <c r="T2661" s="302"/>
      <c r="U2661" s="302"/>
      <c r="V2661" s="302"/>
      <c r="W2661" s="302"/>
      <c r="X2661" s="302"/>
      <c r="Y2661" s="302"/>
      <c r="Z2661" s="302"/>
      <c r="AA2661" s="302"/>
      <c r="AD2661"/>
      <c r="AE2661"/>
    </row>
    <row r="2662" spans="2:31" ht="15" hidden="1">
      <c r="B2662" s="313">
        <f t="shared" si="41"/>
        <v>0</v>
      </c>
      <c r="C2662" s="303"/>
      <c r="D2662" s="303"/>
      <c r="E2662" s="303"/>
      <c r="F2662" s="303"/>
      <c r="G2662" s="303"/>
      <c r="H2662" s="303"/>
      <c r="I2662" s="303"/>
      <c r="J2662" s="303"/>
      <c r="K2662" s="302"/>
      <c r="L2662" s="302"/>
      <c r="M2662" s="302"/>
      <c r="N2662" s="302"/>
      <c r="O2662" s="302"/>
      <c r="P2662" s="302"/>
      <c r="Q2662" s="302"/>
      <c r="R2662" s="302"/>
      <c r="S2662" s="302"/>
      <c r="T2662" s="302"/>
      <c r="U2662" s="302"/>
      <c r="V2662" s="302"/>
      <c r="W2662" s="302"/>
      <c r="X2662" s="302"/>
      <c r="Y2662" s="302"/>
      <c r="Z2662" s="302"/>
      <c r="AA2662" s="302"/>
      <c r="AD2662"/>
      <c r="AE2662"/>
    </row>
    <row r="2663" spans="2:31" ht="15" hidden="1">
      <c r="B2663" s="313">
        <f t="shared" si="41"/>
        <v>0</v>
      </c>
      <c r="C2663" s="303"/>
      <c r="D2663" s="303"/>
      <c r="E2663" s="303"/>
      <c r="F2663" s="303"/>
      <c r="G2663" s="303"/>
      <c r="H2663" s="303"/>
      <c r="I2663" s="303"/>
      <c r="J2663" s="303"/>
      <c r="K2663" s="302"/>
      <c r="L2663" s="302"/>
      <c r="M2663" s="302"/>
      <c r="N2663" s="302"/>
      <c r="O2663" s="302"/>
      <c r="P2663" s="302"/>
      <c r="Q2663" s="302"/>
      <c r="R2663" s="302"/>
      <c r="S2663" s="302"/>
      <c r="T2663" s="302"/>
      <c r="U2663" s="302"/>
      <c r="V2663" s="302"/>
      <c r="W2663" s="302"/>
      <c r="X2663" s="302"/>
      <c r="Y2663" s="302"/>
      <c r="Z2663" s="302"/>
      <c r="AA2663" s="302"/>
      <c r="AD2663"/>
      <c r="AE2663"/>
    </row>
    <row r="2664" spans="2:31" ht="15" hidden="1">
      <c r="B2664" s="313">
        <f t="shared" si="41"/>
        <v>0</v>
      </c>
      <c r="C2664" s="303"/>
      <c r="D2664" s="303"/>
      <c r="E2664" s="303"/>
      <c r="F2664" s="303"/>
      <c r="G2664" s="303"/>
      <c r="H2664" s="303"/>
      <c r="I2664" s="303"/>
      <c r="J2664" s="303"/>
      <c r="K2664" s="302"/>
      <c r="L2664" s="302"/>
      <c r="M2664" s="302"/>
      <c r="N2664" s="302"/>
      <c r="O2664" s="302"/>
      <c r="P2664" s="302"/>
      <c r="Q2664" s="302"/>
      <c r="R2664" s="302"/>
      <c r="S2664" s="302"/>
      <c r="T2664" s="302"/>
      <c r="U2664" s="302"/>
      <c r="V2664" s="302"/>
      <c r="W2664" s="302"/>
      <c r="X2664" s="302"/>
      <c r="Y2664" s="302"/>
      <c r="Z2664" s="302"/>
      <c r="AA2664" s="302"/>
      <c r="AD2664"/>
      <c r="AE2664"/>
    </row>
    <row r="2665" spans="2:31" ht="15" hidden="1">
      <c r="B2665" s="313">
        <f t="shared" si="41"/>
        <v>0</v>
      </c>
      <c r="C2665" s="303"/>
      <c r="D2665" s="303"/>
      <c r="E2665" s="303"/>
      <c r="F2665" s="303"/>
      <c r="G2665" s="303"/>
      <c r="H2665" s="303"/>
      <c r="I2665" s="303"/>
      <c r="J2665" s="303"/>
      <c r="K2665" s="302"/>
      <c r="L2665" s="302"/>
      <c r="M2665" s="302"/>
      <c r="N2665" s="302"/>
      <c r="O2665" s="302"/>
      <c r="P2665" s="302"/>
      <c r="Q2665" s="302"/>
      <c r="R2665" s="302"/>
      <c r="S2665" s="302"/>
      <c r="T2665" s="302"/>
      <c r="U2665" s="302"/>
      <c r="V2665" s="302"/>
      <c r="W2665" s="302"/>
      <c r="X2665" s="302"/>
      <c r="Y2665" s="302"/>
      <c r="Z2665" s="302"/>
      <c r="AA2665" s="302"/>
      <c r="AD2665"/>
      <c r="AE2665"/>
    </row>
    <row r="2666" spans="2:31" ht="15" hidden="1">
      <c r="B2666" s="313">
        <f t="shared" si="41"/>
        <v>0</v>
      </c>
      <c r="C2666" s="303"/>
      <c r="D2666" s="303"/>
      <c r="E2666" s="303"/>
      <c r="F2666" s="303"/>
      <c r="G2666" s="303"/>
      <c r="H2666" s="303"/>
      <c r="I2666" s="303"/>
      <c r="J2666" s="303"/>
      <c r="K2666" s="302"/>
      <c r="L2666" s="302"/>
      <c r="M2666" s="302"/>
      <c r="N2666" s="302"/>
      <c r="O2666" s="302"/>
      <c r="P2666" s="302"/>
      <c r="Q2666" s="302"/>
      <c r="R2666" s="302"/>
      <c r="S2666" s="302"/>
      <c r="T2666" s="302"/>
      <c r="U2666" s="302"/>
      <c r="V2666" s="302"/>
      <c r="W2666" s="302"/>
      <c r="X2666" s="302"/>
      <c r="Y2666" s="302"/>
      <c r="Z2666" s="302"/>
      <c r="AA2666" s="302"/>
      <c r="AD2666"/>
      <c r="AE2666"/>
    </row>
    <row r="2667" spans="2:31" ht="15" hidden="1">
      <c r="B2667" s="313">
        <f t="shared" si="41"/>
        <v>0</v>
      </c>
      <c r="C2667" s="303"/>
      <c r="D2667" s="303"/>
      <c r="E2667" s="303"/>
      <c r="F2667" s="303"/>
      <c r="G2667" s="303"/>
      <c r="H2667" s="303"/>
      <c r="I2667" s="303"/>
      <c r="J2667" s="303"/>
      <c r="K2667" s="302"/>
      <c r="L2667" s="302"/>
      <c r="M2667" s="302"/>
      <c r="N2667" s="302"/>
      <c r="O2667" s="302"/>
      <c r="P2667" s="302"/>
      <c r="Q2667" s="302"/>
      <c r="R2667" s="302"/>
      <c r="S2667" s="302"/>
      <c r="T2667" s="302"/>
      <c r="U2667" s="302"/>
      <c r="V2667" s="302"/>
      <c r="W2667" s="302"/>
      <c r="X2667" s="302"/>
      <c r="Y2667" s="302"/>
      <c r="Z2667" s="302"/>
      <c r="AA2667" s="302"/>
      <c r="AD2667"/>
      <c r="AE2667"/>
    </row>
    <row r="2668" spans="2:31" ht="15" hidden="1">
      <c r="B2668" s="313">
        <f t="shared" si="41"/>
        <v>0</v>
      </c>
      <c r="C2668" s="303"/>
      <c r="D2668" s="303"/>
      <c r="E2668" s="303"/>
      <c r="F2668" s="303"/>
      <c r="G2668" s="303"/>
      <c r="H2668" s="303"/>
      <c r="I2668" s="303"/>
      <c r="J2668" s="303"/>
      <c r="K2668" s="302"/>
      <c r="L2668" s="302"/>
      <c r="M2668" s="302"/>
      <c r="N2668" s="302"/>
      <c r="O2668" s="302"/>
      <c r="P2668" s="302"/>
      <c r="Q2668" s="302"/>
      <c r="R2668" s="302"/>
      <c r="S2668" s="302"/>
      <c r="T2668" s="302"/>
      <c r="U2668" s="302"/>
      <c r="V2668" s="302"/>
      <c r="W2668" s="302"/>
      <c r="X2668" s="302"/>
      <c r="Y2668" s="302"/>
      <c r="Z2668" s="302"/>
      <c r="AA2668" s="302"/>
      <c r="AD2668"/>
      <c r="AE2668"/>
    </row>
    <row r="2669" spans="2:31" ht="15" hidden="1">
      <c r="B2669" s="313">
        <f t="shared" si="41"/>
        <v>0</v>
      </c>
      <c r="C2669" s="303"/>
      <c r="D2669" s="303"/>
      <c r="E2669" s="303"/>
      <c r="F2669" s="303"/>
      <c r="G2669" s="303"/>
      <c r="H2669" s="303"/>
      <c r="I2669" s="303"/>
      <c r="J2669" s="303"/>
      <c r="K2669" s="302"/>
      <c r="L2669" s="302"/>
      <c r="M2669" s="302"/>
      <c r="N2669" s="302"/>
      <c r="O2669" s="302"/>
      <c r="P2669" s="302"/>
      <c r="Q2669" s="302"/>
      <c r="R2669" s="302"/>
      <c r="S2669" s="302"/>
      <c r="T2669" s="302"/>
      <c r="U2669" s="302"/>
      <c r="V2669" s="302"/>
      <c r="W2669" s="302"/>
      <c r="X2669" s="302"/>
      <c r="Y2669" s="302"/>
      <c r="Z2669" s="302"/>
      <c r="AA2669" s="302"/>
      <c r="AD2669"/>
      <c r="AE2669"/>
    </row>
    <row r="2670" spans="2:31" ht="15" hidden="1">
      <c r="B2670" s="313">
        <f t="shared" si="41"/>
        <v>0</v>
      </c>
      <c r="C2670" s="303"/>
      <c r="D2670" s="303"/>
      <c r="E2670" s="303"/>
      <c r="F2670" s="303"/>
      <c r="G2670" s="303"/>
      <c r="H2670" s="303"/>
      <c r="I2670" s="303"/>
      <c r="J2670" s="303"/>
      <c r="K2670" s="302"/>
      <c r="L2670" s="302"/>
      <c r="M2670" s="302"/>
      <c r="N2670" s="302"/>
      <c r="O2670" s="302"/>
      <c r="P2670" s="302"/>
      <c r="Q2670" s="302"/>
      <c r="R2670" s="302"/>
      <c r="S2670" s="302"/>
      <c r="T2670" s="302"/>
      <c r="U2670" s="302"/>
      <c r="V2670" s="302"/>
      <c r="W2670" s="302"/>
      <c r="X2670" s="302"/>
      <c r="Y2670" s="302"/>
      <c r="Z2670" s="302"/>
      <c r="AA2670" s="302"/>
      <c r="AD2670"/>
      <c r="AE2670"/>
    </row>
    <row r="2671" spans="2:31" ht="15" hidden="1">
      <c r="B2671" s="313">
        <f t="shared" si="41"/>
        <v>0</v>
      </c>
      <c r="C2671" s="303"/>
      <c r="D2671" s="303"/>
      <c r="E2671" s="303"/>
      <c r="F2671" s="303"/>
      <c r="G2671" s="303"/>
      <c r="H2671" s="303"/>
      <c r="I2671" s="303"/>
      <c r="J2671" s="303"/>
      <c r="K2671" s="302"/>
      <c r="L2671" s="302"/>
      <c r="M2671" s="302"/>
      <c r="N2671" s="302"/>
      <c r="O2671" s="302"/>
      <c r="P2671" s="302"/>
      <c r="Q2671" s="302"/>
      <c r="R2671" s="302"/>
      <c r="S2671" s="302"/>
      <c r="T2671" s="302"/>
      <c r="U2671" s="302"/>
      <c r="V2671" s="302"/>
      <c r="W2671" s="302"/>
      <c r="X2671" s="302"/>
      <c r="Y2671" s="302"/>
      <c r="Z2671" s="302"/>
      <c r="AA2671" s="302"/>
      <c r="AD2671"/>
      <c r="AE2671"/>
    </row>
    <row r="2672" spans="2:31" ht="15" hidden="1">
      <c r="B2672" s="313">
        <f t="shared" si="41"/>
        <v>0</v>
      </c>
      <c r="C2672" s="303"/>
      <c r="D2672" s="303"/>
      <c r="E2672" s="303"/>
      <c r="F2672" s="303"/>
      <c r="G2672" s="303"/>
      <c r="H2672" s="303"/>
      <c r="I2672" s="303"/>
      <c r="J2672" s="303"/>
      <c r="K2672" s="302"/>
      <c r="L2672" s="302"/>
      <c r="M2672" s="302"/>
      <c r="N2672" s="302"/>
      <c r="O2672" s="302"/>
      <c r="P2672" s="302"/>
      <c r="Q2672" s="302"/>
      <c r="R2672" s="302"/>
      <c r="S2672" s="302"/>
      <c r="T2672" s="302"/>
      <c r="U2672" s="302"/>
      <c r="V2672" s="302"/>
      <c r="W2672" s="302"/>
      <c r="X2672" s="302"/>
      <c r="Y2672" s="302"/>
      <c r="Z2672" s="302"/>
      <c r="AA2672" s="302"/>
      <c r="AD2672"/>
      <c r="AE2672"/>
    </row>
    <row r="2673" spans="2:31" ht="15" hidden="1">
      <c r="B2673" s="313">
        <f t="shared" si="41"/>
        <v>0</v>
      </c>
      <c r="C2673" s="303"/>
      <c r="D2673" s="303"/>
      <c r="E2673" s="303"/>
      <c r="F2673" s="303"/>
      <c r="G2673" s="303"/>
      <c r="H2673" s="303"/>
      <c r="I2673" s="303"/>
      <c r="J2673" s="303"/>
      <c r="K2673" s="302"/>
      <c r="L2673" s="302"/>
      <c r="M2673" s="302"/>
      <c r="N2673" s="302"/>
      <c r="O2673" s="302"/>
      <c r="P2673" s="302"/>
      <c r="Q2673" s="302"/>
      <c r="R2673" s="302"/>
      <c r="S2673" s="302"/>
      <c r="T2673" s="302"/>
      <c r="U2673" s="302"/>
      <c r="V2673" s="302"/>
      <c r="W2673" s="302"/>
      <c r="X2673" s="302"/>
      <c r="Y2673" s="302"/>
      <c r="Z2673" s="302"/>
      <c r="AA2673" s="302"/>
      <c r="AD2673"/>
      <c r="AE2673"/>
    </row>
    <row r="2674" spans="2:31" ht="15" hidden="1">
      <c r="B2674" s="313">
        <f t="shared" si="41"/>
        <v>0</v>
      </c>
      <c r="C2674" s="303"/>
      <c r="D2674" s="303"/>
      <c r="E2674" s="303"/>
      <c r="F2674" s="303"/>
      <c r="G2674" s="303"/>
      <c r="H2674" s="303"/>
      <c r="I2674" s="303"/>
      <c r="J2674" s="303"/>
      <c r="K2674" s="302"/>
      <c r="L2674" s="302"/>
      <c r="M2674" s="302"/>
      <c r="N2674" s="302"/>
      <c r="O2674" s="302"/>
      <c r="P2674" s="302"/>
      <c r="Q2674" s="302"/>
      <c r="R2674" s="302"/>
      <c r="S2674" s="302"/>
      <c r="T2674" s="302"/>
      <c r="U2674" s="302"/>
      <c r="V2674" s="302"/>
      <c r="W2674" s="302"/>
      <c r="X2674" s="302"/>
      <c r="Y2674" s="302"/>
      <c r="Z2674" s="302"/>
      <c r="AA2674" s="302"/>
      <c r="AD2674"/>
      <c r="AE2674"/>
    </row>
    <row r="2675" spans="2:31" ht="15" hidden="1">
      <c r="B2675" s="313">
        <f t="shared" si="41"/>
        <v>0</v>
      </c>
      <c r="C2675" s="303"/>
      <c r="D2675" s="303"/>
      <c r="E2675" s="303"/>
      <c r="F2675" s="303"/>
      <c r="G2675" s="303"/>
      <c r="H2675" s="303"/>
      <c r="I2675" s="303"/>
      <c r="J2675" s="303"/>
      <c r="K2675" s="302"/>
      <c r="L2675" s="302"/>
      <c r="M2675" s="302"/>
      <c r="N2675" s="302"/>
      <c r="O2675" s="302"/>
      <c r="P2675" s="302"/>
      <c r="Q2675" s="302"/>
      <c r="R2675" s="302"/>
      <c r="S2675" s="302"/>
      <c r="T2675" s="302"/>
      <c r="U2675" s="302"/>
      <c r="V2675" s="302"/>
      <c r="W2675" s="302"/>
      <c r="X2675" s="302"/>
      <c r="Y2675" s="302"/>
      <c r="Z2675" s="302"/>
      <c r="AA2675" s="302"/>
      <c r="AD2675"/>
      <c r="AE2675"/>
    </row>
    <row r="2676" spans="2:31" ht="15" hidden="1">
      <c r="B2676" s="313">
        <f t="shared" si="41"/>
        <v>0</v>
      </c>
      <c r="C2676" s="303"/>
      <c r="D2676" s="303"/>
      <c r="E2676" s="303"/>
      <c r="F2676" s="303"/>
      <c r="G2676" s="303"/>
      <c r="H2676" s="303"/>
      <c r="I2676" s="303"/>
      <c r="J2676" s="303"/>
      <c r="K2676" s="302"/>
      <c r="L2676" s="302"/>
      <c r="M2676" s="302"/>
      <c r="N2676" s="302"/>
      <c r="O2676" s="302"/>
      <c r="P2676" s="302"/>
      <c r="Q2676" s="302"/>
      <c r="R2676" s="302"/>
      <c r="S2676" s="302"/>
      <c r="T2676" s="302"/>
      <c r="U2676" s="302"/>
      <c r="V2676" s="302"/>
      <c r="W2676" s="302"/>
      <c r="X2676" s="302"/>
      <c r="Y2676" s="302"/>
      <c r="Z2676" s="302"/>
      <c r="AA2676" s="302"/>
      <c r="AD2676"/>
      <c r="AE2676"/>
    </row>
    <row r="2677" spans="2:31" ht="15" hidden="1">
      <c r="B2677" s="313">
        <f t="shared" si="41"/>
        <v>0</v>
      </c>
      <c r="C2677" s="303"/>
      <c r="D2677" s="303"/>
      <c r="E2677" s="303"/>
      <c r="F2677" s="303"/>
      <c r="G2677" s="303"/>
      <c r="H2677" s="303"/>
      <c r="I2677" s="303"/>
      <c r="J2677" s="303"/>
      <c r="K2677" s="302"/>
      <c r="L2677" s="302"/>
      <c r="M2677" s="302"/>
      <c r="N2677" s="302"/>
      <c r="O2677" s="302"/>
      <c r="P2677" s="302"/>
      <c r="Q2677" s="302"/>
      <c r="R2677" s="302"/>
      <c r="S2677" s="302"/>
      <c r="T2677" s="302"/>
      <c r="U2677" s="302"/>
      <c r="V2677" s="302"/>
      <c r="W2677" s="302"/>
      <c r="X2677" s="302"/>
      <c r="Y2677" s="302"/>
      <c r="Z2677" s="302"/>
      <c r="AA2677" s="302"/>
      <c r="AD2677"/>
      <c r="AE2677"/>
    </row>
    <row r="2678" spans="2:31" ht="15" hidden="1">
      <c r="B2678" s="313">
        <f t="shared" si="41"/>
        <v>0</v>
      </c>
      <c r="C2678" s="303"/>
      <c r="D2678" s="303"/>
      <c r="E2678" s="303"/>
      <c r="F2678" s="303"/>
      <c r="G2678" s="303"/>
      <c r="H2678" s="303"/>
      <c r="I2678" s="303"/>
      <c r="J2678" s="303"/>
      <c r="K2678" s="302"/>
      <c r="L2678" s="302"/>
      <c r="M2678" s="302"/>
      <c r="N2678" s="302"/>
      <c r="O2678" s="302"/>
      <c r="P2678" s="302"/>
      <c r="Q2678" s="302"/>
      <c r="R2678" s="302"/>
      <c r="S2678" s="302"/>
      <c r="T2678" s="302"/>
      <c r="U2678" s="302"/>
      <c r="V2678" s="302"/>
      <c r="W2678" s="302"/>
      <c r="X2678" s="302"/>
      <c r="Y2678" s="302"/>
      <c r="Z2678" s="302"/>
      <c r="AA2678" s="302"/>
      <c r="AD2678"/>
      <c r="AE2678"/>
    </row>
    <row r="2679" spans="2:31" ht="15" hidden="1">
      <c r="B2679" s="313">
        <f t="shared" si="41"/>
        <v>0</v>
      </c>
      <c r="C2679" s="303"/>
      <c r="D2679" s="303"/>
      <c r="E2679" s="303"/>
      <c r="F2679" s="303"/>
      <c r="G2679" s="303"/>
      <c r="H2679" s="303"/>
      <c r="I2679" s="303"/>
      <c r="J2679" s="303"/>
      <c r="K2679" s="302"/>
      <c r="L2679" s="302"/>
      <c r="M2679" s="302"/>
      <c r="N2679" s="302"/>
      <c r="O2679" s="302"/>
      <c r="P2679" s="302"/>
      <c r="Q2679" s="302"/>
      <c r="R2679" s="302"/>
      <c r="S2679" s="302"/>
      <c r="T2679" s="302"/>
      <c r="U2679" s="302"/>
      <c r="V2679" s="302"/>
      <c r="W2679" s="302"/>
      <c r="X2679" s="302"/>
      <c r="Y2679" s="302"/>
      <c r="Z2679" s="302"/>
      <c r="AA2679" s="302"/>
      <c r="AD2679"/>
      <c r="AE2679"/>
    </row>
    <row r="2680" spans="2:31" ht="15" hidden="1">
      <c r="B2680" s="313">
        <f t="shared" si="41"/>
        <v>0</v>
      </c>
      <c r="C2680" s="303"/>
      <c r="D2680" s="303"/>
      <c r="E2680" s="303"/>
      <c r="F2680" s="303"/>
      <c r="G2680" s="303"/>
      <c r="H2680" s="303"/>
      <c r="I2680" s="303"/>
      <c r="J2680" s="303"/>
      <c r="K2680" s="302"/>
      <c r="L2680" s="302"/>
      <c r="M2680" s="302"/>
      <c r="N2680" s="302"/>
      <c r="O2680" s="302"/>
      <c r="P2680" s="302"/>
      <c r="Q2680" s="302"/>
      <c r="R2680" s="302"/>
      <c r="S2680" s="302"/>
      <c r="T2680" s="302"/>
      <c r="U2680" s="302"/>
      <c r="V2680" s="302"/>
      <c r="W2680" s="302"/>
      <c r="X2680" s="302"/>
      <c r="Y2680" s="302"/>
      <c r="Z2680" s="302"/>
      <c r="AA2680" s="302"/>
      <c r="AD2680"/>
      <c r="AE2680"/>
    </row>
    <row r="2681" spans="2:31" ht="15" hidden="1">
      <c r="B2681" s="313">
        <f t="shared" si="41"/>
        <v>0</v>
      </c>
      <c r="C2681" s="303"/>
      <c r="D2681" s="303"/>
      <c r="E2681" s="303"/>
      <c r="F2681" s="303"/>
      <c r="G2681" s="303"/>
      <c r="H2681" s="303"/>
      <c r="I2681" s="303"/>
      <c r="J2681" s="303"/>
      <c r="K2681" s="302"/>
      <c r="L2681" s="302"/>
      <c r="M2681" s="302"/>
      <c r="N2681" s="302"/>
      <c r="O2681" s="302"/>
      <c r="P2681" s="302"/>
      <c r="Q2681" s="302"/>
      <c r="R2681" s="302"/>
      <c r="S2681" s="302"/>
      <c r="T2681" s="302"/>
      <c r="U2681" s="302"/>
      <c r="V2681" s="302"/>
      <c r="W2681" s="302"/>
      <c r="X2681" s="302"/>
      <c r="Y2681" s="302"/>
      <c r="Z2681" s="302"/>
      <c r="AA2681" s="302"/>
      <c r="AD2681"/>
      <c r="AE2681"/>
    </row>
    <row r="2682" spans="2:31" ht="15" hidden="1">
      <c r="B2682" s="313">
        <f t="shared" si="41"/>
        <v>0</v>
      </c>
      <c r="C2682" s="303"/>
      <c r="D2682" s="303"/>
      <c r="E2682" s="303"/>
      <c r="F2682" s="303"/>
      <c r="G2682" s="303"/>
      <c r="H2682" s="303"/>
      <c r="I2682" s="303"/>
      <c r="J2682" s="303"/>
      <c r="K2682" s="302"/>
      <c r="L2682" s="302"/>
      <c r="M2682" s="302"/>
      <c r="N2682" s="302"/>
      <c r="O2682" s="302"/>
      <c r="P2682" s="302"/>
      <c r="Q2682" s="302"/>
      <c r="R2682" s="302"/>
      <c r="S2682" s="302"/>
      <c r="T2682" s="302"/>
      <c r="U2682" s="302"/>
      <c r="V2682" s="302"/>
      <c r="W2682" s="302"/>
      <c r="X2682" s="302"/>
      <c r="Y2682" s="302"/>
      <c r="Z2682" s="302"/>
      <c r="AA2682" s="302"/>
      <c r="AD2682"/>
      <c r="AE2682"/>
    </row>
    <row r="2683" spans="2:31" ht="15" hidden="1">
      <c r="B2683" s="313">
        <f t="shared" si="41"/>
        <v>0</v>
      </c>
      <c r="C2683" s="303"/>
      <c r="D2683" s="303"/>
      <c r="E2683" s="303"/>
      <c r="F2683" s="303"/>
      <c r="G2683" s="303"/>
      <c r="H2683" s="303"/>
      <c r="I2683" s="303"/>
      <c r="J2683" s="303"/>
      <c r="K2683" s="302"/>
      <c r="L2683" s="302"/>
      <c r="M2683" s="302"/>
      <c r="N2683" s="302"/>
      <c r="O2683" s="302"/>
      <c r="P2683" s="302"/>
      <c r="Q2683" s="302"/>
      <c r="R2683" s="302"/>
      <c r="S2683" s="302"/>
      <c r="T2683" s="302"/>
      <c r="U2683" s="302"/>
      <c r="V2683" s="302"/>
      <c r="W2683" s="302"/>
      <c r="X2683" s="302"/>
      <c r="Y2683" s="302"/>
      <c r="Z2683" s="302"/>
      <c r="AA2683" s="302"/>
      <c r="AD2683"/>
      <c r="AE2683"/>
    </row>
    <row r="2684" spans="2:31" ht="15" hidden="1">
      <c r="B2684" s="313">
        <f t="shared" si="41"/>
        <v>0</v>
      </c>
      <c r="C2684" s="303"/>
      <c r="D2684" s="303"/>
      <c r="E2684" s="303"/>
      <c r="F2684" s="303"/>
      <c r="G2684" s="303"/>
      <c r="H2684" s="303"/>
      <c r="I2684" s="303"/>
      <c r="J2684" s="303"/>
      <c r="K2684" s="302"/>
      <c r="L2684" s="302"/>
      <c r="M2684" s="302"/>
      <c r="N2684" s="302"/>
      <c r="O2684" s="302"/>
      <c r="P2684" s="302"/>
      <c r="Q2684" s="302"/>
      <c r="R2684" s="302"/>
      <c r="S2684" s="302"/>
      <c r="T2684" s="302"/>
      <c r="U2684" s="302"/>
      <c r="V2684" s="302"/>
      <c r="W2684" s="302"/>
      <c r="X2684" s="302"/>
      <c r="Y2684" s="302"/>
      <c r="Z2684" s="302"/>
      <c r="AA2684" s="302"/>
      <c r="AD2684"/>
      <c r="AE2684"/>
    </row>
    <row r="2685" spans="2:31" ht="15" hidden="1">
      <c r="B2685" s="313">
        <f t="shared" si="41"/>
        <v>0</v>
      </c>
      <c r="C2685" s="303"/>
      <c r="D2685" s="303"/>
      <c r="E2685" s="303"/>
      <c r="F2685" s="303"/>
      <c r="G2685" s="303"/>
      <c r="H2685" s="303"/>
      <c r="I2685" s="303"/>
      <c r="J2685" s="303"/>
      <c r="K2685" s="302"/>
      <c r="L2685" s="302"/>
      <c r="M2685" s="302"/>
      <c r="N2685" s="302"/>
      <c r="O2685" s="302"/>
      <c r="P2685" s="302"/>
      <c r="Q2685" s="302"/>
      <c r="R2685" s="302"/>
      <c r="S2685" s="302"/>
      <c r="T2685" s="302"/>
      <c r="U2685" s="302"/>
      <c r="V2685" s="302"/>
      <c r="W2685" s="302"/>
      <c r="X2685" s="302"/>
      <c r="Y2685" s="302"/>
      <c r="Z2685" s="302"/>
      <c r="AA2685" s="302"/>
      <c r="AD2685"/>
      <c r="AE2685"/>
    </row>
    <row r="2686" spans="2:31" ht="15" hidden="1">
      <c r="B2686" s="313">
        <f t="shared" si="41"/>
        <v>0</v>
      </c>
      <c r="C2686" s="303"/>
      <c r="D2686" s="303"/>
      <c r="E2686" s="303"/>
      <c r="F2686" s="303"/>
      <c r="G2686" s="303"/>
      <c r="H2686" s="303"/>
      <c r="I2686" s="303"/>
      <c r="J2686" s="303"/>
      <c r="K2686" s="302"/>
      <c r="L2686" s="302"/>
      <c r="M2686" s="302"/>
      <c r="N2686" s="302"/>
      <c r="O2686" s="302"/>
      <c r="P2686" s="302"/>
      <c r="Q2686" s="302"/>
      <c r="R2686" s="302"/>
      <c r="S2686" s="302"/>
      <c r="T2686" s="302"/>
      <c r="U2686" s="302"/>
      <c r="V2686" s="302"/>
      <c r="W2686" s="302"/>
      <c r="X2686" s="302"/>
      <c r="Y2686" s="302"/>
      <c r="Z2686" s="302"/>
      <c r="AA2686" s="302"/>
      <c r="AD2686"/>
      <c r="AE2686"/>
    </row>
    <row r="2687" spans="2:31" ht="15" hidden="1">
      <c r="B2687" s="313">
        <f t="shared" si="41"/>
        <v>0</v>
      </c>
      <c r="C2687" s="303"/>
      <c r="D2687" s="303"/>
      <c r="E2687" s="303"/>
      <c r="F2687" s="303"/>
      <c r="G2687" s="303"/>
      <c r="H2687" s="303"/>
      <c r="I2687" s="303"/>
      <c r="J2687" s="303"/>
      <c r="K2687" s="302"/>
      <c r="L2687" s="302"/>
      <c r="M2687" s="302"/>
      <c r="N2687" s="302"/>
      <c r="O2687" s="302"/>
      <c r="P2687" s="302"/>
      <c r="Q2687" s="302"/>
      <c r="R2687" s="302"/>
      <c r="S2687" s="302"/>
      <c r="T2687" s="302"/>
      <c r="U2687" s="302"/>
      <c r="V2687" s="302"/>
      <c r="W2687" s="302"/>
      <c r="X2687" s="302"/>
      <c r="Y2687" s="302"/>
      <c r="Z2687" s="302"/>
      <c r="AA2687" s="302"/>
      <c r="AD2687"/>
      <c r="AE2687"/>
    </row>
    <row r="2688" spans="2:31" ht="15" hidden="1">
      <c r="B2688" s="313">
        <f t="shared" si="41"/>
        <v>0</v>
      </c>
      <c r="C2688" s="303"/>
      <c r="D2688" s="303"/>
      <c r="E2688" s="303"/>
      <c r="F2688" s="303"/>
      <c r="G2688" s="303"/>
      <c r="H2688" s="303"/>
      <c r="I2688" s="303"/>
      <c r="J2688" s="303"/>
      <c r="K2688" s="302"/>
      <c r="L2688" s="302"/>
      <c r="M2688" s="302"/>
      <c r="N2688" s="302"/>
      <c r="O2688" s="302"/>
      <c r="P2688" s="302"/>
      <c r="Q2688" s="302"/>
      <c r="R2688" s="302"/>
      <c r="S2688" s="302"/>
      <c r="T2688" s="302"/>
      <c r="U2688" s="302"/>
      <c r="V2688" s="302"/>
      <c r="W2688" s="302"/>
      <c r="X2688" s="302"/>
      <c r="Y2688" s="302"/>
      <c r="Z2688" s="302"/>
      <c r="AA2688" s="302"/>
      <c r="AD2688"/>
      <c r="AE2688"/>
    </row>
    <row r="2689" spans="2:31" ht="15" hidden="1">
      <c r="B2689" s="313">
        <f t="shared" si="41"/>
        <v>0</v>
      </c>
      <c r="C2689" s="303"/>
      <c r="D2689" s="303"/>
      <c r="E2689" s="303"/>
      <c r="F2689" s="303"/>
      <c r="G2689" s="303"/>
      <c r="H2689" s="303"/>
      <c r="I2689" s="303"/>
      <c r="J2689" s="303"/>
      <c r="K2689" s="302"/>
      <c r="L2689" s="302"/>
      <c r="M2689" s="302"/>
      <c r="N2689" s="302"/>
      <c r="O2689" s="302"/>
      <c r="P2689" s="302"/>
      <c r="Q2689" s="302"/>
      <c r="R2689" s="302"/>
      <c r="S2689" s="302"/>
      <c r="T2689" s="302"/>
      <c r="U2689" s="302"/>
      <c r="V2689" s="302"/>
      <c r="W2689" s="302"/>
      <c r="X2689" s="302"/>
      <c r="Y2689" s="302"/>
      <c r="Z2689" s="302"/>
      <c r="AA2689" s="302"/>
      <c r="AD2689"/>
      <c r="AE2689"/>
    </row>
    <row r="2690" spans="2:31" ht="15" hidden="1">
      <c r="B2690" s="313">
        <f t="shared" si="41"/>
        <v>0</v>
      </c>
      <c r="C2690" s="303"/>
      <c r="D2690" s="303"/>
      <c r="E2690" s="303"/>
      <c r="F2690" s="303"/>
      <c r="G2690" s="303"/>
      <c r="H2690" s="303"/>
      <c r="I2690" s="303"/>
      <c r="J2690" s="303"/>
      <c r="K2690" s="302"/>
      <c r="L2690" s="302"/>
      <c r="M2690" s="302"/>
      <c r="N2690" s="302"/>
      <c r="O2690" s="302"/>
      <c r="P2690" s="302"/>
      <c r="Q2690" s="302"/>
      <c r="R2690" s="302"/>
      <c r="S2690" s="302"/>
      <c r="T2690" s="302"/>
      <c r="U2690" s="302"/>
      <c r="V2690" s="302"/>
      <c r="W2690" s="302"/>
      <c r="X2690" s="302"/>
      <c r="Y2690" s="302"/>
      <c r="Z2690" s="302"/>
      <c r="AA2690" s="302"/>
      <c r="AD2690"/>
      <c r="AE2690"/>
    </row>
    <row r="2691" spans="2:31" ht="15" hidden="1">
      <c r="B2691" s="313">
        <f t="shared" si="41"/>
        <v>0</v>
      </c>
      <c r="C2691" s="303"/>
      <c r="D2691" s="303"/>
      <c r="E2691" s="303"/>
      <c r="F2691" s="303"/>
      <c r="G2691" s="303"/>
      <c r="H2691" s="303"/>
      <c r="I2691" s="303"/>
      <c r="J2691" s="303"/>
      <c r="K2691" s="302"/>
      <c r="L2691" s="302"/>
      <c r="M2691" s="302"/>
      <c r="N2691" s="302"/>
      <c r="O2691" s="302"/>
      <c r="P2691" s="302"/>
      <c r="Q2691" s="302"/>
      <c r="R2691" s="302"/>
      <c r="S2691" s="302"/>
      <c r="T2691" s="302"/>
      <c r="U2691" s="302"/>
      <c r="V2691" s="302"/>
      <c r="W2691" s="302"/>
      <c r="X2691" s="302"/>
      <c r="Y2691" s="302"/>
      <c r="Z2691" s="302"/>
      <c r="AA2691" s="302"/>
      <c r="AD2691"/>
      <c r="AE2691"/>
    </row>
    <row r="2692" spans="2:31" ht="15" hidden="1">
      <c r="B2692" s="313">
        <f t="shared" si="41"/>
        <v>0</v>
      </c>
      <c r="C2692" s="303"/>
      <c r="D2692" s="303"/>
      <c r="E2692" s="303"/>
      <c r="F2692" s="303"/>
      <c r="G2692" s="303"/>
      <c r="H2692" s="303"/>
      <c r="I2692" s="303"/>
      <c r="J2692" s="303"/>
      <c r="K2692" s="302"/>
      <c r="L2692" s="302"/>
      <c r="M2692" s="302"/>
      <c r="N2692" s="302"/>
      <c r="O2692" s="302"/>
      <c r="P2692" s="302"/>
      <c r="Q2692" s="302"/>
      <c r="R2692" s="302"/>
      <c r="S2692" s="302"/>
      <c r="T2692" s="302"/>
      <c r="U2692" s="302"/>
      <c r="V2692" s="302"/>
      <c r="W2692" s="302"/>
      <c r="X2692" s="302"/>
      <c r="Y2692" s="302"/>
      <c r="Z2692" s="302"/>
      <c r="AA2692" s="302"/>
      <c r="AD2692"/>
      <c r="AE2692"/>
    </row>
    <row r="2693" spans="2:31" ht="15" hidden="1">
      <c r="B2693" s="313">
        <f t="shared" si="41"/>
        <v>0</v>
      </c>
      <c r="C2693" s="303"/>
      <c r="D2693" s="303"/>
      <c r="E2693" s="303"/>
      <c r="F2693" s="303"/>
      <c r="G2693" s="303"/>
      <c r="H2693" s="303"/>
      <c r="I2693" s="303"/>
      <c r="J2693" s="303"/>
      <c r="K2693" s="302"/>
      <c r="L2693" s="302"/>
      <c r="M2693" s="302"/>
      <c r="N2693" s="302"/>
      <c r="O2693" s="302"/>
      <c r="P2693" s="302"/>
      <c r="Q2693" s="302"/>
      <c r="R2693" s="302"/>
      <c r="S2693" s="302"/>
      <c r="T2693" s="302"/>
      <c r="U2693" s="302"/>
      <c r="V2693" s="302"/>
      <c r="W2693" s="302"/>
      <c r="X2693" s="302"/>
      <c r="Y2693" s="302"/>
      <c r="Z2693" s="302"/>
      <c r="AA2693" s="302"/>
      <c r="AD2693"/>
      <c r="AE2693"/>
    </row>
    <row r="2694" spans="2:31" ht="15" hidden="1">
      <c r="B2694" s="313">
        <f t="shared" si="41"/>
        <v>0</v>
      </c>
      <c r="C2694" s="303"/>
      <c r="D2694" s="303"/>
      <c r="E2694" s="303"/>
      <c r="F2694" s="303"/>
      <c r="G2694" s="303"/>
      <c r="H2694" s="303"/>
      <c r="I2694" s="303"/>
      <c r="J2694" s="303"/>
      <c r="K2694" s="302"/>
      <c r="L2694" s="302"/>
      <c r="M2694" s="302"/>
      <c r="N2694" s="302"/>
      <c r="O2694" s="302"/>
      <c r="P2694" s="302"/>
      <c r="Q2694" s="302"/>
      <c r="R2694" s="302"/>
      <c r="S2694" s="302"/>
      <c r="T2694" s="302"/>
      <c r="U2694" s="302"/>
      <c r="V2694" s="302"/>
      <c r="W2694" s="302"/>
      <c r="X2694" s="302"/>
      <c r="Y2694" s="302"/>
      <c r="Z2694" s="302"/>
      <c r="AA2694" s="302"/>
      <c r="AD2694"/>
      <c r="AE2694"/>
    </row>
    <row r="2695" spans="2:31" ht="15" hidden="1">
      <c r="B2695" s="313">
        <f t="shared" si="41"/>
        <v>0</v>
      </c>
      <c r="C2695" s="303"/>
      <c r="D2695" s="303"/>
      <c r="E2695" s="303"/>
      <c r="F2695" s="303"/>
      <c r="G2695" s="303"/>
      <c r="H2695" s="303"/>
      <c r="I2695" s="303"/>
      <c r="J2695" s="303"/>
      <c r="K2695" s="302"/>
      <c r="L2695" s="302"/>
      <c r="M2695" s="302"/>
      <c r="N2695" s="302"/>
      <c r="O2695" s="302"/>
      <c r="P2695" s="302"/>
      <c r="Q2695" s="302"/>
      <c r="R2695" s="302"/>
      <c r="S2695" s="302"/>
      <c r="T2695" s="302"/>
      <c r="U2695" s="302"/>
      <c r="V2695" s="302"/>
      <c r="W2695" s="302"/>
      <c r="X2695" s="302"/>
      <c r="Y2695" s="302"/>
      <c r="Z2695" s="302"/>
      <c r="AA2695" s="302"/>
      <c r="AD2695"/>
      <c r="AE2695"/>
    </row>
    <row r="2696" spans="2:31" ht="15" hidden="1">
      <c r="B2696" s="313">
        <f t="shared" si="41"/>
        <v>0</v>
      </c>
      <c r="C2696" s="303"/>
      <c r="D2696" s="303"/>
      <c r="E2696" s="303"/>
      <c r="F2696" s="303"/>
      <c r="G2696" s="303"/>
      <c r="H2696" s="303"/>
      <c r="I2696" s="303"/>
      <c r="J2696" s="303"/>
      <c r="K2696" s="302"/>
      <c r="L2696" s="302"/>
      <c r="M2696" s="302"/>
      <c r="N2696" s="302"/>
      <c r="O2696" s="302"/>
      <c r="P2696" s="302"/>
      <c r="Q2696" s="302"/>
      <c r="R2696" s="302"/>
      <c r="S2696" s="302"/>
      <c r="T2696" s="302"/>
      <c r="U2696" s="302"/>
      <c r="V2696" s="302"/>
      <c r="W2696" s="302"/>
      <c r="X2696" s="302"/>
      <c r="Y2696" s="302"/>
      <c r="Z2696" s="302"/>
      <c r="AA2696" s="302"/>
      <c r="AD2696"/>
      <c r="AE2696"/>
    </row>
    <row r="2697" spans="2:31" ht="15" hidden="1">
      <c r="B2697" s="313">
        <f t="shared" si="41"/>
        <v>0</v>
      </c>
      <c r="C2697" s="303"/>
      <c r="D2697" s="303"/>
      <c r="E2697" s="303"/>
      <c r="F2697" s="303"/>
      <c r="G2697" s="303"/>
      <c r="H2697" s="303"/>
      <c r="I2697" s="303"/>
      <c r="J2697" s="303"/>
      <c r="K2697" s="302"/>
      <c r="L2697" s="302"/>
      <c r="M2697" s="302"/>
      <c r="N2697" s="302"/>
      <c r="O2697" s="302"/>
      <c r="P2697" s="302"/>
      <c r="Q2697" s="302"/>
      <c r="R2697" s="302"/>
      <c r="S2697" s="302"/>
      <c r="T2697" s="302"/>
      <c r="U2697" s="302"/>
      <c r="V2697" s="302"/>
      <c r="W2697" s="302"/>
      <c r="X2697" s="302"/>
      <c r="Y2697" s="302"/>
      <c r="Z2697" s="302"/>
      <c r="AA2697" s="302"/>
      <c r="AD2697"/>
      <c r="AE2697"/>
    </row>
    <row r="2698" spans="2:31" ht="15" hidden="1">
      <c r="B2698" s="313">
        <f t="shared" si="41"/>
        <v>0</v>
      </c>
      <c r="C2698" s="303"/>
      <c r="D2698" s="303"/>
      <c r="E2698" s="303"/>
      <c r="F2698" s="303"/>
      <c r="G2698" s="303"/>
      <c r="H2698" s="303"/>
      <c r="I2698" s="303"/>
      <c r="J2698" s="303"/>
      <c r="K2698" s="302"/>
      <c r="L2698" s="302"/>
      <c r="M2698" s="302"/>
      <c r="N2698" s="302"/>
      <c r="O2698" s="302"/>
      <c r="P2698" s="302"/>
      <c r="Q2698" s="302"/>
      <c r="R2698" s="302"/>
      <c r="S2698" s="302"/>
      <c r="T2698" s="302"/>
      <c r="U2698" s="302"/>
      <c r="V2698" s="302"/>
      <c r="W2698" s="302"/>
      <c r="X2698" s="302"/>
      <c r="Y2698" s="302"/>
      <c r="Z2698" s="302"/>
      <c r="AA2698" s="302"/>
      <c r="AD2698"/>
      <c r="AE2698"/>
    </row>
    <row r="2699" spans="2:31" ht="15" hidden="1">
      <c r="B2699" s="313">
        <f t="shared" si="41"/>
        <v>0</v>
      </c>
      <c r="C2699" s="303"/>
      <c r="D2699" s="303"/>
      <c r="E2699" s="303"/>
      <c r="F2699" s="303"/>
      <c r="G2699" s="303"/>
      <c r="H2699" s="303"/>
      <c r="I2699" s="303"/>
      <c r="J2699" s="303"/>
      <c r="K2699" s="302"/>
      <c r="L2699" s="302"/>
      <c r="M2699" s="302"/>
      <c r="N2699" s="302"/>
      <c r="O2699" s="302"/>
      <c r="P2699" s="302"/>
      <c r="Q2699" s="302"/>
      <c r="R2699" s="302"/>
      <c r="S2699" s="302"/>
      <c r="T2699" s="302"/>
      <c r="U2699" s="302"/>
      <c r="V2699" s="302"/>
      <c r="W2699" s="302"/>
      <c r="X2699" s="302"/>
      <c r="Y2699" s="302"/>
      <c r="Z2699" s="302"/>
      <c r="AA2699" s="302"/>
      <c r="AD2699"/>
      <c r="AE2699"/>
    </row>
    <row r="2700" spans="2:31" ht="15" hidden="1">
      <c r="B2700" s="313">
        <f t="shared" ref="B2700:B2763" si="42">IF($C$8=$B$6,"",AA2700)</f>
        <v>0</v>
      </c>
      <c r="C2700" s="303"/>
      <c r="D2700" s="303"/>
      <c r="E2700" s="303"/>
      <c r="F2700" s="303"/>
      <c r="G2700" s="303"/>
      <c r="H2700" s="303"/>
      <c r="I2700" s="303"/>
      <c r="J2700" s="303"/>
      <c r="K2700" s="302"/>
      <c r="L2700" s="302"/>
      <c r="M2700" s="302"/>
      <c r="N2700" s="302"/>
      <c r="O2700" s="302"/>
      <c r="P2700" s="302"/>
      <c r="Q2700" s="302"/>
      <c r="R2700" s="302"/>
      <c r="S2700" s="302"/>
      <c r="T2700" s="302"/>
      <c r="U2700" s="302"/>
      <c r="V2700" s="302"/>
      <c r="W2700" s="302"/>
      <c r="X2700" s="302"/>
      <c r="Y2700" s="302"/>
      <c r="Z2700" s="302"/>
      <c r="AA2700" s="302"/>
      <c r="AD2700"/>
      <c r="AE2700"/>
    </row>
    <row r="2701" spans="2:31" ht="15" hidden="1">
      <c r="B2701" s="313">
        <f t="shared" si="42"/>
        <v>0</v>
      </c>
      <c r="C2701" s="303"/>
      <c r="D2701" s="303"/>
      <c r="E2701" s="303"/>
      <c r="F2701" s="303"/>
      <c r="G2701" s="303"/>
      <c r="H2701" s="303"/>
      <c r="I2701" s="303"/>
      <c r="J2701" s="303"/>
      <c r="K2701" s="302"/>
      <c r="L2701" s="302"/>
      <c r="M2701" s="302"/>
      <c r="N2701" s="302"/>
      <c r="O2701" s="302"/>
      <c r="P2701" s="302"/>
      <c r="Q2701" s="302"/>
      <c r="R2701" s="302"/>
      <c r="S2701" s="302"/>
      <c r="T2701" s="302"/>
      <c r="U2701" s="302"/>
      <c r="V2701" s="302"/>
      <c r="W2701" s="302"/>
      <c r="X2701" s="302"/>
      <c r="Y2701" s="302"/>
      <c r="Z2701" s="302"/>
      <c r="AA2701" s="302"/>
      <c r="AD2701"/>
      <c r="AE2701"/>
    </row>
    <row r="2702" spans="2:31" ht="15" hidden="1">
      <c r="B2702" s="313">
        <f t="shared" si="42"/>
        <v>0</v>
      </c>
      <c r="C2702" s="303"/>
      <c r="D2702" s="303"/>
      <c r="E2702" s="303"/>
      <c r="F2702" s="303"/>
      <c r="G2702" s="303"/>
      <c r="H2702" s="303"/>
      <c r="I2702" s="303"/>
      <c r="J2702" s="303"/>
      <c r="K2702" s="302"/>
      <c r="L2702" s="302"/>
      <c r="M2702" s="302"/>
      <c r="N2702" s="302"/>
      <c r="O2702" s="302"/>
      <c r="P2702" s="302"/>
      <c r="Q2702" s="302"/>
      <c r="R2702" s="302"/>
      <c r="S2702" s="302"/>
      <c r="T2702" s="302"/>
      <c r="U2702" s="302"/>
      <c r="V2702" s="302"/>
      <c r="W2702" s="302"/>
      <c r="X2702" s="302"/>
      <c r="Y2702" s="302"/>
      <c r="Z2702" s="302"/>
      <c r="AA2702" s="302"/>
      <c r="AD2702"/>
      <c r="AE2702"/>
    </row>
    <row r="2703" spans="2:31" ht="15" hidden="1">
      <c r="B2703" s="313">
        <f t="shared" si="42"/>
        <v>0</v>
      </c>
      <c r="C2703" s="303"/>
      <c r="D2703" s="303"/>
      <c r="E2703" s="303"/>
      <c r="F2703" s="303"/>
      <c r="G2703" s="303"/>
      <c r="H2703" s="303"/>
      <c r="I2703" s="303"/>
      <c r="J2703" s="303"/>
      <c r="K2703" s="302"/>
      <c r="L2703" s="302"/>
      <c r="M2703" s="302"/>
      <c r="N2703" s="302"/>
      <c r="O2703" s="302"/>
      <c r="P2703" s="302"/>
      <c r="Q2703" s="302"/>
      <c r="R2703" s="302"/>
      <c r="S2703" s="302"/>
      <c r="T2703" s="302"/>
      <c r="U2703" s="302"/>
      <c r="V2703" s="302"/>
      <c r="W2703" s="302"/>
      <c r="X2703" s="302"/>
      <c r="Y2703" s="302"/>
      <c r="Z2703" s="302"/>
      <c r="AA2703" s="302"/>
      <c r="AD2703"/>
      <c r="AE2703"/>
    </row>
    <row r="2704" spans="2:31" ht="15" hidden="1">
      <c r="B2704" s="313">
        <f t="shared" si="42"/>
        <v>0</v>
      </c>
      <c r="C2704" s="303"/>
      <c r="D2704" s="303"/>
      <c r="E2704" s="303"/>
      <c r="F2704" s="303"/>
      <c r="G2704" s="303"/>
      <c r="H2704" s="303"/>
      <c r="I2704" s="303"/>
      <c r="J2704" s="303"/>
      <c r="K2704" s="302"/>
      <c r="L2704" s="302"/>
      <c r="M2704" s="302"/>
      <c r="N2704" s="302"/>
      <c r="O2704" s="302"/>
      <c r="P2704" s="302"/>
      <c r="Q2704" s="302"/>
      <c r="R2704" s="302"/>
      <c r="S2704" s="302"/>
      <c r="T2704" s="302"/>
      <c r="U2704" s="302"/>
      <c r="V2704" s="302"/>
      <c r="W2704" s="302"/>
      <c r="X2704" s="302"/>
      <c r="Y2704" s="302"/>
      <c r="Z2704" s="302"/>
      <c r="AA2704" s="302"/>
      <c r="AD2704"/>
      <c r="AE2704"/>
    </row>
    <row r="2705" spans="2:31" ht="15" hidden="1">
      <c r="B2705" s="313">
        <f t="shared" si="42"/>
        <v>0</v>
      </c>
      <c r="C2705" s="303"/>
      <c r="D2705" s="303"/>
      <c r="E2705" s="303"/>
      <c r="F2705" s="303"/>
      <c r="G2705" s="303"/>
      <c r="H2705" s="303"/>
      <c r="I2705" s="303"/>
      <c r="J2705" s="303"/>
      <c r="K2705" s="302"/>
      <c r="L2705" s="302"/>
      <c r="M2705" s="302"/>
      <c r="N2705" s="302"/>
      <c r="O2705" s="302"/>
      <c r="P2705" s="302"/>
      <c r="Q2705" s="302"/>
      <c r="R2705" s="302"/>
      <c r="S2705" s="302"/>
      <c r="T2705" s="302"/>
      <c r="U2705" s="302"/>
      <c r="V2705" s="302"/>
      <c r="W2705" s="302"/>
      <c r="X2705" s="302"/>
      <c r="Y2705" s="302"/>
      <c r="Z2705" s="302"/>
      <c r="AA2705" s="302"/>
      <c r="AD2705"/>
      <c r="AE2705"/>
    </row>
    <row r="2706" spans="2:31" ht="15" hidden="1">
      <c r="B2706" s="313">
        <f t="shared" si="42"/>
        <v>0</v>
      </c>
      <c r="C2706" s="303"/>
      <c r="D2706" s="303"/>
      <c r="E2706" s="303"/>
      <c r="F2706" s="303"/>
      <c r="G2706" s="303"/>
      <c r="H2706" s="303"/>
      <c r="I2706" s="303"/>
      <c r="J2706" s="303"/>
      <c r="K2706" s="302"/>
      <c r="L2706" s="302"/>
      <c r="M2706" s="302"/>
      <c r="N2706" s="302"/>
      <c r="O2706" s="302"/>
      <c r="P2706" s="302"/>
      <c r="Q2706" s="302"/>
      <c r="R2706" s="302"/>
      <c r="S2706" s="302"/>
      <c r="T2706" s="302"/>
      <c r="U2706" s="302"/>
      <c r="V2706" s="302"/>
      <c r="W2706" s="302"/>
      <c r="X2706" s="302"/>
      <c r="Y2706" s="302"/>
      <c r="Z2706" s="302"/>
      <c r="AA2706" s="302"/>
      <c r="AD2706"/>
      <c r="AE2706"/>
    </row>
    <row r="2707" spans="2:31" ht="15" hidden="1">
      <c r="B2707" s="313">
        <f t="shared" si="42"/>
        <v>0</v>
      </c>
      <c r="C2707" s="303"/>
      <c r="D2707" s="303"/>
      <c r="E2707" s="303"/>
      <c r="F2707" s="303"/>
      <c r="G2707" s="303"/>
      <c r="H2707" s="303"/>
      <c r="I2707" s="303"/>
      <c r="J2707" s="303"/>
      <c r="K2707" s="302"/>
      <c r="L2707" s="302"/>
      <c r="M2707" s="302"/>
      <c r="N2707" s="302"/>
      <c r="O2707" s="302"/>
      <c r="P2707" s="302"/>
      <c r="Q2707" s="302"/>
      <c r="R2707" s="302"/>
      <c r="S2707" s="302"/>
      <c r="T2707" s="302"/>
      <c r="U2707" s="302"/>
      <c r="V2707" s="302"/>
      <c r="W2707" s="302"/>
      <c r="X2707" s="302"/>
      <c r="Y2707" s="302"/>
      <c r="Z2707" s="302"/>
      <c r="AA2707" s="302"/>
      <c r="AD2707"/>
      <c r="AE2707"/>
    </row>
    <row r="2708" spans="2:31" ht="15" hidden="1">
      <c r="B2708" s="313">
        <f t="shared" si="42"/>
        <v>0</v>
      </c>
      <c r="C2708" s="303"/>
      <c r="D2708" s="303"/>
      <c r="E2708" s="303"/>
      <c r="F2708" s="303"/>
      <c r="G2708" s="303"/>
      <c r="H2708" s="303"/>
      <c r="I2708" s="303"/>
      <c r="J2708" s="303"/>
      <c r="K2708" s="302"/>
      <c r="L2708" s="302"/>
      <c r="M2708" s="302"/>
      <c r="N2708" s="302"/>
      <c r="O2708" s="302"/>
      <c r="P2708" s="302"/>
      <c r="Q2708" s="302"/>
      <c r="R2708" s="302"/>
      <c r="S2708" s="302"/>
      <c r="T2708" s="302"/>
      <c r="U2708" s="302"/>
      <c r="V2708" s="302"/>
      <c r="W2708" s="302"/>
      <c r="X2708" s="302"/>
      <c r="Y2708" s="302"/>
      <c r="Z2708" s="302"/>
      <c r="AA2708" s="302"/>
      <c r="AD2708"/>
      <c r="AE2708"/>
    </row>
    <row r="2709" spans="2:31" ht="15" hidden="1">
      <c r="B2709" s="313">
        <f t="shared" si="42"/>
        <v>0</v>
      </c>
      <c r="C2709" s="303"/>
      <c r="D2709" s="303"/>
      <c r="E2709" s="303"/>
      <c r="F2709" s="303"/>
      <c r="G2709" s="303"/>
      <c r="H2709" s="303"/>
      <c r="I2709" s="303"/>
      <c r="J2709" s="303"/>
      <c r="K2709" s="302"/>
      <c r="L2709" s="302"/>
      <c r="M2709" s="302"/>
      <c r="N2709" s="302"/>
      <c r="O2709" s="302"/>
      <c r="P2709" s="302"/>
      <c r="Q2709" s="302"/>
      <c r="R2709" s="302"/>
      <c r="S2709" s="302"/>
      <c r="T2709" s="302"/>
      <c r="U2709" s="302"/>
      <c r="V2709" s="302"/>
      <c r="W2709" s="302"/>
      <c r="X2709" s="302"/>
      <c r="Y2709" s="302"/>
      <c r="Z2709" s="302"/>
      <c r="AA2709" s="302"/>
      <c r="AD2709"/>
      <c r="AE2709"/>
    </row>
    <row r="2710" spans="2:31" ht="15" hidden="1">
      <c r="B2710" s="313">
        <f t="shared" si="42"/>
        <v>0</v>
      </c>
      <c r="C2710" s="303"/>
      <c r="D2710" s="303"/>
      <c r="E2710" s="303"/>
      <c r="F2710" s="303"/>
      <c r="G2710" s="303"/>
      <c r="H2710" s="303"/>
      <c r="I2710" s="303"/>
      <c r="J2710" s="303"/>
      <c r="K2710" s="302"/>
      <c r="L2710" s="302"/>
      <c r="M2710" s="302"/>
      <c r="N2710" s="302"/>
      <c r="O2710" s="302"/>
      <c r="P2710" s="302"/>
      <c r="Q2710" s="302"/>
      <c r="R2710" s="302"/>
      <c r="S2710" s="302"/>
      <c r="T2710" s="302"/>
      <c r="U2710" s="302"/>
      <c r="V2710" s="302"/>
      <c r="W2710" s="302"/>
      <c r="X2710" s="302"/>
      <c r="Y2710" s="302"/>
      <c r="Z2710" s="302"/>
      <c r="AA2710" s="302"/>
      <c r="AD2710"/>
      <c r="AE2710"/>
    </row>
    <row r="2711" spans="2:31" ht="15" hidden="1">
      <c r="B2711" s="313">
        <f t="shared" si="42"/>
        <v>0</v>
      </c>
      <c r="C2711" s="303"/>
      <c r="D2711" s="303"/>
      <c r="E2711" s="303"/>
      <c r="F2711" s="303"/>
      <c r="G2711" s="303"/>
      <c r="H2711" s="303"/>
      <c r="I2711" s="303"/>
      <c r="J2711" s="303"/>
      <c r="K2711" s="302"/>
      <c r="L2711" s="302"/>
      <c r="M2711" s="302"/>
      <c r="N2711" s="302"/>
      <c r="O2711" s="302"/>
      <c r="P2711" s="302"/>
      <c r="Q2711" s="302"/>
      <c r="R2711" s="302"/>
      <c r="S2711" s="302"/>
      <c r="T2711" s="302"/>
      <c r="U2711" s="302"/>
      <c r="V2711" s="302"/>
      <c r="W2711" s="302"/>
      <c r="X2711" s="302"/>
      <c r="Y2711" s="302"/>
      <c r="Z2711" s="302"/>
      <c r="AA2711" s="302"/>
      <c r="AD2711"/>
      <c r="AE2711"/>
    </row>
    <row r="2712" spans="2:31" ht="15" hidden="1">
      <c r="B2712" s="313">
        <f t="shared" si="42"/>
        <v>0</v>
      </c>
      <c r="C2712" s="303"/>
      <c r="D2712" s="303"/>
      <c r="E2712" s="303"/>
      <c r="F2712" s="303"/>
      <c r="G2712" s="303"/>
      <c r="H2712" s="303"/>
      <c r="I2712" s="303"/>
      <c r="J2712" s="303"/>
      <c r="K2712" s="302"/>
      <c r="L2712" s="302"/>
      <c r="M2712" s="302"/>
      <c r="N2712" s="302"/>
      <c r="O2712" s="302"/>
      <c r="P2712" s="302"/>
      <c r="Q2712" s="302"/>
      <c r="R2712" s="302"/>
      <c r="S2712" s="302"/>
      <c r="T2712" s="302"/>
      <c r="U2712" s="302"/>
      <c r="V2712" s="302"/>
      <c r="W2712" s="302"/>
      <c r="X2712" s="302"/>
      <c r="Y2712" s="302"/>
      <c r="Z2712" s="302"/>
      <c r="AA2712" s="302"/>
      <c r="AD2712"/>
      <c r="AE2712"/>
    </row>
    <row r="2713" spans="2:31" ht="15" hidden="1">
      <c r="B2713" s="313">
        <f t="shared" si="42"/>
        <v>0</v>
      </c>
      <c r="C2713" s="303"/>
      <c r="D2713" s="303"/>
      <c r="E2713" s="303"/>
      <c r="F2713" s="303"/>
      <c r="G2713" s="303"/>
      <c r="H2713" s="303"/>
      <c r="I2713" s="303"/>
      <c r="J2713" s="303"/>
      <c r="K2713" s="302"/>
      <c r="L2713" s="302"/>
      <c r="M2713" s="302"/>
      <c r="N2713" s="302"/>
      <c r="O2713" s="302"/>
      <c r="P2713" s="302"/>
      <c r="Q2713" s="302"/>
      <c r="R2713" s="302"/>
      <c r="S2713" s="302"/>
      <c r="T2713" s="302"/>
      <c r="U2713" s="302"/>
      <c r="V2713" s="302"/>
      <c r="W2713" s="302"/>
      <c r="X2713" s="302"/>
      <c r="Y2713" s="302"/>
      <c r="Z2713" s="302"/>
      <c r="AA2713" s="302"/>
      <c r="AD2713"/>
      <c r="AE2713"/>
    </row>
    <row r="2714" spans="2:31" ht="15" hidden="1">
      <c r="B2714" s="313">
        <f t="shared" si="42"/>
        <v>0</v>
      </c>
      <c r="C2714" s="303"/>
      <c r="D2714" s="303"/>
      <c r="E2714" s="303"/>
      <c r="F2714" s="303"/>
      <c r="G2714" s="303"/>
      <c r="H2714" s="303"/>
      <c r="I2714" s="303"/>
      <c r="J2714" s="303"/>
      <c r="K2714" s="302"/>
      <c r="L2714" s="302"/>
      <c r="M2714" s="302"/>
      <c r="N2714" s="302"/>
      <c r="O2714" s="302"/>
      <c r="P2714" s="302"/>
      <c r="Q2714" s="302"/>
      <c r="R2714" s="302"/>
      <c r="S2714" s="302"/>
      <c r="T2714" s="302"/>
      <c r="U2714" s="302"/>
      <c r="V2714" s="302"/>
      <c r="W2714" s="302"/>
      <c r="X2714" s="302"/>
      <c r="Y2714" s="302"/>
      <c r="Z2714" s="302"/>
      <c r="AA2714" s="302"/>
      <c r="AD2714"/>
      <c r="AE2714"/>
    </row>
    <row r="2715" spans="2:31" ht="15" hidden="1">
      <c r="B2715" s="313">
        <f t="shared" si="42"/>
        <v>0</v>
      </c>
      <c r="C2715" s="303"/>
      <c r="D2715" s="303"/>
      <c r="E2715" s="303"/>
      <c r="F2715" s="303"/>
      <c r="G2715" s="303"/>
      <c r="H2715" s="303"/>
      <c r="I2715" s="303"/>
      <c r="J2715" s="303"/>
      <c r="K2715" s="302"/>
      <c r="L2715" s="302"/>
      <c r="M2715" s="302"/>
      <c r="N2715" s="302"/>
      <c r="O2715" s="302"/>
      <c r="P2715" s="302"/>
      <c r="Q2715" s="302"/>
      <c r="R2715" s="302"/>
      <c r="S2715" s="302"/>
      <c r="T2715" s="302"/>
      <c r="U2715" s="302"/>
      <c r="V2715" s="302"/>
      <c r="W2715" s="302"/>
      <c r="X2715" s="302"/>
      <c r="Y2715" s="302"/>
      <c r="Z2715" s="302"/>
      <c r="AA2715" s="302"/>
      <c r="AD2715"/>
      <c r="AE2715"/>
    </row>
    <row r="2716" spans="2:31" ht="15" hidden="1">
      <c r="B2716" s="313">
        <f t="shared" si="42"/>
        <v>0</v>
      </c>
      <c r="C2716" s="303"/>
      <c r="D2716" s="303"/>
      <c r="E2716" s="303"/>
      <c r="F2716" s="303"/>
      <c r="G2716" s="303"/>
      <c r="H2716" s="303"/>
      <c r="I2716" s="303"/>
      <c r="J2716" s="303"/>
      <c r="K2716" s="302"/>
      <c r="L2716" s="302"/>
      <c r="M2716" s="302"/>
      <c r="N2716" s="302"/>
      <c r="O2716" s="302"/>
      <c r="P2716" s="302"/>
      <c r="Q2716" s="302"/>
      <c r="R2716" s="302"/>
      <c r="S2716" s="302"/>
      <c r="T2716" s="302"/>
      <c r="U2716" s="302"/>
      <c r="V2716" s="302"/>
      <c r="W2716" s="302"/>
      <c r="X2716" s="302"/>
      <c r="Y2716" s="302"/>
      <c r="Z2716" s="302"/>
      <c r="AA2716" s="302"/>
      <c r="AD2716"/>
      <c r="AE2716"/>
    </row>
    <row r="2717" spans="2:31" ht="15" hidden="1">
      <c r="B2717" s="313">
        <f t="shared" si="42"/>
        <v>0</v>
      </c>
      <c r="C2717" s="303"/>
      <c r="D2717" s="303"/>
      <c r="E2717" s="303"/>
      <c r="F2717" s="303"/>
      <c r="G2717" s="303"/>
      <c r="H2717" s="303"/>
      <c r="I2717" s="303"/>
      <c r="J2717" s="303"/>
      <c r="K2717" s="302"/>
      <c r="L2717" s="302"/>
      <c r="M2717" s="302"/>
      <c r="N2717" s="302"/>
      <c r="O2717" s="302"/>
      <c r="P2717" s="302"/>
      <c r="Q2717" s="302"/>
      <c r="R2717" s="302"/>
      <c r="S2717" s="302"/>
      <c r="T2717" s="302"/>
      <c r="U2717" s="302"/>
      <c r="V2717" s="302"/>
      <c r="W2717" s="302"/>
      <c r="X2717" s="302"/>
      <c r="Y2717" s="302"/>
      <c r="Z2717" s="302"/>
      <c r="AA2717" s="302"/>
      <c r="AD2717"/>
      <c r="AE2717"/>
    </row>
    <row r="2718" spans="2:31" ht="15" hidden="1">
      <c r="B2718" s="313">
        <f t="shared" si="42"/>
        <v>0</v>
      </c>
      <c r="C2718" s="303"/>
      <c r="D2718" s="303"/>
      <c r="E2718" s="303"/>
      <c r="F2718" s="303"/>
      <c r="G2718" s="303"/>
      <c r="H2718" s="303"/>
      <c r="I2718" s="303"/>
      <c r="J2718" s="303"/>
      <c r="K2718" s="302"/>
      <c r="L2718" s="302"/>
      <c r="M2718" s="302"/>
      <c r="N2718" s="302"/>
      <c r="O2718" s="302"/>
      <c r="P2718" s="302"/>
      <c r="Q2718" s="302"/>
      <c r="R2718" s="302"/>
      <c r="S2718" s="302"/>
      <c r="T2718" s="302"/>
      <c r="U2718" s="302"/>
      <c r="V2718" s="302"/>
      <c r="W2718" s="302"/>
      <c r="X2718" s="302"/>
      <c r="Y2718" s="302"/>
      <c r="Z2718" s="302"/>
      <c r="AA2718" s="302"/>
      <c r="AD2718"/>
      <c r="AE2718"/>
    </row>
    <row r="2719" spans="2:31" ht="15" hidden="1">
      <c r="B2719" s="313">
        <f t="shared" si="42"/>
        <v>0</v>
      </c>
      <c r="C2719" s="303"/>
      <c r="D2719" s="303"/>
      <c r="E2719" s="303"/>
      <c r="F2719" s="303"/>
      <c r="G2719" s="303"/>
      <c r="H2719" s="303"/>
      <c r="I2719" s="303"/>
      <c r="J2719" s="303"/>
      <c r="K2719" s="302"/>
      <c r="L2719" s="302"/>
      <c r="M2719" s="302"/>
      <c r="N2719" s="302"/>
      <c r="O2719" s="302"/>
      <c r="P2719" s="302"/>
      <c r="Q2719" s="302"/>
      <c r="R2719" s="302"/>
      <c r="S2719" s="302"/>
      <c r="T2719" s="302"/>
      <c r="U2719" s="302"/>
      <c r="V2719" s="302"/>
      <c r="W2719" s="302"/>
      <c r="X2719" s="302"/>
      <c r="Y2719" s="302"/>
      <c r="Z2719" s="302"/>
      <c r="AA2719" s="302"/>
      <c r="AD2719"/>
      <c r="AE2719"/>
    </row>
    <row r="2720" spans="2:31" ht="15" hidden="1">
      <c r="B2720" s="313">
        <f t="shared" si="42"/>
        <v>0</v>
      </c>
      <c r="C2720" s="303"/>
      <c r="D2720" s="303"/>
      <c r="E2720" s="303"/>
      <c r="F2720" s="303"/>
      <c r="G2720" s="303"/>
      <c r="H2720" s="303"/>
      <c r="I2720" s="303"/>
      <c r="J2720" s="303"/>
      <c r="K2720" s="302"/>
      <c r="L2720" s="302"/>
      <c r="M2720" s="302"/>
      <c r="N2720" s="302"/>
      <c r="O2720" s="302"/>
      <c r="P2720" s="302"/>
      <c r="Q2720" s="302"/>
      <c r="R2720" s="302"/>
      <c r="S2720" s="302"/>
      <c r="T2720" s="302"/>
      <c r="U2720" s="302"/>
      <c r="V2720" s="302"/>
      <c r="W2720" s="302"/>
      <c r="X2720" s="302"/>
      <c r="Y2720" s="302"/>
      <c r="Z2720" s="302"/>
      <c r="AA2720" s="302"/>
      <c r="AD2720"/>
      <c r="AE2720"/>
    </row>
    <row r="2721" spans="2:31" ht="15" hidden="1">
      <c r="B2721" s="313">
        <f t="shared" si="42"/>
        <v>0</v>
      </c>
      <c r="C2721" s="303"/>
      <c r="D2721" s="303"/>
      <c r="E2721" s="303"/>
      <c r="F2721" s="303"/>
      <c r="G2721" s="303"/>
      <c r="H2721" s="303"/>
      <c r="I2721" s="303"/>
      <c r="J2721" s="303"/>
      <c r="K2721" s="302"/>
      <c r="L2721" s="302"/>
      <c r="M2721" s="302"/>
      <c r="N2721" s="302"/>
      <c r="O2721" s="302"/>
      <c r="P2721" s="302"/>
      <c r="Q2721" s="302"/>
      <c r="R2721" s="302"/>
      <c r="S2721" s="302"/>
      <c r="T2721" s="302"/>
      <c r="U2721" s="302"/>
      <c r="V2721" s="302"/>
      <c r="W2721" s="302"/>
      <c r="X2721" s="302"/>
      <c r="Y2721" s="302"/>
      <c r="Z2721" s="302"/>
      <c r="AA2721" s="302"/>
      <c r="AD2721"/>
      <c r="AE2721"/>
    </row>
    <row r="2722" spans="2:31" ht="15" hidden="1">
      <c r="B2722" s="313">
        <f t="shared" si="42"/>
        <v>0</v>
      </c>
      <c r="C2722" s="303"/>
      <c r="D2722" s="303"/>
      <c r="E2722" s="303"/>
      <c r="F2722" s="303"/>
      <c r="G2722" s="303"/>
      <c r="H2722" s="303"/>
      <c r="I2722" s="303"/>
      <c r="J2722" s="303"/>
      <c r="K2722" s="302"/>
      <c r="L2722" s="302"/>
      <c r="M2722" s="302"/>
      <c r="N2722" s="302"/>
      <c r="O2722" s="302"/>
      <c r="P2722" s="302"/>
      <c r="Q2722" s="302"/>
      <c r="R2722" s="302"/>
      <c r="S2722" s="302"/>
      <c r="T2722" s="302"/>
      <c r="U2722" s="302"/>
      <c r="V2722" s="302"/>
      <c r="W2722" s="302"/>
      <c r="X2722" s="302"/>
      <c r="Y2722" s="302"/>
      <c r="Z2722" s="302"/>
      <c r="AA2722" s="302"/>
      <c r="AD2722"/>
      <c r="AE2722"/>
    </row>
    <row r="2723" spans="2:31" ht="15" hidden="1">
      <c r="B2723" s="313">
        <f t="shared" si="42"/>
        <v>0</v>
      </c>
      <c r="C2723" s="303"/>
      <c r="D2723" s="303"/>
      <c r="E2723" s="303"/>
      <c r="F2723" s="303"/>
      <c r="G2723" s="303"/>
      <c r="H2723" s="303"/>
      <c r="I2723" s="303"/>
      <c r="J2723" s="303"/>
      <c r="K2723" s="302"/>
      <c r="L2723" s="302"/>
      <c r="M2723" s="302"/>
      <c r="N2723" s="302"/>
      <c r="O2723" s="302"/>
      <c r="P2723" s="302"/>
      <c r="Q2723" s="302"/>
      <c r="R2723" s="302"/>
      <c r="S2723" s="302"/>
      <c r="T2723" s="302"/>
      <c r="U2723" s="302"/>
      <c r="V2723" s="302"/>
      <c r="W2723" s="302"/>
      <c r="X2723" s="302"/>
      <c r="Y2723" s="302"/>
      <c r="Z2723" s="302"/>
      <c r="AA2723" s="302"/>
      <c r="AD2723"/>
      <c r="AE2723"/>
    </row>
    <row r="2724" spans="2:31" ht="15" hidden="1">
      <c r="B2724" s="313">
        <f t="shared" si="42"/>
        <v>0</v>
      </c>
      <c r="C2724" s="303"/>
      <c r="D2724" s="303"/>
      <c r="E2724" s="303"/>
      <c r="F2724" s="303"/>
      <c r="G2724" s="303"/>
      <c r="H2724" s="303"/>
      <c r="I2724" s="303"/>
      <c r="J2724" s="303"/>
      <c r="K2724" s="302"/>
      <c r="L2724" s="302"/>
      <c r="M2724" s="302"/>
      <c r="N2724" s="302"/>
      <c r="O2724" s="302"/>
      <c r="P2724" s="302"/>
      <c r="Q2724" s="302"/>
      <c r="R2724" s="302"/>
      <c r="S2724" s="302"/>
      <c r="T2724" s="302"/>
      <c r="U2724" s="302"/>
      <c r="V2724" s="302"/>
      <c r="W2724" s="302"/>
      <c r="X2724" s="302"/>
      <c r="Y2724" s="302"/>
      <c r="Z2724" s="302"/>
      <c r="AA2724" s="302"/>
      <c r="AD2724"/>
      <c r="AE2724"/>
    </row>
    <row r="2725" spans="2:31" ht="15" hidden="1">
      <c r="B2725" s="313">
        <f t="shared" si="42"/>
        <v>0</v>
      </c>
      <c r="C2725" s="303"/>
      <c r="D2725" s="303"/>
      <c r="E2725" s="303"/>
      <c r="F2725" s="303"/>
      <c r="G2725" s="303"/>
      <c r="H2725" s="303"/>
      <c r="I2725" s="303"/>
      <c r="J2725" s="303"/>
      <c r="K2725" s="302"/>
      <c r="L2725" s="302"/>
      <c r="M2725" s="302"/>
      <c r="N2725" s="302"/>
      <c r="O2725" s="302"/>
      <c r="P2725" s="302"/>
      <c r="Q2725" s="302"/>
      <c r="R2725" s="302"/>
      <c r="S2725" s="302"/>
      <c r="T2725" s="302"/>
      <c r="U2725" s="302"/>
      <c r="V2725" s="302"/>
      <c r="W2725" s="302"/>
      <c r="X2725" s="302"/>
      <c r="Y2725" s="302"/>
      <c r="Z2725" s="302"/>
      <c r="AA2725" s="302"/>
      <c r="AD2725"/>
      <c r="AE2725"/>
    </row>
    <row r="2726" spans="2:31" ht="15" hidden="1">
      <c r="B2726" s="313">
        <f t="shared" si="42"/>
        <v>0</v>
      </c>
      <c r="C2726" s="303"/>
      <c r="D2726" s="303"/>
      <c r="E2726" s="303"/>
      <c r="F2726" s="303"/>
      <c r="G2726" s="303"/>
      <c r="H2726" s="303"/>
      <c r="I2726" s="303"/>
      <c r="J2726" s="303"/>
      <c r="K2726" s="302"/>
      <c r="L2726" s="302"/>
      <c r="M2726" s="302"/>
      <c r="N2726" s="302"/>
      <c r="O2726" s="302"/>
      <c r="P2726" s="302"/>
      <c r="Q2726" s="302"/>
      <c r="R2726" s="302"/>
      <c r="S2726" s="302"/>
      <c r="T2726" s="302"/>
      <c r="U2726" s="302"/>
      <c r="V2726" s="302"/>
      <c r="W2726" s="302"/>
      <c r="X2726" s="302"/>
      <c r="Y2726" s="302"/>
      <c r="Z2726" s="302"/>
      <c r="AA2726" s="302"/>
      <c r="AD2726"/>
      <c r="AE2726"/>
    </row>
    <row r="2727" spans="2:31" ht="15" hidden="1">
      <c r="B2727" s="313">
        <f t="shared" si="42"/>
        <v>0</v>
      </c>
      <c r="C2727" s="303"/>
      <c r="D2727" s="303"/>
      <c r="E2727" s="303"/>
      <c r="F2727" s="303"/>
      <c r="G2727" s="303"/>
      <c r="H2727" s="303"/>
      <c r="I2727" s="303"/>
      <c r="J2727" s="303"/>
      <c r="K2727" s="302"/>
      <c r="L2727" s="302"/>
      <c r="M2727" s="302"/>
      <c r="N2727" s="302"/>
      <c r="O2727" s="302"/>
      <c r="P2727" s="302"/>
      <c r="Q2727" s="302"/>
      <c r="R2727" s="302"/>
      <c r="S2727" s="302"/>
      <c r="T2727" s="302"/>
      <c r="U2727" s="302"/>
      <c r="V2727" s="302"/>
      <c r="W2727" s="302"/>
      <c r="X2727" s="302"/>
      <c r="Y2727" s="302"/>
      <c r="Z2727" s="302"/>
      <c r="AA2727" s="302"/>
      <c r="AD2727"/>
      <c r="AE2727"/>
    </row>
    <row r="2728" spans="2:31" ht="15" hidden="1">
      <c r="B2728" s="313">
        <f t="shared" si="42"/>
        <v>0</v>
      </c>
      <c r="C2728" s="303"/>
      <c r="D2728" s="303"/>
      <c r="E2728" s="303"/>
      <c r="F2728" s="303"/>
      <c r="G2728" s="303"/>
      <c r="H2728" s="303"/>
      <c r="I2728" s="303"/>
      <c r="J2728" s="303"/>
      <c r="K2728" s="302"/>
      <c r="L2728" s="302"/>
      <c r="M2728" s="302"/>
      <c r="N2728" s="302"/>
      <c r="O2728" s="302"/>
      <c r="P2728" s="302"/>
      <c r="Q2728" s="302"/>
      <c r="R2728" s="302"/>
      <c r="S2728" s="302"/>
      <c r="T2728" s="302"/>
      <c r="U2728" s="302"/>
      <c r="V2728" s="302"/>
      <c r="W2728" s="302"/>
      <c r="X2728" s="302"/>
      <c r="Y2728" s="302"/>
      <c r="Z2728" s="302"/>
      <c r="AA2728" s="302"/>
      <c r="AD2728"/>
      <c r="AE2728"/>
    </row>
    <row r="2729" spans="2:31" ht="15" hidden="1">
      <c r="B2729" s="313">
        <f t="shared" si="42"/>
        <v>0</v>
      </c>
      <c r="C2729" s="303"/>
      <c r="D2729" s="303"/>
      <c r="E2729" s="303"/>
      <c r="F2729" s="303"/>
      <c r="G2729" s="303"/>
      <c r="H2729" s="303"/>
      <c r="I2729" s="303"/>
      <c r="J2729" s="303"/>
      <c r="K2729" s="302"/>
      <c r="L2729" s="302"/>
      <c r="M2729" s="302"/>
      <c r="N2729" s="302"/>
      <c r="O2729" s="302"/>
      <c r="P2729" s="302"/>
      <c r="Q2729" s="302"/>
      <c r="R2729" s="302"/>
      <c r="S2729" s="302"/>
      <c r="T2729" s="302"/>
      <c r="U2729" s="302"/>
      <c r="V2729" s="302"/>
      <c r="W2729" s="302"/>
      <c r="X2729" s="302"/>
      <c r="Y2729" s="302"/>
      <c r="Z2729" s="302"/>
      <c r="AA2729" s="302"/>
      <c r="AD2729"/>
      <c r="AE2729"/>
    </row>
    <row r="2730" spans="2:31" ht="15" hidden="1">
      <c r="B2730" s="313">
        <f t="shared" si="42"/>
        <v>0</v>
      </c>
      <c r="C2730" s="303"/>
      <c r="D2730" s="303"/>
      <c r="E2730" s="303"/>
      <c r="F2730" s="303"/>
      <c r="G2730" s="303"/>
      <c r="H2730" s="303"/>
      <c r="I2730" s="303"/>
      <c r="J2730" s="303"/>
      <c r="K2730" s="302"/>
      <c r="L2730" s="302"/>
      <c r="M2730" s="302"/>
      <c r="N2730" s="302"/>
      <c r="O2730" s="302"/>
      <c r="P2730" s="302"/>
      <c r="Q2730" s="302"/>
      <c r="R2730" s="302"/>
      <c r="S2730" s="302"/>
      <c r="T2730" s="302"/>
      <c r="U2730" s="302"/>
      <c r="V2730" s="302"/>
      <c r="W2730" s="302"/>
      <c r="X2730" s="302"/>
      <c r="Y2730" s="302"/>
      <c r="Z2730" s="302"/>
      <c r="AA2730" s="302"/>
      <c r="AD2730"/>
      <c r="AE2730"/>
    </row>
    <row r="2731" spans="2:31" ht="15" hidden="1">
      <c r="B2731" s="313">
        <f t="shared" si="42"/>
        <v>0</v>
      </c>
      <c r="C2731" s="303"/>
      <c r="D2731" s="303"/>
      <c r="E2731" s="303"/>
      <c r="F2731" s="303"/>
      <c r="G2731" s="303"/>
      <c r="H2731" s="303"/>
      <c r="I2731" s="303"/>
      <c r="J2731" s="303"/>
      <c r="K2731" s="302"/>
      <c r="L2731" s="302"/>
      <c r="M2731" s="302"/>
      <c r="N2731" s="302"/>
      <c r="O2731" s="302"/>
      <c r="P2731" s="302"/>
      <c r="Q2731" s="302"/>
      <c r="R2731" s="302"/>
      <c r="S2731" s="302"/>
      <c r="T2731" s="302"/>
      <c r="U2731" s="302"/>
      <c r="V2731" s="302"/>
      <c r="W2731" s="302"/>
      <c r="X2731" s="302"/>
      <c r="Y2731" s="302"/>
      <c r="Z2731" s="302"/>
      <c r="AA2731" s="302"/>
      <c r="AD2731"/>
      <c r="AE2731"/>
    </row>
    <row r="2732" spans="2:31" ht="15" hidden="1">
      <c r="B2732" s="313">
        <f t="shared" si="42"/>
        <v>0</v>
      </c>
      <c r="C2732" s="303"/>
      <c r="D2732" s="303"/>
      <c r="E2732" s="303"/>
      <c r="F2732" s="303"/>
      <c r="G2732" s="303"/>
      <c r="H2732" s="303"/>
      <c r="I2732" s="303"/>
      <c r="J2732" s="303"/>
      <c r="K2732" s="302"/>
      <c r="L2732" s="302"/>
      <c r="M2732" s="302"/>
      <c r="N2732" s="302"/>
      <c r="O2732" s="302"/>
      <c r="P2732" s="302"/>
      <c r="Q2732" s="302"/>
      <c r="R2732" s="302"/>
      <c r="S2732" s="302"/>
      <c r="T2732" s="302"/>
      <c r="U2732" s="302"/>
      <c r="V2732" s="302"/>
      <c r="W2732" s="302"/>
      <c r="X2732" s="302"/>
      <c r="Y2732" s="302"/>
      <c r="Z2732" s="302"/>
      <c r="AA2732" s="302"/>
      <c r="AD2732"/>
      <c r="AE2732"/>
    </row>
    <row r="2733" spans="2:31" ht="15" hidden="1">
      <c r="B2733" s="313">
        <f t="shared" si="42"/>
        <v>0</v>
      </c>
      <c r="C2733" s="303"/>
      <c r="D2733" s="303"/>
      <c r="E2733" s="303"/>
      <c r="F2733" s="303"/>
      <c r="G2733" s="303"/>
      <c r="H2733" s="303"/>
      <c r="I2733" s="303"/>
      <c r="J2733" s="303"/>
      <c r="K2733" s="302"/>
      <c r="L2733" s="302"/>
      <c r="M2733" s="302"/>
      <c r="N2733" s="302"/>
      <c r="O2733" s="302"/>
      <c r="P2733" s="302"/>
      <c r="Q2733" s="302"/>
      <c r="R2733" s="302"/>
      <c r="S2733" s="302"/>
      <c r="T2733" s="302"/>
      <c r="U2733" s="302"/>
      <c r="V2733" s="302"/>
      <c r="W2733" s="302"/>
      <c r="X2733" s="302"/>
      <c r="Y2733" s="302"/>
      <c r="Z2733" s="302"/>
      <c r="AA2733" s="302"/>
      <c r="AD2733"/>
      <c r="AE2733"/>
    </row>
    <row r="2734" spans="2:31" ht="15" hidden="1">
      <c r="B2734" s="313">
        <f t="shared" si="42"/>
        <v>0</v>
      </c>
      <c r="C2734" s="303"/>
      <c r="D2734" s="303"/>
      <c r="E2734" s="303"/>
      <c r="F2734" s="303"/>
      <c r="G2734" s="303"/>
      <c r="H2734" s="303"/>
      <c r="I2734" s="303"/>
      <c r="J2734" s="303"/>
      <c r="K2734" s="302"/>
      <c r="L2734" s="302"/>
      <c r="M2734" s="302"/>
      <c r="N2734" s="302"/>
      <c r="O2734" s="302"/>
      <c r="P2734" s="302"/>
      <c r="Q2734" s="302"/>
      <c r="R2734" s="302"/>
      <c r="S2734" s="302"/>
      <c r="T2734" s="302"/>
      <c r="U2734" s="302"/>
      <c r="V2734" s="302"/>
      <c r="W2734" s="302"/>
      <c r="X2734" s="302"/>
      <c r="Y2734" s="302"/>
      <c r="Z2734" s="302"/>
      <c r="AA2734" s="302"/>
      <c r="AD2734"/>
      <c r="AE2734"/>
    </row>
    <row r="2735" spans="2:31" ht="15" hidden="1">
      <c r="B2735" s="313">
        <f t="shared" si="42"/>
        <v>0</v>
      </c>
      <c r="C2735" s="303"/>
      <c r="D2735" s="303"/>
      <c r="E2735" s="303"/>
      <c r="F2735" s="303"/>
      <c r="G2735" s="303"/>
      <c r="H2735" s="303"/>
      <c r="I2735" s="303"/>
      <c r="J2735" s="303"/>
      <c r="K2735" s="302"/>
      <c r="L2735" s="302"/>
      <c r="M2735" s="302"/>
      <c r="N2735" s="302"/>
      <c r="O2735" s="302"/>
      <c r="P2735" s="302"/>
      <c r="Q2735" s="302"/>
      <c r="R2735" s="302"/>
      <c r="S2735" s="302"/>
      <c r="T2735" s="302"/>
      <c r="U2735" s="302"/>
      <c r="V2735" s="302"/>
      <c r="W2735" s="302"/>
      <c r="X2735" s="302"/>
      <c r="Y2735" s="302"/>
      <c r="Z2735" s="302"/>
      <c r="AA2735" s="302"/>
      <c r="AD2735"/>
      <c r="AE2735"/>
    </row>
    <row r="2736" spans="2:31" ht="15" hidden="1">
      <c r="B2736" s="313">
        <f t="shared" si="42"/>
        <v>0</v>
      </c>
      <c r="C2736" s="303"/>
      <c r="D2736" s="303"/>
      <c r="E2736" s="303"/>
      <c r="F2736" s="303"/>
      <c r="G2736" s="303"/>
      <c r="H2736" s="303"/>
      <c r="I2736" s="303"/>
      <c r="J2736" s="303"/>
      <c r="K2736" s="302"/>
      <c r="L2736" s="302"/>
      <c r="M2736" s="302"/>
      <c r="N2736" s="302"/>
      <c r="O2736" s="302"/>
      <c r="P2736" s="302"/>
      <c r="Q2736" s="302"/>
      <c r="R2736" s="302"/>
      <c r="S2736" s="302"/>
      <c r="T2736" s="302"/>
      <c r="U2736" s="302"/>
      <c r="V2736" s="302"/>
      <c r="W2736" s="302"/>
      <c r="X2736" s="302"/>
      <c r="Y2736" s="302"/>
      <c r="Z2736" s="302"/>
      <c r="AA2736" s="302"/>
      <c r="AD2736"/>
      <c r="AE2736"/>
    </row>
    <row r="2737" spans="2:31" ht="15" hidden="1">
      <c r="B2737" s="313">
        <f t="shared" si="42"/>
        <v>0</v>
      </c>
      <c r="C2737" s="303"/>
      <c r="D2737" s="303"/>
      <c r="E2737" s="303"/>
      <c r="F2737" s="303"/>
      <c r="G2737" s="303"/>
      <c r="H2737" s="303"/>
      <c r="I2737" s="303"/>
      <c r="J2737" s="303"/>
      <c r="K2737" s="302"/>
      <c r="L2737" s="302"/>
      <c r="M2737" s="302"/>
      <c r="N2737" s="302"/>
      <c r="O2737" s="302"/>
      <c r="P2737" s="302"/>
      <c r="Q2737" s="302"/>
      <c r="R2737" s="302"/>
      <c r="S2737" s="302"/>
      <c r="T2737" s="302"/>
      <c r="U2737" s="302"/>
      <c r="V2737" s="302"/>
      <c r="W2737" s="302"/>
      <c r="X2737" s="302"/>
      <c r="Y2737" s="302"/>
      <c r="Z2737" s="302"/>
      <c r="AA2737" s="302"/>
      <c r="AD2737"/>
      <c r="AE2737"/>
    </row>
    <row r="2738" spans="2:31" ht="15" hidden="1">
      <c r="B2738" s="313">
        <f t="shared" si="42"/>
        <v>0</v>
      </c>
      <c r="C2738" s="303"/>
      <c r="D2738" s="303"/>
      <c r="E2738" s="303"/>
      <c r="F2738" s="303"/>
      <c r="G2738" s="303"/>
      <c r="H2738" s="303"/>
      <c r="I2738" s="303"/>
      <c r="J2738" s="303"/>
      <c r="K2738" s="302"/>
      <c r="L2738" s="302"/>
      <c r="M2738" s="302"/>
      <c r="N2738" s="302"/>
      <c r="O2738" s="302"/>
      <c r="P2738" s="302"/>
      <c r="Q2738" s="302"/>
      <c r="R2738" s="302"/>
      <c r="S2738" s="302"/>
      <c r="T2738" s="302"/>
      <c r="U2738" s="302"/>
      <c r="V2738" s="302"/>
      <c r="W2738" s="302"/>
      <c r="X2738" s="302"/>
      <c r="Y2738" s="302"/>
      <c r="Z2738" s="302"/>
      <c r="AA2738" s="302"/>
      <c r="AD2738"/>
      <c r="AE2738"/>
    </row>
    <row r="2739" spans="2:31" ht="15" hidden="1">
      <c r="B2739" s="313">
        <f t="shared" si="42"/>
        <v>0</v>
      </c>
      <c r="C2739" s="303"/>
      <c r="D2739" s="303"/>
      <c r="E2739" s="303"/>
      <c r="F2739" s="303"/>
      <c r="G2739" s="303"/>
      <c r="H2739" s="303"/>
      <c r="I2739" s="303"/>
      <c r="J2739" s="303"/>
      <c r="K2739" s="302"/>
      <c r="L2739" s="302"/>
      <c r="M2739" s="302"/>
      <c r="N2739" s="302"/>
      <c r="O2739" s="302"/>
      <c r="P2739" s="302"/>
      <c r="Q2739" s="302"/>
      <c r="R2739" s="302"/>
      <c r="S2739" s="302"/>
      <c r="T2739" s="302"/>
      <c r="U2739" s="302"/>
      <c r="V2739" s="302"/>
      <c r="W2739" s="302"/>
      <c r="X2739" s="302"/>
      <c r="Y2739" s="302"/>
      <c r="Z2739" s="302"/>
      <c r="AA2739" s="302"/>
      <c r="AD2739"/>
      <c r="AE2739"/>
    </row>
    <row r="2740" spans="2:31" ht="15" hidden="1">
      <c r="B2740" s="313">
        <f t="shared" si="42"/>
        <v>0</v>
      </c>
      <c r="C2740" s="303"/>
      <c r="D2740" s="303"/>
      <c r="E2740" s="303"/>
      <c r="F2740" s="303"/>
      <c r="G2740" s="303"/>
      <c r="H2740" s="303"/>
      <c r="I2740" s="303"/>
      <c r="J2740" s="303"/>
      <c r="K2740" s="302"/>
      <c r="L2740" s="302"/>
      <c r="M2740" s="302"/>
      <c r="N2740" s="302"/>
      <c r="O2740" s="302"/>
      <c r="P2740" s="302"/>
      <c r="Q2740" s="302"/>
      <c r="R2740" s="302"/>
      <c r="S2740" s="302"/>
      <c r="T2740" s="302"/>
      <c r="U2740" s="302"/>
      <c r="V2740" s="302"/>
      <c r="W2740" s="302"/>
      <c r="X2740" s="302"/>
      <c r="Y2740" s="302"/>
      <c r="Z2740" s="302"/>
      <c r="AA2740" s="302"/>
      <c r="AD2740"/>
      <c r="AE2740"/>
    </row>
    <row r="2741" spans="2:31" ht="15" hidden="1">
      <c r="B2741" s="313">
        <f t="shared" si="42"/>
        <v>0</v>
      </c>
      <c r="C2741" s="303"/>
      <c r="D2741" s="303"/>
      <c r="E2741" s="303"/>
      <c r="F2741" s="303"/>
      <c r="G2741" s="303"/>
      <c r="H2741" s="303"/>
      <c r="I2741" s="303"/>
      <c r="J2741" s="303"/>
      <c r="K2741" s="302"/>
      <c r="L2741" s="302"/>
      <c r="M2741" s="302"/>
      <c r="N2741" s="302"/>
      <c r="O2741" s="302"/>
      <c r="P2741" s="302"/>
      <c r="Q2741" s="302"/>
      <c r="R2741" s="302"/>
      <c r="S2741" s="302"/>
      <c r="T2741" s="302"/>
      <c r="U2741" s="302"/>
      <c r="V2741" s="302"/>
      <c r="W2741" s="302"/>
      <c r="X2741" s="302"/>
      <c r="Y2741" s="302"/>
      <c r="Z2741" s="302"/>
      <c r="AA2741" s="302"/>
      <c r="AD2741"/>
      <c r="AE2741"/>
    </row>
    <row r="2742" spans="2:31" ht="15" hidden="1">
      <c r="B2742" s="313">
        <f t="shared" si="42"/>
        <v>0</v>
      </c>
      <c r="C2742" s="303"/>
      <c r="D2742" s="303"/>
      <c r="E2742" s="303"/>
      <c r="F2742" s="303"/>
      <c r="G2742" s="303"/>
      <c r="H2742" s="303"/>
      <c r="I2742" s="303"/>
      <c r="J2742" s="303"/>
      <c r="K2742" s="302"/>
      <c r="L2742" s="302"/>
      <c r="M2742" s="302"/>
      <c r="N2742" s="302"/>
      <c r="O2742" s="302"/>
      <c r="P2742" s="302"/>
      <c r="Q2742" s="302"/>
      <c r="R2742" s="302"/>
      <c r="S2742" s="302"/>
      <c r="T2742" s="302"/>
      <c r="U2742" s="302"/>
      <c r="V2742" s="302"/>
      <c r="W2742" s="302"/>
      <c r="X2742" s="302"/>
      <c r="Y2742" s="302"/>
      <c r="Z2742" s="302"/>
      <c r="AA2742" s="302"/>
      <c r="AD2742"/>
      <c r="AE2742"/>
    </row>
    <row r="2743" spans="2:31" ht="15" hidden="1">
      <c r="B2743" s="313">
        <f t="shared" si="42"/>
        <v>0</v>
      </c>
      <c r="C2743" s="303"/>
      <c r="D2743" s="303"/>
      <c r="E2743" s="303"/>
      <c r="F2743" s="303"/>
      <c r="G2743" s="303"/>
      <c r="H2743" s="303"/>
      <c r="I2743" s="303"/>
      <c r="J2743" s="303"/>
      <c r="K2743" s="302"/>
      <c r="L2743" s="302"/>
      <c r="M2743" s="302"/>
      <c r="N2743" s="302"/>
      <c r="O2743" s="302"/>
      <c r="P2743" s="302"/>
      <c r="Q2743" s="302"/>
      <c r="R2743" s="302"/>
      <c r="S2743" s="302"/>
      <c r="T2743" s="302"/>
      <c r="U2743" s="302"/>
      <c r="V2743" s="302"/>
      <c r="W2743" s="302"/>
      <c r="X2743" s="302"/>
      <c r="Y2743" s="302"/>
      <c r="Z2743" s="302"/>
      <c r="AA2743" s="302"/>
      <c r="AD2743"/>
      <c r="AE2743"/>
    </row>
    <row r="2744" spans="2:31" ht="15" hidden="1">
      <c r="B2744" s="313">
        <f t="shared" si="42"/>
        <v>0</v>
      </c>
      <c r="C2744" s="303"/>
      <c r="D2744" s="303"/>
      <c r="E2744" s="303"/>
      <c r="F2744" s="303"/>
      <c r="G2744" s="303"/>
      <c r="H2744" s="303"/>
      <c r="I2744" s="303"/>
      <c r="J2744" s="303"/>
      <c r="K2744" s="302"/>
      <c r="L2744" s="302"/>
      <c r="M2744" s="302"/>
      <c r="N2744" s="302"/>
      <c r="O2744" s="302"/>
      <c r="P2744" s="302"/>
      <c r="Q2744" s="302"/>
      <c r="R2744" s="302"/>
      <c r="S2744" s="302"/>
      <c r="T2744" s="302"/>
      <c r="U2744" s="302"/>
      <c r="V2744" s="302"/>
      <c r="W2744" s="302"/>
      <c r="X2744" s="302"/>
      <c r="Y2744" s="302"/>
      <c r="Z2744" s="302"/>
      <c r="AA2744" s="302"/>
      <c r="AD2744"/>
      <c r="AE2744"/>
    </row>
    <row r="2745" spans="2:31" ht="15" hidden="1">
      <c r="B2745" s="313">
        <f t="shared" si="42"/>
        <v>0</v>
      </c>
      <c r="C2745" s="303"/>
      <c r="D2745" s="303"/>
      <c r="E2745" s="303"/>
      <c r="F2745" s="303"/>
      <c r="G2745" s="303"/>
      <c r="H2745" s="303"/>
      <c r="I2745" s="303"/>
      <c r="J2745" s="303"/>
      <c r="K2745" s="302"/>
      <c r="L2745" s="302"/>
      <c r="M2745" s="302"/>
      <c r="N2745" s="302"/>
      <c r="O2745" s="302"/>
      <c r="P2745" s="302"/>
      <c r="Q2745" s="302"/>
      <c r="R2745" s="302"/>
      <c r="S2745" s="302"/>
      <c r="T2745" s="302"/>
      <c r="U2745" s="302"/>
      <c r="V2745" s="302"/>
      <c r="W2745" s="302"/>
      <c r="X2745" s="302"/>
      <c r="Y2745" s="302"/>
      <c r="Z2745" s="302"/>
      <c r="AA2745" s="302"/>
      <c r="AD2745"/>
      <c r="AE2745"/>
    </row>
    <row r="2746" spans="2:31" ht="15" hidden="1">
      <c r="B2746" s="313">
        <f t="shared" si="42"/>
        <v>0</v>
      </c>
      <c r="C2746" s="303"/>
      <c r="D2746" s="303"/>
      <c r="E2746" s="303"/>
      <c r="F2746" s="303"/>
      <c r="G2746" s="303"/>
      <c r="H2746" s="303"/>
      <c r="I2746" s="303"/>
      <c r="J2746" s="303"/>
      <c r="K2746" s="302"/>
      <c r="L2746" s="302"/>
      <c r="M2746" s="302"/>
      <c r="N2746" s="302"/>
      <c r="O2746" s="302"/>
      <c r="P2746" s="302"/>
      <c r="Q2746" s="302"/>
      <c r="R2746" s="302"/>
      <c r="S2746" s="302"/>
      <c r="T2746" s="302"/>
      <c r="U2746" s="302"/>
      <c r="V2746" s="302"/>
      <c r="W2746" s="302"/>
      <c r="X2746" s="302"/>
      <c r="Y2746" s="302"/>
      <c r="Z2746" s="302"/>
      <c r="AA2746" s="302"/>
      <c r="AD2746"/>
      <c r="AE2746"/>
    </row>
    <row r="2747" spans="2:31" ht="15" hidden="1">
      <c r="B2747" s="313">
        <f t="shared" si="42"/>
        <v>0</v>
      </c>
      <c r="C2747" s="303"/>
      <c r="D2747" s="303"/>
      <c r="E2747" s="303"/>
      <c r="F2747" s="303"/>
      <c r="G2747" s="303"/>
      <c r="H2747" s="303"/>
      <c r="I2747" s="303"/>
      <c r="J2747" s="303"/>
      <c r="K2747" s="302"/>
      <c r="L2747" s="302"/>
      <c r="M2747" s="302"/>
      <c r="N2747" s="302"/>
      <c r="O2747" s="302"/>
      <c r="P2747" s="302"/>
      <c r="Q2747" s="302"/>
      <c r="R2747" s="302"/>
      <c r="S2747" s="302"/>
      <c r="T2747" s="302"/>
      <c r="U2747" s="302"/>
      <c r="V2747" s="302"/>
      <c r="W2747" s="302"/>
      <c r="X2747" s="302"/>
      <c r="Y2747" s="302"/>
      <c r="Z2747" s="302"/>
      <c r="AA2747" s="302"/>
      <c r="AD2747"/>
      <c r="AE2747"/>
    </row>
    <row r="2748" spans="2:31" ht="15" hidden="1">
      <c r="B2748" s="313">
        <f t="shared" si="42"/>
        <v>0</v>
      </c>
      <c r="C2748" s="303"/>
      <c r="D2748" s="303"/>
      <c r="E2748" s="303"/>
      <c r="F2748" s="303"/>
      <c r="G2748" s="303"/>
      <c r="H2748" s="303"/>
      <c r="I2748" s="303"/>
      <c r="J2748" s="303"/>
      <c r="K2748" s="302"/>
      <c r="L2748" s="302"/>
      <c r="M2748" s="302"/>
      <c r="N2748" s="302"/>
      <c r="O2748" s="302"/>
      <c r="P2748" s="302"/>
      <c r="Q2748" s="302"/>
      <c r="R2748" s="302"/>
      <c r="S2748" s="302"/>
      <c r="T2748" s="302"/>
      <c r="U2748" s="302"/>
      <c r="V2748" s="302"/>
      <c r="W2748" s="302"/>
      <c r="X2748" s="302"/>
      <c r="Y2748" s="302"/>
      <c r="Z2748" s="302"/>
      <c r="AA2748" s="302"/>
      <c r="AD2748"/>
      <c r="AE2748"/>
    </row>
    <row r="2749" spans="2:31" ht="15" hidden="1">
      <c r="B2749" s="313">
        <f t="shared" si="42"/>
        <v>0</v>
      </c>
      <c r="C2749" s="303"/>
      <c r="D2749" s="303"/>
      <c r="E2749" s="303"/>
      <c r="F2749" s="303"/>
      <c r="G2749" s="303"/>
      <c r="H2749" s="303"/>
      <c r="I2749" s="303"/>
      <c r="J2749" s="303"/>
      <c r="K2749" s="302"/>
      <c r="L2749" s="302"/>
      <c r="M2749" s="302"/>
      <c r="N2749" s="302"/>
      <c r="O2749" s="302"/>
      <c r="P2749" s="302"/>
      <c r="Q2749" s="302"/>
      <c r="R2749" s="302"/>
      <c r="S2749" s="302"/>
      <c r="T2749" s="302"/>
      <c r="U2749" s="302"/>
      <c r="V2749" s="302"/>
      <c r="W2749" s="302"/>
      <c r="X2749" s="302"/>
      <c r="Y2749" s="302"/>
      <c r="Z2749" s="302"/>
      <c r="AA2749" s="302"/>
      <c r="AD2749"/>
      <c r="AE2749"/>
    </row>
    <row r="2750" spans="2:31" ht="15" hidden="1">
      <c r="B2750" s="313">
        <f t="shared" si="42"/>
        <v>0</v>
      </c>
      <c r="C2750" s="303"/>
      <c r="D2750" s="303"/>
      <c r="E2750" s="303"/>
      <c r="F2750" s="303"/>
      <c r="G2750" s="303"/>
      <c r="H2750" s="303"/>
      <c r="I2750" s="303"/>
      <c r="J2750" s="303"/>
      <c r="K2750" s="302"/>
      <c r="L2750" s="302"/>
      <c r="M2750" s="302"/>
      <c r="N2750" s="302"/>
      <c r="O2750" s="302"/>
      <c r="P2750" s="302"/>
      <c r="Q2750" s="302"/>
      <c r="R2750" s="302"/>
      <c r="S2750" s="302"/>
      <c r="T2750" s="302"/>
      <c r="U2750" s="302"/>
      <c r="V2750" s="302"/>
      <c r="W2750" s="302"/>
      <c r="X2750" s="302"/>
      <c r="Y2750" s="302"/>
      <c r="Z2750" s="302"/>
      <c r="AA2750" s="302"/>
      <c r="AD2750"/>
      <c r="AE2750"/>
    </row>
    <row r="2751" spans="2:31" ht="15" hidden="1">
      <c r="B2751" s="313">
        <f t="shared" si="42"/>
        <v>0</v>
      </c>
      <c r="C2751" s="303"/>
      <c r="D2751" s="303"/>
      <c r="E2751" s="303"/>
      <c r="F2751" s="303"/>
      <c r="G2751" s="303"/>
      <c r="H2751" s="303"/>
      <c r="I2751" s="303"/>
      <c r="J2751" s="303"/>
      <c r="K2751" s="302"/>
      <c r="L2751" s="302"/>
      <c r="M2751" s="302"/>
      <c r="N2751" s="302"/>
      <c r="O2751" s="302"/>
      <c r="P2751" s="302"/>
      <c r="Q2751" s="302"/>
      <c r="R2751" s="302"/>
      <c r="S2751" s="302"/>
      <c r="T2751" s="302"/>
      <c r="U2751" s="302"/>
      <c r="V2751" s="302"/>
      <c r="W2751" s="302"/>
      <c r="X2751" s="302"/>
      <c r="Y2751" s="302"/>
      <c r="Z2751" s="302"/>
      <c r="AA2751" s="302"/>
      <c r="AD2751"/>
      <c r="AE2751"/>
    </row>
    <row r="2752" spans="2:31" ht="15" hidden="1">
      <c r="B2752" s="313">
        <f t="shared" si="42"/>
        <v>0</v>
      </c>
      <c r="C2752" s="303"/>
      <c r="D2752" s="303"/>
      <c r="E2752" s="303"/>
      <c r="F2752" s="303"/>
      <c r="G2752" s="303"/>
      <c r="H2752" s="303"/>
      <c r="I2752" s="303"/>
      <c r="J2752" s="303"/>
      <c r="K2752" s="302"/>
      <c r="L2752" s="302"/>
      <c r="M2752" s="302"/>
      <c r="N2752" s="302"/>
      <c r="O2752" s="302"/>
      <c r="P2752" s="302"/>
      <c r="Q2752" s="302"/>
      <c r="R2752" s="302"/>
      <c r="S2752" s="302"/>
      <c r="T2752" s="302"/>
      <c r="U2752" s="302"/>
      <c r="V2752" s="302"/>
      <c r="W2752" s="302"/>
      <c r="X2752" s="302"/>
      <c r="Y2752" s="302"/>
      <c r="Z2752" s="302"/>
      <c r="AA2752" s="302"/>
      <c r="AD2752"/>
      <c r="AE2752"/>
    </row>
    <row r="2753" spans="2:31" ht="15" hidden="1">
      <c r="B2753" s="313">
        <f t="shared" si="42"/>
        <v>0</v>
      </c>
      <c r="C2753" s="303"/>
      <c r="D2753" s="303"/>
      <c r="E2753" s="303"/>
      <c r="F2753" s="303"/>
      <c r="G2753" s="303"/>
      <c r="H2753" s="303"/>
      <c r="I2753" s="303"/>
      <c r="J2753" s="303"/>
      <c r="K2753" s="302"/>
      <c r="L2753" s="302"/>
      <c r="M2753" s="302"/>
      <c r="N2753" s="302"/>
      <c r="O2753" s="302"/>
      <c r="P2753" s="302"/>
      <c r="Q2753" s="302"/>
      <c r="R2753" s="302"/>
      <c r="S2753" s="302"/>
      <c r="T2753" s="302"/>
      <c r="U2753" s="302"/>
      <c r="V2753" s="302"/>
      <c r="W2753" s="302"/>
      <c r="X2753" s="302"/>
      <c r="Y2753" s="302"/>
      <c r="Z2753" s="302"/>
      <c r="AA2753" s="302"/>
      <c r="AD2753"/>
      <c r="AE2753"/>
    </row>
    <row r="2754" spans="2:31" ht="15" hidden="1">
      <c r="B2754" s="313">
        <f t="shared" si="42"/>
        <v>0</v>
      </c>
      <c r="C2754" s="303"/>
      <c r="D2754" s="303"/>
      <c r="E2754" s="303"/>
      <c r="F2754" s="303"/>
      <c r="G2754" s="303"/>
      <c r="H2754" s="303"/>
      <c r="I2754" s="303"/>
      <c r="J2754" s="303"/>
      <c r="K2754" s="302"/>
      <c r="L2754" s="302"/>
      <c r="M2754" s="302"/>
      <c r="N2754" s="302"/>
      <c r="O2754" s="302"/>
      <c r="P2754" s="302"/>
      <c r="Q2754" s="302"/>
      <c r="R2754" s="302"/>
      <c r="S2754" s="302"/>
      <c r="T2754" s="302"/>
      <c r="U2754" s="302"/>
      <c r="V2754" s="302"/>
      <c r="W2754" s="302"/>
      <c r="X2754" s="302"/>
      <c r="Y2754" s="302"/>
      <c r="Z2754" s="302"/>
      <c r="AA2754" s="302"/>
      <c r="AD2754"/>
      <c r="AE2754"/>
    </row>
    <row r="2755" spans="2:31" ht="15" hidden="1">
      <c r="B2755" s="313">
        <f t="shared" si="42"/>
        <v>0</v>
      </c>
      <c r="C2755" s="303"/>
      <c r="D2755" s="303"/>
      <c r="E2755" s="303"/>
      <c r="F2755" s="303"/>
      <c r="G2755" s="303"/>
      <c r="H2755" s="303"/>
      <c r="I2755" s="303"/>
      <c r="J2755" s="303"/>
      <c r="K2755" s="302"/>
      <c r="L2755" s="302"/>
      <c r="M2755" s="302"/>
      <c r="N2755" s="302"/>
      <c r="O2755" s="302"/>
      <c r="P2755" s="302"/>
      <c r="Q2755" s="302"/>
      <c r="R2755" s="302"/>
      <c r="S2755" s="302"/>
      <c r="T2755" s="302"/>
      <c r="U2755" s="302"/>
      <c r="V2755" s="302"/>
      <c r="W2755" s="302"/>
      <c r="X2755" s="302"/>
      <c r="Y2755" s="302"/>
      <c r="Z2755" s="302"/>
      <c r="AA2755" s="302"/>
      <c r="AD2755"/>
      <c r="AE2755"/>
    </row>
    <row r="2756" spans="2:31" ht="15" hidden="1">
      <c r="B2756" s="313">
        <f t="shared" si="42"/>
        <v>0</v>
      </c>
      <c r="C2756" s="303"/>
      <c r="D2756" s="303"/>
      <c r="E2756" s="303"/>
      <c r="F2756" s="303"/>
      <c r="G2756" s="303"/>
      <c r="H2756" s="303"/>
      <c r="I2756" s="303"/>
      <c r="J2756" s="303"/>
      <c r="K2756" s="302"/>
      <c r="L2756" s="302"/>
      <c r="M2756" s="302"/>
      <c r="N2756" s="302"/>
      <c r="O2756" s="302"/>
      <c r="P2756" s="302"/>
      <c r="Q2756" s="302"/>
      <c r="R2756" s="302"/>
      <c r="S2756" s="302"/>
      <c r="T2756" s="302"/>
      <c r="U2756" s="302"/>
      <c r="V2756" s="302"/>
      <c r="W2756" s="302"/>
      <c r="X2756" s="302"/>
      <c r="Y2756" s="302"/>
      <c r="Z2756" s="302"/>
      <c r="AA2756" s="302"/>
      <c r="AD2756"/>
      <c r="AE2756"/>
    </row>
    <row r="2757" spans="2:31" ht="15" hidden="1">
      <c r="B2757" s="313">
        <f t="shared" si="42"/>
        <v>0</v>
      </c>
      <c r="C2757" s="303"/>
      <c r="D2757" s="303"/>
      <c r="E2757" s="303"/>
      <c r="F2757" s="303"/>
      <c r="G2757" s="303"/>
      <c r="H2757" s="303"/>
      <c r="I2757" s="303"/>
      <c r="J2757" s="303"/>
      <c r="K2757" s="302"/>
      <c r="L2757" s="302"/>
      <c r="M2757" s="302"/>
      <c r="N2757" s="302"/>
      <c r="O2757" s="302"/>
      <c r="P2757" s="302"/>
      <c r="Q2757" s="302"/>
      <c r="R2757" s="302"/>
      <c r="S2757" s="302"/>
      <c r="T2757" s="302"/>
      <c r="U2757" s="302"/>
      <c r="V2757" s="302"/>
      <c r="W2757" s="302"/>
      <c r="X2757" s="302"/>
      <c r="Y2757" s="302"/>
      <c r="Z2757" s="302"/>
      <c r="AA2757" s="302"/>
      <c r="AD2757"/>
      <c r="AE2757"/>
    </row>
    <row r="2758" spans="2:31" ht="15" hidden="1">
      <c r="B2758" s="313">
        <f t="shared" si="42"/>
        <v>0</v>
      </c>
      <c r="C2758" s="303"/>
      <c r="D2758" s="303"/>
      <c r="E2758" s="303"/>
      <c r="F2758" s="303"/>
      <c r="G2758" s="303"/>
      <c r="H2758" s="303"/>
      <c r="I2758" s="303"/>
      <c r="J2758" s="303"/>
      <c r="K2758" s="302"/>
      <c r="L2758" s="302"/>
      <c r="M2758" s="302"/>
      <c r="N2758" s="302"/>
      <c r="O2758" s="302"/>
      <c r="P2758" s="302"/>
      <c r="Q2758" s="302"/>
      <c r="R2758" s="302"/>
      <c r="S2758" s="302"/>
      <c r="T2758" s="302"/>
      <c r="U2758" s="302"/>
      <c r="V2758" s="302"/>
      <c r="W2758" s="302"/>
      <c r="X2758" s="302"/>
      <c r="Y2758" s="302"/>
      <c r="Z2758" s="302"/>
      <c r="AA2758" s="302"/>
      <c r="AD2758"/>
      <c r="AE2758"/>
    </row>
    <row r="2759" spans="2:31" ht="15" hidden="1">
      <c r="B2759" s="313">
        <f t="shared" si="42"/>
        <v>0</v>
      </c>
      <c r="C2759" s="303"/>
      <c r="D2759" s="303"/>
      <c r="E2759" s="303"/>
      <c r="F2759" s="303"/>
      <c r="G2759" s="303"/>
      <c r="H2759" s="303"/>
      <c r="I2759" s="303"/>
      <c r="J2759" s="303"/>
      <c r="K2759" s="302"/>
      <c r="L2759" s="302"/>
      <c r="M2759" s="302"/>
      <c r="N2759" s="302"/>
      <c r="O2759" s="302"/>
      <c r="P2759" s="302"/>
      <c r="Q2759" s="302"/>
      <c r="R2759" s="302"/>
      <c r="S2759" s="302"/>
      <c r="T2759" s="302"/>
      <c r="U2759" s="302"/>
      <c r="V2759" s="302"/>
      <c r="W2759" s="302"/>
      <c r="X2759" s="302"/>
      <c r="Y2759" s="302"/>
      <c r="Z2759" s="302"/>
      <c r="AA2759" s="302"/>
      <c r="AD2759"/>
      <c r="AE2759"/>
    </row>
    <row r="2760" spans="2:31" ht="15" hidden="1">
      <c r="B2760" s="313">
        <f t="shared" si="42"/>
        <v>0</v>
      </c>
      <c r="C2760" s="303"/>
      <c r="D2760" s="303"/>
      <c r="E2760" s="303"/>
      <c r="F2760" s="303"/>
      <c r="G2760" s="303"/>
      <c r="H2760" s="303"/>
      <c r="I2760" s="303"/>
      <c r="J2760" s="303"/>
      <c r="K2760" s="302"/>
      <c r="L2760" s="302"/>
      <c r="M2760" s="302"/>
      <c r="N2760" s="302"/>
      <c r="O2760" s="302"/>
      <c r="P2760" s="302"/>
      <c r="Q2760" s="302"/>
      <c r="R2760" s="302"/>
      <c r="S2760" s="302"/>
      <c r="T2760" s="302"/>
      <c r="U2760" s="302"/>
      <c r="V2760" s="302"/>
      <c r="W2760" s="302"/>
      <c r="X2760" s="302"/>
      <c r="Y2760" s="302"/>
      <c r="Z2760" s="302"/>
      <c r="AA2760" s="302"/>
      <c r="AD2760"/>
      <c r="AE2760"/>
    </row>
    <row r="2761" spans="2:31" ht="15" hidden="1">
      <c r="B2761" s="313">
        <f t="shared" si="42"/>
        <v>0</v>
      </c>
      <c r="C2761" s="303"/>
      <c r="D2761" s="303"/>
      <c r="E2761" s="303"/>
      <c r="F2761" s="303"/>
      <c r="G2761" s="303"/>
      <c r="H2761" s="303"/>
      <c r="I2761" s="303"/>
      <c r="J2761" s="303"/>
      <c r="K2761" s="302"/>
      <c r="L2761" s="302"/>
      <c r="M2761" s="302"/>
      <c r="N2761" s="302"/>
      <c r="O2761" s="302"/>
      <c r="P2761" s="302"/>
      <c r="Q2761" s="302"/>
      <c r="R2761" s="302"/>
      <c r="S2761" s="302"/>
      <c r="T2761" s="302"/>
      <c r="U2761" s="302"/>
      <c r="V2761" s="302"/>
      <c r="W2761" s="302"/>
      <c r="X2761" s="302"/>
      <c r="Y2761" s="302"/>
      <c r="Z2761" s="302"/>
      <c r="AA2761" s="302"/>
      <c r="AD2761"/>
      <c r="AE2761"/>
    </row>
    <row r="2762" spans="2:31" ht="15" hidden="1">
      <c r="B2762" s="313">
        <f t="shared" si="42"/>
        <v>0</v>
      </c>
      <c r="C2762" s="303"/>
      <c r="D2762" s="303"/>
      <c r="E2762" s="303"/>
      <c r="F2762" s="303"/>
      <c r="G2762" s="303"/>
      <c r="H2762" s="303"/>
      <c r="I2762" s="303"/>
      <c r="J2762" s="303"/>
      <c r="K2762" s="302"/>
      <c r="L2762" s="302"/>
      <c r="M2762" s="302"/>
      <c r="N2762" s="302"/>
      <c r="O2762" s="302"/>
      <c r="P2762" s="302"/>
      <c r="Q2762" s="302"/>
      <c r="R2762" s="302"/>
      <c r="S2762" s="302"/>
      <c r="T2762" s="302"/>
      <c r="U2762" s="302"/>
      <c r="V2762" s="302"/>
      <c r="W2762" s="302"/>
      <c r="X2762" s="302"/>
      <c r="Y2762" s="302"/>
      <c r="Z2762" s="302"/>
      <c r="AA2762" s="302"/>
      <c r="AD2762"/>
      <c r="AE2762"/>
    </row>
    <row r="2763" spans="2:31" ht="15" hidden="1">
      <c r="B2763" s="313">
        <f t="shared" si="42"/>
        <v>0</v>
      </c>
      <c r="C2763" s="303"/>
      <c r="D2763" s="303"/>
      <c r="E2763" s="303"/>
      <c r="F2763" s="303"/>
      <c r="G2763" s="303"/>
      <c r="H2763" s="303"/>
      <c r="I2763" s="303"/>
      <c r="J2763" s="303"/>
      <c r="K2763" s="302"/>
      <c r="L2763" s="302"/>
      <c r="M2763" s="302"/>
      <c r="N2763" s="302"/>
      <c r="O2763" s="302"/>
      <c r="P2763" s="302"/>
      <c r="Q2763" s="302"/>
      <c r="R2763" s="302"/>
      <c r="S2763" s="302"/>
      <c r="T2763" s="302"/>
      <c r="U2763" s="302"/>
      <c r="V2763" s="302"/>
      <c r="W2763" s="302"/>
      <c r="X2763" s="302"/>
      <c r="Y2763" s="302"/>
      <c r="Z2763" s="302"/>
      <c r="AA2763" s="302"/>
      <c r="AD2763"/>
      <c r="AE2763"/>
    </row>
    <row r="2764" spans="2:31" ht="15" hidden="1">
      <c r="B2764" s="313">
        <f t="shared" ref="B2764:B2827" si="43">IF($C$8=$B$6,"",AA2764)</f>
        <v>0</v>
      </c>
      <c r="C2764" s="303"/>
      <c r="D2764" s="303"/>
      <c r="E2764" s="303"/>
      <c r="F2764" s="303"/>
      <c r="G2764" s="303"/>
      <c r="H2764" s="303"/>
      <c r="I2764" s="303"/>
      <c r="J2764" s="303"/>
      <c r="K2764" s="302"/>
      <c r="L2764" s="302"/>
      <c r="M2764" s="302"/>
      <c r="N2764" s="302"/>
      <c r="O2764" s="302"/>
      <c r="P2764" s="302"/>
      <c r="Q2764" s="302"/>
      <c r="R2764" s="302"/>
      <c r="S2764" s="302"/>
      <c r="T2764" s="302"/>
      <c r="U2764" s="302"/>
      <c r="V2764" s="302"/>
      <c r="W2764" s="302"/>
      <c r="X2764" s="302"/>
      <c r="Y2764" s="302"/>
      <c r="Z2764" s="302"/>
      <c r="AA2764" s="302"/>
      <c r="AD2764"/>
      <c r="AE2764"/>
    </row>
    <row r="2765" spans="2:31" ht="15" hidden="1">
      <c r="B2765" s="313">
        <f t="shared" si="43"/>
        <v>0</v>
      </c>
      <c r="C2765" s="303"/>
      <c r="D2765" s="303"/>
      <c r="E2765" s="303"/>
      <c r="F2765" s="303"/>
      <c r="G2765" s="303"/>
      <c r="H2765" s="303"/>
      <c r="I2765" s="303"/>
      <c r="J2765" s="303"/>
      <c r="K2765" s="302"/>
      <c r="L2765" s="302"/>
      <c r="M2765" s="302"/>
      <c r="N2765" s="302"/>
      <c r="O2765" s="302"/>
      <c r="P2765" s="302"/>
      <c r="Q2765" s="302"/>
      <c r="R2765" s="302"/>
      <c r="S2765" s="302"/>
      <c r="T2765" s="302"/>
      <c r="U2765" s="302"/>
      <c r="V2765" s="302"/>
      <c r="W2765" s="302"/>
      <c r="X2765" s="302"/>
      <c r="Y2765" s="302"/>
      <c r="Z2765" s="302"/>
      <c r="AA2765" s="302"/>
      <c r="AD2765"/>
      <c r="AE2765"/>
    </row>
    <row r="2766" spans="2:31" ht="15" hidden="1">
      <c r="B2766" s="313">
        <f t="shared" si="43"/>
        <v>0</v>
      </c>
      <c r="C2766" s="303"/>
      <c r="D2766" s="303"/>
      <c r="E2766" s="303"/>
      <c r="F2766" s="303"/>
      <c r="G2766" s="303"/>
      <c r="H2766" s="303"/>
      <c r="I2766" s="303"/>
      <c r="J2766" s="303"/>
      <c r="K2766" s="302"/>
      <c r="L2766" s="302"/>
      <c r="M2766" s="302"/>
      <c r="N2766" s="302"/>
      <c r="O2766" s="302"/>
      <c r="P2766" s="302"/>
      <c r="Q2766" s="302"/>
      <c r="R2766" s="302"/>
      <c r="S2766" s="302"/>
      <c r="T2766" s="302"/>
      <c r="U2766" s="302"/>
      <c r="V2766" s="302"/>
      <c r="W2766" s="302"/>
      <c r="X2766" s="302"/>
      <c r="Y2766" s="302"/>
      <c r="Z2766" s="302"/>
      <c r="AA2766" s="302"/>
      <c r="AD2766"/>
      <c r="AE2766"/>
    </row>
    <row r="2767" spans="2:31" ht="15" hidden="1">
      <c r="B2767" s="313">
        <f t="shared" si="43"/>
        <v>0</v>
      </c>
      <c r="C2767" s="303"/>
      <c r="D2767" s="303"/>
      <c r="E2767" s="303"/>
      <c r="F2767" s="303"/>
      <c r="G2767" s="303"/>
      <c r="H2767" s="303"/>
      <c r="I2767" s="303"/>
      <c r="J2767" s="303"/>
      <c r="K2767" s="302"/>
      <c r="L2767" s="302"/>
      <c r="M2767" s="302"/>
      <c r="N2767" s="302"/>
      <c r="O2767" s="302"/>
      <c r="P2767" s="302"/>
      <c r="Q2767" s="302"/>
      <c r="R2767" s="302"/>
      <c r="S2767" s="302"/>
      <c r="T2767" s="302"/>
      <c r="U2767" s="302"/>
      <c r="V2767" s="302"/>
      <c r="W2767" s="302"/>
      <c r="X2767" s="302"/>
      <c r="Y2767" s="302"/>
      <c r="Z2767" s="302"/>
      <c r="AA2767" s="302"/>
      <c r="AD2767"/>
      <c r="AE2767"/>
    </row>
    <row r="2768" spans="2:31" ht="15" hidden="1">
      <c r="B2768" s="313">
        <f t="shared" si="43"/>
        <v>0</v>
      </c>
      <c r="C2768" s="303"/>
      <c r="D2768" s="303"/>
      <c r="E2768" s="303"/>
      <c r="F2768" s="303"/>
      <c r="G2768" s="303"/>
      <c r="H2768" s="303"/>
      <c r="I2768" s="303"/>
      <c r="J2768" s="303"/>
      <c r="K2768" s="302"/>
      <c r="L2768" s="302"/>
      <c r="M2768" s="302"/>
      <c r="N2768" s="302"/>
      <c r="O2768" s="302"/>
      <c r="P2768" s="302"/>
      <c r="Q2768" s="302"/>
      <c r="R2768" s="302"/>
      <c r="S2768" s="302"/>
      <c r="T2768" s="302"/>
      <c r="U2768" s="302"/>
      <c r="V2768" s="302"/>
      <c r="W2768" s="302"/>
      <c r="X2768" s="302"/>
      <c r="Y2768" s="302"/>
      <c r="Z2768" s="302"/>
      <c r="AA2768" s="302"/>
      <c r="AD2768"/>
      <c r="AE2768"/>
    </row>
    <row r="2769" spans="2:31" ht="15" hidden="1">
      <c r="B2769" s="313">
        <f t="shared" si="43"/>
        <v>0</v>
      </c>
      <c r="C2769" s="303"/>
      <c r="D2769" s="303"/>
      <c r="E2769" s="303"/>
      <c r="F2769" s="303"/>
      <c r="G2769" s="303"/>
      <c r="H2769" s="303"/>
      <c r="I2769" s="303"/>
      <c r="J2769" s="303"/>
      <c r="K2769" s="302"/>
      <c r="L2769" s="302"/>
      <c r="M2769" s="302"/>
      <c r="N2769" s="302"/>
      <c r="O2769" s="302"/>
      <c r="P2769" s="302"/>
      <c r="Q2769" s="302"/>
      <c r="R2769" s="302"/>
      <c r="S2769" s="302"/>
      <c r="T2769" s="302"/>
      <c r="U2769" s="302"/>
      <c r="V2769" s="302"/>
      <c r="W2769" s="302"/>
      <c r="X2769" s="302"/>
      <c r="Y2769" s="302"/>
      <c r="Z2769" s="302"/>
      <c r="AA2769" s="302"/>
      <c r="AD2769"/>
      <c r="AE2769"/>
    </row>
    <row r="2770" spans="2:31" ht="15" hidden="1">
      <c r="B2770" s="313">
        <f t="shared" si="43"/>
        <v>0</v>
      </c>
      <c r="C2770" s="303"/>
      <c r="D2770" s="303"/>
      <c r="E2770" s="303"/>
      <c r="F2770" s="303"/>
      <c r="G2770" s="303"/>
      <c r="H2770" s="303"/>
      <c r="I2770" s="303"/>
      <c r="J2770" s="303"/>
      <c r="K2770" s="302"/>
      <c r="L2770" s="302"/>
      <c r="M2770" s="302"/>
      <c r="N2770" s="302"/>
      <c r="O2770" s="302"/>
      <c r="P2770" s="302"/>
      <c r="Q2770" s="302"/>
      <c r="R2770" s="302"/>
      <c r="S2770" s="302"/>
      <c r="T2770" s="302"/>
      <c r="U2770" s="302"/>
      <c r="V2770" s="302"/>
      <c r="W2770" s="302"/>
      <c r="X2770" s="302"/>
      <c r="Y2770" s="302"/>
      <c r="Z2770" s="302"/>
      <c r="AA2770" s="302"/>
      <c r="AD2770"/>
      <c r="AE2770"/>
    </row>
    <row r="2771" spans="2:31" ht="15" hidden="1">
      <c r="B2771" s="313">
        <f t="shared" si="43"/>
        <v>0</v>
      </c>
      <c r="C2771" s="303"/>
      <c r="D2771" s="303"/>
      <c r="E2771" s="303"/>
      <c r="F2771" s="303"/>
      <c r="G2771" s="303"/>
      <c r="H2771" s="303"/>
      <c r="I2771" s="303"/>
      <c r="J2771" s="303"/>
      <c r="K2771" s="302"/>
      <c r="L2771" s="302"/>
      <c r="M2771" s="302"/>
      <c r="N2771" s="302"/>
      <c r="O2771" s="302"/>
      <c r="P2771" s="302"/>
      <c r="Q2771" s="302"/>
      <c r="R2771" s="302"/>
      <c r="S2771" s="302"/>
      <c r="T2771" s="302"/>
      <c r="U2771" s="302"/>
      <c r="V2771" s="302"/>
      <c r="W2771" s="302"/>
      <c r="X2771" s="302"/>
      <c r="Y2771" s="302"/>
      <c r="Z2771" s="302"/>
      <c r="AA2771" s="302"/>
      <c r="AD2771"/>
      <c r="AE2771"/>
    </row>
    <row r="2772" spans="2:31" ht="15" hidden="1">
      <c r="B2772" s="313">
        <f t="shared" si="43"/>
        <v>0</v>
      </c>
      <c r="C2772" s="303"/>
      <c r="D2772" s="303"/>
      <c r="E2772" s="303"/>
      <c r="F2772" s="303"/>
      <c r="G2772" s="303"/>
      <c r="H2772" s="303"/>
      <c r="I2772" s="303"/>
      <c r="J2772" s="303"/>
      <c r="K2772" s="302"/>
      <c r="L2772" s="302"/>
      <c r="M2772" s="302"/>
      <c r="N2772" s="302"/>
      <c r="O2772" s="302"/>
      <c r="P2772" s="302"/>
      <c r="Q2772" s="302"/>
      <c r="R2772" s="302"/>
      <c r="S2772" s="302"/>
      <c r="T2772" s="302"/>
      <c r="U2772" s="302"/>
      <c r="V2772" s="302"/>
      <c r="W2772" s="302"/>
      <c r="X2772" s="302"/>
      <c r="Y2772" s="302"/>
      <c r="Z2772" s="302"/>
      <c r="AA2772" s="302"/>
      <c r="AD2772"/>
      <c r="AE2772"/>
    </row>
    <row r="2773" spans="2:31" ht="15" hidden="1">
      <c r="B2773" s="313">
        <f t="shared" si="43"/>
        <v>0</v>
      </c>
      <c r="C2773" s="303"/>
      <c r="D2773" s="303"/>
      <c r="E2773" s="303"/>
      <c r="F2773" s="303"/>
      <c r="G2773" s="303"/>
      <c r="H2773" s="303"/>
      <c r="I2773" s="303"/>
      <c r="J2773" s="303"/>
      <c r="K2773" s="302"/>
      <c r="L2773" s="302"/>
      <c r="M2773" s="302"/>
      <c r="N2773" s="302"/>
      <c r="O2773" s="302"/>
      <c r="P2773" s="302"/>
      <c r="Q2773" s="302"/>
      <c r="R2773" s="302"/>
      <c r="S2773" s="302"/>
      <c r="T2773" s="302"/>
      <c r="U2773" s="302"/>
      <c r="V2773" s="302"/>
      <c r="W2773" s="302"/>
      <c r="X2773" s="302"/>
      <c r="Y2773" s="302"/>
      <c r="Z2773" s="302"/>
      <c r="AA2773" s="302"/>
      <c r="AD2773"/>
      <c r="AE2773"/>
    </row>
    <row r="2774" spans="2:31" ht="15" hidden="1">
      <c r="B2774" s="313">
        <f t="shared" si="43"/>
        <v>0</v>
      </c>
      <c r="C2774" s="303"/>
      <c r="D2774" s="303"/>
      <c r="E2774" s="303"/>
      <c r="F2774" s="303"/>
      <c r="G2774" s="303"/>
      <c r="H2774" s="303"/>
      <c r="I2774" s="303"/>
      <c r="J2774" s="303"/>
      <c r="K2774" s="302"/>
      <c r="L2774" s="302"/>
      <c r="M2774" s="302"/>
      <c r="N2774" s="302"/>
      <c r="O2774" s="302"/>
      <c r="P2774" s="302"/>
      <c r="Q2774" s="302"/>
      <c r="R2774" s="302"/>
      <c r="S2774" s="302"/>
      <c r="T2774" s="302"/>
      <c r="U2774" s="302"/>
      <c r="V2774" s="302"/>
      <c r="W2774" s="302"/>
      <c r="X2774" s="302"/>
      <c r="Y2774" s="302"/>
      <c r="Z2774" s="302"/>
      <c r="AA2774" s="302"/>
      <c r="AD2774"/>
      <c r="AE2774"/>
    </row>
    <row r="2775" spans="2:31" ht="15" hidden="1">
      <c r="B2775" s="313">
        <f t="shared" si="43"/>
        <v>0</v>
      </c>
      <c r="C2775" s="303"/>
      <c r="D2775" s="303"/>
      <c r="E2775" s="303"/>
      <c r="F2775" s="303"/>
      <c r="G2775" s="303"/>
      <c r="H2775" s="303"/>
      <c r="I2775" s="303"/>
      <c r="J2775" s="303"/>
      <c r="K2775" s="302"/>
      <c r="L2775" s="302"/>
      <c r="M2775" s="302"/>
      <c r="N2775" s="302"/>
      <c r="O2775" s="302"/>
      <c r="P2775" s="302"/>
      <c r="Q2775" s="302"/>
      <c r="R2775" s="302"/>
      <c r="S2775" s="302"/>
      <c r="T2775" s="302"/>
      <c r="U2775" s="302"/>
      <c r="V2775" s="302"/>
      <c r="W2775" s="302"/>
      <c r="X2775" s="302"/>
      <c r="Y2775" s="302"/>
      <c r="Z2775" s="302"/>
      <c r="AA2775" s="302"/>
      <c r="AD2775"/>
      <c r="AE2775"/>
    </row>
    <row r="2776" spans="2:31" ht="15" hidden="1">
      <c r="B2776" s="313">
        <f t="shared" si="43"/>
        <v>0</v>
      </c>
      <c r="C2776" s="303"/>
      <c r="D2776" s="303"/>
      <c r="E2776" s="303"/>
      <c r="F2776" s="303"/>
      <c r="G2776" s="303"/>
      <c r="H2776" s="303"/>
      <c r="I2776" s="303"/>
      <c r="J2776" s="303"/>
      <c r="K2776" s="302"/>
      <c r="L2776" s="302"/>
      <c r="M2776" s="302"/>
      <c r="N2776" s="302"/>
      <c r="O2776" s="302"/>
      <c r="P2776" s="302"/>
      <c r="Q2776" s="302"/>
      <c r="R2776" s="302"/>
      <c r="S2776" s="302"/>
      <c r="T2776" s="302"/>
      <c r="U2776" s="302"/>
      <c r="V2776" s="302"/>
      <c r="W2776" s="302"/>
      <c r="X2776" s="302"/>
      <c r="Y2776" s="302"/>
      <c r="Z2776" s="302"/>
      <c r="AA2776" s="302"/>
      <c r="AD2776"/>
      <c r="AE2776"/>
    </row>
    <row r="2777" spans="2:31" ht="15" hidden="1">
      <c r="B2777" s="313">
        <f t="shared" si="43"/>
        <v>0</v>
      </c>
      <c r="C2777" s="303"/>
      <c r="D2777" s="303"/>
      <c r="E2777" s="303"/>
      <c r="F2777" s="303"/>
      <c r="G2777" s="303"/>
      <c r="H2777" s="303"/>
      <c r="I2777" s="303"/>
      <c r="J2777" s="303"/>
      <c r="K2777" s="302"/>
      <c r="L2777" s="302"/>
      <c r="M2777" s="302"/>
      <c r="N2777" s="302"/>
      <c r="O2777" s="302"/>
      <c r="P2777" s="302"/>
      <c r="Q2777" s="302"/>
      <c r="R2777" s="302"/>
      <c r="S2777" s="302"/>
      <c r="T2777" s="302"/>
      <c r="U2777" s="302"/>
      <c r="V2777" s="302"/>
      <c r="W2777" s="302"/>
      <c r="X2777" s="302"/>
      <c r="Y2777" s="302"/>
      <c r="Z2777" s="302"/>
      <c r="AA2777" s="302"/>
      <c r="AD2777"/>
      <c r="AE2777"/>
    </row>
    <row r="2778" spans="2:31" ht="15" hidden="1">
      <c r="B2778" s="313">
        <f t="shared" si="43"/>
        <v>0</v>
      </c>
      <c r="C2778" s="303"/>
      <c r="D2778" s="303"/>
      <c r="E2778" s="303"/>
      <c r="F2778" s="303"/>
      <c r="G2778" s="303"/>
      <c r="H2778" s="303"/>
      <c r="I2778" s="303"/>
      <c r="J2778" s="303"/>
      <c r="K2778" s="302"/>
      <c r="L2778" s="302"/>
      <c r="M2778" s="302"/>
      <c r="N2778" s="302"/>
      <c r="O2778" s="302"/>
      <c r="P2778" s="302"/>
      <c r="Q2778" s="302"/>
      <c r="R2778" s="302"/>
      <c r="S2778" s="302"/>
      <c r="T2778" s="302"/>
      <c r="U2778" s="302"/>
      <c r="V2778" s="302"/>
      <c r="W2778" s="302"/>
      <c r="X2778" s="302"/>
      <c r="Y2778" s="302"/>
      <c r="Z2778" s="302"/>
      <c r="AA2778" s="302"/>
      <c r="AD2778"/>
      <c r="AE2778"/>
    </row>
    <row r="2779" spans="2:31" ht="15" hidden="1">
      <c r="B2779" s="313">
        <f t="shared" si="43"/>
        <v>0</v>
      </c>
      <c r="C2779" s="303"/>
      <c r="D2779" s="303"/>
      <c r="E2779" s="303"/>
      <c r="F2779" s="303"/>
      <c r="G2779" s="303"/>
      <c r="H2779" s="303"/>
      <c r="I2779" s="303"/>
      <c r="J2779" s="303"/>
      <c r="K2779" s="302"/>
      <c r="L2779" s="302"/>
      <c r="M2779" s="302"/>
      <c r="N2779" s="302"/>
      <c r="O2779" s="302"/>
      <c r="P2779" s="302"/>
      <c r="Q2779" s="302"/>
      <c r="R2779" s="302"/>
      <c r="S2779" s="302"/>
      <c r="T2779" s="302"/>
      <c r="U2779" s="302"/>
      <c r="V2779" s="302"/>
      <c r="W2779" s="302"/>
      <c r="X2779" s="302"/>
      <c r="Y2779" s="302"/>
      <c r="Z2779" s="302"/>
      <c r="AA2779" s="302"/>
      <c r="AD2779"/>
      <c r="AE2779"/>
    </row>
    <row r="2780" spans="2:31" ht="15" hidden="1">
      <c r="B2780" s="313">
        <f t="shared" si="43"/>
        <v>0</v>
      </c>
      <c r="C2780" s="303"/>
      <c r="D2780" s="303"/>
      <c r="E2780" s="303"/>
      <c r="F2780" s="303"/>
      <c r="G2780" s="303"/>
      <c r="H2780" s="303"/>
      <c r="I2780" s="303"/>
      <c r="J2780" s="303"/>
      <c r="K2780" s="302"/>
      <c r="L2780" s="302"/>
      <c r="M2780" s="302"/>
      <c r="N2780" s="302"/>
      <c r="O2780" s="302"/>
      <c r="P2780" s="302"/>
      <c r="Q2780" s="302"/>
      <c r="R2780" s="302"/>
      <c r="S2780" s="302"/>
      <c r="T2780" s="302"/>
      <c r="U2780" s="302"/>
      <c r="V2780" s="302"/>
      <c r="W2780" s="302"/>
      <c r="X2780" s="302"/>
      <c r="Y2780" s="302"/>
      <c r="Z2780" s="302"/>
      <c r="AA2780" s="302"/>
      <c r="AD2780"/>
      <c r="AE2780"/>
    </row>
    <row r="2781" spans="2:31" ht="15" hidden="1">
      <c r="B2781" s="313">
        <f t="shared" si="43"/>
        <v>0</v>
      </c>
      <c r="C2781" s="303"/>
      <c r="D2781" s="303"/>
      <c r="E2781" s="303"/>
      <c r="F2781" s="303"/>
      <c r="G2781" s="303"/>
      <c r="H2781" s="303"/>
      <c r="I2781" s="303"/>
      <c r="J2781" s="303"/>
      <c r="K2781" s="302"/>
      <c r="L2781" s="302"/>
      <c r="M2781" s="302"/>
      <c r="N2781" s="302"/>
      <c r="O2781" s="302"/>
      <c r="P2781" s="302"/>
      <c r="Q2781" s="302"/>
      <c r="R2781" s="302"/>
      <c r="S2781" s="302"/>
      <c r="T2781" s="302"/>
      <c r="U2781" s="302"/>
      <c r="V2781" s="302"/>
      <c r="W2781" s="302"/>
      <c r="X2781" s="302"/>
      <c r="Y2781" s="302"/>
      <c r="Z2781" s="302"/>
      <c r="AA2781" s="302"/>
      <c r="AD2781"/>
      <c r="AE2781"/>
    </row>
    <row r="2782" spans="2:31" ht="15" hidden="1">
      <c r="B2782" s="313">
        <f t="shared" si="43"/>
        <v>0</v>
      </c>
      <c r="C2782" s="303"/>
      <c r="D2782" s="303"/>
      <c r="E2782" s="303"/>
      <c r="F2782" s="303"/>
      <c r="G2782" s="303"/>
      <c r="H2782" s="303"/>
      <c r="I2782" s="303"/>
      <c r="J2782" s="303"/>
      <c r="K2782" s="302"/>
      <c r="L2782" s="302"/>
      <c r="M2782" s="302"/>
      <c r="N2782" s="302"/>
      <c r="O2782" s="302"/>
      <c r="P2782" s="302"/>
      <c r="Q2782" s="302"/>
      <c r="R2782" s="302"/>
      <c r="S2782" s="302"/>
      <c r="T2782" s="302"/>
      <c r="U2782" s="302"/>
      <c r="V2782" s="302"/>
      <c r="W2782" s="302"/>
      <c r="X2782" s="302"/>
      <c r="Y2782" s="302"/>
      <c r="Z2782" s="302"/>
      <c r="AA2782" s="302"/>
      <c r="AD2782"/>
      <c r="AE2782"/>
    </row>
    <row r="2783" spans="2:31" ht="15" hidden="1">
      <c r="B2783" s="313">
        <f t="shared" si="43"/>
        <v>0</v>
      </c>
      <c r="C2783" s="303"/>
      <c r="D2783" s="303"/>
      <c r="E2783" s="303"/>
      <c r="F2783" s="303"/>
      <c r="G2783" s="303"/>
      <c r="H2783" s="303"/>
      <c r="I2783" s="303"/>
      <c r="J2783" s="303"/>
      <c r="K2783" s="302"/>
      <c r="L2783" s="302"/>
      <c r="M2783" s="302"/>
      <c r="N2783" s="302"/>
      <c r="O2783" s="302"/>
      <c r="P2783" s="302"/>
      <c r="Q2783" s="302"/>
      <c r="R2783" s="302"/>
      <c r="S2783" s="302"/>
      <c r="T2783" s="302"/>
      <c r="U2783" s="302"/>
      <c r="V2783" s="302"/>
      <c r="W2783" s="302"/>
      <c r="X2783" s="302"/>
      <c r="Y2783" s="302"/>
      <c r="Z2783" s="302"/>
      <c r="AA2783" s="302"/>
      <c r="AD2783"/>
      <c r="AE2783"/>
    </row>
    <row r="2784" spans="2:31" ht="15" hidden="1">
      <c r="B2784" s="313">
        <f t="shared" si="43"/>
        <v>0</v>
      </c>
      <c r="C2784" s="303"/>
      <c r="D2784" s="303"/>
      <c r="E2784" s="303"/>
      <c r="F2784" s="303"/>
      <c r="G2784" s="303"/>
      <c r="H2784" s="303"/>
      <c r="I2784" s="303"/>
      <c r="J2784" s="303"/>
      <c r="K2784" s="302"/>
      <c r="L2784" s="302"/>
      <c r="M2784" s="302"/>
      <c r="N2784" s="302"/>
      <c r="O2784" s="302"/>
      <c r="P2784" s="302"/>
      <c r="Q2784" s="302"/>
      <c r="R2784" s="302"/>
      <c r="S2784" s="302"/>
      <c r="T2784" s="302"/>
      <c r="U2784" s="302"/>
      <c r="V2784" s="302"/>
      <c r="W2784" s="302"/>
      <c r="X2784" s="302"/>
      <c r="Y2784" s="302"/>
      <c r="Z2784" s="302"/>
      <c r="AA2784" s="302"/>
      <c r="AD2784"/>
      <c r="AE2784"/>
    </row>
    <row r="2785" spans="2:31" ht="15" hidden="1">
      <c r="B2785" s="313">
        <f t="shared" si="43"/>
        <v>0</v>
      </c>
      <c r="C2785" s="303"/>
      <c r="D2785" s="303"/>
      <c r="E2785" s="303"/>
      <c r="F2785" s="303"/>
      <c r="G2785" s="303"/>
      <c r="H2785" s="303"/>
      <c r="I2785" s="303"/>
      <c r="J2785" s="303"/>
      <c r="K2785" s="302"/>
      <c r="L2785" s="302"/>
      <c r="M2785" s="302"/>
      <c r="N2785" s="302"/>
      <c r="O2785" s="302"/>
      <c r="P2785" s="302"/>
      <c r="Q2785" s="302"/>
      <c r="R2785" s="302"/>
      <c r="S2785" s="302"/>
      <c r="T2785" s="302"/>
      <c r="U2785" s="302"/>
      <c r="V2785" s="302"/>
      <c r="W2785" s="302"/>
      <c r="X2785" s="302"/>
      <c r="Y2785" s="302"/>
      <c r="Z2785" s="302"/>
      <c r="AA2785" s="302"/>
      <c r="AD2785"/>
      <c r="AE2785"/>
    </row>
    <row r="2786" spans="2:31" ht="15" hidden="1">
      <c r="B2786" s="313">
        <f t="shared" si="43"/>
        <v>0</v>
      </c>
      <c r="C2786" s="303"/>
      <c r="D2786" s="303"/>
      <c r="E2786" s="303"/>
      <c r="F2786" s="303"/>
      <c r="G2786" s="303"/>
      <c r="H2786" s="303"/>
      <c r="I2786" s="303"/>
      <c r="J2786" s="303"/>
      <c r="K2786" s="302"/>
      <c r="L2786" s="302"/>
      <c r="M2786" s="302"/>
      <c r="N2786" s="302"/>
      <c r="O2786" s="302"/>
      <c r="P2786" s="302"/>
      <c r="Q2786" s="302"/>
      <c r="R2786" s="302"/>
      <c r="S2786" s="302"/>
      <c r="T2786" s="302"/>
      <c r="U2786" s="302"/>
      <c r="V2786" s="302"/>
      <c r="W2786" s="302"/>
      <c r="X2786" s="302"/>
      <c r="Y2786" s="302"/>
      <c r="Z2786" s="302"/>
      <c r="AA2786" s="302"/>
      <c r="AD2786"/>
      <c r="AE2786"/>
    </row>
    <row r="2787" spans="2:31" ht="15" hidden="1">
      <c r="B2787" s="313">
        <f t="shared" si="43"/>
        <v>0</v>
      </c>
      <c r="C2787" s="303"/>
      <c r="D2787" s="303"/>
      <c r="E2787" s="303"/>
      <c r="F2787" s="303"/>
      <c r="G2787" s="303"/>
      <c r="H2787" s="303"/>
      <c r="I2787" s="303"/>
      <c r="J2787" s="303"/>
      <c r="K2787" s="302"/>
      <c r="L2787" s="302"/>
      <c r="M2787" s="302"/>
      <c r="N2787" s="302"/>
      <c r="O2787" s="302"/>
      <c r="P2787" s="302"/>
      <c r="Q2787" s="302"/>
      <c r="R2787" s="302"/>
      <c r="S2787" s="302"/>
      <c r="T2787" s="302"/>
      <c r="U2787" s="302"/>
      <c r="V2787" s="302"/>
      <c r="W2787" s="302"/>
      <c r="X2787" s="302"/>
      <c r="Y2787" s="302"/>
      <c r="Z2787" s="302"/>
      <c r="AA2787" s="302"/>
      <c r="AD2787"/>
      <c r="AE2787"/>
    </row>
    <row r="2788" spans="2:31" ht="15" hidden="1">
      <c r="B2788" s="313">
        <f t="shared" si="43"/>
        <v>0</v>
      </c>
      <c r="C2788" s="303"/>
      <c r="D2788" s="303"/>
      <c r="E2788" s="303"/>
      <c r="F2788" s="303"/>
      <c r="G2788" s="303"/>
      <c r="H2788" s="303"/>
      <c r="I2788" s="303"/>
      <c r="J2788" s="303"/>
      <c r="K2788" s="302"/>
      <c r="L2788" s="302"/>
      <c r="M2788" s="302"/>
      <c r="N2788" s="302"/>
      <c r="O2788" s="302"/>
      <c r="P2788" s="302"/>
      <c r="Q2788" s="302"/>
      <c r="R2788" s="302"/>
      <c r="S2788" s="302"/>
      <c r="T2788" s="302"/>
      <c r="U2788" s="302"/>
      <c r="V2788" s="302"/>
      <c r="W2788" s="302"/>
      <c r="X2788" s="302"/>
      <c r="Y2788" s="302"/>
      <c r="Z2788" s="302"/>
      <c r="AA2788" s="302"/>
      <c r="AD2788"/>
      <c r="AE2788"/>
    </row>
    <row r="2789" spans="2:31" ht="15" hidden="1">
      <c r="B2789" s="313">
        <f t="shared" si="43"/>
        <v>0</v>
      </c>
      <c r="C2789" s="303"/>
      <c r="D2789" s="303"/>
      <c r="E2789" s="303"/>
      <c r="F2789" s="303"/>
      <c r="G2789" s="303"/>
      <c r="H2789" s="303"/>
      <c r="I2789" s="303"/>
      <c r="J2789" s="303"/>
      <c r="K2789" s="302"/>
      <c r="L2789" s="302"/>
      <c r="M2789" s="302"/>
      <c r="N2789" s="302"/>
      <c r="O2789" s="302"/>
      <c r="P2789" s="302"/>
      <c r="Q2789" s="302"/>
      <c r="R2789" s="302"/>
      <c r="S2789" s="302"/>
      <c r="T2789" s="302"/>
      <c r="U2789" s="302"/>
      <c r="V2789" s="302"/>
      <c r="W2789" s="302"/>
      <c r="X2789" s="302"/>
      <c r="Y2789" s="302"/>
      <c r="Z2789" s="302"/>
      <c r="AA2789" s="302"/>
      <c r="AD2789"/>
      <c r="AE2789"/>
    </row>
    <row r="2790" spans="2:31" ht="15" hidden="1">
      <c r="B2790" s="313">
        <f t="shared" si="43"/>
        <v>0</v>
      </c>
      <c r="C2790" s="303"/>
      <c r="D2790" s="303"/>
      <c r="E2790" s="303"/>
      <c r="F2790" s="303"/>
      <c r="G2790" s="303"/>
      <c r="H2790" s="303"/>
      <c r="I2790" s="303"/>
      <c r="J2790" s="303"/>
      <c r="K2790" s="302"/>
      <c r="L2790" s="302"/>
      <c r="M2790" s="302"/>
      <c r="N2790" s="302"/>
      <c r="O2790" s="302"/>
      <c r="P2790" s="302"/>
      <c r="Q2790" s="302"/>
      <c r="R2790" s="302"/>
      <c r="S2790" s="302"/>
      <c r="T2790" s="302"/>
      <c r="U2790" s="302"/>
      <c r="V2790" s="302"/>
      <c r="W2790" s="302"/>
      <c r="X2790" s="302"/>
      <c r="Y2790" s="302"/>
      <c r="Z2790" s="302"/>
      <c r="AA2790" s="302"/>
      <c r="AD2790"/>
      <c r="AE2790"/>
    </row>
    <row r="2791" spans="2:31" ht="15" hidden="1">
      <c r="B2791" s="313">
        <f t="shared" si="43"/>
        <v>0</v>
      </c>
      <c r="C2791" s="303"/>
      <c r="D2791" s="303"/>
      <c r="E2791" s="303"/>
      <c r="F2791" s="303"/>
      <c r="G2791" s="303"/>
      <c r="H2791" s="303"/>
      <c r="I2791" s="303"/>
      <c r="J2791" s="303"/>
      <c r="K2791" s="302"/>
      <c r="L2791" s="302"/>
      <c r="M2791" s="302"/>
      <c r="N2791" s="302"/>
      <c r="O2791" s="302"/>
      <c r="P2791" s="302"/>
      <c r="Q2791" s="302"/>
      <c r="R2791" s="302"/>
      <c r="S2791" s="302"/>
      <c r="T2791" s="302"/>
      <c r="U2791" s="302"/>
      <c r="V2791" s="302"/>
      <c r="W2791" s="302"/>
      <c r="X2791" s="302"/>
      <c r="Y2791" s="302"/>
      <c r="Z2791" s="302"/>
      <c r="AA2791" s="302"/>
      <c r="AD2791"/>
      <c r="AE2791"/>
    </row>
    <row r="2792" spans="2:31" ht="15" hidden="1">
      <c r="B2792" s="313">
        <f t="shared" si="43"/>
        <v>0</v>
      </c>
      <c r="C2792" s="303"/>
      <c r="D2792" s="303"/>
      <c r="E2792" s="303"/>
      <c r="F2792" s="303"/>
      <c r="G2792" s="303"/>
      <c r="H2792" s="303"/>
      <c r="I2792" s="303"/>
      <c r="J2792" s="303"/>
      <c r="K2792" s="302"/>
      <c r="L2792" s="302"/>
      <c r="M2792" s="302"/>
      <c r="N2792" s="302"/>
      <c r="O2792" s="302"/>
      <c r="P2792" s="302"/>
      <c r="Q2792" s="302"/>
      <c r="R2792" s="302"/>
      <c r="S2792" s="302"/>
      <c r="T2792" s="302"/>
      <c r="U2792" s="302"/>
      <c r="V2792" s="302"/>
      <c r="W2792" s="302"/>
      <c r="X2792" s="302"/>
      <c r="Y2792" s="302"/>
      <c r="Z2792" s="302"/>
      <c r="AA2792" s="302"/>
      <c r="AD2792"/>
      <c r="AE2792"/>
    </row>
    <row r="2793" spans="2:31" ht="15" hidden="1">
      <c r="B2793" s="313">
        <f t="shared" si="43"/>
        <v>0</v>
      </c>
      <c r="C2793" s="303"/>
      <c r="D2793" s="303"/>
      <c r="E2793" s="303"/>
      <c r="F2793" s="303"/>
      <c r="G2793" s="303"/>
      <c r="H2793" s="303"/>
      <c r="I2793" s="303"/>
      <c r="J2793" s="303"/>
      <c r="K2793" s="302"/>
      <c r="L2793" s="302"/>
      <c r="M2793" s="302"/>
      <c r="N2793" s="302"/>
      <c r="O2793" s="302"/>
      <c r="P2793" s="302"/>
      <c r="Q2793" s="302"/>
      <c r="R2793" s="302"/>
      <c r="S2793" s="302"/>
      <c r="T2793" s="302"/>
      <c r="U2793" s="302"/>
      <c r="V2793" s="302"/>
      <c r="W2793" s="302"/>
      <c r="X2793" s="302"/>
      <c r="Y2793" s="302"/>
      <c r="Z2793" s="302"/>
      <c r="AA2793" s="302"/>
      <c r="AD2793"/>
      <c r="AE2793"/>
    </row>
    <row r="2794" spans="2:31" ht="15" hidden="1">
      <c r="B2794" s="313">
        <f t="shared" si="43"/>
        <v>0</v>
      </c>
      <c r="C2794" s="303"/>
      <c r="D2794" s="303"/>
      <c r="E2794" s="303"/>
      <c r="F2794" s="303"/>
      <c r="G2794" s="303"/>
      <c r="H2794" s="303"/>
      <c r="I2794" s="303"/>
      <c r="J2794" s="303"/>
      <c r="K2794" s="302"/>
      <c r="L2794" s="302"/>
      <c r="M2794" s="302"/>
      <c r="N2794" s="302"/>
      <c r="O2794" s="302"/>
      <c r="P2794" s="302"/>
      <c r="Q2794" s="302"/>
      <c r="R2794" s="302"/>
      <c r="S2794" s="302"/>
      <c r="T2794" s="302"/>
      <c r="U2794" s="302"/>
      <c r="V2794" s="302"/>
      <c r="W2794" s="302"/>
      <c r="X2794" s="302"/>
      <c r="Y2794" s="302"/>
      <c r="Z2794" s="302"/>
      <c r="AA2794" s="302"/>
      <c r="AD2794"/>
      <c r="AE2794"/>
    </row>
    <row r="2795" spans="2:31" ht="15" hidden="1">
      <c r="B2795" s="313">
        <f t="shared" si="43"/>
        <v>0</v>
      </c>
      <c r="C2795" s="303"/>
      <c r="D2795" s="303"/>
      <c r="E2795" s="303"/>
      <c r="F2795" s="303"/>
      <c r="G2795" s="303"/>
      <c r="H2795" s="303"/>
      <c r="I2795" s="303"/>
      <c r="J2795" s="303"/>
      <c r="K2795" s="302"/>
      <c r="L2795" s="302"/>
      <c r="M2795" s="302"/>
      <c r="N2795" s="302"/>
      <c r="O2795" s="302"/>
      <c r="P2795" s="302"/>
      <c r="Q2795" s="302"/>
      <c r="R2795" s="302"/>
      <c r="S2795" s="302"/>
      <c r="T2795" s="302"/>
      <c r="U2795" s="302"/>
      <c r="V2795" s="302"/>
      <c r="W2795" s="302"/>
      <c r="X2795" s="302"/>
      <c r="Y2795" s="302"/>
      <c r="Z2795" s="302"/>
      <c r="AA2795" s="302"/>
      <c r="AD2795"/>
      <c r="AE2795"/>
    </row>
    <row r="2796" spans="2:31" ht="15" hidden="1">
      <c r="B2796" s="313">
        <f t="shared" si="43"/>
        <v>0</v>
      </c>
      <c r="C2796" s="303"/>
      <c r="D2796" s="303"/>
      <c r="E2796" s="303"/>
      <c r="F2796" s="303"/>
      <c r="G2796" s="303"/>
      <c r="H2796" s="303"/>
      <c r="I2796" s="303"/>
      <c r="J2796" s="303"/>
      <c r="K2796" s="302"/>
      <c r="L2796" s="302"/>
      <c r="M2796" s="302"/>
      <c r="N2796" s="302"/>
      <c r="O2796" s="302"/>
      <c r="P2796" s="302"/>
      <c r="Q2796" s="302"/>
      <c r="R2796" s="302"/>
      <c r="S2796" s="302"/>
      <c r="T2796" s="302"/>
      <c r="U2796" s="302"/>
      <c r="V2796" s="302"/>
      <c r="W2796" s="302"/>
      <c r="X2796" s="302"/>
      <c r="Y2796" s="302"/>
      <c r="Z2796" s="302"/>
      <c r="AA2796" s="302"/>
      <c r="AD2796"/>
      <c r="AE2796"/>
    </row>
    <row r="2797" spans="2:31" ht="15" hidden="1">
      <c r="B2797" s="313">
        <f t="shared" si="43"/>
        <v>0</v>
      </c>
      <c r="C2797" s="303"/>
      <c r="D2797" s="303"/>
      <c r="E2797" s="303"/>
      <c r="F2797" s="303"/>
      <c r="G2797" s="303"/>
      <c r="H2797" s="303"/>
      <c r="I2797" s="303"/>
      <c r="J2797" s="303"/>
      <c r="K2797" s="302"/>
      <c r="L2797" s="302"/>
      <c r="M2797" s="302"/>
      <c r="N2797" s="302"/>
      <c r="O2797" s="302"/>
      <c r="P2797" s="302"/>
      <c r="Q2797" s="302"/>
      <c r="R2797" s="302"/>
      <c r="S2797" s="302"/>
      <c r="T2797" s="302"/>
      <c r="U2797" s="302"/>
      <c r="V2797" s="302"/>
      <c r="W2797" s="302"/>
      <c r="X2797" s="302"/>
      <c r="Y2797" s="302"/>
      <c r="Z2797" s="302"/>
      <c r="AA2797" s="302"/>
      <c r="AD2797"/>
      <c r="AE2797"/>
    </row>
    <row r="2798" spans="2:31" ht="15" hidden="1">
      <c r="B2798" s="313">
        <f t="shared" si="43"/>
        <v>0</v>
      </c>
      <c r="C2798" s="303"/>
      <c r="D2798" s="303"/>
      <c r="E2798" s="303"/>
      <c r="F2798" s="303"/>
      <c r="G2798" s="303"/>
      <c r="H2798" s="303"/>
      <c r="I2798" s="303"/>
      <c r="J2798" s="303"/>
      <c r="K2798" s="302"/>
      <c r="L2798" s="302"/>
      <c r="M2798" s="302"/>
      <c r="N2798" s="302"/>
      <c r="O2798" s="302"/>
      <c r="P2798" s="302"/>
      <c r="Q2798" s="302"/>
      <c r="R2798" s="302"/>
      <c r="S2798" s="302"/>
      <c r="T2798" s="302"/>
      <c r="U2798" s="302"/>
      <c r="V2798" s="302"/>
      <c r="W2798" s="302"/>
      <c r="X2798" s="302"/>
      <c r="Y2798" s="302"/>
      <c r="Z2798" s="302"/>
      <c r="AA2798" s="302"/>
      <c r="AD2798"/>
      <c r="AE2798"/>
    </row>
    <row r="2799" spans="2:31" ht="15" hidden="1">
      <c r="B2799" s="313">
        <f t="shared" si="43"/>
        <v>0</v>
      </c>
      <c r="C2799" s="303"/>
      <c r="D2799" s="303"/>
      <c r="E2799" s="303"/>
      <c r="F2799" s="303"/>
      <c r="G2799" s="303"/>
      <c r="H2799" s="303"/>
      <c r="I2799" s="303"/>
      <c r="J2799" s="303"/>
      <c r="K2799" s="302"/>
      <c r="L2799" s="302"/>
      <c r="M2799" s="302"/>
      <c r="N2799" s="302"/>
      <c r="O2799" s="302"/>
      <c r="P2799" s="302"/>
      <c r="Q2799" s="302"/>
      <c r="R2799" s="302"/>
      <c r="S2799" s="302"/>
      <c r="T2799" s="302"/>
      <c r="U2799" s="302"/>
      <c r="V2799" s="302"/>
      <c r="W2799" s="302"/>
      <c r="X2799" s="302"/>
      <c r="Y2799" s="302"/>
      <c r="Z2799" s="302"/>
      <c r="AA2799" s="302"/>
      <c r="AD2799"/>
      <c r="AE2799"/>
    </row>
    <row r="2800" spans="2:31" ht="15" hidden="1">
      <c r="B2800" s="313">
        <f t="shared" si="43"/>
        <v>0</v>
      </c>
      <c r="C2800" s="303"/>
      <c r="D2800" s="303"/>
      <c r="E2800" s="303"/>
      <c r="F2800" s="303"/>
      <c r="G2800" s="303"/>
      <c r="H2800" s="303"/>
      <c r="I2800" s="303"/>
      <c r="J2800" s="303"/>
      <c r="K2800" s="302"/>
      <c r="L2800" s="302"/>
      <c r="M2800" s="302"/>
      <c r="N2800" s="302"/>
      <c r="O2800" s="302"/>
      <c r="P2800" s="302"/>
      <c r="Q2800" s="302"/>
      <c r="R2800" s="302"/>
      <c r="S2800" s="302"/>
      <c r="T2800" s="302"/>
      <c r="U2800" s="302"/>
      <c r="V2800" s="302"/>
      <c r="W2800" s="302"/>
      <c r="X2800" s="302"/>
      <c r="Y2800" s="302"/>
      <c r="Z2800" s="302"/>
      <c r="AA2800" s="302"/>
      <c r="AD2800"/>
      <c r="AE2800"/>
    </row>
    <row r="2801" spans="2:31" ht="15" hidden="1">
      <c r="B2801" s="313">
        <f t="shared" si="43"/>
        <v>0</v>
      </c>
      <c r="C2801" s="303"/>
      <c r="D2801" s="303"/>
      <c r="E2801" s="303"/>
      <c r="F2801" s="303"/>
      <c r="G2801" s="303"/>
      <c r="H2801" s="303"/>
      <c r="I2801" s="303"/>
      <c r="J2801" s="303"/>
      <c r="K2801" s="302"/>
      <c r="L2801" s="302"/>
      <c r="M2801" s="302"/>
      <c r="N2801" s="302"/>
      <c r="O2801" s="302"/>
      <c r="P2801" s="302"/>
      <c r="Q2801" s="302"/>
      <c r="R2801" s="302"/>
      <c r="S2801" s="302"/>
      <c r="T2801" s="302"/>
      <c r="U2801" s="302"/>
      <c r="V2801" s="302"/>
      <c r="W2801" s="302"/>
      <c r="X2801" s="302"/>
      <c r="Y2801" s="302"/>
      <c r="Z2801" s="302"/>
      <c r="AA2801" s="302"/>
      <c r="AD2801"/>
      <c r="AE2801"/>
    </row>
    <row r="2802" spans="2:31" ht="15" hidden="1">
      <c r="B2802" s="313">
        <f t="shared" si="43"/>
        <v>0</v>
      </c>
      <c r="C2802" s="303"/>
      <c r="D2802" s="303"/>
      <c r="E2802" s="303"/>
      <c r="F2802" s="303"/>
      <c r="G2802" s="303"/>
      <c r="H2802" s="303"/>
      <c r="I2802" s="303"/>
      <c r="J2802" s="303"/>
      <c r="K2802" s="302"/>
      <c r="L2802" s="302"/>
      <c r="M2802" s="302"/>
      <c r="N2802" s="302"/>
      <c r="O2802" s="302"/>
      <c r="P2802" s="302"/>
      <c r="Q2802" s="302"/>
      <c r="R2802" s="302"/>
      <c r="S2802" s="302"/>
      <c r="T2802" s="302"/>
      <c r="U2802" s="302"/>
      <c r="V2802" s="302"/>
      <c r="W2802" s="302"/>
      <c r="X2802" s="302"/>
      <c r="Y2802" s="302"/>
      <c r="Z2802" s="302"/>
      <c r="AA2802" s="302"/>
      <c r="AD2802"/>
      <c r="AE2802"/>
    </row>
    <row r="2803" spans="2:31" ht="15" hidden="1">
      <c r="B2803" s="313">
        <f t="shared" si="43"/>
        <v>0</v>
      </c>
      <c r="C2803" s="303"/>
      <c r="D2803" s="303"/>
      <c r="E2803" s="303"/>
      <c r="F2803" s="303"/>
      <c r="G2803" s="303"/>
      <c r="H2803" s="303"/>
      <c r="I2803" s="303"/>
      <c r="J2803" s="303"/>
      <c r="K2803" s="302"/>
      <c r="L2803" s="302"/>
      <c r="M2803" s="302"/>
      <c r="N2803" s="302"/>
      <c r="O2803" s="302"/>
      <c r="P2803" s="302"/>
      <c r="Q2803" s="302"/>
      <c r="R2803" s="302"/>
      <c r="S2803" s="302"/>
      <c r="T2803" s="302"/>
      <c r="U2803" s="302"/>
      <c r="V2803" s="302"/>
      <c r="W2803" s="302"/>
      <c r="X2803" s="302"/>
      <c r="Y2803" s="302"/>
      <c r="Z2803" s="302"/>
      <c r="AA2803" s="302"/>
      <c r="AD2803"/>
      <c r="AE2803"/>
    </row>
    <row r="2804" spans="2:31" ht="15" hidden="1">
      <c r="B2804" s="313">
        <f t="shared" si="43"/>
        <v>0</v>
      </c>
      <c r="C2804" s="303"/>
      <c r="D2804" s="303"/>
      <c r="E2804" s="303"/>
      <c r="F2804" s="303"/>
      <c r="G2804" s="303"/>
      <c r="H2804" s="303"/>
      <c r="I2804" s="303"/>
      <c r="J2804" s="303"/>
      <c r="K2804" s="302"/>
      <c r="L2804" s="302"/>
      <c r="M2804" s="302"/>
      <c r="N2804" s="302"/>
      <c r="O2804" s="302"/>
      <c r="P2804" s="302"/>
      <c r="Q2804" s="302"/>
      <c r="R2804" s="302"/>
      <c r="S2804" s="302"/>
      <c r="T2804" s="302"/>
      <c r="U2804" s="302"/>
      <c r="V2804" s="302"/>
      <c r="W2804" s="302"/>
      <c r="X2804" s="302"/>
      <c r="Y2804" s="302"/>
      <c r="Z2804" s="302"/>
      <c r="AA2804" s="302"/>
      <c r="AD2804"/>
      <c r="AE2804"/>
    </row>
    <row r="2805" spans="2:31" ht="15" hidden="1">
      <c r="B2805" s="313">
        <f t="shared" si="43"/>
        <v>0</v>
      </c>
      <c r="C2805" s="303"/>
      <c r="D2805" s="303"/>
      <c r="E2805" s="303"/>
      <c r="F2805" s="303"/>
      <c r="G2805" s="303"/>
      <c r="H2805" s="303"/>
      <c r="I2805" s="303"/>
      <c r="J2805" s="303"/>
      <c r="K2805" s="302"/>
      <c r="L2805" s="302"/>
      <c r="M2805" s="302"/>
      <c r="N2805" s="302"/>
      <c r="O2805" s="302"/>
      <c r="P2805" s="302"/>
      <c r="Q2805" s="302"/>
      <c r="R2805" s="302"/>
      <c r="S2805" s="302"/>
      <c r="T2805" s="302"/>
      <c r="U2805" s="302"/>
      <c r="V2805" s="302"/>
      <c r="W2805" s="302"/>
      <c r="X2805" s="302"/>
      <c r="Y2805" s="302"/>
      <c r="Z2805" s="302"/>
      <c r="AA2805" s="302"/>
      <c r="AD2805"/>
      <c r="AE2805"/>
    </row>
    <row r="2806" spans="2:31" ht="15" hidden="1">
      <c r="B2806" s="313">
        <f t="shared" si="43"/>
        <v>0</v>
      </c>
      <c r="C2806" s="303"/>
      <c r="D2806" s="303"/>
      <c r="E2806" s="303"/>
      <c r="F2806" s="303"/>
      <c r="G2806" s="303"/>
      <c r="H2806" s="303"/>
      <c r="I2806" s="303"/>
      <c r="J2806" s="303"/>
      <c r="K2806" s="302"/>
      <c r="L2806" s="302"/>
      <c r="M2806" s="302"/>
      <c r="N2806" s="302"/>
      <c r="O2806" s="302"/>
      <c r="P2806" s="302"/>
      <c r="Q2806" s="302"/>
      <c r="R2806" s="302"/>
      <c r="S2806" s="302"/>
      <c r="T2806" s="302"/>
      <c r="U2806" s="302"/>
      <c r="V2806" s="302"/>
      <c r="W2806" s="302"/>
      <c r="X2806" s="302"/>
      <c r="Y2806" s="302"/>
      <c r="Z2806" s="302"/>
      <c r="AA2806" s="302"/>
      <c r="AD2806"/>
      <c r="AE2806"/>
    </row>
    <row r="2807" spans="2:31" ht="15" hidden="1">
      <c r="B2807" s="313">
        <f t="shared" si="43"/>
        <v>0</v>
      </c>
      <c r="C2807" s="303"/>
      <c r="D2807" s="303"/>
      <c r="E2807" s="303"/>
      <c r="F2807" s="303"/>
      <c r="G2807" s="303"/>
      <c r="H2807" s="303"/>
      <c r="I2807" s="303"/>
      <c r="J2807" s="303"/>
      <c r="K2807" s="302"/>
      <c r="L2807" s="302"/>
      <c r="M2807" s="302"/>
      <c r="N2807" s="302"/>
      <c r="O2807" s="302"/>
      <c r="P2807" s="302"/>
      <c r="Q2807" s="302"/>
      <c r="R2807" s="302"/>
      <c r="S2807" s="302"/>
      <c r="T2807" s="302"/>
      <c r="U2807" s="302"/>
      <c r="V2807" s="302"/>
      <c r="W2807" s="302"/>
      <c r="X2807" s="302"/>
      <c r="Y2807" s="302"/>
      <c r="Z2807" s="302"/>
      <c r="AA2807" s="302"/>
      <c r="AD2807"/>
      <c r="AE2807"/>
    </row>
    <row r="2808" spans="2:31" ht="15" hidden="1">
      <c r="B2808" s="313">
        <f t="shared" si="43"/>
        <v>0</v>
      </c>
      <c r="C2808" s="303"/>
      <c r="D2808" s="303"/>
      <c r="E2808" s="303"/>
      <c r="F2808" s="303"/>
      <c r="G2808" s="303"/>
      <c r="H2808" s="303"/>
      <c r="I2808" s="303"/>
      <c r="J2808" s="303"/>
      <c r="K2808" s="302"/>
      <c r="L2808" s="302"/>
      <c r="M2808" s="302"/>
      <c r="N2808" s="302"/>
      <c r="O2808" s="302"/>
      <c r="P2808" s="302"/>
      <c r="Q2808" s="302"/>
      <c r="R2808" s="302"/>
      <c r="S2808" s="302"/>
      <c r="T2808" s="302"/>
      <c r="U2808" s="302"/>
      <c r="V2808" s="302"/>
      <c r="W2808" s="302"/>
      <c r="X2808" s="302"/>
      <c r="Y2808" s="302"/>
      <c r="Z2808" s="302"/>
      <c r="AA2808" s="302"/>
      <c r="AD2808"/>
      <c r="AE2808"/>
    </row>
    <row r="2809" spans="2:31" ht="15" hidden="1">
      <c r="B2809" s="313">
        <f t="shared" si="43"/>
        <v>0</v>
      </c>
      <c r="C2809" s="303"/>
      <c r="D2809" s="303"/>
      <c r="E2809" s="303"/>
      <c r="F2809" s="303"/>
      <c r="G2809" s="303"/>
      <c r="H2809" s="303"/>
      <c r="I2809" s="303"/>
      <c r="J2809" s="303"/>
      <c r="K2809" s="302"/>
      <c r="L2809" s="302"/>
      <c r="M2809" s="302"/>
      <c r="N2809" s="302"/>
      <c r="O2809" s="302"/>
      <c r="P2809" s="302"/>
      <c r="Q2809" s="302"/>
      <c r="R2809" s="302"/>
      <c r="S2809" s="302"/>
      <c r="T2809" s="302"/>
      <c r="U2809" s="302"/>
      <c r="V2809" s="302"/>
      <c r="W2809" s="302"/>
      <c r="X2809" s="302"/>
      <c r="Y2809" s="302"/>
      <c r="Z2809" s="302"/>
      <c r="AA2809" s="302"/>
      <c r="AD2809"/>
      <c r="AE2809"/>
    </row>
    <row r="2810" spans="2:31" ht="15" hidden="1">
      <c r="B2810" s="313">
        <f t="shared" si="43"/>
        <v>0</v>
      </c>
      <c r="C2810" s="303"/>
      <c r="D2810" s="303"/>
      <c r="E2810" s="303"/>
      <c r="F2810" s="303"/>
      <c r="G2810" s="303"/>
      <c r="H2810" s="303"/>
      <c r="I2810" s="303"/>
      <c r="J2810" s="303"/>
      <c r="K2810" s="302"/>
      <c r="L2810" s="302"/>
      <c r="M2810" s="302"/>
      <c r="N2810" s="302"/>
      <c r="O2810" s="302"/>
      <c r="P2810" s="302"/>
      <c r="Q2810" s="302"/>
      <c r="R2810" s="302"/>
      <c r="S2810" s="302"/>
      <c r="T2810" s="302"/>
      <c r="U2810" s="302"/>
      <c r="V2810" s="302"/>
      <c r="W2810" s="302"/>
      <c r="X2810" s="302"/>
      <c r="Y2810" s="302"/>
      <c r="Z2810" s="302"/>
      <c r="AA2810" s="302"/>
      <c r="AD2810"/>
      <c r="AE2810"/>
    </row>
    <row r="2811" spans="2:31" ht="15" hidden="1">
      <c r="B2811" s="313">
        <f t="shared" si="43"/>
        <v>0</v>
      </c>
      <c r="C2811" s="303"/>
      <c r="D2811" s="303"/>
      <c r="E2811" s="303"/>
      <c r="F2811" s="303"/>
      <c r="G2811" s="303"/>
      <c r="H2811" s="303"/>
      <c r="I2811" s="303"/>
      <c r="J2811" s="303"/>
      <c r="K2811" s="302"/>
      <c r="L2811" s="302"/>
      <c r="M2811" s="302"/>
      <c r="N2811" s="302"/>
      <c r="O2811" s="302"/>
      <c r="P2811" s="302"/>
      <c r="Q2811" s="302"/>
      <c r="R2811" s="302"/>
      <c r="S2811" s="302"/>
      <c r="T2811" s="302"/>
      <c r="U2811" s="302"/>
      <c r="V2811" s="302"/>
      <c r="W2811" s="302"/>
      <c r="X2811" s="302"/>
      <c r="Y2811" s="302"/>
      <c r="Z2811" s="302"/>
      <c r="AA2811" s="302"/>
      <c r="AD2811"/>
      <c r="AE2811"/>
    </row>
    <row r="2812" spans="2:31" ht="15" hidden="1">
      <c r="B2812" s="313">
        <f t="shared" si="43"/>
        <v>0</v>
      </c>
      <c r="C2812" s="303"/>
      <c r="D2812" s="303"/>
      <c r="E2812" s="303"/>
      <c r="F2812" s="303"/>
      <c r="G2812" s="303"/>
      <c r="H2812" s="303"/>
      <c r="I2812" s="303"/>
      <c r="J2812" s="303"/>
      <c r="K2812" s="302"/>
      <c r="L2812" s="302"/>
      <c r="M2812" s="302"/>
      <c r="N2812" s="302"/>
      <c r="O2812" s="302"/>
      <c r="P2812" s="302"/>
      <c r="Q2812" s="302"/>
      <c r="R2812" s="302"/>
      <c r="S2812" s="302"/>
      <c r="T2812" s="302"/>
      <c r="U2812" s="302"/>
      <c r="V2812" s="302"/>
      <c r="W2812" s="302"/>
      <c r="X2812" s="302"/>
      <c r="Y2812" s="302"/>
      <c r="Z2812" s="302"/>
      <c r="AA2812" s="302"/>
      <c r="AD2812"/>
      <c r="AE2812"/>
    </row>
    <row r="2813" spans="2:31" ht="15" hidden="1">
      <c r="B2813" s="313">
        <f t="shared" si="43"/>
        <v>0</v>
      </c>
      <c r="C2813" s="303"/>
      <c r="D2813" s="303"/>
      <c r="E2813" s="303"/>
      <c r="F2813" s="303"/>
      <c r="G2813" s="303"/>
      <c r="H2813" s="303"/>
      <c r="I2813" s="303"/>
      <c r="J2813" s="303"/>
      <c r="K2813" s="302"/>
      <c r="L2813" s="302"/>
      <c r="M2813" s="302"/>
      <c r="N2813" s="302"/>
      <c r="O2813" s="302"/>
      <c r="P2813" s="302"/>
      <c r="Q2813" s="302"/>
      <c r="R2813" s="302"/>
      <c r="S2813" s="302"/>
      <c r="T2813" s="302"/>
      <c r="U2813" s="302"/>
      <c r="V2813" s="302"/>
      <c r="W2813" s="302"/>
      <c r="X2813" s="302"/>
      <c r="Y2813" s="302"/>
      <c r="Z2813" s="302"/>
      <c r="AA2813" s="302"/>
      <c r="AD2813"/>
      <c r="AE2813"/>
    </row>
    <row r="2814" spans="2:31" ht="15" hidden="1">
      <c r="B2814" s="313">
        <f t="shared" si="43"/>
        <v>0</v>
      </c>
      <c r="C2814" s="303"/>
      <c r="D2814" s="303"/>
      <c r="E2814" s="303"/>
      <c r="F2814" s="303"/>
      <c r="G2814" s="303"/>
      <c r="H2814" s="303"/>
      <c r="I2814" s="303"/>
      <c r="J2814" s="303"/>
      <c r="K2814" s="302"/>
      <c r="L2814" s="302"/>
      <c r="M2814" s="302"/>
      <c r="N2814" s="302"/>
      <c r="O2814" s="302"/>
      <c r="P2814" s="302"/>
      <c r="Q2814" s="302"/>
      <c r="R2814" s="302"/>
      <c r="S2814" s="302"/>
      <c r="T2814" s="302"/>
      <c r="U2814" s="302"/>
      <c r="V2814" s="302"/>
      <c r="W2814" s="302"/>
      <c r="X2814" s="302"/>
      <c r="Y2814" s="302"/>
      <c r="Z2814" s="302"/>
      <c r="AA2814" s="302"/>
      <c r="AD2814"/>
      <c r="AE2814"/>
    </row>
    <row r="2815" spans="2:31" ht="15" hidden="1">
      <c r="B2815" s="313">
        <f t="shared" si="43"/>
        <v>0</v>
      </c>
      <c r="C2815" s="303"/>
      <c r="D2815" s="303"/>
      <c r="E2815" s="303"/>
      <c r="F2815" s="303"/>
      <c r="G2815" s="303"/>
      <c r="H2815" s="303"/>
      <c r="I2815" s="303"/>
      <c r="J2815" s="303"/>
      <c r="K2815" s="302"/>
      <c r="L2815" s="302"/>
      <c r="M2815" s="302"/>
      <c r="N2815" s="302"/>
      <c r="O2815" s="302"/>
      <c r="P2815" s="302"/>
      <c r="Q2815" s="302"/>
      <c r="R2815" s="302"/>
      <c r="S2815" s="302"/>
      <c r="T2815" s="302"/>
      <c r="U2815" s="302"/>
      <c r="V2815" s="302"/>
      <c r="W2815" s="302"/>
      <c r="X2815" s="302"/>
      <c r="Y2815" s="302"/>
      <c r="Z2815" s="302"/>
      <c r="AA2815" s="302"/>
      <c r="AD2815"/>
      <c r="AE2815"/>
    </row>
    <row r="2816" spans="2:31" ht="15" hidden="1">
      <c r="B2816" s="313">
        <f t="shared" si="43"/>
        <v>0</v>
      </c>
      <c r="C2816" s="303"/>
      <c r="D2816" s="303"/>
      <c r="E2816" s="303"/>
      <c r="F2816" s="303"/>
      <c r="G2816" s="303"/>
      <c r="H2816" s="303"/>
      <c r="I2816" s="303"/>
      <c r="J2816" s="303"/>
      <c r="K2816" s="302"/>
      <c r="L2816" s="302"/>
      <c r="M2816" s="302"/>
      <c r="N2816" s="302"/>
      <c r="O2816" s="302"/>
      <c r="P2816" s="302"/>
      <c r="Q2816" s="302"/>
      <c r="R2816" s="302"/>
      <c r="S2816" s="302"/>
      <c r="T2816" s="302"/>
      <c r="U2816" s="302"/>
      <c r="V2816" s="302"/>
      <c r="W2816" s="302"/>
      <c r="X2816" s="302"/>
      <c r="Y2816" s="302"/>
      <c r="Z2816" s="302"/>
      <c r="AA2816" s="302"/>
      <c r="AD2816"/>
      <c r="AE2816"/>
    </row>
    <row r="2817" spans="2:31" ht="15" hidden="1">
      <c r="B2817" s="313">
        <f t="shared" si="43"/>
        <v>0</v>
      </c>
      <c r="C2817" s="303"/>
      <c r="D2817" s="303"/>
      <c r="E2817" s="303"/>
      <c r="F2817" s="303"/>
      <c r="G2817" s="303"/>
      <c r="H2817" s="303"/>
      <c r="I2817" s="303"/>
      <c r="J2817" s="303"/>
      <c r="K2817" s="302"/>
      <c r="L2817" s="302"/>
      <c r="M2817" s="302"/>
      <c r="N2817" s="302"/>
      <c r="O2817" s="302"/>
      <c r="P2817" s="302"/>
      <c r="Q2817" s="302"/>
      <c r="R2817" s="302"/>
      <c r="S2817" s="302"/>
      <c r="T2817" s="302"/>
      <c r="U2817" s="302"/>
      <c r="V2817" s="302"/>
      <c r="W2817" s="302"/>
      <c r="X2817" s="302"/>
      <c r="Y2817" s="302"/>
      <c r="Z2817" s="302"/>
      <c r="AA2817" s="302"/>
      <c r="AD2817"/>
      <c r="AE2817"/>
    </row>
    <row r="2818" spans="2:31" ht="15" hidden="1">
      <c r="B2818" s="313">
        <f t="shared" si="43"/>
        <v>0</v>
      </c>
      <c r="C2818" s="303"/>
      <c r="D2818" s="303"/>
      <c r="E2818" s="303"/>
      <c r="F2818" s="303"/>
      <c r="G2818" s="303"/>
      <c r="H2818" s="303"/>
      <c r="I2818" s="303"/>
      <c r="J2818" s="303"/>
      <c r="K2818" s="302"/>
      <c r="L2818" s="302"/>
      <c r="M2818" s="302"/>
      <c r="N2818" s="302"/>
      <c r="O2818" s="302"/>
      <c r="P2818" s="302"/>
      <c r="Q2818" s="302"/>
      <c r="R2818" s="302"/>
      <c r="S2818" s="302"/>
      <c r="T2818" s="302"/>
      <c r="U2818" s="302"/>
      <c r="V2818" s="302"/>
      <c r="W2818" s="302"/>
      <c r="X2818" s="302"/>
      <c r="Y2818" s="302"/>
      <c r="Z2818" s="302"/>
      <c r="AA2818" s="302"/>
      <c r="AD2818"/>
      <c r="AE2818"/>
    </row>
    <row r="2819" spans="2:31" ht="15" hidden="1">
      <c r="B2819" s="313">
        <f t="shared" si="43"/>
        <v>0</v>
      </c>
      <c r="C2819" s="303"/>
      <c r="D2819" s="303"/>
      <c r="E2819" s="303"/>
      <c r="F2819" s="303"/>
      <c r="G2819" s="303"/>
      <c r="H2819" s="303"/>
      <c r="I2819" s="303"/>
      <c r="J2819" s="303"/>
      <c r="K2819" s="302"/>
      <c r="L2819" s="302"/>
      <c r="M2819" s="302"/>
      <c r="N2819" s="302"/>
      <c r="O2819" s="302"/>
      <c r="P2819" s="302"/>
      <c r="Q2819" s="302"/>
      <c r="R2819" s="302"/>
      <c r="S2819" s="302"/>
      <c r="T2819" s="302"/>
      <c r="U2819" s="302"/>
      <c r="V2819" s="302"/>
      <c r="W2819" s="302"/>
      <c r="X2819" s="302"/>
      <c r="Y2819" s="302"/>
      <c r="Z2819" s="302"/>
      <c r="AA2819" s="302"/>
      <c r="AD2819"/>
      <c r="AE2819"/>
    </row>
    <row r="2820" spans="2:31" ht="15" hidden="1">
      <c r="B2820" s="313">
        <f t="shared" si="43"/>
        <v>0</v>
      </c>
      <c r="C2820" s="303"/>
      <c r="D2820" s="303"/>
      <c r="E2820" s="303"/>
      <c r="F2820" s="303"/>
      <c r="G2820" s="303"/>
      <c r="H2820" s="303"/>
      <c r="I2820" s="303"/>
      <c r="J2820" s="303"/>
      <c r="K2820" s="302"/>
      <c r="L2820" s="302"/>
      <c r="M2820" s="302"/>
      <c r="N2820" s="302"/>
      <c r="O2820" s="302"/>
      <c r="P2820" s="302"/>
      <c r="Q2820" s="302"/>
      <c r="R2820" s="302"/>
      <c r="S2820" s="302"/>
      <c r="T2820" s="302"/>
      <c r="U2820" s="302"/>
      <c r="V2820" s="302"/>
      <c r="W2820" s="302"/>
      <c r="X2820" s="302"/>
      <c r="Y2820" s="302"/>
      <c r="Z2820" s="302"/>
      <c r="AA2820" s="302"/>
      <c r="AD2820"/>
      <c r="AE2820"/>
    </row>
    <row r="2821" spans="2:31" ht="15" hidden="1">
      <c r="B2821" s="313">
        <f t="shared" si="43"/>
        <v>0</v>
      </c>
      <c r="C2821" s="303"/>
      <c r="D2821" s="303"/>
      <c r="E2821" s="303"/>
      <c r="F2821" s="303"/>
      <c r="G2821" s="303"/>
      <c r="H2821" s="303"/>
      <c r="I2821" s="303"/>
      <c r="J2821" s="303"/>
      <c r="K2821" s="302"/>
      <c r="L2821" s="302"/>
      <c r="M2821" s="302"/>
      <c r="N2821" s="302"/>
      <c r="O2821" s="302"/>
      <c r="P2821" s="302"/>
      <c r="Q2821" s="302"/>
      <c r="R2821" s="302"/>
      <c r="S2821" s="302"/>
      <c r="T2821" s="302"/>
      <c r="U2821" s="302"/>
      <c r="V2821" s="302"/>
      <c r="W2821" s="302"/>
      <c r="X2821" s="302"/>
      <c r="Y2821" s="302"/>
      <c r="Z2821" s="302"/>
      <c r="AA2821" s="302"/>
      <c r="AD2821"/>
      <c r="AE2821"/>
    </row>
    <row r="2822" spans="2:31" ht="15" hidden="1">
      <c r="B2822" s="313">
        <f t="shared" si="43"/>
        <v>0</v>
      </c>
      <c r="C2822" s="303"/>
      <c r="D2822" s="303"/>
      <c r="E2822" s="303"/>
      <c r="F2822" s="303"/>
      <c r="G2822" s="303"/>
      <c r="H2822" s="303"/>
      <c r="I2822" s="303"/>
      <c r="J2822" s="303"/>
      <c r="K2822" s="302"/>
      <c r="L2822" s="302"/>
      <c r="M2822" s="302"/>
      <c r="N2822" s="302"/>
      <c r="O2822" s="302"/>
      <c r="P2822" s="302"/>
      <c r="Q2822" s="302"/>
      <c r="R2822" s="302"/>
      <c r="S2822" s="302"/>
      <c r="T2822" s="302"/>
      <c r="U2822" s="302"/>
      <c r="V2822" s="302"/>
      <c r="W2822" s="302"/>
      <c r="X2822" s="302"/>
      <c r="Y2822" s="302"/>
      <c r="Z2822" s="302"/>
      <c r="AA2822" s="302"/>
      <c r="AD2822"/>
      <c r="AE2822"/>
    </row>
    <row r="2823" spans="2:31" ht="15" hidden="1">
      <c r="B2823" s="313">
        <f t="shared" si="43"/>
        <v>0</v>
      </c>
      <c r="C2823" s="303"/>
      <c r="D2823" s="303"/>
      <c r="E2823" s="303"/>
      <c r="F2823" s="303"/>
      <c r="G2823" s="303"/>
      <c r="H2823" s="303"/>
      <c r="I2823" s="303"/>
      <c r="J2823" s="303"/>
      <c r="K2823" s="302"/>
      <c r="L2823" s="302"/>
      <c r="M2823" s="302"/>
      <c r="N2823" s="302"/>
      <c r="O2823" s="302"/>
      <c r="P2823" s="302"/>
      <c r="Q2823" s="302"/>
      <c r="R2823" s="302"/>
      <c r="S2823" s="302"/>
      <c r="T2823" s="302"/>
      <c r="U2823" s="302"/>
      <c r="V2823" s="302"/>
      <c r="W2823" s="302"/>
      <c r="X2823" s="302"/>
      <c r="Y2823" s="302"/>
      <c r="Z2823" s="302"/>
      <c r="AA2823" s="302"/>
      <c r="AD2823"/>
      <c r="AE2823"/>
    </row>
    <row r="2824" spans="2:31" ht="15" hidden="1">
      <c r="B2824" s="313">
        <f t="shared" si="43"/>
        <v>0</v>
      </c>
      <c r="C2824" s="303"/>
      <c r="D2824" s="303"/>
      <c r="E2824" s="303"/>
      <c r="F2824" s="303"/>
      <c r="G2824" s="303"/>
      <c r="H2824" s="303"/>
      <c r="I2824" s="303"/>
      <c r="J2824" s="303"/>
      <c r="K2824" s="302"/>
      <c r="L2824" s="302"/>
      <c r="M2824" s="302"/>
      <c r="N2824" s="302"/>
      <c r="O2824" s="302"/>
      <c r="P2824" s="302"/>
      <c r="Q2824" s="302"/>
      <c r="R2824" s="302"/>
      <c r="S2824" s="302"/>
      <c r="T2824" s="302"/>
      <c r="U2824" s="302"/>
      <c r="V2824" s="302"/>
      <c r="W2824" s="302"/>
      <c r="X2824" s="302"/>
      <c r="Y2824" s="302"/>
      <c r="Z2824" s="302"/>
      <c r="AA2824" s="302"/>
      <c r="AD2824"/>
      <c r="AE2824"/>
    </row>
    <row r="2825" spans="2:31" ht="15" hidden="1">
      <c r="B2825" s="313">
        <f t="shared" si="43"/>
        <v>0</v>
      </c>
      <c r="C2825" s="303"/>
      <c r="D2825" s="303"/>
      <c r="E2825" s="303"/>
      <c r="F2825" s="303"/>
      <c r="G2825" s="303"/>
      <c r="H2825" s="303"/>
      <c r="I2825" s="303"/>
      <c r="J2825" s="303"/>
      <c r="K2825" s="302"/>
      <c r="L2825" s="302"/>
      <c r="M2825" s="302"/>
      <c r="N2825" s="302"/>
      <c r="O2825" s="302"/>
      <c r="P2825" s="302"/>
      <c r="Q2825" s="302"/>
      <c r="R2825" s="302"/>
      <c r="S2825" s="302"/>
      <c r="T2825" s="302"/>
      <c r="U2825" s="302"/>
      <c r="V2825" s="302"/>
      <c r="W2825" s="302"/>
      <c r="X2825" s="302"/>
      <c r="Y2825" s="302"/>
      <c r="Z2825" s="302"/>
      <c r="AA2825" s="302"/>
      <c r="AD2825"/>
      <c r="AE2825"/>
    </row>
    <row r="2826" spans="2:31" ht="15" hidden="1">
      <c r="B2826" s="313">
        <f t="shared" si="43"/>
        <v>0</v>
      </c>
      <c r="C2826" s="303"/>
      <c r="D2826" s="303"/>
      <c r="E2826" s="303"/>
      <c r="F2826" s="303"/>
      <c r="G2826" s="303"/>
      <c r="H2826" s="303"/>
      <c r="I2826" s="303"/>
      <c r="J2826" s="303"/>
      <c r="K2826" s="302"/>
      <c r="L2826" s="302"/>
      <c r="M2826" s="302"/>
      <c r="N2826" s="302"/>
      <c r="O2826" s="302"/>
      <c r="P2826" s="302"/>
      <c r="Q2826" s="302"/>
      <c r="R2826" s="302"/>
      <c r="S2826" s="302"/>
      <c r="T2826" s="302"/>
      <c r="U2826" s="302"/>
      <c r="V2826" s="302"/>
      <c r="W2826" s="302"/>
      <c r="X2826" s="302"/>
      <c r="Y2826" s="302"/>
      <c r="Z2826" s="302"/>
      <c r="AA2826" s="302"/>
      <c r="AD2826"/>
      <c r="AE2826"/>
    </row>
    <row r="2827" spans="2:31" ht="15" hidden="1">
      <c r="B2827" s="313">
        <f t="shared" si="43"/>
        <v>0</v>
      </c>
      <c r="C2827" s="303"/>
      <c r="D2827" s="303"/>
      <c r="E2827" s="303"/>
      <c r="F2827" s="303"/>
      <c r="G2827" s="303"/>
      <c r="H2827" s="303"/>
      <c r="I2827" s="303"/>
      <c r="J2827" s="303"/>
      <c r="K2827" s="302"/>
      <c r="L2827" s="302"/>
      <c r="M2827" s="302"/>
      <c r="N2827" s="302"/>
      <c r="O2827" s="302"/>
      <c r="P2827" s="302"/>
      <c r="Q2827" s="302"/>
      <c r="R2827" s="302"/>
      <c r="S2827" s="302"/>
      <c r="T2827" s="302"/>
      <c r="U2827" s="302"/>
      <c r="V2827" s="302"/>
      <c r="W2827" s="302"/>
      <c r="X2827" s="302"/>
      <c r="Y2827" s="302"/>
      <c r="Z2827" s="302"/>
      <c r="AA2827" s="302"/>
      <c r="AD2827"/>
      <c r="AE2827"/>
    </row>
    <row r="2828" spans="2:31" ht="15" hidden="1">
      <c r="B2828" s="313">
        <f t="shared" ref="B2828:B2891" si="44">IF($C$8=$B$6,"",AA2828)</f>
        <v>0</v>
      </c>
      <c r="C2828" s="303"/>
      <c r="D2828" s="303"/>
      <c r="E2828" s="303"/>
      <c r="F2828" s="303"/>
      <c r="G2828" s="303"/>
      <c r="H2828" s="303"/>
      <c r="I2828" s="303"/>
      <c r="J2828" s="303"/>
      <c r="K2828" s="302"/>
      <c r="L2828" s="302"/>
      <c r="M2828" s="302"/>
      <c r="N2828" s="302"/>
      <c r="O2828" s="302"/>
      <c r="P2828" s="302"/>
      <c r="Q2828" s="302"/>
      <c r="R2828" s="302"/>
      <c r="S2828" s="302"/>
      <c r="T2828" s="302"/>
      <c r="U2828" s="302"/>
      <c r="V2828" s="302"/>
      <c r="W2828" s="302"/>
      <c r="X2828" s="302"/>
      <c r="Y2828" s="302"/>
      <c r="Z2828" s="302"/>
      <c r="AA2828" s="302"/>
      <c r="AD2828"/>
      <c r="AE2828"/>
    </row>
    <row r="2829" spans="2:31" ht="15" hidden="1">
      <c r="B2829" s="313">
        <f t="shared" si="44"/>
        <v>0</v>
      </c>
      <c r="C2829" s="303"/>
      <c r="D2829" s="303"/>
      <c r="E2829" s="303"/>
      <c r="F2829" s="303"/>
      <c r="G2829" s="303"/>
      <c r="H2829" s="303"/>
      <c r="I2829" s="303"/>
      <c r="J2829" s="303"/>
      <c r="K2829" s="302"/>
      <c r="L2829" s="302"/>
      <c r="M2829" s="302"/>
      <c r="N2829" s="302"/>
      <c r="O2829" s="302"/>
      <c r="P2829" s="302"/>
      <c r="Q2829" s="302"/>
      <c r="R2829" s="302"/>
      <c r="S2829" s="302"/>
      <c r="T2829" s="302"/>
      <c r="U2829" s="302"/>
      <c r="V2829" s="302"/>
      <c r="W2829" s="302"/>
      <c r="X2829" s="302"/>
      <c r="Y2829" s="302"/>
      <c r="Z2829" s="302"/>
      <c r="AA2829" s="302"/>
      <c r="AD2829"/>
      <c r="AE2829"/>
    </row>
    <row r="2830" spans="2:31" ht="15" hidden="1">
      <c r="B2830" s="313">
        <f t="shared" si="44"/>
        <v>0</v>
      </c>
      <c r="C2830" s="303"/>
      <c r="D2830" s="303"/>
      <c r="E2830" s="303"/>
      <c r="F2830" s="303"/>
      <c r="G2830" s="303"/>
      <c r="H2830" s="303"/>
      <c r="I2830" s="303"/>
      <c r="J2830" s="303"/>
      <c r="K2830" s="302"/>
      <c r="L2830" s="302"/>
      <c r="M2830" s="302"/>
      <c r="N2830" s="302"/>
      <c r="O2830" s="302"/>
      <c r="P2830" s="302"/>
      <c r="Q2830" s="302"/>
      <c r="R2830" s="302"/>
      <c r="S2830" s="302"/>
      <c r="T2830" s="302"/>
      <c r="U2830" s="302"/>
      <c r="V2830" s="302"/>
      <c r="W2830" s="302"/>
      <c r="X2830" s="302"/>
      <c r="Y2830" s="302"/>
      <c r="Z2830" s="302"/>
      <c r="AA2830" s="302"/>
      <c r="AD2830"/>
      <c r="AE2830"/>
    </row>
    <row r="2831" spans="2:31" ht="15" hidden="1">
      <c r="B2831" s="313">
        <f t="shared" si="44"/>
        <v>0</v>
      </c>
      <c r="C2831" s="303"/>
      <c r="D2831" s="303"/>
      <c r="E2831" s="303"/>
      <c r="F2831" s="303"/>
      <c r="G2831" s="303"/>
      <c r="H2831" s="303"/>
      <c r="I2831" s="303"/>
      <c r="J2831" s="303"/>
      <c r="K2831" s="302"/>
      <c r="L2831" s="302"/>
      <c r="M2831" s="302"/>
      <c r="N2831" s="302"/>
      <c r="O2831" s="302"/>
      <c r="P2831" s="302"/>
      <c r="Q2831" s="302"/>
      <c r="R2831" s="302"/>
      <c r="S2831" s="302"/>
      <c r="T2831" s="302"/>
      <c r="U2831" s="302"/>
      <c r="V2831" s="302"/>
      <c r="W2831" s="302"/>
      <c r="X2831" s="302"/>
      <c r="Y2831" s="302"/>
      <c r="Z2831" s="302"/>
      <c r="AA2831" s="302"/>
      <c r="AD2831"/>
      <c r="AE2831"/>
    </row>
    <row r="2832" spans="2:31" ht="15" hidden="1">
      <c r="B2832" s="313">
        <f t="shared" si="44"/>
        <v>0</v>
      </c>
      <c r="C2832" s="303"/>
      <c r="D2832" s="303"/>
      <c r="E2832" s="303"/>
      <c r="F2832" s="303"/>
      <c r="G2832" s="303"/>
      <c r="H2832" s="303"/>
      <c r="I2832" s="303"/>
      <c r="J2832" s="303"/>
      <c r="K2832" s="302"/>
      <c r="L2832" s="302"/>
      <c r="M2832" s="302"/>
      <c r="N2832" s="302"/>
      <c r="O2832" s="302"/>
      <c r="P2832" s="302"/>
      <c r="Q2832" s="302"/>
      <c r="R2832" s="302"/>
      <c r="S2832" s="302"/>
      <c r="T2832" s="302"/>
      <c r="U2832" s="302"/>
      <c r="V2832" s="302"/>
      <c r="W2832" s="302"/>
      <c r="X2832" s="302"/>
      <c r="Y2832" s="302"/>
      <c r="Z2832" s="302"/>
      <c r="AA2832" s="302"/>
      <c r="AD2832"/>
      <c r="AE2832"/>
    </row>
    <row r="2833" spans="2:31" ht="15" hidden="1">
      <c r="B2833" s="313">
        <f t="shared" si="44"/>
        <v>0</v>
      </c>
      <c r="C2833" s="303"/>
      <c r="D2833" s="303"/>
      <c r="E2833" s="303"/>
      <c r="F2833" s="303"/>
      <c r="G2833" s="303"/>
      <c r="H2833" s="303"/>
      <c r="I2833" s="303"/>
      <c r="J2833" s="303"/>
      <c r="K2833" s="302"/>
      <c r="L2833" s="302"/>
      <c r="M2833" s="302"/>
      <c r="N2833" s="302"/>
      <c r="O2833" s="302"/>
      <c r="P2833" s="302"/>
      <c r="Q2833" s="302"/>
      <c r="R2833" s="302"/>
      <c r="S2833" s="302"/>
      <c r="T2833" s="302"/>
      <c r="U2833" s="302"/>
      <c r="V2833" s="302"/>
      <c r="W2833" s="302"/>
      <c r="X2833" s="302"/>
      <c r="Y2833" s="302"/>
      <c r="Z2833" s="302"/>
      <c r="AA2833" s="302"/>
      <c r="AD2833"/>
      <c r="AE2833"/>
    </row>
    <row r="2834" spans="2:31" ht="15" hidden="1">
      <c r="B2834" s="313">
        <f t="shared" si="44"/>
        <v>0</v>
      </c>
      <c r="C2834" s="303"/>
      <c r="D2834" s="303"/>
      <c r="E2834" s="303"/>
      <c r="F2834" s="303"/>
      <c r="G2834" s="303"/>
      <c r="H2834" s="303"/>
      <c r="I2834" s="303"/>
      <c r="J2834" s="303"/>
      <c r="K2834" s="302"/>
      <c r="L2834" s="302"/>
      <c r="M2834" s="302"/>
      <c r="N2834" s="302"/>
      <c r="O2834" s="302"/>
      <c r="P2834" s="302"/>
      <c r="Q2834" s="302"/>
      <c r="R2834" s="302"/>
      <c r="S2834" s="302"/>
      <c r="T2834" s="302"/>
      <c r="U2834" s="302"/>
      <c r="V2834" s="302"/>
      <c r="W2834" s="302"/>
      <c r="X2834" s="302"/>
      <c r="Y2834" s="302"/>
      <c r="Z2834" s="302"/>
      <c r="AA2834" s="302"/>
      <c r="AD2834"/>
      <c r="AE2834"/>
    </row>
    <row r="2835" spans="2:31" ht="15" hidden="1">
      <c r="B2835" s="313">
        <f t="shared" si="44"/>
        <v>0</v>
      </c>
      <c r="C2835" s="303"/>
      <c r="D2835" s="303"/>
      <c r="E2835" s="303"/>
      <c r="F2835" s="303"/>
      <c r="G2835" s="303"/>
      <c r="H2835" s="303"/>
      <c r="I2835" s="303"/>
      <c r="J2835" s="303"/>
      <c r="K2835" s="302"/>
      <c r="L2835" s="302"/>
      <c r="M2835" s="302"/>
      <c r="N2835" s="302"/>
      <c r="O2835" s="302"/>
      <c r="P2835" s="302"/>
      <c r="Q2835" s="302"/>
      <c r="R2835" s="302"/>
      <c r="S2835" s="302"/>
      <c r="T2835" s="302"/>
      <c r="U2835" s="302"/>
      <c r="V2835" s="302"/>
      <c r="W2835" s="302"/>
      <c r="X2835" s="302"/>
      <c r="Y2835" s="302"/>
      <c r="Z2835" s="302"/>
      <c r="AA2835" s="302"/>
      <c r="AD2835"/>
      <c r="AE2835"/>
    </row>
    <row r="2836" spans="2:31" ht="15" hidden="1">
      <c r="B2836" s="313">
        <f t="shared" si="44"/>
        <v>0</v>
      </c>
      <c r="C2836" s="303"/>
      <c r="D2836" s="303"/>
      <c r="E2836" s="303"/>
      <c r="F2836" s="303"/>
      <c r="G2836" s="303"/>
      <c r="H2836" s="303"/>
      <c r="I2836" s="303"/>
      <c r="J2836" s="303"/>
      <c r="K2836" s="302"/>
      <c r="L2836" s="302"/>
      <c r="M2836" s="302"/>
      <c r="N2836" s="302"/>
      <c r="O2836" s="302"/>
      <c r="P2836" s="302"/>
      <c r="Q2836" s="302"/>
      <c r="R2836" s="302"/>
      <c r="S2836" s="302"/>
      <c r="T2836" s="302"/>
      <c r="U2836" s="302"/>
      <c r="V2836" s="302"/>
      <c r="W2836" s="302"/>
      <c r="X2836" s="302"/>
      <c r="Y2836" s="302"/>
      <c r="Z2836" s="302"/>
      <c r="AA2836" s="302"/>
      <c r="AD2836"/>
      <c r="AE2836"/>
    </row>
    <row r="2837" spans="2:31" ht="15" hidden="1">
      <c r="B2837" s="313">
        <f t="shared" si="44"/>
        <v>0</v>
      </c>
      <c r="C2837" s="303"/>
      <c r="D2837" s="303"/>
      <c r="E2837" s="303"/>
      <c r="F2837" s="303"/>
      <c r="G2837" s="303"/>
      <c r="H2837" s="303"/>
      <c r="I2837" s="303"/>
      <c r="J2837" s="303"/>
      <c r="K2837" s="302"/>
      <c r="L2837" s="302"/>
      <c r="M2837" s="302"/>
      <c r="N2837" s="302"/>
      <c r="O2837" s="302"/>
      <c r="P2837" s="302"/>
      <c r="Q2837" s="302"/>
      <c r="R2837" s="302"/>
      <c r="S2837" s="302"/>
      <c r="T2837" s="302"/>
      <c r="U2837" s="302"/>
      <c r="V2837" s="302"/>
      <c r="W2837" s="302"/>
      <c r="X2837" s="302"/>
      <c r="Y2837" s="302"/>
      <c r="Z2837" s="302"/>
      <c r="AA2837" s="302"/>
      <c r="AD2837"/>
      <c r="AE2837"/>
    </row>
    <row r="2838" spans="2:31" ht="15" hidden="1">
      <c r="B2838" s="313">
        <f t="shared" si="44"/>
        <v>0</v>
      </c>
      <c r="C2838" s="303"/>
      <c r="D2838" s="303"/>
      <c r="E2838" s="303"/>
      <c r="F2838" s="303"/>
      <c r="G2838" s="303"/>
      <c r="H2838" s="303"/>
      <c r="I2838" s="303"/>
      <c r="J2838" s="303"/>
      <c r="K2838" s="302"/>
      <c r="L2838" s="302"/>
      <c r="M2838" s="302"/>
      <c r="N2838" s="302"/>
      <c r="O2838" s="302"/>
      <c r="P2838" s="302"/>
      <c r="Q2838" s="302"/>
      <c r="R2838" s="302"/>
      <c r="S2838" s="302"/>
      <c r="T2838" s="302"/>
      <c r="U2838" s="302"/>
      <c r="V2838" s="302"/>
      <c r="W2838" s="302"/>
      <c r="X2838" s="302"/>
      <c r="Y2838" s="302"/>
      <c r="Z2838" s="302"/>
      <c r="AA2838" s="302"/>
      <c r="AD2838"/>
      <c r="AE2838"/>
    </row>
    <row r="2839" spans="2:31" ht="15" hidden="1">
      <c r="B2839" s="313">
        <f t="shared" si="44"/>
        <v>0</v>
      </c>
      <c r="C2839" s="303"/>
      <c r="D2839" s="303"/>
      <c r="E2839" s="303"/>
      <c r="F2839" s="303"/>
      <c r="G2839" s="303"/>
      <c r="H2839" s="303"/>
      <c r="I2839" s="303"/>
      <c r="J2839" s="303"/>
      <c r="K2839" s="302"/>
      <c r="L2839" s="302"/>
      <c r="M2839" s="302"/>
      <c r="N2839" s="302"/>
      <c r="O2839" s="302"/>
      <c r="P2839" s="302"/>
      <c r="Q2839" s="302"/>
      <c r="R2839" s="302"/>
      <c r="S2839" s="302"/>
      <c r="T2839" s="302"/>
      <c r="U2839" s="302"/>
      <c r="V2839" s="302"/>
      <c r="W2839" s="302"/>
      <c r="X2839" s="302"/>
      <c r="Y2839" s="302"/>
      <c r="Z2839" s="302"/>
      <c r="AA2839" s="302"/>
      <c r="AD2839"/>
      <c r="AE2839"/>
    </row>
    <row r="2840" spans="2:31" ht="15" hidden="1">
      <c r="B2840" s="313">
        <f t="shared" si="44"/>
        <v>0</v>
      </c>
      <c r="C2840" s="303"/>
      <c r="D2840" s="303"/>
      <c r="E2840" s="303"/>
      <c r="F2840" s="303"/>
      <c r="G2840" s="303"/>
      <c r="H2840" s="303"/>
      <c r="I2840" s="303"/>
      <c r="J2840" s="303"/>
      <c r="K2840" s="302"/>
      <c r="L2840" s="302"/>
      <c r="M2840" s="302"/>
      <c r="N2840" s="302"/>
      <c r="O2840" s="302"/>
      <c r="P2840" s="302"/>
      <c r="Q2840" s="302"/>
      <c r="R2840" s="302"/>
      <c r="S2840" s="302"/>
      <c r="T2840" s="302"/>
      <c r="U2840" s="302"/>
      <c r="V2840" s="302"/>
      <c r="W2840" s="302"/>
      <c r="X2840" s="302"/>
      <c r="Y2840" s="302"/>
      <c r="Z2840" s="302"/>
      <c r="AA2840" s="302"/>
      <c r="AD2840"/>
      <c r="AE2840"/>
    </row>
    <row r="2841" spans="2:31" ht="15" hidden="1">
      <c r="B2841" s="313">
        <f t="shared" si="44"/>
        <v>0</v>
      </c>
      <c r="C2841" s="303"/>
      <c r="D2841" s="303"/>
      <c r="E2841" s="303"/>
      <c r="F2841" s="303"/>
      <c r="G2841" s="303"/>
      <c r="H2841" s="303"/>
      <c r="I2841" s="303"/>
      <c r="J2841" s="303"/>
      <c r="K2841" s="302"/>
      <c r="L2841" s="302"/>
      <c r="M2841" s="302"/>
      <c r="N2841" s="302"/>
      <c r="O2841" s="302"/>
      <c r="P2841" s="302"/>
      <c r="Q2841" s="302"/>
      <c r="R2841" s="302"/>
      <c r="S2841" s="302"/>
      <c r="T2841" s="302"/>
      <c r="U2841" s="302"/>
      <c r="V2841" s="302"/>
      <c r="W2841" s="302"/>
      <c r="X2841" s="302"/>
      <c r="Y2841" s="302"/>
      <c r="Z2841" s="302"/>
      <c r="AA2841" s="302"/>
      <c r="AD2841"/>
      <c r="AE2841"/>
    </row>
    <row r="2842" spans="2:31" ht="15" hidden="1">
      <c r="B2842" s="313">
        <f t="shared" si="44"/>
        <v>0</v>
      </c>
      <c r="C2842" s="303"/>
      <c r="D2842" s="303"/>
      <c r="E2842" s="303"/>
      <c r="F2842" s="303"/>
      <c r="G2842" s="303"/>
      <c r="H2842" s="303"/>
      <c r="I2842" s="303"/>
      <c r="J2842" s="303"/>
      <c r="K2842" s="302"/>
      <c r="L2842" s="302"/>
      <c r="M2842" s="302"/>
      <c r="N2842" s="302"/>
      <c r="O2842" s="302"/>
      <c r="P2842" s="302"/>
      <c r="Q2842" s="302"/>
      <c r="R2842" s="302"/>
      <c r="S2842" s="302"/>
      <c r="T2842" s="302"/>
      <c r="U2842" s="302"/>
      <c r="V2842" s="302"/>
      <c r="W2842" s="302"/>
      <c r="X2842" s="302"/>
      <c r="Y2842" s="302"/>
      <c r="Z2842" s="302"/>
      <c r="AA2842" s="302"/>
      <c r="AD2842"/>
      <c r="AE2842"/>
    </row>
    <row r="2843" spans="2:31" ht="15" hidden="1">
      <c r="B2843" s="313">
        <f t="shared" si="44"/>
        <v>0</v>
      </c>
      <c r="C2843" s="303"/>
      <c r="D2843" s="303"/>
      <c r="E2843" s="303"/>
      <c r="F2843" s="303"/>
      <c r="G2843" s="303"/>
      <c r="H2843" s="303"/>
      <c r="I2843" s="303"/>
      <c r="J2843" s="303"/>
      <c r="K2843" s="302"/>
      <c r="L2843" s="302"/>
      <c r="M2843" s="302"/>
      <c r="N2843" s="302"/>
      <c r="O2843" s="302"/>
      <c r="P2843" s="302"/>
      <c r="Q2843" s="302"/>
      <c r="R2843" s="302"/>
      <c r="S2843" s="302"/>
      <c r="T2843" s="302"/>
      <c r="U2843" s="302"/>
      <c r="V2843" s="302"/>
      <c r="W2843" s="302"/>
      <c r="X2843" s="302"/>
      <c r="Y2843" s="302"/>
      <c r="Z2843" s="302"/>
      <c r="AA2843" s="302"/>
      <c r="AD2843"/>
      <c r="AE2843"/>
    </row>
    <row r="2844" spans="2:31" ht="15" hidden="1">
      <c r="B2844" s="313">
        <f t="shared" si="44"/>
        <v>0</v>
      </c>
      <c r="C2844" s="303"/>
      <c r="D2844" s="303"/>
      <c r="E2844" s="303"/>
      <c r="F2844" s="303"/>
      <c r="G2844" s="303"/>
      <c r="H2844" s="303"/>
      <c r="I2844" s="303"/>
      <c r="J2844" s="303"/>
      <c r="K2844" s="302"/>
      <c r="L2844" s="302"/>
      <c r="M2844" s="302"/>
      <c r="N2844" s="302"/>
      <c r="O2844" s="302"/>
      <c r="P2844" s="302"/>
      <c r="Q2844" s="302"/>
      <c r="R2844" s="302"/>
      <c r="S2844" s="302"/>
      <c r="T2844" s="302"/>
      <c r="U2844" s="302"/>
      <c r="V2844" s="302"/>
      <c r="W2844" s="302"/>
      <c r="X2844" s="302"/>
      <c r="Y2844" s="302"/>
      <c r="Z2844" s="302"/>
      <c r="AA2844" s="302"/>
      <c r="AD2844"/>
      <c r="AE2844"/>
    </row>
    <row r="2845" spans="2:31" ht="15" hidden="1">
      <c r="B2845" s="313">
        <f t="shared" si="44"/>
        <v>0</v>
      </c>
      <c r="C2845" s="303"/>
      <c r="D2845" s="303"/>
      <c r="E2845" s="303"/>
      <c r="F2845" s="303"/>
      <c r="G2845" s="303"/>
      <c r="H2845" s="303"/>
      <c r="I2845" s="303"/>
      <c r="J2845" s="303"/>
      <c r="K2845" s="302"/>
      <c r="L2845" s="302"/>
      <c r="M2845" s="302"/>
      <c r="N2845" s="302"/>
      <c r="O2845" s="302"/>
      <c r="P2845" s="302"/>
      <c r="Q2845" s="302"/>
      <c r="R2845" s="302"/>
      <c r="S2845" s="302"/>
      <c r="T2845" s="302"/>
      <c r="U2845" s="302"/>
      <c r="V2845" s="302"/>
      <c r="W2845" s="302"/>
      <c r="X2845" s="302"/>
      <c r="Y2845" s="302"/>
      <c r="Z2845" s="302"/>
      <c r="AA2845" s="302"/>
      <c r="AD2845"/>
      <c r="AE2845"/>
    </row>
    <row r="2846" spans="2:31" ht="15" hidden="1">
      <c r="B2846" s="313">
        <f t="shared" si="44"/>
        <v>0</v>
      </c>
      <c r="C2846" s="303"/>
      <c r="D2846" s="303"/>
      <c r="E2846" s="303"/>
      <c r="F2846" s="303"/>
      <c r="G2846" s="303"/>
      <c r="H2846" s="303"/>
      <c r="I2846" s="303"/>
      <c r="J2846" s="303"/>
      <c r="K2846" s="302"/>
      <c r="L2846" s="302"/>
      <c r="M2846" s="302"/>
      <c r="N2846" s="302"/>
      <c r="O2846" s="302"/>
      <c r="P2846" s="302"/>
      <c r="Q2846" s="302"/>
      <c r="R2846" s="302"/>
      <c r="S2846" s="302"/>
      <c r="T2846" s="302"/>
      <c r="U2846" s="302"/>
      <c r="V2846" s="302"/>
      <c r="W2846" s="302"/>
      <c r="X2846" s="302"/>
      <c r="Y2846" s="302"/>
      <c r="Z2846" s="302"/>
      <c r="AA2846" s="302"/>
      <c r="AD2846"/>
      <c r="AE2846"/>
    </row>
    <row r="2847" spans="2:31" ht="15" hidden="1">
      <c r="B2847" s="313">
        <f t="shared" si="44"/>
        <v>0</v>
      </c>
      <c r="C2847" s="303"/>
      <c r="D2847" s="303"/>
      <c r="E2847" s="303"/>
      <c r="F2847" s="303"/>
      <c r="G2847" s="303"/>
      <c r="H2847" s="303"/>
      <c r="I2847" s="303"/>
      <c r="J2847" s="303"/>
      <c r="K2847" s="302"/>
      <c r="L2847" s="302"/>
      <c r="M2847" s="302"/>
      <c r="N2847" s="302"/>
      <c r="O2847" s="302"/>
      <c r="P2847" s="302"/>
      <c r="Q2847" s="302"/>
      <c r="R2847" s="302"/>
      <c r="S2847" s="302"/>
      <c r="T2847" s="302"/>
      <c r="U2847" s="302"/>
      <c r="V2847" s="302"/>
      <c r="W2847" s="302"/>
      <c r="X2847" s="302"/>
      <c r="Y2847" s="302"/>
      <c r="Z2847" s="302"/>
      <c r="AA2847" s="302"/>
      <c r="AD2847"/>
      <c r="AE2847"/>
    </row>
    <row r="2848" spans="2:31" ht="15" hidden="1">
      <c r="B2848" s="313">
        <f t="shared" si="44"/>
        <v>0</v>
      </c>
      <c r="C2848" s="303"/>
      <c r="D2848" s="303"/>
      <c r="E2848" s="303"/>
      <c r="F2848" s="303"/>
      <c r="G2848" s="303"/>
      <c r="H2848" s="303"/>
      <c r="I2848" s="303"/>
      <c r="J2848" s="303"/>
      <c r="K2848" s="302"/>
      <c r="L2848" s="302"/>
      <c r="M2848" s="302"/>
      <c r="N2848" s="302"/>
      <c r="O2848" s="302"/>
      <c r="P2848" s="302"/>
      <c r="Q2848" s="302"/>
      <c r="R2848" s="302"/>
      <c r="S2848" s="302"/>
      <c r="T2848" s="302"/>
      <c r="U2848" s="302"/>
      <c r="V2848" s="302"/>
      <c r="W2848" s="302"/>
      <c r="X2848" s="302"/>
      <c r="Y2848" s="302"/>
      <c r="Z2848" s="302"/>
      <c r="AA2848" s="302"/>
      <c r="AD2848"/>
      <c r="AE2848"/>
    </row>
    <row r="2849" spans="2:31" ht="15" hidden="1">
      <c r="B2849" s="313">
        <f t="shared" si="44"/>
        <v>0</v>
      </c>
      <c r="C2849" s="303"/>
      <c r="D2849" s="303"/>
      <c r="E2849" s="303"/>
      <c r="F2849" s="303"/>
      <c r="G2849" s="303"/>
      <c r="H2849" s="303"/>
      <c r="I2849" s="303"/>
      <c r="J2849" s="303"/>
      <c r="K2849" s="302"/>
      <c r="L2849" s="302"/>
      <c r="M2849" s="302"/>
      <c r="N2849" s="302"/>
      <c r="O2849" s="302"/>
      <c r="P2849" s="302"/>
      <c r="Q2849" s="302"/>
      <c r="R2849" s="302"/>
      <c r="S2849" s="302"/>
      <c r="T2849" s="302"/>
      <c r="U2849" s="302"/>
      <c r="V2849" s="302"/>
      <c r="W2849" s="302"/>
      <c r="X2849" s="302"/>
      <c r="Y2849" s="302"/>
      <c r="Z2849" s="302"/>
      <c r="AA2849" s="302"/>
      <c r="AD2849"/>
      <c r="AE2849"/>
    </row>
    <row r="2850" spans="2:31" ht="15" hidden="1">
      <c r="B2850" s="313">
        <f t="shared" si="44"/>
        <v>0</v>
      </c>
      <c r="C2850" s="303"/>
      <c r="D2850" s="303"/>
      <c r="E2850" s="303"/>
      <c r="F2850" s="303"/>
      <c r="G2850" s="303"/>
      <c r="H2850" s="303"/>
      <c r="I2850" s="303"/>
      <c r="J2850" s="303"/>
      <c r="K2850" s="302"/>
      <c r="L2850" s="302"/>
      <c r="M2850" s="302"/>
      <c r="N2850" s="302"/>
      <c r="O2850" s="302"/>
      <c r="P2850" s="302"/>
      <c r="Q2850" s="302"/>
      <c r="R2850" s="302"/>
      <c r="S2850" s="302"/>
      <c r="T2850" s="302"/>
      <c r="U2850" s="302"/>
      <c r="V2850" s="302"/>
      <c r="W2850" s="302"/>
      <c r="X2850" s="302"/>
      <c r="Y2850" s="302"/>
      <c r="Z2850" s="302"/>
      <c r="AA2850" s="302"/>
      <c r="AD2850"/>
      <c r="AE2850"/>
    </row>
    <row r="2851" spans="2:31" ht="15" hidden="1">
      <c r="B2851" s="313">
        <f t="shared" si="44"/>
        <v>0</v>
      </c>
      <c r="C2851" s="303"/>
      <c r="D2851" s="303"/>
      <c r="E2851" s="303"/>
      <c r="F2851" s="303"/>
      <c r="G2851" s="303"/>
      <c r="H2851" s="303"/>
      <c r="I2851" s="303"/>
      <c r="J2851" s="303"/>
      <c r="K2851" s="302"/>
      <c r="L2851" s="302"/>
      <c r="M2851" s="302"/>
      <c r="N2851" s="302"/>
      <c r="O2851" s="302"/>
      <c r="P2851" s="302"/>
      <c r="Q2851" s="302"/>
      <c r="R2851" s="302"/>
      <c r="S2851" s="302"/>
      <c r="T2851" s="302"/>
      <c r="U2851" s="302"/>
      <c r="V2851" s="302"/>
      <c r="W2851" s="302"/>
      <c r="X2851" s="302"/>
      <c r="Y2851" s="302"/>
      <c r="Z2851" s="302"/>
      <c r="AA2851" s="302"/>
      <c r="AD2851"/>
      <c r="AE2851"/>
    </row>
    <row r="2852" spans="2:31" ht="15" hidden="1">
      <c r="B2852" s="313">
        <f t="shared" si="44"/>
        <v>0</v>
      </c>
      <c r="C2852" s="303"/>
      <c r="D2852" s="303"/>
      <c r="E2852" s="303"/>
      <c r="F2852" s="303"/>
      <c r="G2852" s="303"/>
      <c r="H2852" s="303"/>
      <c r="I2852" s="303"/>
      <c r="J2852" s="303"/>
      <c r="K2852" s="302"/>
      <c r="L2852" s="302"/>
      <c r="M2852" s="302"/>
      <c r="N2852" s="302"/>
      <c r="O2852" s="302"/>
      <c r="P2852" s="302"/>
      <c r="Q2852" s="302"/>
      <c r="R2852" s="302"/>
      <c r="S2852" s="302"/>
      <c r="T2852" s="302"/>
      <c r="U2852" s="302"/>
      <c r="V2852" s="302"/>
      <c r="W2852" s="302"/>
      <c r="X2852" s="302"/>
      <c r="Y2852" s="302"/>
      <c r="Z2852" s="302"/>
      <c r="AA2852" s="302"/>
      <c r="AD2852"/>
      <c r="AE2852"/>
    </row>
    <row r="2853" spans="2:31" ht="15" hidden="1">
      <c r="B2853" s="313">
        <f t="shared" si="44"/>
        <v>0</v>
      </c>
      <c r="C2853" s="303"/>
      <c r="D2853" s="303"/>
      <c r="E2853" s="303"/>
      <c r="F2853" s="303"/>
      <c r="G2853" s="303"/>
      <c r="H2853" s="303"/>
      <c r="I2853" s="303"/>
      <c r="J2853" s="303"/>
      <c r="K2853" s="302"/>
      <c r="L2853" s="302"/>
      <c r="M2853" s="302"/>
      <c r="N2853" s="302"/>
      <c r="O2853" s="302"/>
      <c r="P2853" s="302"/>
      <c r="Q2853" s="302"/>
      <c r="R2853" s="302"/>
      <c r="S2853" s="302"/>
      <c r="T2853" s="302"/>
      <c r="U2853" s="302"/>
      <c r="V2853" s="302"/>
      <c r="W2853" s="302"/>
      <c r="X2853" s="302"/>
      <c r="Y2853" s="302"/>
      <c r="Z2853" s="302"/>
      <c r="AA2853" s="302"/>
      <c r="AD2853"/>
      <c r="AE2853"/>
    </row>
    <row r="2854" spans="2:31" ht="15" hidden="1">
      <c r="B2854" s="313">
        <f t="shared" si="44"/>
        <v>0</v>
      </c>
      <c r="C2854" s="303"/>
      <c r="D2854" s="303"/>
      <c r="E2854" s="303"/>
      <c r="F2854" s="303"/>
      <c r="G2854" s="303"/>
      <c r="H2854" s="303"/>
      <c r="I2854" s="303"/>
      <c r="J2854" s="303"/>
      <c r="K2854" s="302"/>
      <c r="L2854" s="302"/>
      <c r="M2854" s="302"/>
      <c r="N2854" s="302"/>
      <c r="O2854" s="302"/>
      <c r="P2854" s="302"/>
      <c r="Q2854" s="302"/>
      <c r="R2854" s="302"/>
      <c r="S2854" s="302"/>
      <c r="T2854" s="302"/>
      <c r="U2854" s="302"/>
      <c r="V2854" s="302"/>
      <c r="W2854" s="302"/>
      <c r="X2854" s="302"/>
      <c r="Y2854" s="302"/>
      <c r="Z2854" s="302"/>
      <c r="AA2854" s="302"/>
      <c r="AD2854"/>
      <c r="AE2854"/>
    </row>
    <row r="2855" spans="2:31" ht="15" hidden="1">
      <c r="B2855" s="313">
        <f t="shared" si="44"/>
        <v>0</v>
      </c>
      <c r="C2855" s="303"/>
      <c r="D2855" s="303"/>
      <c r="E2855" s="303"/>
      <c r="F2855" s="303"/>
      <c r="G2855" s="303"/>
      <c r="H2855" s="303"/>
      <c r="I2855" s="303"/>
      <c r="J2855" s="303"/>
      <c r="K2855" s="302"/>
      <c r="L2855" s="302"/>
      <c r="M2855" s="302"/>
      <c r="N2855" s="302"/>
      <c r="O2855" s="302"/>
      <c r="P2855" s="302"/>
      <c r="Q2855" s="302"/>
      <c r="R2855" s="302"/>
      <c r="S2855" s="302"/>
      <c r="T2855" s="302"/>
      <c r="U2855" s="302"/>
      <c r="V2855" s="302"/>
      <c r="W2855" s="302"/>
      <c r="X2855" s="302"/>
      <c r="Y2855" s="302"/>
      <c r="Z2855" s="302"/>
      <c r="AA2855" s="302"/>
      <c r="AD2855"/>
      <c r="AE2855"/>
    </row>
    <row r="2856" spans="2:31" ht="15" hidden="1">
      <c r="B2856" s="313">
        <f t="shared" si="44"/>
        <v>0</v>
      </c>
      <c r="C2856" s="303"/>
      <c r="D2856" s="303"/>
      <c r="E2856" s="303"/>
      <c r="F2856" s="303"/>
      <c r="G2856" s="303"/>
      <c r="H2856" s="303"/>
      <c r="I2856" s="303"/>
      <c r="J2856" s="303"/>
      <c r="K2856" s="302"/>
      <c r="L2856" s="302"/>
      <c r="M2856" s="302"/>
      <c r="N2856" s="302"/>
      <c r="O2856" s="302"/>
      <c r="P2856" s="302"/>
      <c r="Q2856" s="302"/>
      <c r="R2856" s="302"/>
      <c r="S2856" s="302"/>
      <c r="T2856" s="302"/>
      <c r="U2856" s="302"/>
      <c r="V2856" s="302"/>
      <c r="W2856" s="302"/>
      <c r="X2856" s="302"/>
      <c r="Y2856" s="302"/>
      <c r="Z2856" s="302"/>
      <c r="AA2856" s="302"/>
      <c r="AD2856"/>
      <c r="AE2856"/>
    </row>
    <row r="2857" spans="2:31" ht="15" hidden="1">
      <c r="B2857" s="313">
        <f t="shared" si="44"/>
        <v>0</v>
      </c>
      <c r="C2857" s="303"/>
      <c r="D2857" s="303"/>
      <c r="E2857" s="303"/>
      <c r="F2857" s="303"/>
      <c r="G2857" s="303"/>
      <c r="H2857" s="303"/>
      <c r="I2857" s="303"/>
      <c r="J2857" s="303"/>
      <c r="K2857" s="302"/>
      <c r="L2857" s="302"/>
      <c r="M2857" s="302"/>
      <c r="N2857" s="302"/>
      <c r="O2857" s="302"/>
      <c r="P2857" s="302"/>
      <c r="Q2857" s="302"/>
      <c r="R2857" s="302"/>
      <c r="S2857" s="302"/>
      <c r="T2857" s="302"/>
      <c r="U2857" s="302"/>
      <c r="V2857" s="302"/>
      <c r="W2857" s="302"/>
      <c r="X2857" s="302"/>
      <c r="Y2857" s="302"/>
      <c r="Z2857" s="302"/>
      <c r="AA2857" s="302"/>
      <c r="AD2857"/>
      <c r="AE2857"/>
    </row>
    <row r="2858" spans="2:31" ht="15" hidden="1">
      <c r="B2858" s="313">
        <f t="shared" si="44"/>
        <v>0</v>
      </c>
      <c r="C2858" s="303"/>
      <c r="D2858" s="303"/>
      <c r="E2858" s="303"/>
      <c r="F2858" s="303"/>
      <c r="G2858" s="303"/>
      <c r="H2858" s="303"/>
      <c r="I2858" s="303"/>
      <c r="J2858" s="303"/>
      <c r="K2858" s="302"/>
      <c r="L2858" s="302"/>
      <c r="M2858" s="302"/>
      <c r="N2858" s="302"/>
      <c r="O2858" s="302"/>
      <c r="P2858" s="302"/>
      <c r="Q2858" s="302"/>
      <c r="R2858" s="302"/>
      <c r="S2858" s="302"/>
      <c r="T2858" s="302"/>
      <c r="U2858" s="302"/>
      <c r="V2858" s="302"/>
      <c r="W2858" s="302"/>
      <c r="X2858" s="302"/>
      <c r="Y2858" s="302"/>
      <c r="Z2858" s="302"/>
      <c r="AA2858" s="302"/>
      <c r="AD2858"/>
      <c r="AE2858"/>
    </row>
    <row r="2859" spans="2:31" ht="15" hidden="1">
      <c r="B2859" s="313">
        <f t="shared" si="44"/>
        <v>0</v>
      </c>
      <c r="C2859" s="303"/>
      <c r="D2859" s="303"/>
      <c r="E2859" s="303"/>
      <c r="F2859" s="303"/>
      <c r="G2859" s="303"/>
      <c r="H2859" s="303"/>
      <c r="I2859" s="303"/>
      <c r="J2859" s="303"/>
      <c r="K2859" s="302"/>
      <c r="L2859" s="302"/>
      <c r="M2859" s="302"/>
      <c r="N2859" s="302"/>
      <c r="O2859" s="302"/>
      <c r="P2859" s="302"/>
      <c r="Q2859" s="302"/>
      <c r="R2859" s="302"/>
      <c r="S2859" s="302"/>
      <c r="T2859" s="302"/>
      <c r="U2859" s="302"/>
      <c r="V2859" s="302"/>
      <c r="W2859" s="302"/>
      <c r="X2859" s="302"/>
      <c r="Y2859" s="302"/>
      <c r="Z2859" s="302"/>
      <c r="AA2859" s="302"/>
    </row>
    <row r="2860" spans="2:31" ht="15" hidden="1">
      <c r="B2860" s="313">
        <f t="shared" si="44"/>
        <v>0</v>
      </c>
      <c r="C2860" s="303"/>
      <c r="D2860" s="303"/>
      <c r="E2860" s="303"/>
      <c r="F2860" s="303"/>
      <c r="G2860" s="303"/>
      <c r="H2860" s="303"/>
      <c r="I2860" s="303"/>
      <c r="J2860" s="303"/>
      <c r="K2860" s="302"/>
      <c r="L2860" s="302"/>
      <c r="M2860" s="302"/>
      <c r="N2860" s="302"/>
      <c r="O2860" s="302"/>
      <c r="P2860" s="302"/>
      <c r="Q2860" s="302"/>
      <c r="R2860" s="302"/>
      <c r="S2860" s="302"/>
      <c r="T2860" s="302"/>
      <c r="U2860" s="302"/>
      <c r="V2860" s="302"/>
      <c r="W2860" s="302"/>
      <c r="X2860" s="302"/>
      <c r="Y2860" s="302"/>
      <c r="Z2860" s="302"/>
      <c r="AA2860" s="302"/>
    </row>
    <row r="2861" spans="2:31" ht="15" hidden="1">
      <c r="B2861" s="313">
        <f t="shared" si="44"/>
        <v>0</v>
      </c>
      <c r="C2861" s="303"/>
      <c r="D2861" s="303"/>
      <c r="E2861" s="303"/>
      <c r="F2861" s="303"/>
      <c r="G2861" s="303"/>
      <c r="H2861" s="303"/>
      <c r="I2861" s="303"/>
      <c r="J2861" s="303"/>
      <c r="K2861" s="302"/>
      <c r="L2861" s="302"/>
      <c r="M2861" s="302"/>
      <c r="N2861" s="302"/>
      <c r="O2861" s="302"/>
      <c r="P2861" s="302"/>
      <c r="Q2861" s="302"/>
      <c r="R2861" s="302"/>
      <c r="S2861" s="302"/>
      <c r="T2861" s="302"/>
      <c r="U2861" s="302"/>
      <c r="V2861" s="302"/>
      <c r="W2861" s="302"/>
      <c r="X2861" s="302"/>
      <c r="Y2861" s="302"/>
      <c r="Z2861" s="302"/>
      <c r="AA2861" s="302"/>
    </row>
    <row r="2862" spans="2:31" ht="15" hidden="1">
      <c r="B2862" s="313">
        <f t="shared" si="44"/>
        <v>0</v>
      </c>
      <c r="C2862" s="303"/>
      <c r="D2862" s="303"/>
      <c r="E2862" s="303"/>
      <c r="F2862" s="303"/>
      <c r="G2862" s="303"/>
      <c r="H2862" s="303"/>
      <c r="I2862" s="303"/>
      <c r="J2862" s="303"/>
      <c r="K2862" s="302"/>
      <c r="L2862" s="302"/>
      <c r="M2862" s="302"/>
      <c r="N2862" s="302"/>
      <c r="O2862" s="302"/>
      <c r="P2862" s="302"/>
      <c r="Q2862" s="302"/>
      <c r="R2862" s="302"/>
      <c r="S2862" s="302"/>
      <c r="T2862" s="302"/>
      <c r="U2862" s="302"/>
      <c r="V2862" s="302"/>
      <c r="W2862" s="302"/>
      <c r="X2862" s="302"/>
      <c r="Y2862" s="302"/>
      <c r="Z2862" s="302"/>
      <c r="AA2862" s="302"/>
    </row>
    <row r="2863" spans="2:31" ht="15" hidden="1">
      <c r="B2863" s="313">
        <f t="shared" si="44"/>
        <v>0</v>
      </c>
      <c r="C2863" s="303"/>
      <c r="D2863" s="303"/>
      <c r="E2863" s="303"/>
      <c r="F2863" s="303"/>
      <c r="G2863" s="303"/>
      <c r="H2863" s="303"/>
      <c r="I2863" s="303"/>
      <c r="J2863" s="303"/>
      <c r="K2863" s="302"/>
      <c r="L2863" s="302"/>
      <c r="M2863" s="302"/>
      <c r="N2863" s="302"/>
      <c r="O2863" s="302"/>
      <c r="P2863" s="302"/>
      <c r="Q2863" s="302"/>
      <c r="R2863" s="302"/>
      <c r="S2863" s="302"/>
      <c r="T2863" s="302"/>
      <c r="U2863" s="302"/>
      <c r="V2863" s="302"/>
      <c r="W2863" s="302"/>
      <c r="X2863" s="302"/>
      <c r="Y2863" s="302"/>
      <c r="Z2863" s="302"/>
      <c r="AA2863" s="302"/>
    </row>
    <row r="2864" spans="2:31" ht="15" hidden="1">
      <c r="B2864" s="313">
        <f t="shared" si="44"/>
        <v>0</v>
      </c>
      <c r="C2864" s="303"/>
      <c r="D2864" s="303"/>
      <c r="E2864" s="303"/>
      <c r="F2864" s="303"/>
      <c r="G2864" s="303"/>
      <c r="H2864" s="303"/>
      <c r="I2864" s="303"/>
      <c r="J2864" s="303"/>
      <c r="K2864" s="302"/>
      <c r="L2864" s="302"/>
      <c r="M2864" s="302"/>
      <c r="N2864" s="302"/>
      <c r="O2864" s="302"/>
      <c r="P2864" s="302"/>
      <c r="Q2864" s="302"/>
      <c r="R2864" s="302"/>
      <c r="S2864" s="302"/>
      <c r="T2864" s="302"/>
      <c r="U2864" s="302"/>
      <c r="V2864" s="302"/>
      <c r="W2864" s="302"/>
      <c r="X2864" s="302"/>
      <c r="Y2864" s="302"/>
      <c r="Z2864" s="302"/>
      <c r="AA2864" s="302"/>
    </row>
    <row r="2865" spans="2:27" ht="15" hidden="1">
      <c r="B2865" s="313">
        <f t="shared" si="44"/>
        <v>0</v>
      </c>
      <c r="C2865" s="303"/>
      <c r="D2865" s="303"/>
      <c r="E2865" s="303"/>
      <c r="F2865" s="303"/>
      <c r="G2865" s="303"/>
      <c r="H2865" s="303"/>
      <c r="I2865" s="303"/>
      <c r="J2865" s="303"/>
      <c r="K2865" s="302"/>
      <c r="L2865" s="302"/>
      <c r="M2865" s="302"/>
      <c r="N2865" s="302"/>
      <c r="O2865" s="302"/>
      <c r="P2865" s="302"/>
      <c r="Q2865" s="302"/>
      <c r="R2865" s="302"/>
      <c r="S2865" s="302"/>
      <c r="T2865" s="302"/>
      <c r="U2865" s="302"/>
      <c r="V2865" s="302"/>
      <c r="W2865" s="302"/>
      <c r="X2865" s="302"/>
      <c r="Y2865" s="302"/>
      <c r="Z2865" s="302"/>
      <c r="AA2865" s="302"/>
    </row>
    <row r="2866" spans="2:27" ht="15" hidden="1">
      <c r="B2866" s="313">
        <f t="shared" si="44"/>
        <v>0</v>
      </c>
      <c r="C2866" s="303"/>
      <c r="D2866" s="303"/>
      <c r="E2866" s="303"/>
      <c r="F2866" s="303"/>
      <c r="G2866" s="303"/>
      <c r="H2866" s="303"/>
      <c r="I2866" s="303"/>
      <c r="J2866" s="303"/>
      <c r="K2866" s="302"/>
      <c r="L2866" s="302"/>
      <c r="M2866" s="302"/>
      <c r="N2866" s="302"/>
      <c r="O2866" s="302"/>
      <c r="P2866" s="302"/>
      <c r="Q2866" s="302"/>
      <c r="R2866" s="302"/>
      <c r="S2866" s="302"/>
      <c r="T2866" s="302"/>
      <c r="U2866" s="302"/>
      <c r="V2866" s="302"/>
      <c r="W2866" s="302"/>
      <c r="X2866" s="302"/>
      <c r="Y2866" s="302"/>
      <c r="Z2866" s="302"/>
      <c r="AA2866" s="302"/>
    </row>
    <row r="2867" spans="2:27" ht="15" hidden="1">
      <c r="B2867" s="313">
        <f t="shared" si="44"/>
        <v>0</v>
      </c>
      <c r="C2867" s="303"/>
      <c r="D2867" s="303"/>
      <c r="E2867" s="303"/>
      <c r="F2867" s="303"/>
      <c r="G2867" s="303"/>
      <c r="H2867" s="303"/>
      <c r="I2867" s="303"/>
      <c r="J2867" s="303"/>
      <c r="K2867" s="302"/>
      <c r="L2867" s="302"/>
      <c r="M2867" s="302"/>
      <c r="N2867" s="302"/>
      <c r="O2867" s="302"/>
      <c r="P2867" s="302"/>
      <c r="Q2867" s="302"/>
      <c r="R2867" s="302"/>
      <c r="S2867" s="302"/>
      <c r="T2867" s="302"/>
      <c r="U2867" s="302"/>
      <c r="V2867" s="302"/>
      <c r="W2867" s="302"/>
      <c r="X2867" s="302"/>
      <c r="Y2867" s="302"/>
      <c r="Z2867" s="302"/>
      <c r="AA2867" s="302"/>
    </row>
    <row r="2868" spans="2:27" ht="15" hidden="1">
      <c r="B2868" s="313">
        <f t="shared" si="44"/>
        <v>0</v>
      </c>
      <c r="C2868" s="303"/>
      <c r="D2868" s="303"/>
      <c r="E2868" s="303"/>
      <c r="F2868" s="303"/>
      <c r="G2868" s="303"/>
      <c r="H2868" s="303"/>
      <c r="I2868" s="303"/>
      <c r="J2868" s="303"/>
      <c r="K2868" s="302"/>
      <c r="L2868" s="302"/>
      <c r="M2868" s="302"/>
      <c r="N2868" s="302"/>
      <c r="O2868" s="302"/>
      <c r="P2868" s="302"/>
      <c r="Q2868" s="302"/>
      <c r="R2868" s="302"/>
      <c r="S2868" s="302"/>
      <c r="T2868" s="302"/>
      <c r="U2868" s="302"/>
      <c r="V2868" s="302"/>
      <c r="W2868" s="302"/>
      <c r="X2868" s="302"/>
      <c r="Y2868" s="302"/>
      <c r="Z2868" s="302"/>
      <c r="AA2868" s="302"/>
    </row>
    <row r="2869" spans="2:27" ht="15" hidden="1">
      <c r="B2869" s="313">
        <f t="shared" si="44"/>
        <v>0</v>
      </c>
      <c r="C2869" s="303"/>
      <c r="D2869" s="303"/>
      <c r="E2869" s="303"/>
      <c r="F2869" s="303"/>
      <c r="G2869" s="303"/>
      <c r="H2869" s="303"/>
      <c r="I2869" s="303"/>
      <c r="J2869" s="303"/>
      <c r="K2869" s="302"/>
      <c r="L2869" s="302"/>
      <c r="M2869" s="302"/>
      <c r="N2869" s="302"/>
      <c r="O2869" s="302"/>
      <c r="P2869" s="302"/>
      <c r="Q2869" s="302"/>
      <c r="R2869" s="302"/>
      <c r="S2869" s="302"/>
      <c r="T2869" s="302"/>
      <c r="U2869" s="302"/>
      <c r="V2869" s="302"/>
      <c r="W2869" s="302"/>
      <c r="X2869" s="302"/>
      <c r="Y2869" s="302"/>
      <c r="Z2869" s="302"/>
      <c r="AA2869" s="302"/>
    </row>
    <row r="2870" spans="2:27" ht="15" hidden="1">
      <c r="B2870" s="313">
        <f t="shared" si="44"/>
        <v>0</v>
      </c>
      <c r="C2870" s="303"/>
      <c r="D2870" s="303"/>
      <c r="E2870" s="303"/>
      <c r="F2870" s="303"/>
      <c r="G2870" s="303"/>
      <c r="H2870" s="303"/>
      <c r="I2870" s="303"/>
      <c r="J2870" s="303"/>
      <c r="K2870" s="302"/>
      <c r="L2870" s="302"/>
      <c r="M2870" s="302"/>
      <c r="N2870" s="302"/>
      <c r="O2870" s="302"/>
      <c r="P2870" s="302"/>
      <c r="Q2870" s="302"/>
      <c r="R2870" s="302"/>
      <c r="S2870" s="302"/>
      <c r="T2870" s="302"/>
      <c r="U2870" s="302"/>
      <c r="V2870" s="302"/>
      <c r="W2870" s="302"/>
      <c r="X2870" s="302"/>
      <c r="Y2870" s="302"/>
      <c r="Z2870" s="302"/>
      <c r="AA2870" s="302"/>
    </row>
    <row r="2871" spans="2:27" ht="15" hidden="1">
      <c r="B2871" s="313">
        <f t="shared" si="44"/>
        <v>0</v>
      </c>
      <c r="C2871" s="303"/>
      <c r="D2871" s="303"/>
      <c r="E2871" s="303"/>
      <c r="F2871" s="303"/>
      <c r="G2871" s="303"/>
      <c r="H2871" s="303"/>
      <c r="I2871" s="303"/>
      <c r="J2871" s="303"/>
      <c r="K2871" s="302"/>
      <c r="L2871" s="302"/>
      <c r="M2871" s="302"/>
      <c r="N2871" s="302"/>
      <c r="O2871" s="302"/>
      <c r="P2871" s="302"/>
      <c r="Q2871" s="302"/>
      <c r="R2871" s="302"/>
      <c r="S2871" s="302"/>
      <c r="T2871" s="302"/>
      <c r="U2871" s="302"/>
      <c r="V2871" s="302"/>
      <c r="W2871" s="302"/>
      <c r="X2871" s="302"/>
      <c r="Y2871" s="302"/>
      <c r="Z2871" s="302"/>
      <c r="AA2871" s="302"/>
    </row>
    <row r="2872" spans="2:27" ht="15" hidden="1">
      <c r="B2872" s="313">
        <f t="shared" si="44"/>
        <v>0</v>
      </c>
      <c r="C2872" s="303"/>
      <c r="D2872" s="303"/>
      <c r="E2872" s="303"/>
      <c r="F2872" s="303"/>
      <c r="G2872" s="303"/>
      <c r="H2872" s="303"/>
      <c r="I2872" s="303"/>
      <c r="J2872" s="303"/>
      <c r="K2872" s="302"/>
      <c r="L2872" s="302"/>
      <c r="M2872" s="302"/>
      <c r="N2872" s="302"/>
      <c r="O2872" s="302"/>
      <c r="P2872" s="302"/>
      <c r="Q2872" s="302"/>
      <c r="R2872" s="302"/>
      <c r="S2872" s="302"/>
      <c r="T2872" s="302"/>
      <c r="U2872" s="302"/>
      <c r="V2872" s="302"/>
      <c r="W2872" s="302"/>
      <c r="X2872" s="302"/>
      <c r="Y2872" s="302"/>
      <c r="Z2872" s="302"/>
      <c r="AA2872" s="302"/>
    </row>
    <row r="2873" spans="2:27" ht="15" hidden="1">
      <c r="B2873" s="313">
        <f t="shared" si="44"/>
        <v>0</v>
      </c>
      <c r="C2873" s="303"/>
      <c r="D2873" s="303"/>
      <c r="E2873" s="303"/>
      <c r="F2873" s="303"/>
      <c r="G2873" s="303"/>
      <c r="H2873" s="303"/>
      <c r="I2873" s="303"/>
      <c r="J2873" s="303"/>
      <c r="K2873" s="302"/>
      <c r="L2873" s="302"/>
      <c r="M2873" s="302"/>
      <c r="N2873" s="302"/>
      <c r="O2873" s="302"/>
      <c r="P2873" s="302"/>
      <c r="Q2873" s="302"/>
      <c r="R2873" s="302"/>
      <c r="S2873" s="302"/>
      <c r="T2873" s="302"/>
      <c r="U2873" s="302"/>
      <c r="V2873" s="302"/>
      <c r="W2873" s="302"/>
      <c r="X2873" s="302"/>
      <c r="Y2873" s="302"/>
      <c r="Z2873" s="302"/>
      <c r="AA2873" s="302"/>
    </row>
    <row r="2874" spans="2:27" ht="15" hidden="1">
      <c r="B2874" s="313">
        <f t="shared" si="44"/>
        <v>0</v>
      </c>
      <c r="C2874" s="303"/>
      <c r="D2874" s="303"/>
      <c r="E2874" s="303"/>
      <c r="F2874" s="303"/>
      <c r="G2874" s="303"/>
      <c r="H2874" s="303"/>
      <c r="I2874" s="303"/>
      <c r="J2874" s="303"/>
      <c r="K2874" s="302"/>
      <c r="L2874" s="302"/>
      <c r="M2874" s="302"/>
      <c r="N2874" s="302"/>
      <c r="O2874" s="302"/>
      <c r="P2874" s="302"/>
      <c r="Q2874" s="302"/>
      <c r="R2874" s="302"/>
      <c r="S2874" s="302"/>
      <c r="T2874" s="302"/>
      <c r="U2874" s="302"/>
      <c r="V2874" s="302"/>
      <c r="W2874" s="302"/>
      <c r="X2874" s="302"/>
      <c r="Y2874" s="302"/>
      <c r="Z2874" s="302"/>
      <c r="AA2874" s="302"/>
    </row>
    <row r="2875" spans="2:27" ht="15" hidden="1">
      <c r="B2875" s="313">
        <f t="shared" si="44"/>
        <v>0</v>
      </c>
      <c r="C2875" s="303"/>
      <c r="D2875" s="303"/>
      <c r="E2875" s="303"/>
      <c r="F2875" s="303"/>
      <c r="G2875" s="303"/>
      <c r="H2875" s="303"/>
      <c r="I2875" s="303"/>
      <c r="J2875" s="303"/>
      <c r="K2875" s="302"/>
      <c r="L2875" s="302"/>
      <c r="M2875" s="302"/>
      <c r="N2875" s="302"/>
      <c r="O2875" s="302"/>
      <c r="P2875" s="302"/>
      <c r="Q2875" s="302"/>
      <c r="R2875" s="302"/>
      <c r="S2875" s="302"/>
      <c r="T2875" s="302"/>
      <c r="U2875" s="302"/>
      <c r="V2875" s="302"/>
      <c r="W2875" s="302"/>
      <c r="X2875" s="302"/>
      <c r="Y2875" s="302"/>
      <c r="Z2875" s="302"/>
      <c r="AA2875" s="302"/>
    </row>
    <row r="2876" spans="2:27" ht="15" hidden="1">
      <c r="B2876" s="313">
        <f t="shared" si="44"/>
        <v>0</v>
      </c>
      <c r="C2876" s="303"/>
      <c r="D2876" s="303"/>
      <c r="E2876" s="303"/>
      <c r="F2876" s="303"/>
      <c r="G2876" s="303"/>
      <c r="H2876" s="303"/>
      <c r="I2876" s="303"/>
      <c r="J2876" s="303"/>
      <c r="K2876" s="302"/>
      <c r="L2876" s="302"/>
      <c r="M2876" s="302"/>
      <c r="N2876" s="302"/>
      <c r="O2876" s="302"/>
      <c r="P2876" s="302"/>
      <c r="Q2876" s="302"/>
      <c r="R2876" s="302"/>
      <c r="S2876" s="302"/>
      <c r="T2876" s="302"/>
      <c r="U2876" s="302"/>
      <c r="V2876" s="302"/>
      <c r="W2876" s="302"/>
      <c r="X2876" s="302"/>
      <c r="Y2876" s="302"/>
      <c r="Z2876" s="302"/>
      <c r="AA2876" s="302"/>
    </row>
    <row r="2877" spans="2:27" ht="15" hidden="1">
      <c r="B2877" s="313">
        <f t="shared" si="44"/>
        <v>0</v>
      </c>
      <c r="C2877" s="303"/>
      <c r="D2877" s="303"/>
      <c r="E2877" s="303"/>
      <c r="F2877" s="303"/>
      <c r="G2877" s="303"/>
      <c r="H2877" s="303"/>
      <c r="I2877" s="303"/>
      <c r="J2877" s="303"/>
      <c r="K2877" s="302"/>
      <c r="L2877" s="302"/>
      <c r="M2877" s="302"/>
      <c r="N2877" s="302"/>
      <c r="O2877" s="302"/>
      <c r="P2877" s="302"/>
      <c r="Q2877" s="302"/>
      <c r="R2877" s="302"/>
      <c r="S2877" s="302"/>
      <c r="T2877" s="302"/>
      <c r="U2877" s="302"/>
      <c r="V2877" s="302"/>
      <c r="W2877" s="302"/>
      <c r="X2877" s="302"/>
      <c r="Y2877" s="302"/>
      <c r="Z2877" s="302"/>
      <c r="AA2877" s="302"/>
    </row>
    <row r="2878" spans="2:27" ht="15" hidden="1">
      <c r="B2878" s="313">
        <f t="shared" si="44"/>
        <v>0</v>
      </c>
      <c r="C2878" s="303"/>
      <c r="D2878" s="303"/>
      <c r="E2878" s="303"/>
      <c r="F2878" s="303"/>
      <c r="G2878" s="303"/>
      <c r="H2878" s="303"/>
      <c r="I2878" s="303"/>
      <c r="J2878" s="303"/>
      <c r="K2878" s="302"/>
      <c r="L2878" s="302"/>
      <c r="M2878" s="302"/>
      <c r="N2878" s="302"/>
      <c r="O2878" s="302"/>
      <c r="P2878" s="302"/>
      <c r="Q2878" s="302"/>
      <c r="R2878" s="302"/>
      <c r="S2878" s="302"/>
      <c r="T2878" s="302"/>
      <c r="U2878" s="302"/>
      <c r="V2878" s="302"/>
      <c r="W2878" s="302"/>
      <c r="X2878" s="302"/>
      <c r="Y2878" s="302"/>
      <c r="Z2878" s="302"/>
      <c r="AA2878" s="302"/>
    </row>
    <row r="2879" spans="2:27" ht="15" hidden="1">
      <c r="B2879" s="313">
        <f t="shared" si="44"/>
        <v>0</v>
      </c>
      <c r="C2879" s="303"/>
      <c r="D2879" s="303"/>
      <c r="E2879" s="303"/>
      <c r="F2879" s="303"/>
      <c r="G2879" s="303"/>
      <c r="H2879" s="303"/>
      <c r="I2879" s="303"/>
      <c r="J2879" s="303"/>
      <c r="K2879" s="302"/>
      <c r="L2879" s="302"/>
      <c r="M2879" s="302"/>
      <c r="N2879" s="302"/>
      <c r="O2879" s="302"/>
      <c r="P2879" s="302"/>
      <c r="Q2879" s="302"/>
      <c r="R2879" s="302"/>
      <c r="S2879" s="302"/>
      <c r="T2879" s="302"/>
      <c r="U2879" s="302"/>
      <c r="V2879" s="302"/>
      <c r="W2879" s="302"/>
      <c r="X2879" s="302"/>
      <c r="Y2879" s="302"/>
      <c r="Z2879" s="302"/>
      <c r="AA2879" s="302"/>
    </row>
    <row r="2880" spans="2:27" ht="15" hidden="1">
      <c r="B2880" s="313">
        <f t="shared" si="44"/>
        <v>0</v>
      </c>
      <c r="C2880" s="303"/>
      <c r="D2880" s="303"/>
      <c r="E2880" s="303"/>
      <c r="F2880" s="303"/>
      <c r="G2880" s="303"/>
      <c r="H2880" s="303"/>
      <c r="I2880" s="303"/>
      <c r="J2880" s="303"/>
      <c r="K2880" s="302"/>
      <c r="L2880" s="302"/>
      <c r="M2880" s="302"/>
      <c r="N2880" s="302"/>
      <c r="O2880" s="302"/>
      <c r="P2880" s="302"/>
      <c r="Q2880" s="302"/>
      <c r="R2880" s="302"/>
      <c r="S2880" s="302"/>
      <c r="T2880" s="302"/>
      <c r="U2880" s="302"/>
      <c r="V2880" s="302"/>
      <c r="W2880" s="302"/>
      <c r="X2880" s="302"/>
      <c r="Y2880" s="302"/>
      <c r="Z2880" s="302"/>
      <c r="AA2880" s="302"/>
    </row>
    <row r="2881" spans="2:27" ht="15" hidden="1">
      <c r="B2881" s="313">
        <f t="shared" si="44"/>
        <v>0</v>
      </c>
      <c r="C2881" s="303"/>
      <c r="D2881" s="303"/>
      <c r="E2881" s="303"/>
      <c r="F2881" s="303"/>
      <c r="G2881" s="303"/>
      <c r="H2881" s="303"/>
      <c r="I2881" s="303"/>
      <c r="J2881" s="303"/>
      <c r="K2881" s="302"/>
      <c r="L2881" s="302"/>
      <c r="M2881" s="302"/>
      <c r="N2881" s="302"/>
      <c r="O2881" s="302"/>
      <c r="P2881" s="302"/>
      <c r="Q2881" s="302"/>
      <c r="R2881" s="302"/>
      <c r="S2881" s="302"/>
      <c r="T2881" s="302"/>
      <c r="U2881" s="302"/>
      <c r="V2881" s="302"/>
      <c r="W2881" s="302"/>
      <c r="X2881" s="302"/>
      <c r="Y2881" s="302"/>
      <c r="Z2881" s="302"/>
      <c r="AA2881" s="302"/>
    </row>
    <row r="2882" spans="2:27" ht="15" hidden="1">
      <c r="B2882" s="313">
        <f t="shared" si="44"/>
        <v>0</v>
      </c>
      <c r="C2882" s="303"/>
      <c r="D2882" s="303"/>
      <c r="E2882" s="303"/>
      <c r="F2882" s="303"/>
      <c r="G2882" s="303"/>
      <c r="H2882" s="303"/>
      <c r="I2882" s="303"/>
      <c r="J2882" s="303"/>
      <c r="K2882" s="302"/>
      <c r="L2882" s="302"/>
      <c r="M2882" s="302"/>
      <c r="N2882" s="302"/>
      <c r="O2882" s="302"/>
      <c r="P2882" s="302"/>
      <c r="Q2882" s="302"/>
      <c r="R2882" s="302"/>
      <c r="S2882" s="302"/>
      <c r="T2882" s="302"/>
      <c r="U2882" s="302"/>
      <c r="V2882" s="302"/>
      <c r="W2882" s="302"/>
      <c r="X2882" s="302"/>
      <c r="Y2882" s="302"/>
      <c r="Z2882" s="302"/>
      <c r="AA2882" s="302"/>
    </row>
    <row r="2883" spans="2:27" ht="15" hidden="1">
      <c r="B2883" s="313">
        <f t="shared" si="44"/>
        <v>0</v>
      </c>
      <c r="C2883" s="303"/>
      <c r="D2883" s="303"/>
      <c r="E2883" s="303"/>
      <c r="F2883" s="303"/>
      <c r="G2883" s="303"/>
      <c r="H2883" s="303"/>
      <c r="I2883" s="303"/>
      <c r="J2883" s="303"/>
      <c r="K2883" s="302"/>
      <c r="L2883" s="302"/>
      <c r="M2883" s="302"/>
      <c r="N2883" s="302"/>
      <c r="O2883" s="302"/>
      <c r="P2883" s="302"/>
      <c r="Q2883" s="302"/>
      <c r="R2883" s="302"/>
      <c r="S2883" s="302"/>
      <c r="T2883" s="302"/>
      <c r="U2883" s="302"/>
      <c r="V2883" s="302"/>
      <c r="W2883" s="302"/>
      <c r="X2883" s="302"/>
      <c r="Y2883" s="302"/>
      <c r="Z2883" s="302"/>
      <c r="AA2883" s="302"/>
    </row>
    <row r="2884" spans="2:27" ht="15" hidden="1">
      <c r="B2884" s="313">
        <f t="shared" si="44"/>
        <v>0</v>
      </c>
      <c r="C2884" s="303"/>
      <c r="D2884" s="303"/>
      <c r="E2884" s="303"/>
      <c r="F2884" s="303"/>
      <c r="G2884" s="303"/>
      <c r="H2884" s="303"/>
      <c r="I2884" s="303"/>
      <c r="J2884" s="303"/>
      <c r="K2884" s="302"/>
      <c r="L2884" s="302"/>
      <c r="M2884" s="302"/>
      <c r="N2884" s="302"/>
      <c r="O2884" s="302"/>
      <c r="P2884" s="302"/>
      <c r="Q2884" s="302"/>
      <c r="R2884" s="302"/>
      <c r="S2884" s="302"/>
      <c r="T2884" s="302"/>
      <c r="U2884" s="302"/>
      <c r="V2884" s="302"/>
      <c r="W2884" s="302"/>
      <c r="X2884" s="302"/>
      <c r="Y2884" s="302"/>
      <c r="Z2884" s="302"/>
      <c r="AA2884" s="302"/>
    </row>
    <row r="2885" spans="2:27" ht="15" hidden="1">
      <c r="B2885" s="313">
        <f t="shared" si="44"/>
        <v>0</v>
      </c>
      <c r="C2885" s="303"/>
      <c r="D2885" s="303"/>
      <c r="E2885" s="303"/>
      <c r="F2885" s="303"/>
      <c r="G2885" s="303"/>
      <c r="H2885" s="303"/>
      <c r="I2885" s="303"/>
      <c r="J2885" s="303"/>
      <c r="K2885" s="302"/>
      <c r="L2885" s="302"/>
      <c r="M2885" s="302"/>
      <c r="N2885" s="302"/>
      <c r="O2885" s="302"/>
      <c r="P2885" s="302"/>
      <c r="Q2885" s="302"/>
      <c r="R2885" s="302"/>
      <c r="S2885" s="302"/>
      <c r="T2885" s="302"/>
      <c r="U2885" s="302"/>
      <c r="V2885" s="302"/>
      <c r="W2885" s="302"/>
      <c r="X2885" s="302"/>
      <c r="Y2885" s="302"/>
      <c r="Z2885" s="302"/>
      <c r="AA2885" s="302"/>
    </row>
    <row r="2886" spans="2:27" ht="15" hidden="1">
      <c r="B2886" s="313">
        <f t="shared" si="44"/>
        <v>0</v>
      </c>
      <c r="C2886" s="303"/>
      <c r="D2886" s="303"/>
      <c r="E2886" s="303"/>
      <c r="F2886" s="303"/>
      <c r="G2886" s="303"/>
      <c r="H2886" s="303"/>
      <c r="I2886" s="303"/>
      <c r="J2886" s="303"/>
      <c r="K2886" s="302"/>
      <c r="L2886" s="302"/>
      <c r="M2886" s="302"/>
      <c r="N2886" s="302"/>
      <c r="O2886" s="302"/>
      <c r="P2886" s="302"/>
      <c r="Q2886" s="302"/>
      <c r="R2886" s="302"/>
      <c r="S2886" s="302"/>
      <c r="T2886" s="302"/>
      <c r="U2886" s="302"/>
      <c r="V2886" s="302"/>
      <c r="W2886" s="302"/>
      <c r="X2886" s="302"/>
      <c r="Y2886" s="302"/>
      <c r="Z2886" s="302"/>
      <c r="AA2886" s="302"/>
    </row>
    <row r="2887" spans="2:27" ht="15" hidden="1">
      <c r="B2887" s="313">
        <f t="shared" si="44"/>
        <v>0</v>
      </c>
      <c r="C2887" s="303"/>
      <c r="D2887" s="303"/>
      <c r="E2887" s="303"/>
      <c r="F2887" s="303"/>
      <c r="G2887" s="303"/>
      <c r="H2887" s="303"/>
      <c r="I2887" s="303"/>
      <c r="J2887" s="303"/>
      <c r="K2887" s="302"/>
      <c r="L2887" s="302"/>
      <c r="M2887" s="302"/>
      <c r="N2887" s="302"/>
      <c r="O2887" s="302"/>
      <c r="P2887" s="302"/>
      <c r="Q2887" s="302"/>
      <c r="R2887" s="302"/>
      <c r="S2887" s="302"/>
      <c r="T2887" s="302"/>
      <c r="U2887" s="302"/>
      <c r="V2887" s="302"/>
      <c r="W2887" s="302"/>
      <c r="X2887" s="302"/>
      <c r="Y2887" s="302"/>
      <c r="Z2887" s="302"/>
      <c r="AA2887" s="302"/>
    </row>
    <row r="2888" spans="2:27" ht="15" hidden="1">
      <c r="B2888" s="313">
        <f t="shared" si="44"/>
        <v>0</v>
      </c>
      <c r="C2888" s="303"/>
      <c r="D2888" s="303"/>
      <c r="E2888" s="303"/>
      <c r="F2888" s="303"/>
      <c r="G2888" s="303"/>
      <c r="H2888" s="303"/>
      <c r="I2888" s="303"/>
      <c r="J2888" s="303"/>
      <c r="K2888" s="302"/>
      <c r="L2888" s="302"/>
      <c r="M2888" s="302"/>
      <c r="N2888" s="302"/>
      <c r="O2888" s="302"/>
      <c r="P2888" s="302"/>
      <c r="Q2888" s="302"/>
      <c r="R2888" s="302"/>
      <c r="S2888" s="302"/>
      <c r="T2888" s="302"/>
      <c r="U2888" s="302"/>
      <c r="V2888" s="302"/>
      <c r="W2888" s="302"/>
      <c r="X2888" s="302"/>
      <c r="Y2888" s="302"/>
      <c r="Z2888" s="302"/>
      <c r="AA2888" s="302"/>
    </row>
    <row r="2889" spans="2:27" ht="15" hidden="1">
      <c r="B2889" s="313">
        <f t="shared" si="44"/>
        <v>0</v>
      </c>
      <c r="C2889" s="303"/>
      <c r="D2889" s="303"/>
      <c r="E2889" s="303"/>
      <c r="F2889" s="303"/>
      <c r="G2889" s="303"/>
      <c r="H2889" s="303"/>
      <c r="I2889" s="303"/>
      <c r="J2889" s="303"/>
      <c r="K2889" s="302"/>
      <c r="L2889" s="302"/>
      <c r="M2889" s="302"/>
      <c r="N2889" s="302"/>
      <c r="O2889" s="302"/>
      <c r="P2889" s="302"/>
      <c r="Q2889" s="302"/>
      <c r="R2889" s="302"/>
      <c r="S2889" s="302"/>
      <c r="T2889" s="302"/>
      <c r="U2889" s="302"/>
      <c r="V2889" s="302"/>
      <c r="W2889" s="302"/>
      <c r="X2889" s="302"/>
      <c r="Y2889" s="302"/>
      <c r="Z2889" s="302"/>
      <c r="AA2889" s="302"/>
    </row>
    <row r="2890" spans="2:27" ht="15" hidden="1">
      <c r="B2890" s="313">
        <f t="shared" si="44"/>
        <v>0</v>
      </c>
      <c r="C2890" s="303"/>
      <c r="D2890" s="303"/>
      <c r="E2890" s="303"/>
      <c r="F2890" s="303"/>
      <c r="G2890" s="303"/>
      <c r="H2890" s="303"/>
      <c r="I2890" s="303"/>
      <c r="J2890" s="303"/>
      <c r="K2890" s="302"/>
      <c r="L2890" s="302"/>
      <c r="M2890" s="302"/>
      <c r="N2890" s="302"/>
      <c r="O2890" s="302"/>
      <c r="P2890" s="302"/>
      <c r="Q2890" s="302"/>
      <c r="R2890" s="302"/>
      <c r="S2890" s="302"/>
      <c r="T2890" s="302"/>
      <c r="U2890" s="302"/>
      <c r="V2890" s="302"/>
      <c r="W2890" s="302"/>
      <c r="X2890" s="302"/>
      <c r="Y2890" s="302"/>
      <c r="Z2890" s="302"/>
      <c r="AA2890" s="302"/>
    </row>
    <row r="2891" spans="2:27" ht="15" hidden="1">
      <c r="B2891" s="313">
        <f t="shared" si="44"/>
        <v>0</v>
      </c>
      <c r="C2891" s="303"/>
      <c r="D2891" s="303"/>
      <c r="E2891" s="303"/>
      <c r="F2891" s="303"/>
      <c r="G2891" s="303"/>
      <c r="H2891" s="303"/>
      <c r="I2891" s="303"/>
      <c r="J2891" s="303"/>
      <c r="K2891" s="302"/>
      <c r="L2891" s="302"/>
      <c r="M2891" s="302"/>
      <c r="N2891" s="302"/>
      <c r="O2891" s="302"/>
      <c r="P2891" s="302"/>
      <c r="Q2891" s="302"/>
      <c r="R2891" s="302"/>
      <c r="S2891" s="302"/>
      <c r="T2891" s="302"/>
      <c r="U2891" s="302"/>
      <c r="V2891" s="302"/>
      <c r="W2891" s="302"/>
      <c r="X2891" s="302"/>
      <c r="Y2891" s="302"/>
      <c r="Z2891" s="302"/>
      <c r="AA2891" s="302"/>
    </row>
    <row r="2892" spans="2:27" ht="15" hidden="1">
      <c r="B2892" s="313">
        <f t="shared" ref="B2892:B2907" si="45">IF($C$8=$B$6,"",AA2892)</f>
        <v>0</v>
      </c>
      <c r="C2892" s="303"/>
      <c r="D2892" s="303"/>
      <c r="E2892" s="303"/>
      <c r="F2892" s="303"/>
      <c r="G2892" s="303"/>
      <c r="H2892" s="303"/>
      <c r="I2892" s="303"/>
      <c r="J2892" s="303"/>
      <c r="K2892" s="302"/>
      <c r="L2892" s="302"/>
      <c r="M2892" s="302"/>
      <c r="N2892" s="302"/>
      <c r="O2892" s="302"/>
      <c r="P2892" s="302"/>
      <c r="Q2892" s="302"/>
      <c r="R2892" s="302"/>
      <c r="S2892" s="302"/>
      <c r="T2892" s="302"/>
      <c r="U2892" s="302"/>
      <c r="V2892" s="302"/>
      <c r="W2892" s="302"/>
      <c r="X2892" s="302"/>
      <c r="Y2892" s="302"/>
      <c r="Z2892" s="302"/>
      <c r="AA2892" s="302"/>
    </row>
    <row r="2893" spans="2:27" ht="15" hidden="1">
      <c r="B2893" s="313">
        <f t="shared" si="45"/>
        <v>0</v>
      </c>
      <c r="C2893" s="303"/>
      <c r="D2893" s="303"/>
      <c r="E2893" s="303"/>
      <c r="F2893" s="303"/>
      <c r="G2893" s="303"/>
      <c r="H2893" s="303"/>
      <c r="I2893" s="303"/>
      <c r="J2893" s="303"/>
      <c r="K2893" s="302"/>
      <c r="L2893" s="302"/>
      <c r="M2893" s="302"/>
      <c r="N2893" s="302"/>
      <c r="O2893" s="302"/>
      <c r="P2893" s="302"/>
      <c r="Q2893" s="302"/>
      <c r="R2893" s="302"/>
      <c r="S2893" s="302"/>
      <c r="T2893" s="302"/>
      <c r="U2893" s="302"/>
      <c r="V2893" s="302"/>
      <c r="W2893" s="302"/>
      <c r="X2893" s="302"/>
      <c r="Y2893" s="302"/>
      <c r="Z2893" s="302"/>
      <c r="AA2893" s="302"/>
    </row>
    <row r="2894" spans="2:27" ht="15" hidden="1">
      <c r="B2894" s="313">
        <f t="shared" si="45"/>
        <v>0</v>
      </c>
      <c r="C2894" s="303"/>
      <c r="D2894" s="303"/>
      <c r="E2894" s="303"/>
      <c r="F2894" s="303"/>
      <c r="G2894" s="303"/>
      <c r="H2894" s="303"/>
      <c r="I2894" s="303"/>
      <c r="J2894" s="303"/>
      <c r="K2894" s="302"/>
      <c r="L2894" s="302"/>
      <c r="M2894" s="302"/>
      <c r="N2894" s="302"/>
      <c r="O2894" s="302"/>
      <c r="P2894" s="302"/>
      <c r="Q2894" s="302"/>
      <c r="R2894" s="302"/>
      <c r="S2894" s="302"/>
      <c r="T2894" s="302"/>
      <c r="U2894" s="302"/>
      <c r="V2894" s="302"/>
      <c r="W2894" s="302"/>
      <c r="X2894" s="302"/>
      <c r="Y2894" s="302"/>
      <c r="Z2894" s="302"/>
      <c r="AA2894" s="302"/>
    </row>
    <row r="2895" spans="2:27" ht="15" hidden="1">
      <c r="B2895" s="313">
        <f t="shared" si="45"/>
        <v>0</v>
      </c>
      <c r="C2895" s="303"/>
      <c r="D2895" s="303"/>
      <c r="E2895" s="303"/>
      <c r="F2895" s="303"/>
      <c r="G2895" s="303"/>
      <c r="H2895" s="303"/>
      <c r="I2895" s="303"/>
      <c r="J2895" s="303"/>
      <c r="K2895" s="302"/>
      <c r="L2895" s="302"/>
      <c r="M2895" s="302"/>
      <c r="N2895" s="302"/>
      <c r="O2895" s="302"/>
      <c r="P2895" s="302"/>
      <c r="Q2895" s="302"/>
      <c r="R2895" s="302"/>
      <c r="S2895" s="302"/>
      <c r="T2895" s="302"/>
      <c r="U2895" s="302"/>
      <c r="V2895" s="302"/>
      <c r="W2895" s="302"/>
      <c r="X2895" s="302"/>
      <c r="Y2895" s="302"/>
      <c r="Z2895" s="302"/>
      <c r="AA2895" s="302"/>
    </row>
    <row r="2896" spans="2:27" ht="15" hidden="1">
      <c r="B2896" s="313">
        <f t="shared" si="45"/>
        <v>0</v>
      </c>
      <c r="C2896" s="303"/>
      <c r="D2896" s="303"/>
      <c r="E2896" s="303"/>
      <c r="F2896" s="303"/>
      <c r="G2896" s="303"/>
      <c r="H2896" s="303"/>
      <c r="I2896" s="303"/>
      <c r="J2896" s="303"/>
      <c r="K2896" s="302"/>
      <c r="L2896" s="302"/>
      <c r="M2896" s="302"/>
      <c r="N2896" s="302"/>
      <c r="O2896" s="302"/>
      <c r="P2896" s="302"/>
      <c r="Q2896" s="302"/>
      <c r="R2896" s="302"/>
      <c r="S2896" s="302"/>
      <c r="T2896" s="302"/>
      <c r="U2896" s="302"/>
      <c r="V2896" s="302"/>
      <c r="W2896" s="302"/>
      <c r="X2896" s="302"/>
      <c r="Y2896" s="302"/>
      <c r="Z2896" s="302"/>
      <c r="AA2896" s="302"/>
    </row>
    <row r="2897" spans="2:27" ht="15" hidden="1">
      <c r="B2897" s="313">
        <f t="shared" si="45"/>
        <v>0</v>
      </c>
      <c r="C2897" s="303"/>
      <c r="D2897" s="303"/>
      <c r="E2897" s="303"/>
      <c r="F2897" s="303"/>
      <c r="G2897" s="303"/>
      <c r="H2897" s="303"/>
      <c r="I2897" s="303"/>
      <c r="J2897" s="303"/>
      <c r="K2897" s="302"/>
      <c r="L2897" s="302"/>
      <c r="M2897" s="302"/>
      <c r="N2897" s="302"/>
      <c r="O2897" s="302"/>
      <c r="P2897" s="302"/>
      <c r="Q2897" s="302"/>
      <c r="R2897" s="302"/>
      <c r="S2897" s="302"/>
      <c r="T2897" s="302"/>
      <c r="U2897" s="302"/>
      <c r="V2897" s="302"/>
      <c r="W2897" s="302"/>
      <c r="X2897" s="302"/>
      <c r="Y2897" s="302"/>
      <c r="Z2897" s="302"/>
      <c r="AA2897" s="302"/>
    </row>
    <row r="2898" spans="2:27" ht="15" hidden="1">
      <c r="B2898" s="313">
        <f t="shared" si="45"/>
        <v>0</v>
      </c>
      <c r="C2898" s="303"/>
      <c r="D2898" s="303"/>
      <c r="E2898" s="303"/>
      <c r="F2898" s="303"/>
      <c r="G2898" s="303"/>
      <c r="H2898" s="303"/>
      <c r="I2898" s="303"/>
      <c r="J2898" s="303"/>
      <c r="K2898" s="302"/>
      <c r="L2898" s="302"/>
      <c r="M2898" s="302"/>
      <c r="N2898" s="302"/>
      <c r="O2898" s="302"/>
      <c r="P2898" s="302"/>
      <c r="Q2898" s="302"/>
      <c r="R2898" s="302"/>
      <c r="S2898" s="302"/>
      <c r="T2898" s="302"/>
      <c r="U2898" s="302"/>
      <c r="V2898" s="302"/>
      <c r="W2898" s="302"/>
      <c r="X2898" s="302"/>
      <c r="Y2898" s="302"/>
      <c r="Z2898" s="302"/>
      <c r="AA2898" s="302"/>
    </row>
    <row r="2899" spans="2:27" ht="15" hidden="1">
      <c r="B2899" s="313">
        <f t="shared" si="45"/>
        <v>0</v>
      </c>
      <c r="C2899" s="303"/>
      <c r="D2899" s="303"/>
      <c r="E2899" s="303"/>
      <c r="F2899" s="303"/>
      <c r="G2899" s="303"/>
      <c r="H2899" s="303"/>
      <c r="I2899" s="303"/>
      <c r="J2899" s="303"/>
      <c r="K2899" s="302"/>
      <c r="L2899" s="302"/>
      <c r="M2899" s="302"/>
      <c r="N2899" s="302"/>
      <c r="O2899" s="302"/>
      <c r="P2899" s="302"/>
      <c r="Q2899" s="302"/>
      <c r="R2899" s="302"/>
      <c r="S2899" s="302"/>
      <c r="T2899" s="302"/>
      <c r="U2899" s="302"/>
      <c r="V2899" s="302"/>
      <c r="W2899" s="302"/>
      <c r="X2899" s="302"/>
      <c r="Y2899" s="302"/>
      <c r="Z2899" s="302"/>
      <c r="AA2899" s="302"/>
    </row>
    <row r="2900" spans="2:27" ht="15" hidden="1">
      <c r="B2900" s="313">
        <f t="shared" si="45"/>
        <v>0</v>
      </c>
      <c r="C2900" s="303"/>
      <c r="D2900" s="303"/>
      <c r="E2900" s="303"/>
      <c r="F2900" s="303"/>
      <c r="G2900" s="303"/>
      <c r="H2900" s="303"/>
      <c r="I2900" s="303"/>
      <c r="J2900" s="303"/>
      <c r="K2900" s="302"/>
      <c r="L2900" s="302"/>
      <c r="M2900" s="302"/>
      <c r="N2900" s="302"/>
      <c r="O2900" s="302"/>
      <c r="P2900" s="302"/>
      <c r="Q2900" s="302"/>
      <c r="R2900" s="302"/>
      <c r="S2900" s="302"/>
      <c r="T2900" s="302"/>
      <c r="U2900" s="302"/>
      <c r="V2900" s="302"/>
      <c r="W2900" s="302"/>
      <c r="X2900" s="302"/>
      <c r="Y2900" s="302"/>
      <c r="Z2900" s="302"/>
      <c r="AA2900" s="302"/>
    </row>
    <row r="2901" spans="2:27" ht="15" hidden="1">
      <c r="B2901" s="313">
        <f t="shared" si="45"/>
        <v>0</v>
      </c>
      <c r="C2901" s="303"/>
      <c r="D2901" s="303"/>
      <c r="E2901" s="303"/>
      <c r="F2901" s="303"/>
      <c r="G2901" s="303"/>
      <c r="H2901" s="303"/>
      <c r="I2901" s="303"/>
      <c r="J2901" s="303"/>
      <c r="K2901" s="302"/>
      <c r="L2901" s="302"/>
      <c r="M2901" s="302"/>
      <c r="N2901" s="302"/>
      <c r="O2901" s="302"/>
      <c r="P2901" s="302"/>
      <c r="Q2901" s="302"/>
      <c r="R2901" s="302"/>
      <c r="S2901" s="302"/>
      <c r="T2901" s="302"/>
      <c r="U2901" s="302"/>
      <c r="V2901" s="302"/>
      <c r="W2901" s="302"/>
      <c r="X2901" s="302"/>
      <c r="Y2901" s="302"/>
      <c r="Z2901" s="302"/>
      <c r="AA2901" s="302"/>
    </row>
    <row r="2902" spans="2:27" ht="15" hidden="1">
      <c r="B2902" s="313">
        <f t="shared" si="45"/>
        <v>0</v>
      </c>
      <c r="C2902" s="303"/>
      <c r="D2902" s="303"/>
      <c r="E2902" s="303"/>
      <c r="F2902" s="303"/>
      <c r="G2902" s="303"/>
      <c r="H2902" s="303"/>
      <c r="I2902" s="303"/>
      <c r="J2902" s="303"/>
      <c r="K2902" s="302"/>
      <c r="L2902" s="302"/>
      <c r="M2902" s="302"/>
      <c r="N2902" s="302"/>
      <c r="O2902" s="302"/>
      <c r="P2902" s="302"/>
      <c r="Q2902" s="302"/>
      <c r="R2902" s="302"/>
      <c r="S2902" s="302"/>
      <c r="T2902" s="302"/>
      <c r="U2902" s="302"/>
      <c r="V2902" s="302"/>
      <c r="W2902" s="302"/>
      <c r="X2902" s="302"/>
      <c r="Y2902" s="302"/>
      <c r="Z2902" s="302"/>
      <c r="AA2902" s="302"/>
    </row>
    <row r="2903" spans="2:27" ht="15" hidden="1">
      <c r="B2903" s="313">
        <f t="shared" si="45"/>
        <v>0</v>
      </c>
      <c r="C2903" s="303"/>
      <c r="D2903" s="303"/>
      <c r="E2903" s="303"/>
      <c r="F2903" s="303"/>
      <c r="G2903" s="303"/>
      <c r="H2903" s="303"/>
      <c r="I2903" s="303"/>
      <c r="J2903" s="303"/>
      <c r="K2903" s="302"/>
      <c r="L2903" s="302"/>
      <c r="M2903" s="302"/>
      <c r="N2903" s="302"/>
      <c r="O2903" s="302"/>
      <c r="P2903" s="302"/>
      <c r="Q2903" s="302"/>
      <c r="R2903" s="302"/>
      <c r="S2903" s="302"/>
      <c r="T2903" s="302"/>
      <c r="U2903" s="302"/>
      <c r="V2903" s="302"/>
      <c r="W2903" s="302"/>
      <c r="X2903" s="302"/>
      <c r="Y2903" s="302"/>
      <c r="Z2903" s="302"/>
      <c r="AA2903" s="302"/>
    </row>
    <row r="2904" spans="2:27" ht="15" hidden="1">
      <c r="B2904" s="313">
        <f t="shared" si="45"/>
        <v>0</v>
      </c>
      <c r="C2904" s="303"/>
      <c r="D2904" s="303"/>
      <c r="E2904" s="303"/>
      <c r="F2904" s="303"/>
      <c r="G2904" s="303"/>
      <c r="H2904" s="303"/>
      <c r="I2904" s="303"/>
      <c r="J2904" s="303"/>
      <c r="K2904" s="302"/>
      <c r="L2904" s="302"/>
      <c r="M2904" s="302"/>
      <c r="N2904" s="302"/>
      <c r="O2904" s="302"/>
      <c r="P2904" s="302"/>
      <c r="Q2904" s="302"/>
      <c r="R2904" s="302"/>
      <c r="S2904" s="302"/>
      <c r="T2904" s="302"/>
      <c r="U2904" s="302"/>
      <c r="V2904" s="302"/>
      <c r="W2904" s="302"/>
      <c r="X2904" s="302"/>
      <c r="Y2904" s="302"/>
      <c r="Z2904" s="302"/>
      <c r="AA2904" s="302"/>
    </row>
    <row r="2905" spans="2:27" ht="15" hidden="1">
      <c r="B2905" s="313">
        <f t="shared" si="45"/>
        <v>0</v>
      </c>
      <c r="C2905" s="303"/>
      <c r="D2905" s="303"/>
      <c r="E2905" s="303"/>
      <c r="F2905" s="303"/>
      <c r="G2905" s="303"/>
      <c r="H2905" s="303"/>
      <c r="I2905" s="303"/>
      <c r="J2905" s="303"/>
      <c r="K2905" s="302"/>
      <c r="L2905" s="302"/>
      <c r="M2905" s="302"/>
      <c r="N2905" s="302"/>
      <c r="O2905" s="302"/>
      <c r="P2905" s="302"/>
      <c r="Q2905" s="302"/>
      <c r="R2905" s="302"/>
      <c r="S2905" s="302"/>
      <c r="T2905" s="302"/>
      <c r="U2905" s="302"/>
      <c r="V2905" s="302"/>
      <c r="W2905" s="302"/>
      <c r="X2905" s="302"/>
      <c r="Y2905" s="302"/>
      <c r="Z2905" s="302"/>
      <c r="AA2905" s="302"/>
    </row>
    <row r="2906" spans="2:27" ht="15" hidden="1">
      <c r="B2906" s="313">
        <f t="shared" si="45"/>
        <v>0</v>
      </c>
      <c r="C2906" s="303"/>
      <c r="D2906" s="303"/>
      <c r="E2906" s="303"/>
      <c r="F2906" s="303"/>
      <c r="G2906" s="303"/>
      <c r="H2906" s="303"/>
      <c r="I2906" s="303"/>
      <c r="J2906" s="303"/>
      <c r="K2906" s="302"/>
      <c r="L2906" s="302"/>
      <c r="M2906" s="302"/>
      <c r="N2906" s="302"/>
      <c r="O2906" s="302"/>
      <c r="P2906" s="302"/>
      <c r="Q2906" s="302"/>
      <c r="R2906" s="302"/>
      <c r="S2906" s="302"/>
      <c r="T2906" s="302"/>
      <c r="U2906" s="302"/>
      <c r="V2906" s="302"/>
      <c r="W2906" s="302"/>
      <c r="X2906" s="302"/>
      <c r="Y2906" s="302"/>
      <c r="Z2906" s="302"/>
      <c r="AA2906" s="302"/>
    </row>
    <row r="2907" spans="2:27" ht="15" hidden="1">
      <c r="B2907" s="313">
        <f t="shared" si="45"/>
        <v>0</v>
      </c>
      <c r="C2907" s="303"/>
      <c r="D2907" s="303"/>
      <c r="E2907" s="303"/>
      <c r="F2907" s="303"/>
      <c r="G2907" s="303"/>
      <c r="H2907" s="303"/>
      <c r="I2907" s="303"/>
      <c r="J2907" s="303"/>
      <c r="K2907" s="302"/>
      <c r="L2907" s="302"/>
      <c r="M2907" s="302"/>
      <c r="N2907" s="302"/>
      <c r="O2907" s="302"/>
      <c r="P2907" s="302"/>
      <c r="Q2907" s="302"/>
      <c r="R2907" s="302"/>
      <c r="S2907" s="302"/>
      <c r="T2907" s="302"/>
      <c r="U2907" s="302"/>
      <c r="V2907" s="302"/>
      <c r="W2907" s="302"/>
      <c r="X2907" s="302"/>
      <c r="Y2907" s="302"/>
      <c r="Z2907" s="302"/>
      <c r="AA2907" s="302"/>
    </row>
    <row r="2908" spans="2:27" ht="14.25" hidden="1" customHeight="1">
      <c r="B2908" s="80"/>
      <c r="C2908" s="80"/>
      <c r="D2908" s="80"/>
      <c r="E2908" s="80"/>
      <c r="F2908" s="80"/>
      <c r="G2908" s="80"/>
      <c r="H2908" s="80"/>
      <c r="I2908" s="80"/>
      <c r="J2908" s="80"/>
    </row>
    <row r="2909" spans="2:27" ht="14.25" hidden="1" customHeight="1">
      <c r="B2909" s="80"/>
      <c r="C2909" s="80"/>
      <c r="D2909" s="80"/>
      <c r="E2909" s="80"/>
      <c r="F2909" s="80"/>
      <c r="G2909" s="80"/>
      <c r="H2909" s="80"/>
      <c r="I2909" s="80"/>
      <c r="J2909" s="80"/>
    </row>
    <row r="2910" spans="2:27" ht="14.25" hidden="1" customHeight="1">
      <c r="B2910" s="80"/>
      <c r="C2910" s="80"/>
      <c r="D2910" s="80"/>
      <c r="E2910" s="80"/>
      <c r="F2910" s="80"/>
      <c r="G2910" s="80"/>
      <c r="H2910" s="80"/>
      <c r="I2910" s="80"/>
      <c r="J2910" s="80"/>
    </row>
    <row r="2911" spans="2:27" ht="14.25" hidden="1" customHeight="1">
      <c r="B2911" s="80"/>
      <c r="C2911" s="80"/>
      <c r="D2911" s="80"/>
      <c r="E2911" s="80"/>
      <c r="F2911" s="80"/>
      <c r="G2911" s="80"/>
      <c r="H2911" s="80"/>
      <c r="I2911" s="80"/>
      <c r="J2911" s="80"/>
    </row>
    <row r="2912" spans="2:27" ht="14.25" hidden="1" customHeight="1">
      <c r="B2912" s="80"/>
      <c r="C2912" s="80"/>
      <c r="D2912" s="80"/>
      <c r="E2912" s="80"/>
      <c r="F2912" s="80"/>
      <c r="G2912" s="80"/>
      <c r="H2912" s="80"/>
      <c r="I2912" s="80"/>
      <c r="J2912" s="80"/>
    </row>
    <row r="2913" spans="2:10" ht="14.25" hidden="1" customHeight="1">
      <c r="B2913" s="80"/>
      <c r="C2913" s="80"/>
      <c r="D2913" s="80"/>
      <c r="E2913" s="80"/>
      <c r="F2913" s="80"/>
      <c r="G2913" s="80"/>
      <c r="H2913" s="80"/>
      <c r="I2913" s="80"/>
      <c r="J2913" s="80"/>
    </row>
    <row r="2914" spans="2:10" ht="14.25" hidden="1" customHeight="1">
      <c r="B2914" s="80"/>
      <c r="C2914" s="80"/>
      <c r="D2914" s="80"/>
      <c r="E2914" s="80"/>
      <c r="F2914" s="80"/>
      <c r="G2914" s="80"/>
      <c r="H2914" s="80"/>
      <c r="I2914" s="80"/>
      <c r="J2914" s="80"/>
    </row>
    <row r="2915" spans="2:10" ht="14.25" hidden="1" customHeight="1">
      <c r="B2915" s="80"/>
      <c r="C2915" s="80"/>
      <c r="D2915" s="80"/>
      <c r="E2915" s="80"/>
      <c r="F2915" s="80"/>
      <c r="G2915" s="80"/>
      <c r="H2915" s="80"/>
      <c r="I2915" s="80"/>
      <c r="J2915" s="80"/>
    </row>
    <row r="2916" spans="2:10" ht="14.25" hidden="1" customHeight="1">
      <c r="B2916" s="80"/>
      <c r="C2916" s="80"/>
      <c r="D2916" s="80"/>
      <c r="E2916" s="80"/>
      <c r="F2916" s="80"/>
      <c r="G2916" s="80"/>
      <c r="H2916" s="80"/>
      <c r="I2916" s="80"/>
      <c r="J2916" s="80"/>
    </row>
    <row r="2917" spans="2:10" ht="14.25" hidden="1" customHeight="1">
      <c r="B2917" s="80"/>
      <c r="C2917" s="80"/>
      <c r="D2917" s="80"/>
      <c r="E2917" s="80"/>
      <c r="F2917" s="80"/>
      <c r="G2917" s="80"/>
      <c r="H2917" s="80"/>
      <c r="I2917" s="80"/>
      <c r="J2917" s="80"/>
    </row>
    <row r="2918" spans="2:10" ht="14.25" hidden="1" customHeight="1">
      <c r="B2918" s="80"/>
      <c r="C2918" s="80"/>
      <c r="D2918" s="80"/>
      <c r="E2918" s="80"/>
      <c r="F2918" s="80"/>
      <c r="G2918" s="80"/>
      <c r="H2918" s="80"/>
      <c r="I2918" s="80"/>
      <c r="J2918" s="80"/>
    </row>
    <row r="2919" spans="2:10" ht="14.25" hidden="1" customHeight="1">
      <c r="B2919" s="80"/>
      <c r="C2919" s="80"/>
      <c r="D2919" s="80"/>
      <c r="E2919" s="80"/>
      <c r="F2919" s="80"/>
      <c r="G2919" s="80"/>
      <c r="H2919" s="80"/>
      <c r="I2919" s="80"/>
      <c r="J2919" s="80"/>
    </row>
    <row r="2920" spans="2:10" ht="14.25" hidden="1" customHeight="1">
      <c r="B2920" s="80"/>
      <c r="C2920" s="80"/>
      <c r="D2920" s="80"/>
      <c r="E2920" s="80"/>
      <c r="F2920" s="80"/>
      <c r="G2920" s="80"/>
      <c r="H2920" s="80"/>
      <c r="I2920" s="80"/>
      <c r="J2920" s="80"/>
    </row>
    <row r="2921" spans="2:10" ht="14.25" hidden="1" customHeight="1">
      <c r="B2921" s="80"/>
      <c r="C2921" s="80"/>
      <c r="D2921" s="80"/>
      <c r="E2921" s="80"/>
      <c r="F2921" s="80"/>
      <c r="G2921" s="80"/>
      <c r="H2921" s="80"/>
      <c r="I2921" s="80"/>
      <c r="J2921" s="80"/>
    </row>
    <row r="2922" spans="2:10" ht="14.25" hidden="1" customHeight="1">
      <c r="B2922" s="80"/>
      <c r="C2922" s="80"/>
      <c r="D2922" s="80"/>
      <c r="E2922" s="80"/>
      <c r="F2922" s="80"/>
      <c r="G2922" s="80"/>
      <c r="H2922" s="80"/>
      <c r="I2922" s="80"/>
      <c r="J2922" s="80"/>
    </row>
    <row r="2923" spans="2:10" ht="14.25" hidden="1" customHeight="1">
      <c r="B2923" s="80"/>
      <c r="C2923" s="80"/>
      <c r="D2923" s="80"/>
      <c r="E2923" s="80"/>
      <c r="F2923" s="80"/>
      <c r="G2923" s="80"/>
      <c r="H2923" s="80"/>
      <c r="I2923" s="80"/>
      <c r="J2923" s="80"/>
    </row>
    <row r="2924" spans="2:10" ht="14.25" hidden="1" customHeight="1">
      <c r="B2924" s="80"/>
      <c r="C2924" s="80"/>
      <c r="D2924" s="80"/>
      <c r="E2924" s="80"/>
      <c r="F2924" s="80"/>
      <c r="G2924" s="80"/>
      <c r="H2924" s="80"/>
      <c r="I2924" s="80"/>
      <c r="J2924" s="80"/>
    </row>
    <row r="2925" spans="2:10" ht="14.25" hidden="1" customHeight="1">
      <c r="B2925" s="80"/>
      <c r="C2925" s="80"/>
      <c r="D2925" s="80"/>
      <c r="E2925" s="80"/>
      <c r="F2925" s="80"/>
      <c r="G2925" s="80"/>
      <c r="H2925" s="80"/>
      <c r="I2925" s="80"/>
      <c r="J2925" s="80"/>
    </row>
    <row r="2926" spans="2:10" ht="14.25" hidden="1" customHeight="1">
      <c r="B2926" s="80"/>
      <c r="C2926" s="80"/>
      <c r="D2926" s="80"/>
      <c r="E2926" s="80"/>
      <c r="F2926" s="80"/>
      <c r="G2926" s="80"/>
      <c r="H2926" s="80"/>
      <c r="I2926" s="80"/>
      <c r="J2926" s="80"/>
    </row>
    <row r="2927" spans="2:10" ht="14.25" hidden="1" customHeight="1">
      <c r="B2927" s="80"/>
      <c r="C2927" s="80"/>
      <c r="D2927" s="80"/>
      <c r="E2927" s="80"/>
      <c r="F2927" s="80"/>
      <c r="G2927" s="80"/>
      <c r="H2927" s="80"/>
      <c r="I2927" s="80"/>
      <c r="J2927" s="80"/>
    </row>
    <row r="2928" spans="2:10" ht="14.25" hidden="1" customHeight="1">
      <c r="B2928" s="80"/>
      <c r="C2928" s="80"/>
      <c r="D2928" s="80"/>
      <c r="E2928" s="80"/>
      <c r="F2928" s="80"/>
      <c r="G2928" s="80"/>
      <c r="H2928" s="80"/>
      <c r="I2928" s="80"/>
      <c r="J2928" s="80"/>
    </row>
    <row r="2929" spans="2:10" ht="14.25" hidden="1" customHeight="1">
      <c r="B2929" s="80"/>
      <c r="C2929" s="80"/>
      <c r="D2929" s="80"/>
      <c r="E2929" s="80"/>
      <c r="F2929" s="80"/>
      <c r="G2929" s="80"/>
      <c r="H2929" s="80"/>
      <c r="I2929" s="80"/>
      <c r="J2929" s="80"/>
    </row>
    <row r="2930" spans="2:10" ht="14.25" hidden="1" customHeight="1">
      <c r="B2930" s="80"/>
      <c r="C2930" s="80"/>
      <c r="D2930" s="80"/>
      <c r="E2930" s="80"/>
      <c r="F2930" s="80"/>
      <c r="G2930" s="80"/>
      <c r="H2930" s="80"/>
      <c r="I2930" s="80"/>
      <c r="J2930" s="80"/>
    </row>
    <row r="2931" spans="2:10" ht="14.25" hidden="1" customHeight="1">
      <c r="B2931" s="80"/>
      <c r="C2931" s="80"/>
      <c r="D2931" s="80"/>
      <c r="E2931" s="80"/>
      <c r="F2931" s="80"/>
      <c r="G2931" s="80"/>
      <c r="H2931" s="80"/>
      <c r="I2931" s="80"/>
      <c r="J2931" s="80"/>
    </row>
    <row r="2932" spans="2:10" ht="14.25" hidden="1" customHeight="1">
      <c r="B2932" s="80"/>
      <c r="C2932" s="80"/>
      <c r="D2932" s="80"/>
      <c r="E2932" s="80"/>
      <c r="F2932" s="80"/>
      <c r="G2932" s="80"/>
      <c r="H2932" s="80"/>
      <c r="I2932" s="80"/>
      <c r="J2932" s="80"/>
    </row>
    <row r="2933" spans="2:10" ht="14.25" hidden="1" customHeight="1">
      <c r="B2933" s="80"/>
      <c r="C2933" s="80"/>
      <c r="D2933" s="80"/>
      <c r="E2933" s="80"/>
      <c r="F2933" s="80"/>
      <c r="G2933" s="80"/>
      <c r="H2933" s="80"/>
      <c r="I2933" s="80"/>
      <c r="J2933" s="80"/>
    </row>
    <row r="2934" spans="2:10" ht="14.25" hidden="1" customHeight="1">
      <c r="B2934" s="80"/>
      <c r="C2934" s="80"/>
      <c r="D2934" s="80"/>
      <c r="E2934" s="80"/>
      <c r="F2934" s="80"/>
      <c r="G2934" s="80"/>
      <c r="H2934" s="80"/>
      <c r="I2934" s="80"/>
      <c r="J2934" s="80"/>
    </row>
    <row r="2935" spans="2:10" ht="14.25" hidden="1" customHeight="1">
      <c r="B2935" s="80"/>
      <c r="C2935" s="80"/>
      <c r="D2935" s="80"/>
      <c r="E2935" s="80"/>
      <c r="F2935" s="80"/>
      <c r="G2935" s="80"/>
      <c r="H2935" s="80"/>
      <c r="I2935" s="80"/>
      <c r="J2935" s="80"/>
    </row>
    <row r="2936" spans="2:10" ht="14.25" hidden="1" customHeight="1">
      <c r="B2936" s="80"/>
      <c r="C2936" s="80"/>
      <c r="D2936" s="80"/>
      <c r="E2936" s="80"/>
      <c r="F2936" s="80"/>
      <c r="G2936" s="80"/>
      <c r="H2936" s="80"/>
      <c r="I2936" s="80"/>
      <c r="J2936" s="80"/>
    </row>
    <row r="2937" spans="2:10" ht="14.25" hidden="1" customHeight="1">
      <c r="B2937" s="80"/>
      <c r="C2937" s="80"/>
      <c r="D2937" s="80"/>
      <c r="E2937" s="80"/>
      <c r="F2937" s="80"/>
      <c r="G2937" s="80"/>
      <c r="H2937" s="80"/>
      <c r="I2937" s="80"/>
      <c r="J2937" s="80"/>
    </row>
    <row r="2938" spans="2:10" ht="14.25" hidden="1" customHeight="1">
      <c r="B2938" s="80"/>
      <c r="C2938" s="80"/>
      <c r="D2938" s="80"/>
      <c r="E2938" s="80"/>
      <c r="F2938" s="80"/>
      <c r="G2938" s="80"/>
      <c r="H2938" s="80"/>
      <c r="I2938" s="80"/>
      <c r="J2938" s="80"/>
    </row>
    <row r="2939" spans="2:10" ht="14.25" hidden="1" customHeight="1">
      <c r="B2939" s="80"/>
      <c r="C2939" s="80"/>
      <c r="D2939" s="80"/>
      <c r="E2939" s="80"/>
      <c r="F2939" s="80"/>
      <c r="G2939" s="80"/>
      <c r="H2939" s="80"/>
      <c r="I2939" s="80"/>
      <c r="J2939" s="80"/>
    </row>
    <row r="2940" spans="2:10" ht="14.25" hidden="1" customHeight="1">
      <c r="B2940" s="80"/>
      <c r="C2940" s="80"/>
      <c r="D2940" s="80"/>
      <c r="E2940" s="80"/>
      <c r="F2940" s="80"/>
      <c r="G2940" s="80"/>
      <c r="H2940" s="80"/>
      <c r="I2940" s="80"/>
      <c r="J2940" s="80"/>
    </row>
    <row r="2941" spans="2:10" ht="14.25" hidden="1" customHeight="1">
      <c r="B2941" s="80"/>
      <c r="C2941" s="80"/>
      <c r="D2941" s="80"/>
      <c r="E2941" s="80"/>
      <c r="F2941" s="80"/>
      <c r="G2941" s="80"/>
      <c r="H2941" s="80"/>
      <c r="I2941" s="80"/>
      <c r="J2941" s="80"/>
    </row>
    <row r="2942" spans="2:10" ht="14.25" hidden="1" customHeight="1">
      <c r="B2942" s="80"/>
      <c r="C2942" s="80"/>
      <c r="D2942" s="80"/>
      <c r="E2942" s="80"/>
      <c r="F2942" s="80"/>
      <c r="G2942" s="80"/>
      <c r="H2942" s="80"/>
      <c r="I2942" s="80"/>
      <c r="J2942" s="80"/>
    </row>
    <row r="2943" spans="2:10" ht="14.25" hidden="1" customHeight="1">
      <c r="B2943" s="80"/>
      <c r="C2943" s="80"/>
      <c r="D2943" s="80"/>
      <c r="E2943" s="80"/>
      <c r="F2943" s="80"/>
      <c r="G2943" s="80"/>
      <c r="H2943" s="80"/>
      <c r="I2943" s="80"/>
      <c r="J2943" s="80"/>
    </row>
    <row r="2944" spans="2:10" ht="14.25" hidden="1" customHeight="1">
      <c r="B2944" s="80"/>
      <c r="C2944" s="80"/>
      <c r="D2944" s="80"/>
      <c r="E2944" s="80"/>
      <c r="F2944" s="80"/>
      <c r="G2944" s="80"/>
      <c r="H2944" s="80"/>
      <c r="I2944" s="80"/>
      <c r="J2944" s="80"/>
    </row>
    <row r="2945" spans="2:10" ht="14.25" hidden="1" customHeight="1">
      <c r="B2945" s="80"/>
      <c r="C2945" s="80"/>
      <c r="D2945" s="80"/>
      <c r="E2945" s="80"/>
      <c r="F2945" s="80"/>
      <c r="G2945" s="80"/>
      <c r="H2945" s="80"/>
      <c r="I2945" s="80"/>
      <c r="J2945" s="80"/>
    </row>
    <row r="2946" spans="2:10" ht="14.25" hidden="1" customHeight="1">
      <c r="B2946" s="80"/>
      <c r="C2946" s="80"/>
      <c r="D2946" s="80"/>
      <c r="E2946" s="80"/>
      <c r="F2946" s="80"/>
      <c r="G2946" s="80"/>
      <c r="H2946" s="80"/>
      <c r="I2946" s="80"/>
      <c r="J2946" s="80"/>
    </row>
    <row r="2947" spans="2:10" ht="14.25" hidden="1" customHeight="1">
      <c r="B2947" s="80"/>
      <c r="C2947" s="80"/>
      <c r="D2947" s="80"/>
      <c r="E2947" s="80"/>
      <c r="F2947" s="80"/>
      <c r="G2947" s="80"/>
      <c r="H2947" s="80"/>
      <c r="I2947" s="80"/>
      <c r="J2947" s="80"/>
    </row>
    <row r="2948" spans="2:10" ht="14.25" hidden="1" customHeight="1">
      <c r="B2948" s="80"/>
      <c r="C2948" s="80"/>
      <c r="D2948" s="80"/>
      <c r="E2948" s="80"/>
      <c r="F2948" s="80"/>
      <c r="G2948" s="80"/>
      <c r="H2948" s="80"/>
      <c r="I2948" s="80"/>
      <c r="J2948" s="80"/>
    </row>
    <row r="2949" spans="2:10" ht="14.25" hidden="1" customHeight="1">
      <c r="B2949" s="80"/>
      <c r="C2949" s="80"/>
      <c r="D2949" s="80"/>
      <c r="E2949" s="80"/>
      <c r="F2949" s="80"/>
      <c r="G2949" s="80"/>
      <c r="H2949" s="80"/>
      <c r="I2949" s="80"/>
      <c r="J2949" s="80"/>
    </row>
    <row r="2950" spans="2:10" ht="14.25" hidden="1" customHeight="1">
      <c r="B2950" s="80"/>
      <c r="C2950" s="80"/>
      <c r="D2950" s="80"/>
      <c r="E2950" s="80"/>
      <c r="F2950" s="80"/>
      <c r="G2950" s="80"/>
      <c r="H2950" s="80"/>
      <c r="I2950" s="80"/>
      <c r="J2950" s="80"/>
    </row>
    <row r="2951" spans="2:10" ht="14.25" hidden="1" customHeight="1">
      <c r="B2951" s="80"/>
      <c r="C2951" s="80"/>
      <c r="D2951" s="80"/>
      <c r="E2951" s="80"/>
      <c r="F2951" s="80"/>
      <c r="G2951" s="80"/>
      <c r="H2951" s="80"/>
      <c r="I2951" s="80"/>
      <c r="J2951" s="80"/>
    </row>
    <row r="2952" spans="2:10" ht="14.25" hidden="1" customHeight="1">
      <c r="B2952" s="80"/>
      <c r="C2952" s="80"/>
      <c r="D2952" s="80"/>
      <c r="E2952" s="80"/>
      <c r="F2952" s="80"/>
      <c r="G2952" s="80"/>
      <c r="H2952" s="80"/>
      <c r="I2952" s="80"/>
      <c r="J2952" s="80"/>
    </row>
    <row r="2953" spans="2:10" ht="14.25" hidden="1" customHeight="1">
      <c r="B2953" s="80"/>
      <c r="C2953" s="80"/>
      <c r="D2953" s="80"/>
      <c r="E2953" s="80"/>
      <c r="F2953" s="80"/>
      <c r="G2953" s="80"/>
      <c r="H2953" s="80"/>
      <c r="I2953" s="80"/>
      <c r="J2953" s="80"/>
    </row>
    <row r="2954" spans="2:10" ht="14.25" hidden="1" customHeight="1">
      <c r="B2954" s="80"/>
      <c r="C2954" s="80"/>
      <c r="D2954" s="80"/>
      <c r="E2954" s="80"/>
      <c r="F2954" s="80"/>
      <c r="G2954" s="80"/>
      <c r="H2954" s="80"/>
      <c r="I2954" s="80"/>
      <c r="J2954" s="80"/>
    </row>
    <row r="2955" spans="2:10" ht="14.25" hidden="1" customHeight="1">
      <c r="B2955" s="80"/>
      <c r="C2955" s="80"/>
      <c r="D2955" s="80"/>
      <c r="E2955" s="80"/>
      <c r="F2955" s="80"/>
      <c r="G2955" s="80"/>
      <c r="H2955" s="80"/>
      <c r="I2955" s="80"/>
      <c r="J2955" s="80"/>
    </row>
    <row r="2956" spans="2:10" ht="14.25" hidden="1" customHeight="1">
      <c r="B2956" s="80"/>
      <c r="C2956" s="80"/>
      <c r="D2956" s="80"/>
      <c r="E2956" s="80"/>
      <c r="F2956" s="80"/>
      <c r="G2956" s="80"/>
      <c r="H2956" s="80"/>
      <c r="I2956" s="80"/>
      <c r="J2956" s="80"/>
    </row>
    <row r="2957" spans="2:10" ht="14.25" hidden="1" customHeight="1">
      <c r="B2957" s="80"/>
      <c r="C2957" s="80"/>
      <c r="D2957" s="80"/>
      <c r="E2957" s="80"/>
      <c r="F2957" s="80"/>
      <c r="G2957" s="80"/>
      <c r="H2957" s="80"/>
      <c r="I2957" s="80"/>
      <c r="J2957" s="80"/>
    </row>
    <row r="2958" spans="2:10" ht="14.25" hidden="1" customHeight="1">
      <c r="B2958" s="80"/>
      <c r="C2958" s="80"/>
      <c r="D2958" s="80"/>
      <c r="E2958" s="80"/>
      <c r="F2958" s="80"/>
      <c r="G2958" s="80"/>
      <c r="H2958" s="80"/>
      <c r="I2958" s="80"/>
      <c r="J2958" s="80"/>
    </row>
    <row r="2959" spans="2:10" ht="14.25" hidden="1" customHeight="1">
      <c r="B2959" s="80"/>
      <c r="C2959" s="80"/>
      <c r="D2959" s="80"/>
      <c r="E2959" s="80"/>
      <c r="F2959" s="80"/>
      <c r="G2959" s="80"/>
      <c r="H2959" s="80"/>
      <c r="I2959" s="80"/>
      <c r="J2959" s="80"/>
    </row>
    <row r="2960" spans="2:10" ht="14.25" hidden="1" customHeight="1">
      <c r="B2960" s="80"/>
      <c r="C2960" s="80"/>
      <c r="D2960" s="80"/>
      <c r="E2960" s="80"/>
      <c r="F2960" s="80"/>
      <c r="G2960" s="80"/>
      <c r="H2960" s="80"/>
      <c r="I2960" s="80"/>
      <c r="J2960" s="80"/>
    </row>
    <row r="2961" spans="2:10" ht="14.25" hidden="1" customHeight="1">
      <c r="B2961" s="80"/>
      <c r="C2961" s="80"/>
      <c r="D2961" s="80"/>
      <c r="E2961" s="80"/>
      <c r="F2961" s="80"/>
      <c r="G2961" s="80"/>
      <c r="H2961" s="80"/>
      <c r="I2961" s="80"/>
      <c r="J2961" s="80"/>
    </row>
    <row r="2962" spans="2:10" ht="14.25" hidden="1" customHeight="1">
      <c r="B2962" s="80"/>
      <c r="C2962" s="80"/>
      <c r="D2962" s="80"/>
      <c r="E2962" s="80"/>
      <c r="F2962" s="80"/>
      <c r="G2962" s="80"/>
      <c r="H2962" s="80"/>
      <c r="I2962" s="80"/>
      <c r="J2962" s="80"/>
    </row>
    <row r="2963" spans="2:10" ht="14.25" hidden="1" customHeight="1">
      <c r="B2963" s="80"/>
      <c r="C2963" s="80"/>
      <c r="D2963" s="80"/>
      <c r="E2963" s="80"/>
      <c r="F2963" s="80"/>
      <c r="G2963" s="80"/>
      <c r="H2963" s="80"/>
      <c r="I2963" s="80"/>
      <c r="J2963" s="80"/>
    </row>
    <row r="2964" spans="2:10" ht="14.25" hidden="1" customHeight="1">
      <c r="B2964" s="80"/>
      <c r="C2964" s="80"/>
      <c r="D2964" s="80"/>
      <c r="E2964" s="80"/>
      <c r="F2964" s="80"/>
      <c r="G2964" s="80"/>
      <c r="H2964" s="80"/>
      <c r="I2964" s="80"/>
      <c r="J2964" s="80"/>
    </row>
    <row r="2965" spans="2:10" ht="14.25" hidden="1" customHeight="1">
      <c r="B2965" s="80"/>
      <c r="C2965" s="80"/>
      <c r="D2965" s="80"/>
      <c r="E2965" s="80"/>
      <c r="F2965" s="80"/>
      <c r="G2965" s="80"/>
      <c r="H2965" s="80"/>
      <c r="I2965" s="80"/>
      <c r="J2965" s="80"/>
    </row>
    <row r="2966" spans="2:10" ht="14.25" hidden="1" customHeight="1">
      <c r="B2966" s="80"/>
      <c r="C2966" s="80"/>
      <c r="D2966" s="80"/>
      <c r="E2966" s="80"/>
      <c r="F2966" s="80"/>
      <c r="G2966" s="80"/>
      <c r="H2966" s="80"/>
      <c r="I2966" s="80"/>
      <c r="J2966" s="80"/>
    </row>
    <row r="2967" spans="2:10" ht="14.25" hidden="1" customHeight="1">
      <c r="B2967" s="80"/>
      <c r="C2967" s="80"/>
      <c r="D2967" s="80"/>
      <c r="E2967" s="80"/>
      <c r="F2967" s="80"/>
      <c r="G2967" s="80"/>
      <c r="H2967" s="80"/>
      <c r="I2967" s="80"/>
      <c r="J2967" s="80"/>
    </row>
    <row r="2968" spans="2:10" ht="14.25" hidden="1" customHeight="1">
      <c r="B2968" s="80"/>
      <c r="C2968" s="80"/>
      <c r="D2968" s="80"/>
      <c r="E2968" s="80"/>
      <c r="F2968" s="80"/>
      <c r="G2968" s="80"/>
      <c r="H2968" s="80"/>
      <c r="I2968" s="80"/>
      <c r="J2968" s="80"/>
    </row>
    <row r="2969" spans="2:10" ht="14.25" hidden="1" customHeight="1">
      <c r="B2969" s="80"/>
      <c r="C2969" s="80"/>
      <c r="D2969" s="80"/>
      <c r="E2969" s="80"/>
      <c r="F2969" s="80"/>
      <c r="G2969" s="80"/>
      <c r="H2969" s="80"/>
      <c r="I2969" s="80"/>
      <c r="J2969" s="80"/>
    </row>
    <row r="2970" spans="2:10" ht="14.25" hidden="1" customHeight="1">
      <c r="B2970" s="80"/>
      <c r="C2970" s="80"/>
      <c r="D2970" s="80"/>
      <c r="E2970" s="80"/>
      <c r="F2970" s="80"/>
      <c r="G2970" s="80"/>
      <c r="H2970" s="80"/>
      <c r="I2970" s="80"/>
      <c r="J2970" s="80"/>
    </row>
    <row r="2971" spans="2:10" ht="14.25" hidden="1" customHeight="1">
      <c r="B2971" s="80"/>
      <c r="C2971" s="80"/>
      <c r="D2971" s="80"/>
      <c r="E2971" s="80"/>
      <c r="F2971" s="80"/>
      <c r="G2971" s="80"/>
      <c r="H2971" s="80"/>
      <c r="I2971" s="80"/>
      <c r="J2971" s="80"/>
    </row>
    <row r="2972" spans="2:10" ht="14.25" hidden="1" customHeight="1">
      <c r="B2972" s="80"/>
      <c r="C2972" s="80"/>
      <c r="D2972" s="80"/>
      <c r="E2972" s="80"/>
      <c r="F2972" s="80"/>
      <c r="G2972" s="80"/>
      <c r="H2972" s="80"/>
      <c r="I2972" s="80"/>
      <c r="J2972" s="80"/>
    </row>
    <row r="2973" spans="2:10" ht="14.25" hidden="1" customHeight="1">
      <c r="B2973" s="80"/>
      <c r="C2973" s="80"/>
      <c r="D2973" s="80"/>
      <c r="E2973" s="80"/>
      <c r="F2973" s="80"/>
      <c r="G2973" s="80"/>
      <c r="H2973" s="80"/>
      <c r="I2973" s="80"/>
      <c r="J2973" s="80"/>
    </row>
    <row r="2974" spans="2:10" ht="14.25" hidden="1" customHeight="1">
      <c r="B2974" s="80"/>
      <c r="C2974" s="80"/>
      <c r="D2974" s="80"/>
      <c r="E2974" s="80"/>
      <c r="F2974" s="80"/>
      <c r="G2974" s="80"/>
      <c r="H2974" s="80"/>
      <c r="I2974" s="80"/>
      <c r="J2974" s="80"/>
    </row>
    <row r="2975" spans="2:10" ht="14.25" hidden="1" customHeight="1">
      <c r="B2975" s="80"/>
      <c r="C2975" s="80"/>
      <c r="D2975" s="80"/>
      <c r="E2975" s="80"/>
      <c r="F2975" s="80"/>
      <c r="G2975" s="80"/>
      <c r="H2975" s="80"/>
      <c r="I2975" s="80"/>
      <c r="J2975" s="80"/>
    </row>
    <row r="2976" spans="2:10" ht="14.25" hidden="1" customHeight="1">
      <c r="B2976" s="80"/>
      <c r="C2976" s="80"/>
      <c r="D2976" s="80"/>
      <c r="E2976" s="80"/>
      <c r="F2976" s="80"/>
      <c r="G2976" s="80"/>
      <c r="H2976" s="80"/>
      <c r="I2976" s="80"/>
      <c r="J2976" s="80"/>
    </row>
    <row r="2977" spans="2:10" ht="14.25" hidden="1" customHeight="1">
      <c r="B2977" s="80"/>
      <c r="C2977" s="80"/>
      <c r="D2977" s="80"/>
      <c r="E2977" s="80"/>
      <c r="F2977" s="80"/>
      <c r="G2977" s="80"/>
      <c r="H2977" s="80"/>
      <c r="I2977" s="80"/>
      <c r="J2977" s="80"/>
    </row>
    <row r="2978" spans="2:10" ht="14.25" hidden="1" customHeight="1">
      <c r="B2978" s="80"/>
      <c r="C2978" s="80"/>
      <c r="D2978" s="80"/>
      <c r="E2978" s="80"/>
      <c r="F2978" s="80"/>
      <c r="G2978" s="80"/>
      <c r="H2978" s="80"/>
      <c r="I2978" s="80"/>
      <c r="J2978" s="80"/>
    </row>
    <row r="2979" spans="2:10" ht="14.25" hidden="1" customHeight="1">
      <c r="B2979" s="80"/>
      <c r="C2979" s="80"/>
      <c r="D2979" s="80"/>
      <c r="E2979" s="80"/>
      <c r="F2979" s="80"/>
      <c r="G2979" s="80"/>
      <c r="H2979" s="80"/>
      <c r="I2979" s="80"/>
      <c r="J2979" s="80"/>
    </row>
    <row r="2980" spans="2:10" ht="14.25" hidden="1" customHeight="1">
      <c r="B2980" s="80"/>
      <c r="C2980" s="80"/>
      <c r="D2980" s="80"/>
      <c r="E2980" s="80"/>
      <c r="F2980" s="80"/>
      <c r="G2980" s="80"/>
      <c r="H2980" s="80"/>
      <c r="I2980" s="80"/>
      <c r="J2980" s="80"/>
    </row>
    <row r="2981" spans="2:10" ht="14.25" hidden="1" customHeight="1">
      <c r="B2981" s="80"/>
      <c r="C2981" s="80"/>
      <c r="D2981" s="80"/>
      <c r="E2981" s="80"/>
      <c r="F2981" s="80"/>
      <c r="G2981" s="80"/>
      <c r="H2981" s="80"/>
      <c r="I2981" s="80"/>
      <c r="J2981" s="80"/>
    </row>
    <row r="2982" spans="2:10" ht="14.25" hidden="1" customHeight="1">
      <c r="B2982" s="80"/>
      <c r="C2982" s="80"/>
      <c r="D2982" s="80"/>
      <c r="E2982" s="80"/>
      <c r="F2982" s="80"/>
      <c r="G2982" s="80"/>
      <c r="H2982" s="80"/>
      <c r="I2982" s="80"/>
      <c r="J2982" s="80"/>
    </row>
    <row r="2983" spans="2:10" ht="14.25" hidden="1" customHeight="1">
      <c r="B2983" s="80"/>
      <c r="C2983" s="80"/>
      <c r="D2983" s="80"/>
      <c r="E2983" s="80"/>
      <c r="F2983" s="80"/>
      <c r="G2983" s="80"/>
      <c r="H2983" s="80"/>
      <c r="I2983" s="80"/>
      <c r="J2983" s="80"/>
    </row>
    <row r="2984" spans="2:10" ht="14.25" hidden="1" customHeight="1">
      <c r="B2984" s="80"/>
      <c r="C2984" s="80"/>
      <c r="D2984" s="80"/>
      <c r="E2984" s="80"/>
      <c r="F2984" s="80"/>
      <c r="G2984" s="80"/>
      <c r="H2984" s="80"/>
      <c r="I2984" s="80"/>
      <c r="J2984" s="80"/>
    </row>
    <row r="2985" spans="2:10" ht="14.25" hidden="1" customHeight="1">
      <c r="B2985" s="80"/>
      <c r="C2985" s="80"/>
      <c r="D2985" s="80"/>
      <c r="E2985" s="80"/>
      <c r="F2985" s="80"/>
      <c r="G2985" s="80"/>
      <c r="H2985" s="80"/>
      <c r="I2985" s="80"/>
      <c r="J2985" s="80"/>
    </row>
    <row r="2986" spans="2:10" ht="14.25" hidden="1" customHeight="1">
      <c r="B2986" s="80"/>
      <c r="C2986" s="80"/>
      <c r="D2986" s="80"/>
      <c r="E2986" s="80"/>
      <c r="F2986" s="80"/>
      <c r="G2986" s="80"/>
      <c r="H2986" s="80"/>
      <c r="I2986" s="80"/>
      <c r="J2986" s="80"/>
    </row>
    <row r="2987" spans="2:10" ht="14.25" hidden="1" customHeight="1">
      <c r="B2987" s="80"/>
      <c r="C2987" s="80"/>
      <c r="D2987" s="80"/>
      <c r="E2987" s="80"/>
      <c r="F2987" s="80"/>
      <c r="G2987" s="80"/>
      <c r="H2987" s="80"/>
      <c r="I2987" s="80"/>
      <c r="J2987" s="80"/>
    </row>
    <row r="2988" spans="2:10" ht="14.25" hidden="1" customHeight="1">
      <c r="B2988" s="80"/>
      <c r="C2988" s="80"/>
      <c r="D2988" s="80"/>
      <c r="E2988" s="80"/>
      <c r="F2988" s="80"/>
      <c r="G2988" s="80"/>
      <c r="H2988" s="80"/>
      <c r="I2988" s="80"/>
      <c r="J2988" s="80"/>
    </row>
    <row r="2989" spans="2:10" ht="14.25" hidden="1" customHeight="1">
      <c r="B2989" s="80"/>
      <c r="C2989" s="80"/>
      <c r="D2989" s="80"/>
      <c r="E2989" s="80"/>
      <c r="F2989" s="80"/>
      <c r="G2989" s="80"/>
      <c r="H2989" s="80"/>
      <c r="I2989" s="80"/>
      <c r="J2989" s="80"/>
    </row>
    <row r="2990" spans="2:10" ht="14.25" hidden="1" customHeight="1">
      <c r="B2990" s="80"/>
      <c r="C2990" s="80"/>
      <c r="D2990" s="80"/>
      <c r="E2990" s="80"/>
      <c r="F2990" s="80"/>
      <c r="G2990" s="80"/>
      <c r="H2990" s="80"/>
      <c r="I2990" s="80"/>
      <c r="J2990" s="80"/>
    </row>
    <row r="2991" spans="2:10" ht="14.25" hidden="1" customHeight="1">
      <c r="B2991" s="80"/>
      <c r="C2991" s="80"/>
      <c r="D2991" s="80"/>
      <c r="E2991" s="80"/>
      <c r="F2991" s="80"/>
      <c r="G2991" s="80"/>
      <c r="H2991" s="80"/>
      <c r="I2991" s="80"/>
      <c r="J2991" s="80"/>
    </row>
    <row r="2992" spans="2:10" ht="14.25" hidden="1" customHeight="1">
      <c r="B2992" s="80"/>
      <c r="C2992" s="80"/>
      <c r="D2992" s="80"/>
      <c r="E2992" s="80"/>
      <c r="F2992" s="80"/>
      <c r="G2992" s="80"/>
      <c r="H2992" s="80"/>
      <c r="I2992" s="80"/>
      <c r="J2992" s="80"/>
    </row>
    <row r="2993" spans="2:10" ht="14.25" hidden="1" customHeight="1">
      <c r="B2993" s="80"/>
      <c r="C2993" s="80"/>
      <c r="D2993" s="80"/>
      <c r="E2993" s="80"/>
      <c r="F2993" s="80"/>
      <c r="G2993" s="80"/>
      <c r="H2993" s="80"/>
      <c r="I2993" s="80"/>
      <c r="J2993" s="80"/>
    </row>
    <row r="2994" spans="2:10" ht="14.25" hidden="1" customHeight="1">
      <c r="B2994" s="80"/>
      <c r="C2994" s="80"/>
      <c r="D2994" s="80"/>
      <c r="E2994" s="80"/>
      <c r="F2994" s="80"/>
      <c r="G2994" s="80"/>
      <c r="H2994" s="80"/>
      <c r="I2994" s="80"/>
      <c r="J2994" s="80"/>
    </row>
    <row r="2995" spans="2:10" ht="14.25" hidden="1" customHeight="1">
      <c r="B2995" s="80"/>
      <c r="C2995" s="80"/>
      <c r="D2995" s="80"/>
      <c r="E2995" s="80"/>
      <c r="F2995" s="80"/>
      <c r="G2995" s="80"/>
      <c r="H2995" s="80"/>
      <c r="I2995" s="80"/>
      <c r="J2995" s="80"/>
    </row>
    <row r="2996" spans="2:10" ht="14.25" hidden="1" customHeight="1">
      <c r="B2996" s="80"/>
      <c r="C2996" s="80"/>
      <c r="D2996" s="80"/>
      <c r="E2996" s="80"/>
      <c r="F2996" s="80"/>
      <c r="G2996" s="80"/>
      <c r="H2996" s="80"/>
      <c r="I2996" s="80"/>
      <c r="J2996" s="80"/>
    </row>
    <row r="2997" spans="2:10" ht="14.25" hidden="1" customHeight="1">
      <c r="B2997" s="80"/>
      <c r="C2997" s="80"/>
      <c r="D2997" s="80"/>
      <c r="E2997" s="80"/>
      <c r="F2997" s="80"/>
      <c r="G2997" s="80"/>
      <c r="H2997" s="80"/>
      <c r="I2997" s="80"/>
      <c r="J2997" s="80"/>
    </row>
    <row r="2998" spans="2:10" ht="14.25" hidden="1" customHeight="1">
      <c r="B2998" s="80"/>
      <c r="C2998" s="80"/>
      <c r="D2998" s="80"/>
      <c r="E2998" s="80"/>
      <c r="F2998" s="80"/>
      <c r="G2998" s="80"/>
      <c r="H2998" s="80"/>
      <c r="I2998" s="80"/>
      <c r="J2998" s="80"/>
    </row>
    <row r="2999" spans="2:10" ht="14.25" hidden="1" customHeight="1">
      <c r="B2999" s="80"/>
      <c r="C2999" s="80"/>
      <c r="D2999" s="80"/>
      <c r="E2999" s="80"/>
      <c r="F2999" s="80"/>
      <c r="G2999" s="80"/>
      <c r="H2999" s="80"/>
      <c r="I2999" s="80"/>
      <c r="J2999" s="80"/>
    </row>
    <row r="3000" spans="2:10" ht="14.25" hidden="1" customHeight="1">
      <c r="B3000" s="80"/>
      <c r="C3000" s="80"/>
      <c r="D3000" s="80"/>
      <c r="E3000" s="80"/>
      <c r="F3000" s="80"/>
      <c r="G3000" s="80"/>
      <c r="H3000" s="80"/>
      <c r="I3000" s="80"/>
      <c r="J3000" s="80"/>
    </row>
    <row r="3001" spans="2:10" ht="14.25" hidden="1" customHeight="1">
      <c r="B3001" s="80"/>
      <c r="C3001" s="80"/>
      <c r="D3001" s="80"/>
      <c r="E3001" s="80"/>
      <c r="F3001" s="80"/>
      <c r="G3001" s="80"/>
      <c r="H3001" s="80"/>
      <c r="I3001" s="80"/>
      <c r="J3001" s="80"/>
    </row>
    <row r="3002" spans="2:10" ht="14.25" hidden="1" customHeight="1">
      <c r="B3002" s="80"/>
      <c r="C3002" s="80"/>
      <c r="D3002" s="80"/>
      <c r="E3002" s="80"/>
      <c r="F3002" s="80"/>
      <c r="G3002" s="80"/>
      <c r="H3002" s="80"/>
      <c r="I3002" s="80"/>
      <c r="J3002" s="80"/>
    </row>
    <row r="3003" spans="2:10" ht="14.25" hidden="1" customHeight="1">
      <c r="B3003" s="80"/>
      <c r="C3003" s="80"/>
      <c r="D3003" s="80"/>
      <c r="E3003" s="80"/>
      <c r="F3003" s="80"/>
      <c r="G3003" s="80"/>
      <c r="H3003" s="80"/>
      <c r="I3003" s="80"/>
      <c r="J3003" s="80"/>
    </row>
    <row r="3004" spans="2:10" ht="14.25" hidden="1" customHeight="1">
      <c r="C3004" s="80"/>
      <c r="D3004" s="80"/>
      <c r="E3004" s="80"/>
      <c r="F3004" s="80"/>
      <c r="G3004" s="80"/>
      <c r="H3004" s="80"/>
      <c r="I3004" s="80"/>
      <c r="J3004" s="80"/>
    </row>
    <row r="3005" spans="2:10" ht="14.25" hidden="1" customHeight="1">
      <c r="C3005" s="80"/>
      <c r="D3005" s="80"/>
      <c r="E3005" s="80"/>
      <c r="F3005" s="80"/>
      <c r="G3005" s="80"/>
      <c r="H3005" s="80"/>
      <c r="I3005" s="80"/>
      <c r="J3005" s="80"/>
    </row>
    <row r="3006" spans="2:10" ht="14.25" hidden="1" customHeight="1">
      <c r="C3006" s="80"/>
      <c r="D3006" s="80"/>
      <c r="E3006" s="80"/>
      <c r="F3006" s="80"/>
      <c r="G3006" s="80"/>
      <c r="H3006" s="80"/>
      <c r="I3006" s="80"/>
      <c r="J3006" s="80"/>
    </row>
    <row r="3007" spans="2:10" ht="14.25" hidden="1" customHeight="1">
      <c r="C3007" s="80"/>
      <c r="D3007" s="80"/>
      <c r="E3007" s="80"/>
      <c r="F3007" s="80"/>
      <c r="G3007" s="80"/>
      <c r="H3007" s="80"/>
      <c r="I3007" s="80"/>
      <c r="J3007" s="80"/>
    </row>
    <row r="3008" spans="2:10" ht="14.25" hidden="1" customHeight="1">
      <c r="C3008" s="80"/>
      <c r="D3008" s="80"/>
      <c r="E3008" s="80"/>
      <c r="F3008" s="80"/>
      <c r="G3008" s="80"/>
      <c r="H3008" s="80"/>
      <c r="I3008" s="80"/>
      <c r="J3008" s="80"/>
    </row>
    <row r="3009" spans="3:10" ht="14.25" hidden="1" customHeight="1">
      <c r="C3009" s="80"/>
      <c r="D3009" s="80"/>
      <c r="E3009" s="80"/>
      <c r="F3009" s="80"/>
      <c r="G3009" s="80"/>
      <c r="H3009" s="80"/>
      <c r="I3009" s="80"/>
      <c r="J3009" s="80"/>
    </row>
    <row r="3010" spans="3:10" ht="14.25" hidden="1" customHeight="1">
      <c r="C3010" s="80"/>
      <c r="D3010" s="80"/>
      <c r="E3010" s="80"/>
      <c r="F3010" s="80"/>
      <c r="G3010" s="80"/>
      <c r="H3010" s="80"/>
      <c r="I3010" s="80"/>
      <c r="J3010" s="80"/>
    </row>
    <row r="3011" spans="3:10" ht="14.25" hidden="1" customHeight="1">
      <c r="C3011" s="80"/>
      <c r="D3011" s="80"/>
      <c r="E3011" s="80"/>
      <c r="F3011" s="80"/>
      <c r="G3011" s="80"/>
      <c r="H3011" s="80"/>
      <c r="I3011" s="80"/>
      <c r="J3011" s="80"/>
    </row>
  </sheetData>
  <sheetProtection sheet="1" formatCells="0" formatColumns="0" formatRows="0" sort="0" autoFilter="0" pivotTables="0"/>
  <protectedRanges>
    <protectedRange sqref="C8:R8" name="ConsultaRápida"/>
  </protectedRanges>
  <autoFilter ref="B10:AA3011" xr:uid="{ACDCD066-1674-4070-9AB9-F0D0527BEAE8}">
    <filterColumn colId="19">
      <filters>
        <filter val="EM ANDAMENTO"/>
        <filter val="PREVISTA"/>
      </filters>
    </filterColumn>
  </autoFilter>
  <mergeCells count="18">
    <mergeCell ref="M7:N7"/>
    <mergeCell ref="O7:P7"/>
    <mergeCell ref="O8:P8"/>
    <mergeCell ref="Q7:R7"/>
    <mergeCell ref="Q8:R8"/>
    <mergeCell ref="B5:R5"/>
    <mergeCell ref="B2:R2"/>
    <mergeCell ref="C8:D8"/>
    <mergeCell ref="E8:F8"/>
    <mergeCell ref="G8:H8"/>
    <mergeCell ref="I8:J8"/>
    <mergeCell ref="K8:L8"/>
    <mergeCell ref="M8:N8"/>
    <mergeCell ref="C7:D7"/>
    <mergeCell ref="E7:F7"/>
    <mergeCell ref="G7:H7"/>
    <mergeCell ref="I7:J7"/>
    <mergeCell ref="K7:L7"/>
  </mergeCells>
  <conditionalFormatting sqref="B11:B2907">
    <cfRule type="containsText" dxfId="86" priority="1" operator="containsText" text="contratada">
      <formula>NOT(ISERROR(SEARCH("contratada",B11)))</formula>
    </cfRule>
    <cfRule type="containsText" dxfId="85" priority="2" operator="containsText" text="finalizada">
      <formula>NOT(ISERROR(SEARCH("finalizada",B11)))</formula>
    </cfRule>
    <cfRule type="cellIs" dxfId="84" priority="3" operator="equal">
      <formula>"contratação no prazo"</formula>
    </cfRule>
    <cfRule type="cellIs" dxfId="83" priority="4" operator="equal">
      <formula>"prazo vencendo em menos de 15 dias"</formula>
    </cfRule>
    <cfRule type="cellIs" dxfId="82" priority="5" operator="equal">
      <formula>"prazo vencendo em menos de 30 dias"</formula>
    </cfRule>
    <cfRule type="cellIs" dxfId="81" priority="6" operator="equal">
      <formula>"prazo vencido"</formula>
    </cfRule>
  </conditionalFormatting>
  <conditionalFormatting sqref="C10:AB10">
    <cfRule type="notContainsBlanks" dxfId="80" priority="12">
      <formula>LEN(TRIM(C10))&gt;0</formula>
    </cfRule>
  </conditionalFormatting>
  <conditionalFormatting sqref="C11:AB230 K231:AB359 C231:J670 K360:AA450 C451:AA2907 B2908:AA3000">
    <cfRule type="notContainsBlanks" dxfId="79" priority="13">
      <formula>LEN(TRIM(B11))&gt;0</formula>
    </cfRule>
  </conditionalFormatting>
  <dataValidations count="2">
    <dataValidation type="list" allowBlank="1" showInputMessage="1" showErrorMessage="1" sqref="C8:D8" xr:uid="{7211585A-8FCF-4B18-A181-E576206BBD67}">
      <formula1>"Licitação Dispensa e Inex., Dispensa de Pequeno Valor"</formula1>
    </dataValidation>
    <dataValidation allowBlank="1" showInputMessage="1" showErrorMessage="1" sqref="B7:B8 G7 E7 K7 O7 C7 I7 M7 Q7" xr:uid="{C34BE545-0FDC-4E7E-AAB3-F54FD641A852}"/>
  </dataValidation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26DEB202-5A12-4874-889B-3BC7280FCF5F}">
          <x14:formula1>
            <xm:f>dados!$A$2:$A$26</xm:f>
          </x14:formula1>
          <xm:sqref>E8</xm:sqref>
        </x14:dataValidation>
        <x14:dataValidation type="list" showInputMessage="1" showErrorMessage="1" xr:uid="{E371AB83-71E3-441F-BB19-7D4FB3E1584B}">
          <x14:formula1>
            <xm:f>dados!$K$2:$K$9</xm:f>
          </x14:formula1>
          <xm:sqref>I8:J8</xm:sqref>
        </x14:dataValidation>
        <x14:dataValidation type="list" allowBlank="1" showInputMessage="1" showErrorMessage="1" xr:uid="{F82B0C6E-AE91-46D2-A562-7BC01DB6FE48}">
          <x14:formula1>
            <xm:f>dados!$I$2:$I$16</xm:f>
          </x14:formula1>
          <xm:sqref>O8:P8</xm:sqref>
        </x14:dataValidation>
        <x14:dataValidation type="list" allowBlank="1" showInputMessage="1" showErrorMessage="1" xr:uid="{8B65BE40-029B-4B52-9195-41F9C0C58ECA}">
          <x14:formula1>
            <xm:f>dados!$Y$2:$Y$18</xm:f>
          </x14:formula1>
          <xm:sqref>K8:N8</xm:sqref>
        </x14:dataValidation>
        <x14:dataValidation type="list" allowBlank="1" showInputMessage="1" showErrorMessage="1" xr:uid="{E2289216-6949-4322-B452-0ADBF754877C}">
          <x14:formula1>
            <xm:f>dados!$AC$2:$AC$300</xm:f>
          </x14:formula1>
          <xm:sqref>G8</xm:sqref>
        </x14:dataValidation>
        <x14:dataValidation type="list" allowBlank="1" showInputMessage="1" showErrorMessage="1" xr:uid="{325A9C15-F3E5-437A-9BDC-2399EE0C48F3}">
          <x14:formula1>
            <xm:f>Consolidado!$AV$2:$AV$289</xm:f>
          </x14:formula1>
          <xm:sqref>Q8:R8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23B36-F114-43BC-9C1B-C51288408DBD}">
  <sheetPr codeName="Planilha6">
    <tabColor theme="4" tint="0.79998168889431442"/>
  </sheetPr>
  <dimension ref="A1:AE408"/>
  <sheetViews>
    <sheetView showGridLines="0" workbookViewId="0">
      <pane xSplit="2" topLeftCell="D1" activePane="topRight" state="frozen"/>
      <selection pane="topRight" activeCell="D6" sqref="D6"/>
    </sheetView>
  </sheetViews>
  <sheetFormatPr defaultColWidth="0" defaultRowHeight="14.25" customHeight="1" zeroHeight="1"/>
  <cols>
    <col min="1" max="1" width="1.5" style="5" customWidth="1"/>
    <col min="2" max="2" width="9.875" customWidth="1"/>
    <col min="3" max="3" width="9" customWidth="1"/>
    <col min="4" max="4" width="40.5" style="5" customWidth="1"/>
    <col min="5" max="5" width="18.5" customWidth="1"/>
    <col min="6" max="6" width="21.25" customWidth="1"/>
    <col min="7" max="7" width="16" customWidth="1"/>
    <col min="8" max="8" width="16.625" style="5" customWidth="1"/>
    <col min="9" max="9" width="12.75" customWidth="1"/>
    <col min="10" max="10" width="39.25" style="5" customWidth="1"/>
    <col min="11" max="11" width="12.75" customWidth="1"/>
    <col min="12" max="12" width="10.125" customWidth="1"/>
    <col min="13" max="13" width="9.375" customWidth="1"/>
    <col min="14" max="14" width="9" style="5" customWidth="1"/>
    <col min="15" max="15" width="11.375" style="5" customWidth="1"/>
    <col min="16" max="16" width="12.375" style="5" customWidth="1"/>
    <col min="17" max="17" width="14.875" style="5" customWidth="1"/>
    <col min="18" max="18" width="12.375" style="5" customWidth="1"/>
    <col min="19" max="19" width="11.875" customWidth="1"/>
    <col min="20" max="20" width="26.25" customWidth="1"/>
    <col min="21" max="21" width="12.125" customWidth="1"/>
    <col min="22" max="22" width="1.875" customWidth="1"/>
  </cols>
  <sheetData>
    <row r="1" spans="1:31" s="12" customFormat="1" ht="9.9499999999999993" customHeight="1">
      <c r="A1" s="114"/>
      <c r="D1" s="114"/>
      <c r="H1" s="114"/>
      <c r="J1" s="114"/>
      <c r="N1" s="114"/>
      <c r="O1" s="114"/>
      <c r="P1" s="114"/>
      <c r="Q1" s="114"/>
      <c r="R1" s="114"/>
      <c r="U1"/>
    </row>
    <row r="2" spans="1:31" s="48" customFormat="1" ht="42" customHeight="1">
      <c r="A2" s="25"/>
      <c r="B2" s="115"/>
      <c r="C2" s="398" t="s">
        <v>10</v>
      </c>
      <c r="D2" s="398"/>
      <c r="E2" s="398"/>
      <c r="F2" s="398"/>
      <c r="G2" s="398"/>
      <c r="H2" s="398"/>
      <c r="I2" s="398"/>
      <c r="J2" s="398"/>
      <c r="K2" s="115"/>
      <c r="L2" s="116"/>
      <c r="M2" s="115"/>
      <c r="N2" s="115"/>
      <c r="O2" s="115"/>
      <c r="P2" s="115"/>
      <c r="Q2" s="115"/>
      <c r="R2" s="115"/>
      <c r="S2" s="115"/>
      <c r="T2" s="115"/>
      <c r="U2" s="32"/>
      <c r="V2" s="27"/>
      <c r="W2" s="27" t="str">
        <f>IF(A2="","",IF(VLOOKUP(A2,#REF!,12,FALSE)="","",VLOOKUP(A2,#REF!,12,FALSE)))</f>
        <v/>
      </c>
      <c r="X2" s="27" t="str">
        <f>IF(A2="","",IF(VLOOKUP(A2,#REF!,13,FALSE)="","",VLOOKUP(A2,#REF!,13,FALSE)))</f>
        <v/>
      </c>
      <c r="Y2" s="27" t="str">
        <f>IF(A2="","",IF(VLOOKUP(A2,#REF!,14,FALSE)="","",VLOOKUP(A2,#REF!,14,FALSE)))</f>
        <v/>
      </c>
      <c r="Z2" s="28" t="str">
        <f>IF(A2="","",IF(VLOOKUP(A2,#REF!,15,FALSE)="","",VLOOKUP(A2,#REF!,15,FALSE)))</f>
        <v/>
      </c>
      <c r="AA2" s="27" t="str">
        <f>IF(A2="","",IF(VLOOKUP(A2,#REF!,16,FALSE)="","",VLOOKUP(A2,#REF!,16,FALSE)))</f>
        <v/>
      </c>
      <c r="AB2" s="27" t="str">
        <f>IF(A2="","",IF(VLOOKUP(A2,#REF!,17,FALSE)="","",VLOOKUP(A2,#REF!,17,FALSE)))</f>
        <v/>
      </c>
      <c r="AC2" s="29" t="str">
        <f>IF(Y2="","",Y2-X2)</f>
        <v/>
      </c>
      <c r="AD2" s="120" t="str">
        <f>IF(Y2="","",YEAR(Y2))</f>
        <v/>
      </c>
    </row>
    <row r="3" spans="1:31" s="48" customFormat="1" ht="6" customHeight="1">
      <c r="A3" s="31"/>
      <c r="B3" s="117"/>
      <c r="C3" s="117"/>
      <c r="D3" s="118"/>
      <c r="E3" s="117"/>
      <c r="F3" s="119"/>
      <c r="G3" s="119"/>
      <c r="H3" s="117"/>
      <c r="I3" s="117"/>
      <c r="J3" s="117"/>
      <c r="K3" s="117"/>
      <c r="L3" s="119"/>
      <c r="M3" s="117"/>
      <c r="N3" s="117"/>
      <c r="O3" s="117"/>
      <c r="P3" s="117"/>
      <c r="Q3" s="117"/>
      <c r="R3" s="117"/>
      <c r="S3" s="117"/>
      <c r="T3" s="117"/>
      <c r="U3" s="35"/>
      <c r="V3" s="27"/>
      <c r="W3" s="27" t="str">
        <f>IF(A3="","",IF(VLOOKUP(A3,#REF!,12,FALSE)="","",VLOOKUP(A3,#REF!,12,FALSE)))</f>
        <v/>
      </c>
      <c r="X3" s="27" t="str">
        <f>IF(A3="","",IF(VLOOKUP(A3,#REF!,13,FALSE)="","",VLOOKUP(A3,#REF!,13,FALSE)))</f>
        <v/>
      </c>
      <c r="Y3" s="27" t="str">
        <f>IF(A3="","",IF(VLOOKUP(A3,#REF!,14,FALSE)="","",VLOOKUP(A3,#REF!,14,FALSE)))</f>
        <v/>
      </c>
      <c r="Z3" s="28" t="str">
        <f>IF(A3="","",IF(VLOOKUP(A3,#REF!,15,FALSE)="","",VLOOKUP(A3,#REF!,15,FALSE)))</f>
        <v/>
      </c>
      <c r="AA3" s="27" t="str">
        <f>IF(A3="","",IF(VLOOKUP(A3,#REF!,16,FALSE)="","",VLOOKUP(A3,#REF!,16,FALSE)))</f>
        <v/>
      </c>
      <c r="AB3" s="27" t="str">
        <f>IF(A3="","",IF(VLOOKUP(A3,#REF!,17,FALSE)="","",VLOOKUP(A3,#REF!,17,FALSE)))</f>
        <v/>
      </c>
      <c r="AC3" s="29" t="str">
        <f t="shared" ref="AC3" si="0">IF(Y3="","",Y3-X3)</f>
        <v/>
      </c>
      <c r="AD3" s="120" t="str">
        <f t="shared" ref="AD3" si="1">IF(Y3="","",YEAR(Y3))</f>
        <v/>
      </c>
      <c r="AE3" s="121"/>
    </row>
    <row r="4" spans="1:31" s="12" customFormat="1" ht="6" customHeight="1">
      <c r="A4" s="114"/>
      <c r="J4" s="114"/>
      <c r="N4" s="114"/>
      <c r="O4" s="114"/>
      <c r="P4" s="114"/>
      <c r="Q4" s="114"/>
      <c r="R4" s="114"/>
      <c r="U4"/>
    </row>
    <row r="5" spans="1:31" s="12" customFormat="1" ht="90">
      <c r="A5" s="114"/>
      <c r="B5" s="83" t="s">
        <v>11</v>
      </c>
      <c r="C5" s="84" t="s">
        <v>12</v>
      </c>
      <c r="D5" s="84" t="s">
        <v>13</v>
      </c>
      <c r="E5" s="84" t="s">
        <v>14</v>
      </c>
      <c r="F5" s="84" t="s">
        <v>15</v>
      </c>
      <c r="G5" s="84" t="s">
        <v>16</v>
      </c>
      <c r="H5" s="85" t="s">
        <v>17</v>
      </c>
      <c r="I5" s="84" t="s">
        <v>18</v>
      </c>
      <c r="J5" s="84" t="s">
        <v>19</v>
      </c>
      <c r="K5" s="84" t="s">
        <v>20</v>
      </c>
      <c r="L5" s="84" t="s">
        <v>21</v>
      </c>
      <c r="M5" s="84" t="s">
        <v>22</v>
      </c>
      <c r="N5" s="84" t="s">
        <v>23</v>
      </c>
      <c r="O5" s="84" t="s">
        <v>24</v>
      </c>
      <c r="P5" s="84" t="s">
        <v>25</v>
      </c>
      <c r="Q5" s="84" t="s">
        <v>26</v>
      </c>
      <c r="R5" s="84" t="s">
        <v>27</v>
      </c>
      <c r="S5" s="84" t="s">
        <v>28</v>
      </c>
      <c r="T5" s="86" t="s">
        <v>29</v>
      </c>
      <c r="U5" s="84" t="s">
        <v>30</v>
      </c>
    </row>
    <row r="6" spans="1:31" ht="30">
      <c r="B6" s="254" t="s">
        <v>31</v>
      </c>
      <c r="C6" s="253" t="s">
        <v>32</v>
      </c>
      <c r="D6" s="253" t="s">
        <v>33</v>
      </c>
      <c r="E6" s="253">
        <v>1</v>
      </c>
      <c r="F6" s="255">
        <v>2000000</v>
      </c>
      <c r="G6" s="256">
        <v>0</v>
      </c>
      <c r="H6" s="255" t="s">
        <v>34</v>
      </c>
      <c r="I6" s="253">
        <v>1627</v>
      </c>
      <c r="J6" s="253" t="s">
        <v>35</v>
      </c>
      <c r="K6" s="253" t="s">
        <v>36</v>
      </c>
      <c r="L6" s="253" t="s">
        <v>36</v>
      </c>
      <c r="M6" s="253" t="s">
        <v>37</v>
      </c>
      <c r="N6" s="253" t="s">
        <v>38</v>
      </c>
      <c r="O6" s="257">
        <v>46235</v>
      </c>
      <c r="P6" s="257">
        <v>46355</v>
      </c>
      <c r="Q6" s="257">
        <v>46370</v>
      </c>
      <c r="R6" s="257">
        <v>46375</v>
      </c>
      <c r="S6" s="257">
        <v>46555</v>
      </c>
      <c r="T6" s="258"/>
      <c r="U6" s="259">
        <v>50</v>
      </c>
    </row>
    <row r="7" spans="1:31" ht="60">
      <c r="B7" s="254" t="s">
        <v>39</v>
      </c>
      <c r="C7" s="253" t="s">
        <v>32</v>
      </c>
      <c r="D7" s="253" t="s">
        <v>40</v>
      </c>
      <c r="E7" s="253">
        <v>1</v>
      </c>
      <c r="F7" s="255">
        <v>30000000</v>
      </c>
      <c r="G7" s="256">
        <v>0</v>
      </c>
      <c r="H7" s="255" t="s">
        <v>34</v>
      </c>
      <c r="I7" s="253">
        <v>1627</v>
      </c>
      <c r="J7" s="253" t="s">
        <v>41</v>
      </c>
      <c r="K7" s="253" t="s">
        <v>36</v>
      </c>
      <c r="L7" s="253" t="s">
        <v>36</v>
      </c>
      <c r="M7" s="253" t="s">
        <v>37</v>
      </c>
      <c r="N7" s="253" t="s">
        <v>38</v>
      </c>
      <c r="O7" s="257">
        <v>45030</v>
      </c>
      <c r="P7" s="257">
        <v>46327</v>
      </c>
      <c r="Q7" s="257">
        <v>46342</v>
      </c>
      <c r="R7" s="257">
        <v>46347</v>
      </c>
      <c r="S7" s="257">
        <v>46527</v>
      </c>
      <c r="T7" s="258"/>
      <c r="U7" s="260">
        <v>44</v>
      </c>
    </row>
    <row r="8" spans="1:31" ht="15">
      <c r="B8" s="254" t="s">
        <v>42</v>
      </c>
      <c r="C8" s="253" t="s">
        <v>32</v>
      </c>
      <c r="D8" s="253" t="s">
        <v>43</v>
      </c>
      <c r="E8" s="253">
        <v>1</v>
      </c>
      <c r="F8" s="255">
        <v>600000</v>
      </c>
      <c r="G8" s="256">
        <v>100000</v>
      </c>
      <c r="H8" s="255" t="s">
        <v>34</v>
      </c>
      <c r="I8" s="253">
        <v>1627</v>
      </c>
      <c r="J8" s="253" t="s">
        <v>44</v>
      </c>
      <c r="K8" s="253" t="s">
        <v>36</v>
      </c>
      <c r="L8" s="253" t="s">
        <v>36</v>
      </c>
      <c r="M8" s="253" t="s">
        <v>37</v>
      </c>
      <c r="N8" s="253" t="s">
        <v>38</v>
      </c>
      <c r="O8" s="257">
        <v>46065</v>
      </c>
      <c r="P8" s="257">
        <v>46185</v>
      </c>
      <c r="Q8" s="257">
        <v>46200</v>
      </c>
      <c r="R8" s="257">
        <v>46205</v>
      </c>
      <c r="S8" s="257">
        <v>46385</v>
      </c>
      <c r="T8" s="258"/>
      <c r="U8" s="259">
        <v>41</v>
      </c>
    </row>
    <row r="9" spans="1:31" ht="60">
      <c r="B9" s="254" t="s">
        <v>45</v>
      </c>
      <c r="C9" s="253" t="s">
        <v>32</v>
      </c>
      <c r="D9" s="253" t="s">
        <v>46</v>
      </c>
      <c r="E9" s="253">
        <v>1</v>
      </c>
      <c r="F9" s="255">
        <v>37500000</v>
      </c>
      <c r="G9" s="256">
        <v>0</v>
      </c>
      <c r="H9" s="255" t="s">
        <v>34</v>
      </c>
      <c r="I9" s="253">
        <v>1627</v>
      </c>
      <c r="J9" s="253" t="s">
        <v>41</v>
      </c>
      <c r="K9" s="253" t="s">
        <v>36</v>
      </c>
      <c r="L9" s="253" t="s">
        <v>36</v>
      </c>
      <c r="M9" s="253" t="s">
        <v>37</v>
      </c>
      <c r="N9" s="253" t="s">
        <v>38</v>
      </c>
      <c r="O9" s="257">
        <v>44427</v>
      </c>
      <c r="P9" s="257">
        <v>46355</v>
      </c>
      <c r="Q9" s="257">
        <v>46370</v>
      </c>
      <c r="R9" s="257">
        <v>46375</v>
      </c>
      <c r="S9" s="257">
        <v>46555</v>
      </c>
      <c r="T9" s="258"/>
      <c r="U9" s="260">
        <v>49</v>
      </c>
    </row>
    <row r="10" spans="1:31" ht="60">
      <c r="B10" s="254" t="s">
        <v>47</v>
      </c>
      <c r="C10" s="253" t="s">
        <v>32</v>
      </c>
      <c r="D10" s="253" t="s">
        <v>48</v>
      </c>
      <c r="E10" s="253">
        <v>1</v>
      </c>
      <c r="F10" s="255">
        <v>17000000</v>
      </c>
      <c r="G10" s="256">
        <v>500000</v>
      </c>
      <c r="H10" s="255" t="s">
        <v>34</v>
      </c>
      <c r="I10" s="253">
        <v>1627</v>
      </c>
      <c r="J10" s="253" t="s">
        <v>41</v>
      </c>
      <c r="K10" s="253" t="s">
        <v>36</v>
      </c>
      <c r="L10" s="253" t="s">
        <v>36</v>
      </c>
      <c r="M10" s="253" t="s">
        <v>37</v>
      </c>
      <c r="N10" s="253" t="s">
        <v>38</v>
      </c>
      <c r="O10" s="257">
        <v>45866</v>
      </c>
      <c r="P10" s="257">
        <v>45986</v>
      </c>
      <c r="Q10" s="257">
        <v>46001</v>
      </c>
      <c r="R10" s="257">
        <v>46052</v>
      </c>
      <c r="S10" s="257">
        <v>46186</v>
      </c>
      <c r="T10" s="258"/>
      <c r="U10" s="259">
        <v>38</v>
      </c>
    </row>
    <row r="11" spans="1:31" ht="60">
      <c r="B11" s="254" t="s">
        <v>49</v>
      </c>
      <c r="C11" s="253" t="s">
        <v>32</v>
      </c>
      <c r="D11" s="253" t="s">
        <v>50</v>
      </c>
      <c r="E11" s="253">
        <v>1</v>
      </c>
      <c r="F11" s="255">
        <v>15000000</v>
      </c>
      <c r="G11" s="256">
        <v>0</v>
      </c>
      <c r="H11" s="255" t="s">
        <v>34</v>
      </c>
      <c r="I11" s="253">
        <v>1627</v>
      </c>
      <c r="J11" s="253" t="s">
        <v>41</v>
      </c>
      <c r="K11" s="253" t="s">
        <v>36</v>
      </c>
      <c r="L11" s="253" t="s">
        <v>36</v>
      </c>
      <c r="M11" s="253" t="s">
        <v>37</v>
      </c>
      <c r="N11" s="253" t="s">
        <v>38</v>
      </c>
      <c r="O11" s="257">
        <v>45187</v>
      </c>
      <c r="P11" s="257">
        <v>46355</v>
      </c>
      <c r="Q11" s="257">
        <v>46370</v>
      </c>
      <c r="R11" s="257">
        <v>46375</v>
      </c>
      <c r="S11" s="257">
        <v>46555</v>
      </c>
      <c r="T11" s="258"/>
      <c r="U11" s="259">
        <v>47</v>
      </c>
    </row>
    <row r="12" spans="1:31" ht="30">
      <c r="B12" s="254" t="s">
        <v>51</v>
      </c>
      <c r="C12" s="253" t="s">
        <v>32</v>
      </c>
      <c r="D12" s="253" t="s">
        <v>52</v>
      </c>
      <c r="E12" s="253">
        <v>1</v>
      </c>
      <c r="F12" s="255">
        <v>500000</v>
      </c>
      <c r="G12" s="256">
        <v>500000</v>
      </c>
      <c r="H12" s="255" t="s">
        <v>34</v>
      </c>
      <c r="I12" s="253">
        <v>1627</v>
      </c>
      <c r="J12" s="253" t="s">
        <v>53</v>
      </c>
      <c r="K12" s="253" t="s">
        <v>36</v>
      </c>
      <c r="L12" s="253" t="s">
        <v>36</v>
      </c>
      <c r="M12" s="253" t="s">
        <v>37</v>
      </c>
      <c r="N12" s="253" t="s">
        <v>38</v>
      </c>
      <c r="O12" s="257">
        <v>45915</v>
      </c>
      <c r="P12" s="257">
        <v>46073</v>
      </c>
      <c r="Q12" s="257">
        <v>46088</v>
      </c>
      <c r="R12" s="257">
        <v>46093</v>
      </c>
      <c r="S12" s="257">
        <v>46273</v>
      </c>
      <c r="T12" s="258"/>
      <c r="U12" s="260">
        <v>40</v>
      </c>
    </row>
    <row r="13" spans="1:31" ht="60">
      <c r="B13" s="254" t="s">
        <v>54</v>
      </c>
      <c r="C13" s="253" t="s">
        <v>32</v>
      </c>
      <c r="D13" s="253" t="s">
        <v>55</v>
      </c>
      <c r="E13" s="253">
        <v>1</v>
      </c>
      <c r="F13" s="255">
        <v>25000000</v>
      </c>
      <c r="G13" s="256">
        <v>0</v>
      </c>
      <c r="H13" s="255" t="s">
        <v>34</v>
      </c>
      <c r="I13" s="253">
        <v>1627</v>
      </c>
      <c r="J13" s="253" t="s">
        <v>41</v>
      </c>
      <c r="K13" s="253" t="s">
        <v>36</v>
      </c>
      <c r="L13" s="253" t="s">
        <v>36</v>
      </c>
      <c r="M13" s="253" t="s">
        <v>37</v>
      </c>
      <c r="N13" s="253" t="s">
        <v>38</v>
      </c>
      <c r="O13" s="257">
        <v>45546</v>
      </c>
      <c r="P13" s="257">
        <v>46346</v>
      </c>
      <c r="Q13" s="257">
        <v>46361</v>
      </c>
      <c r="R13" s="257">
        <v>46366</v>
      </c>
      <c r="S13" s="257">
        <v>46546</v>
      </c>
      <c r="T13" s="258"/>
      <c r="U13" s="259">
        <v>45</v>
      </c>
    </row>
    <row r="14" spans="1:31" ht="30">
      <c r="B14" s="254" t="s">
        <v>56</v>
      </c>
      <c r="C14" s="253" t="s">
        <v>32</v>
      </c>
      <c r="D14" s="253" t="s">
        <v>57</v>
      </c>
      <c r="E14" s="253">
        <v>1</v>
      </c>
      <c r="F14" s="255">
        <v>1200000</v>
      </c>
      <c r="G14" s="256">
        <v>0</v>
      </c>
      <c r="H14" s="255" t="s">
        <v>34</v>
      </c>
      <c r="I14" s="253">
        <v>1627</v>
      </c>
      <c r="J14" s="253" t="s">
        <v>58</v>
      </c>
      <c r="K14" s="253" t="s">
        <v>36</v>
      </c>
      <c r="L14" s="253" t="s">
        <v>36</v>
      </c>
      <c r="M14" s="253" t="s">
        <v>37</v>
      </c>
      <c r="N14" s="253" t="s">
        <v>38</v>
      </c>
      <c r="O14" s="257">
        <v>45910</v>
      </c>
      <c r="P14" s="257">
        <v>46346</v>
      </c>
      <c r="Q14" s="257">
        <v>46361</v>
      </c>
      <c r="R14" s="257">
        <v>46366</v>
      </c>
      <c r="S14" s="257">
        <v>46546</v>
      </c>
      <c r="T14" s="258"/>
      <c r="U14" s="260">
        <v>46</v>
      </c>
    </row>
    <row r="15" spans="1:31" ht="30">
      <c r="B15" s="254" t="s">
        <v>59</v>
      </c>
      <c r="C15" s="253" t="s">
        <v>32</v>
      </c>
      <c r="D15" s="253" t="s">
        <v>60</v>
      </c>
      <c r="E15" s="253">
        <v>1</v>
      </c>
      <c r="F15" s="255">
        <v>500000</v>
      </c>
      <c r="G15" s="256">
        <v>0</v>
      </c>
      <c r="H15" s="255" t="s">
        <v>61</v>
      </c>
      <c r="I15" s="253">
        <v>1341</v>
      </c>
      <c r="J15" s="253" t="s">
        <v>62</v>
      </c>
      <c r="K15" s="253" t="s">
        <v>37</v>
      </c>
      <c r="L15" s="253" t="s">
        <v>36</v>
      </c>
      <c r="M15" s="253" t="s">
        <v>37</v>
      </c>
      <c r="N15" s="253" t="s">
        <v>38</v>
      </c>
      <c r="O15" s="257">
        <v>46226</v>
      </c>
      <c r="P15" s="257">
        <v>46346</v>
      </c>
      <c r="Q15" s="257">
        <v>46361</v>
      </c>
      <c r="R15" s="257">
        <v>46366</v>
      </c>
      <c r="S15" s="257">
        <v>46486</v>
      </c>
      <c r="T15" s="258"/>
      <c r="U15" s="259">
        <v>51</v>
      </c>
    </row>
    <row r="16" spans="1:31" ht="30">
      <c r="B16" s="254" t="s">
        <v>63</v>
      </c>
      <c r="C16" s="253" t="s">
        <v>32</v>
      </c>
      <c r="D16" s="253" t="s">
        <v>64</v>
      </c>
      <c r="E16" s="253">
        <v>1</v>
      </c>
      <c r="F16" s="255">
        <v>120000</v>
      </c>
      <c r="G16" s="256">
        <v>60000</v>
      </c>
      <c r="H16" s="255" t="s">
        <v>65</v>
      </c>
      <c r="I16" s="253">
        <v>1635</v>
      </c>
      <c r="J16" s="253" t="s">
        <v>66</v>
      </c>
      <c r="K16" s="253" t="s">
        <v>36</v>
      </c>
      <c r="L16" s="253" t="s">
        <v>36</v>
      </c>
      <c r="M16" s="253" t="s">
        <v>37</v>
      </c>
      <c r="N16" s="253" t="s">
        <v>38</v>
      </c>
      <c r="O16" s="257">
        <v>45981</v>
      </c>
      <c r="P16" s="257">
        <v>46101</v>
      </c>
      <c r="Q16" s="257">
        <v>46116</v>
      </c>
      <c r="R16" s="257">
        <v>46121</v>
      </c>
      <c r="S16" s="257">
        <v>46211</v>
      </c>
      <c r="T16" s="258"/>
      <c r="U16" s="259">
        <v>55</v>
      </c>
    </row>
    <row r="17" spans="2:21" ht="30">
      <c r="B17" s="254" t="s">
        <v>67</v>
      </c>
      <c r="C17" s="253" t="s">
        <v>32</v>
      </c>
      <c r="D17" s="253" t="s">
        <v>68</v>
      </c>
      <c r="E17" s="253">
        <v>1</v>
      </c>
      <c r="F17" s="255">
        <v>2500000</v>
      </c>
      <c r="G17" s="256">
        <v>0</v>
      </c>
      <c r="H17" s="255" t="s">
        <v>34</v>
      </c>
      <c r="I17" s="253">
        <v>1627</v>
      </c>
      <c r="J17" s="253" t="s">
        <v>69</v>
      </c>
      <c r="K17" s="253" t="s">
        <v>36</v>
      </c>
      <c r="L17" s="253" t="s">
        <v>36</v>
      </c>
      <c r="M17" s="253" t="s">
        <v>37</v>
      </c>
      <c r="N17" s="253" t="s">
        <v>38</v>
      </c>
      <c r="O17" s="257">
        <v>46095</v>
      </c>
      <c r="P17" s="257">
        <v>46215</v>
      </c>
      <c r="Q17" s="257">
        <v>46230</v>
      </c>
      <c r="R17" s="257">
        <v>46235</v>
      </c>
      <c r="S17" s="257">
        <v>46415</v>
      </c>
      <c r="T17" s="258"/>
      <c r="U17" s="260">
        <v>43</v>
      </c>
    </row>
    <row r="18" spans="2:21" ht="30">
      <c r="B18" s="254" t="s">
        <v>70</v>
      </c>
      <c r="C18" s="253" t="s">
        <v>32</v>
      </c>
      <c r="D18" s="253" t="s">
        <v>71</v>
      </c>
      <c r="E18" s="253">
        <v>1</v>
      </c>
      <c r="F18" s="255">
        <v>350000</v>
      </c>
      <c r="G18" s="256">
        <v>0</v>
      </c>
      <c r="H18" s="255" t="s">
        <v>34</v>
      </c>
      <c r="I18" s="253">
        <v>1627</v>
      </c>
      <c r="J18" s="253" t="s">
        <v>72</v>
      </c>
      <c r="K18" s="253" t="s">
        <v>36</v>
      </c>
      <c r="L18" s="253" t="s">
        <v>36</v>
      </c>
      <c r="M18" s="253" t="s">
        <v>37</v>
      </c>
      <c r="N18" s="253" t="s">
        <v>38</v>
      </c>
      <c r="O18" s="257">
        <v>46235</v>
      </c>
      <c r="P18" s="257">
        <v>46355</v>
      </c>
      <c r="Q18" s="257">
        <v>46370</v>
      </c>
      <c r="R18" s="257">
        <v>46375</v>
      </c>
      <c r="S18" s="257">
        <v>46555</v>
      </c>
      <c r="T18" s="258"/>
      <c r="U18" s="259">
        <v>48</v>
      </c>
    </row>
    <row r="19" spans="2:21" ht="60">
      <c r="B19" s="254" t="s">
        <v>73</v>
      </c>
      <c r="C19" s="253" t="s">
        <v>32</v>
      </c>
      <c r="D19" s="253" t="s">
        <v>74</v>
      </c>
      <c r="E19" s="253">
        <v>1</v>
      </c>
      <c r="F19" s="255">
        <v>19500000</v>
      </c>
      <c r="G19" s="256">
        <v>750000</v>
      </c>
      <c r="H19" s="255" t="s">
        <v>34</v>
      </c>
      <c r="I19" s="253">
        <v>5622</v>
      </c>
      <c r="J19" s="253" t="s">
        <v>75</v>
      </c>
      <c r="K19" s="253" t="s">
        <v>36</v>
      </c>
      <c r="L19" s="253" t="s">
        <v>36</v>
      </c>
      <c r="M19" s="253" t="s">
        <v>37</v>
      </c>
      <c r="N19" s="253" t="s">
        <v>38</v>
      </c>
      <c r="O19" s="257">
        <v>45718</v>
      </c>
      <c r="P19" s="257">
        <v>46052</v>
      </c>
      <c r="Q19" s="257">
        <v>46067</v>
      </c>
      <c r="R19" s="257">
        <v>46072</v>
      </c>
      <c r="S19" s="257">
        <v>46252</v>
      </c>
      <c r="T19" s="258" t="s">
        <v>76</v>
      </c>
      <c r="U19" s="260">
        <v>39</v>
      </c>
    </row>
    <row r="20" spans="2:21" ht="135">
      <c r="B20" s="254" t="s">
        <v>77</v>
      </c>
      <c r="C20" s="253" t="s">
        <v>32</v>
      </c>
      <c r="D20" s="253" t="s">
        <v>78</v>
      </c>
      <c r="E20" s="253">
        <v>1</v>
      </c>
      <c r="F20" s="255">
        <v>200000</v>
      </c>
      <c r="G20" s="256">
        <v>80000</v>
      </c>
      <c r="H20" s="255" t="s">
        <v>65</v>
      </c>
      <c r="I20" s="253">
        <v>2763</v>
      </c>
      <c r="J20" s="253" t="s">
        <v>79</v>
      </c>
      <c r="K20" s="253" t="s">
        <v>36</v>
      </c>
      <c r="L20" s="253" t="s">
        <v>36</v>
      </c>
      <c r="M20" s="253" t="s">
        <v>37</v>
      </c>
      <c r="N20" s="253" t="s">
        <v>38</v>
      </c>
      <c r="O20" s="257">
        <v>46007</v>
      </c>
      <c r="P20" s="257">
        <v>46127</v>
      </c>
      <c r="Q20" s="257">
        <v>46142</v>
      </c>
      <c r="R20" s="257">
        <v>46147</v>
      </c>
      <c r="S20" s="257">
        <v>46237</v>
      </c>
      <c r="T20" s="258"/>
      <c r="U20" s="259">
        <v>61</v>
      </c>
    </row>
    <row r="21" spans="2:21" ht="105">
      <c r="B21" s="254" t="s">
        <v>80</v>
      </c>
      <c r="C21" s="253" t="s">
        <v>32</v>
      </c>
      <c r="D21" s="253" t="s">
        <v>81</v>
      </c>
      <c r="E21" s="253">
        <v>1</v>
      </c>
      <c r="F21" s="255">
        <v>120000</v>
      </c>
      <c r="G21" s="256">
        <v>80000</v>
      </c>
      <c r="H21" s="255" t="s">
        <v>65</v>
      </c>
      <c r="I21" s="253">
        <v>2763</v>
      </c>
      <c r="J21" s="253" t="s">
        <v>82</v>
      </c>
      <c r="K21" s="253" t="s">
        <v>36</v>
      </c>
      <c r="L21" s="253" t="s">
        <v>36</v>
      </c>
      <c r="M21" s="253" t="s">
        <v>37</v>
      </c>
      <c r="N21" s="253" t="s">
        <v>38</v>
      </c>
      <c r="O21" s="257">
        <v>46023</v>
      </c>
      <c r="P21" s="257">
        <v>46143</v>
      </c>
      <c r="Q21" s="257">
        <v>46158</v>
      </c>
      <c r="R21" s="257">
        <v>46163</v>
      </c>
      <c r="S21" s="257">
        <v>46253</v>
      </c>
      <c r="T21" s="258"/>
      <c r="U21" s="259">
        <v>62</v>
      </c>
    </row>
    <row r="22" spans="2:21" ht="165">
      <c r="B22" s="254" t="s">
        <v>83</v>
      </c>
      <c r="C22" s="253" t="s">
        <v>32</v>
      </c>
      <c r="D22" s="253" t="s">
        <v>84</v>
      </c>
      <c r="E22" s="253">
        <v>1</v>
      </c>
      <c r="F22" s="255">
        <v>60000</v>
      </c>
      <c r="G22" s="256">
        <v>30000</v>
      </c>
      <c r="H22" s="255" t="s">
        <v>65</v>
      </c>
      <c r="I22" s="253">
        <v>30282</v>
      </c>
      <c r="J22" s="253" t="s">
        <v>85</v>
      </c>
      <c r="K22" s="253" t="s">
        <v>36</v>
      </c>
      <c r="L22" s="253" t="s">
        <v>36</v>
      </c>
      <c r="M22" s="253" t="s">
        <v>37</v>
      </c>
      <c r="N22" s="253" t="s">
        <v>38</v>
      </c>
      <c r="O22" s="257">
        <v>45991</v>
      </c>
      <c r="P22" s="257">
        <v>46111</v>
      </c>
      <c r="Q22" s="257">
        <v>46126</v>
      </c>
      <c r="R22" s="257">
        <v>46131</v>
      </c>
      <c r="S22" s="257">
        <v>46221</v>
      </c>
      <c r="T22" s="258"/>
      <c r="U22" s="260">
        <v>56</v>
      </c>
    </row>
    <row r="23" spans="2:21" ht="165">
      <c r="B23" s="254" t="s">
        <v>86</v>
      </c>
      <c r="C23" s="253" t="s">
        <v>32</v>
      </c>
      <c r="D23" s="253" t="s">
        <v>87</v>
      </c>
      <c r="E23" s="253">
        <v>1</v>
      </c>
      <c r="F23" s="255">
        <v>60000</v>
      </c>
      <c r="G23" s="256">
        <v>30000</v>
      </c>
      <c r="H23" s="255" t="s">
        <v>65</v>
      </c>
      <c r="I23" s="253">
        <v>30282</v>
      </c>
      <c r="J23" s="253" t="s">
        <v>85</v>
      </c>
      <c r="K23" s="253" t="s">
        <v>36</v>
      </c>
      <c r="L23" s="253" t="s">
        <v>36</v>
      </c>
      <c r="M23" s="253" t="s">
        <v>37</v>
      </c>
      <c r="N23" s="253" t="s">
        <v>38</v>
      </c>
      <c r="O23" s="257">
        <v>45991</v>
      </c>
      <c r="P23" s="257">
        <v>46111</v>
      </c>
      <c r="Q23" s="257">
        <v>46126</v>
      </c>
      <c r="R23" s="257">
        <v>46131</v>
      </c>
      <c r="S23" s="257">
        <v>46221</v>
      </c>
      <c r="T23" s="258"/>
      <c r="U23" s="259">
        <v>57</v>
      </c>
    </row>
    <row r="24" spans="2:21" ht="165">
      <c r="B24" s="254" t="s">
        <v>88</v>
      </c>
      <c r="C24" s="253" t="s">
        <v>32</v>
      </c>
      <c r="D24" s="253" t="s">
        <v>89</v>
      </c>
      <c r="E24" s="253">
        <v>1</v>
      </c>
      <c r="F24" s="255">
        <v>60000</v>
      </c>
      <c r="G24" s="256">
        <v>30000</v>
      </c>
      <c r="H24" s="255" t="s">
        <v>65</v>
      </c>
      <c r="I24" s="253">
        <v>30282</v>
      </c>
      <c r="J24" s="253" t="s">
        <v>85</v>
      </c>
      <c r="K24" s="253" t="s">
        <v>36</v>
      </c>
      <c r="L24" s="253" t="s">
        <v>36</v>
      </c>
      <c r="M24" s="253" t="s">
        <v>37</v>
      </c>
      <c r="N24" s="253" t="s">
        <v>38</v>
      </c>
      <c r="O24" s="257">
        <v>45991</v>
      </c>
      <c r="P24" s="257">
        <v>46111</v>
      </c>
      <c r="Q24" s="257">
        <v>46126</v>
      </c>
      <c r="R24" s="257">
        <v>46131</v>
      </c>
      <c r="S24" s="257">
        <v>46221</v>
      </c>
      <c r="T24" s="258"/>
      <c r="U24" s="259">
        <v>58</v>
      </c>
    </row>
    <row r="25" spans="2:21" ht="165">
      <c r="B25" s="254" t="s">
        <v>90</v>
      </c>
      <c r="C25" s="253" t="s">
        <v>32</v>
      </c>
      <c r="D25" s="253" t="s">
        <v>91</v>
      </c>
      <c r="E25" s="253">
        <v>1</v>
      </c>
      <c r="F25" s="255">
        <v>60000</v>
      </c>
      <c r="G25" s="256">
        <v>30000</v>
      </c>
      <c r="H25" s="255" t="s">
        <v>65</v>
      </c>
      <c r="I25" s="253">
        <v>30282</v>
      </c>
      <c r="J25" s="253" t="s">
        <v>85</v>
      </c>
      <c r="K25" s="253" t="s">
        <v>36</v>
      </c>
      <c r="L25" s="253" t="s">
        <v>36</v>
      </c>
      <c r="M25" s="253" t="s">
        <v>37</v>
      </c>
      <c r="N25" s="253" t="s">
        <v>38</v>
      </c>
      <c r="O25" s="257">
        <v>45991</v>
      </c>
      <c r="P25" s="257">
        <v>46111</v>
      </c>
      <c r="Q25" s="257">
        <v>46126</v>
      </c>
      <c r="R25" s="257">
        <v>46131</v>
      </c>
      <c r="S25" s="257">
        <v>46221</v>
      </c>
      <c r="T25" s="258"/>
      <c r="U25" s="259">
        <v>59</v>
      </c>
    </row>
    <row r="26" spans="2:21" ht="165">
      <c r="B26" s="254" t="s">
        <v>92</v>
      </c>
      <c r="C26" s="253" t="s">
        <v>32</v>
      </c>
      <c r="D26" s="253" t="s">
        <v>93</v>
      </c>
      <c r="E26" s="253">
        <v>1</v>
      </c>
      <c r="F26" s="255">
        <v>60000</v>
      </c>
      <c r="G26" s="256">
        <v>30000</v>
      </c>
      <c r="H26" s="255" t="s">
        <v>65</v>
      </c>
      <c r="I26" s="253">
        <v>30282</v>
      </c>
      <c r="J26" s="253" t="s">
        <v>85</v>
      </c>
      <c r="K26" s="253" t="s">
        <v>36</v>
      </c>
      <c r="L26" s="253" t="s">
        <v>36</v>
      </c>
      <c r="M26" s="253" t="s">
        <v>37</v>
      </c>
      <c r="N26" s="253" t="s">
        <v>38</v>
      </c>
      <c r="O26" s="257">
        <v>45991</v>
      </c>
      <c r="P26" s="257">
        <v>46111</v>
      </c>
      <c r="Q26" s="257">
        <v>46126</v>
      </c>
      <c r="R26" s="257">
        <v>46131</v>
      </c>
      <c r="S26" s="257">
        <v>46221</v>
      </c>
      <c r="T26" s="258"/>
      <c r="U26" s="260">
        <v>60</v>
      </c>
    </row>
    <row r="27" spans="2:21" ht="75">
      <c r="B27" s="254" t="s">
        <v>94</v>
      </c>
      <c r="C27" s="253" t="s">
        <v>32</v>
      </c>
      <c r="D27" s="253" t="s">
        <v>95</v>
      </c>
      <c r="E27" s="253">
        <v>1</v>
      </c>
      <c r="F27" s="255">
        <v>6000000</v>
      </c>
      <c r="G27" s="256">
        <v>3500000</v>
      </c>
      <c r="H27" s="255" t="s">
        <v>65</v>
      </c>
      <c r="I27" s="253" t="s">
        <v>96</v>
      </c>
      <c r="J27" s="253" t="s">
        <v>97</v>
      </c>
      <c r="K27" s="253" t="s">
        <v>37</v>
      </c>
      <c r="L27" s="253" t="s">
        <v>36</v>
      </c>
      <c r="M27" s="253" t="s">
        <v>37</v>
      </c>
      <c r="N27" s="253" t="s">
        <v>38</v>
      </c>
      <c r="O27" s="257">
        <v>45973</v>
      </c>
      <c r="P27" s="257">
        <v>46063</v>
      </c>
      <c r="Q27" s="257">
        <v>46078</v>
      </c>
      <c r="R27" s="257">
        <v>46111</v>
      </c>
      <c r="S27" s="257">
        <v>46201</v>
      </c>
      <c r="T27" s="258" t="s">
        <v>98</v>
      </c>
      <c r="U27" s="259">
        <v>77</v>
      </c>
    </row>
    <row r="28" spans="2:21" ht="45">
      <c r="B28" s="254" t="s">
        <v>99</v>
      </c>
      <c r="C28" s="253" t="s">
        <v>32</v>
      </c>
      <c r="D28" s="253" t="s">
        <v>100</v>
      </c>
      <c r="E28" s="253">
        <v>1</v>
      </c>
      <c r="F28" s="255">
        <v>150000</v>
      </c>
      <c r="G28" s="256">
        <v>100000</v>
      </c>
      <c r="H28" s="255" t="s">
        <v>34</v>
      </c>
      <c r="I28" s="253">
        <v>1627</v>
      </c>
      <c r="J28" s="253" t="s">
        <v>101</v>
      </c>
      <c r="K28" s="253" t="s">
        <v>36</v>
      </c>
      <c r="L28" s="253" t="s">
        <v>36</v>
      </c>
      <c r="M28" s="253" t="s">
        <v>37</v>
      </c>
      <c r="N28" s="253" t="s">
        <v>38</v>
      </c>
      <c r="O28" s="257">
        <v>46065</v>
      </c>
      <c r="P28" s="257">
        <v>46185</v>
      </c>
      <c r="Q28" s="257">
        <v>46200</v>
      </c>
      <c r="R28" s="257">
        <v>46205</v>
      </c>
      <c r="S28" s="257">
        <v>46385</v>
      </c>
      <c r="T28" s="258"/>
      <c r="U28" s="260">
        <v>42</v>
      </c>
    </row>
    <row r="29" spans="2:21" ht="45">
      <c r="B29" s="254" t="s">
        <v>102</v>
      </c>
      <c r="C29" s="253" t="s">
        <v>32</v>
      </c>
      <c r="D29" s="253" t="s">
        <v>103</v>
      </c>
      <c r="E29" s="253">
        <v>1</v>
      </c>
      <c r="F29" s="255">
        <v>144000</v>
      </c>
      <c r="G29" s="256">
        <v>75000</v>
      </c>
      <c r="H29" s="255" t="s">
        <v>65</v>
      </c>
      <c r="I29" s="253">
        <v>2171</v>
      </c>
      <c r="J29" s="253" t="s">
        <v>104</v>
      </c>
      <c r="K29" s="253" t="s">
        <v>36</v>
      </c>
      <c r="L29" s="253" t="s">
        <v>36</v>
      </c>
      <c r="M29" s="253" t="s">
        <v>37</v>
      </c>
      <c r="N29" s="253" t="s">
        <v>38</v>
      </c>
      <c r="O29" s="257">
        <v>45932</v>
      </c>
      <c r="P29" s="257">
        <v>46052</v>
      </c>
      <c r="Q29" s="257">
        <v>46067</v>
      </c>
      <c r="R29" s="257">
        <v>46072</v>
      </c>
      <c r="S29" s="257">
        <v>46162</v>
      </c>
      <c r="T29" s="258"/>
      <c r="U29" s="259">
        <v>53</v>
      </c>
    </row>
    <row r="30" spans="2:21" ht="45">
      <c r="B30" s="254" t="s">
        <v>105</v>
      </c>
      <c r="C30" s="253" t="s">
        <v>32</v>
      </c>
      <c r="D30" s="253" t="s">
        <v>106</v>
      </c>
      <c r="E30" s="253">
        <v>1</v>
      </c>
      <c r="F30" s="255">
        <v>144000</v>
      </c>
      <c r="G30" s="256">
        <v>100000</v>
      </c>
      <c r="H30" s="255" t="s">
        <v>65</v>
      </c>
      <c r="I30" s="253">
        <v>2171</v>
      </c>
      <c r="J30" s="253" t="s">
        <v>104</v>
      </c>
      <c r="K30" s="253" t="s">
        <v>36</v>
      </c>
      <c r="L30" s="253" t="s">
        <v>36</v>
      </c>
      <c r="M30" s="253" t="s">
        <v>37</v>
      </c>
      <c r="N30" s="253" t="s">
        <v>38</v>
      </c>
      <c r="O30" s="257">
        <v>46052</v>
      </c>
      <c r="P30" s="257">
        <v>46172</v>
      </c>
      <c r="Q30" s="257">
        <v>46187</v>
      </c>
      <c r="R30" s="257">
        <v>46192</v>
      </c>
      <c r="S30" s="257">
        <v>46282</v>
      </c>
      <c r="T30" s="258"/>
      <c r="U30" s="259">
        <v>63</v>
      </c>
    </row>
    <row r="31" spans="2:21" ht="45">
      <c r="B31" s="254" t="s">
        <v>107</v>
      </c>
      <c r="C31" s="253" t="s">
        <v>32</v>
      </c>
      <c r="D31" s="253" t="s">
        <v>108</v>
      </c>
      <c r="E31" s="253">
        <v>1</v>
      </c>
      <c r="F31" s="255">
        <v>144000</v>
      </c>
      <c r="G31" s="256">
        <v>75000</v>
      </c>
      <c r="H31" s="255" t="s">
        <v>65</v>
      </c>
      <c r="I31" s="253">
        <v>2171</v>
      </c>
      <c r="J31" s="253" t="s">
        <v>104</v>
      </c>
      <c r="K31" s="253" t="s">
        <v>36</v>
      </c>
      <c r="L31" s="253" t="s">
        <v>36</v>
      </c>
      <c r="M31" s="253" t="s">
        <v>37</v>
      </c>
      <c r="N31" s="253" t="s">
        <v>38</v>
      </c>
      <c r="O31" s="257">
        <v>45932</v>
      </c>
      <c r="P31" s="257">
        <v>46052</v>
      </c>
      <c r="Q31" s="257">
        <v>46067</v>
      </c>
      <c r="R31" s="257">
        <v>46072</v>
      </c>
      <c r="S31" s="257">
        <v>46162</v>
      </c>
      <c r="T31" s="258"/>
      <c r="U31" s="260">
        <v>52</v>
      </c>
    </row>
    <row r="32" spans="2:21" ht="60">
      <c r="B32" s="254" t="s">
        <v>109</v>
      </c>
      <c r="C32" s="261" t="s">
        <v>32</v>
      </c>
      <c r="D32" s="261" t="s">
        <v>110</v>
      </c>
      <c r="E32" s="261">
        <v>1</v>
      </c>
      <c r="F32" s="262">
        <v>9000000</v>
      </c>
      <c r="G32" s="262">
        <v>1000000</v>
      </c>
      <c r="H32" s="255" t="s">
        <v>34</v>
      </c>
      <c r="I32" s="253">
        <v>2020</v>
      </c>
      <c r="J32" s="253" t="s">
        <v>111</v>
      </c>
      <c r="K32" s="253" t="s">
        <v>36</v>
      </c>
      <c r="L32" s="253" t="s">
        <v>36</v>
      </c>
      <c r="M32" s="253" t="s">
        <v>37</v>
      </c>
      <c r="N32" s="261" t="s">
        <v>112</v>
      </c>
      <c r="O32" s="263">
        <v>46037</v>
      </c>
      <c r="P32" s="263">
        <v>46054</v>
      </c>
      <c r="Q32" s="263">
        <v>46059</v>
      </c>
      <c r="R32" s="263">
        <v>46068</v>
      </c>
      <c r="S32" s="263">
        <v>46249</v>
      </c>
      <c r="T32" s="258"/>
      <c r="U32" s="259">
        <v>106</v>
      </c>
    </row>
    <row r="33" spans="1:21" ht="45">
      <c r="B33" s="254" t="s">
        <v>113</v>
      </c>
      <c r="C33" s="253" t="s">
        <v>32</v>
      </c>
      <c r="D33" s="253" t="s">
        <v>114</v>
      </c>
      <c r="E33" s="253">
        <v>1</v>
      </c>
      <c r="F33" s="255">
        <v>144000</v>
      </c>
      <c r="G33" s="256">
        <v>75000</v>
      </c>
      <c r="H33" s="255" t="s">
        <v>65</v>
      </c>
      <c r="I33" s="253">
        <v>2171</v>
      </c>
      <c r="J33" s="253" t="s">
        <v>104</v>
      </c>
      <c r="K33" s="253" t="s">
        <v>36</v>
      </c>
      <c r="L33" s="253" t="s">
        <v>36</v>
      </c>
      <c r="M33" s="253" t="s">
        <v>37</v>
      </c>
      <c r="N33" s="253" t="s">
        <v>38</v>
      </c>
      <c r="O33" s="257">
        <v>45953</v>
      </c>
      <c r="P33" s="257">
        <v>46073</v>
      </c>
      <c r="Q33" s="257">
        <v>46088</v>
      </c>
      <c r="R33" s="257">
        <v>46093</v>
      </c>
      <c r="S33" s="257">
        <v>46183</v>
      </c>
      <c r="T33" s="258"/>
      <c r="U33" s="260">
        <v>54</v>
      </c>
    </row>
    <row r="34" spans="1:21" ht="60">
      <c r="B34" s="254" t="s">
        <v>115</v>
      </c>
      <c r="C34" s="253" t="s">
        <v>32</v>
      </c>
      <c r="D34" s="253" t="s">
        <v>116</v>
      </c>
      <c r="E34" s="253">
        <v>1</v>
      </c>
      <c r="F34" s="255">
        <v>120000</v>
      </c>
      <c r="G34" s="256">
        <v>100000</v>
      </c>
      <c r="H34" s="255" t="s">
        <v>65</v>
      </c>
      <c r="I34" s="253">
        <v>3557</v>
      </c>
      <c r="J34" s="253" t="s">
        <v>117</v>
      </c>
      <c r="K34" s="253" t="s">
        <v>36</v>
      </c>
      <c r="L34" s="253" t="s">
        <v>36</v>
      </c>
      <c r="M34" s="253" t="s">
        <v>37</v>
      </c>
      <c r="N34" s="253" t="s">
        <v>38</v>
      </c>
      <c r="O34" s="257">
        <v>46083</v>
      </c>
      <c r="P34" s="257">
        <v>46203</v>
      </c>
      <c r="Q34" s="257">
        <v>46218</v>
      </c>
      <c r="R34" s="257">
        <v>46223</v>
      </c>
      <c r="S34" s="257">
        <v>46313</v>
      </c>
      <c r="T34" s="258"/>
      <c r="U34" s="259">
        <v>64</v>
      </c>
    </row>
    <row r="35" spans="1:21" ht="90">
      <c r="B35" s="254" t="s">
        <v>118</v>
      </c>
      <c r="C35" s="261" t="s">
        <v>32</v>
      </c>
      <c r="D35" s="261" t="s">
        <v>119</v>
      </c>
      <c r="E35" s="261">
        <v>1</v>
      </c>
      <c r="F35" s="255">
        <v>150000</v>
      </c>
      <c r="G35" s="256">
        <v>90000</v>
      </c>
      <c r="H35" s="255" t="s">
        <v>65</v>
      </c>
      <c r="I35" s="253">
        <v>3557</v>
      </c>
      <c r="J35" s="253" t="s">
        <v>120</v>
      </c>
      <c r="K35" s="253" t="s">
        <v>36</v>
      </c>
      <c r="L35" s="253" t="s">
        <v>36</v>
      </c>
      <c r="M35" s="253" t="s">
        <v>37</v>
      </c>
      <c r="N35" s="261" t="s">
        <v>112</v>
      </c>
      <c r="O35" s="263">
        <v>46037</v>
      </c>
      <c r="P35" s="263">
        <v>46054</v>
      </c>
      <c r="Q35" s="263">
        <v>46059</v>
      </c>
      <c r="R35" s="263">
        <v>46068</v>
      </c>
      <c r="S35" s="263">
        <v>46157</v>
      </c>
      <c r="T35" s="261"/>
      <c r="U35" s="259">
        <v>105</v>
      </c>
    </row>
    <row r="36" spans="1:21" ht="90">
      <c r="B36" s="254" t="s">
        <v>121</v>
      </c>
      <c r="C36" s="264" t="s">
        <v>122</v>
      </c>
      <c r="D36" s="253" t="s">
        <v>123</v>
      </c>
      <c r="E36" s="261" t="s">
        <v>124</v>
      </c>
      <c r="F36" s="256">
        <v>135920</v>
      </c>
      <c r="G36" s="256">
        <v>135920</v>
      </c>
      <c r="H36" s="256" t="s">
        <v>125</v>
      </c>
      <c r="I36" s="261">
        <v>21172</v>
      </c>
      <c r="J36" s="261" t="s">
        <v>126</v>
      </c>
      <c r="K36" s="253" t="s">
        <v>36</v>
      </c>
      <c r="L36" s="253" t="s">
        <v>36</v>
      </c>
      <c r="M36" s="253" t="s">
        <v>36</v>
      </c>
      <c r="N36" s="261" t="s">
        <v>112</v>
      </c>
      <c r="O36" s="263"/>
      <c r="P36" s="263"/>
      <c r="Q36" s="263"/>
      <c r="R36" s="263"/>
      <c r="S36" s="263"/>
      <c r="T36" s="261"/>
      <c r="U36" s="260">
        <v>101</v>
      </c>
    </row>
    <row r="37" spans="1:21" ht="90">
      <c r="B37" s="254" t="s">
        <v>127</v>
      </c>
      <c r="C37" s="261" t="s">
        <v>122</v>
      </c>
      <c r="D37" s="265" t="s">
        <v>128</v>
      </c>
      <c r="E37" s="261" t="s">
        <v>129</v>
      </c>
      <c r="F37" s="256">
        <v>83825</v>
      </c>
      <c r="G37" s="256">
        <v>83825</v>
      </c>
      <c r="H37" s="256" t="s">
        <v>125</v>
      </c>
      <c r="I37" s="261">
        <v>21172</v>
      </c>
      <c r="J37" s="261" t="s">
        <v>126</v>
      </c>
      <c r="K37" s="253" t="s">
        <v>36</v>
      </c>
      <c r="L37" s="253" t="s">
        <v>36</v>
      </c>
      <c r="M37" s="253" t="s">
        <v>36</v>
      </c>
      <c r="N37" s="261" t="s">
        <v>112</v>
      </c>
      <c r="O37" s="263"/>
      <c r="P37" s="263"/>
      <c r="Q37" s="263"/>
      <c r="R37" s="263"/>
      <c r="S37" s="263"/>
      <c r="T37" s="258"/>
      <c r="U37" s="259">
        <v>102</v>
      </c>
    </row>
    <row r="38" spans="1:21" ht="90">
      <c r="B38" s="254" t="s">
        <v>130</v>
      </c>
      <c r="C38" s="261" t="s">
        <v>122</v>
      </c>
      <c r="D38" s="253" t="s">
        <v>131</v>
      </c>
      <c r="E38" s="261" t="s">
        <v>132</v>
      </c>
      <c r="F38" s="256">
        <v>69000</v>
      </c>
      <c r="G38" s="256">
        <v>69000</v>
      </c>
      <c r="H38" s="256" t="s">
        <v>125</v>
      </c>
      <c r="I38" s="261">
        <v>21172</v>
      </c>
      <c r="J38" s="261" t="s">
        <v>126</v>
      </c>
      <c r="K38" s="253" t="s">
        <v>36</v>
      </c>
      <c r="L38" s="253" t="s">
        <v>36</v>
      </c>
      <c r="M38" s="253" t="s">
        <v>36</v>
      </c>
      <c r="N38" s="261" t="s">
        <v>112</v>
      </c>
      <c r="O38" s="263"/>
      <c r="P38" s="263"/>
      <c r="Q38" s="263"/>
      <c r="R38" s="263"/>
      <c r="S38" s="263"/>
      <c r="T38" s="258"/>
      <c r="U38" s="260">
        <v>103</v>
      </c>
    </row>
    <row r="39" spans="1:21" ht="195">
      <c r="B39" s="254" t="s">
        <v>133</v>
      </c>
      <c r="C39" s="261" t="s">
        <v>134</v>
      </c>
      <c r="D39" s="266" t="s">
        <v>135</v>
      </c>
      <c r="E39" s="261">
        <v>1</v>
      </c>
      <c r="F39" s="256">
        <v>330000</v>
      </c>
      <c r="G39" s="256">
        <v>330000</v>
      </c>
      <c r="H39" s="256" t="s">
        <v>136</v>
      </c>
      <c r="I39" s="261">
        <v>17620</v>
      </c>
      <c r="J39" s="261" t="s">
        <v>137</v>
      </c>
      <c r="K39" s="253" t="s">
        <v>36</v>
      </c>
      <c r="L39" s="253" t="s">
        <v>36</v>
      </c>
      <c r="M39" s="253" t="s">
        <v>37</v>
      </c>
      <c r="N39" s="261" t="s">
        <v>112</v>
      </c>
      <c r="O39" s="263">
        <v>46073</v>
      </c>
      <c r="P39" s="263">
        <v>46101</v>
      </c>
      <c r="Q39" s="263">
        <v>46113</v>
      </c>
      <c r="R39" s="263">
        <v>46172</v>
      </c>
      <c r="S39" s="263">
        <v>46264</v>
      </c>
      <c r="T39" s="258"/>
      <c r="U39" s="259">
        <v>32</v>
      </c>
    </row>
    <row r="40" spans="1:21" ht="180">
      <c r="B40" s="254" t="s">
        <v>138</v>
      </c>
      <c r="C40" s="261" t="s">
        <v>134</v>
      </c>
      <c r="D40" s="256" t="s">
        <v>139</v>
      </c>
      <c r="E40" s="261">
        <v>1</v>
      </c>
      <c r="F40" s="256">
        <v>120000</v>
      </c>
      <c r="G40" s="256">
        <v>120000</v>
      </c>
      <c r="H40" s="256" t="s">
        <v>125</v>
      </c>
      <c r="I40" s="261">
        <v>17620</v>
      </c>
      <c r="J40" s="261" t="s">
        <v>140</v>
      </c>
      <c r="K40" s="253" t="s">
        <v>36</v>
      </c>
      <c r="L40" s="253" t="s">
        <v>36</v>
      </c>
      <c r="M40" s="253" t="s">
        <v>37</v>
      </c>
      <c r="N40" s="261" t="s">
        <v>141</v>
      </c>
      <c r="O40" s="263">
        <v>46132</v>
      </c>
      <c r="P40" s="263">
        <v>46162</v>
      </c>
      <c r="Q40" s="263">
        <v>46174</v>
      </c>
      <c r="R40" s="263">
        <v>46204</v>
      </c>
      <c r="S40" s="263">
        <v>46266</v>
      </c>
      <c r="T40" s="258"/>
      <c r="U40" s="259">
        <v>33</v>
      </c>
    </row>
    <row r="41" spans="1:21" ht="60">
      <c r="B41" s="254" t="s">
        <v>142</v>
      </c>
      <c r="C41" s="264" t="s">
        <v>134</v>
      </c>
      <c r="D41" s="267" t="s">
        <v>143</v>
      </c>
      <c r="E41" s="261">
        <v>1</v>
      </c>
      <c r="F41" s="256">
        <v>120000</v>
      </c>
      <c r="G41" s="256">
        <v>120000</v>
      </c>
      <c r="H41" s="262" t="s">
        <v>125</v>
      </c>
      <c r="I41" s="261">
        <v>17620</v>
      </c>
      <c r="J41" s="261" t="s">
        <v>144</v>
      </c>
      <c r="K41" s="253" t="s">
        <v>36</v>
      </c>
      <c r="L41" s="253" t="s">
        <v>36</v>
      </c>
      <c r="M41" s="253" t="s">
        <v>37</v>
      </c>
      <c r="N41" s="261" t="s">
        <v>141</v>
      </c>
      <c r="O41" s="263">
        <v>46132</v>
      </c>
      <c r="P41" s="263">
        <v>46162</v>
      </c>
      <c r="Q41" s="263">
        <v>46174</v>
      </c>
      <c r="R41" s="263">
        <v>46204</v>
      </c>
      <c r="S41" s="263">
        <v>46267</v>
      </c>
      <c r="T41" s="261"/>
      <c r="U41" s="260">
        <v>34</v>
      </c>
    </row>
    <row r="42" spans="1:21" s="12" customFormat="1" ht="105">
      <c r="A42" s="114"/>
      <c r="B42" s="254" t="s">
        <v>145</v>
      </c>
      <c r="C42" s="264" t="s">
        <v>134</v>
      </c>
      <c r="D42" s="256" t="s">
        <v>146</v>
      </c>
      <c r="E42" s="261">
        <v>1</v>
      </c>
      <c r="F42" s="256">
        <v>62000</v>
      </c>
      <c r="G42" s="256">
        <v>62000</v>
      </c>
      <c r="H42" s="256" t="s">
        <v>147</v>
      </c>
      <c r="I42" s="261">
        <v>17620</v>
      </c>
      <c r="J42" s="261" t="s">
        <v>148</v>
      </c>
      <c r="K42" s="253" t="s">
        <v>36</v>
      </c>
      <c r="L42" s="253" t="s">
        <v>36</v>
      </c>
      <c r="M42" s="253" t="s">
        <v>37</v>
      </c>
      <c r="N42" s="261" t="s">
        <v>141</v>
      </c>
      <c r="O42" s="263">
        <v>46084</v>
      </c>
      <c r="P42" s="263">
        <v>46115</v>
      </c>
      <c r="Q42" s="263">
        <v>46174</v>
      </c>
      <c r="R42" s="263">
        <v>46204</v>
      </c>
      <c r="S42" s="263">
        <v>46268</v>
      </c>
      <c r="T42" s="261"/>
      <c r="U42" s="259">
        <v>35</v>
      </c>
    </row>
    <row r="43" spans="1:21" ht="60">
      <c r="B43" s="254" t="s">
        <v>149</v>
      </c>
      <c r="C43" s="268" t="s">
        <v>150</v>
      </c>
      <c r="D43" s="253" t="s">
        <v>151</v>
      </c>
      <c r="E43" s="253">
        <v>400</v>
      </c>
      <c r="F43" s="256">
        <v>130000</v>
      </c>
      <c r="G43" s="255">
        <v>130000</v>
      </c>
      <c r="H43" s="255" t="s">
        <v>65</v>
      </c>
      <c r="I43" s="253">
        <v>441567</v>
      </c>
      <c r="J43" s="253" t="s">
        <v>152</v>
      </c>
      <c r="K43" s="253" t="s">
        <v>36</v>
      </c>
      <c r="L43" s="253" t="s">
        <v>36</v>
      </c>
      <c r="M43" s="253" t="s">
        <v>37</v>
      </c>
      <c r="N43" s="253" t="s">
        <v>141</v>
      </c>
      <c r="O43" s="257">
        <v>46113</v>
      </c>
      <c r="P43" s="257">
        <v>46143</v>
      </c>
      <c r="Q43" s="257">
        <v>46174</v>
      </c>
      <c r="R43" s="257">
        <v>46204</v>
      </c>
      <c r="S43" s="257">
        <v>46266</v>
      </c>
      <c r="T43" s="261"/>
      <c r="U43" s="259">
        <v>87</v>
      </c>
    </row>
    <row r="44" spans="1:21" ht="45">
      <c r="B44" s="254" t="s">
        <v>153</v>
      </c>
      <c r="C44" s="268" t="s">
        <v>150</v>
      </c>
      <c r="D44" s="253" t="s">
        <v>154</v>
      </c>
      <c r="E44" s="253">
        <v>3</v>
      </c>
      <c r="F44" s="256">
        <v>450000</v>
      </c>
      <c r="G44" s="255">
        <v>450000</v>
      </c>
      <c r="H44" s="255" t="s">
        <v>65</v>
      </c>
      <c r="I44" s="253">
        <v>90255</v>
      </c>
      <c r="J44" s="253" t="s">
        <v>155</v>
      </c>
      <c r="K44" s="253" t="s">
        <v>36</v>
      </c>
      <c r="L44" s="253" t="s">
        <v>36</v>
      </c>
      <c r="M44" s="253" t="s">
        <v>37</v>
      </c>
      <c r="N44" s="253" t="s">
        <v>112</v>
      </c>
      <c r="O44" s="257">
        <v>46054</v>
      </c>
      <c r="P44" s="257">
        <v>46082</v>
      </c>
      <c r="Q44" s="257">
        <v>46113</v>
      </c>
      <c r="R44" s="257">
        <v>46143</v>
      </c>
      <c r="S44" s="257">
        <v>46174</v>
      </c>
      <c r="T44" s="261"/>
      <c r="U44" s="259">
        <v>88</v>
      </c>
    </row>
    <row r="45" spans="1:21" ht="120">
      <c r="B45" s="254" t="s">
        <v>156</v>
      </c>
      <c r="C45" s="264" t="s">
        <v>157</v>
      </c>
      <c r="D45" s="253" t="s">
        <v>158</v>
      </c>
      <c r="E45" s="261">
        <v>714</v>
      </c>
      <c r="F45" s="256">
        <v>2500000</v>
      </c>
      <c r="G45" s="256">
        <v>500000</v>
      </c>
      <c r="H45" s="256" t="s">
        <v>125</v>
      </c>
      <c r="I45" s="261">
        <v>19631</v>
      </c>
      <c r="J45" s="261" t="s">
        <v>159</v>
      </c>
      <c r="K45" s="253" t="s">
        <v>36</v>
      </c>
      <c r="L45" s="253" t="s">
        <v>36</v>
      </c>
      <c r="M45" s="253" t="s">
        <v>37</v>
      </c>
      <c r="N45" s="261" t="s">
        <v>112</v>
      </c>
      <c r="O45" s="263">
        <v>45936</v>
      </c>
      <c r="P45" s="263">
        <v>45954</v>
      </c>
      <c r="Q45" s="263">
        <v>45964</v>
      </c>
      <c r="R45" s="263">
        <v>46137</v>
      </c>
      <c r="S45" s="263">
        <v>46198</v>
      </c>
      <c r="T45" s="261"/>
      <c r="U45" s="260">
        <v>95</v>
      </c>
    </row>
    <row r="46" spans="1:21" ht="120">
      <c r="B46" s="254" t="s">
        <v>160</v>
      </c>
      <c r="C46" s="264" t="s">
        <v>157</v>
      </c>
      <c r="D46" s="253" t="s">
        <v>161</v>
      </c>
      <c r="E46" s="261">
        <v>1</v>
      </c>
      <c r="F46" s="256">
        <v>120000</v>
      </c>
      <c r="G46" s="256">
        <v>120000</v>
      </c>
      <c r="H46" s="256" t="s">
        <v>125</v>
      </c>
      <c r="I46" s="261">
        <v>23108</v>
      </c>
      <c r="J46" s="261" t="s">
        <v>162</v>
      </c>
      <c r="K46" s="253" t="s">
        <v>36</v>
      </c>
      <c r="L46" s="253" t="s">
        <v>37</v>
      </c>
      <c r="M46" s="253" t="s">
        <v>37</v>
      </c>
      <c r="N46" s="261" t="s">
        <v>141</v>
      </c>
      <c r="O46" s="263">
        <v>46083</v>
      </c>
      <c r="P46" s="263">
        <v>46115</v>
      </c>
      <c r="Q46" s="263">
        <v>46118</v>
      </c>
      <c r="R46" s="263">
        <v>46146</v>
      </c>
      <c r="S46" s="263">
        <v>46209</v>
      </c>
      <c r="T46" s="261" t="s">
        <v>163</v>
      </c>
      <c r="U46" s="259">
        <v>94</v>
      </c>
    </row>
    <row r="47" spans="1:21" ht="45">
      <c r="B47" s="254" t="s">
        <v>164</v>
      </c>
      <c r="C47" s="264" t="s">
        <v>157</v>
      </c>
      <c r="D47" s="261" t="s">
        <v>165</v>
      </c>
      <c r="E47" s="269">
        <v>500</v>
      </c>
      <c r="F47" s="256">
        <v>200000</v>
      </c>
      <c r="G47" s="256">
        <v>200000</v>
      </c>
      <c r="H47" s="255" t="s">
        <v>65</v>
      </c>
      <c r="I47" s="261">
        <v>229658</v>
      </c>
      <c r="J47" s="261" t="s">
        <v>166</v>
      </c>
      <c r="K47" s="253" t="s">
        <v>36</v>
      </c>
      <c r="L47" s="253" t="s">
        <v>37</v>
      </c>
      <c r="M47" s="253" t="s">
        <v>37</v>
      </c>
      <c r="N47" s="261" t="s">
        <v>141</v>
      </c>
      <c r="O47" s="263">
        <v>46054</v>
      </c>
      <c r="P47" s="263">
        <v>46080</v>
      </c>
      <c r="Q47" s="263">
        <v>46054</v>
      </c>
      <c r="R47" s="263">
        <v>46111</v>
      </c>
      <c r="S47" s="263">
        <v>46171</v>
      </c>
      <c r="T47" s="261"/>
      <c r="U47" s="260">
        <v>97</v>
      </c>
    </row>
    <row r="48" spans="1:21" ht="45">
      <c r="B48" s="254" t="s">
        <v>167</v>
      </c>
      <c r="C48" s="264" t="s">
        <v>157</v>
      </c>
      <c r="D48" s="261" t="s">
        <v>168</v>
      </c>
      <c r="E48" s="261">
        <v>1</v>
      </c>
      <c r="F48" s="256">
        <v>80000</v>
      </c>
      <c r="G48" s="256">
        <v>80000</v>
      </c>
      <c r="H48" s="255" t="s">
        <v>65</v>
      </c>
      <c r="I48" s="261">
        <v>624177</v>
      </c>
      <c r="J48" s="261" t="s">
        <v>166</v>
      </c>
      <c r="K48" s="253" t="s">
        <v>36</v>
      </c>
      <c r="L48" s="253" t="s">
        <v>37</v>
      </c>
      <c r="M48" s="253" t="s">
        <v>37</v>
      </c>
      <c r="N48" s="261" t="s">
        <v>141</v>
      </c>
      <c r="O48" s="263">
        <v>46082</v>
      </c>
      <c r="P48" s="263">
        <v>46112</v>
      </c>
      <c r="Q48" s="263">
        <v>46082</v>
      </c>
      <c r="R48" s="263">
        <v>46142</v>
      </c>
      <c r="S48" s="263">
        <v>46203</v>
      </c>
      <c r="T48" s="261"/>
      <c r="U48" s="259">
        <v>98</v>
      </c>
    </row>
    <row r="49" spans="2:21" ht="45">
      <c r="B49" s="254" t="s">
        <v>169</v>
      </c>
      <c r="C49" s="264" t="s">
        <v>157</v>
      </c>
      <c r="D49" s="261" t="s">
        <v>170</v>
      </c>
      <c r="E49" s="269">
        <v>20000</v>
      </c>
      <c r="F49" s="256">
        <v>120000</v>
      </c>
      <c r="G49" s="256">
        <v>120000</v>
      </c>
      <c r="H49" s="255" t="s">
        <v>65</v>
      </c>
      <c r="I49" s="261">
        <v>459426</v>
      </c>
      <c r="J49" s="261" t="s">
        <v>166</v>
      </c>
      <c r="K49" s="253" t="s">
        <v>36</v>
      </c>
      <c r="L49" s="253" t="s">
        <v>37</v>
      </c>
      <c r="M49" s="253" t="s">
        <v>37</v>
      </c>
      <c r="N49" s="261" t="s">
        <v>141</v>
      </c>
      <c r="O49" s="263">
        <v>46143</v>
      </c>
      <c r="P49" s="263">
        <v>46173</v>
      </c>
      <c r="Q49" s="263">
        <v>46174</v>
      </c>
      <c r="R49" s="263">
        <v>46233</v>
      </c>
      <c r="S49" s="263">
        <v>46295</v>
      </c>
      <c r="T49" s="261"/>
      <c r="U49" s="259">
        <v>99</v>
      </c>
    </row>
    <row r="50" spans="2:21" ht="270">
      <c r="B50" s="254" t="s">
        <v>171</v>
      </c>
      <c r="C50" s="264" t="s">
        <v>157</v>
      </c>
      <c r="D50" s="261" t="s">
        <v>172</v>
      </c>
      <c r="E50" s="261">
        <v>1</v>
      </c>
      <c r="F50" s="256">
        <v>800000</v>
      </c>
      <c r="G50" s="256">
        <v>300000</v>
      </c>
      <c r="H50" s="256" t="s">
        <v>125</v>
      </c>
      <c r="I50" s="261">
        <v>24759</v>
      </c>
      <c r="J50" s="261" t="s">
        <v>173</v>
      </c>
      <c r="K50" s="253" t="s">
        <v>37</v>
      </c>
      <c r="L50" s="253" t="s">
        <v>36</v>
      </c>
      <c r="M50" s="253" t="s">
        <v>37</v>
      </c>
      <c r="N50" s="261" t="s">
        <v>112</v>
      </c>
      <c r="O50" s="263">
        <v>46082</v>
      </c>
      <c r="P50" s="263">
        <v>46143</v>
      </c>
      <c r="Q50" s="263">
        <v>46174</v>
      </c>
      <c r="R50" s="263">
        <v>46233</v>
      </c>
      <c r="S50" s="263">
        <v>46295</v>
      </c>
      <c r="T50" s="261"/>
      <c r="U50" s="260">
        <v>100</v>
      </c>
    </row>
    <row r="51" spans="2:21" ht="75">
      <c r="B51" s="254" t="s">
        <v>174</v>
      </c>
      <c r="C51" s="264" t="s">
        <v>157</v>
      </c>
      <c r="D51" s="253" t="s">
        <v>175</v>
      </c>
      <c r="E51" s="261" t="s">
        <v>176</v>
      </c>
      <c r="F51" s="256">
        <v>1500000</v>
      </c>
      <c r="G51" s="256">
        <v>300000</v>
      </c>
      <c r="H51" s="256" t="s">
        <v>125</v>
      </c>
      <c r="I51" s="261" t="s">
        <v>177</v>
      </c>
      <c r="J51" s="261" t="s">
        <v>178</v>
      </c>
      <c r="K51" s="253" t="s">
        <v>36</v>
      </c>
      <c r="L51" s="253" t="s">
        <v>37</v>
      </c>
      <c r="M51" s="253" t="s">
        <v>37</v>
      </c>
      <c r="N51" s="261" t="s">
        <v>112</v>
      </c>
      <c r="O51" s="263">
        <v>45936</v>
      </c>
      <c r="P51" s="263">
        <v>45954</v>
      </c>
      <c r="Q51" s="263">
        <v>45964</v>
      </c>
      <c r="R51" s="263">
        <v>46052</v>
      </c>
      <c r="S51" s="263">
        <v>46112</v>
      </c>
      <c r="T51" s="261"/>
      <c r="U51" s="259">
        <v>96</v>
      </c>
    </row>
    <row r="52" spans="2:21" ht="345">
      <c r="B52" s="270" t="s">
        <v>179</v>
      </c>
      <c r="C52" s="264" t="s">
        <v>180</v>
      </c>
      <c r="D52" s="261" t="s">
        <v>181</v>
      </c>
      <c r="E52" s="261" t="s">
        <v>182</v>
      </c>
      <c r="F52" s="256">
        <v>2231826.7999999998</v>
      </c>
      <c r="G52" s="256">
        <v>2231826.7999999998</v>
      </c>
      <c r="H52" s="255" t="s">
        <v>65</v>
      </c>
      <c r="I52" s="253" t="s">
        <v>183</v>
      </c>
      <c r="J52" s="253" t="s">
        <v>184</v>
      </c>
      <c r="K52" s="253" t="s">
        <v>36</v>
      </c>
      <c r="L52" s="253" t="s">
        <v>37</v>
      </c>
      <c r="M52" s="253" t="s">
        <v>37</v>
      </c>
      <c r="N52" s="261" t="s">
        <v>141</v>
      </c>
      <c r="O52" s="263">
        <v>46029</v>
      </c>
      <c r="P52" s="263">
        <v>46060</v>
      </c>
      <c r="Q52" s="263">
        <v>46060</v>
      </c>
      <c r="R52" s="263">
        <v>46127</v>
      </c>
      <c r="S52" s="263">
        <v>46188</v>
      </c>
      <c r="T52" s="261"/>
      <c r="U52" s="260">
        <v>66</v>
      </c>
    </row>
    <row r="53" spans="2:21" ht="30">
      <c r="B53" s="270" t="s">
        <v>185</v>
      </c>
      <c r="C53" s="264" t="s">
        <v>180</v>
      </c>
      <c r="D53" s="261" t="s">
        <v>186</v>
      </c>
      <c r="E53" s="253">
        <v>141129</v>
      </c>
      <c r="F53" s="271">
        <v>721818.16</v>
      </c>
      <c r="G53" s="256">
        <v>481212.11</v>
      </c>
      <c r="H53" s="255" t="s">
        <v>65</v>
      </c>
      <c r="I53" s="261">
        <v>445995</v>
      </c>
      <c r="J53" s="253" t="s">
        <v>187</v>
      </c>
      <c r="K53" s="253" t="s">
        <v>36</v>
      </c>
      <c r="L53" s="253" t="s">
        <v>37</v>
      </c>
      <c r="M53" s="253" t="s">
        <v>37</v>
      </c>
      <c r="N53" s="261" t="s">
        <v>112</v>
      </c>
      <c r="O53" s="263">
        <v>45998</v>
      </c>
      <c r="P53" s="263">
        <v>46029</v>
      </c>
      <c r="Q53" s="263">
        <v>46029</v>
      </c>
      <c r="R53" s="263">
        <v>46060</v>
      </c>
      <c r="S53" s="263">
        <v>46118</v>
      </c>
      <c r="T53" s="261"/>
      <c r="U53" s="259">
        <v>67</v>
      </c>
    </row>
    <row r="54" spans="2:21" ht="60">
      <c r="B54" s="270" t="s">
        <v>188</v>
      </c>
      <c r="C54" s="264" t="s">
        <v>180</v>
      </c>
      <c r="D54" s="261" t="s">
        <v>189</v>
      </c>
      <c r="E54" s="253" t="s">
        <v>190</v>
      </c>
      <c r="F54" s="271">
        <v>4267952.7</v>
      </c>
      <c r="G54" s="256">
        <v>1066988.17</v>
      </c>
      <c r="H54" s="255" t="s">
        <v>65</v>
      </c>
      <c r="I54" s="253" t="s">
        <v>191</v>
      </c>
      <c r="J54" s="253" t="s">
        <v>192</v>
      </c>
      <c r="K54" s="253" t="s">
        <v>36</v>
      </c>
      <c r="L54" s="253" t="s">
        <v>37</v>
      </c>
      <c r="M54" s="253" t="s">
        <v>37</v>
      </c>
      <c r="N54" s="261" t="s">
        <v>112</v>
      </c>
      <c r="O54" s="263">
        <v>46175</v>
      </c>
      <c r="P54" s="263">
        <v>46205</v>
      </c>
      <c r="Q54" s="263">
        <v>46205</v>
      </c>
      <c r="R54" s="263">
        <v>46236</v>
      </c>
      <c r="S54" s="263">
        <v>46297</v>
      </c>
      <c r="T54" s="261"/>
      <c r="U54" s="259">
        <v>68</v>
      </c>
    </row>
    <row r="55" spans="2:21" ht="45">
      <c r="B55" s="270" t="s">
        <v>193</v>
      </c>
      <c r="C55" s="264" t="s">
        <v>180</v>
      </c>
      <c r="D55" s="261" t="s">
        <v>194</v>
      </c>
      <c r="E55" s="261" t="s">
        <v>195</v>
      </c>
      <c r="F55" s="271">
        <v>1332560</v>
      </c>
      <c r="G55" s="256">
        <v>555233.32999999996</v>
      </c>
      <c r="H55" s="255" t="s">
        <v>65</v>
      </c>
      <c r="I55" s="253" t="s">
        <v>196</v>
      </c>
      <c r="J55" s="253" t="s">
        <v>197</v>
      </c>
      <c r="K55" s="253" t="s">
        <v>36</v>
      </c>
      <c r="L55" s="253" t="s">
        <v>37</v>
      </c>
      <c r="M55" s="253" t="s">
        <v>37</v>
      </c>
      <c r="N55" s="261" t="s">
        <v>141</v>
      </c>
      <c r="O55" s="263">
        <v>46110</v>
      </c>
      <c r="P55" s="263">
        <v>46141</v>
      </c>
      <c r="Q55" s="263">
        <v>46141</v>
      </c>
      <c r="R55" s="263">
        <v>46171</v>
      </c>
      <c r="S55" s="263">
        <v>46212</v>
      </c>
      <c r="T55" s="261"/>
      <c r="U55" s="260">
        <v>69</v>
      </c>
    </row>
    <row r="56" spans="2:21" ht="135">
      <c r="B56" s="270" t="s">
        <v>198</v>
      </c>
      <c r="C56" s="264" t="s">
        <v>180</v>
      </c>
      <c r="D56" s="261" t="s">
        <v>199</v>
      </c>
      <c r="E56" s="261" t="s">
        <v>200</v>
      </c>
      <c r="F56" s="256">
        <v>456304.96</v>
      </c>
      <c r="G56" s="256">
        <v>266177.89</v>
      </c>
      <c r="H56" s="255" t="s">
        <v>65</v>
      </c>
      <c r="I56" s="253">
        <v>3697</v>
      </c>
      <c r="J56" s="253" t="s">
        <v>201</v>
      </c>
      <c r="K56" s="253" t="s">
        <v>36</v>
      </c>
      <c r="L56" s="253" t="s">
        <v>36</v>
      </c>
      <c r="M56" s="253" t="s">
        <v>37</v>
      </c>
      <c r="N56" s="261" t="s">
        <v>112</v>
      </c>
      <c r="O56" s="263">
        <v>46062</v>
      </c>
      <c r="P56" s="263">
        <v>46090</v>
      </c>
      <c r="Q56" s="263">
        <v>46090</v>
      </c>
      <c r="R56" s="263">
        <v>46121</v>
      </c>
      <c r="S56" s="263">
        <v>46182</v>
      </c>
      <c r="T56" s="261"/>
      <c r="U56" s="259">
        <v>70</v>
      </c>
    </row>
    <row r="57" spans="2:21" ht="90">
      <c r="B57" s="270" t="s">
        <v>202</v>
      </c>
      <c r="C57" s="264" t="s">
        <v>180</v>
      </c>
      <c r="D57" s="261" t="s">
        <v>203</v>
      </c>
      <c r="E57" s="261" t="s">
        <v>204</v>
      </c>
      <c r="F57" s="272">
        <v>410000</v>
      </c>
      <c r="G57" s="272">
        <v>274000</v>
      </c>
      <c r="H57" s="255" t="s">
        <v>65</v>
      </c>
      <c r="I57" s="253">
        <v>30127</v>
      </c>
      <c r="J57" s="253" t="s">
        <v>205</v>
      </c>
      <c r="K57" s="253" t="s">
        <v>36</v>
      </c>
      <c r="L57" s="253" t="s">
        <v>36</v>
      </c>
      <c r="M57" s="253" t="s">
        <v>37</v>
      </c>
      <c r="N57" s="261" t="s">
        <v>112</v>
      </c>
      <c r="O57" s="263">
        <v>45945</v>
      </c>
      <c r="P57" s="263">
        <v>45976</v>
      </c>
      <c r="Q57" s="263">
        <v>46006</v>
      </c>
      <c r="R57" s="263">
        <v>46054</v>
      </c>
      <c r="S57" s="263">
        <v>46143</v>
      </c>
      <c r="T57" s="261"/>
      <c r="U57" s="260">
        <v>71</v>
      </c>
    </row>
    <row r="58" spans="2:21" ht="105">
      <c r="B58" s="270" t="s">
        <v>206</v>
      </c>
      <c r="C58" s="264" t="s">
        <v>180</v>
      </c>
      <c r="D58" s="261" t="s">
        <v>207</v>
      </c>
      <c r="E58" s="261">
        <v>20</v>
      </c>
      <c r="F58" s="262">
        <v>3700000</v>
      </c>
      <c r="G58" s="262">
        <v>190000</v>
      </c>
      <c r="H58" s="255" t="s">
        <v>65</v>
      </c>
      <c r="I58" s="253">
        <v>15008</v>
      </c>
      <c r="J58" s="253" t="s">
        <v>208</v>
      </c>
      <c r="K58" s="253" t="s">
        <v>37</v>
      </c>
      <c r="L58" s="253" t="s">
        <v>36</v>
      </c>
      <c r="M58" s="253" t="s">
        <v>37</v>
      </c>
      <c r="N58" s="261" t="s">
        <v>141</v>
      </c>
      <c r="O58" s="263">
        <v>46055</v>
      </c>
      <c r="P58" s="263">
        <v>46146</v>
      </c>
      <c r="Q58" s="263">
        <v>46174</v>
      </c>
      <c r="R58" s="263">
        <v>46204</v>
      </c>
      <c r="S58" s="263">
        <v>46296</v>
      </c>
      <c r="T58" s="261"/>
      <c r="U58" s="259">
        <v>73</v>
      </c>
    </row>
    <row r="59" spans="2:21" ht="30">
      <c r="B59" s="270" t="s">
        <v>209</v>
      </c>
      <c r="C59" s="264" t="s">
        <v>180</v>
      </c>
      <c r="D59" s="261" t="s">
        <v>210</v>
      </c>
      <c r="E59" s="261">
        <v>2</v>
      </c>
      <c r="F59" s="272">
        <v>918964.4</v>
      </c>
      <c r="G59" s="272">
        <v>382901.8</v>
      </c>
      <c r="H59" s="255" t="s">
        <v>65</v>
      </c>
      <c r="I59" s="253">
        <v>4014</v>
      </c>
      <c r="J59" s="273" t="s">
        <v>211</v>
      </c>
      <c r="K59" s="253" t="s">
        <v>36</v>
      </c>
      <c r="L59" s="253" t="s">
        <v>36</v>
      </c>
      <c r="M59" s="253" t="s">
        <v>37</v>
      </c>
      <c r="N59" s="261" t="s">
        <v>141</v>
      </c>
      <c r="O59" s="263">
        <v>45981</v>
      </c>
      <c r="P59" s="263">
        <v>46052</v>
      </c>
      <c r="Q59" s="263">
        <v>46054</v>
      </c>
      <c r="R59" s="263">
        <v>46082</v>
      </c>
      <c r="S59" s="263">
        <v>46174</v>
      </c>
      <c r="T59" s="261" t="s">
        <v>212</v>
      </c>
      <c r="U59" s="259">
        <v>72</v>
      </c>
    </row>
    <row r="60" spans="2:21" ht="165">
      <c r="B60" s="270" t="s">
        <v>213</v>
      </c>
      <c r="C60" s="264" t="s">
        <v>180</v>
      </c>
      <c r="D60" s="261" t="s">
        <v>214</v>
      </c>
      <c r="E60" s="261" t="s">
        <v>215</v>
      </c>
      <c r="F60" s="262">
        <v>2010000</v>
      </c>
      <c r="G60" s="262">
        <v>1863700</v>
      </c>
      <c r="H60" s="255" t="s">
        <v>65</v>
      </c>
      <c r="I60" s="253">
        <v>4014</v>
      </c>
      <c r="J60" s="253" t="s">
        <v>216</v>
      </c>
      <c r="K60" s="253" t="s">
        <v>36</v>
      </c>
      <c r="L60" s="253" t="s">
        <v>36</v>
      </c>
      <c r="M60" s="253" t="s">
        <v>37</v>
      </c>
      <c r="N60" s="261" t="s">
        <v>112</v>
      </c>
      <c r="O60" s="263">
        <v>46241</v>
      </c>
      <c r="P60" s="263">
        <v>46302</v>
      </c>
      <c r="Q60" s="263">
        <v>46333</v>
      </c>
      <c r="R60" s="263">
        <v>46363</v>
      </c>
      <c r="S60" s="263">
        <v>46425</v>
      </c>
      <c r="T60" s="261"/>
      <c r="U60" s="260">
        <v>74</v>
      </c>
    </row>
    <row r="61" spans="2:21" ht="180">
      <c r="B61" s="270" t="s">
        <v>217</v>
      </c>
      <c r="C61" s="264" t="s">
        <v>180</v>
      </c>
      <c r="D61" s="261" t="s">
        <v>218</v>
      </c>
      <c r="E61" s="261" t="s">
        <v>204</v>
      </c>
      <c r="F61" s="262">
        <v>210000</v>
      </c>
      <c r="G61" s="262">
        <v>210000</v>
      </c>
      <c r="H61" s="255" t="s">
        <v>65</v>
      </c>
      <c r="I61" s="253">
        <v>24210</v>
      </c>
      <c r="J61" s="253" t="s">
        <v>219</v>
      </c>
      <c r="K61" s="253" t="s">
        <v>36</v>
      </c>
      <c r="L61" s="253" t="s">
        <v>36</v>
      </c>
      <c r="M61" s="253" t="s">
        <v>37</v>
      </c>
      <c r="N61" s="261" t="s">
        <v>112</v>
      </c>
      <c r="O61" s="263">
        <v>46249</v>
      </c>
      <c r="P61" s="263">
        <v>46310</v>
      </c>
      <c r="Q61" s="263">
        <v>46341</v>
      </c>
      <c r="R61" s="263">
        <v>46371</v>
      </c>
      <c r="S61" s="263">
        <v>46461</v>
      </c>
      <c r="T61" s="261"/>
      <c r="U61" s="259">
        <v>75</v>
      </c>
    </row>
    <row r="62" spans="2:21" ht="157.5">
      <c r="B62" s="270" t="s">
        <v>220</v>
      </c>
      <c r="C62" s="264" t="s">
        <v>180</v>
      </c>
      <c r="D62" s="253" t="s">
        <v>221</v>
      </c>
      <c r="E62" s="261" t="s">
        <v>204</v>
      </c>
      <c r="F62" s="255">
        <v>8000000</v>
      </c>
      <c r="G62" s="256">
        <v>8000000</v>
      </c>
      <c r="H62" s="255" t="s">
        <v>65</v>
      </c>
      <c r="I62" s="253">
        <v>25828</v>
      </c>
      <c r="J62" s="253" t="s">
        <v>222</v>
      </c>
      <c r="K62" s="253" t="s">
        <v>37</v>
      </c>
      <c r="L62" s="253" t="s">
        <v>36</v>
      </c>
      <c r="M62" s="253" t="s">
        <v>37</v>
      </c>
      <c r="N62" s="261" t="s">
        <v>112</v>
      </c>
      <c r="O62" s="263">
        <v>46240</v>
      </c>
      <c r="P62" s="263">
        <v>46301</v>
      </c>
      <c r="Q62" s="263">
        <v>46332</v>
      </c>
      <c r="R62" s="263">
        <v>46362</v>
      </c>
      <c r="S62" s="263">
        <v>46452</v>
      </c>
      <c r="T62" s="261"/>
      <c r="U62" s="259">
        <v>76</v>
      </c>
    </row>
    <row r="63" spans="2:21" ht="150">
      <c r="B63" s="270" t="s">
        <v>223</v>
      </c>
      <c r="C63" s="264" t="s">
        <v>180</v>
      </c>
      <c r="D63" s="263" t="s">
        <v>224</v>
      </c>
      <c r="E63" s="261">
        <v>158</v>
      </c>
      <c r="F63" s="256">
        <v>40000000</v>
      </c>
      <c r="G63" s="256">
        <v>40000000</v>
      </c>
      <c r="H63" s="255" t="s">
        <v>65</v>
      </c>
      <c r="I63" s="261">
        <v>27260</v>
      </c>
      <c r="J63" s="261" t="s">
        <v>225</v>
      </c>
      <c r="K63" s="253" t="s">
        <v>37</v>
      </c>
      <c r="L63" s="253" t="s">
        <v>36</v>
      </c>
      <c r="M63" s="253" t="s">
        <v>37</v>
      </c>
      <c r="N63" s="261" t="s">
        <v>141</v>
      </c>
      <c r="O63" s="263">
        <v>46082</v>
      </c>
      <c r="P63" s="263">
        <v>46174</v>
      </c>
      <c r="Q63" s="263">
        <v>46175</v>
      </c>
      <c r="R63" s="263">
        <v>46266</v>
      </c>
      <c r="S63" s="263">
        <v>46357</v>
      </c>
      <c r="T63" s="261" t="s">
        <v>226</v>
      </c>
      <c r="U63" s="259">
        <v>37</v>
      </c>
    </row>
    <row r="64" spans="2:21" ht="135">
      <c r="B64" s="270" t="s">
        <v>227</v>
      </c>
      <c r="C64" s="264" t="s">
        <v>180</v>
      </c>
      <c r="D64" s="261" t="s">
        <v>228</v>
      </c>
      <c r="E64" s="261">
        <v>3</v>
      </c>
      <c r="F64" s="256">
        <v>16000</v>
      </c>
      <c r="G64" s="256">
        <v>13300</v>
      </c>
      <c r="H64" s="255" t="s">
        <v>65</v>
      </c>
      <c r="I64" s="261">
        <v>3417</v>
      </c>
      <c r="J64" s="261" t="s">
        <v>229</v>
      </c>
      <c r="K64" s="253" t="s">
        <v>36</v>
      </c>
      <c r="L64" s="253" t="s">
        <v>36</v>
      </c>
      <c r="M64" s="253" t="s">
        <v>37</v>
      </c>
      <c r="N64" s="261" t="s">
        <v>141</v>
      </c>
      <c r="O64" s="263">
        <v>46286</v>
      </c>
      <c r="P64" s="263">
        <v>46316</v>
      </c>
      <c r="Q64" s="263">
        <v>46316</v>
      </c>
      <c r="R64" s="263">
        <v>46375</v>
      </c>
      <c r="S64" s="263">
        <v>46409</v>
      </c>
      <c r="T64" s="261"/>
      <c r="U64" s="260">
        <v>65</v>
      </c>
    </row>
    <row r="65" spans="1:21" ht="195">
      <c r="B65" s="270" t="s">
        <v>230</v>
      </c>
      <c r="C65" s="264" t="s">
        <v>180</v>
      </c>
      <c r="D65" s="261" t="s">
        <v>231</v>
      </c>
      <c r="E65" s="261">
        <v>4</v>
      </c>
      <c r="F65" s="256">
        <v>736066.8</v>
      </c>
      <c r="G65" s="262">
        <v>368033.4</v>
      </c>
      <c r="H65" s="255" t="s">
        <v>65</v>
      </c>
      <c r="I65" s="253">
        <v>27308</v>
      </c>
      <c r="J65" s="261" t="s">
        <v>232</v>
      </c>
      <c r="K65" s="253" t="s">
        <v>36</v>
      </c>
      <c r="L65" s="253" t="s">
        <v>36</v>
      </c>
      <c r="M65" s="253" t="s">
        <v>37</v>
      </c>
      <c r="N65" s="261" t="s">
        <v>112</v>
      </c>
      <c r="O65" s="263">
        <v>46000</v>
      </c>
      <c r="P65" s="263">
        <v>46062</v>
      </c>
      <c r="Q65" s="263">
        <v>46090</v>
      </c>
      <c r="R65" s="263">
        <v>46120</v>
      </c>
      <c r="S65" s="263">
        <v>46211</v>
      </c>
      <c r="T65" s="261"/>
      <c r="U65" s="259">
        <v>104</v>
      </c>
    </row>
    <row r="66" spans="1:21" ht="135">
      <c r="B66" s="254" t="s">
        <v>233</v>
      </c>
      <c r="C66" s="264" t="s">
        <v>234</v>
      </c>
      <c r="D66" s="261" t="s">
        <v>235</v>
      </c>
      <c r="E66" s="261" t="s">
        <v>236</v>
      </c>
      <c r="F66" s="256">
        <v>600000</v>
      </c>
      <c r="G66" s="256">
        <v>600000</v>
      </c>
      <c r="H66" s="255" t="s">
        <v>65</v>
      </c>
      <c r="I66" s="261">
        <v>481439</v>
      </c>
      <c r="J66" s="261" t="s">
        <v>237</v>
      </c>
      <c r="K66" s="253" t="s">
        <v>36</v>
      </c>
      <c r="L66" s="253" t="s">
        <v>37</v>
      </c>
      <c r="M66" s="253" t="s">
        <v>37</v>
      </c>
      <c r="N66" s="261" t="s">
        <v>141</v>
      </c>
      <c r="O66" s="263">
        <v>46235</v>
      </c>
      <c r="P66" s="263">
        <v>46254</v>
      </c>
      <c r="Q66" s="263">
        <v>46266</v>
      </c>
      <c r="R66" s="263">
        <v>46281</v>
      </c>
      <c r="S66" s="263">
        <v>46373</v>
      </c>
      <c r="T66" s="261"/>
      <c r="U66" s="260">
        <v>78</v>
      </c>
    </row>
    <row r="67" spans="1:21" ht="90">
      <c r="B67" s="254" t="s">
        <v>238</v>
      </c>
      <c r="C67" s="264" t="s">
        <v>234</v>
      </c>
      <c r="D67" s="261" t="s">
        <v>239</v>
      </c>
      <c r="E67" s="261" t="s">
        <v>240</v>
      </c>
      <c r="F67" s="256">
        <v>1160000</v>
      </c>
      <c r="G67" s="256">
        <v>1160000</v>
      </c>
      <c r="H67" s="255" t="s">
        <v>65</v>
      </c>
      <c r="I67" s="261" t="s">
        <v>241</v>
      </c>
      <c r="J67" s="261" t="s">
        <v>242</v>
      </c>
      <c r="K67" s="253" t="s">
        <v>36</v>
      </c>
      <c r="L67" s="253" t="s">
        <v>37</v>
      </c>
      <c r="M67" s="253" t="s">
        <v>37</v>
      </c>
      <c r="N67" s="261" t="s">
        <v>141</v>
      </c>
      <c r="O67" s="263">
        <v>46204</v>
      </c>
      <c r="P67" s="263">
        <v>46223</v>
      </c>
      <c r="Q67" s="263">
        <v>46235</v>
      </c>
      <c r="R67" s="263">
        <v>46250</v>
      </c>
      <c r="S67" s="263">
        <v>46343</v>
      </c>
      <c r="T67" s="261"/>
      <c r="U67" s="259">
        <v>79</v>
      </c>
    </row>
    <row r="68" spans="1:21" ht="225">
      <c r="B68" s="254" t="s">
        <v>243</v>
      </c>
      <c r="C68" s="264" t="s">
        <v>234</v>
      </c>
      <c r="D68" s="261" t="s">
        <v>244</v>
      </c>
      <c r="E68" s="261" t="s">
        <v>245</v>
      </c>
      <c r="F68" s="256">
        <v>800000</v>
      </c>
      <c r="G68" s="256">
        <v>800000</v>
      </c>
      <c r="H68" s="255" t="s">
        <v>65</v>
      </c>
      <c r="I68" s="261" t="s">
        <v>246</v>
      </c>
      <c r="J68" s="261" t="s">
        <v>247</v>
      </c>
      <c r="K68" s="253" t="s">
        <v>36</v>
      </c>
      <c r="L68" s="253" t="s">
        <v>37</v>
      </c>
      <c r="M68" s="253" t="s">
        <v>37</v>
      </c>
      <c r="N68" s="261" t="s">
        <v>141</v>
      </c>
      <c r="O68" s="263">
        <v>46218</v>
      </c>
      <c r="P68" s="263">
        <v>46239</v>
      </c>
      <c r="Q68" s="263">
        <v>46249</v>
      </c>
      <c r="R68" s="263">
        <v>46266</v>
      </c>
      <c r="S68" s="263">
        <v>46366</v>
      </c>
      <c r="T68" s="261"/>
      <c r="U68" s="259">
        <v>80</v>
      </c>
    </row>
    <row r="69" spans="1:21" ht="45">
      <c r="B69" s="254" t="s">
        <v>248</v>
      </c>
      <c r="C69" s="264" t="s">
        <v>234</v>
      </c>
      <c r="D69" s="261" t="s">
        <v>249</v>
      </c>
      <c r="E69" s="261" t="s">
        <v>250</v>
      </c>
      <c r="F69" s="256">
        <v>1700000</v>
      </c>
      <c r="G69" s="256">
        <v>1700000</v>
      </c>
      <c r="H69" s="255" t="s">
        <v>65</v>
      </c>
      <c r="I69" s="261" t="s">
        <v>251</v>
      </c>
      <c r="J69" s="261" t="s">
        <v>252</v>
      </c>
      <c r="K69" s="253" t="s">
        <v>36</v>
      </c>
      <c r="L69" s="253" t="s">
        <v>37</v>
      </c>
      <c r="M69" s="253" t="s">
        <v>37</v>
      </c>
      <c r="N69" s="261" t="s">
        <v>141</v>
      </c>
      <c r="O69" s="263">
        <v>46054</v>
      </c>
      <c r="P69" s="263">
        <v>46081</v>
      </c>
      <c r="Q69" s="263">
        <v>46091</v>
      </c>
      <c r="R69" s="263">
        <v>46113</v>
      </c>
      <c r="S69" s="263">
        <v>46213</v>
      </c>
      <c r="T69" s="261"/>
      <c r="U69" s="260">
        <v>81</v>
      </c>
    </row>
    <row r="70" spans="1:21" s="12" customFormat="1" ht="60">
      <c r="A70" s="114"/>
      <c r="B70" s="254" t="s">
        <v>253</v>
      </c>
      <c r="C70" s="264" t="s">
        <v>234</v>
      </c>
      <c r="D70" s="261" t="s">
        <v>254</v>
      </c>
      <c r="E70" s="261">
        <v>1</v>
      </c>
      <c r="F70" s="256">
        <v>200000</v>
      </c>
      <c r="G70" s="256">
        <v>200000</v>
      </c>
      <c r="H70" s="255" t="s">
        <v>65</v>
      </c>
      <c r="I70" s="261">
        <v>610725</v>
      </c>
      <c r="J70" s="261" t="s">
        <v>255</v>
      </c>
      <c r="K70" s="253" t="s">
        <v>36</v>
      </c>
      <c r="L70" s="253" t="s">
        <v>36</v>
      </c>
      <c r="M70" s="253" t="s">
        <v>37</v>
      </c>
      <c r="N70" s="261" t="s">
        <v>141</v>
      </c>
      <c r="O70" s="263">
        <v>46058</v>
      </c>
      <c r="P70" s="263">
        <v>46081</v>
      </c>
      <c r="Q70" s="263">
        <v>46091</v>
      </c>
      <c r="R70" s="263">
        <v>46113</v>
      </c>
      <c r="S70" s="263">
        <v>46213</v>
      </c>
      <c r="T70" s="261"/>
      <c r="U70" s="259">
        <v>82</v>
      </c>
    </row>
    <row r="71" spans="1:21" s="12" customFormat="1" ht="105">
      <c r="A71" s="114"/>
      <c r="B71" s="254" t="s">
        <v>256</v>
      </c>
      <c r="C71" s="264" t="s">
        <v>234</v>
      </c>
      <c r="D71" s="261" t="s">
        <v>257</v>
      </c>
      <c r="E71" s="261" t="s">
        <v>258</v>
      </c>
      <c r="F71" s="256">
        <v>5000000</v>
      </c>
      <c r="G71" s="256">
        <v>500000</v>
      </c>
      <c r="H71" s="255" t="s">
        <v>65</v>
      </c>
      <c r="I71" s="261">
        <v>27685</v>
      </c>
      <c r="J71" s="261" t="s">
        <v>259</v>
      </c>
      <c r="K71" s="253" t="s">
        <v>37</v>
      </c>
      <c r="L71" s="253" t="s">
        <v>36</v>
      </c>
      <c r="M71" s="253" t="s">
        <v>37</v>
      </c>
      <c r="N71" s="261" t="s">
        <v>112</v>
      </c>
      <c r="O71" s="263">
        <v>45936</v>
      </c>
      <c r="P71" s="263">
        <v>46045</v>
      </c>
      <c r="Q71" s="263">
        <v>46054</v>
      </c>
      <c r="R71" s="263">
        <v>46082</v>
      </c>
      <c r="S71" s="263">
        <v>46174</v>
      </c>
      <c r="T71" s="261" t="s">
        <v>260</v>
      </c>
      <c r="U71" s="260">
        <v>83</v>
      </c>
    </row>
    <row r="72" spans="1:21" s="12" customFormat="1" ht="195">
      <c r="A72" s="114"/>
      <c r="B72" s="254" t="s">
        <v>261</v>
      </c>
      <c r="C72" s="264" t="s">
        <v>234</v>
      </c>
      <c r="D72" s="261" t="s">
        <v>262</v>
      </c>
      <c r="E72" s="261" t="s">
        <v>263</v>
      </c>
      <c r="F72" s="256">
        <v>60000000</v>
      </c>
      <c r="G72" s="256">
        <v>5000000</v>
      </c>
      <c r="H72" s="255" t="s">
        <v>65</v>
      </c>
      <c r="I72" s="261" t="s">
        <v>264</v>
      </c>
      <c r="J72" s="261" t="s">
        <v>265</v>
      </c>
      <c r="K72" s="253" t="s">
        <v>37</v>
      </c>
      <c r="L72" s="253" t="s">
        <v>37</v>
      </c>
      <c r="M72" s="253" t="s">
        <v>37</v>
      </c>
      <c r="N72" s="261" t="s">
        <v>141</v>
      </c>
      <c r="O72" s="263">
        <v>46113</v>
      </c>
      <c r="P72" s="263">
        <v>46193</v>
      </c>
      <c r="Q72" s="263">
        <v>46204</v>
      </c>
      <c r="R72" s="263">
        <v>46266</v>
      </c>
      <c r="S72" s="263">
        <v>46327</v>
      </c>
      <c r="T72" s="261"/>
      <c r="U72" s="259">
        <v>84</v>
      </c>
    </row>
    <row r="73" spans="1:21" s="12" customFormat="1" ht="30">
      <c r="A73" s="114"/>
      <c r="B73" s="254" t="s">
        <v>266</v>
      </c>
      <c r="C73" s="264" t="s">
        <v>234</v>
      </c>
      <c r="D73" s="261" t="s">
        <v>267</v>
      </c>
      <c r="E73" s="261" t="s">
        <v>268</v>
      </c>
      <c r="F73" s="256">
        <v>15000000</v>
      </c>
      <c r="G73" s="256">
        <v>2000000</v>
      </c>
      <c r="H73" s="255" t="s">
        <v>65</v>
      </c>
      <c r="I73" s="261" t="s">
        <v>269</v>
      </c>
      <c r="J73" s="261" t="s">
        <v>270</v>
      </c>
      <c r="K73" s="253" t="s">
        <v>37</v>
      </c>
      <c r="L73" s="253" t="s">
        <v>37</v>
      </c>
      <c r="M73" s="253" t="s">
        <v>37</v>
      </c>
      <c r="N73" s="261" t="s">
        <v>141</v>
      </c>
      <c r="O73" s="263">
        <v>46082</v>
      </c>
      <c r="P73" s="263">
        <v>46143</v>
      </c>
      <c r="Q73" s="263">
        <v>46152</v>
      </c>
      <c r="R73" s="263">
        <v>46204</v>
      </c>
      <c r="S73" s="263">
        <v>46235</v>
      </c>
      <c r="T73" s="261"/>
      <c r="U73" s="259">
        <v>85</v>
      </c>
    </row>
    <row r="74" spans="1:21" s="12" customFormat="1" ht="30">
      <c r="A74" s="114"/>
      <c r="B74" s="254" t="s">
        <v>271</v>
      </c>
      <c r="C74" s="264" t="s">
        <v>234</v>
      </c>
      <c r="D74" s="261" t="s">
        <v>272</v>
      </c>
      <c r="E74" s="261" t="s">
        <v>273</v>
      </c>
      <c r="F74" s="256">
        <v>10000000</v>
      </c>
      <c r="G74" s="256">
        <v>1280000</v>
      </c>
      <c r="H74" s="255" t="s">
        <v>65</v>
      </c>
      <c r="I74" s="261">
        <v>296891</v>
      </c>
      <c r="J74" s="261" t="s">
        <v>265</v>
      </c>
      <c r="K74" s="253" t="s">
        <v>37</v>
      </c>
      <c r="L74" s="253" t="s">
        <v>36</v>
      </c>
      <c r="M74" s="253" t="s">
        <v>37</v>
      </c>
      <c r="N74" s="261" t="s">
        <v>141</v>
      </c>
      <c r="O74" s="263">
        <v>45866</v>
      </c>
      <c r="P74" s="263">
        <v>45916</v>
      </c>
      <c r="Q74" s="263">
        <v>45918</v>
      </c>
      <c r="R74" s="263">
        <v>45962</v>
      </c>
      <c r="S74" s="263">
        <v>46042</v>
      </c>
      <c r="T74" s="261" t="s">
        <v>274</v>
      </c>
      <c r="U74" s="260">
        <v>107</v>
      </c>
    </row>
    <row r="75" spans="1:21" s="12" customFormat="1" ht="105">
      <c r="A75" s="114"/>
      <c r="B75" s="254" t="s">
        <v>275</v>
      </c>
      <c r="C75" s="264" t="s">
        <v>234</v>
      </c>
      <c r="D75" s="261" t="s">
        <v>276</v>
      </c>
      <c r="E75" s="261" t="s">
        <v>277</v>
      </c>
      <c r="F75" s="256">
        <v>2300000</v>
      </c>
      <c r="G75" s="256">
        <v>1150000</v>
      </c>
      <c r="H75" s="256" t="s">
        <v>125</v>
      </c>
      <c r="I75" s="261">
        <v>4316</v>
      </c>
      <c r="J75" s="261" t="s">
        <v>278</v>
      </c>
      <c r="K75" s="253" t="s">
        <v>36</v>
      </c>
      <c r="L75" s="253" t="s">
        <v>36</v>
      </c>
      <c r="M75" s="253" t="s">
        <v>37</v>
      </c>
      <c r="N75" s="261" t="s">
        <v>141</v>
      </c>
      <c r="O75" s="263">
        <v>45950</v>
      </c>
      <c r="P75" s="263">
        <v>45989</v>
      </c>
      <c r="Q75" s="263">
        <v>45996</v>
      </c>
      <c r="R75" s="263">
        <v>46053</v>
      </c>
      <c r="S75" s="263">
        <v>46112</v>
      </c>
      <c r="T75" s="261"/>
      <c r="U75" s="259">
        <v>108</v>
      </c>
    </row>
    <row r="76" spans="1:21" s="12" customFormat="1" ht="90">
      <c r="A76" s="114"/>
      <c r="B76" s="254" t="s">
        <v>279</v>
      </c>
      <c r="C76" s="264" t="s">
        <v>280</v>
      </c>
      <c r="D76" s="263" t="s">
        <v>281</v>
      </c>
      <c r="E76" s="261" t="s">
        <v>282</v>
      </c>
      <c r="F76" s="256">
        <v>704155</v>
      </c>
      <c r="G76" s="256">
        <v>140831</v>
      </c>
      <c r="H76" s="255" t="s">
        <v>65</v>
      </c>
      <c r="I76" s="261" t="s">
        <v>283</v>
      </c>
      <c r="J76" s="261" t="s">
        <v>284</v>
      </c>
      <c r="K76" s="253" t="s">
        <v>36</v>
      </c>
      <c r="L76" s="253" t="s">
        <v>37</v>
      </c>
      <c r="M76" s="253" t="s">
        <v>37</v>
      </c>
      <c r="N76" s="261" t="s">
        <v>285</v>
      </c>
      <c r="O76" s="263">
        <v>46055</v>
      </c>
      <c r="P76" s="263">
        <v>46083</v>
      </c>
      <c r="Q76" s="263">
        <v>46143</v>
      </c>
      <c r="R76" s="263">
        <v>46235</v>
      </c>
      <c r="S76" s="263">
        <v>46296</v>
      </c>
      <c r="T76" s="261"/>
      <c r="U76" s="260">
        <v>36</v>
      </c>
    </row>
    <row r="77" spans="1:21" s="12" customFormat="1" ht="60">
      <c r="A77" s="114"/>
      <c r="B77" s="254" t="s">
        <v>286</v>
      </c>
      <c r="C77" s="264" t="s">
        <v>280</v>
      </c>
      <c r="D77" s="261" t="s">
        <v>287</v>
      </c>
      <c r="E77" s="261">
        <v>71</v>
      </c>
      <c r="F77" s="256">
        <v>700000</v>
      </c>
      <c r="G77" s="256">
        <v>700000</v>
      </c>
      <c r="H77" s="255" t="s">
        <v>65</v>
      </c>
      <c r="I77" s="253">
        <v>615329</v>
      </c>
      <c r="J77" s="261" t="s">
        <v>288</v>
      </c>
      <c r="K77" s="253" t="s">
        <v>36</v>
      </c>
      <c r="L77" s="253" t="s">
        <v>37</v>
      </c>
      <c r="M77" s="253" t="s">
        <v>37</v>
      </c>
      <c r="N77" s="261" t="s">
        <v>141</v>
      </c>
      <c r="O77" s="263">
        <v>46146</v>
      </c>
      <c r="P77" s="263">
        <v>46177</v>
      </c>
      <c r="Q77" s="263">
        <v>46207</v>
      </c>
      <c r="R77" s="263">
        <v>46238</v>
      </c>
      <c r="S77" s="263">
        <v>46330</v>
      </c>
      <c r="T77" s="261"/>
      <c r="U77" s="259">
        <v>86</v>
      </c>
    </row>
    <row r="78" spans="1:21" s="12" customFormat="1" ht="60">
      <c r="A78" s="114"/>
      <c r="B78" s="254" t="s">
        <v>289</v>
      </c>
      <c r="C78" s="264" t="s">
        <v>290</v>
      </c>
      <c r="D78" s="261" t="s">
        <v>291</v>
      </c>
      <c r="E78" s="261" t="s">
        <v>292</v>
      </c>
      <c r="F78" s="256">
        <v>7200000</v>
      </c>
      <c r="G78" s="256">
        <v>2400000</v>
      </c>
      <c r="H78" s="255" t="s">
        <v>65</v>
      </c>
      <c r="I78" s="261">
        <v>27014</v>
      </c>
      <c r="J78" s="261" t="s">
        <v>293</v>
      </c>
      <c r="K78" s="253" t="s">
        <v>37</v>
      </c>
      <c r="L78" s="253" t="s">
        <v>36</v>
      </c>
      <c r="M78" s="253" t="s">
        <v>37</v>
      </c>
      <c r="N78" s="261" t="s">
        <v>112</v>
      </c>
      <c r="O78" s="263">
        <v>44958</v>
      </c>
      <c r="P78" s="263">
        <v>45369</v>
      </c>
      <c r="Q78" s="263">
        <v>46174</v>
      </c>
      <c r="R78" s="263">
        <v>46282</v>
      </c>
      <c r="S78" s="263">
        <v>46373</v>
      </c>
      <c r="T78" s="261" t="s">
        <v>294</v>
      </c>
      <c r="U78" s="259">
        <v>1</v>
      </c>
    </row>
    <row r="79" spans="1:21" s="12" customFormat="1" ht="75">
      <c r="A79" s="114"/>
      <c r="B79" s="254" t="s">
        <v>295</v>
      </c>
      <c r="C79" s="264" t="s">
        <v>290</v>
      </c>
      <c r="D79" s="261" t="s">
        <v>296</v>
      </c>
      <c r="E79" s="261">
        <v>1000</v>
      </c>
      <c r="F79" s="256">
        <v>1500000</v>
      </c>
      <c r="G79" s="256">
        <v>750000</v>
      </c>
      <c r="H79" s="256" t="s">
        <v>136</v>
      </c>
      <c r="I79" s="261">
        <v>26050</v>
      </c>
      <c r="J79" s="261" t="s">
        <v>297</v>
      </c>
      <c r="K79" s="253" t="s">
        <v>37</v>
      </c>
      <c r="L79" s="253" t="s">
        <v>36</v>
      </c>
      <c r="M79" s="253" t="s">
        <v>37</v>
      </c>
      <c r="N79" s="261" t="s">
        <v>141</v>
      </c>
      <c r="O79" s="263">
        <v>45198</v>
      </c>
      <c r="P79" s="263">
        <v>45362</v>
      </c>
      <c r="Q79" s="263">
        <v>45365</v>
      </c>
      <c r="R79" s="263">
        <v>46081</v>
      </c>
      <c r="S79" s="263">
        <v>46170</v>
      </c>
      <c r="T79" s="261" t="s">
        <v>298</v>
      </c>
      <c r="U79" s="260">
        <v>2</v>
      </c>
    </row>
    <row r="80" spans="1:21" s="12" customFormat="1" ht="45">
      <c r="A80" s="114"/>
      <c r="B80" s="254" t="s">
        <v>299</v>
      </c>
      <c r="C80" s="264" t="s">
        <v>290</v>
      </c>
      <c r="D80" s="261" t="s">
        <v>300</v>
      </c>
      <c r="E80" s="261" t="s">
        <v>301</v>
      </c>
      <c r="F80" s="256">
        <v>5600000</v>
      </c>
      <c r="G80" s="256">
        <v>5600000</v>
      </c>
      <c r="H80" s="255" t="s">
        <v>65</v>
      </c>
      <c r="I80" s="261">
        <v>610068</v>
      </c>
      <c r="J80" s="261" t="s">
        <v>302</v>
      </c>
      <c r="K80" s="253" t="s">
        <v>37</v>
      </c>
      <c r="L80" s="253" t="s">
        <v>36</v>
      </c>
      <c r="M80" s="253" t="s">
        <v>37</v>
      </c>
      <c r="N80" s="261" t="s">
        <v>112</v>
      </c>
      <c r="O80" s="263">
        <v>45231</v>
      </c>
      <c r="P80" s="263">
        <v>45322</v>
      </c>
      <c r="Q80" s="263">
        <v>45323</v>
      </c>
      <c r="R80" s="263">
        <v>45968</v>
      </c>
      <c r="S80" s="263">
        <v>46066</v>
      </c>
      <c r="T80" s="261" t="s">
        <v>303</v>
      </c>
      <c r="U80" s="259">
        <v>3</v>
      </c>
    </row>
    <row r="81" spans="1:21" s="12" customFormat="1" ht="150" customHeight="1">
      <c r="A81" s="114"/>
      <c r="B81" s="254" t="s">
        <v>304</v>
      </c>
      <c r="C81" s="264" t="s">
        <v>290</v>
      </c>
      <c r="D81" s="261" t="s">
        <v>305</v>
      </c>
      <c r="E81" s="261">
        <v>3000</v>
      </c>
      <c r="F81" s="256">
        <v>1500000</v>
      </c>
      <c r="G81" s="256">
        <v>1000000</v>
      </c>
      <c r="H81" s="255" t="s">
        <v>65</v>
      </c>
      <c r="I81" s="261" t="s">
        <v>306</v>
      </c>
      <c r="J81" s="261" t="s">
        <v>307</v>
      </c>
      <c r="K81" s="253" t="s">
        <v>36</v>
      </c>
      <c r="L81" s="253" t="s">
        <v>37</v>
      </c>
      <c r="M81" s="253" t="s">
        <v>37</v>
      </c>
      <c r="N81" s="261" t="s">
        <v>112</v>
      </c>
      <c r="O81" s="263">
        <v>46083</v>
      </c>
      <c r="P81" s="263">
        <v>46142</v>
      </c>
      <c r="Q81" s="263">
        <v>46146</v>
      </c>
      <c r="R81" s="263">
        <v>46203</v>
      </c>
      <c r="S81" s="263">
        <v>46295</v>
      </c>
      <c r="T81" s="261" t="s">
        <v>308</v>
      </c>
      <c r="U81" s="259">
        <v>4</v>
      </c>
    </row>
    <row r="82" spans="1:21" ht="409.5">
      <c r="B82" s="254" t="s">
        <v>309</v>
      </c>
      <c r="C82" s="264" t="s">
        <v>290</v>
      </c>
      <c r="D82" s="261" t="s">
        <v>310</v>
      </c>
      <c r="E82" s="261" t="s">
        <v>311</v>
      </c>
      <c r="F82" s="256">
        <v>1800000</v>
      </c>
      <c r="G82" s="256">
        <v>1800000</v>
      </c>
      <c r="H82" s="255" t="s">
        <v>65</v>
      </c>
      <c r="I82" s="261">
        <v>27472</v>
      </c>
      <c r="J82" s="261" t="s">
        <v>312</v>
      </c>
      <c r="K82" s="253" t="s">
        <v>36</v>
      </c>
      <c r="L82" s="253" t="s">
        <v>37</v>
      </c>
      <c r="M82" s="253" t="s">
        <v>37</v>
      </c>
      <c r="N82" s="261" t="s">
        <v>112</v>
      </c>
      <c r="O82" s="263">
        <v>46083</v>
      </c>
      <c r="P82" s="263">
        <v>46142</v>
      </c>
      <c r="Q82" s="263">
        <v>46146</v>
      </c>
      <c r="R82" s="263">
        <v>46220</v>
      </c>
      <c r="S82" s="263">
        <v>46312</v>
      </c>
      <c r="T82" s="261" t="s">
        <v>308</v>
      </c>
      <c r="U82" s="259">
        <v>5</v>
      </c>
    </row>
    <row r="83" spans="1:21" ht="360">
      <c r="B83" s="254" t="s">
        <v>313</v>
      </c>
      <c r="C83" s="264" t="s">
        <v>290</v>
      </c>
      <c r="D83" s="261" t="s">
        <v>314</v>
      </c>
      <c r="E83" s="261" t="s">
        <v>315</v>
      </c>
      <c r="F83" s="256">
        <v>575000</v>
      </c>
      <c r="G83" s="256">
        <v>0</v>
      </c>
      <c r="H83" s="255" t="s">
        <v>65</v>
      </c>
      <c r="I83" s="261">
        <v>26077</v>
      </c>
      <c r="J83" s="261" t="s">
        <v>316</v>
      </c>
      <c r="K83" s="253" t="s">
        <v>36</v>
      </c>
      <c r="L83" s="253" t="s">
        <v>36</v>
      </c>
      <c r="M83" s="253" t="s">
        <v>37</v>
      </c>
      <c r="N83" s="261" t="s">
        <v>112</v>
      </c>
      <c r="O83" s="263">
        <v>46076</v>
      </c>
      <c r="P83" s="263">
        <v>46142</v>
      </c>
      <c r="Q83" s="263">
        <v>46143</v>
      </c>
      <c r="R83" s="263">
        <v>46203</v>
      </c>
      <c r="S83" s="263">
        <v>46295</v>
      </c>
      <c r="T83" s="261" t="s">
        <v>308</v>
      </c>
      <c r="U83" s="260">
        <v>6</v>
      </c>
    </row>
    <row r="84" spans="1:21" ht="135">
      <c r="B84" s="254" t="s">
        <v>317</v>
      </c>
      <c r="C84" s="264" t="s">
        <v>290</v>
      </c>
      <c r="D84" s="261" t="s">
        <v>318</v>
      </c>
      <c r="E84" s="261" t="s">
        <v>319</v>
      </c>
      <c r="F84" s="256">
        <v>2210800</v>
      </c>
      <c r="G84" s="256">
        <v>0</v>
      </c>
      <c r="H84" s="255" t="s">
        <v>65</v>
      </c>
      <c r="I84" s="261">
        <v>27103</v>
      </c>
      <c r="J84" s="261" t="s">
        <v>320</v>
      </c>
      <c r="K84" s="253" t="s">
        <v>37</v>
      </c>
      <c r="L84" s="253" t="s">
        <v>36</v>
      </c>
      <c r="M84" s="253" t="s">
        <v>37</v>
      </c>
      <c r="N84" s="261" t="s">
        <v>112</v>
      </c>
      <c r="O84" s="263">
        <v>45962</v>
      </c>
      <c r="P84" s="263">
        <v>46112</v>
      </c>
      <c r="Q84" s="263">
        <v>46113</v>
      </c>
      <c r="R84" s="263">
        <v>46234</v>
      </c>
      <c r="S84" s="263">
        <v>46326</v>
      </c>
      <c r="T84" s="261" t="s">
        <v>308</v>
      </c>
      <c r="U84" s="259">
        <v>7</v>
      </c>
    </row>
    <row r="85" spans="1:21" ht="135">
      <c r="B85" s="254" t="s">
        <v>321</v>
      </c>
      <c r="C85" s="264" t="s">
        <v>290</v>
      </c>
      <c r="D85" s="261" t="s">
        <v>322</v>
      </c>
      <c r="E85" s="261" t="s">
        <v>323</v>
      </c>
      <c r="F85" s="256">
        <v>1800000</v>
      </c>
      <c r="G85" s="256">
        <v>120000</v>
      </c>
      <c r="H85" s="255" t="s">
        <v>65</v>
      </c>
      <c r="I85" s="261">
        <v>26050</v>
      </c>
      <c r="J85" s="261" t="s">
        <v>324</v>
      </c>
      <c r="K85" s="253" t="s">
        <v>37</v>
      </c>
      <c r="L85" s="253" t="s">
        <v>36</v>
      </c>
      <c r="M85" s="253" t="s">
        <v>37</v>
      </c>
      <c r="N85" s="261" t="s">
        <v>141</v>
      </c>
      <c r="O85" s="263">
        <v>46054</v>
      </c>
      <c r="P85" s="263">
        <v>46173</v>
      </c>
      <c r="Q85" s="263">
        <v>46174</v>
      </c>
      <c r="R85" s="263">
        <v>46234</v>
      </c>
      <c r="S85" s="263">
        <v>46326</v>
      </c>
      <c r="T85" s="261" t="s">
        <v>308</v>
      </c>
      <c r="U85" s="260">
        <v>8</v>
      </c>
    </row>
    <row r="86" spans="1:21" ht="75">
      <c r="B86" s="254" t="s">
        <v>325</v>
      </c>
      <c r="C86" s="264" t="s">
        <v>290</v>
      </c>
      <c r="D86" s="261" t="s">
        <v>326</v>
      </c>
      <c r="E86" s="261" t="s">
        <v>327</v>
      </c>
      <c r="F86" s="256">
        <v>7000000</v>
      </c>
      <c r="G86" s="256">
        <v>7000000</v>
      </c>
      <c r="H86" s="255" t="s">
        <v>65</v>
      </c>
      <c r="I86" s="261">
        <v>26999</v>
      </c>
      <c r="J86" s="261" t="s">
        <v>328</v>
      </c>
      <c r="K86" s="253" t="s">
        <v>37</v>
      </c>
      <c r="L86" s="253" t="s">
        <v>36</v>
      </c>
      <c r="M86" s="253" t="s">
        <v>37</v>
      </c>
      <c r="N86" s="261" t="s">
        <v>112</v>
      </c>
      <c r="O86" s="263">
        <v>46082</v>
      </c>
      <c r="P86" s="263">
        <v>46168</v>
      </c>
      <c r="Q86" s="263">
        <v>46169</v>
      </c>
      <c r="R86" s="263">
        <v>46234</v>
      </c>
      <c r="S86" s="263">
        <v>46325</v>
      </c>
      <c r="T86" s="261" t="s">
        <v>308</v>
      </c>
      <c r="U86" s="259">
        <v>9</v>
      </c>
    </row>
    <row r="87" spans="1:21" ht="105">
      <c r="B87" s="254" t="s">
        <v>329</v>
      </c>
      <c r="C87" s="264" t="s">
        <v>290</v>
      </c>
      <c r="D87" s="261" t="s">
        <v>330</v>
      </c>
      <c r="E87" s="261">
        <v>600</v>
      </c>
      <c r="F87" s="256">
        <v>3900000</v>
      </c>
      <c r="G87" s="256">
        <v>3900000</v>
      </c>
      <c r="H87" s="255" t="s">
        <v>65</v>
      </c>
      <c r="I87" s="261">
        <v>618644</v>
      </c>
      <c r="J87" s="261" t="s">
        <v>331</v>
      </c>
      <c r="K87" s="253" t="s">
        <v>37</v>
      </c>
      <c r="L87" s="253" t="s">
        <v>37</v>
      </c>
      <c r="M87" s="253" t="s">
        <v>37</v>
      </c>
      <c r="N87" s="261" t="s">
        <v>112</v>
      </c>
      <c r="O87" s="263">
        <v>45717</v>
      </c>
      <c r="P87" s="263">
        <v>45777</v>
      </c>
      <c r="Q87" s="263">
        <v>45787</v>
      </c>
      <c r="R87" s="263">
        <v>45943</v>
      </c>
      <c r="S87" s="263">
        <v>46052</v>
      </c>
      <c r="T87" s="261" t="s">
        <v>332</v>
      </c>
      <c r="U87" s="259">
        <v>10</v>
      </c>
    </row>
    <row r="88" spans="1:21" ht="60">
      <c r="B88" s="254" t="s">
        <v>333</v>
      </c>
      <c r="C88" s="264" t="s">
        <v>290</v>
      </c>
      <c r="D88" s="261" t="s">
        <v>334</v>
      </c>
      <c r="E88" s="261">
        <v>1</v>
      </c>
      <c r="F88" s="256">
        <v>285000</v>
      </c>
      <c r="G88" s="256">
        <v>285000</v>
      </c>
      <c r="H88" s="256" t="s">
        <v>125</v>
      </c>
      <c r="I88" s="261">
        <v>611695</v>
      </c>
      <c r="J88" s="261" t="s">
        <v>335</v>
      </c>
      <c r="K88" s="253" t="s">
        <v>36</v>
      </c>
      <c r="L88" s="253" t="s">
        <v>36</v>
      </c>
      <c r="M88" s="253" t="s">
        <v>37</v>
      </c>
      <c r="N88" s="261" t="s">
        <v>141</v>
      </c>
      <c r="O88" s="263">
        <v>46083</v>
      </c>
      <c r="P88" s="263">
        <v>46146</v>
      </c>
      <c r="Q88" s="263">
        <v>46147</v>
      </c>
      <c r="R88" s="263">
        <v>46213</v>
      </c>
      <c r="S88" s="263">
        <v>46311</v>
      </c>
      <c r="T88" s="261" t="s">
        <v>308</v>
      </c>
      <c r="U88" s="260">
        <v>11</v>
      </c>
    </row>
    <row r="89" spans="1:21" ht="180">
      <c r="B89" s="254" t="s">
        <v>336</v>
      </c>
      <c r="C89" s="264" t="s">
        <v>290</v>
      </c>
      <c r="D89" s="261" t="s">
        <v>337</v>
      </c>
      <c r="E89" s="261" t="s">
        <v>338</v>
      </c>
      <c r="F89" s="256">
        <v>75915</v>
      </c>
      <c r="G89" s="256">
        <v>75915</v>
      </c>
      <c r="H89" s="256" t="s">
        <v>125</v>
      </c>
      <c r="I89" s="261" t="s">
        <v>339</v>
      </c>
      <c r="J89" s="261" t="s">
        <v>340</v>
      </c>
      <c r="K89" s="253" t="s">
        <v>36</v>
      </c>
      <c r="L89" s="253" t="s">
        <v>36</v>
      </c>
      <c r="M89" s="253" t="s">
        <v>37</v>
      </c>
      <c r="N89" s="261" t="s">
        <v>112</v>
      </c>
      <c r="O89" s="263">
        <v>45779</v>
      </c>
      <c r="P89" s="263">
        <v>45839</v>
      </c>
      <c r="Q89" s="263">
        <v>45840</v>
      </c>
      <c r="R89" s="263">
        <v>45931</v>
      </c>
      <c r="S89" s="263">
        <v>46042</v>
      </c>
      <c r="T89" s="261" t="s">
        <v>341</v>
      </c>
      <c r="U89" s="259">
        <v>12</v>
      </c>
    </row>
    <row r="90" spans="1:21" ht="45">
      <c r="B90" s="254" t="s">
        <v>342</v>
      </c>
      <c r="C90" s="264" t="s">
        <v>290</v>
      </c>
      <c r="D90" s="274" t="s">
        <v>343</v>
      </c>
      <c r="E90" s="261" t="s">
        <v>344</v>
      </c>
      <c r="F90" s="256">
        <v>2000000</v>
      </c>
      <c r="G90" s="256">
        <v>2000000</v>
      </c>
      <c r="H90" s="256" t="s">
        <v>125</v>
      </c>
      <c r="I90" s="261">
        <v>26000</v>
      </c>
      <c r="J90" s="261" t="s">
        <v>345</v>
      </c>
      <c r="K90" s="253" t="s">
        <v>37</v>
      </c>
      <c r="L90" s="253" t="s">
        <v>36</v>
      </c>
      <c r="M90" s="253" t="s">
        <v>37</v>
      </c>
      <c r="N90" s="261" t="s">
        <v>141</v>
      </c>
      <c r="O90" s="263">
        <v>46034</v>
      </c>
      <c r="P90" s="263">
        <v>46080</v>
      </c>
      <c r="Q90" s="263">
        <v>46083</v>
      </c>
      <c r="R90" s="263">
        <v>46142</v>
      </c>
      <c r="S90" s="263">
        <v>46203</v>
      </c>
      <c r="T90" s="261" t="s">
        <v>308</v>
      </c>
      <c r="U90" s="260">
        <v>13</v>
      </c>
    </row>
    <row r="91" spans="1:21" ht="240">
      <c r="B91" s="254" t="s">
        <v>346</v>
      </c>
      <c r="C91" s="264" t="s">
        <v>290</v>
      </c>
      <c r="D91" s="261" t="s">
        <v>347</v>
      </c>
      <c r="E91" s="261">
        <v>130</v>
      </c>
      <c r="F91" s="256">
        <v>1750000</v>
      </c>
      <c r="G91" s="256">
        <v>1200000</v>
      </c>
      <c r="H91" s="255" t="s">
        <v>65</v>
      </c>
      <c r="I91" s="261">
        <v>27502</v>
      </c>
      <c r="J91" s="261" t="s">
        <v>348</v>
      </c>
      <c r="K91" s="253" t="s">
        <v>36</v>
      </c>
      <c r="L91" s="253" t="s">
        <v>37</v>
      </c>
      <c r="M91" s="253" t="s">
        <v>37</v>
      </c>
      <c r="N91" s="261" t="s">
        <v>112</v>
      </c>
      <c r="O91" s="263">
        <v>46029</v>
      </c>
      <c r="P91" s="263">
        <v>46062</v>
      </c>
      <c r="Q91" s="263">
        <v>46063</v>
      </c>
      <c r="R91" s="263">
        <v>46080</v>
      </c>
      <c r="S91" s="263">
        <v>46172</v>
      </c>
      <c r="T91" s="261" t="s">
        <v>308</v>
      </c>
      <c r="U91" s="259">
        <v>14</v>
      </c>
    </row>
    <row r="92" spans="1:21" ht="165">
      <c r="B92" s="254" t="s">
        <v>349</v>
      </c>
      <c r="C92" s="264" t="s">
        <v>290</v>
      </c>
      <c r="D92" s="261" t="s">
        <v>350</v>
      </c>
      <c r="E92" s="261" t="s">
        <v>351</v>
      </c>
      <c r="F92" s="256">
        <v>1200000</v>
      </c>
      <c r="G92" s="256">
        <v>1200000</v>
      </c>
      <c r="H92" s="255" t="s">
        <v>65</v>
      </c>
      <c r="I92" s="261">
        <v>27472</v>
      </c>
      <c r="J92" s="261" t="s">
        <v>352</v>
      </c>
      <c r="K92" s="253" t="s">
        <v>37</v>
      </c>
      <c r="L92" s="253" t="s">
        <v>36</v>
      </c>
      <c r="M92" s="253" t="s">
        <v>37</v>
      </c>
      <c r="N92" s="261" t="s">
        <v>141</v>
      </c>
      <c r="O92" s="263">
        <v>46174</v>
      </c>
      <c r="P92" s="263">
        <v>46204</v>
      </c>
      <c r="Q92" s="263">
        <v>46205</v>
      </c>
      <c r="R92" s="263">
        <v>46283</v>
      </c>
      <c r="S92" s="263">
        <v>46375</v>
      </c>
      <c r="T92" s="261" t="s">
        <v>308</v>
      </c>
      <c r="U92" s="259">
        <v>15</v>
      </c>
    </row>
    <row r="93" spans="1:21" ht="405">
      <c r="B93" s="254" t="s">
        <v>353</v>
      </c>
      <c r="C93" s="264" t="s">
        <v>290</v>
      </c>
      <c r="D93" s="261" t="s">
        <v>354</v>
      </c>
      <c r="E93" s="261" t="s">
        <v>355</v>
      </c>
      <c r="F93" s="256">
        <v>1000000</v>
      </c>
      <c r="G93" s="256">
        <v>1000000</v>
      </c>
      <c r="H93" s="255" t="s">
        <v>65</v>
      </c>
      <c r="I93" s="261">
        <v>27014</v>
      </c>
      <c r="J93" s="261" t="s">
        <v>356</v>
      </c>
      <c r="K93" s="253" t="s">
        <v>37</v>
      </c>
      <c r="L93" s="253" t="s">
        <v>36</v>
      </c>
      <c r="M93" s="253" t="s">
        <v>37</v>
      </c>
      <c r="N93" s="261" t="s">
        <v>112</v>
      </c>
      <c r="O93" s="263">
        <v>46082</v>
      </c>
      <c r="P93" s="263">
        <v>46168</v>
      </c>
      <c r="Q93" s="263">
        <v>46169</v>
      </c>
      <c r="R93" s="263">
        <v>46234</v>
      </c>
      <c r="S93" s="263">
        <v>46325</v>
      </c>
      <c r="T93" s="261" t="s">
        <v>308</v>
      </c>
      <c r="U93" s="260">
        <v>16</v>
      </c>
    </row>
    <row r="94" spans="1:21" ht="105">
      <c r="B94" s="254" t="s">
        <v>357</v>
      </c>
      <c r="C94" s="264" t="s">
        <v>290</v>
      </c>
      <c r="D94" s="261" t="s">
        <v>358</v>
      </c>
      <c r="E94" s="261" t="s">
        <v>359</v>
      </c>
      <c r="F94" s="256">
        <v>5000000</v>
      </c>
      <c r="G94" s="256">
        <v>5000000</v>
      </c>
      <c r="H94" s="255" t="s">
        <v>65</v>
      </c>
      <c r="I94" s="261">
        <v>27014</v>
      </c>
      <c r="J94" s="261" t="s">
        <v>360</v>
      </c>
      <c r="K94" s="253" t="s">
        <v>37</v>
      </c>
      <c r="L94" s="253" t="s">
        <v>36</v>
      </c>
      <c r="M94" s="253" t="s">
        <v>37</v>
      </c>
      <c r="N94" s="261" t="s">
        <v>112</v>
      </c>
      <c r="O94" s="263">
        <v>46143</v>
      </c>
      <c r="P94" s="263">
        <v>46229</v>
      </c>
      <c r="Q94" s="263">
        <v>46230</v>
      </c>
      <c r="R94" s="263">
        <v>46295</v>
      </c>
      <c r="S94" s="263">
        <v>46419</v>
      </c>
      <c r="T94" s="261" t="s">
        <v>308</v>
      </c>
      <c r="U94" s="259">
        <v>17</v>
      </c>
    </row>
    <row r="95" spans="1:21" ht="150">
      <c r="B95" s="254" t="s">
        <v>361</v>
      </c>
      <c r="C95" s="264" t="s">
        <v>290</v>
      </c>
      <c r="D95" s="261" t="s">
        <v>362</v>
      </c>
      <c r="E95" s="261" t="s">
        <v>363</v>
      </c>
      <c r="F95" s="256">
        <v>16500000</v>
      </c>
      <c r="G95" s="256">
        <v>16500000</v>
      </c>
      <c r="H95" s="255" t="s">
        <v>65</v>
      </c>
      <c r="I95" s="261">
        <v>27014</v>
      </c>
      <c r="J95" s="261" t="s">
        <v>364</v>
      </c>
      <c r="K95" s="253" t="s">
        <v>37</v>
      </c>
      <c r="L95" s="253" t="s">
        <v>36</v>
      </c>
      <c r="M95" s="253" t="s">
        <v>37</v>
      </c>
      <c r="N95" s="261" t="s">
        <v>112</v>
      </c>
      <c r="O95" s="263">
        <v>46054</v>
      </c>
      <c r="P95" s="263">
        <v>46203</v>
      </c>
      <c r="Q95" s="263">
        <v>46204</v>
      </c>
      <c r="R95" s="263">
        <v>46283</v>
      </c>
      <c r="S95" s="263">
        <v>46375</v>
      </c>
      <c r="T95" s="261" t="s">
        <v>308</v>
      </c>
      <c r="U95" s="260">
        <v>18</v>
      </c>
    </row>
    <row r="96" spans="1:21" ht="90">
      <c r="B96" s="254" t="s">
        <v>365</v>
      </c>
      <c r="C96" s="264" t="s">
        <v>290</v>
      </c>
      <c r="D96" s="261" t="s">
        <v>366</v>
      </c>
      <c r="E96" s="261" t="s">
        <v>367</v>
      </c>
      <c r="F96" s="256">
        <v>160000</v>
      </c>
      <c r="G96" s="256">
        <v>160000</v>
      </c>
      <c r="H96" s="255" t="s">
        <v>65</v>
      </c>
      <c r="I96" s="261">
        <v>14958</v>
      </c>
      <c r="J96" s="261" t="s">
        <v>368</v>
      </c>
      <c r="K96" s="253" t="s">
        <v>36</v>
      </c>
      <c r="L96" s="253" t="s">
        <v>36</v>
      </c>
      <c r="M96" s="253" t="s">
        <v>37</v>
      </c>
      <c r="N96" s="261" t="s">
        <v>112</v>
      </c>
      <c r="O96" s="263">
        <v>46237</v>
      </c>
      <c r="P96" s="263">
        <v>46294</v>
      </c>
      <c r="Q96" s="263">
        <v>46295</v>
      </c>
      <c r="R96" s="263">
        <v>46325</v>
      </c>
      <c r="S96" s="263">
        <v>46445</v>
      </c>
      <c r="T96" s="261" t="s">
        <v>308</v>
      </c>
      <c r="U96" s="259">
        <v>19</v>
      </c>
    </row>
    <row r="97" spans="1:21" ht="150">
      <c r="B97" s="254" t="s">
        <v>369</v>
      </c>
      <c r="C97" s="264" t="s">
        <v>290</v>
      </c>
      <c r="D97" s="261" t="s">
        <v>370</v>
      </c>
      <c r="E97" s="261" t="s">
        <v>371</v>
      </c>
      <c r="F97" s="256">
        <v>5012654.4000000004</v>
      </c>
      <c r="G97" s="256">
        <v>83544.240000000005</v>
      </c>
      <c r="H97" s="255" t="s">
        <v>65</v>
      </c>
      <c r="I97" s="261">
        <v>26271</v>
      </c>
      <c r="J97" s="261" t="s">
        <v>372</v>
      </c>
      <c r="K97" s="253" t="s">
        <v>37</v>
      </c>
      <c r="L97" s="253" t="s">
        <v>36</v>
      </c>
      <c r="M97" s="253" t="s">
        <v>37</v>
      </c>
      <c r="N97" s="261" t="s">
        <v>112</v>
      </c>
      <c r="O97" s="263">
        <v>46029</v>
      </c>
      <c r="P97" s="263">
        <v>46163</v>
      </c>
      <c r="Q97" s="263">
        <v>46164</v>
      </c>
      <c r="R97" s="263">
        <v>46223</v>
      </c>
      <c r="S97" s="263">
        <v>46314</v>
      </c>
      <c r="T97" s="261" t="s">
        <v>308</v>
      </c>
      <c r="U97" s="259">
        <v>20</v>
      </c>
    </row>
    <row r="98" spans="1:21" ht="165">
      <c r="B98" s="254" t="s">
        <v>373</v>
      </c>
      <c r="C98" s="264" t="s">
        <v>290</v>
      </c>
      <c r="D98" s="261" t="s">
        <v>374</v>
      </c>
      <c r="E98" s="261" t="s">
        <v>375</v>
      </c>
      <c r="F98" s="256">
        <v>4200000</v>
      </c>
      <c r="G98" s="256">
        <v>0</v>
      </c>
      <c r="H98" s="255" t="s">
        <v>65</v>
      </c>
      <c r="I98" s="261">
        <v>26271</v>
      </c>
      <c r="J98" s="261" t="s">
        <v>376</v>
      </c>
      <c r="K98" s="253" t="s">
        <v>36</v>
      </c>
      <c r="L98" s="253" t="s">
        <v>36</v>
      </c>
      <c r="M98" s="253" t="s">
        <v>37</v>
      </c>
      <c r="N98" s="261" t="s">
        <v>112</v>
      </c>
      <c r="O98" s="263">
        <v>46235</v>
      </c>
      <c r="P98" s="263">
        <v>46296</v>
      </c>
      <c r="Q98" s="263">
        <v>46297</v>
      </c>
      <c r="R98" s="263">
        <v>46419</v>
      </c>
      <c r="S98" s="263">
        <v>46600</v>
      </c>
      <c r="T98" s="261" t="s">
        <v>308</v>
      </c>
      <c r="U98" s="260">
        <v>21</v>
      </c>
    </row>
    <row r="99" spans="1:21" ht="300">
      <c r="B99" s="254" t="s">
        <v>377</v>
      </c>
      <c r="C99" s="264" t="s">
        <v>290</v>
      </c>
      <c r="D99" s="261" t="s">
        <v>378</v>
      </c>
      <c r="E99" s="261" t="s">
        <v>355</v>
      </c>
      <c r="F99" s="256">
        <v>1200000</v>
      </c>
      <c r="G99" s="256">
        <v>1200000</v>
      </c>
      <c r="H99" s="255" t="s">
        <v>65</v>
      </c>
      <c r="I99" s="261">
        <v>26999</v>
      </c>
      <c r="J99" s="261" t="s">
        <v>379</v>
      </c>
      <c r="K99" s="253" t="s">
        <v>37</v>
      </c>
      <c r="L99" s="253" t="s">
        <v>36</v>
      </c>
      <c r="M99" s="253" t="s">
        <v>37</v>
      </c>
      <c r="N99" s="261" t="s">
        <v>141</v>
      </c>
      <c r="O99" s="263">
        <v>46174</v>
      </c>
      <c r="P99" s="263">
        <v>46204</v>
      </c>
      <c r="Q99" s="263">
        <v>46205</v>
      </c>
      <c r="R99" s="263">
        <v>46283</v>
      </c>
      <c r="S99" s="263">
        <v>46375</v>
      </c>
      <c r="T99" s="261" t="s">
        <v>308</v>
      </c>
      <c r="U99" s="259">
        <v>22</v>
      </c>
    </row>
    <row r="100" spans="1:21" ht="225">
      <c r="B100" s="254" t="s">
        <v>380</v>
      </c>
      <c r="C100" s="264" t="s">
        <v>290</v>
      </c>
      <c r="D100" s="261" t="s">
        <v>381</v>
      </c>
      <c r="E100" s="261" t="s">
        <v>382</v>
      </c>
      <c r="F100" s="256">
        <v>19370000</v>
      </c>
      <c r="G100" s="256">
        <v>19370000</v>
      </c>
      <c r="H100" s="255" t="s">
        <v>65</v>
      </c>
      <c r="I100" s="261">
        <v>460858</v>
      </c>
      <c r="J100" s="261" t="s">
        <v>383</v>
      </c>
      <c r="K100" s="253" t="s">
        <v>37</v>
      </c>
      <c r="L100" s="253" t="s">
        <v>37</v>
      </c>
      <c r="M100" s="253" t="s">
        <v>37</v>
      </c>
      <c r="N100" s="261" t="s">
        <v>112</v>
      </c>
      <c r="O100" s="263">
        <v>46174</v>
      </c>
      <c r="P100" s="263">
        <v>46227</v>
      </c>
      <c r="Q100" s="263">
        <v>46230</v>
      </c>
      <c r="R100" s="263">
        <v>46269</v>
      </c>
      <c r="S100" s="263">
        <v>46360</v>
      </c>
      <c r="T100" s="261" t="s">
        <v>308</v>
      </c>
      <c r="U100" s="259">
        <v>23</v>
      </c>
    </row>
    <row r="101" spans="1:21" ht="90">
      <c r="B101" s="254" t="s">
        <v>384</v>
      </c>
      <c r="C101" s="264" t="s">
        <v>290</v>
      </c>
      <c r="D101" s="261" t="s">
        <v>385</v>
      </c>
      <c r="E101" s="261">
        <v>114</v>
      </c>
      <c r="F101" s="256">
        <v>2013917</v>
      </c>
      <c r="G101" s="256">
        <v>2013917</v>
      </c>
      <c r="H101" s="255" t="s">
        <v>65</v>
      </c>
      <c r="I101" s="261">
        <v>610079</v>
      </c>
      <c r="J101" s="261" t="s">
        <v>386</v>
      </c>
      <c r="K101" s="253" t="s">
        <v>36</v>
      </c>
      <c r="L101" s="253" t="s">
        <v>37</v>
      </c>
      <c r="M101" s="253" t="s">
        <v>37</v>
      </c>
      <c r="N101" s="261" t="s">
        <v>112</v>
      </c>
      <c r="O101" s="263">
        <v>46062</v>
      </c>
      <c r="P101" s="263">
        <v>46101</v>
      </c>
      <c r="Q101" s="263">
        <v>46105</v>
      </c>
      <c r="R101" s="263">
        <v>46142</v>
      </c>
      <c r="S101" s="263">
        <v>46234</v>
      </c>
      <c r="T101" s="261" t="s">
        <v>308</v>
      </c>
      <c r="U101" s="259">
        <v>24</v>
      </c>
    </row>
    <row r="102" spans="1:21" ht="75">
      <c r="B102" s="254" t="s">
        <v>387</v>
      </c>
      <c r="C102" s="264" t="s">
        <v>290</v>
      </c>
      <c r="D102" s="261" t="s">
        <v>388</v>
      </c>
      <c r="E102" s="261">
        <v>35</v>
      </c>
      <c r="F102" s="256">
        <v>730100</v>
      </c>
      <c r="G102" s="256">
        <v>730100</v>
      </c>
      <c r="H102" s="255" t="s">
        <v>65</v>
      </c>
      <c r="I102" s="261">
        <v>615859</v>
      </c>
      <c r="J102" s="261" t="s">
        <v>389</v>
      </c>
      <c r="K102" s="253" t="s">
        <v>36</v>
      </c>
      <c r="L102" s="253" t="s">
        <v>37</v>
      </c>
      <c r="M102" s="253" t="s">
        <v>37</v>
      </c>
      <c r="N102" s="261" t="s">
        <v>112</v>
      </c>
      <c r="O102" s="263">
        <v>46174</v>
      </c>
      <c r="P102" s="263">
        <v>46227</v>
      </c>
      <c r="Q102" s="263">
        <v>46230</v>
      </c>
      <c r="R102" s="263">
        <v>46269</v>
      </c>
      <c r="S102" s="263">
        <v>46360</v>
      </c>
      <c r="T102" s="261" t="s">
        <v>308</v>
      </c>
      <c r="U102" s="260">
        <v>25</v>
      </c>
    </row>
    <row r="103" spans="1:21" ht="409.5">
      <c r="B103" s="254" t="s">
        <v>390</v>
      </c>
      <c r="C103" s="264" t="s">
        <v>290</v>
      </c>
      <c r="D103" s="261" t="s">
        <v>391</v>
      </c>
      <c r="E103" s="261" t="s">
        <v>392</v>
      </c>
      <c r="F103" s="256">
        <v>5057394</v>
      </c>
      <c r="G103" s="256">
        <v>5057394</v>
      </c>
      <c r="H103" s="255" t="s">
        <v>65</v>
      </c>
      <c r="I103" s="261">
        <v>618644</v>
      </c>
      <c r="J103" s="261" t="s">
        <v>393</v>
      </c>
      <c r="K103" s="253" t="s">
        <v>37</v>
      </c>
      <c r="L103" s="253" t="s">
        <v>37</v>
      </c>
      <c r="M103" s="253" t="s">
        <v>37</v>
      </c>
      <c r="N103" s="261" t="s">
        <v>112</v>
      </c>
      <c r="O103" s="263">
        <v>46062</v>
      </c>
      <c r="P103" s="263">
        <v>46101</v>
      </c>
      <c r="Q103" s="263">
        <v>46105</v>
      </c>
      <c r="R103" s="263">
        <v>46142</v>
      </c>
      <c r="S103" s="263">
        <v>46234</v>
      </c>
      <c r="T103" s="261" t="s">
        <v>308</v>
      </c>
      <c r="U103" s="259">
        <v>26</v>
      </c>
    </row>
    <row r="104" spans="1:21" ht="45">
      <c r="B104" s="254" t="s">
        <v>394</v>
      </c>
      <c r="C104" s="264" t="s">
        <v>290</v>
      </c>
      <c r="D104" s="261" t="s">
        <v>395</v>
      </c>
      <c r="E104" s="261" t="s">
        <v>396</v>
      </c>
      <c r="F104" s="256">
        <v>75000</v>
      </c>
      <c r="G104" s="256">
        <v>0</v>
      </c>
      <c r="H104" s="255" t="s">
        <v>65</v>
      </c>
      <c r="I104" s="261">
        <v>27502</v>
      </c>
      <c r="J104" s="261" t="s">
        <v>397</v>
      </c>
      <c r="K104" s="253" t="s">
        <v>36</v>
      </c>
      <c r="L104" s="253" t="s">
        <v>36</v>
      </c>
      <c r="M104" s="253" t="s">
        <v>37</v>
      </c>
      <c r="N104" s="261" t="s">
        <v>141</v>
      </c>
      <c r="O104" s="263">
        <v>46310</v>
      </c>
      <c r="P104" s="263">
        <v>46375</v>
      </c>
      <c r="Q104" s="263">
        <v>46394</v>
      </c>
      <c r="R104" s="263">
        <v>46522</v>
      </c>
      <c r="S104" s="263">
        <v>46614</v>
      </c>
      <c r="T104" s="261" t="s">
        <v>308</v>
      </c>
      <c r="U104" s="260">
        <v>27</v>
      </c>
    </row>
    <row r="105" spans="1:21" ht="75">
      <c r="B105" s="254" t="s">
        <v>398</v>
      </c>
      <c r="C105" s="264" t="s">
        <v>290</v>
      </c>
      <c r="D105" s="261" t="s">
        <v>399</v>
      </c>
      <c r="E105" s="261" t="s">
        <v>400</v>
      </c>
      <c r="F105" s="256">
        <v>3236000</v>
      </c>
      <c r="G105" s="256">
        <v>1618000</v>
      </c>
      <c r="H105" s="255" t="s">
        <v>65</v>
      </c>
      <c r="I105" s="261">
        <v>610068</v>
      </c>
      <c r="J105" s="261" t="s">
        <v>401</v>
      </c>
      <c r="K105" s="253" t="s">
        <v>36</v>
      </c>
      <c r="L105" s="253" t="s">
        <v>36</v>
      </c>
      <c r="M105" s="253" t="s">
        <v>37</v>
      </c>
      <c r="N105" s="261" t="s">
        <v>112</v>
      </c>
      <c r="O105" s="263">
        <v>46029</v>
      </c>
      <c r="P105" s="263">
        <v>46111</v>
      </c>
      <c r="Q105" s="263">
        <v>46113</v>
      </c>
      <c r="R105" s="263">
        <v>46172</v>
      </c>
      <c r="S105" s="263">
        <v>46264</v>
      </c>
      <c r="T105" s="261" t="s">
        <v>308</v>
      </c>
      <c r="U105" s="259">
        <v>28</v>
      </c>
    </row>
    <row r="106" spans="1:21" ht="90">
      <c r="B106" s="254" t="s">
        <v>402</v>
      </c>
      <c r="C106" s="264" t="s">
        <v>290</v>
      </c>
      <c r="D106" s="261" t="s">
        <v>403</v>
      </c>
      <c r="E106" s="261" t="s">
        <v>404</v>
      </c>
      <c r="F106" s="256">
        <v>200000</v>
      </c>
      <c r="G106" s="256">
        <v>200000</v>
      </c>
      <c r="H106" s="256" t="s">
        <v>125</v>
      </c>
      <c r="I106" s="261">
        <v>27472</v>
      </c>
      <c r="J106" s="261" t="s">
        <v>405</v>
      </c>
      <c r="K106" s="253" t="s">
        <v>37</v>
      </c>
      <c r="L106" s="253" t="s">
        <v>36</v>
      </c>
      <c r="M106" s="253" t="s">
        <v>36</v>
      </c>
      <c r="N106" s="261" t="s">
        <v>112</v>
      </c>
      <c r="O106" s="263">
        <v>46029</v>
      </c>
      <c r="P106" s="263">
        <v>46101</v>
      </c>
      <c r="Q106" s="263">
        <v>46104</v>
      </c>
      <c r="R106" s="263">
        <v>46125</v>
      </c>
      <c r="S106" s="263">
        <v>46188</v>
      </c>
      <c r="T106" s="261" t="s">
        <v>308</v>
      </c>
      <c r="U106" s="259">
        <v>29</v>
      </c>
    </row>
    <row r="107" spans="1:21" ht="180">
      <c r="B107" s="254" t="s">
        <v>406</v>
      </c>
      <c r="C107" s="261" t="s">
        <v>290</v>
      </c>
      <c r="D107" s="261" t="s">
        <v>407</v>
      </c>
      <c r="E107" s="261" t="s">
        <v>408</v>
      </c>
      <c r="F107" s="256">
        <v>2056651</v>
      </c>
      <c r="G107" s="256">
        <v>2056651</v>
      </c>
      <c r="H107" s="255" t="s">
        <v>65</v>
      </c>
      <c r="I107" s="261">
        <v>26344</v>
      </c>
      <c r="J107" s="261" t="s">
        <v>409</v>
      </c>
      <c r="K107" s="253" t="s">
        <v>37</v>
      </c>
      <c r="L107" s="253" t="s">
        <v>36</v>
      </c>
      <c r="M107" s="253" t="s">
        <v>37</v>
      </c>
      <c r="N107" s="261" t="s">
        <v>112</v>
      </c>
      <c r="O107" s="263">
        <v>46146</v>
      </c>
      <c r="P107" s="263">
        <v>46203</v>
      </c>
      <c r="Q107" s="263">
        <v>46204</v>
      </c>
      <c r="R107" s="263">
        <v>46283</v>
      </c>
      <c r="S107" s="263">
        <v>46375</v>
      </c>
      <c r="T107" s="258"/>
      <c r="U107" s="260">
        <v>30</v>
      </c>
    </row>
    <row r="108" spans="1:21" ht="240">
      <c r="B108" s="254" t="s">
        <v>410</v>
      </c>
      <c r="C108" s="261" t="s">
        <v>290</v>
      </c>
      <c r="D108" s="261" t="s">
        <v>411</v>
      </c>
      <c r="E108" s="261">
        <v>2500</v>
      </c>
      <c r="F108" s="256">
        <v>2500000</v>
      </c>
      <c r="G108" s="256">
        <v>0</v>
      </c>
      <c r="H108" s="255" t="s">
        <v>65</v>
      </c>
      <c r="I108" s="261" t="s">
        <v>412</v>
      </c>
      <c r="J108" s="261" t="s">
        <v>413</v>
      </c>
      <c r="K108" s="253" t="s">
        <v>36</v>
      </c>
      <c r="L108" s="253" t="s">
        <v>37</v>
      </c>
      <c r="M108" s="253" t="s">
        <v>37</v>
      </c>
      <c r="N108" s="261" t="s">
        <v>112</v>
      </c>
      <c r="O108" s="263">
        <v>46266</v>
      </c>
      <c r="P108" s="263">
        <v>46335</v>
      </c>
      <c r="Q108" s="263">
        <v>46336</v>
      </c>
      <c r="R108" s="263">
        <v>46447</v>
      </c>
      <c r="S108" s="263">
        <v>46568</v>
      </c>
      <c r="T108" s="258"/>
      <c r="U108" s="259">
        <v>31</v>
      </c>
    </row>
    <row r="109" spans="1:21" ht="270">
      <c r="B109" s="254" t="s">
        <v>414</v>
      </c>
      <c r="C109" s="261" t="s">
        <v>415</v>
      </c>
      <c r="D109" s="261" t="s">
        <v>416</v>
      </c>
      <c r="E109" s="261" t="s">
        <v>417</v>
      </c>
      <c r="F109" s="256" t="s">
        <v>418</v>
      </c>
      <c r="G109" s="256" t="s">
        <v>419</v>
      </c>
      <c r="H109" s="255" t="s">
        <v>65</v>
      </c>
      <c r="I109" s="253" t="s">
        <v>420</v>
      </c>
      <c r="J109" s="261" t="s">
        <v>421</v>
      </c>
      <c r="K109" s="253" t="s">
        <v>37</v>
      </c>
      <c r="L109" s="253" t="s">
        <v>36</v>
      </c>
      <c r="M109" s="253" t="s">
        <v>37</v>
      </c>
      <c r="N109" s="261" t="s">
        <v>422</v>
      </c>
      <c r="O109" s="263">
        <v>46029</v>
      </c>
      <c r="P109" s="263">
        <v>46090</v>
      </c>
      <c r="Q109" s="263">
        <v>46091</v>
      </c>
      <c r="R109" s="263">
        <v>46153</v>
      </c>
      <c r="S109" s="263">
        <v>46244</v>
      </c>
      <c r="T109" s="258"/>
      <c r="U109" s="260">
        <v>109</v>
      </c>
    </row>
    <row r="110" spans="1:21" s="12" customFormat="1" ht="30">
      <c r="A110" s="114"/>
      <c r="B110" s="254" t="s">
        <v>423</v>
      </c>
      <c r="C110" s="264" t="s">
        <v>424</v>
      </c>
      <c r="D110" s="261" t="s">
        <v>425</v>
      </c>
      <c r="E110" s="261">
        <v>40</v>
      </c>
      <c r="F110" s="256">
        <v>240000</v>
      </c>
      <c r="G110" s="256">
        <v>240000</v>
      </c>
      <c r="H110" s="255" t="s">
        <v>65</v>
      </c>
      <c r="I110" s="275">
        <v>15345</v>
      </c>
      <c r="J110" s="261" t="s">
        <v>426</v>
      </c>
      <c r="K110" s="253" t="s">
        <v>36</v>
      </c>
      <c r="L110" s="253" t="s">
        <v>36</v>
      </c>
      <c r="M110" s="253" t="s">
        <v>37</v>
      </c>
      <c r="N110" s="261" t="s">
        <v>141</v>
      </c>
      <c r="O110" s="263">
        <v>46174</v>
      </c>
      <c r="P110" s="263">
        <v>46204</v>
      </c>
      <c r="Q110" s="263">
        <v>46235</v>
      </c>
      <c r="R110" s="263">
        <v>46266</v>
      </c>
      <c r="S110" s="263">
        <v>46297</v>
      </c>
      <c r="T110" s="261"/>
      <c r="U110" s="259">
        <v>89</v>
      </c>
    </row>
    <row r="111" spans="1:21" ht="45">
      <c r="B111" s="254" t="s">
        <v>427</v>
      </c>
      <c r="C111" s="264" t="s">
        <v>424</v>
      </c>
      <c r="D111" s="261" t="s">
        <v>428</v>
      </c>
      <c r="E111" s="261">
        <v>10</v>
      </c>
      <c r="F111" s="256">
        <v>3000000</v>
      </c>
      <c r="G111" s="256">
        <v>1500000</v>
      </c>
      <c r="H111" s="256" t="s">
        <v>125</v>
      </c>
      <c r="I111" s="261">
        <v>621203</v>
      </c>
      <c r="J111" s="261" t="s">
        <v>429</v>
      </c>
      <c r="K111" s="253" t="s">
        <v>36</v>
      </c>
      <c r="L111" s="253" t="s">
        <v>36</v>
      </c>
      <c r="M111" s="253" t="s">
        <v>37</v>
      </c>
      <c r="N111" s="261" t="s">
        <v>112</v>
      </c>
      <c r="O111" s="263">
        <v>46054</v>
      </c>
      <c r="P111" s="263">
        <v>46082</v>
      </c>
      <c r="Q111" s="263">
        <v>46113</v>
      </c>
      <c r="R111" s="263">
        <v>46143</v>
      </c>
      <c r="S111" s="263">
        <v>46204</v>
      </c>
      <c r="T111" s="261"/>
      <c r="U111" s="259">
        <v>90</v>
      </c>
    </row>
    <row r="112" spans="1:21" ht="45">
      <c r="B112" s="254" t="s">
        <v>430</v>
      </c>
      <c r="C112" s="264" t="s">
        <v>424</v>
      </c>
      <c r="D112" s="261" t="s">
        <v>431</v>
      </c>
      <c r="E112" s="261">
        <v>4</v>
      </c>
      <c r="F112" s="256">
        <v>200000</v>
      </c>
      <c r="G112" s="256">
        <v>200000</v>
      </c>
      <c r="H112" s="255" t="s">
        <v>65</v>
      </c>
      <c r="I112" s="275">
        <v>630688</v>
      </c>
      <c r="J112" s="261" t="s">
        <v>432</v>
      </c>
      <c r="K112" s="253" t="s">
        <v>36</v>
      </c>
      <c r="L112" s="253" t="s">
        <v>36</v>
      </c>
      <c r="M112" s="253" t="s">
        <v>37</v>
      </c>
      <c r="N112" s="261" t="s">
        <v>112</v>
      </c>
      <c r="O112" s="263">
        <v>46082</v>
      </c>
      <c r="P112" s="263">
        <v>46113</v>
      </c>
      <c r="Q112" s="263">
        <v>46143</v>
      </c>
      <c r="R112" s="263">
        <v>46174</v>
      </c>
      <c r="S112" s="263">
        <v>46235</v>
      </c>
      <c r="T112" s="261"/>
      <c r="U112" s="260">
        <v>91</v>
      </c>
    </row>
    <row r="113" spans="2:21" ht="45">
      <c r="B113" s="254" t="s">
        <v>433</v>
      </c>
      <c r="C113" s="261" t="s">
        <v>424</v>
      </c>
      <c r="D113" s="261" t="s">
        <v>434</v>
      </c>
      <c r="E113" s="261">
        <v>12</v>
      </c>
      <c r="F113" s="256">
        <v>96000</v>
      </c>
      <c r="G113" s="256">
        <v>96000</v>
      </c>
      <c r="H113" s="255" t="s">
        <v>65</v>
      </c>
      <c r="I113" s="275">
        <v>629831</v>
      </c>
      <c r="J113" s="261" t="s">
        <v>435</v>
      </c>
      <c r="K113" s="253" t="s">
        <v>36</v>
      </c>
      <c r="L113" s="253" t="s">
        <v>36</v>
      </c>
      <c r="M113" s="253" t="s">
        <v>37</v>
      </c>
      <c r="N113" s="261" t="s">
        <v>112</v>
      </c>
      <c r="O113" s="263">
        <v>46082</v>
      </c>
      <c r="P113" s="263">
        <v>46113</v>
      </c>
      <c r="Q113" s="263">
        <v>46143</v>
      </c>
      <c r="R113" s="263">
        <v>46174</v>
      </c>
      <c r="S113" s="263">
        <v>46235</v>
      </c>
      <c r="T113" s="258"/>
      <c r="U113" s="259">
        <v>92</v>
      </c>
    </row>
    <row r="114" spans="2:21" ht="60">
      <c r="B114" s="276" t="s">
        <v>436</v>
      </c>
      <c r="C114" s="277" t="s">
        <v>424</v>
      </c>
      <c r="D114" s="278" t="s">
        <v>437</v>
      </c>
      <c r="E114" s="278">
        <v>20</v>
      </c>
      <c r="F114" s="279">
        <v>500000</v>
      </c>
      <c r="G114" s="279">
        <v>500000</v>
      </c>
      <c r="H114" s="255" t="s">
        <v>65</v>
      </c>
      <c r="I114" s="278">
        <v>9606</v>
      </c>
      <c r="J114" s="278" t="s">
        <v>438</v>
      </c>
      <c r="K114" s="253" t="s">
        <v>36</v>
      </c>
      <c r="L114" s="253" t="s">
        <v>36</v>
      </c>
      <c r="M114" s="253" t="s">
        <v>37</v>
      </c>
      <c r="N114" s="278" t="s">
        <v>112</v>
      </c>
      <c r="O114" s="280">
        <v>46082</v>
      </c>
      <c r="P114" s="280">
        <v>46113</v>
      </c>
      <c r="Q114" s="280">
        <v>46143</v>
      </c>
      <c r="R114" s="280">
        <v>46174</v>
      </c>
      <c r="S114" s="280">
        <v>46235</v>
      </c>
      <c r="T114" s="278"/>
      <c r="U114" s="260">
        <v>93</v>
      </c>
    </row>
    <row r="115" spans="2:21" ht="375">
      <c r="B115" s="254" t="s">
        <v>439</v>
      </c>
      <c r="C115" s="261" t="s">
        <v>440</v>
      </c>
      <c r="D115" s="261" t="s">
        <v>441</v>
      </c>
      <c r="E115" s="261">
        <v>80000</v>
      </c>
      <c r="F115" s="256"/>
      <c r="G115" s="256"/>
      <c r="H115" s="256" t="s">
        <v>136</v>
      </c>
      <c r="I115" s="261"/>
      <c r="J115" s="261" t="s">
        <v>442</v>
      </c>
      <c r="K115" s="253" t="s">
        <v>36</v>
      </c>
      <c r="L115" s="253" t="s">
        <v>36</v>
      </c>
      <c r="M115" s="253" t="s">
        <v>37</v>
      </c>
      <c r="N115" s="261" t="s">
        <v>112</v>
      </c>
      <c r="O115" s="263">
        <v>45980</v>
      </c>
      <c r="P115" s="263">
        <v>46031</v>
      </c>
      <c r="Q115" s="263">
        <v>46036</v>
      </c>
      <c r="R115" s="263">
        <v>46036</v>
      </c>
      <c r="S115" s="263">
        <v>46126</v>
      </c>
      <c r="T115" s="258" t="s">
        <v>443</v>
      </c>
      <c r="U115" s="260">
        <v>98</v>
      </c>
    </row>
    <row r="116" spans="2:21" ht="300">
      <c r="B116" s="254" t="s">
        <v>444</v>
      </c>
      <c r="C116" s="261" t="s">
        <v>157</v>
      </c>
      <c r="D116" s="261" t="s">
        <v>445</v>
      </c>
      <c r="E116" s="261" t="s">
        <v>446</v>
      </c>
      <c r="F116" s="256">
        <v>600000</v>
      </c>
      <c r="G116" s="256">
        <v>120000</v>
      </c>
      <c r="H116" s="256" t="s">
        <v>125</v>
      </c>
      <c r="I116" s="261">
        <v>23108</v>
      </c>
      <c r="J116" s="261" t="s">
        <v>447</v>
      </c>
      <c r="K116" s="253"/>
      <c r="L116" s="253" t="s">
        <v>37</v>
      </c>
      <c r="M116" s="253" t="s">
        <v>37</v>
      </c>
      <c r="N116" s="261" t="s">
        <v>112</v>
      </c>
      <c r="O116" s="263">
        <v>46063</v>
      </c>
      <c r="P116" s="263">
        <v>46104</v>
      </c>
      <c r="Q116" s="263">
        <v>46118</v>
      </c>
      <c r="R116" s="263">
        <v>46175</v>
      </c>
      <c r="S116" s="263">
        <v>46243</v>
      </c>
      <c r="T116" s="258"/>
      <c r="U116" s="260">
        <v>99</v>
      </c>
    </row>
    <row r="117" spans="2:21" ht="90">
      <c r="B117" s="254" t="s">
        <v>448</v>
      </c>
      <c r="C117" s="261" t="s">
        <v>290</v>
      </c>
      <c r="D117" s="261" t="s">
        <v>449</v>
      </c>
      <c r="E117" s="261" t="s">
        <v>450</v>
      </c>
      <c r="F117" s="256" t="s">
        <v>451</v>
      </c>
      <c r="G117" s="262">
        <v>300000</v>
      </c>
      <c r="H117" s="255" t="s">
        <v>65</v>
      </c>
      <c r="I117" s="261">
        <v>27138</v>
      </c>
      <c r="J117" s="261" t="s">
        <v>452</v>
      </c>
      <c r="K117" s="253" t="s">
        <v>36</v>
      </c>
      <c r="L117" s="253" t="s">
        <v>37</v>
      </c>
      <c r="M117" s="253" t="s">
        <v>37</v>
      </c>
      <c r="N117" s="261" t="s">
        <v>141</v>
      </c>
      <c r="O117" s="263">
        <v>46146</v>
      </c>
      <c r="P117" s="263">
        <v>46209</v>
      </c>
      <c r="Q117" s="263">
        <v>46210</v>
      </c>
      <c r="R117" s="263">
        <v>46279</v>
      </c>
      <c r="S117" s="263">
        <v>46370</v>
      </c>
      <c r="T117" s="258"/>
      <c r="U117" s="259">
        <v>100</v>
      </c>
    </row>
    <row r="118" spans="2:21" ht="409.5">
      <c r="B118" s="254" t="s">
        <v>453</v>
      </c>
      <c r="C118" s="261" t="s">
        <v>157</v>
      </c>
      <c r="D118" s="261" t="s">
        <v>454</v>
      </c>
      <c r="E118" s="261" t="s">
        <v>455</v>
      </c>
      <c r="F118" s="256" t="s">
        <v>456</v>
      </c>
      <c r="G118" s="262">
        <v>17000</v>
      </c>
      <c r="H118" s="255" t="s">
        <v>65</v>
      </c>
      <c r="I118" s="261">
        <v>16152</v>
      </c>
      <c r="J118" s="261" t="s">
        <v>457</v>
      </c>
      <c r="K118" s="253" t="s">
        <v>36</v>
      </c>
      <c r="L118" s="253" t="s">
        <v>37</v>
      </c>
      <c r="M118" s="253" t="s">
        <v>37</v>
      </c>
      <c r="N118" s="261" t="s">
        <v>112</v>
      </c>
      <c r="O118" s="263">
        <v>46029</v>
      </c>
      <c r="P118" s="263">
        <v>46049</v>
      </c>
      <c r="Q118" s="263">
        <v>46052</v>
      </c>
      <c r="R118" s="263">
        <v>46080</v>
      </c>
      <c r="S118" s="263">
        <v>46142</v>
      </c>
      <c r="T118" s="258"/>
      <c r="U118" s="260">
        <v>101</v>
      </c>
    </row>
    <row r="119" spans="2:21" ht="135">
      <c r="B119" s="254" t="s">
        <v>458</v>
      </c>
      <c r="C119" s="261" t="s">
        <v>290</v>
      </c>
      <c r="D119" s="261" t="s">
        <v>459</v>
      </c>
      <c r="E119" s="261" t="s">
        <v>460</v>
      </c>
      <c r="F119" s="262">
        <v>250000</v>
      </c>
      <c r="G119" s="262">
        <v>250000</v>
      </c>
      <c r="H119" s="255" t="s">
        <v>65</v>
      </c>
      <c r="I119" s="261">
        <v>27502</v>
      </c>
      <c r="J119" s="261" t="s">
        <v>461</v>
      </c>
      <c r="K119" s="253" t="s">
        <v>36</v>
      </c>
      <c r="L119" s="253" t="s">
        <v>37</v>
      </c>
      <c r="M119" s="253" t="s">
        <v>36</v>
      </c>
      <c r="N119" s="261" t="s">
        <v>112</v>
      </c>
      <c r="O119" s="263">
        <v>46076</v>
      </c>
      <c r="P119" s="263">
        <v>46122</v>
      </c>
      <c r="Q119" s="263">
        <v>46125</v>
      </c>
      <c r="R119" s="263">
        <v>46171</v>
      </c>
      <c r="S119" s="263">
        <v>46265</v>
      </c>
      <c r="T119" s="258"/>
      <c r="U119" s="260">
        <v>102</v>
      </c>
    </row>
    <row r="120" spans="2:21" ht="120">
      <c r="B120" s="254" t="s">
        <v>462</v>
      </c>
      <c r="C120" s="261" t="s">
        <v>290</v>
      </c>
      <c r="D120" s="261" t="s">
        <v>463</v>
      </c>
      <c r="E120" s="261" t="s">
        <v>464</v>
      </c>
      <c r="F120" s="262">
        <v>400000</v>
      </c>
      <c r="G120" s="262">
        <v>400000</v>
      </c>
      <c r="H120" s="255" t="s">
        <v>65</v>
      </c>
      <c r="I120" s="261">
        <v>13757</v>
      </c>
      <c r="J120" s="261" t="s">
        <v>465</v>
      </c>
      <c r="K120" s="253" t="s">
        <v>36</v>
      </c>
      <c r="L120" s="253" t="s">
        <v>37</v>
      </c>
      <c r="M120" s="253" t="s">
        <v>37</v>
      </c>
      <c r="N120" s="261" t="s">
        <v>112</v>
      </c>
      <c r="O120" s="263">
        <v>46029</v>
      </c>
      <c r="P120" s="263">
        <v>46055</v>
      </c>
      <c r="Q120" s="263">
        <v>46062</v>
      </c>
      <c r="R120" s="263">
        <v>46090</v>
      </c>
      <c r="S120" s="263">
        <v>46181</v>
      </c>
      <c r="T120" s="258"/>
      <c r="U120" s="259">
        <v>103</v>
      </c>
    </row>
    <row r="121" spans="2:21" ht="165">
      <c r="B121" s="254" t="s">
        <v>466</v>
      </c>
      <c r="C121" s="261" t="s">
        <v>290</v>
      </c>
      <c r="D121" s="261" t="s">
        <v>467</v>
      </c>
      <c r="E121" s="261" t="s">
        <v>468</v>
      </c>
      <c r="F121" s="262">
        <v>570150</v>
      </c>
      <c r="G121" s="262">
        <v>570150</v>
      </c>
      <c r="H121" s="255" t="s">
        <v>65</v>
      </c>
      <c r="I121" s="261">
        <v>26069</v>
      </c>
      <c r="J121" s="261" t="s">
        <v>469</v>
      </c>
      <c r="K121" s="253" t="s">
        <v>36</v>
      </c>
      <c r="L121" s="253" t="s">
        <v>36</v>
      </c>
      <c r="M121" s="253" t="s">
        <v>36</v>
      </c>
      <c r="N121" s="261" t="s">
        <v>112</v>
      </c>
      <c r="O121" s="263">
        <v>46055</v>
      </c>
      <c r="P121" s="263">
        <v>46141</v>
      </c>
      <c r="Q121" s="263">
        <v>46142</v>
      </c>
      <c r="R121" s="263">
        <v>46203</v>
      </c>
      <c r="S121" s="263">
        <v>46295</v>
      </c>
      <c r="T121" s="258"/>
      <c r="U121" s="260">
        <v>104</v>
      </c>
    </row>
    <row r="122" spans="2:21" ht="105">
      <c r="B122" s="254" t="s">
        <v>470</v>
      </c>
      <c r="C122" s="261" t="s">
        <v>234</v>
      </c>
      <c r="D122" s="261" t="s">
        <v>471</v>
      </c>
      <c r="E122" s="261" t="s">
        <v>472</v>
      </c>
      <c r="F122" s="256" t="s">
        <v>473</v>
      </c>
      <c r="G122" s="256" t="s">
        <v>473</v>
      </c>
      <c r="H122" s="256" t="s">
        <v>474</v>
      </c>
      <c r="I122" s="261" t="s">
        <v>473</v>
      </c>
      <c r="J122" s="261" t="s">
        <v>475</v>
      </c>
      <c r="K122" s="253" t="s">
        <v>36</v>
      </c>
      <c r="L122" s="253" t="s">
        <v>36</v>
      </c>
      <c r="M122" s="253" t="s">
        <v>36</v>
      </c>
      <c r="N122" s="261" t="s">
        <v>112</v>
      </c>
      <c r="O122" s="263">
        <v>46035</v>
      </c>
      <c r="P122" s="263">
        <v>46045</v>
      </c>
      <c r="Q122" s="263">
        <v>46048</v>
      </c>
      <c r="R122" s="263">
        <v>46062</v>
      </c>
      <c r="S122" s="263">
        <v>46077</v>
      </c>
      <c r="T122" s="258" t="s">
        <v>476</v>
      </c>
      <c r="U122" s="260">
        <v>105</v>
      </c>
    </row>
    <row r="123" spans="2:21" ht="195">
      <c r="B123" s="254" t="s">
        <v>477</v>
      </c>
      <c r="C123" s="261" t="s">
        <v>280</v>
      </c>
      <c r="D123" s="261" t="s">
        <v>478</v>
      </c>
      <c r="E123" s="261" t="s">
        <v>479</v>
      </c>
      <c r="F123" s="262">
        <v>940272.17</v>
      </c>
      <c r="G123" s="262">
        <v>195890.03</v>
      </c>
      <c r="H123" s="255" t="s">
        <v>65</v>
      </c>
      <c r="I123" s="261" t="s">
        <v>480</v>
      </c>
      <c r="J123" s="261" t="s">
        <v>481</v>
      </c>
      <c r="K123" s="253" t="s">
        <v>37</v>
      </c>
      <c r="L123" s="253" t="s">
        <v>36</v>
      </c>
      <c r="M123" s="261"/>
      <c r="N123" s="261" t="s">
        <v>112</v>
      </c>
      <c r="O123" s="263">
        <v>46082</v>
      </c>
      <c r="P123" s="263">
        <v>46113</v>
      </c>
      <c r="Q123" s="263">
        <v>46113</v>
      </c>
      <c r="R123" s="263">
        <v>46174</v>
      </c>
      <c r="S123" s="263">
        <v>46204</v>
      </c>
      <c r="T123" s="258"/>
      <c r="U123" s="259">
        <v>106</v>
      </c>
    </row>
    <row r="124" spans="2:21" ht="60">
      <c r="B124" s="254" t="s">
        <v>482</v>
      </c>
      <c r="C124" s="261" t="s">
        <v>32</v>
      </c>
      <c r="D124" s="261" t="s">
        <v>483</v>
      </c>
      <c r="E124" s="261" t="s">
        <v>484</v>
      </c>
      <c r="F124" s="262">
        <v>750000</v>
      </c>
      <c r="G124" s="256"/>
      <c r="H124" s="255" t="s">
        <v>34</v>
      </c>
      <c r="I124" s="261">
        <v>1627</v>
      </c>
      <c r="J124" s="261" t="s">
        <v>485</v>
      </c>
      <c r="K124" s="253" t="s">
        <v>36</v>
      </c>
      <c r="L124" s="253" t="s">
        <v>36</v>
      </c>
      <c r="M124" s="253" t="s">
        <v>37</v>
      </c>
      <c r="N124" s="261" t="s">
        <v>112</v>
      </c>
      <c r="O124" s="263">
        <v>46152</v>
      </c>
      <c r="P124" s="263">
        <v>46157</v>
      </c>
      <c r="Q124" s="263">
        <v>46101</v>
      </c>
      <c r="R124" s="263">
        <v>46172</v>
      </c>
      <c r="S124" s="263">
        <v>46371</v>
      </c>
      <c r="T124" s="258" t="s">
        <v>486</v>
      </c>
      <c r="U124" s="260">
        <v>107</v>
      </c>
    </row>
    <row r="125" spans="2:21" ht="409.5">
      <c r="B125" s="104" t="s">
        <v>487</v>
      </c>
      <c r="C125" s="105" t="s">
        <v>122</v>
      </c>
      <c r="D125" s="105" t="s">
        <v>488</v>
      </c>
      <c r="E125" s="105" t="s">
        <v>489</v>
      </c>
      <c r="F125" s="282">
        <v>440000</v>
      </c>
      <c r="G125" s="282">
        <v>220000</v>
      </c>
      <c r="H125" s="106" t="s">
        <v>65</v>
      </c>
      <c r="I125" s="105">
        <v>17663</v>
      </c>
      <c r="J125" s="105" t="s">
        <v>490</v>
      </c>
      <c r="K125" s="105" t="s">
        <v>36</v>
      </c>
      <c r="L125" s="105" t="s">
        <v>36</v>
      </c>
      <c r="M125" s="105" t="s">
        <v>37</v>
      </c>
      <c r="N125" s="105" t="s">
        <v>112</v>
      </c>
      <c r="O125" s="107">
        <v>46113</v>
      </c>
      <c r="P125" s="107">
        <v>46132</v>
      </c>
      <c r="Q125" s="107">
        <v>46139</v>
      </c>
      <c r="R125" s="107">
        <v>46162</v>
      </c>
      <c r="S125" s="107">
        <v>46206</v>
      </c>
      <c r="T125" s="108" t="s">
        <v>491</v>
      </c>
      <c r="U125" s="40">
        <v>108</v>
      </c>
    </row>
    <row r="126" spans="2:21" ht="285">
      <c r="B126" s="104" t="s">
        <v>492</v>
      </c>
      <c r="C126" s="105" t="s">
        <v>32</v>
      </c>
      <c r="D126" s="105" t="s">
        <v>493</v>
      </c>
      <c r="E126" s="105" t="s">
        <v>494</v>
      </c>
      <c r="F126" s="282">
        <v>2721651.5</v>
      </c>
      <c r="G126" s="282">
        <v>283839.69</v>
      </c>
      <c r="H126" s="106" t="s">
        <v>65</v>
      </c>
      <c r="I126" s="105">
        <v>2771</v>
      </c>
      <c r="J126" s="105" t="s">
        <v>495</v>
      </c>
      <c r="K126" s="105" t="s">
        <v>36</v>
      </c>
      <c r="L126" s="105" t="s">
        <v>36</v>
      </c>
      <c r="M126" s="105" t="s">
        <v>37</v>
      </c>
      <c r="N126" s="105" t="s">
        <v>112</v>
      </c>
      <c r="O126" s="107">
        <v>45839</v>
      </c>
      <c r="P126" s="107">
        <v>45904</v>
      </c>
      <c r="Q126" s="107">
        <v>45904</v>
      </c>
      <c r="R126" s="107">
        <v>46091</v>
      </c>
      <c r="S126" s="107">
        <v>46111</v>
      </c>
      <c r="T126" s="108" t="s">
        <v>496</v>
      </c>
      <c r="U126" s="39">
        <v>109</v>
      </c>
    </row>
    <row r="127" spans="2:21" ht="409.5">
      <c r="B127" s="104" t="s">
        <v>497</v>
      </c>
      <c r="C127" s="105" t="s">
        <v>280</v>
      </c>
      <c r="D127" s="105" t="s">
        <v>498</v>
      </c>
      <c r="E127" s="105" t="s">
        <v>499</v>
      </c>
      <c r="F127" s="282">
        <v>1014280</v>
      </c>
      <c r="G127" s="282">
        <v>150000</v>
      </c>
      <c r="H127" s="106" t="s">
        <v>65</v>
      </c>
      <c r="I127" s="105">
        <v>16241</v>
      </c>
      <c r="J127" s="105" t="s">
        <v>500</v>
      </c>
      <c r="K127" s="105" t="s">
        <v>36</v>
      </c>
      <c r="L127" s="105" t="s">
        <v>36</v>
      </c>
      <c r="M127" s="105" t="s">
        <v>37</v>
      </c>
      <c r="N127" s="105" t="s">
        <v>112</v>
      </c>
      <c r="O127" s="107">
        <v>46142</v>
      </c>
      <c r="P127" s="107">
        <v>46203</v>
      </c>
      <c r="Q127" s="107">
        <v>46204</v>
      </c>
      <c r="R127" s="107">
        <v>46295</v>
      </c>
      <c r="S127" s="107">
        <v>46356</v>
      </c>
      <c r="T127" s="108"/>
      <c r="U127" s="40">
        <v>110</v>
      </c>
    </row>
    <row r="128" spans="2:21" ht="150">
      <c r="B128" s="104" t="s">
        <v>501</v>
      </c>
      <c r="C128" s="105" t="s">
        <v>290</v>
      </c>
      <c r="D128" s="105" t="s">
        <v>502</v>
      </c>
      <c r="E128" s="105">
        <v>1300</v>
      </c>
      <c r="F128" s="282">
        <v>600000</v>
      </c>
      <c r="G128" s="282">
        <v>200000</v>
      </c>
      <c r="H128" s="106" t="s">
        <v>65</v>
      </c>
      <c r="I128" s="105" t="s">
        <v>503</v>
      </c>
      <c r="J128" s="105" t="s">
        <v>504</v>
      </c>
      <c r="K128" s="105" t="s">
        <v>36</v>
      </c>
      <c r="L128" s="105" t="s">
        <v>37</v>
      </c>
      <c r="M128" s="105" t="s">
        <v>37</v>
      </c>
      <c r="N128" s="105" t="s">
        <v>112</v>
      </c>
      <c r="O128" s="107">
        <v>46160</v>
      </c>
      <c r="P128" s="107">
        <v>46206</v>
      </c>
      <c r="Q128" s="107">
        <v>46209</v>
      </c>
      <c r="R128" s="107">
        <v>46241</v>
      </c>
      <c r="S128" s="107">
        <v>46332</v>
      </c>
      <c r="T128" s="108" t="s">
        <v>505</v>
      </c>
      <c r="U128" s="40">
        <v>111</v>
      </c>
    </row>
    <row r="129" spans="2:21" ht="330">
      <c r="B129" s="104" t="s">
        <v>506</v>
      </c>
      <c r="C129" s="105" t="s">
        <v>32</v>
      </c>
      <c r="D129" s="105" t="s">
        <v>507</v>
      </c>
      <c r="E129" s="105" t="s">
        <v>484</v>
      </c>
      <c r="F129" s="106" t="s">
        <v>508</v>
      </c>
      <c r="G129" s="106"/>
      <c r="H129" s="106" t="s">
        <v>34</v>
      </c>
      <c r="I129" s="105">
        <v>1627</v>
      </c>
      <c r="J129" s="105" t="s">
        <v>509</v>
      </c>
      <c r="K129" s="105" t="s">
        <v>36</v>
      </c>
      <c r="L129" s="105" t="s">
        <v>36</v>
      </c>
      <c r="M129" s="105" t="s">
        <v>37</v>
      </c>
      <c r="N129" s="105" t="s">
        <v>112</v>
      </c>
      <c r="O129" s="107">
        <v>46096</v>
      </c>
      <c r="P129" s="107">
        <v>46315</v>
      </c>
      <c r="Q129" s="107">
        <v>46096</v>
      </c>
      <c r="R129" s="107">
        <v>46327</v>
      </c>
      <c r="S129" s="107">
        <v>46568</v>
      </c>
      <c r="T129" s="108" t="s">
        <v>510</v>
      </c>
      <c r="U129" s="39">
        <v>112</v>
      </c>
    </row>
    <row r="130" spans="2:21" ht="300">
      <c r="B130" s="104" t="s">
        <v>511</v>
      </c>
      <c r="C130" s="105" t="s">
        <v>122</v>
      </c>
      <c r="D130" s="105" t="s">
        <v>512</v>
      </c>
      <c r="E130" s="105">
        <v>14</v>
      </c>
      <c r="F130" s="106">
        <v>269654</v>
      </c>
      <c r="G130" s="106">
        <v>268654</v>
      </c>
      <c r="H130" s="106" t="s">
        <v>125</v>
      </c>
      <c r="I130" s="105">
        <v>17663</v>
      </c>
      <c r="J130" s="105" t="s">
        <v>513</v>
      </c>
      <c r="K130" s="105" t="s">
        <v>36</v>
      </c>
      <c r="L130" s="105" t="s">
        <v>36</v>
      </c>
      <c r="M130" s="105" t="s">
        <v>36</v>
      </c>
      <c r="N130" s="105" t="s">
        <v>112</v>
      </c>
      <c r="O130" s="107">
        <v>46153</v>
      </c>
      <c r="P130" s="107">
        <v>46162</v>
      </c>
      <c r="Q130" s="107">
        <v>46167</v>
      </c>
      <c r="R130" s="107">
        <v>46178</v>
      </c>
      <c r="S130" s="107">
        <v>46192</v>
      </c>
      <c r="T130" s="108"/>
      <c r="U130" s="40">
        <v>113</v>
      </c>
    </row>
    <row r="131" spans="2:21" ht="240">
      <c r="B131" s="104" t="s">
        <v>514</v>
      </c>
      <c r="C131" s="105" t="s">
        <v>180</v>
      </c>
      <c r="D131" s="105" t="s">
        <v>515</v>
      </c>
      <c r="E131" s="105" t="s">
        <v>516</v>
      </c>
      <c r="F131" s="106">
        <v>195750</v>
      </c>
      <c r="G131" s="106">
        <v>97875</v>
      </c>
      <c r="H131" s="106" t="s">
        <v>65</v>
      </c>
      <c r="I131" s="105">
        <v>3697</v>
      </c>
      <c r="J131" s="105" t="s">
        <v>517</v>
      </c>
      <c r="K131" s="105" t="s">
        <v>36</v>
      </c>
      <c r="L131" s="105" t="s">
        <v>36</v>
      </c>
      <c r="M131" s="105" t="s">
        <v>37</v>
      </c>
      <c r="N131" s="105" t="s">
        <v>112</v>
      </c>
      <c r="O131" s="107">
        <v>46168</v>
      </c>
      <c r="P131" s="107">
        <v>46189</v>
      </c>
      <c r="Q131" s="107">
        <v>46189</v>
      </c>
      <c r="R131" s="107">
        <v>46209</v>
      </c>
      <c r="S131" s="107">
        <v>46260</v>
      </c>
      <c r="T131" s="108"/>
      <c r="U131" s="40">
        <v>114</v>
      </c>
    </row>
    <row r="132" spans="2:21" ht="360">
      <c r="B132" s="104" t="s">
        <v>518</v>
      </c>
      <c r="C132" s="105" t="s">
        <v>32</v>
      </c>
      <c r="D132" s="105" t="s">
        <v>519</v>
      </c>
      <c r="E132" s="105" t="s">
        <v>520</v>
      </c>
      <c r="F132" s="282" t="s">
        <v>521</v>
      </c>
      <c r="G132" s="282"/>
      <c r="H132" s="106" t="s">
        <v>34</v>
      </c>
      <c r="I132" s="105">
        <v>18619</v>
      </c>
      <c r="J132" s="105" t="s">
        <v>522</v>
      </c>
      <c r="K132" s="105" t="s">
        <v>36</v>
      </c>
      <c r="L132" s="105" t="s">
        <v>36</v>
      </c>
      <c r="M132" s="105" t="s">
        <v>37</v>
      </c>
      <c r="N132" s="105" t="s">
        <v>112</v>
      </c>
      <c r="O132" s="107">
        <v>46181</v>
      </c>
      <c r="P132" s="107">
        <v>46341</v>
      </c>
      <c r="Q132" s="107">
        <v>46348</v>
      </c>
      <c r="R132" s="107">
        <v>46357</v>
      </c>
      <c r="S132" s="107">
        <v>46203</v>
      </c>
      <c r="T132" s="108" t="s">
        <v>523</v>
      </c>
      <c r="U132" s="39">
        <v>115</v>
      </c>
    </row>
    <row r="133" spans="2:21" ht="409.5">
      <c r="B133" s="334" t="s">
        <v>524</v>
      </c>
      <c r="C133" s="105" t="s">
        <v>525</v>
      </c>
      <c r="D133" s="105" t="s">
        <v>526</v>
      </c>
      <c r="E133" s="105">
        <v>1</v>
      </c>
      <c r="F133" s="106">
        <v>93600</v>
      </c>
      <c r="G133" s="106">
        <v>93600</v>
      </c>
      <c r="H133" s="106" t="s">
        <v>125</v>
      </c>
      <c r="I133" s="105"/>
      <c r="J133" s="105" t="s">
        <v>527</v>
      </c>
      <c r="K133" s="105" t="s">
        <v>36</v>
      </c>
      <c r="L133" s="105" t="s">
        <v>36</v>
      </c>
      <c r="M133" s="105" t="s">
        <v>36</v>
      </c>
      <c r="N133" s="105" t="s">
        <v>112</v>
      </c>
      <c r="O133" s="107">
        <v>46189</v>
      </c>
      <c r="P133" s="107">
        <v>46203</v>
      </c>
      <c r="Q133" s="107">
        <v>46203</v>
      </c>
      <c r="R133" s="107">
        <v>46216</v>
      </c>
      <c r="S133" s="107">
        <v>46276</v>
      </c>
      <c r="T133" s="108"/>
      <c r="U133" s="40">
        <v>116</v>
      </c>
    </row>
    <row r="134" spans="2:21" ht="60">
      <c r="B134" s="104" t="s">
        <v>528</v>
      </c>
      <c r="C134" s="105" t="s">
        <v>290</v>
      </c>
      <c r="D134" s="105" t="s">
        <v>529</v>
      </c>
      <c r="E134" s="105">
        <v>1</v>
      </c>
      <c r="F134" s="282">
        <v>2500000</v>
      </c>
      <c r="G134" s="282">
        <v>2500000</v>
      </c>
      <c r="H134" s="106" t="s">
        <v>65</v>
      </c>
      <c r="I134" s="105">
        <v>13757</v>
      </c>
      <c r="J134" s="105" t="s">
        <v>530</v>
      </c>
      <c r="K134" s="105" t="s">
        <v>36</v>
      </c>
      <c r="L134" s="105" t="s">
        <v>36</v>
      </c>
      <c r="M134" s="105" t="s">
        <v>37</v>
      </c>
      <c r="N134" s="105" t="s">
        <v>112</v>
      </c>
      <c r="O134" s="107">
        <v>46188</v>
      </c>
      <c r="P134" s="107">
        <v>46220</v>
      </c>
      <c r="Q134" s="107">
        <v>46223</v>
      </c>
      <c r="R134" s="107">
        <v>46255</v>
      </c>
      <c r="S134" s="107">
        <v>46295</v>
      </c>
      <c r="T134" s="108" t="s">
        <v>531</v>
      </c>
      <c r="U134" s="40">
        <v>117</v>
      </c>
    </row>
    <row r="135" spans="2:21" ht="409.5">
      <c r="B135" s="104" t="s">
        <v>532</v>
      </c>
      <c r="C135" s="105" t="s">
        <v>122</v>
      </c>
      <c r="D135" s="105" t="s">
        <v>533</v>
      </c>
      <c r="E135" s="105">
        <v>1</v>
      </c>
      <c r="F135" s="282">
        <v>3000000</v>
      </c>
      <c r="G135" s="282">
        <v>7510000</v>
      </c>
      <c r="H135" s="106" t="s">
        <v>65</v>
      </c>
      <c r="I135" s="105">
        <v>17663</v>
      </c>
      <c r="J135" s="105" t="s">
        <v>534</v>
      </c>
      <c r="K135" s="105" t="s">
        <v>37</v>
      </c>
      <c r="L135" s="105" t="s">
        <v>36</v>
      </c>
      <c r="M135" s="105" t="s">
        <v>37</v>
      </c>
      <c r="N135" s="105" t="s">
        <v>112</v>
      </c>
      <c r="O135" s="107">
        <v>46189</v>
      </c>
      <c r="P135" s="107">
        <v>46199</v>
      </c>
      <c r="Q135" s="107">
        <v>46202</v>
      </c>
      <c r="R135" s="107">
        <v>46218</v>
      </c>
      <c r="S135" s="107">
        <v>46294</v>
      </c>
      <c r="T135" s="108"/>
      <c r="U135" s="39">
        <v>118</v>
      </c>
    </row>
    <row r="136" spans="2:21" ht="409.5">
      <c r="B136" s="104" t="s">
        <v>535</v>
      </c>
      <c r="C136" s="105" t="s">
        <v>122</v>
      </c>
      <c r="D136" s="105" t="s">
        <v>536</v>
      </c>
      <c r="E136" s="105">
        <v>20</v>
      </c>
      <c r="F136" s="106">
        <v>75000</v>
      </c>
      <c r="G136" s="106">
        <v>75000</v>
      </c>
      <c r="H136" s="106" t="s">
        <v>125</v>
      </c>
      <c r="I136" s="105">
        <v>17663</v>
      </c>
      <c r="J136" s="105" t="s">
        <v>537</v>
      </c>
      <c r="K136" s="105" t="s">
        <v>36</v>
      </c>
      <c r="L136" s="105" t="s">
        <v>36</v>
      </c>
      <c r="M136" s="105" t="s">
        <v>36</v>
      </c>
      <c r="N136" s="105" t="s">
        <v>112</v>
      </c>
      <c r="O136" s="107">
        <v>46217</v>
      </c>
      <c r="P136" s="107">
        <v>46223</v>
      </c>
      <c r="Q136" s="107">
        <v>46230</v>
      </c>
      <c r="R136" s="107">
        <v>46244</v>
      </c>
      <c r="S136" s="107">
        <v>46260</v>
      </c>
      <c r="T136" s="108"/>
      <c r="U136" s="40">
        <v>119</v>
      </c>
    </row>
    <row r="137" spans="2:21" ht="270">
      <c r="B137" s="104" t="s">
        <v>538</v>
      </c>
      <c r="C137" s="105" t="s">
        <v>290</v>
      </c>
      <c r="D137" s="105" t="s">
        <v>539</v>
      </c>
      <c r="E137" s="105">
        <v>1</v>
      </c>
      <c r="F137" s="106">
        <v>1380000</v>
      </c>
      <c r="G137" s="106">
        <v>345000</v>
      </c>
      <c r="H137" s="106" t="s">
        <v>125</v>
      </c>
      <c r="I137" s="105">
        <v>26077</v>
      </c>
      <c r="J137" s="105" t="s">
        <v>540</v>
      </c>
      <c r="K137" s="105" t="s">
        <v>36</v>
      </c>
      <c r="L137" s="105" t="s">
        <v>36</v>
      </c>
      <c r="M137" s="105" t="s">
        <v>37</v>
      </c>
      <c r="N137" s="105" t="s">
        <v>112</v>
      </c>
      <c r="O137" s="107">
        <v>46216</v>
      </c>
      <c r="P137" s="107">
        <v>46233</v>
      </c>
      <c r="Q137" s="107">
        <v>46235</v>
      </c>
      <c r="R137" s="107">
        <v>46264</v>
      </c>
      <c r="S137" s="107">
        <v>46295</v>
      </c>
      <c r="T137" s="108"/>
      <c r="U137" s="40">
        <v>120</v>
      </c>
    </row>
    <row r="138" spans="2:21" ht="225">
      <c r="B138" s="104" t="s">
        <v>541</v>
      </c>
      <c r="C138" s="105" t="s">
        <v>32</v>
      </c>
      <c r="D138" s="105" t="s">
        <v>542</v>
      </c>
      <c r="E138" s="105" t="s">
        <v>543</v>
      </c>
      <c r="F138" s="282">
        <v>600000</v>
      </c>
      <c r="G138" s="106"/>
      <c r="H138" s="106" t="s">
        <v>65</v>
      </c>
      <c r="I138" s="105">
        <v>3557</v>
      </c>
      <c r="J138" s="105" t="s">
        <v>544</v>
      </c>
      <c r="K138" s="105" t="s">
        <v>36</v>
      </c>
      <c r="L138" s="105" t="s">
        <v>36</v>
      </c>
      <c r="M138" s="105" t="s">
        <v>37</v>
      </c>
      <c r="N138" s="105" t="s">
        <v>112</v>
      </c>
      <c r="O138" s="107">
        <v>46223</v>
      </c>
      <c r="P138" s="107">
        <v>46254</v>
      </c>
      <c r="Q138" s="107">
        <v>46266</v>
      </c>
      <c r="R138" s="107">
        <v>46295</v>
      </c>
      <c r="S138" s="107">
        <v>46356</v>
      </c>
      <c r="T138" s="108" t="s">
        <v>545</v>
      </c>
      <c r="U138" s="39">
        <v>121</v>
      </c>
    </row>
    <row r="139" spans="2:21" ht="409.5">
      <c r="B139" s="342" t="s">
        <v>546</v>
      </c>
      <c r="C139" s="105" t="s">
        <v>440</v>
      </c>
      <c r="D139" s="105" t="s">
        <v>547</v>
      </c>
      <c r="E139" s="105">
        <v>1</v>
      </c>
      <c r="F139" s="106">
        <v>450000</v>
      </c>
      <c r="G139" s="106">
        <v>450000</v>
      </c>
      <c r="H139" s="106" t="s">
        <v>136</v>
      </c>
      <c r="I139" s="105">
        <v>10014</v>
      </c>
      <c r="J139" s="105" t="s">
        <v>548</v>
      </c>
      <c r="K139" s="105" t="s">
        <v>36</v>
      </c>
      <c r="L139" s="105" t="s">
        <v>36</v>
      </c>
      <c r="M139" s="105" t="s">
        <v>37</v>
      </c>
      <c r="N139" s="105" t="s">
        <v>112</v>
      </c>
      <c r="O139" s="107">
        <v>46246</v>
      </c>
      <c r="P139" s="107">
        <v>46248</v>
      </c>
      <c r="Q139" s="107">
        <v>46252</v>
      </c>
      <c r="R139" s="107">
        <v>46252</v>
      </c>
      <c r="S139" s="107">
        <v>46295</v>
      </c>
      <c r="T139" s="108"/>
      <c r="U139" s="40">
        <v>122</v>
      </c>
    </row>
    <row r="140" spans="2:21" ht="165">
      <c r="B140" s="104" t="s">
        <v>549</v>
      </c>
      <c r="C140" s="105"/>
      <c r="D140" s="105" t="s">
        <v>550</v>
      </c>
      <c r="E140" s="105" t="s">
        <v>551</v>
      </c>
      <c r="F140" s="106">
        <v>336000</v>
      </c>
      <c r="G140" s="106">
        <v>336000</v>
      </c>
      <c r="H140" s="106" t="s">
        <v>125</v>
      </c>
      <c r="I140" s="105">
        <v>839</v>
      </c>
      <c r="J140" s="105" t="s">
        <v>552</v>
      </c>
      <c r="K140" s="105" t="s">
        <v>36</v>
      </c>
      <c r="L140" s="105" t="s">
        <v>36</v>
      </c>
      <c r="M140" s="105" t="s">
        <v>37</v>
      </c>
      <c r="N140" s="105" t="s">
        <v>112</v>
      </c>
      <c r="O140" s="107">
        <v>46213</v>
      </c>
      <c r="P140" s="107">
        <v>46220</v>
      </c>
      <c r="Q140" s="107">
        <v>46218</v>
      </c>
      <c r="R140" s="107">
        <v>46220</v>
      </c>
      <c r="S140" s="107">
        <v>46266</v>
      </c>
      <c r="T140" s="108"/>
      <c r="U140" s="40">
        <v>123</v>
      </c>
    </row>
    <row r="141" spans="2:21" ht="210">
      <c r="B141" s="104" t="s">
        <v>553</v>
      </c>
      <c r="C141" s="105" t="s">
        <v>180</v>
      </c>
      <c r="D141" s="105" t="s">
        <v>554</v>
      </c>
      <c r="E141" s="105"/>
      <c r="F141" s="282">
        <v>700000</v>
      </c>
      <c r="G141" s="282">
        <v>60000</v>
      </c>
      <c r="H141" s="106" t="s">
        <v>65</v>
      </c>
      <c r="I141" s="105">
        <v>24325</v>
      </c>
      <c r="J141" s="105" t="s">
        <v>555</v>
      </c>
      <c r="K141" s="105" t="s">
        <v>36</v>
      </c>
      <c r="L141" s="105" t="s">
        <v>36</v>
      </c>
      <c r="M141" s="105" t="s">
        <v>37</v>
      </c>
      <c r="N141" s="105" t="s">
        <v>141</v>
      </c>
      <c r="O141" s="107">
        <v>46121</v>
      </c>
      <c r="P141" s="107">
        <v>46260</v>
      </c>
      <c r="Q141" s="107">
        <v>46155</v>
      </c>
      <c r="R141" s="107">
        <v>46293</v>
      </c>
      <c r="S141" s="107">
        <v>46394</v>
      </c>
      <c r="T141" s="108" t="s">
        <v>556</v>
      </c>
      <c r="U141" s="39">
        <v>124</v>
      </c>
    </row>
    <row r="142" spans="2:21" ht="75">
      <c r="B142" s="104" t="s">
        <v>557</v>
      </c>
      <c r="C142" s="105" t="s">
        <v>32</v>
      </c>
      <c r="D142" s="105" t="s">
        <v>558</v>
      </c>
      <c r="E142" s="105" t="s">
        <v>559</v>
      </c>
      <c r="F142" s="106" t="s">
        <v>560</v>
      </c>
      <c r="G142" s="106"/>
      <c r="H142" s="106" t="s">
        <v>34</v>
      </c>
      <c r="I142" s="105">
        <v>5622</v>
      </c>
      <c r="J142" s="105" t="s">
        <v>561</v>
      </c>
      <c r="K142" s="105" t="s">
        <v>36</v>
      </c>
      <c r="L142" s="105" t="s">
        <v>36</v>
      </c>
      <c r="M142" s="105" t="s">
        <v>37</v>
      </c>
      <c r="N142" s="105" t="s">
        <v>112</v>
      </c>
      <c r="O142" s="107">
        <v>46157</v>
      </c>
      <c r="P142" s="107">
        <v>46244</v>
      </c>
      <c r="Q142" s="107">
        <v>46254</v>
      </c>
      <c r="R142" s="107">
        <v>46264</v>
      </c>
      <c r="S142" s="107">
        <v>46537</v>
      </c>
      <c r="T142" s="108" t="s">
        <v>562</v>
      </c>
      <c r="U142" s="40">
        <v>125</v>
      </c>
    </row>
    <row r="143" spans="2:21" ht="15">
      <c r="B143" s="104"/>
      <c r="C143" s="105"/>
      <c r="D143" s="105"/>
      <c r="E143" s="105"/>
      <c r="F143" s="106"/>
      <c r="G143" s="106"/>
      <c r="H143" s="106"/>
      <c r="I143" s="105"/>
      <c r="J143" s="105"/>
      <c r="K143" s="105"/>
      <c r="L143" s="105"/>
      <c r="M143" s="105"/>
      <c r="N143" s="105"/>
      <c r="O143" s="107"/>
      <c r="P143" s="107"/>
      <c r="Q143" s="107"/>
      <c r="R143" s="107"/>
      <c r="S143" s="107"/>
      <c r="T143" s="108"/>
      <c r="U143" s="40">
        <v>126</v>
      </c>
    </row>
    <row r="144" spans="2:21" ht="15">
      <c r="B144" s="104"/>
      <c r="C144" s="105"/>
      <c r="D144" s="105"/>
      <c r="E144" s="105"/>
      <c r="F144" s="106"/>
      <c r="G144" s="106"/>
      <c r="H144" s="106"/>
      <c r="I144" s="105"/>
      <c r="J144" s="105"/>
      <c r="K144" s="105"/>
      <c r="L144" s="105"/>
      <c r="M144" s="105"/>
      <c r="N144" s="105"/>
      <c r="O144" s="107"/>
      <c r="P144" s="107"/>
      <c r="Q144" s="107"/>
      <c r="R144" s="107"/>
      <c r="S144" s="107"/>
      <c r="T144" s="108"/>
      <c r="U144" s="39">
        <v>127</v>
      </c>
    </row>
    <row r="145" spans="2:21" ht="15">
      <c r="B145" s="104"/>
      <c r="C145" s="105"/>
      <c r="D145" s="105"/>
      <c r="E145" s="105"/>
      <c r="F145" s="106"/>
      <c r="G145" s="106"/>
      <c r="H145" s="106"/>
      <c r="I145" s="105"/>
      <c r="J145" s="105"/>
      <c r="K145" s="105"/>
      <c r="L145" s="105"/>
      <c r="M145" s="105"/>
      <c r="N145" s="105"/>
      <c r="O145" s="107"/>
      <c r="P145" s="107"/>
      <c r="Q145" s="107"/>
      <c r="R145" s="107"/>
      <c r="S145" s="107"/>
      <c r="T145" s="108"/>
      <c r="U145" s="40">
        <v>128</v>
      </c>
    </row>
    <row r="146" spans="2:21" ht="15">
      <c r="B146" s="104"/>
      <c r="C146" s="105"/>
      <c r="D146" s="105"/>
      <c r="E146" s="105"/>
      <c r="F146" s="106"/>
      <c r="G146" s="106"/>
      <c r="H146" s="106"/>
      <c r="I146" s="105"/>
      <c r="J146" s="105"/>
      <c r="K146" s="105"/>
      <c r="L146" s="105"/>
      <c r="M146" s="105"/>
      <c r="N146" s="105"/>
      <c r="O146" s="107"/>
      <c r="P146" s="107"/>
      <c r="Q146" s="107"/>
      <c r="R146" s="107"/>
      <c r="S146" s="107"/>
      <c r="T146" s="108"/>
      <c r="U146" s="40">
        <v>129</v>
      </c>
    </row>
    <row r="147" spans="2:21" ht="15">
      <c r="B147" s="104"/>
      <c r="C147" s="105"/>
      <c r="D147" s="105"/>
      <c r="E147" s="105"/>
      <c r="F147" s="106"/>
      <c r="G147" s="106"/>
      <c r="H147" s="106"/>
      <c r="I147" s="105"/>
      <c r="J147" s="105"/>
      <c r="K147" s="105"/>
      <c r="L147" s="105"/>
      <c r="M147" s="105"/>
      <c r="N147" s="105"/>
      <c r="O147" s="107"/>
      <c r="P147" s="107"/>
      <c r="Q147" s="107"/>
      <c r="R147" s="107"/>
      <c r="S147" s="107"/>
      <c r="T147" s="108"/>
      <c r="U147" s="39">
        <v>130</v>
      </c>
    </row>
    <row r="148" spans="2:21" ht="15">
      <c r="B148" s="104"/>
      <c r="C148" s="105"/>
      <c r="D148" s="105"/>
      <c r="E148" s="105"/>
      <c r="F148" s="106"/>
      <c r="G148" s="106"/>
      <c r="H148" s="106"/>
      <c r="I148" s="105"/>
      <c r="J148" s="105"/>
      <c r="K148" s="105"/>
      <c r="L148" s="105"/>
      <c r="M148" s="105"/>
      <c r="N148" s="105"/>
      <c r="O148" s="107"/>
      <c r="P148" s="107"/>
      <c r="Q148" s="107"/>
      <c r="R148" s="107"/>
      <c r="S148" s="107"/>
      <c r="T148" s="108"/>
      <c r="U148" s="40">
        <v>131</v>
      </c>
    </row>
    <row r="149" spans="2:21" ht="15">
      <c r="B149" s="104"/>
      <c r="C149" s="105"/>
      <c r="D149" s="105"/>
      <c r="E149" s="105"/>
      <c r="F149" s="106"/>
      <c r="G149" s="106"/>
      <c r="H149" s="106"/>
      <c r="I149" s="105"/>
      <c r="J149" s="105"/>
      <c r="K149" s="105"/>
      <c r="L149" s="105"/>
      <c r="M149" s="105"/>
      <c r="N149" s="105"/>
      <c r="O149" s="107"/>
      <c r="P149" s="107"/>
      <c r="Q149" s="107"/>
      <c r="R149" s="107"/>
      <c r="S149" s="107"/>
      <c r="T149" s="108"/>
      <c r="U149" s="40">
        <v>132</v>
      </c>
    </row>
    <row r="150" spans="2:21" ht="15">
      <c r="B150" s="104"/>
      <c r="C150" s="105"/>
      <c r="D150" s="105"/>
      <c r="E150" s="105"/>
      <c r="F150" s="106"/>
      <c r="G150" s="106"/>
      <c r="H150" s="106"/>
      <c r="I150" s="105"/>
      <c r="J150" s="105"/>
      <c r="K150" s="105"/>
      <c r="L150" s="105"/>
      <c r="M150" s="105"/>
      <c r="N150" s="105"/>
      <c r="O150" s="107"/>
      <c r="P150" s="107"/>
      <c r="Q150" s="107"/>
      <c r="R150" s="107"/>
      <c r="S150" s="107"/>
      <c r="T150" s="108"/>
      <c r="U150" s="39">
        <v>133</v>
      </c>
    </row>
    <row r="151" spans="2:21" ht="15">
      <c r="B151" s="104"/>
      <c r="C151" s="105"/>
      <c r="D151" s="105"/>
      <c r="E151" s="105"/>
      <c r="F151" s="106"/>
      <c r="G151" s="106"/>
      <c r="H151" s="106"/>
      <c r="I151" s="105"/>
      <c r="J151" s="105"/>
      <c r="K151" s="105"/>
      <c r="L151" s="105"/>
      <c r="M151" s="105"/>
      <c r="N151" s="105"/>
      <c r="O151" s="107"/>
      <c r="P151" s="107"/>
      <c r="Q151" s="107"/>
      <c r="R151" s="107"/>
      <c r="S151" s="107"/>
      <c r="T151" s="108"/>
      <c r="U151" s="40">
        <v>134</v>
      </c>
    </row>
    <row r="152" spans="2:21" ht="15">
      <c r="B152" s="104"/>
      <c r="C152" s="105"/>
      <c r="D152" s="105"/>
      <c r="E152" s="105"/>
      <c r="F152" s="106"/>
      <c r="G152" s="106"/>
      <c r="H152" s="106"/>
      <c r="I152" s="105"/>
      <c r="J152" s="105"/>
      <c r="K152" s="105"/>
      <c r="L152" s="105"/>
      <c r="M152" s="105"/>
      <c r="N152" s="105"/>
      <c r="O152" s="107"/>
      <c r="P152" s="107"/>
      <c r="Q152" s="107"/>
      <c r="R152" s="107"/>
      <c r="S152" s="107"/>
      <c r="T152" s="108"/>
      <c r="U152" s="40">
        <v>135</v>
      </c>
    </row>
    <row r="153" spans="2:21" ht="15">
      <c r="B153" s="104"/>
      <c r="C153" s="105"/>
      <c r="D153" s="105"/>
      <c r="E153" s="105"/>
      <c r="F153" s="106"/>
      <c r="G153" s="106"/>
      <c r="H153" s="106"/>
      <c r="I153" s="105"/>
      <c r="J153" s="105"/>
      <c r="K153" s="105"/>
      <c r="L153" s="105"/>
      <c r="M153" s="105"/>
      <c r="N153" s="105"/>
      <c r="O153" s="107"/>
      <c r="P153" s="107"/>
      <c r="Q153" s="107"/>
      <c r="R153" s="107"/>
      <c r="S153" s="107"/>
      <c r="T153" s="108"/>
      <c r="U153" s="39">
        <v>136</v>
      </c>
    </row>
    <row r="154" spans="2:21" ht="15">
      <c r="B154" s="104"/>
      <c r="C154" s="105"/>
      <c r="D154" s="105"/>
      <c r="E154" s="105"/>
      <c r="F154" s="106"/>
      <c r="G154" s="106"/>
      <c r="H154" s="106"/>
      <c r="I154" s="105"/>
      <c r="J154" s="105"/>
      <c r="K154" s="105"/>
      <c r="L154" s="105"/>
      <c r="M154" s="105"/>
      <c r="N154" s="105"/>
      <c r="O154" s="107"/>
      <c r="P154" s="107"/>
      <c r="Q154" s="107"/>
      <c r="R154" s="107"/>
      <c r="S154" s="107"/>
      <c r="T154" s="108"/>
      <c r="U154" s="40">
        <v>137</v>
      </c>
    </row>
    <row r="155" spans="2:21" ht="15">
      <c r="B155" s="104"/>
      <c r="C155" s="105"/>
      <c r="D155" s="105"/>
      <c r="E155" s="105"/>
      <c r="F155" s="106"/>
      <c r="G155" s="106"/>
      <c r="H155" s="106"/>
      <c r="I155" s="105"/>
      <c r="J155" s="105"/>
      <c r="K155" s="105"/>
      <c r="L155" s="105"/>
      <c r="M155" s="105"/>
      <c r="N155" s="105"/>
      <c r="O155" s="107"/>
      <c r="P155" s="107"/>
      <c r="Q155" s="107"/>
      <c r="R155" s="107"/>
      <c r="S155" s="107"/>
      <c r="T155" s="108"/>
      <c r="U155" s="40">
        <v>138</v>
      </c>
    </row>
    <row r="156" spans="2:21" ht="15">
      <c r="B156" s="104"/>
      <c r="C156" s="105"/>
      <c r="D156" s="105"/>
      <c r="E156" s="105"/>
      <c r="F156" s="106"/>
      <c r="G156" s="106"/>
      <c r="H156" s="106"/>
      <c r="I156" s="105"/>
      <c r="J156" s="105"/>
      <c r="K156" s="105"/>
      <c r="L156" s="105"/>
      <c r="M156" s="105"/>
      <c r="N156" s="105"/>
      <c r="O156" s="107"/>
      <c r="P156" s="107"/>
      <c r="Q156" s="107"/>
      <c r="R156" s="107"/>
      <c r="S156" s="107"/>
      <c r="T156" s="108"/>
      <c r="U156" s="39">
        <v>139</v>
      </c>
    </row>
    <row r="157" spans="2:21" ht="15">
      <c r="B157" s="104"/>
      <c r="C157" s="105"/>
      <c r="D157" s="105"/>
      <c r="E157" s="105"/>
      <c r="F157" s="106"/>
      <c r="G157" s="106"/>
      <c r="H157" s="106"/>
      <c r="I157" s="105"/>
      <c r="J157" s="105"/>
      <c r="K157" s="105"/>
      <c r="L157" s="105"/>
      <c r="M157" s="105"/>
      <c r="N157" s="105"/>
      <c r="O157" s="107"/>
      <c r="P157" s="107"/>
      <c r="Q157" s="107"/>
      <c r="R157" s="107"/>
      <c r="S157" s="107"/>
      <c r="T157" s="108"/>
      <c r="U157" s="40">
        <v>140</v>
      </c>
    </row>
    <row r="158" spans="2:21" ht="15">
      <c r="B158" s="104"/>
      <c r="C158" s="105"/>
      <c r="D158" s="105"/>
      <c r="E158" s="105"/>
      <c r="F158" s="106"/>
      <c r="G158" s="106"/>
      <c r="H158" s="106"/>
      <c r="I158" s="105"/>
      <c r="J158" s="105"/>
      <c r="K158" s="105"/>
      <c r="L158" s="105"/>
      <c r="M158" s="105"/>
      <c r="N158" s="105"/>
      <c r="O158" s="107"/>
      <c r="P158" s="107"/>
      <c r="Q158" s="107"/>
      <c r="R158" s="107"/>
      <c r="S158" s="107"/>
      <c r="T158" s="108"/>
      <c r="U158" s="40">
        <v>141</v>
      </c>
    </row>
    <row r="159" spans="2:21" ht="15">
      <c r="B159" s="104"/>
      <c r="C159" s="105"/>
      <c r="D159" s="105"/>
      <c r="E159" s="105"/>
      <c r="F159" s="106"/>
      <c r="G159" s="106"/>
      <c r="H159" s="106"/>
      <c r="I159" s="105"/>
      <c r="J159" s="105"/>
      <c r="K159" s="105"/>
      <c r="L159" s="105"/>
      <c r="M159" s="105"/>
      <c r="N159" s="105"/>
      <c r="O159" s="107"/>
      <c r="P159" s="107"/>
      <c r="Q159" s="107"/>
      <c r="R159" s="107"/>
      <c r="S159" s="107"/>
      <c r="T159" s="108"/>
      <c r="U159" s="39">
        <v>142</v>
      </c>
    </row>
    <row r="160" spans="2:21" ht="15">
      <c r="B160" s="104"/>
      <c r="C160" s="105"/>
      <c r="D160" s="105"/>
      <c r="E160" s="105"/>
      <c r="F160" s="106"/>
      <c r="G160" s="106"/>
      <c r="H160" s="106"/>
      <c r="I160" s="105"/>
      <c r="J160" s="105"/>
      <c r="K160" s="105"/>
      <c r="L160" s="105"/>
      <c r="M160" s="105"/>
      <c r="N160" s="105"/>
      <c r="O160" s="107"/>
      <c r="P160" s="107"/>
      <c r="Q160" s="107"/>
      <c r="R160" s="107"/>
      <c r="S160" s="107"/>
      <c r="T160" s="108"/>
      <c r="U160" s="40">
        <v>143</v>
      </c>
    </row>
    <row r="161" spans="2:21" ht="15">
      <c r="B161" s="104"/>
      <c r="C161" s="105"/>
      <c r="D161" s="105"/>
      <c r="E161" s="105"/>
      <c r="F161" s="106"/>
      <c r="G161" s="106"/>
      <c r="H161" s="106"/>
      <c r="I161" s="105"/>
      <c r="J161" s="105"/>
      <c r="K161" s="105"/>
      <c r="L161" s="105"/>
      <c r="M161" s="105"/>
      <c r="N161" s="105"/>
      <c r="O161" s="107"/>
      <c r="P161" s="107"/>
      <c r="Q161" s="107"/>
      <c r="R161" s="107"/>
      <c r="S161" s="107"/>
      <c r="T161" s="108"/>
      <c r="U161" s="40">
        <v>144</v>
      </c>
    </row>
    <row r="162" spans="2:21" ht="15">
      <c r="B162" s="104"/>
      <c r="C162" s="105"/>
      <c r="D162" s="105"/>
      <c r="E162" s="105"/>
      <c r="F162" s="106"/>
      <c r="G162" s="106"/>
      <c r="H162" s="106"/>
      <c r="I162" s="105"/>
      <c r="J162" s="105"/>
      <c r="K162" s="105"/>
      <c r="L162" s="105"/>
      <c r="M162" s="105"/>
      <c r="N162" s="105"/>
      <c r="O162" s="107"/>
      <c r="P162" s="107"/>
      <c r="Q162" s="107"/>
      <c r="R162" s="107"/>
      <c r="S162" s="107"/>
      <c r="T162" s="108"/>
      <c r="U162" s="39">
        <v>145</v>
      </c>
    </row>
    <row r="163" spans="2:21" ht="15">
      <c r="B163" s="104"/>
      <c r="C163" s="105"/>
      <c r="D163" s="105"/>
      <c r="E163" s="105"/>
      <c r="F163" s="106"/>
      <c r="G163" s="106"/>
      <c r="H163" s="106"/>
      <c r="I163" s="105"/>
      <c r="J163" s="105"/>
      <c r="K163" s="105"/>
      <c r="L163" s="105"/>
      <c r="M163" s="105"/>
      <c r="N163" s="105"/>
      <c r="O163" s="107"/>
      <c r="P163" s="107"/>
      <c r="Q163" s="107"/>
      <c r="R163" s="107"/>
      <c r="S163" s="107"/>
      <c r="T163" s="108"/>
      <c r="U163" s="40">
        <v>146</v>
      </c>
    </row>
    <row r="164" spans="2:21" ht="15">
      <c r="B164" s="104"/>
      <c r="C164" s="105"/>
      <c r="D164" s="105"/>
      <c r="E164" s="105"/>
      <c r="F164" s="106"/>
      <c r="G164" s="106"/>
      <c r="H164" s="106"/>
      <c r="I164" s="105"/>
      <c r="J164" s="105"/>
      <c r="K164" s="105"/>
      <c r="L164" s="105"/>
      <c r="M164" s="105"/>
      <c r="N164" s="105"/>
      <c r="O164" s="107"/>
      <c r="P164" s="107"/>
      <c r="Q164" s="107"/>
      <c r="R164" s="107"/>
      <c r="S164" s="107"/>
      <c r="T164" s="108"/>
      <c r="U164" s="40">
        <v>147</v>
      </c>
    </row>
    <row r="165" spans="2:21" ht="15">
      <c r="B165" s="104"/>
      <c r="C165" s="105"/>
      <c r="D165" s="105"/>
      <c r="E165" s="105"/>
      <c r="F165" s="106"/>
      <c r="G165" s="106"/>
      <c r="H165" s="106"/>
      <c r="I165" s="105"/>
      <c r="J165" s="105"/>
      <c r="K165" s="105"/>
      <c r="L165" s="105"/>
      <c r="M165" s="105"/>
      <c r="N165" s="105"/>
      <c r="O165" s="107"/>
      <c r="P165" s="107"/>
      <c r="Q165" s="107"/>
      <c r="R165" s="107"/>
      <c r="S165" s="107"/>
      <c r="T165" s="108"/>
      <c r="U165" s="39">
        <v>148</v>
      </c>
    </row>
    <row r="166" spans="2:21" ht="15">
      <c r="B166" s="104"/>
      <c r="C166" s="105"/>
      <c r="D166" s="105"/>
      <c r="E166" s="105"/>
      <c r="F166" s="106"/>
      <c r="G166" s="106"/>
      <c r="H166" s="106"/>
      <c r="I166" s="105"/>
      <c r="J166" s="105"/>
      <c r="K166" s="105"/>
      <c r="L166" s="105"/>
      <c r="M166" s="105"/>
      <c r="N166" s="105"/>
      <c r="O166" s="107"/>
      <c r="P166" s="107"/>
      <c r="Q166" s="107"/>
      <c r="R166" s="107"/>
      <c r="S166" s="107"/>
      <c r="T166" s="108"/>
      <c r="U166" s="40">
        <v>149</v>
      </c>
    </row>
    <row r="167" spans="2:21" ht="15">
      <c r="B167" s="104"/>
      <c r="C167" s="105"/>
      <c r="D167" s="105"/>
      <c r="E167" s="105"/>
      <c r="F167" s="106"/>
      <c r="G167" s="106"/>
      <c r="H167" s="106"/>
      <c r="I167" s="105"/>
      <c r="J167" s="105"/>
      <c r="K167" s="105"/>
      <c r="L167" s="105"/>
      <c r="M167" s="105"/>
      <c r="N167" s="105"/>
      <c r="O167" s="107"/>
      <c r="P167" s="107"/>
      <c r="Q167" s="107"/>
      <c r="R167" s="107"/>
      <c r="S167" s="107"/>
      <c r="T167" s="108"/>
      <c r="U167" s="40">
        <v>150</v>
      </c>
    </row>
    <row r="168" spans="2:21" ht="15">
      <c r="B168" s="104"/>
      <c r="C168" s="105"/>
      <c r="D168" s="105"/>
      <c r="E168" s="105"/>
      <c r="F168" s="106"/>
      <c r="G168" s="106"/>
      <c r="H168" s="106"/>
      <c r="I168" s="105"/>
      <c r="J168" s="105"/>
      <c r="K168" s="105"/>
      <c r="L168" s="105"/>
      <c r="M168" s="105"/>
      <c r="N168" s="105"/>
      <c r="O168" s="107"/>
      <c r="P168" s="107"/>
      <c r="Q168" s="107"/>
      <c r="R168" s="107"/>
      <c r="S168" s="107"/>
      <c r="T168" s="108"/>
      <c r="U168" s="39">
        <v>151</v>
      </c>
    </row>
    <row r="169" spans="2:21" ht="15">
      <c r="B169" s="104"/>
      <c r="C169" s="105"/>
      <c r="D169" s="105"/>
      <c r="E169" s="105"/>
      <c r="F169" s="106"/>
      <c r="G169" s="106"/>
      <c r="H169" s="106"/>
      <c r="I169" s="105"/>
      <c r="J169" s="105"/>
      <c r="K169" s="105"/>
      <c r="L169" s="105"/>
      <c r="M169" s="105"/>
      <c r="N169" s="105"/>
      <c r="O169" s="107"/>
      <c r="P169" s="107"/>
      <c r="Q169" s="107"/>
      <c r="R169" s="107"/>
      <c r="S169" s="107"/>
      <c r="T169" s="108"/>
      <c r="U169" s="40">
        <v>152</v>
      </c>
    </row>
    <row r="170" spans="2:21" ht="15">
      <c r="B170" s="104"/>
      <c r="C170" s="105"/>
      <c r="D170" s="105"/>
      <c r="E170" s="105"/>
      <c r="F170" s="106"/>
      <c r="G170" s="106"/>
      <c r="H170" s="106"/>
      <c r="I170" s="105"/>
      <c r="J170" s="105"/>
      <c r="K170" s="105"/>
      <c r="L170" s="105"/>
      <c r="M170" s="105"/>
      <c r="N170" s="105"/>
      <c r="O170" s="107"/>
      <c r="P170" s="107"/>
      <c r="Q170" s="107"/>
      <c r="R170" s="107"/>
      <c r="S170" s="107"/>
      <c r="T170" s="108"/>
      <c r="U170" s="40">
        <v>153</v>
      </c>
    </row>
    <row r="171" spans="2:21" ht="15">
      <c r="B171" s="104"/>
      <c r="C171" s="105"/>
      <c r="D171" s="105"/>
      <c r="E171" s="105"/>
      <c r="F171" s="106"/>
      <c r="G171" s="106"/>
      <c r="H171" s="106"/>
      <c r="I171" s="105"/>
      <c r="J171" s="105"/>
      <c r="K171" s="105"/>
      <c r="L171" s="105"/>
      <c r="M171" s="105"/>
      <c r="N171" s="105"/>
      <c r="O171" s="107"/>
      <c r="P171" s="107"/>
      <c r="Q171" s="107"/>
      <c r="R171" s="107"/>
      <c r="S171" s="107"/>
      <c r="T171" s="108"/>
      <c r="U171" s="39">
        <v>154</v>
      </c>
    </row>
    <row r="172" spans="2:21" ht="15">
      <c r="B172" s="104"/>
      <c r="C172" s="105"/>
      <c r="D172" s="105"/>
      <c r="E172" s="105"/>
      <c r="F172" s="106"/>
      <c r="G172" s="106"/>
      <c r="H172" s="106"/>
      <c r="I172" s="105"/>
      <c r="J172" s="105"/>
      <c r="K172" s="105"/>
      <c r="L172" s="105"/>
      <c r="M172" s="105"/>
      <c r="N172" s="105"/>
      <c r="O172" s="107"/>
      <c r="P172" s="107"/>
      <c r="Q172" s="107"/>
      <c r="R172" s="107"/>
      <c r="S172" s="107"/>
      <c r="T172" s="108"/>
      <c r="U172" s="40">
        <v>155</v>
      </c>
    </row>
    <row r="173" spans="2:21" ht="15">
      <c r="B173" s="104"/>
      <c r="C173" s="105"/>
      <c r="D173" s="105"/>
      <c r="E173" s="105"/>
      <c r="F173" s="106"/>
      <c r="G173" s="106"/>
      <c r="H173" s="106"/>
      <c r="I173" s="105"/>
      <c r="J173" s="105"/>
      <c r="K173" s="105"/>
      <c r="L173" s="105"/>
      <c r="M173" s="105"/>
      <c r="N173" s="105"/>
      <c r="O173" s="107"/>
      <c r="P173" s="107"/>
      <c r="Q173" s="107"/>
      <c r="R173" s="107"/>
      <c r="S173" s="107"/>
      <c r="T173" s="108"/>
      <c r="U173" s="40">
        <v>156</v>
      </c>
    </row>
    <row r="174" spans="2:21" ht="15">
      <c r="B174" s="104"/>
      <c r="C174" s="105"/>
      <c r="D174" s="105"/>
      <c r="E174" s="105"/>
      <c r="F174" s="106"/>
      <c r="G174" s="106"/>
      <c r="H174" s="106"/>
      <c r="I174" s="105"/>
      <c r="J174" s="105"/>
      <c r="K174" s="105"/>
      <c r="L174" s="105"/>
      <c r="M174" s="105"/>
      <c r="N174" s="105"/>
      <c r="O174" s="107"/>
      <c r="P174" s="107"/>
      <c r="Q174" s="107"/>
      <c r="R174" s="107"/>
      <c r="S174" s="107"/>
      <c r="T174" s="108"/>
      <c r="U174" s="39">
        <v>157</v>
      </c>
    </row>
    <row r="175" spans="2:21" ht="15">
      <c r="B175" s="104"/>
      <c r="C175" s="105"/>
      <c r="D175" s="105"/>
      <c r="E175" s="105"/>
      <c r="F175" s="106"/>
      <c r="G175" s="106"/>
      <c r="H175" s="106"/>
      <c r="I175" s="105"/>
      <c r="J175" s="105"/>
      <c r="K175" s="105"/>
      <c r="L175" s="105"/>
      <c r="M175" s="105"/>
      <c r="N175" s="105"/>
      <c r="O175" s="107"/>
      <c r="P175" s="107"/>
      <c r="Q175" s="107"/>
      <c r="R175" s="107"/>
      <c r="S175" s="107"/>
      <c r="T175" s="108"/>
      <c r="U175" s="40">
        <v>158</v>
      </c>
    </row>
    <row r="176" spans="2:21" ht="15">
      <c r="B176" s="104"/>
      <c r="C176" s="105"/>
      <c r="D176" s="105"/>
      <c r="E176" s="105"/>
      <c r="F176" s="106"/>
      <c r="G176" s="106"/>
      <c r="H176" s="106"/>
      <c r="I176" s="105"/>
      <c r="J176" s="105"/>
      <c r="K176" s="105"/>
      <c r="L176" s="105"/>
      <c r="M176" s="105"/>
      <c r="N176" s="105"/>
      <c r="O176" s="107"/>
      <c r="P176" s="107"/>
      <c r="Q176" s="107"/>
      <c r="R176" s="107"/>
      <c r="S176" s="107"/>
      <c r="T176" s="108"/>
      <c r="U176" s="40">
        <v>159</v>
      </c>
    </row>
    <row r="177" spans="2:21" ht="15">
      <c r="B177" s="104"/>
      <c r="C177" s="105"/>
      <c r="D177" s="105"/>
      <c r="E177" s="105"/>
      <c r="F177" s="106"/>
      <c r="G177" s="106"/>
      <c r="H177" s="106"/>
      <c r="I177" s="105"/>
      <c r="J177" s="105"/>
      <c r="K177" s="105"/>
      <c r="L177" s="105"/>
      <c r="M177" s="105"/>
      <c r="N177" s="105"/>
      <c r="O177" s="107"/>
      <c r="P177" s="107"/>
      <c r="Q177" s="107"/>
      <c r="R177" s="107"/>
      <c r="S177" s="107"/>
      <c r="T177" s="108"/>
      <c r="U177" s="39">
        <v>160</v>
      </c>
    </row>
    <row r="178" spans="2:21" ht="15">
      <c r="B178" s="104"/>
      <c r="C178" s="105"/>
      <c r="D178" s="105"/>
      <c r="E178" s="105"/>
      <c r="F178" s="106"/>
      <c r="G178" s="106"/>
      <c r="H178" s="106"/>
      <c r="I178" s="105"/>
      <c r="J178" s="105"/>
      <c r="K178" s="105"/>
      <c r="L178" s="105"/>
      <c r="M178" s="105"/>
      <c r="N178" s="105"/>
      <c r="O178" s="107"/>
      <c r="P178" s="107"/>
      <c r="Q178" s="107"/>
      <c r="R178" s="107"/>
      <c r="S178" s="107"/>
      <c r="T178" s="108"/>
      <c r="U178" s="40">
        <v>161</v>
      </c>
    </row>
    <row r="179" spans="2:21" ht="15">
      <c r="B179" s="104"/>
      <c r="C179" s="105"/>
      <c r="D179" s="105"/>
      <c r="E179" s="105"/>
      <c r="F179" s="106"/>
      <c r="G179" s="106"/>
      <c r="H179" s="106"/>
      <c r="I179" s="105"/>
      <c r="J179" s="105"/>
      <c r="K179" s="105"/>
      <c r="L179" s="105"/>
      <c r="M179" s="105"/>
      <c r="N179" s="105"/>
      <c r="O179" s="107"/>
      <c r="P179" s="107"/>
      <c r="Q179" s="107"/>
      <c r="R179" s="107"/>
      <c r="S179" s="107"/>
      <c r="T179" s="108"/>
      <c r="U179" s="40">
        <v>162</v>
      </c>
    </row>
    <row r="180" spans="2:21" ht="15">
      <c r="B180" s="104"/>
      <c r="C180" s="105"/>
      <c r="D180" s="105"/>
      <c r="E180" s="105"/>
      <c r="F180" s="106"/>
      <c r="G180" s="106"/>
      <c r="H180" s="106"/>
      <c r="I180" s="105"/>
      <c r="J180" s="105"/>
      <c r="K180" s="105"/>
      <c r="L180" s="105"/>
      <c r="M180" s="105"/>
      <c r="N180" s="105"/>
      <c r="O180" s="107"/>
      <c r="P180" s="107"/>
      <c r="Q180" s="107"/>
      <c r="R180" s="107"/>
      <c r="S180" s="107"/>
      <c r="T180" s="108"/>
      <c r="U180" s="39">
        <v>163</v>
      </c>
    </row>
    <row r="181" spans="2:21" ht="15">
      <c r="B181" s="104"/>
      <c r="C181" s="105"/>
      <c r="D181" s="105"/>
      <c r="E181" s="105"/>
      <c r="F181" s="106"/>
      <c r="G181" s="106"/>
      <c r="H181" s="106"/>
      <c r="I181" s="105"/>
      <c r="J181" s="105"/>
      <c r="K181" s="105"/>
      <c r="L181" s="105"/>
      <c r="M181" s="105"/>
      <c r="N181" s="105"/>
      <c r="O181" s="107"/>
      <c r="P181" s="107"/>
      <c r="Q181" s="107"/>
      <c r="R181" s="107"/>
      <c r="S181" s="107"/>
      <c r="T181" s="108"/>
      <c r="U181" s="40">
        <v>164</v>
      </c>
    </row>
    <row r="182" spans="2:21" ht="15">
      <c r="B182" s="104"/>
      <c r="C182" s="105"/>
      <c r="D182" s="105"/>
      <c r="E182" s="105"/>
      <c r="F182" s="106"/>
      <c r="G182" s="106"/>
      <c r="H182" s="106"/>
      <c r="I182" s="105"/>
      <c r="J182" s="105"/>
      <c r="K182" s="105"/>
      <c r="L182" s="105"/>
      <c r="M182" s="105"/>
      <c r="N182" s="105"/>
      <c r="O182" s="107"/>
      <c r="P182" s="107"/>
      <c r="Q182" s="107"/>
      <c r="R182" s="107"/>
      <c r="S182" s="107"/>
      <c r="T182" s="108"/>
      <c r="U182" s="40">
        <v>165</v>
      </c>
    </row>
    <row r="183" spans="2:21" ht="15">
      <c r="B183" s="104"/>
      <c r="C183" s="105"/>
      <c r="D183" s="105"/>
      <c r="E183" s="105"/>
      <c r="F183" s="106"/>
      <c r="G183" s="106"/>
      <c r="H183" s="106"/>
      <c r="I183" s="105"/>
      <c r="J183" s="105"/>
      <c r="K183" s="105"/>
      <c r="L183" s="105"/>
      <c r="M183" s="105"/>
      <c r="N183" s="105"/>
      <c r="O183" s="107"/>
      <c r="P183" s="107"/>
      <c r="Q183" s="107"/>
      <c r="R183" s="107"/>
      <c r="S183" s="107"/>
      <c r="T183" s="108"/>
      <c r="U183" s="39">
        <v>166</v>
      </c>
    </row>
    <row r="184" spans="2:21" ht="15">
      <c r="B184" s="104"/>
      <c r="C184" s="105"/>
      <c r="D184" s="105"/>
      <c r="E184" s="105"/>
      <c r="F184" s="106"/>
      <c r="G184" s="106"/>
      <c r="H184" s="106"/>
      <c r="I184" s="105"/>
      <c r="J184" s="105"/>
      <c r="K184" s="105"/>
      <c r="L184" s="105"/>
      <c r="M184" s="105"/>
      <c r="N184" s="105"/>
      <c r="O184" s="107"/>
      <c r="P184" s="107"/>
      <c r="Q184" s="107"/>
      <c r="R184" s="107"/>
      <c r="S184" s="107"/>
      <c r="T184" s="108"/>
      <c r="U184" s="40">
        <v>167</v>
      </c>
    </row>
    <row r="185" spans="2:21" ht="15">
      <c r="B185" s="104"/>
      <c r="C185" s="105"/>
      <c r="D185" s="105"/>
      <c r="E185" s="105"/>
      <c r="F185" s="106"/>
      <c r="G185" s="106"/>
      <c r="H185" s="106"/>
      <c r="I185" s="105"/>
      <c r="J185" s="105"/>
      <c r="K185" s="105"/>
      <c r="L185" s="105"/>
      <c r="M185" s="105"/>
      <c r="N185" s="105"/>
      <c r="O185" s="107"/>
      <c r="P185" s="107"/>
      <c r="Q185" s="107"/>
      <c r="R185" s="107"/>
      <c r="S185" s="107"/>
      <c r="T185" s="108"/>
      <c r="U185" s="40">
        <v>168</v>
      </c>
    </row>
    <row r="186" spans="2:21" ht="15">
      <c r="B186" s="104"/>
      <c r="C186" s="105"/>
      <c r="D186" s="105"/>
      <c r="E186" s="105"/>
      <c r="F186" s="106"/>
      <c r="G186" s="106"/>
      <c r="H186" s="106"/>
      <c r="I186" s="105"/>
      <c r="J186" s="105"/>
      <c r="K186" s="105"/>
      <c r="L186" s="105"/>
      <c r="M186" s="105"/>
      <c r="N186" s="105"/>
      <c r="O186" s="107"/>
      <c r="P186" s="107"/>
      <c r="Q186" s="107"/>
      <c r="R186" s="107"/>
      <c r="S186" s="107"/>
      <c r="T186" s="108"/>
      <c r="U186" s="39">
        <v>169</v>
      </c>
    </row>
    <row r="187" spans="2:21" ht="15">
      <c r="B187" s="104"/>
      <c r="C187" s="105"/>
      <c r="D187" s="105"/>
      <c r="E187" s="105"/>
      <c r="F187" s="106"/>
      <c r="G187" s="106"/>
      <c r="H187" s="106"/>
      <c r="I187" s="105"/>
      <c r="J187" s="105"/>
      <c r="K187" s="105"/>
      <c r="L187" s="105"/>
      <c r="M187" s="105"/>
      <c r="N187" s="105"/>
      <c r="O187" s="107"/>
      <c r="P187" s="107"/>
      <c r="Q187" s="107"/>
      <c r="R187" s="107"/>
      <c r="S187" s="107"/>
      <c r="T187" s="108"/>
      <c r="U187" s="40">
        <v>170</v>
      </c>
    </row>
    <row r="188" spans="2:21" ht="15">
      <c r="B188" s="104"/>
      <c r="C188" s="105"/>
      <c r="D188" s="105"/>
      <c r="E188" s="105"/>
      <c r="F188" s="106"/>
      <c r="G188" s="106"/>
      <c r="H188" s="106"/>
      <c r="I188" s="105"/>
      <c r="J188" s="105"/>
      <c r="K188" s="105"/>
      <c r="L188" s="105"/>
      <c r="M188" s="105"/>
      <c r="N188" s="105"/>
      <c r="O188" s="107"/>
      <c r="P188" s="107"/>
      <c r="Q188" s="107"/>
      <c r="R188" s="107"/>
      <c r="S188" s="107"/>
      <c r="T188" s="108"/>
      <c r="U188" s="40">
        <v>171</v>
      </c>
    </row>
    <row r="189" spans="2:21" ht="15">
      <c r="B189" s="104"/>
      <c r="C189" s="105"/>
      <c r="D189" s="105"/>
      <c r="E189" s="105"/>
      <c r="F189" s="106"/>
      <c r="G189" s="106"/>
      <c r="H189" s="106"/>
      <c r="I189" s="105"/>
      <c r="J189" s="105"/>
      <c r="K189" s="105"/>
      <c r="L189" s="105"/>
      <c r="M189" s="105"/>
      <c r="N189" s="105"/>
      <c r="O189" s="107"/>
      <c r="P189" s="107"/>
      <c r="Q189" s="107"/>
      <c r="R189" s="107"/>
      <c r="S189" s="107"/>
      <c r="T189" s="108"/>
      <c r="U189" s="39">
        <v>172</v>
      </c>
    </row>
    <row r="190" spans="2:21" ht="15">
      <c r="B190" s="104"/>
      <c r="C190" s="105"/>
      <c r="D190" s="105"/>
      <c r="E190" s="105"/>
      <c r="F190" s="106"/>
      <c r="G190" s="106"/>
      <c r="H190" s="106"/>
      <c r="I190" s="105"/>
      <c r="J190" s="105"/>
      <c r="K190" s="105"/>
      <c r="L190" s="105"/>
      <c r="M190" s="105"/>
      <c r="N190" s="105"/>
      <c r="O190" s="107"/>
      <c r="P190" s="107"/>
      <c r="Q190" s="107"/>
      <c r="R190" s="107"/>
      <c r="S190" s="107"/>
      <c r="T190" s="108"/>
      <c r="U190" s="40">
        <v>173</v>
      </c>
    </row>
    <row r="191" spans="2:21" ht="15">
      <c r="B191" s="104"/>
      <c r="C191" s="105"/>
      <c r="D191" s="105"/>
      <c r="E191" s="105"/>
      <c r="F191" s="106"/>
      <c r="G191" s="106"/>
      <c r="H191" s="106"/>
      <c r="I191" s="105"/>
      <c r="J191" s="105"/>
      <c r="K191" s="105"/>
      <c r="L191" s="105"/>
      <c r="M191" s="105"/>
      <c r="N191" s="105"/>
      <c r="O191" s="107"/>
      <c r="P191" s="107"/>
      <c r="Q191" s="107"/>
      <c r="R191" s="107"/>
      <c r="S191" s="107"/>
      <c r="T191" s="108"/>
      <c r="U191" s="40">
        <v>174</v>
      </c>
    </row>
    <row r="192" spans="2:21" ht="15">
      <c r="B192" s="104"/>
      <c r="C192" s="105"/>
      <c r="D192" s="105"/>
      <c r="E192" s="105"/>
      <c r="F192" s="106"/>
      <c r="G192" s="106"/>
      <c r="H192" s="106"/>
      <c r="I192" s="105"/>
      <c r="J192" s="105"/>
      <c r="K192" s="105"/>
      <c r="L192" s="105"/>
      <c r="M192" s="105"/>
      <c r="N192" s="105"/>
      <c r="O192" s="107"/>
      <c r="P192" s="107"/>
      <c r="Q192" s="107"/>
      <c r="R192" s="107"/>
      <c r="S192" s="107"/>
      <c r="T192" s="108"/>
      <c r="U192" s="39">
        <v>175</v>
      </c>
    </row>
    <row r="193" spans="2:21" ht="15">
      <c r="B193" s="104"/>
      <c r="C193" s="105"/>
      <c r="D193" s="105"/>
      <c r="E193" s="105"/>
      <c r="F193" s="106"/>
      <c r="G193" s="106"/>
      <c r="H193" s="106"/>
      <c r="I193" s="105"/>
      <c r="J193" s="105"/>
      <c r="K193" s="105"/>
      <c r="L193" s="105"/>
      <c r="M193" s="105"/>
      <c r="N193" s="105"/>
      <c r="O193" s="107"/>
      <c r="P193" s="107"/>
      <c r="Q193" s="107"/>
      <c r="R193" s="107"/>
      <c r="S193" s="107"/>
      <c r="T193" s="108"/>
      <c r="U193" s="40">
        <v>176</v>
      </c>
    </row>
    <row r="194" spans="2:21" ht="15">
      <c r="B194" s="104"/>
      <c r="C194" s="105"/>
      <c r="D194" s="105"/>
      <c r="E194" s="105"/>
      <c r="F194" s="106"/>
      <c r="G194" s="106"/>
      <c r="H194" s="106"/>
      <c r="I194" s="105"/>
      <c r="J194" s="105"/>
      <c r="K194" s="105"/>
      <c r="L194" s="105"/>
      <c r="M194" s="105"/>
      <c r="N194" s="105"/>
      <c r="O194" s="107"/>
      <c r="P194" s="107"/>
      <c r="Q194" s="107"/>
      <c r="R194" s="107"/>
      <c r="S194" s="107"/>
      <c r="T194" s="108"/>
      <c r="U194" s="40">
        <v>177</v>
      </c>
    </row>
    <row r="195" spans="2:21" ht="15">
      <c r="B195" s="104"/>
      <c r="C195" s="105"/>
      <c r="D195" s="105"/>
      <c r="E195" s="105"/>
      <c r="F195" s="106"/>
      <c r="G195" s="106"/>
      <c r="H195" s="106"/>
      <c r="I195" s="105"/>
      <c r="J195" s="105"/>
      <c r="K195" s="105"/>
      <c r="L195" s="105"/>
      <c r="M195" s="105"/>
      <c r="N195" s="105"/>
      <c r="O195" s="107"/>
      <c r="P195" s="107"/>
      <c r="Q195" s="107"/>
      <c r="R195" s="107"/>
      <c r="S195" s="107"/>
      <c r="T195" s="108"/>
      <c r="U195" s="39">
        <v>178</v>
      </c>
    </row>
    <row r="196" spans="2:21" ht="15">
      <c r="B196" s="104"/>
      <c r="C196" s="105"/>
      <c r="D196" s="105"/>
      <c r="E196" s="105"/>
      <c r="F196" s="106"/>
      <c r="G196" s="106"/>
      <c r="H196" s="106"/>
      <c r="I196" s="105"/>
      <c r="J196" s="105"/>
      <c r="K196" s="105"/>
      <c r="L196" s="105"/>
      <c r="M196" s="105"/>
      <c r="N196" s="105"/>
      <c r="O196" s="107"/>
      <c r="P196" s="107"/>
      <c r="Q196" s="107"/>
      <c r="R196" s="107"/>
      <c r="S196" s="107"/>
      <c r="T196" s="108"/>
      <c r="U196" s="40">
        <v>179</v>
      </c>
    </row>
    <row r="197" spans="2:21" ht="15">
      <c r="B197" s="104"/>
      <c r="C197" s="105"/>
      <c r="D197" s="105"/>
      <c r="E197" s="105"/>
      <c r="F197" s="106"/>
      <c r="G197" s="106"/>
      <c r="H197" s="106"/>
      <c r="I197" s="105"/>
      <c r="J197" s="105"/>
      <c r="K197" s="105"/>
      <c r="L197" s="105"/>
      <c r="M197" s="105"/>
      <c r="N197" s="105"/>
      <c r="O197" s="107"/>
      <c r="P197" s="107"/>
      <c r="Q197" s="107"/>
      <c r="R197" s="107"/>
      <c r="S197" s="107"/>
      <c r="T197" s="108"/>
      <c r="U197" s="40">
        <v>180</v>
      </c>
    </row>
    <row r="198" spans="2:21" ht="15">
      <c r="B198" s="104"/>
      <c r="C198" s="105"/>
      <c r="D198" s="105"/>
      <c r="E198" s="105"/>
      <c r="F198" s="106"/>
      <c r="G198" s="106"/>
      <c r="H198" s="106"/>
      <c r="I198" s="105"/>
      <c r="J198" s="105"/>
      <c r="K198" s="105"/>
      <c r="L198" s="105"/>
      <c r="M198" s="105"/>
      <c r="N198" s="105"/>
      <c r="O198" s="107"/>
      <c r="P198" s="107"/>
      <c r="Q198" s="107"/>
      <c r="R198" s="107"/>
      <c r="S198" s="107"/>
      <c r="T198" s="108"/>
      <c r="U198" s="39">
        <v>181</v>
      </c>
    </row>
    <row r="199" spans="2:21" ht="15">
      <c r="B199" s="104"/>
      <c r="C199" s="105"/>
      <c r="D199" s="105"/>
      <c r="E199" s="105"/>
      <c r="F199" s="106"/>
      <c r="G199" s="106"/>
      <c r="H199" s="106"/>
      <c r="I199" s="105"/>
      <c r="J199" s="105"/>
      <c r="K199" s="105"/>
      <c r="L199" s="105"/>
      <c r="M199" s="105"/>
      <c r="N199" s="105"/>
      <c r="O199" s="107"/>
      <c r="P199" s="107"/>
      <c r="Q199" s="107"/>
      <c r="R199" s="107"/>
      <c r="S199" s="107"/>
      <c r="T199" s="108"/>
      <c r="U199" s="40">
        <v>182</v>
      </c>
    </row>
    <row r="200" spans="2:21" ht="15">
      <c r="B200" s="104"/>
      <c r="C200" s="105"/>
      <c r="D200" s="105"/>
      <c r="E200" s="105"/>
      <c r="F200" s="106"/>
      <c r="G200" s="106"/>
      <c r="H200" s="106"/>
      <c r="I200" s="105"/>
      <c r="J200" s="105"/>
      <c r="K200" s="105"/>
      <c r="L200" s="105"/>
      <c r="M200" s="105"/>
      <c r="N200" s="105"/>
      <c r="O200" s="107"/>
      <c r="P200" s="107"/>
      <c r="Q200" s="107"/>
      <c r="R200" s="107"/>
      <c r="S200" s="107"/>
      <c r="T200" s="108"/>
      <c r="U200" s="40">
        <v>183</v>
      </c>
    </row>
    <row r="201" spans="2:21" ht="15">
      <c r="B201" s="104"/>
      <c r="C201" s="105"/>
      <c r="D201" s="105"/>
      <c r="E201" s="105"/>
      <c r="F201" s="106"/>
      <c r="G201" s="106"/>
      <c r="H201" s="106"/>
      <c r="I201" s="105"/>
      <c r="J201" s="105"/>
      <c r="K201" s="105"/>
      <c r="L201" s="105"/>
      <c r="M201" s="105"/>
      <c r="N201" s="105"/>
      <c r="O201" s="107"/>
      <c r="P201" s="107"/>
      <c r="Q201" s="107"/>
      <c r="R201" s="107"/>
      <c r="S201" s="107"/>
      <c r="T201" s="108"/>
      <c r="U201" s="39">
        <v>184</v>
      </c>
    </row>
    <row r="202" spans="2:21" ht="15">
      <c r="B202" s="104"/>
      <c r="C202" s="105"/>
      <c r="D202" s="105"/>
      <c r="E202" s="105"/>
      <c r="F202" s="106"/>
      <c r="G202" s="106"/>
      <c r="H202" s="106"/>
      <c r="I202" s="105"/>
      <c r="J202" s="105"/>
      <c r="K202" s="105"/>
      <c r="L202" s="105"/>
      <c r="M202" s="105"/>
      <c r="N202" s="105"/>
      <c r="O202" s="107"/>
      <c r="P202" s="107"/>
      <c r="Q202" s="107"/>
      <c r="R202" s="107"/>
      <c r="S202" s="107"/>
      <c r="T202" s="108"/>
      <c r="U202" s="40">
        <v>185</v>
      </c>
    </row>
    <row r="203" spans="2:21" ht="15">
      <c r="B203" s="104"/>
      <c r="C203" s="105"/>
      <c r="D203" s="105"/>
      <c r="E203" s="105"/>
      <c r="F203" s="106"/>
      <c r="G203" s="106"/>
      <c r="H203" s="106"/>
      <c r="I203" s="105"/>
      <c r="J203" s="105"/>
      <c r="K203" s="105"/>
      <c r="L203" s="105"/>
      <c r="M203" s="105"/>
      <c r="N203" s="105"/>
      <c r="O203" s="107"/>
      <c r="P203" s="107"/>
      <c r="Q203" s="107"/>
      <c r="R203" s="107"/>
      <c r="S203" s="107"/>
      <c r="T203" s="108"/>
      <c r="U203" s="40">
        <v>186</v>
      </c>
    </row>
    <row r="204" spans="2:21" ht="15">
      <c r="B204" s="104"/>
      <c r="C204" s="105"/>
      <c r="D204" s="105"/>
      <c r="E204" s="105"/>
      <c r="F204" s="106"/>
      <c r="G204" s="106"/>
      <c r="H204" s="106"/>
      <c r="I204" s="105"/>
      <c r="J204" s="105"/>
      <c r="K204" s="105"/>
      <c r="L204" s="105"/>
      <c r="M204" s="105"/>
      <c r="N204" s="105"/>
      <c r="O204" s="107"/>
      <c r="P204" s="107"/>
      <c r="Q204" s="107"/>
      <c r="R204" s="107"/>
      <c r="S204" s="107"/>
      <c r="T204" s="108"/>
      <c r="U204" s="39">
        <v>187</v>
      </c>
    </row>
    <row r="205" spans="2:21" ht="15">
      <c r="B205" s="104"/>
      <c r="C205" s="105"/>
      <c r="D205" s="105"/>
      <c r="E205" s="105"/>
      <c r="F205" s="106"/>
      <c r="G205" s="106"/>
      <c r="H205" s="106"/>
      <c r="I205" s="105"/>
      <c r="J205" s="105"/>
      <c r="K205" s="105"/>
      <c r="L205" s="105"/>
      <c r="M205" s="105"/>
      <c r="N205" s="105"/>
      <c r="O205" s="107"/>
      <c r="P205" s="107"/>
      <c r="Q205" s="107"/>
      <c r="R205" s="107"/>
      <c r="S205" s="107"/>
      <c r="T205" s="108"/>
      <c r="U205" s="40">
        <v>188</v>
      </c>
    </row>
    <row r="206" spans="2:21" ht="15">
      <c r="B206" s="104"/>
      <c r="C206" s="105"/>
      <c r="D206" s="105"/>
      <c r="E206" s="105"/>
      <c r="F206" s="106"/>
      <c r="G206" s="106"/>
      <c r="H206" s="106"/>
      <c r="I206" s="105"/>
      <c r="J206" s="105"/>
      <c r="K206" s="105"/>
      <c r="L206" s="105"/>
      <c r="M206" s="105"/>
      <c r="N206" s="105"/>
      <c r="O206" s="107"/>
      <c r="P206" s="107"/>
      <c r="Q206" s="107"/>
      <c r="R206" s="107"/>
      <c r="S206" s="107"/>
      <c r="T206" s="108"/>
      <c r="U206" s="40">
        <v>189</v>
      </c>
    </row>
    <row r="207" spans="2:21" ht="15">
      <c r="B207" s="104"/>
      <c r="C207" s="105"/>
      <c r="D207" s="105"/>
      <c r="E207" s="105"/>
      <c r="F207" s="106"/>
      <c r="G207" s="106"/>
      <c r="H207" s="106"/>
      <c r="I207" s="105"/>
      <c r="J207" s="105"/>
      <c r="K207" s="105"/>
      <c r="L207" s="105"/>
      <c r="M207" s="105"/>
      <c r="N207" s="105"/>
      <c r="O207" s="107"/>
      <c r="P207" s="107"/>
      <c r="Q207" s="107"/>
      <c r="R207" s="107"/>
      <c r="S207" s="107"/>
      <c r="T207" s="108"/>
      <c r="U207" s="39">
        <v>190</v>
      </c>
    </row>
    <row r="208" spans="2:21" ht="15">
      <c r="B208" s="104"/>
      <c r="C208" s="105"/>
      <c r="D208" s="105"/>
      <c r="E208" s="105"/>
      <c r="F208" s="106"/>
      <c r="G208" s="106"/>
      <c r="H208" s="106"/>
      <c r="I208" s="105"/>
      <c r="J208" s="105"/>
      <c r="K208" s="105"/>
      <c r="L208" s="105"/>
      <c r="M208" s="105"/>
      <c r="N208" s="105"/>
      <c r="O208" s="107"/>
      <c r="P208" s="107"/>
      <c r="Q208" s="107"/>
      <c r="R208" s="107"/>
      <c r="S208" s="107"/>
      <c r="T208" s="108"/>
      <c r="U208" s="40">
        <v>191</v>
      </c>
    </row>
    <row r="209" spans="2:21" ht="15">
      <c r="B209" s="104"/>
      <c r="C209" s="105"/>
      <c r="D209" s="105"/>
      <c r="E209" s="105"/>
      <c r="F209" s="106"/>
      <c r="G209" s="106"/>
      <c r="H209" s="106"/>
      <c r="I209" s="105"/>
      <c r="J209" s="105"/>
      <c r="K209" s="105"/>
      <c r="L209" s="105"/>
      <c r="M209" s="105"/>
      <c r="N209" s="105"/>
      <c r="O209" s="107"/>
      <c r="P209" s="107"/>
      <c r="Q209" s="107"/>
      <c r="R209" s="107"/>
      <c r="S209" s="107"/>
      <c r="T209" s="108"/>
      <c r="U209" s="40">
        <v>192</v>
      </c>
    </row>
    <row r="210" spans="2:21" ht="15">
      <c r="B210" s="104"/>
      <c r="C210" s="105"/>
      <c r="D210" s="105"/>
      <c r="E210" s="105"/>
      <c r="F210" s="106"/>
      <c r="G210" s="106"/>
      <c r="H210" s="106"/>
      <c r="I210" s="105"/>
      <c r="J210" s="105"/>
      <c r="K210" s="105"/>
      <c r="L210" s="105"/>
      <c r="M210" s="105"/>
      <c r="N210" s="105"/>
      <c r="O210" s="107"/>
      <c r="P210" s="107"/>
      <c r="Q210" s="107"/>
      <c r="R210" s="107"/>
      <c r="S210" s="107"/>
      <c r="T210" s="108"/>
      <c r="U210" s="39">
        <v>193</v>
      </c>
    </row>
    <row r="211" spans="2:21" ht="15">
      <c r="B211" s="104"/>
      <c r="C211" s="105"/>
      <c r="D211" s="105"/>
      <c r="E211" s="105"/>
      <c r="F211" s="106"/>
      <c r="G211" s="106"/>
      <c r="H211" s="106"/>
      <c r="I211" s="105"/>
      <c r="J211" s="105"/>
      <c r="K211" s="105"/>
      <c r="L211" s="105"/>
      <c r="M211" s="105"/>
      <c r="N211" s="105"/>
      <c r="O211" s="107"/>
      <c r="P211" s="107"/>
      <c r="Q211" s="107"/>
      <c r="R211" s="107"/>
      <c r="S211" s="107"/>
      <c r="T211" s="108"/>
      <c r="U211" s="40">
        <v>194</v>
      </c>
    </row>
    <row r="212" spans="2:21" ht="15">
      <c r="B212" s="104"/>
      <c r="C212" s="105"/>
      <c r="D212" s="105"/>
      <c r="E212" s="105"/>
      <c r="F212" s="106"/>
      <c r="G212" s="106"/>
      <c r="H212" s="106"/>
      <c r="I212" s="105"/>
      <c r="J212" s="105"/>
      <c r="K212" s="105"/>
      <c r="L212" s="105"/>
      <c r="M212" s="105"/>
      <c r="N212" s="105"/>
      <c r="O212" s="107"/>
      <c r="P212" s="107"/>
      <c r="Q212" s="107"/>
      <c r="R212" s="107"/>
      <c r="S212" s="107"/>
      <c r="T212" s="108"/>
      <c r="U212" s="40">
        <v>195</v>
      </c>
    </row>
    <row r="213" spans="2:21" ht="15">
      <c r="B213" s="104"/>
      <c r="C213" s="105"/>
      <c r="D213" s="105"/>
      <c r="E213" s="105"/>
      <c r="F213" s="106"/>
      <c r="G213" s="106"/>
      <c r="H213" s="106"/>
      <c r="I213" s="105"/>
      <c r="J213" s="105"/>
      <c r="K213" s="105"/>
      <c r="L213" s="105"/>
      <c r="M213" s="105"/>
      <c r="N213" s="105"/>
      <c r="O213" s="107"/>
      <c r="P213" s="107"/>
      <c r="Q213" s="107"/>
      <c r="R213" s="107"/>
      <c r="S213" s="107"/>
      <c r="T213" s="108"/>
      <c r="U213" s="39">
        <v>196</v>
      </c>
    </row>
    <row r="214" spans="2:21" ht="15">
      <c r="B214" s="104"/>
      <c r="C214" s="105"/>
      <c r="D214" s="105"/>
      <c r="E214" s="105"/>
      <c r="F214" s="106"/>
      <c r="G214" s="106"/>
      <c r="H214" s="106"/>
      <c r="I214" s="105"/>
      <c r="J214" s="105"/>
      <c r="K214" s="105"/>
      <c r="L214" s="105"/>
      <c r="M214" s="105"/>
      <c r="N214" s="105"/>
      <c r="O214" s="107"/>
      <c r="P214" s="107"/>
      <c r="Q214" s="107"/>
      <c r="R214" s="107"/>
      <c r="S214" s="107"/>
      <c r="T214" s="108"/>
      <c r="U214" s="40">
        <v>197</v>
      </c>
    </row>
    <row r="215" spans="2:21" ht="15">
      <c r="B215" s="104"/>
      <c r="C215" s="105"/>
      <c r="D215" s="105"/>
      <c r="E215" s="105"/>
      <c r="F215" s="106"/>
      <c r="G215" s="106"/>
      <c r="H215" s="106"/>
      <c r="I215" s="105"/>
      <c r="J215" s="105"/>
      <c r="K215" s="105"/>
      <c r="L215" s="105"/>
      <c r="M215" s="105"/>
      <c r="N215" s="105"/>
      <c r="O215" s="107"/>
      <c r="P215" s="107"/>
      <c r="Q215" s="107"/>
      <c r="R215" s="107"/>
      <c r="S215" s="107"/>
      <c r="T215" s="108"/>
      <c r="U215" s="40">
        <v>198</v>
      </c>
    </row>
    <row r="216" spans="2:21" ht="15">
      <c r="B216" s="104"/>
      <c r="C216" s="105"/>
      <c r="D216" s="105"/>
      <c r="E216" s="105"/>
      <c r="F216" s="106"/>
      <c r="G216" s="106"/>
      <c r="H216" s="106"/>
      <c r="I216" s="105"/>
      <c r="J216" s="105"/>
      <c r="K216" s="105"/>
      <c r="L216" s="105"/>
      <c r="M216" s="105"/>
      <c r="N216" s="105"/>
      <c r="O216" s="107"/>
      <c r="P216" s="107"/>
      <c r="Q216" s="107"/>
      <c r="R216" s="107"/>
      <c r="S216" s="107"/>
      <c r="T216" s="108"/>
      <c r="U216" s="39">
        <v>199</v>
      </c>
    </row>
    <row r="217" spans="2:21" ht="15">
      <c r="B217" s="104"/>
      <c r="C217" s="105"/>
      <c r="D217" s="105"/>
      <c r="E217" s="105"/>
      <c r="F217" s="106"/>
      <c r="G217" s="106"/>
      <c r="H217" s="106"/>
      <c r="I217" s="105"/>
      <c r="J217" s="105"/>
      <c r="K217" s="105"/>
      <c r="L217" s="105"/>
      <c r="M217" s="105"/>
      <c r="N217" s="105"/>
      <c r="O217" s="107"/>
      <c r="P217" s="107"/>
      <c r="Q217" s="107"/>
      <c r="R217" s="107"/>
      <c r="S217" s="107"/>
      <c r="T217" s="108"/>
      <c r="U217" s="40">
        <v>200</v>
      </c>
    </row>
    <row r="218" spans="2:21" ht="15">
      <c r="B218" s="104"/>
      <c r="C218" s="105"/>
      <c r="D218" s="105"/>
      <c r="E218" s="105"/>
      <c r="F218" s="106"/>
      <c r="G218" s="106"/>
      <c r="H218" s="106"/>
      <c r="I218" s="105"/>
      <c r="J218" s="105"/>
      <c r="K218" s="105"/>
      <c r="L218" s="105"/>
      <c r="M218" s="105"/>
      <c r="N218" s="105"/>
      <c r="O218" s="107"/>
      <c r="P218" s="107"/>
      <c r="Q218" s="107"/>
      <c r="R218" s="107"/>
      <c r="S218" s="107"/>
      <c r="T218" s="108"/>
      <c r="U218" s="40">
        <v>201</v>
      </c>
    </row>
    <row r="219" spans="2:21" ht="15">
      <c r="B219" s="104"/>
      <c r="C219" s="105"/>
      <c r="D219" s="105"/>
      <c r="E219" s="105"/>
      <c r="F219" s="106"/>
      <c r="G219" s="106"/>
      <c r="H219" s="106"/>
      <c r="I219" s="105"/>
      <c r="J219" s="105"/>
      <c r="K219" s="105"/>
      <c r="L219" s="105"/>
      <c r="M219" s="105"/>
      <c r="N219" s="105"/>
      <c r="O219" s="107"/>
      <c r="P219" s="107"/>
      <c r="Q219" s="107"/>
      <c r="R219" s="107"/>
      <c r="S219" s="107"/>
      <c r="T219" s="108"/>
      <c r="U219" s="39">
        <v>202</v>
      </c>
    </row>
    <row r="220" spans="2:21" ht="15">
      <c r="B220" s="104"/>
      <c r="C220" s="105"/>
      <c r="D220" s="105"/>
      <c r="E220" s="105"/>
      <c r="F220" s="106"/>
      <c r="G220" s="106"/>
      <c r="H220" s="106"/>
      <c r="I220" s="105"/>
      <c r="J220" s="105"/>
      <c r="K220" s="105"/>
      <c r="L220" s="105"/>
      <c r="M220" s="105"/>
      <c r="N220" s="105"/>
      <c r="O220" s="107"/>
      <c r="P220" s="107"/>
      <c r="Q220" s="107"/>
      <c r="R220" s="107"/>
      <c r="S220" s="107"/>
      <c r="T220" s="108"/>
      <c r="U220" s="40">
        <v>203</v>
      </c>
    </row>
    <row r="221" spans="2:21" ht="15">
      <c r="B221" s="104"/>
      <c r="C221" s="105"/>
      <c r="D221" s="105"/>
      <c r="E221" s="105"/>
      <c r="F221" s="106"/>
      <c r="G221" s="106"/>
      <c r="H221" s="106"/>
      <c r="I221" s="105"/>
      <c r="J221" s="105"/>
      <c r="K221" s="105"/>
      <c r="L221" s="105"/>
      <c r="M221" s="105"/>
      <c r="N221" s="105"/>
      <c r="O221" s="107"/>
      <c r="P221" s="107"/>
      <c r="Q221" s="107"/>
      <c r="R221" s="107"/>
      <c r="S221" s="107"/>
      <c r="T221" s="108"/>
      <c r="U221" s="40">
        <v>204</v>
      </c>
    </row>
    <row r="222" spans="2:21" ht="15">
      <c r="B222" s="104"/>
      <c r="C222" s="105"/>
      <c r="D222" s="105"/>
      <c r="E222" s="105"/>
      <c r="F222" s="106"/>
      <c r="G222" s="106"/>
      <c r="H222" s="106"/>
      <c r="I222" s="105"/>
      <c r="J222" s="105"/>
      <c r="K222" s="105"/>
      <c r="L222" s="105"/>
      <c r="M222" s="105"/>
      <c r="N222" s="105"/>
      <c r="O222" s="107"/>
      <c r="P222" s="107"/>
      <c r="Q222" s="107"/>
      <c r="R222" s="107"/>
      <c r="S222" s="107"/>
      <c r="T222" s="108"/>
      <c r="U222" s="39">
        <v>205</v>
      </c>
    </row>
    <row r="223" spans="2:21" ht="15">
      <c r="B223" s="104"/>
      <c r="C223" s="105"/>
      <c r="D223" s="105"/>
      <c r="E223" s="105"/>
      <c r="F223" s="106"/>
      <c r="G223" s="106"/>
      <c r="H223" s="106"/>
      <c r="I223" s="105"/>
      <c r="J223" s="105"/>
      <c r="K223" s="105"/>
      <c r="L223" s="105"/>
      <c r="M223" s="105"/>
      <c r="N223" s="105"/>
      <c r="O223" s="107"/>
      <c r="P223" s="107"/>
      <c r="Q223" s="107"/>
      <c r="R223" s="107"/>
      <c r="S223" s="107"/>
      <c r="T223" s="108"/>
      <c r="U223" s="40">
        <v>206</v>
      </c>
    </row>
    <row r="224" spans="2:21" ht="15">
      <c r="B224" s="104"/>
      <c r="C224" s="105"/>
      <c r="D224" s="105"/>
      <c r="E224" s="105"/>
      <c r="F224" s="106"/>
      <c r="G224" s="106"/>
      <c r="H224" s="106"/>
      <c r="I224" s="105"/>
      <c r="J224" s="105"/>
      <c r="K224" s="105"/>
      <c r="L224" s="105"/>
      <c r="M224" s="105"/>
      <c r="N224" s="105"/>
      <c r="O224" s="107"/>
      <c r="P224" s="107"/>
      <c r="Q224" s="107"/>
      <c r="R224" s="107"/>
      <c r="S224" s="107"/>
      <c r="T224" s="108"/>
      <c r="U224" s="40">
        <v>207</v>
      </c>
    </row>
    <row r="225" spans="2:21" ht="15">
      <c r="B225" s="104"/>
      <c r="C225" s="105"/>
      <c r="D225" s="105"/>
      <c r="E225" s="105"/>
      <c r="F225" s="106"/>
      <c r="G225" s="106"/>
      <c r="H225" s="106"/>
      <c r="I225" s="105"/>
      <c r="J225" s="105"/>
      <c r="K225" s="105"/>
      <c r="L225" s="105"/>
      <c r="M225" s="105"/>
      <c r="N225" s="105"/>
      <c r="O225" s="107"/>
      <c r="P225" s="107"/>
      <c r="Q225" s="107"/>
      <c r="R225" s="107"/>
      <c r="S225" s="107"/>
      <c r="T225" s="108"/>
      <c r="U225" s="39">
        <v>208</v>
      </c>
    </row>
    <row r="226" spans="2:21" ht="15">
      <c r="B226" s="104"/>
      <c r="C226" s="105"/>
      <c r="D226" s="105"/>
      <c r="E226" s="105"/>
      <c r="F226" s="106"/>
      <c r="G226" s="106"/>
      <c r="H226" s="106"/>
      <c r="I226" s="105"/>
      <c r="J226" s="105"/>
      <c r="K226" s="105"/>
      <c r="L226" s="105"/>
      <c r="M226" s="105"/>
      <c r="N226" s="105"/>
      <c r="O226" s="107"/>
      <c r="P226" s="107"/>
      <c r="Q226" s="107"/>
      <c r="R226" s="107"/>
      <c r="S226" s="107"/>
      <c r="T226" s="108"/>
      <c r="U226" s="40">
        <v>209</v>
      </c>
    </row>
    <row r="227" spans="2:21" ht="15">
      <c r="B227" s="104"/>
      <c r="C227" s="105"/>
      <c r="D227" s="105"/>
      <c r="E227" s="105"/>
      <c r="F227" s="106"/>
      <c r="G227" s="106"/>
      <c r="H227" s="106"/>
      <c r="I227" s="105"/>
      <c r="J227" s="105"/>
      <c r="K227" s="105"/>
      <c r="L227" s="105"/>
      <c r="M227" s="105"/>
      <c r="N227" s="105"/>
      <c r="O227" s="107"/>
      <c r="P227" s="107"/>
      <c r="Q227" s="107"/>
      <c r="R227" s="107"/>
      <c r="S227" s="107"/>
      <c r="T227" s="108"/>
      <c r="U227" s="40">
        <v>210</v>
      </c>
    </row>
    <row r="228" spans="2:21" ht="15">
      <c r="B228" s="104"/>
      <c r="C228" s="105"/>
      <c r="D228" s="105"/>
      <c r="E228" s="105"/>
      <c r="F228" s="106"/>
      <c r="G228" s="106"/>
      <c r="H228" s="106"/>
      <c r="I228" s="105"/>
      <c r="J228" s="105"/>
      <c r="K228" s="105"/>
      <c r="L228" s="105"/>
      <c r="M228" s="105"/>
      <c r="N228" s="105"/>
      <c r="O228" s="107"/>
      <c r="P228" s="107"/>
      <c r="Q228" s="107"/>
      <c r="R228" s="107"/>
      <c r="S228" s="107"/>
      <c r="T228" s="108"/>
      <c r="U228" s="39">
        <v>211</v>
      </c>
    </row>
    <row r="229" spans="2:21" ht="15">
      <c r="B229" s="104"/>
      <c r="C229" s="105"/>
      <c r="D229" s="105"/>
      <c r="E229" s="105"/>
      <c r="F229" s="106"/>
      <c r="G229" s="106"/>
      <c r="H229" s="106"/>
      <c r="I229" s="105"/>
      <c r="J229" s="105"/>
      <c r="K229" s="105"/>
      <c r="L229" s="105"/>
      <c r="M229" s="105"/>
      <c r="N229" s="105"/>
      <c r="O229" s="107"/>
      <c r="P229" s="107"/>
      <c r="Q229" s="107"/>
      <c r="R229" s="107"/>
      <c r="S229" s="107"/>
      <c r="T229" s="108"/>
      <c r="U229" s="40">
        <v>212</v>
      </c>
    </row>
    <row r="230" spans="2:21" ht="15">
      <c r="B230" s="104"/>
      <c r="C230" s="105"/>
      <c r="D230" s="105"/>
      <c r="E230" s="105"/>
      <c r="F230" s="106"/>
      <c r="G230" s="106"/>
      <c r="H230" s="106"/>
      <c r="I230" s="105"/>
      <c r="J230" s="105"/>
      <c r="K230" s="105"/>
      <c r="L230" s="105"/>
      <c r="M230" s="105"/>
      <c r="N230" s="105"/>
      <c r="O230" s="107"/>
      <c r="P230" s="107"/>
      <c r="Q230" s="107"/>
      <c r="R230" s="107"/>
      <c r="S230" s="107"/>
      <c r="T230" s="108"/>
      <c r="U230" s="40">
        <v>213</v>
      </c>
    </row>
    <row r="231" spans="2:21" ht="15">
      <c r="B231" s="104"/>
      <c r="C231" s="105"/>
      <c r="D231" s="105"/>
      <c r="E231" s="105"/>
      <c r="F231" s="106"/>
      <c r="G231" s="106"/>
      <c r="H231" s="106"/>
      <c r="I231" s="105"/>
      <c r="J231" s="105"/>
      <c r="K231" s="105"/>
      <c r="L231" s="105"/>
      <c r="M231" s="105"/>
      <c r="N231" s="105"/>
      <c r="O231" s="107"/>
      <c r="P231" s="107"/>
      <c r="Q231" s="107"/>
      <c r="R231" s="107"/>
      <c r="S231" s="107"/>
      <c r="T231" s="108"/>
      <c r="U231" s="39">
        <v>214</v>
      </c>
    </row>
    <row r="232" spans="2:21" ht="15">
      <c r="B232" s="104"/>
      <c r="C232" s="105"/>
      <c r="D232" s="105"/>
      <c r="E232" s="105"/>
      <c r="F232" s="106"/>
      <c r="G232" s="106"/>
      <c r="H232" s="106"/>
      <c r="I232" s="105"/>
      <c r="J232" s="105"/>
      <c r="K232" s="105"/>
      <c r="L232" s="105"/>
      <c r="M232" s="105"/>
      <c r="N232" s="105"/>
      <c r="O232" s="107"/>
      <c r="P232" s="107"/>
      <c r="Q232" s="107"/>
      <c r="R232" s="107"/>
      <c r="S232" s="107"/>
      <c r="T232" s="108"/>
      <c r="U232" s="40">
        <v>215</v>
      </c>
    </row>
    <row r="233" spans="2:21" ht="15">
      <c r="B233" s="104"/>
      <c r="C233" s="105"/>
      <c r="D233" s="105"/>
      <c r="E233" s="105"/>
      <c r="F233" s="106"/>
      <c r="G233" s="106"/>
      <c r="H233" s="106"/>
      <c r="I233" s="105"/>
      <c r="J233" s="105"/>
      <c r="K233" s="105"/>
      <c r="L233" s="105"/>
      <c r="M233" s="105"/>
      <c r="N233" s="105"/>
      <c r="O233" s="107"/>
      <c r="P233" s="107"/>
      <c r="Q233" s="107"/>
      <c r="R233" s="107"/>
      <c r="S233" s="107"/>
      <c r="T233" s="108"/>
      <c r="U233" s="40">
        <v>216</v>
      </c>
    </row>
    <row r="234" spans="2:21" ht="15">
      <c r="B234" s="104"/>
      <c r="C234" s="105"/>
      <c r="D234" s="105"/>
      <c r="E234" s="105"/>
      <c r="F234" s="106"/>
      <c r="G234" s="106"/>
      <c r="H234" s="106"/>
      <c r="I234" s="105"/>
      <c r="J234" s="105"/>
      <c r="K234" s="105"/>
      <c r="L234" s="105"/>
      <c r="M234" s="105"/>
      <c r="N234" s="105"/>
      <c r="O234" s="107"/>
      <c r="P234" s="107"/>
      <c r="Q234" s="107"/>
      <c r="R234" s="107"/>
      <c r="S234" s="107"/>
      <c r="T234" s="108"/>
      <c r="U234" s="39">
        <v>217</v>
      </c>
    </row>
    <row r="235" spans="2:21" ht="15">
      <c r="B235" s="104"/>
      <c r="C235" s="105"/>
      <c r="D235" s="105"/>
      <c r="E235" s="105"/>
      <c r="F235" s="106"/>
      <c r="G235" s="106"/>
      <c r="H235" s="106"/>
      <c r="I235" s="105"/>
      <c r="J235" s="105"/>
      <c r="K235" s="105"/>
      <c r="L235" s="105"/>
      <c r="M235" s="105"/>
      <c r="N235" s="105"/>
      <c r="O235" s="107"/>
      <c r="P235" s="107"/>
      <c r="Q235" s="107"/>
      <c r="R235" s="107"/>
      <c r="S235" s="107"/>
      <c r="T235" s="108"/>
      <c r="U235" s="40">
        <v>218</v>
      </c>
    </row>
    <row r="236" spans="2:21" ht="15">
      <c r="B236" s="104"/>
      <c r="C236" s="105"/>
      <c r="D236" s="105"/>
      <c r="E236" s="105"/>
      <c r="F236" s="106"/>
      <c r="G236" s="106"/>
      <c r="H236" s="106"/>
      <c r="I236" s="105"/>
      <c r="J236" s="105"/>
      <c r="K236" s="105"/>
      <c r="L236" s="105"/>
      <c r="M236" s="105"/>
      <c r="N236" s="105"/>
      <c r="O236" s="107"/>
      <c r="P236" s="107"/>
      <c r="Q236" s="107"/>
      <c r="R236" s="107"/>
      <c r="S236" s="107"/>
      <c r="T236" s="108"/>
      <c r="U236" s="40">
        <v>219</v>
      </c>
    </row>
    <row r="237" spans="2:21" ht="15">
      <c r="B237" s="104"/>
      <c r="C237" s="105"/>
      <c r="D237" s="105"/>
      <c r="E237" s="105"/>
      <c r="F237" s="106"/>
      <c r="G237" s="106"/>
      <c r="H237" s="106"/>
      <c r="I237" s="105"/>
      <c r="J237" s="105"/>
      <c r="K237" s="105"/>
      <c r="L237" s="105"/>
      <c r="M237" s="105"/>
      <c r="N237" s="105"/>
      <c r="O237" s="107"/>
      <c r="P237" s="107"/>
      <c r="Q237" s="107"/>
      <c r="R237" s="107"/>
      <c r="S237" s="107"/>
      <c r="T237" s="108"/>
      <c r="U237" s="39">
        <v>220</v>
      </c>
    </row>
    <row r="238" spans="2:21" ht="15">
      <c r="B238" s="104"/>
      <c r="C238" s="105"/>
      <c r="D238" s="105"/>
      <c r="E238" s="105"/>
      <c r="F238" s="106"/>
      <c r="G238" s="106"/>
      <c r="H238" s="106"/>
      <c r="I238" s="105"/>
      <c r="J238" s="105"/>
      <c r="K238" s="105"/>
      <c r="L238" s="105"/>
      <c r="M238" s="105"/>
      <c r="N238" s="105"/>
      <c r="O238" s="107"/>
      <c r="P238" s="107"/>
      <c r="Q238" s="107"/>
      <c r="R238" s="107"/>
      <c r="S238" s="107"/>
      <c r="T238" s="108"/>
      <c r="U238" s="40">
        <v>221</v>
      </c>
    </row>
    <row r="239" spans="2:21" ht="15">
      <c r="B239" s="104"/>
      <c r="C239" s="105"/>
      <c r="D239" s="105"/>
      <c r="E239" s="105"/>
      <c r="F239" s="106"/>
      <c r="G239" s="106"/>
      <c r="H239" s="106"/>
      <c r="I239" s="105"/>
      <c r="J239" s="105"/>
      <c r="K239" s="105"/>
      <c r="L239" s="105"/>
      <c r="M239" s="105"/>
      <c r="N239" s="105"/>
      <c r="O239" s="107"/>
      <c r="P239" s="107"/>
      <c r="Q239" s="107"/>
      <c r="R239" s="107"/>
      <c r="S239" s="107"/>
      <c r="T239" s="108"/>
      <c r="U239" s="40">
        <v>222</v>
      </c>
    </row>
    <row r="240" spans="2:21" ht="15">
      <c r="B240" s="104"/>
      <c r="C240" s="105"/>
      <c r="D240" s="105"/>
      <c r="E240" s="105"/>
      <c r="F240" s="106"/>
      <c r="G240" s="106"/>
      <c r="H240" s="106"/>
      <c r="I240" s="105"/>
      <c r="J240" s="105"/>
      <c r="K240" s="105"/>
      <c r="L240" s="105"/>
      <c r="M240" s="105"/>
      <c r="N240" s="105"/>
      <c r="O240" s="107"/>
      <c r="P240" s="107"/>
      <c r="Q240" s="107"/>
      <c r="R240" s="107"/>
      <c r="S240" s="107"/>
      <c r="T240" s="108"/>
      <c r="U240" s="39">
        <v>223</v>
      </c>
    </row>
    <row r="241" spans="2:21" ht="15">
      <c r="B241" s="104"/>
      <c r="C241" s="105"/>
      <c r="D241" s="105"/>
      <c r="E241" s="105"/>
      <c r="F241" s="106"/>
      <c r="G241" s="106"/>
      <c r="H241" s="106"/>
      <c r="I241" s="105"/>
      <c r="J241" s="105"/>
      <c r="K241" s="105"/>
      <c r="L241" s="105"/>
      <c r="M241" s="105"/>
      <c r="N241" s="105"/>
      <c r="O241" s="107"/>
      <c r="P241" s="107"/>
      <c r="Q241" s="107"/>
      <c r="R241" s="107"/>
      <c r="S241" s="107"/>
      <c r="T241" s="108"/>
      <c r="U241" s="40">
        <v>224</v>
      </c>
    </row>
    <row r="242" spans="2:21" ht="15">
      <c r="B242" s="104"/>
      <c r="C242" s="105"/>
      <c r="D242" s="105"/>
      <c r="E242" s="105"/>
      <c r="F242" s="106"/>
      <c r="G242" s="106"/>
      <c r="H242" s="106"/>
      <c r="I242" s="105"/>
      <c r="J242" s="105"/>
      <c r="K242" s="105"/>
      <c r="L242" s="105"/>
      <c r="M242" s="105"/>
      <c r="N242" s="105"/>
      <c r="O242" s="107"/>
      <c r="P242" s="107"/>
      <c r="Q242" s="107"/>
      <c r="R242" s="107"/>
      <c r="S242" s="107"/>
      <c r="T242" s="108"/>
      <c r="U242" s="40">
        <v>225</v>
      </c>
    </row>
    <row r="243" spans="2:21" ht="15">
      <c r="B243" s="104"/>
      <c r="C243" s="105"/>
      <c r="D243" s="105"/>
      <c r="E243" s="105"/>
      <c r="F243" s="106"/>
      <c r="G243" s="106"/>
      <c r="H243" s="106"/>
      <c r="I243" s="105"/>
      <c r="J243" s="105"/>
      <c r="K243" s="105"/>
      <c r="L243" s="105"/>
      <c r="M243" s="105"/>
      <c r="N243" s="105"/>
      <c r="O243" s="107"/>
      <c r="P243" s="107"/>
      <c r="Q243" s="107"/>
      <c r="R243" s="107"/>
      <c r="S243" s="107"/>
      <c r="T243" s="108"/>
      <c r="U243" s="39">
        <v>226</v>
      </c>
    </row>
    <row r="244" spans="2:21" ht="15">
      <c r="B244" s="104"/>
      <c r="C244" s="105"/>
      <c r="D244" s="105"/>
      <c r="E244" s="105"/>
      <c r="F244" s="106"/>
      <c r="G244" s="106"/>
      <c r="H244" s="106"/>
      <c r="I244" s="105"/>
      <c r="J244" s="105"/>
      <c r="K244" s="105"/>
      <c r="L244" s="105"/>
      <c r="M244" s="105"/>
      <c r="N244" s="105"/>
      <c r="O244" s="107"/>
      <c r="P244" s="107"/>
      <c r="Q244" s="107"/>
      <c r="R244" s="107"/>
      <c r="S244" s="107"/>
      <c r="T244" s="108"/>
      <c r="U244" s="40">
        <v>227</v>
      </c>
    </row>
    <row r="245" spans="2:21" ht="15">
      <c r="B245" s="104"/>
      <c r="C245" s="105"/>
      <c r="D245" s="105"/>
      <c r="E245" s="105"/>
      <c r="F245" s="106"/>
      <c r="G245" s="106"/>
      <c r="H245" s="106"/>
      <c r="I245" s="105"/>
      <c r="J245" s="105"/>
      <c r="K245" s="105"/>
      <c r="L245" s="105"/>
      <c r="M245" s="105"/>
      <c r="N245" s="105"/>
      <c r="O245" s="107"/>
      <c r="P245" s="107"/>
      <c r="Q245" s="107"/>
      <c r="R245" s="107"/>
      <c r="S245" s="107"/>
      <c r="T245" s="108"/>
      <c r="U245" s="40">
        <v>228</v>
      </c>
    </row>
    <row r="246" spans="2:21" ht="15">
      <c r="B246" s="104"/>
      <c r="C246" s="105"/>
      <c r="D246" s="105"/>
      <c r="E246" s="105"/>
      <c r="F246" s="106"/>
      <c r="G246" s="106"/>
      <c r="H246" s="106"/>
      <c r="I246" s="105"/>
      <c r="J246" s="105"/>
      <c r="K246" s="105"/>
      <c r="L246" s="105"/>
      <c r="M246" s="105"/>
      <c r="N246" s="105"/>
      <c r="O246" s="107"/>
      <c r="P246" s="107"/>
      <c r="Q246" s="107"/>
      <c r="R246" s="107"/>
      <c r="S246" s="107"/>
      <c r="T246" s="108"/>
      <c r="U246" s="39">
        <v>229</v>
      </c>
    </row>
    <row r="247" spans="2:21" ht="15">
      <c r="B247" s="104"/>
      <c r="C247" s="105"/>
      <c r="D247" s="105"/>
      <c r="E247" s="105"/>
      <c r="F247" s="106"/>
      <c r="G247" s="106"/>
      <c r="H247" s="106"/>
      <c r="I247" s="105"/>
      <c r="J247" s="105"/>
      <c r="K247" s="105"/>
      <c r="L247" s="105"/>
      <c r="M247" s="105"/>
      <c r="N247" s="105"/>
      <c r="O247" s="107"/>
      <c r="P247" s="107"/>
      <c r="Q247" s="107"/>
      <c r="R247" s="107"/>
      <c r="S247" s="107"/>
      <c r="T247" s="108"/>
      <c r="U247" s="40">
        <v>230</v>
      </c>
    </row>
    <row r="248" spans="2:21" ht="15">
      <c r="B248" s="104"/>
      <c r="C248" s="105"/>
      <c r="D248" s="105"/>
      <c r="E248" s="105"/>
      <c r="F248" s="106"/>
      <c r="G248" s="106"/>
      <c r="H248" s="106"/>
      <c r="I248" s="105"/>
      <c r="J248" s="105"/>
      <c r="K248" s="105"/>
      <c r="L248" s="105"/>
      <c r="M248" s="105"/>
      <c r="N248" s="105"/>
      <c r="O248" s="107"/>
      <c r="P248" s="107"/>
      <c r="Q248" s="107"/>
      <c r="R248" s="107"/>
      <c r="S248" s="107"/>
      <c r="T248" s="108"/>
      <c r="U248" s="40">
        <v>231</v>
      </c>
    </row>
    <row r="249" spans="2:21" ht="15">
      <c r="B249" s="104"/>
      <c r="C249" s="105"/>
      <c r="D249" s="105"/>
      <c r="E249" s="105"/>
      <c r="F249" s="106"/>
      <c r="G249" s="106"/>
      <c r="H249" s="106"/>
      <c r="I249" s="105"/>
      <c r="J249" s="105"/>
      <c r="K249" s="105"/>
      <c r="L249" s="105"/>
      <c r="M249" s="105"/>
      <c r="N249" s="105"/>
      <c r="O249" s="107"/>
      <c r="P249" s="107"/>
      <c r="Q249" s="107"/>
      <c r="R249" s="107"/>
      <c r="S249" s="107"/>
      <c r="T249" s="108"/>
      <c r="U249" s="39">
        <v>232</v>
      </c>
    </row>
    <row r="250" spans="2:21" ht="15">
      <c r="B250" s="104"/>
      <c r="C250" s="105"/>
      <c r="D250" s="105"/>
      <c r="E250" s="105"/>
      <c r="F250" s="106"/>
      <c r="G250" s="106"/>
      <c r="H250" s="106"/>
      <c r="I250" s="105"/>
      <c r="J250" s="105"/>
      <c r="K250" s="105"/>
      <c r="L250" s="105"/>
      <c r="M250" s="105"/>
      <c r="N250" s="105"/>
      <c r="O250" s="107"/>
      <c r="P250" s="107"/>
      <c r="Q250" s="107"/>
      <c r="R250" s="107"/>
      <c r="S250" s="107"/>
      <c r="T250" s="108"/>
      <c r="U250" s="40">
        <v>233</v>
      </c>
    </row>
    <row r="251" spans="2:21" ht="15">
      <c r="B251" s="104"/>
      <c r="C251" s="105"/>
      <c r="D251" s="105"/>
      <c r="E251" s="105"/>
      <c r="F251" s="106"/>
      <c r="G251" s="106"/>
      <c r="H251" s="106"/>
      <c r="I251" s="105"/>
      <c r="J251" s="105"/>
      <c r="K251" s="105"/>
      <c r="L251" s="105"/>
      <c r="M251" s="105"/>
      <c r="N251" s="105"/>
      <c r="O251" s="107"/>
      <c r="P251" s="107"/>
      <c r="Q251" s="107"/>
      <c r="R251" s="107"/>
      <c r="S251" s="107"/>
      <c r="T251" s="108"/>
      <c r="U251" s="40">
        <v>234</v>
      </c>
    </row>
    <row r="252" spans="2:21" ht="15">
      <c r="B252" s="104"/>
      <c r="C252" s="105"/>
      <c r="D252" s="105"/>
      <c r="E252" s="105"/>
      <c r="F252" s="106"/>
      <c r="G252" s="106"/>
      <c r="H252" s="106"/>
      <c r="I252" s="105"/>
      <c r="J252" s="105"/>
      <c r="K252" s="105"/>
      <c r="L252" s="105"/>
      <c r="M252" s="105"/>
      <c r="N252" s="105"/>
      <c r="O252" s="107"/>
      <c r="P252" s="107"/>
      <c r="Q252" s="107"/>
      <c r="R252" s="107"/>
      <c r="S252" s="107"/>
      <c r="T252" s="108"/>
      <c r="U252" s="39">
        <v>235</v>
      </c>
    </row>
    <row r="253" spans="2:21" ht="15">
      <c r="B253" s="104"/>
      <c r="C253" s="105"/>
      <c r="D253" s="105"/>
      <c r="E253" s="105"/>
      <c r="F253" s="106"/>
      <c r="G253" s="106"/>
      <c r="H253" s="106"/>
      <c r="I253" s="105"/>
      <c r="J253" s="105"/>
      <c r="K253" s="105"/>
      <c r="L253" s="105"/>
      <c r="M253" s="105"/>
      <c r="N253" s="105"/>
      <c r="O253" s="107"/>
      <c r="P253" s="107"/>
      <c r="Q253" s="107"/>
      <c r="R253" s="107"/>
      <c r="S253" s="107"/>
      <c r="T253" s="108"/>
      <c r="U253" s="40">
        <v>236</v>
      </c>
    </row>
    <row r="254" spans="2:21" ht="15">
      <c r="B254" s="104"/>
      <c r="C254" s="105"/>
      <c r="D254" s="105"/>
      <c r="E254" s="105"/>
      <c r="F254" s="106"/>
      <c r="G254" s="106"/>
      <c r="H254" s="106"/>
      <c r="I254" s="105"/>
      <c r="J254" s="105"/>
      <c r="K254" s="105"/>
      <c r="L254" s="105"/>
      <c r="M254" s="105"/>
      <c r="N254" s="105"/>
      <c r="O254" s="107"/>
      <c r="P254" s="107"/>
      <c r="Q254" s="107"/>
      <c r="R254" s="107"/>
      <c r="S254" s="107"/>
      <c r="T254" s="108"/>
      <c r="U254" s="40">
        <v>237</v>
      </c>
    </row>
    <row r="255" spans="2:21" ht="15">
      <c r="B255" s="104"/>
      <c r="C255" s="105"/>
      <c r="D255" s="105"/>
      <c r="E255" s="105"/>
      <c r="F255" s="106"/>
      <c r="G255" s="106"/>
      <c r="H255" s="106"/>
      <c r="I255" s="105"/>
      <c r="J255" s="105"/>
      <c r="K255" s="105"/>
      <c r="L255" s="105"/>
      <c r="M255" s="105"/>
      <c r="N255" s="105"/>
      <c r="O255" s="107"/>
      <c r="P255" s="107"/>
      <c r="Q255" s="107"/>
      <c r="R255" s="107"/>
      <c r="S255" s="107"/>
      <c r="T255" s="108"/>
      <c r="U255" s="39">
        <v>238</v>
      </c>
    </row>
    <row r="256" spans="2:21" ht="15">
      <c r="B256" s="104"/>
      <c r="C256" s="105"/>
      <c r="D256" s="105"/>
      <c r="E256" s="105"/>
      <c r="F256" s="106"/>
      <c r="G256" s="106"/>
      <c r="H256" s="106"/>
      <c r="I256" s="105"/>
      <c r="J256" s="105"/>
      <c r="K256" s="105"/>
      <c r="L256" s="105"/>
      <c r="M256" s="105"/>
      <c r="N256" s="105"/>
      <c r="O256" s="107"/>
      <c r="P256" s="107"/>
      <c r="Q256" s="107"/>
      <c r="R256" s="107"/>
      <c r="S256" s="107"/>
      <c r="T256" s="108"/>
      <c r="U256" s="40">
        <v>239</v>
      </c>
    </row>
    <row r="257" spans="2:21" ht="15">
      <c r="B257" s="104"/>
      <c r="C257" s="105"/>
      <c r="D257" s="105"/>
      <c r="E257" s="105"/>
      <c r="F257" s="106"/>
      <c r="G257" s="106"/>
      <c r="H257" s="106"/>
      <c r="I257" s="105"/>
      <c r="J257" s="105"/>
      <c r="K257" s="105"/>
      <c r="L257" s="105"/>
      <c r="M257" s="105"/>
      <c r="N257" s="105"/>
      <c r="O257" s="107"/>
      <c r="P257" s="107"/>
      <c r="Q257" s="107"/>
      <c r="R257" s="107"/>
      <c r="S257" s="107"/>
      <c r="T257" s="108"/>
      <c r="U257" s="40">
        <v>240</v>
      </c>
    </row>
    <row r="258" spans="2:21" ht="15">
      <c r="B258" s="104"/>
      <c r="C258" s="105"/>
      <c r="D258" s="105"/>
      <c r="E258" s="105"/>
      <c r="F258" s="106"/>
      <c r="G258" s="106"/>
      <c r="H258" s="106"/>
      <c r="I258" s="105"/>
      <c r="J258" s="105"/>
      <c r="K258" s="105"/>
      <c r="L258" s="105"/>
      <c r="M258" s="105"/>
      <c r="N258" s="105"/>
      <c r="O258" s="107"/>
      <c r="P258" s="107"/>
      <c r="Q258" s="107"/>
      <c r="R258" s="107"/>
      <c r="S258" s="107"/>
      <c r="T258" s="108"/>
      <c r="U258" s="39">
        <v>241</v>
      </c>
    </row>
    <row r="259" spans="2:21" ht="15">
      <c r="B259" s="104"/>
      <c r="C259" s="105"/>
      <c r="D259" s="105"/>
      <c r="E259" s="105"/>
      <c r="F259" s="106"/>
      <c r="G259" s="106"/>
      <c r="H259" s="106"/>
      <c r="I259" s="105"/>
      <c r="J259" s="105"/>
      <c r="K259" s="105"/>
      <c r="L259" s="105"/>
      <c r="M259" s="105"/>
      <c r="N259" s="105"/>
      <c r="O259" s="107"/>
      <c r="P259" s="107"/>
      <c r="Q259" s="107"/>
      <c r="R259" s="107"/>
      <c r="S259" s="107"/>
      <c r="T259" s="108"/>
      <c r="U259" s="40">
        <v>242</v>
      </c>
    </row>
    <row r="260" spans="2:21" ht="15">
      <c r="B260" s="104"/>
      <c r="C260" s="105"/>
      <c r="D260" s="105"/>
      <c r="E260" s="105"/>
      <c r="F260" s="106"/>
      <c r="G260" s="106"/>
      <c r="H260" s="106"/>
      <c r="I260" s="105"/>
      <c r="J260" s="105"/>
      <c r="K260" s="105"/>
      <c r="L260" s="105"/>
      <c r="M260" s="105"/>
      <c r="N260" s="105"/>
      <c r="O260" s="107"/>
      <c r="P260" s="107"/>
      <c r="Q260" s="107"/>
      <c r="R260" s="107"/>
      <c r="S260" s="107"/>
      <c r="T260" s="108"/>
      <c r="U260" s="40">
        <v>243</v>
      </c>
    </row>
    <row r="261" spans="2:21" ht="15">
      <c r="B261" s="104"/>
      <c r="C261" s="105"/>
      <c r="D261" s="105"/>
      <c r="E261" s="105"/>
      <c r="F261" s="106"/>
      <c r="G261" s="106"/>
      <c r="H261" s="106"/>
      <c r="I261" s="105"/>
      <c r="J261" s="105"/>
      <c r="K261" s="105"/>
      <c r="L261" s="105"/>
      <c r="M261" s="105"/>
      <c r="N261" s="105"/>
      <c r="O261" s="107"/>
      <c r="P261" s="107"/>
      <c r="Q261" s="107"/>
      <c r="R261" s="107"/>
      <c r="S261" s="107"/>
      <c r="T261" s="108"/>
      <c r="U261" s="39">
        <v>244</v>
      </c>
    </row>
    <row r="262" spans="2:21" ht="15">
      <c r="B262" s="104"/>
      <c r="C262" s="105"/>
      <c r="D262" s="105"/>
      <c r="E262" s="105"/>
      <c r="F262" s="106"/>
      <c r="G262" s="106"/>
      <c r="H262" s="106"/>
      <c r="I262" s="105"/>
      <c r="J262" s="105"/>
      <c r="K262" s="105"/>
      <c r="L262" s="105"/>
      <c r="M262" s="105"/>
      <c r="N262" s="105"/>
      <c r="O262" s="107"/>
      <c r="P262" s="107"/>
      <c r="Q262" s="107"/>
      <c r="R262" s="107"/>
      <c r="S262" s="107"/>
      <c r="T262" s="108"/>
      <c r="U262" s="40">
        <v>245</v>
      </c>
    </row>
    <row r="263" spans="2:21" ht="15">
      <c r="B263" s="104"/>
      <c r="C263" s="105"/>
      <c r="D263" s="105"/>
      <c r="E263" s="105"/>
      <c r="F263" s="106"/>
      <c r="G263" s="106"/>
      <c r="H263" s="106"/>
      <c r="I263" s="105"/>
      <c r="J263" s="105"/>
      <c r="K263" s="105"/>
      <c r="L263" s="105"/>
      <c r="M263" s="105"/>
      <c r="N263" s="105"/>
      <c r="O263" s="107"/>
      <c r="P263" s="107"/>
      <c r="Q263" s="107"/>
      <c r="R263" s="107"/>
      <c r="S263" s="107"/>
      <c r="T263" s="108"/>
      <c r="U263" s="40">
        <v>246</v>
      </c>
    </row>
    <row r="264" spans="2:21" ht="15">
      <c r="B264" s="104"/>
      <c r="C264" s="105"/>
      <c r="D264" s="105"/>
      <c r="E264" s="105"/>
      <c r="F264" s="106"/>
      <c r="G264" s="106"/>
      <c r="H264" s="106"/>
      <c r="I264" s="105"/>
      <c r="J264" s="105"/>
      <c r="K264" s="105"/>
      <c r="L264" s="105"/>
      <c r="M264" s="105"/>
      <c r="N264" s="105"/>
      <c r="O264" s="107"/>
      <c r="P264" s="107"/>
      <c r="Q264" s="107"/>
      <c r="R264" s="107"/>
      <c r="S264" s="107"/>
      <c r="T264" s="108"/>
      <c r="U264" s="39">
        <v>247</v>
      </c>
    </row>
    <row r="265" spans="2:21" ht="15">
      <c r="B265" s="104"/>
      <c r="C265" s="105"/>
      <c r="D265" s="105"/>
      <c r="E265" s="105"/>
      <c r="F265" s="106"/>
      <c r="G265" s="106"/>
      <c r="H265" s="106"/>
      <c r="I265" s="105"/>
      <c r="J265" s="105"/>
      <c r="K265" s="105"/>
      <c r="L265" s="105"/>
      <c r="M265" s="105"/>
      <c r="N265" s="105"/>
      <c r="O265" s="107"/>
      <c r="P265" s="107"/>
      <c r="Q265" s="107"/>
      <c r="R265" s="107"/>
      <c r="S265" s="107"/>
      <c r="T265" s="108"/>
      <c r="U265" s="40">
        <v>248</v>
      </c>
    </row>
    <row r="266" spans="2:21" ht="15">
      <c r="B266" s="104"/>
      <c r="C266" s="105"/>
      <c r="D266" s="105"/>
      <c r="E266" s="105"/>
      <c r="F266" s="106"/>
      <c r="G266" s="106"/>
      <c r="H266" s="106"/>
      <c r="I266" s="105"/>
      <c r="J266" s="105"/>
      <c r="K266" s="105"/>
      <c r="L266" s="105"/>
      <c r="M266" s="105"/>
      <c r="N266" s="105"/>
      <c r="O266" s="107"/>
      <c r="P266" s="107"/>
      <c r="Q266" s="107"/>
      <c r="R266" s="107"/>
      <c r="S266" s="107"/>
      <c r="T266" s="108"/>
      <c r="U266" s="40">
        <v>249</v>
      </c>
    </row>
    <row r="267" spans="2:21" ht="15">
      <c r="B267" s="104"/>
      <c r="C267" s="105"/>
      <c r="D267" s="105"/>
      <c r="E267" s="105"/>
      <c r="F267" s="106"/>
      <c r="G267" s="106"/>
      <c r="H267" s="106"/>
      <c r="I267" s="105"/>
      <c r="J267" s="105"/>
      <c r="K267" s="105"/>
      <c r="L267" s="105"/>
      <c r="M267" s="105"/>
      <c r="N267" s="105"/>
      <c r="O267" s="107"/>
      <c r="P267" s="107"/>
      <c r="Q267" s="107"/>
      <c r="R267" s="107"/>
      <c r="S267" s="107"/>
      <c r="T267" s="108"/>
      <c r="U267" s="39">
        <v>250</v>
      </c>
    </row>
    <row r="268" spans="2:21" ht="15">
      <c r="B268" s="104"/>
      <c r="C268" s="105"/>
      <c r="D268" s="105"/>
      <c r="E268" s="105"/>
      <c r="F268" s="106"/>
      <c r="G268" s="106"/>
      <c r="H268" s="106"/>
      <c r="I268" s="105"/>
      <c r="J268" s="105"/>
      <c r="K268" s="105"/>
      <c r="L268" s="105"/>
      <c r="M268" s="105"/>
      <c r="N268" s="105"/>
      <c r="O268" s="107"/>
      <c r="P268" s="107"/>
      <c r="Q268" s="107"/>
      <c r="R268" s="107"/>
      <c r="S268" s="107"/>
      <c r="T268" s="108"/>
      <c r="U268" s="40">
        <v>251</v>
      </c>
    </row>
    <row r="269" spans="2:21" ht="15">
      <c r="B269" s="104"/>
      <c r="C269" s="105"/>
      <c r="D269" s="105"/>
      <c r="E269" s="105"/>
      <c r="F269" s="106"/>
      <c r="G269" s="106"/>
      <c r="H269" s="106"/>
      <c r="I269" s="105"/>
      <c r="J269" s="105"/>
      <c r="K269" s="105"/>
      <c r="L269" s="105"/>
      <c r="M269" s="105"/>
      <c r="N269" s="105"/>
      <c r="O269" s="107"/>
      <c r="P269" s="107"/>
      <c r="Q269" s="107"/>
      <c r="R269" s="107"/>
      <c r="S269" s="107"/>
      <c r="T269" s="108"/>
      <c r="U269" s="40">
        <v>252</v>
      </c>
    </row>
    <row r="270" spans="2:21" ht="15">
      <c r="B270" s="104"/>
      <c r="C270" s="105"/>
      <c r="D270" s="105"/>
      <c r="E270" s="105"/>
      <c r="F270" s="106"/>
      <c r="G270" s="106"/>
      <c r="H270" s="106"/>
      <c r="I270" s="105"/>
      <c r="J270" s="105"/>
      <c r="K270" s="105"/>
      <c r="L270" s="105"/>
      <c r="M270" s="105"/>
      <c r="N270" s="105"/>
      <c r="O270" s="107"/>
      <c r="P270" s="107"/>
      <c r="Q270" s="107"/>
      <c r="R270" s="107"/>
      <c r="S270" s="107"/>
      <c r="T270" s="108"/>
      <c r="U270" s="39">
        <v>253</v>
      </c>
    </row>
    <row r="271" spans="2:21" ht="15">
      <c r="B271" s="104"/>
      <c r="C271" s="105"/>
      <c r="D271" s="105"/>
      <c r="E271" s="105"/>
      <c r="F271" s="106"/>
      <c r="G271" s="106"/>
      <c r="H271" s="106"/>
      <c r="I271" s="105"/>
      <c r="J271" s="105"/>
      <c r="K271" s="105"/>
      <c r="L271" s="105"/>
      <c r="M271" s="105"/>
      <c r="N271" s="105"/>
      <c r="O271" s="107"/>
      <c r="P271" s="107"/>
      <c r="Q271" s="107"/>
      <c r="R271" s="107"/>
      <c r="S271" s="107"/>
      <c r="T271" s="108"/>
      <c r="U271" s="40">
        <v>254</v>
      </c>
    </row>
    <row r="272" spans="2:21" ht="15">
      <c r="B272" s="104"/>
      <c r="C272" s="105"/>
      <c r="D272" s="105"/>
      <c r="E272" s="105"/>
      <c r="F272" s="106"/>
      <c r="G272" s="106"/>
      <c r="H272" s="106"/>
      <c r="I272" s="105"/>
      <c r="J272" s="105"/>
      <c r="K272" s="105"/>
      <c r="L272" s="105"/>
      <c r="M272" s="105"/>
      <c r="N272" s="105"/>
      <c r="O272" s="107"/>
      <c r="P272" s="107"/>
      <c r="Q272" s="107"/>
      <c r="R272" s="107"/>
      <c r="S272" s="107"/>
      <c r="T272" s="108"/>
      <c r="U272" s="40">
        <v>255</v>
      </c>
    </row>
    <row r="273" spans="2:21" ht="15">
      <c r="B273" s="104"/>
      <c r="C273" s="105"/>
      <c r="D273" s="105"/>
      <c r="E273" s="105"/>
      <c r="F273" s="106"/>
      <c r="G273" s="106"/>
      <c r="H273" s="106"/>
      <c r="I273" s="105"/>
      <c r="J273" s="105"/>
      <c r="K273" s="105"/>
      <c r="L273" s="105"/>
      <c r="M273" s="105"/>
      <c r="N273" s="105"/>
      <c r="O273" s="107"/>
      <c r="P273" s="107"/>
      <c r="Q273" s="107"/>
      <c r="R273" s="107"/>
      <c r="S273" s="107"/>
      <c r="T273" s="108"/>
      <c r="U273" s="39">
        <v>256</v>
      </c>
    </row>
    <row r="274" spans="2:21" ht="15">
      <c r="B274" s="104"/>
      <c r="C274" s="105"/>
      <c r="D274" s="105"/>
      <c r="E274" s="105"/>
      <c r="F274" s="106"/>
      <c r="G274" s="106"/>
      <c r="H274" s="106"/>
      <c r="I274" s="105"/>
      <c r="J274" s="105"/>
      <c r="K274" s="105"/>
      <c r="L274" s="105"/>
      <c r="M274" s="105"/>
      <c r="N274" s="105"/>
      <c r="O274" s="107"/>
      <c r="P274" s="107"/>
      <c r="Q274" s="107"/>
      <c r="R274" s="107"/>
      <c r="S274" s="107"/>
      <c r="T274" s="108"/>
      <c r="U274" s="40">
        <v>257</v>
      </c>
    </row>
    <row r="275" spans="2:21" ht="15">
      <c r="B275" s="104"/>
      <c r="C275" s="105"/>
      <c r="D275" s="105"/>
      <c r="E275" s="105"/>
      <c r="F275" s="106"/>
      <c r="G275" s="106"/>
      <c r="H275" s="106"/>
      <c r="I275" s="105"/>
      <c r="J275" s="105"/>
      <c r="K275" s="105"/>
      <c r="L275" s="105"/>
      <c r="M275" s="105"/>
      <c r="N275" s="105"/>
      <c r="O275" s="107"/>
      <c r="P275" s="107"/>
      <c r="Q275" s="107"/>
      <c r="R275" s="107"/>
      <c r="S275" s="107"/>
      <c r="T275" s="108"/>
      <c r="U275" s="40">
        <v>258</v>
      </c>
    </row>
    <row r="276" spans="2:21" ht="15">
      <c r="B276" s="104"/>
      <c r="C276" s="105"/>
      <c r="D276" s="105"/>
      <c r="E276" s="105"/>
      <c r="F276" s="106"/>
      <c r="G276" s="106"/>
      <c r="H276" s="106"/>
      <c r="I276" s="105"/>
      <c r="J276" s="105"/>
      <c r="K276" s="105"/>
      <c r="L276" s="105"/>
      <c r="M276" s="105"/>
      <c r="N276" s="105"/>
      <c r="O276" s="107"/>
      <c r="P276" s="107"/>
      <c r="Q276" s="107"/>
      <c r="R276" s="107"/>
      <c r="S276" s="107"/>
      <c r="T276" s="108"/>
      <c r="U276" s="39">
        <v>259</v>
      </c>
    </row>
    <row r="277" spans="2:21" ht="15">
      <c r="B277" s="104"/>
      <c r="C277" s="105"/>
      <c r="D277" s="105"/>
      <c r="E277" s="105"/>
      <c r="F277" s="106"/>
      <c r="G277" s="106"/>
      <c r="H277" s="106"/>
      <c r="I277" s="105"/>
      <c r="J277" s="105"/>
      <c r="K277" s="105"/>
      <c r="L277" s="105"/>
      <c r="M277" s="105"/>
      <c r="N277" s="105"/>
      <c r="O277" s="107"/>
      <c r="P277" s="107"/>
      <c r="Q277" s="107"/>
      <c r="R277" s="107"/>
      <c r="S277" s="107"/>
      <c r="T277" s="108"/>
      <c r="U277" s="40">
        <v>260</v>
      </c>
    </row>
    <row r="278" spans="2:21" ht="15">
      <c r="B278" s="104"/>
      <c r="C278" s="105"/>
      <c r="D278" s="105"/>
      <c r="E278" s="105"/>
      <c r="F278" s="106"/>
      <c r="G278" s="106"/>
      <c r="H278" s="106"/>
      <c r="I278" s="105"/>
      <c r="J278" s="105"/>
      <c r="K278" s="105"/>
      <c r="L278" s="105"/>
      <c r="M278" s="105"/>
      <c r="N278" s="105"/>
      <c r="O278" s="107"/>
      <c r="P278" s="107"/>
      <c r="Q278" s="107"/>
      <c r="R278" s="107"/>
      <c r="S278" s="107"/>
      <c r="T278" s="108"/>
      <c r="U278" s="40">
        <v>261</v>
      </c>
    </row>
    <row r="279" spans="2:21" ht="15">
      <c r="B279" s="104"/>
      <c r="C279" s="105"/>
      <c r="D279" s="105"/>
      <c r="E279" s="105"/>
      <c r="F279" s="106"/>
      <c r="G279" s="106"/>
      <c r="H279" s="106"/>
      <c r="I279" s="105"/>
      <c r="J279" s="105"/>
      <c r="K279" s="105"/>
      <c r="L279" s="105"/>
      <c r="M279" s="105"/>
      <c r="N279" s="105"/>
      <c r="O279" s="107"/>
      <c r="P279" s="107"/>
      <c r="Q279" s="107"/>
      <c r="R279" s="107"/>
      <c r="S279" s="107"/>
      <c r="T279" s="108"/>
      <c r="U279" s="39">
        <v>262</v>
      </c>
    </row>
    <row r="280" spans="2:21" ht="15">
      <c r="B280" s="104"/>
      <c r="C280" s="105"/>
      <c r="D280" s="105"/>
      <c r="E280" s="105"/>
      <c r="F280" s="106"/>
      <c r="G280" s="106"/>
      <c r="H280" s="106"/>
      <c r="I280" s="105"/>
      <c r="J280" s="105"/>
      <c r="K280" s="105"/>
      <c r="L280" s="105"/>
      <c r="M280" s="105"/>
      <c r="N280" s="105"/>
      <c r="O280" s="107"/>
      <c r="P280" s="107"/>
      <c r="Q280" s="107"/>
      <c r="R280" s="107"/>
      <c r="S280" s="107"/>
      <c r="T280" s="108"/>
      <c r="U280" s="40">
        <v>263</v>
      </c>
    </row>
    <row r="281" spans="2:21" ht="15">
      <c r="B281" s="104"/>
      <c r="C281" s="105"/>
      <c r="D281" s="105"/>
      <c r="E281" s="105"/>
      <c r="F281" s="106"/>
      <c r="G281" s="106"/>
      <c r="H281" s="106"/>
      <c r="I281" s="105"/>
      <c r="J281" s="105"/>
      <c r="K281" s="105"/>
      <c r="L281" s="105"/>
      <c r="M281" s="105"/>
      <c r="N281" s="105"/>
      <c r="O281" s="107"/>
      <c r="P281" s="107"/>
      <c r="Q281" s="107"/>
      <c r="R281" s="107"/>
      <c r="S281" s="107"/>
      <c r="T281" s="108"/>
      <c r="U281" s="40">
        <v>264</v>
      </c>
    </row>
    <row r="282" spans="2:21" ht="15">
      <c r="B282" s="104"/>
      <c r="C282" s="105"/>
      <c r="D282" s="105"/>
      <c r="E282" s="105"/>
      <c r="F282" s="106"/>
      <c r="G282" s="106"/>
      <c r="H282" s="106"/>
      <c r="I282" s="105"/>
      <c r="J282" s="105"/>
      <c r="K282" s="105"/>
      <c r="L282" s="105"/>
      <c r="M282" s="105"/>
      <c r="N282" s="105"/>
      <c r="O282" s="107"/>
      <c r="P282" s="107"/>
      <c r="Q282" s="107"/>
      <c r="R282" s="107"/>
      <c r="S282" s="107"/>
      <c r="T282" s="108"/>
      <c r="U282" s="39">
        <v>265</v>
      </c>
    </row>
    <row r="283" spans="2:21" ht="15">
      <c r="B283" s="104"/>
      <c r="C283" s="105"/>
      <c r="D283" s="105"/>
      <c r="E283" s="105"/>
      <c r="F283" s="106"/>
      <c r="G283" s="106"/>
      <c r="H283" s="106"/>
      <c r="I283" s="105"/>
      <c r="J283" s="105"/>
      <c r="K283" s="105"/>
      <c r="L283" s="105"/>
      <c r="M283" s="105"/>
      <c r="N283" s="105"/>
      <c r="O283" s="107"/>
      <c r="P283" s="107"/>
      <c r="Q283" s="107"/>
      <c r="R283" s="107"/>
      <c r="S283" s="107"/>
      <c r="T283" s="108"/>
      <c r="U283" s="40">
        <v>266</v>
      </c>
    </row>
    <row r="284" spans="2:21" ht="15">
      <c r="B284" s="104"/>
      <c r="C284" s="105"/>
      <c r="D284" s="105"/>
      <c r="E284" s="105"/>
      <c r="F284" s="106"/>
      <c r="G284" s="106"/>
      <c r="H284" s="106"/>
      <c r="I284" s="105"/>
      <c r="J284" s="105"/>
      <c r="K284" s="105"/>
      <c r="L284" s="105"/>
      <c r="M284" s="105"/>
      <c r="N284" s="105"/>
      <c r="O284" s="107"/>
      <c r="P284" s="107"/>
      <c r="Q284" s="107"/>
      <c r="R284" s="107"/>
      <c r="S284" s="107"/>
      <c r="T284" s="108"/>
      <c r="U284" s="40">
        <v>267</v>
      </c>
    </row>
    <row r="285" spans="2:21" ht="15">
      <c r="B285" s="104"/>
      <c r="C285" s="105"/>
      <c r="D285" s="105"/>
      <c r="E285" s="105"/>
      <c r="F285" s="106"/>
      <c r="G285" s="106"/>
      <c r="H285" s="106"/>
      <c r="I285" s="105"/>
      <c r="J285" s="105"/>
      <c r="K285" s="105"/>
      <c r="L285" s="105"/>
      <c r="M285" s="105"/>
      <c r="N285" s="105"/>
      <c r="O285" s="107"/>
      <c r="P285" s="107"/>
      <c r="Q285" s="107"/>
      <c r="R285" s="107"/>
      <c r="S285" s="107"/>
      <c r="T285" s="108"/>
      <c r="U285" s="39">
        <v>268</v>
      </c>
    </row>
    <row r="286" spans="2:21" ht="15">
      <c r="B286" s="104"/>
      <c r="C286" s="105"/>
      <c r="D286" s="105"/>
      <c r="E286" s="105"/>
      <c r="F286" s="106"/>
      <c r="G286" s="106"/>
      <c r="H286" s="106"/>
      <c r="I286" s="105"/>
      <c r="J286" s="105"/>
      <c r="K286" s="105"/>
      <c r="L286" s="105"/>
      <c r="M286" s="105"/>
      <c r="N286" s="105"/>
      <c r="O286" s="107"/>
      <c r="P286" s="107"/>
      <c r="Q286" s="107"/>
      <c r="R286" s="107"/>
      <c r="S286" s="107"/>
      <c r="T286" s="108"/>
      <c r="U286" s="40">
        <v>269</v>
      </c>
    </row>
    <row r="287" spans="2:21" ht="15">
      <c r="B287" s="104"/>
      <c r="C287" s="105"/>
      <c r="D287" s="105"/>
      <c r="E287" s="105"/>
      <c r="F287" s="106"/>
      <c r="G287" s="106"/>
      <c r="H287" s="106"/>
      <c r="I287" s="105"/>
      <c r="J287" s="105"/>
      <c r="K287" s="105"/>
      <c r="L287" s="105"/>
      <c r="M287" s="105"/>
      <c r="N287" s="105"/>
      <c r="O287" s="107"/>
      <c r="P287" s="107"/>
      <c r="Q287" s="107"/>
      <c r="R287" s="107"/>
      <c r="S287" s="107"/>
      <c r="T287" s="108"/>
      <c r="U287" s="40">
        <v>270</v>
      </c>
    </row>
    <row r="288" spans="2:21" ht="15">
      <c r="B288" s="104"/>
      <c r="C288" s="105"/>
      <c r="D288" s="105"/>
      <c r="E288" s="105"/>
      <c r="F288" s="106"/>
      <c r="G288" s="106"/>
      <c r="H288" s="106"/>
      <c r="I288" s="105"/>
      <c r="J288" s="105"/>
      <c r="K288" s="105"/>
      <c r="L288" s="105"/>
      <c r="M288" s="105"/>
      <c r="N288" s="105"/>
      <c r="O288" s="107"/>
      <c r="P288" s="107"/>
      <c r="Q288" s="107"/>
      <c r="R288" s="107"/>
      <c r="S288" s="107"/>
      <c r="T288" s="108"/>
      <c r="U288" s="39">
        <v>271</v>
      </c>
    </row>
    <row r="289" spans="2:21" ht="15">
      <c r="B289" s="104"/>
      <c r="C289" s="105"/>
      <c r="D289" s="105"/>
      <c r="E289" s="105"/>
      <c r="F289" s="106"/>
      <c r="G289" s="106"/>
      <c r="H289" s="106"/>
      <c r="I289" s="105"/>
      <c r="J289" s="105"/>
      <c r="K289" s="105"/>
      <c r="L289" s="105"/>
      <c r="M289" s="105"/>
      <c r="N289" s="105"/>
      <c r="O289" s="107"/>
      <c r="P289" s="107"/>
      <c r="Q289" s="107"/>
      <c r="R289" s="107"/>
      <c r="S289" s="107"/>
      <c r="T289" s="108"/>
      <c r="U289" s="40">
        <v>272</v>
      </c>
    </row>
    <row r="290" spans="2:21" ht="15">
      <c r="B290" s="104"/>
      <c r="C290" s="105"/>
      <c r="D290" s="105"/>
      <c r="E290" s="105"/>
      <c r="F290" s="106"/>
      <c r="G290" s="106"/>
      <c r="H290" s="106"/>
      <c r="I290" s="105"/>
      <c r="J290" s="105"/>
      <c r="K290" s="105"/>
      <c r="L290" s="105"/>
      <c r="M290" s="105"/>
      <c r="N290" s="105"/>
      <c r="O290" s="107"/>
      <c r="P290" s="107"/>
      <c r="Q290" s="107"/>
      <c r="R290" s="107"/>
      <c r="S290" s="107"/>
      <c r="T290" s="108"/>
      <c r="U290" s="40">
        <v>273</v>
      </c>
    </row>
    <row r="291" spans="2:21" ht="15">
      <c r="B291" s="104"/>
      <c r="C291" s="105"/>
      <c r="D291" s="105"/>
      <c r="E291" s="105"/>
      <c r="F291" s="106"/>
      <c r="G291" s="106"/>
      <c r="H291" s="106"/>
      <c r="I291" s="105"/>
      <c r="J291" s="105"/>
      <c r="K291" s="105"/>
      <c r="L291" s="105"/>
      <c r="M291" s="105"/>
      <c r="N291" s="105"/>
      <c r="O291" s="107"/>
      <c r="P291" s="107"/>
      <c r="Q291" s="107"/>
      <c r="R291" s="107"/>
      <c r="S291" s="107"/>
      <c r="T291" s="108"/>
      <c r="U291" s="39">
        <v>274</v>
      </c>
    </row>
    <row r="292" spans="2:21" ht="15">
      <c r="B292" s="104"/>
      <c r="C292" s="105"/>
      <c r="D292" s="105"/>
      <c r="E292" s="105"/>
      <c r="F292" s="106"/>
      <c r="G292" s="106"/>
      <c r="H292" s="106"/>
      <c r="I292" s="105"/>
      <c r="J292" s="105"/>
      <c r="K292" s="105"/>
      <c r="L292" s="105"/>
      <c r="M292" s="105"/>
      <c r="N292" s="105"/>
      <c r="O292" s="107"/>
      <c r="P292" s="107"/>
      <c r="Q292" s="107"/>
      <c r="R292" s="107"/>
      <c r="S292" s="107"/>
      <c r="T292" s="108"/>
      <c r="U292" s="40">
        <v>275</v>
      </c>
    </row>
    <row r="293" spans="2:21" ht="15">
      <c r="B293" s="104"/>
      <c r="C293" s="105"/>
      <c r="D293" s="105"/>
      <c r="E293" s="105"/>
      <c r="F293" s="106"/>
      <c r="G293" s="106"/>
      <c r="H293" s="106"/>
      <c r="I293" s="105"/>
      <c r="J293" s="105"/>
      <c r="K293" s="105"/>
      <c r="L293" s="105"/>
      <c r="M293" s="105"/>
      <c r="N293" s="105"/>
      <c r="O293" s="107"/>
      <c r="P293" s="107"/>
      <c r="Q293" s="107"/>
      <c r="R293" s="107"/>
      <c r="S293" s="107"/>
      <c r="T293" s="108"/>
      <c r="U293" s="40">
        <v>276</v>
      </c>
    </row>
    <row r="294" spans="2:21" ht="15">
      <c r="B294" s="104"/>
      <c r="C294" s="105"/>
      <c r="D294" s="105"/>
      <c r="E294" s="105"/>
      <c r="F294" s="106"/>
      <c r="G294" s="106"/>
      <c r="H294" s="106"/>
      <c r="I294" s="105"/>
      <c r="J294" s="105"/>
      <c r="K294" s="105"/>
      <c r="L294" s="105"/>
      <c r="M294" s="105"/>
      <c r="N294" s="105"/>
      <c r="O294" s="107"/>
      <c r="P294" s="107"/>
      <c r="Q294" s="107"/>
      <c r="R294" s="107"/>
      <c r="S294" s="107"/>
      <c r="T294" s="108"/>
      <c r="U294" s="39">
        <v>277</v>
      </c>
    </row>
    <row r="295" spans="2:21" ht="15">
      <c r="B295" s="104"/>
      <c r="C295" s="105"/>
      <c r="D295" s="105"/>
      <c r="E295" s="105"/>
      <c r="F295" s="106"/>
      <c r="G295" s="106"/>
      <c r="H295" s="106"/>
      <c r="I295" s="105"/>
      <c r="J295" s="105"/>
      <c r="K295" s="105"/>
      <c r="L295" s="105"/>
      <c r="M295" s="105"/>
      <c r="N295" s="105"/>
      <c r="O295" s="107"/>
      <c r="P295" s="107"/>
      <c r="Q295" s="107"/>
      <c r="R295" s="107"/>
      <c r="S295" s="107"/>
      <c r="T295" s="108"/>
      <c r="U295" s="40">
        <v>278</v>
      </c>
    </row>
    <row r="296" spans="2:21" ht="15">
      <c r="B296" s="104"/>
      <c r="C296" s="105"/>
      <c r="D296" s="105"/>
      <c r="E296" s="105"/>
      <c r="F296" s="106"/>
      <c r="G296" s="106"/>
      <c r="H296" s="106"/>
      <c r="I296" s="105"/>
      <c r="J296" s="105"/>
      <c r="K296" s="105"/>
      <c r="L296" s="105"/>
      <c r="M296" s="105"/>
      <c r="N296" s="105"/>
      <c r="O296" s="107"/>
      <c r="P296" s="107"/>
      <c r="Q296" s="107"/>
      <c r="R296" s="107"/>
      <c r="S296" s="107"/>
      <c r="T296" s="108"/>
      <c r="U296" s="40">
        <v>279</v>
      </c>
    </row>
    <row r="297" spans="2:21" ht="15">
      <c r="B297" s="104"/>
      <c r="C297" s="105"/>
      <c r="D297" s="105"/>
      <c r="E297" s="105"/>
      <c r="F297" s="106"/>
      <c r="G297" s="106"/>
      <c r="H297" s="106"/>
      <c r="I297" s="105"/>
      <c r="J297" s="105"/>
      <c r="K297" s="105"/>
      <c r="L297" s="105"/>
      <c r="M297" s="105"/>
      <c r="N297" s="105"/>
      <c r="O297" s="107"/>
      <c r="P297" s="107"/>
      <c r="Q297" s="107"/>
      <c r="R297" s="107"/>
      <c r="S297" s="107"/>
      <c r="T297" s="108"/>
      <c r="U297" s="39">
        <v>280</v>
      </c>
    </row>
    <row r="298" spans="2:21" ht="15">
      <c r="B298" s="104"/>
      <c r="C298" s="105"/>
      <c r="D298" s="105"/>
      <c r="E298" s="105"/>
      <c r="F298" s="106"/>
      <c r="G298" s="106"/>
      <c r="H298" s="106"/>
      <c r="I298" s="105"/>
      <c r="J298" s="105"/>
      <c r="K298" s="105"/>
      <c r="L298" s="105"/>
      <c r="M298" s="105"/>
      <c r="N298" s="105"/>
      <c r="O298" s="107"/>
      <c r="P298" s="107"/>
      <c r="Q298" s="107"/>
      <c r="R298" s="107"/>
      <c r="S298" s="107"/>
      <c r="T298" s="108"/>
      <c r="U298" s="40">
        <v>281</v>
      </c>
    </row>
    <row r="299" spans="2:21" ht="15">
      <c r="B299" s="104"/>
      <c r="C299" s="105"/>
      <c r="D299" s="105"/>
      <c r="E299" s="105"/>
      <c r="F299" s="106"/>
      <c r="G299" s="106"/>
      <c r="H299" s="106"/>
      <c r="I299" s="105"/>
      <c r="J299" s="105"/>
      <c r="K299" s="105"/>
      <c r="L299" s="105"/>
      <c r="M299" s="105"/>
      <c r="N299" s="105"/>
      <c r="O299" s="107"/>
      <c r="P299" s="107"/>
      <c r="Q299" s="107"/>
      <c r="R299" s="107"/>
      <c r="S299" s="107"/>
      <c r="T299" s="108"/>
      <c r="U299" s="40">
        <v>282</v>
      </c>
    </row>
    <row r="300" spans="2:21" ht="15">
      <c r="B300" s="104"/>
      <c r="C300" s="105"/>
      <c r="D300" s="105"/>
      <c r="E300" s="105"/>
      <c r="F300" s="106"/>
      <c r="G300" s="106"/>
      <c r="H300" s="106"/>
      <c r="I300" s="105"/>
      <c r="J300" s="105"/>
      <c r="K300" s="105"/>
      <c r="L300" s="105"/>
      <c r="M300" s="105"/>
      <c r="N300" s="105"/>
      <c r="O300" s="107"/>
      <c r="P300" s="107"/>
      <c r="Q300" s="107"/>
      <c r="R300" s="107"/>
      <c r="S300" s="107"/>
      <c r="T300" s="108"/>
      <c r="U300" s="39">
        <v>283</v>
      </c>
    </row>
    <row r="301" spans="2:21" ht="15">
      <c r="B301" s="104"/>
      <c r="C301" s="105"/>
      <c r="D301" s="105"/>
      <c r="E301" s="105"/>
      <c r="F301" s="106"/>
      <c r="G301" s="106"/>
      <c r="H301" s="106"/>
      <c r="I301" s="105"/>
      <c r="J301" s="105"/>
      <c r="K301" s="105"/>
      <c r="L301" s="105"/>
      <c r="M301" s="105"/>
      <c r="N301" s="105"/>
      <c r="O301" s="107"/>
      <c r="P301" s="107"/>
      <c r="Q301" s="107"/>
      <c r="R301" s="107"/>
      <c r="S301" s="107"/>
      <c r="T301" s="108"/>
      <c r="U301" s="40">
        <v>284</v>
      </c>
    </row>
    <row r="302" spans="2:21" ht="15">
      <c r="B302" s="104"/>
      <c r="C302" s="105"/>
      <c r="D302" s="105"/>
      <c r="E302" s="105"/>
      <c r="F302" s="106"/>
      <c r="G302" s="106"/>
      <c r="H302" s="106"/>
      <c r="I302" s="105"/>
      <c r="J302" s="105"/>
      <c r="K302" s="105"/>
      <c r="L302" s="105"/>
      <c r="M302" s="105"/>
      <c r="N302" s="105"/>
      <c r="O302" s="107"/>
      <c r="P302" s="107"/>
      <c r="Q302" s="107"/>
      <c r="R302" s="107"/>
      <c r="S302" s="107"/>
      <c r="T302" s="108"/>
      <c r="U302" s="40">
        <v>285</v>
      </c>
    </row>
    <row r="303" spans="2:21" ht="15">
      <c r="B303" s="104"/>
      <c r="C303" s="105"/>
      <c r="D303" s="105"/>
      <c r="E303" s="105"/>
      <c r="F303" s="106"/>
      <c r="G303" s="106"/>
      <c r="H303" s="106"/>
      <c r="I303" s="105"/>
      <c r="J303" s="105"/>
      <c r="K303" s="105"/>
      <c r="L303" s="105"/>
      <c r="M303" s="105"/>
      <c r="N303" s="105"/>
      <c r="O303" s="107"/>
      <c r="P303" s="107"/>
      <c r="Q303" s="107"/>
      <c r="R303" s="107"/>
      <c r="S303" s="107"/>
      <c r="T303" s="108"/>
      <c r="U303" s="39">
        <v>286</v>
      </c>
    </row>
    <row r="304" spans="2:21" ht="15">
      <c r="B304" s="104"/>
      <c r="C304" s="105"/>
      <c r="D304" s="105"/>
      <c r="E304" s="105"/>
      <c r="F304" s="106"/>
      <c r="G304" s="106"/>
      <c r="H304" s="106"/>
      <c r="I304" s="105"/>
      <c r="J304" s="105"/>
      <c r="K304" s="105"/>
      <c r="L304" s="105"/>
      <c r="M304" s="105"/>
      <c r="N304" s="105"/>
      <c r="O304" s="107"/>
      <c r="P304" s="107"/>
      <c r="Q304" s="107"/>
      <c r="R304" s="107"/>
      <c r="S304" s="107"/>
      <c r="T304" s="108"/>
      <c r="U304" s="40">
        <v>287</v>
      </c>
    </row>
    <row r="305" spans="2:21" ht="15">
      <c r="B305" s="104"/>
      <c r="C305" s="105"/>
      <c r="D305" s="105"/>
      <c r="E305" s="105"/>
      <c r="F305" s="106"/>
      <c r="G305" s="106"/>
      <c r="H305" s="106"/>
      <c r="I305" s="105"/>
      <c r="J305" s="105"/>
      <c r="K305" s="105"/>
      <c r="L305" s="105"/>
      <c r="M305" s="105"/>
      <c r="N305" s="105"/>
      <c r="O305" s="107"/>
      <c r="P305" s="107"/>
      <c r="Q305" s="107"/>
      <c r="R305" s="107"/>
      <c r="S305" s="107"/>
      <c r="T305" s="108"/>
      <c r="U305" s="40">
        <v>288</v>
      </c>
    </row>
    <row r="306" spans="2:21" ht="15">
      <c r="B306" s="104"/>
      <c r="C306" s="105"/>
      <c r="D306" s="105"/>
      <c r="E306" s="105"/>
      <c r="F306" s="106"/>
      <c r="G306" s="106"/>
      <c r="H306" s="106"/>
      <c r="I306" s="105"/>
      <c r="J306" s="105"/>
      <c r="K306" s="105"/>
      <c r="L306" s="105"/>
      <c r="M306" s="105"/>
      <c r="N306" s="105"/>
      <c r="O306" s="107"/>
      <c r="P306" s="107"/>
      <c r="Q306" s="107"/>
      <c r="R306" s="107"/>
      <c r="S306" s="107"/>
      <c r="T306" s="108"/>
      <c r="U306" s="39">
        <v>289</v>
      </c>
    </row>
    <row r="307" spans="2:21" ht="15">
      <c r="B307" s="104"/>
      <c r="C307" s="105"/>
      <c r="D307" s="105"/>
      <c r="E307" s="105"/>
      <c r="F307" s="106"/>
      <c r="G307" s="106"/>
      <c r="H307" s="106"/>
      <c r="I307" s="105"/>
      <c r="J307" s="105"/>
      <c r="K307" s="105"/>
      <c r="L307" s="105"/>
      <c r="M307" s="105"/>
      <c r="N307" s="105"/>
      <c r="O307" s="107"/>
      <c r="P307" s="107"/>
      <c r="Q307" s="107"/>
      <c r="R307" s="107"/>
      <c r="S307" s="107"/>
      <c r="T307" s="108"/>
      <c r="U307" s="40">
        <v>290</v>
      </c>
    </row>
    <row r="308" spans="2:21" ht="15">
      <c r="B308" s="104"/>
      <c r="C308" s="105"/>
      <c r="D308" s="105"/>
      <c r="E308" s="105"/>
      <c r="F308" s="106"/>
      <c r="G308" s="106"/>
      <c r="H308" s="106"/>
      <c r="I308" s="105"/>
      <c r="J308" s="105"/>
      <c r="K308" s="105"/>
      <c r="L308" s="105"/>
      <c r="M308" s="105"/>
      <c r="N308" s="105"/>
      <c r="O308" s="107"/>
      <c r="P308" s="107"/>
      <c r="Q308" s="107"/>
      <c r="R308" s="107"/>
      <c r="S308" s="107"/>
      <c r="T308" s="108"/>
      <c r="U308" s="40">
        <v>291</v>
      </c>
    </row>
    <row r="309" spans="2:21" ht="15">
      <c r="B309" s="104"/>
      <c r="C309" s="105"/>
      <c r="D309" s="105"/>
      <c r="E309" s="105"/>
      <c r="F309" s="106"/>
      <c r="G309" s="106"/>
      <c r="H309" s="106"/>
      <c r="I309" s="105"/>
      <c r="J309" s="105"/>
      <c r="K309" s="105"/>
      <c r="L309" s="105"/>
      <c r="M309" s="105"/>
      <c r="N309" s="105"/>
      <c r="O309" s="107"/>
      <c r="P309" s="107"/>
      <c r="Q309" s="107"/>
      <c r="R309" s="107"/>
      <c r="S309" s="107"/>
      <c r="T309" s="108"/>
      <c r="U309" s="39">
        <v>292</v>
      </c>
    </row>
    <row r="310" spans="2:21" ht="15">
      <c r="B310" s="104"/>
      <c r="C310" s="105"/>
      <c r="D310" s="105"/>
      <c r="E310" s="105"/>
      <c r="F310" s="106"/>
      <c r="G310" s="106"/>
      <c r="H310" s="106"/>
      <c r="I310" s="105"/>
      <c r="J310" s="105"/>
      <c r="K310" s="105"/>
      <c r="L310" s="105"/>
      <c r="M310" s="105"/>
      <c r="N310" s="105"/>
      <c r="O310" s="107"/>
      <c r="P310" s="107"/>
      <c r="Q310" s="107"/>
      <c r="R310" s="107"/>
      <c r="S310" s="107"/>
      <c r="T310" s="108"/>
      <c r="U310" s="40">
        <v>293</v>
      </c>
    </row>
    <row r="311" spans="2:21" ht="15">
      <c r="B311" s="104"/>
      <c r="C311" s="105"/>
      <c r="D311" s="105"/>
      <c r="E311" s="105"/>
      <c r="F311" s="106"/>
      <c r="G311" s="106"/>
      <c r="H311" s="106"/>
      <c r="I311" s="105"/>
      <c r="J311" s="105"/>
      <c r="K311" s="105"/>
      <c r="L311" s="105"/>
      <c r="M311" s="105"/>
      <c r="N311" s="105"/>
      <c r="O311" s="107"/>
      <c r="P311" s="107"/>
      <c r="Q311" s="107"/>
      <c r="R311" s="107"/>
      <c r="S311" s="107"/>
      <c r="T311" s="108"/>
      <c r="U311" s="40">
        <v>294</v>
      </c>
    </row>
    <row r="312" spans="2:21" ht="15">
      <c r="B312" s="104"/>
      <c r="C312" s="105"/>
      <c r="D312" s="105"/>
      <c r="E312" s="105"/>
      <c r="F312" s="106"/>
      <c r="G312" s="106"/>
      <c r="H312" s="106"/>
      <c r="I312" s="105"/>
      <c r="J312" s="105"/>
      <c r="K312" s="105"/>
      <c r="L312" s="105"/>
      <c r="M312" s="105"/>
      <c r="N312" s="105"/>
      <c r="O312" s="107"/>
      <c r="P312" s="107"/>
      <c r="Q312" s="107"/>
      <c r="R312" s="107"/>
      <c r="S312" s="107"/>
      <c r="T312" s="108"/>
      <c r="U312" s="39">
        <v>295</v>
      </c>
    </row>
    <row r="313" spans="2:21" ht="15">
      <c r="B313" s="104"/>
      <c r="C313" s="105"/>
      <c r="D313" s="105"/>
      <c r="E313" s="105"/>
      <c r="F313" s="106"/>
      <c r="G313" s="106"/>
      <c r="H313" s="106"/>
      <c r="I313" s="105"/>
      <c r="J313" s="105"/>
      <c r="K313" s="105"/>
      <c r="L313" s="105"/>
      <c r="M313" s="105"/>
      <c r="N313" s="105"/>
      <c r="O313" s="107"/>
      <c r="P313" s="107"/>
      <c r="Q313" s="107"/>
      <c r="R313" s="107"/>
      <c r="S313" s="107"/>
      <c r="T313" s="108"/>
      <c r="U313" s="40">
        <v>296</v>
      </c>
    </row>
    <row r="314" spans="2:21" ht="15">
      <c r="B314" s="104"/>
      <c r="C314" s="105"/>
      <c r="D314" s="105"/>
      <c r="E314" s="105"/>
      <c r="F314" s="106"/>
      <c r="G314" s="106"/>
      <c r="H314" s="106"/>
      <c r="I314" s="105"/>
      <c r="J314" s="105"/>
      <c r="K314" s="105"/>
      <c r="L314" s="105"/>
      <c r="M314" s="105"/>
      <c r="N314" s="105"/>
      <c r="O314" s="107"/>
      <c r="P314" s="107"/>
      <c r="Q314" s="107"/>
      <c r="R314" s="107"/>
      <c r="S314" s="107"/>
      <c r="T314" s="108"/>
      <c r="U314" s="40">
        <v>297</v>
      </c>
    </row>
    <row r="315" spans="2:21" ht="15">
      <c r="B315" s="104"/>
      <c r="C315" s="105"/>
      <c r="D315" s="105"/>
      <c r="E315" s="105"/>
      <c r="F315" s="106"/>
      <c r="G315" s="106"/>
      <c r="H315" s="106"/>
      <c r="I315" s="105"/>
      <c r="J315" s="105"/>
      <c r="K315" s="105"/>
      <c r="L315" s="105"/>
      <c r="M315" s="105"/>
      <c r="N315" s="105"/>
      <c r="O315" s="107"/>
      <c r="P315" s="107"/>
      <c r="Q315" s="107"/>
      <c r="R315" s="107"/>
      <c r="S315" s="107"/>
      <c r="T315" s="108"/>
      <c r="U315" s="39">
        <v>298</v>
      </c>
    </row>
    <row r="316" spans="2:21" ht="15">
      <c r="B316" s="104"/>
      <c r="C316" s="105"/>
      <c r="D316" s="105"/>
      <c r="E316" s="105"/>
      <c r="F316" s="106"/>
      <c r="G316" s="106"/>
      <c r="H316" s="106"/>
      <c r="I316" s="105"/>
      <c r="J316" s="105"/>
      <c r="K316" s="105"/>
      <c r="L316" s="105"/>
      <c r="M316" s="105"/>
      <c r="N316" s="105"/>
      <c r="O316" s="107"/>
      <c r="P316" s="107"/>
      <c r="Q316" s="107"/>
      <c r="R316" s="107"/>
      <c r="S316" s="107"/>
      <c r="T316" s="108"/>
      <c r="U316" s="40">
        <v>299</v>
      </c>
    </row>
    <row r="317" spans="2:21" ht="15">
      <c r="B317" s="104"/>
      <c r="C317" s="105"/>
      <c r="D317" s="105"/>
      <c r="E317" s="105"/>
      <c r="F317" s="106"/>
      <c r="G317" s="106"/>
      <c r="H317" s="106"/>
      <c r="I317" s="105"/>
      <c r="J317" s="105"/>
      <c r="K317" s="105"/>
      <c r="L317" s="105"/>
      <c r="M317" s="105"/>
      <c r="N317" s="105"/>
      <c r="O317" s="107"/>
      <c r="P317" s="107"/>
      <c r="Q317" s="107"/>
      <c r="R317" s="107"/>
      <c r="S317" s="107"/>
      <c r="T317" s="108"/>
      <c r="U317" s="40">
        <v>300</v>
      </c>
    </row>
    <row r="318" spans="2:21" ht="15">
      <c r="B318" s="104"/>
      <c r="C318" s="105"/>
      <c r="D318" s="105"/>
      <c r="E318" s="105"/>
      <c r="F318" s="106"/>
      <c r="G318" s="106"/>
      <c r="H318" s="106"/>
      <c r="I318" s="105"/>
      <c r="J318" s="105"/>
      <c r="K318" s="105"/>
      <c r="L318" s="105"/>
      <c r="M318" s="105"/>
      <c r="N318" s="105"/>
      <c r="O318" s="107"/>
      <c r="P318" s="107"/>
      <c r="Q318" s="107"/>
      <c r="R318" s="107"/>
      <c r="S318" s="107"/>
      <c r="T318" s="108"/>
      <c r="U318" s="39">
        <v>301</v>
      </c>
    </row>
    <row r="319" spans="2:21" ht="15">
      <c r="B319" s="104"/>
      <c r="C319" s="105"/>
      <c r="D319" s="105"/>
      <c r="E319" s="105"/>
      <c r="F319" s="106"/>
      <c r="G319" s="106"/>
      <c r="H319" s="106"/>
      <c r="I319" s="105"/>
      <c r="J319" s="105"/>
      <c r="K319" s="105"/>
      <c r="L319" s="105"/>
      <c r="M319" s="105"/>
      <c r="N319" s="105"/>
      <c r="O319" s="107"/>
      <c r="P319" s="107"/>
      <c r="Q319" s="107"/>
      <c r="R319" s="107"/>
      <c r="S319" s="107"/>
      <c r="T319" s="108"/>
      <c r="U319" s="40">
        <v>302</v>
      </c>
    </row>
    <row r="320" spans="2:21" ht="15">
      <c r="B320" s="104"/>
      <c r="C320" s="105"/>
      <c r="D320" s="105"/>
      <c r="E320" s="105"/>
      <c r="F320" s="106"/>
      <c r="G320" s="106"/>
      <c r="H320" s="106"/>
      <c r="I320" s="105"/>
      <c r="J320" s="105"/>
      <c r="K320" s="105"/>
      <c r="L320" s="105"/>
      <c r="M320" s="105"/>
      <c r="N320" s="105"/>
      <c r="O320" s="107"/>
      <c r="P320" s="107"/>
      <c r="Q320" s="107"/>
      <c r="R320" s="107"/>
      <c r="S320" s="107"/>
      <c r="T320" s="108"/>
      <c r="U320" s="40">
        <v>303</v>
      </c>
    </row>
    <row r="321" spans="2:21" ht="15">
      <c r="B321" s="104"/>
      <c r="C321" s="105"/>
      <c r="D321" s="105"/>
      <c r="E321" s="105"/>
      <c r="F321" s="106"/>
      <c r="G321" s="106"/>
      <c r="H321" s="106"/>
      <c r="I321" s="105"/>
      <c r="J321" s="105"/>
      <c r="K321" s="105"/>
      <c r="L321" s="105"/>
      <c r="M321" s="105"/>
      <c r="N321" s="105"/>
      <c r="O321" s="107"/>
      <c r="P321" s="107"/>
      <c r="Q321" s="107"/>
      <c r="R321" s="107"/>
      <c r="S321" s="107"/>
      <c r="T321" s="108"/>
      <c r="U321" s="39">
        <v>304</v>
      </c>
    </row>
    <row r="322" spans="2:21" ht="15">
      <c r="B322" s="104"/>
      <c r="C322" s="105"/>
      <c r="D322" s="105"/>
      <c r="E322" s="105"/>
      <c r="F322" s="106"/>
      <c r="G322" s="106"/>
      <c r="H322" s="106"/>
      <c r="I322" s="105"/>
      <c r="J322" s="105"/>
      <c r="K322" s="105"/>
      <c r="L322" s="105"/>
      <c r="M322" s="105"/>
      <c r="N322" s="105"/>
      <c r="O322" s="107"/>
      <c r="P322" s="107"/>
      <c r="Q322" s="107"/>
      <c r="R322" s="107"/>
      <c r="S322" s="107"/>
      <c r="T322" s="108"/>
      <c r="U322" s="40">
        <v>305</v>
      </c>
    </row>
    <row r="323" spans="2:21" ht="15">
      <c r="B323" s="104"/>
      <c r="C323" s="105"/>
      <c r="D323" s="105"/>
      <c r="E323" s="105"/>
      <c r="F323" s="106"/>
      <c r="G323" s="106"/>
      <c r="H323" s="106"/>
      <c r="I323" s="105"/>
      <c r="J323" s="105"/>
      <c r="K323" s="105"/>
      <c r="L323" s="105"/>
      <c r="M323" s="105"/>
      <c r="N323" s="105"/>
      <c r="O323" s="107"/>
      <c r="P323" s="107"/>
      <c r="Q323" s="107"/>
      <c r="R323" s="107"/>
      <c r="S323" s="107"/>
      <c r="T323" s="108"/>
      <c r="U323" s="40">
        <v>306</v>
      </c>
    </row>
    <row r="324" spans="2:21" ht="15">
      <c r="B324" s="104"/>
      <c r="C324" s="105"/>
      <c r="D324" s="105"/>
      <c r="E324" s="105"/>
      <c r="F324" s="106"/>
      <c r="G324" s="106"/>
      <c r="H324" s="106"/>
      <c r="I324" s="105"/>
      <c r="J324" s="105"/>
      <c r="K324" s="105"/>
      <c r="L324" s="105"/>
      <c r="M324" s="105"/>
      <c r="N324" s="105"/>
      <c r="O324" s="107"/>
      <c r="P324" s="107"/>
      <c r="Q324" s="107"/>
      <c r="R324" s="107"/>
      <c r="S324" s="107"/>
      <c r="T324" s="108"/>
      <c r="U324" s="39">
        <v>307</v>
      </c>
    </row>
    <row r="325" spans="2:21" ht="15">
      <c r="B325" s="104"/>
      <c r="C325" s="105"/>
      <c r="D325" s="105"/>
      <c r="E325" s="105"/>
      <c r="F325" s="106"/>
      <c r="G325" s="106"/>
      <c r="H325" s="106"/>
      <c r="I325" s="105"/>
      <c r="J325" s="105"/>
      <c r="K325" s="105"/>
      <c r="L325" s="105"/>
      <c r="M325" s="105"/>
      <c r="N325" s="105"/>
      <c r="O325" s="107"/>
      <c r="P325" s="107"/>
      <c r="Q325" s="107"/>
      <c r="R325" s="107"/>
      <c r="S325" s="107"/>
      <c r="T325" s="108"/>
      <c r="U325" s="40">
        <v>308</v>
      </c>
    </row>
    <row r="326" spans="2:21" ht="15">
      <c r="B326" s="104"/>
      <c r="C326" s="105"/>
      <c r="D326" s="105"/>
      <c r="E326" s="105"/>
      <c r="F326" s="106"/>
      <c r="G326" s="106"/>
      <c r="H326" s="106"/>
      <c r="I326" s="105"/>
      <c r="J326" s="105"/>
      <c r="K326" s="105"/>
      <c r="L326" s="105"/>
      <c r="M326" s="105"/>
      <c r="N326" s="105"/>
      <c r="O326" s="107"/>
      <c r="P326" s="107"/>
      <c r="Q326" s="107"/>
      <c r="R326" s="107"/>
      <c r="S326" s="107"/>
      <c r="T326" s="108"/>
      <c r="U326" s="40">
        <v>309</v>
      </c>
    </row>
    <row r="327" spans="2:21" ht="15">
      <c r="B327" s="104"/>
      <c r="C327" s="105"/>
      <c r="D327" s="105"/>
      <c r="E327" s="105"/>
      <c r="F327" s="106"/>
      <c r="G327" s="106"/>
      <c r="H327" s="106"/>
      <c r="I327" s="105"/>
      <c r="J327" s="105"/>
      <c r="K327" s="105"/>
      <c r="L327" s="105"/>
      <c r="M327" s="105"/>
      <c r="N327" s="105"/>
      <c r="O327" s="107"/>
      <c r="P327" s="107"/>
      <c r="Q327" s="107"/>
      <c r="R327" s="107"/>
      <c r="S327" s="107"/>
      <c r="T327" s="108"/>
      <c r="U327" s="39">
        <v>310</v>
      </c>
    </row>
    <row r="328" spans="2:21" ht="15">
      <c r="B328" s="104"/>
      <c r="C328" s="105"/>
      <c r="D328" s="105"/>
      <c r="E328" s="105"/>
      <c r="F328" s="106"/>
      <c r="G328" s="106"/>
      <c r="H328" s="106"/>
      <c r="I328" s="105"/>
      <c r="J328" s="105"/>
      <c r="K328" s="105"/>
      <c r="L328" s="105"/>
      <c r="M328" s="105"/>
      <c r="N328" s="105"/>
      <c r="O328" s="107"/>
      <c r="P328" s="107"/>
      <c r="Q328" s="107"/>
      <c r="R328" s="107"/>
      <c r="S328" s="107"/>
      <c r="T328" s="108"/>
      <c r="U328" s="40">
        <v>311</v>
      </c>
    </row>
    <row r="329" spans="2:21" ht="15">
      <c r="B329" s="104"/>
      <c r="C329" s="105"/>
      <c r="D329" s="105"/>
      <c r="E329" s="105"/>
      <c r="F329" s="106"/>
      <c r="G329" s="106"/>
      <c r="H329" s="106"/>
      <c r="I329" s="105"/>
      <c r="J329" s="105"/>
      <c r="K329" s="105"/>
      <c r="L329" s="105"/>
      <c r="M329" s="105"/>
      <c r="N329" s="105"/>
      <c r="O329" s="107"/>
      <c r="P329" s="107"/>
      <c r="Q329" s="107"/>
      <c r="R329" s="107"/>
      <c r="S329" s="107"/>
      <c r="T329" s="108"/>
      <c r="U329" s="40">
        <v>312</v>
      </c>
    </row>
    <row r="330" spans="2:21" ht="15">
      <c r="B330" s="104"/>
      <c r="C330" s="105"/>
      <c r="D330" s="105"/>
      <c r="E330" s="105"/>
      <c r="F330" s="106"/>
      <c r="G330" s="106"/>
      <c r="H330" s="106"/>
      <c r="I330" s="105"/>
      <c r="J330" s="105"/>
      <c r="K330" s="105"/>
      <c r="L330" s="105"/>
      <c r="M330" s="105"/>
      <c r="N330" s="105"/>
      <c r="O330" s="107"/>
      <c r="P330" s="107"/>
      <c r="Q330" s="107"/>
      <c r="R330" s="107"/>
      <c r="S330" s="107"/>
      <c r="T330" s="108"/>
      <c r="U330" s="39">
        <v>313</v>
      </c>
    </row>
    <row r="331" spans="2:21" ht="15">
      <c r="B331" s="104"/>
      <c r="C331" s="105"/>
      <c r="D331" s="105"/>
      <c r="E331" s="105"/>
      <c r="F331" s="106"/>
      <c r="G331" s="106"/>
      <c r="H331" s="106"/>
      <c r="I331" s="105"/>
      <c r="J331" s="105"/>
      <c r="K331" s="105"/>
      <c r="L331" s="105"/>
      <c r="M331" s="105"/>
      <c r="N331" s="105"/>
      <c r="O331" s="107"/>
      <c r="P331" s="107"/>
      <c r="Q331" s="107"/>
      <c r="R331" s="107"/>
      <c r="S331" s="107"/>
      <c r="T331" s="108"/>
      <c r="U331" s="40">
        <v>314</v>
      </c>
    </row>
    <row r="332" spans="2:21" ht="15">
      <c r="B332" s="104"/>
      <c r="C332" s="105"/>
      <c r="D332" s="105"/>
      <c r="E332" s="105"/>
      <c r="F332" s="106"/>
      <c r="G332" s="106"/>
      <c r="H332" s="106"/>
      <c r="I332" s="105"/>
      <c r="J332" s="105"/>
      <c r="K332" s="105"/>
      <c r="L332" s="105"/>
      <c r="M332" s="105"/>
      <c r="N332" s="105"/>
      <c r="O332" s="107"/>
      <c r="P332" s="107"/>
      <c r="Q332" s="107"/>
      <c r="R332" s="107"/>
      <c r="S332" s="107"/>
      <c r="T332" s="108"/>
      <c r="U332" s="40">
        <v>315</v>
      </c>
    </row>
    <row r="333" spans="2:21" ht="15">
      <c r="B333" s="104"/>
      <c r="C333" s="105"/>
      <c r="D333" s="105"/>
      <c r="E333" s="105"/>
      <c r="F333" s="106"/>
      <c r="G333" s="106"/>
      <c r="H333" s="106"/>
      <c r="I333" s="105"/>
      <c r="J333" s="105"/>
      <c r="K333" s="105"/>
      <c r="L333" s="105"/>
      <c r="M333" s="105"/>
      <c r="N333" s="105"/>
      <c r="O333" s="107"/>
      <c r="P333" s="107"/>
      <c r="Q333" s="107"/>
      <c r="R333" s="107"/>
      <c r="S333" s="107"/>
      <c r="T333" s="108"/>
      <c r="U333" s="39">
        <v>316</v>
      </c>
    </row>
    <row r="334" spans="2:21" ht="15">
      <c r="B334" s="104"/>
      <c r="C334" s="105"/>
      <c r="D334" s="105"/>
      <c r="E334" s="105"/>
      <c r="F334" s="106"/>
      <c r="G334" s="106"/>
      <c r="H334" s="106"/>
      <c r="I334" s="105"/>
      <c r="J334" s="105"/>
      <c r="K334" s="105"/>
      <c r="L334" s="105"/>
      <c r="M334" s="105"/>
      <c r="N334" s="105"/>
      <c r="O334" s="107"/>
      <c r="P334" s="107"/>
      <c r="Q334" s="107"/>
      <c r="R334" s="107"/>
      <c r="S334" s="107"/>
      <c r="T334" s="108"/>
      <c r="U334" s="40">
        <v>317</v>
      </c>
    </row>
    <row r="335" spans="2:21" ht="15">
      <c r="B335" s="104"/>
      <c r="C335" s="105"/>
      <c r="D335" s="105"/>
      <c r="E335" s="105"/>
      <c r="F335" s="106"/>
      <c r="G335" s="106"/>
      <c r="H335" s="106"/>
      <c r="I335" s="105"/>
      <c r="J335" s="105"/>
      <c r="K335" s="105"/>
      <c r="L335" s="105"/>
      <c r="M335" s="105"/>
      <c r="N335" s="105"/>
      <c r="O335" s="107"/>
      <c r="P335" s="107"/>
      <c r="Q335" s="107"/>
      <c r="R335" s="107"/>
      <c r="S335" s="107"/>
      <c r="T335" s="108"/>
      <c r="U335" s="40">
        <v>318</v>
      </c>
    </row>
    <row r="336" spans="2:21" ht="15">
      <c r="B336" s="104"/>
      <c r="C336" s="105"/>
      <c r="D336" s="105"/>
      <c r="E336" s="105"/>
      <c r="F336" s="106"/>
      <c r="G336" s="106"/>
      <c r="H336" s="106"/>
      <c r="I336" s="105"/>
      <c r="J336" s="105"/>
      <c r="K336" s="105"/>
      <c r="L336" s="105"/>
      <c r="M336" s="105"/>
      <c r="N336" s="105"/>
      <c r="O336" s="107"/>
      <c r="P336" s="107"/>
      <c r="Q336" s="107"/>
      <c r="R336" s="107"/>
      <c r="S336" s="107"/>
      <c r="T336" s="108"/>
      <c r="U336" s="39">
        <v>319</v>
      </c>
    </row>
    <row r="337" spans="2:21" ht="15">
      <c r="B337" s="104"/>
      <c r="C337" s="105"/>
      <c r="D337" s="105"/>
      <c r="E337" s="105"/>
      <c r="F337" s="106"/>
      <c r="G337" s="106"/>
      <c r="H337" s="106"/>
      <c r="I337" s="105"/>
      <c r="J337" s="105"/>
      <c r="K337" s="105"/>
      <c r="L337" s="105"/>
      <c r="M337" s="105"/>
      <c r="N337" s="105"/>
      <c r="O337" s="107"/>
      <c r="P337" s="107"/>
      <c r="Q337" s="107"/>
      <c r="R337" s="107"/>
      <c r="S337" s="107"/>
      <c r="T337" s="108"/>
      <c r="U337" s="40">
        <v>320</v>
      </c>
    </row>
    <row r="338" spans="2:21" ht="15">
      <c r="B338" s="104"/>
      <c r="C338" s="105"/>
      <c r="D338" s="105"/>
      <c r="E338" s="105"/>
      <c r="F338" s="106"/>
      <c r="G338" s="106"/>
      <c r="H338" s="106"/>
      <c r="I338" s="105"/>
      <c r="J338" s="105"/>
      <c r="K338" s="105"/>
      <c r="L338" s="105"/>
      <c r="M338" s="105"/>
      <c r="N338" s="105"/>
      <c r="O338" s="107"/>
      <c r="P338" s="107"/>
      <c r="Q338" s="107"/>
      <c r="R338" s="107"/>
      <c r="S338" s="107"/>
      <c r="T338" s="108"/>
      <c r="U338" s="40">
        <v>321</v>
      </c>
    </row>
    <row r="339" spans="2:21" ht="15">
      <c r="B339" s="104"/>
      <c r="C339" s="105"/>
      <c r="D339" s="105"/>
      <c r="E339" s="105"/>
      <c r="F339" s="106"/>
      <c r="G339" s="106"/>
      <c r="H339" s="106"/>
      <c r="I339" s="105"/>
      <c r="J339" s="105"/>
      <c r="K339" s="105"/>
      <c r="L339" s="105"/>
      <c r="M339" s="105"/>
      <c r="N339" s="105"/>
      <c r="O339" s="107"/>
      <c r="P339" s="107"/>
      <c r="Q339" s="107"/>
      <c r="R339" s="107"/>
      <c r="S339" s="107"/>
      <c r="T339" s="108"/>
      <c r="U339" s="39">
        <v>322</v>
      </c>
    </row>
    <row r="340" spans="2:21" ht="15">
      <c r="B340" s="104"/>
      <c r="C340" s="105"/>
      <c r="D340" s="105"/>
      <c r="E340" s="105"/>
      <c r="F340" s="106"/>
      <c r="G340" s="106"/>
      <c r="H340" s="106"/>
      <c r="I340" s="105"/>
      <c r="J340" s="105"/>
      <c r="K340" s="105"/>
      <c r="L340" s="105"/>
      <c r="M340" s="105"/>
      <c r="N340" s="105"/>
      <c r="O340" s="107"/>
      <c r="P340" s="107"/>
      <c r="Q340" s="107"/>
      <c r="R340" s="107"/>
      <c r="S340" s="107"/>
      <c r="T340" s="108"/>
      <c r="U340" s="40">
        <v>323</v>
      </c>
    </row>
    <row r="341" spans="2:21" ht="15">
      <c r="B341" s="104"/>
      <c r="C341" s="105"/>
      <c r="D341" s="105"/>
      <c r="E341" s="105"/>
      <c r="F341" s="106"/>
      <c r="G341" s="106"/>
      <c r="H341" s="106"/>
      <c r="I341" s="105"/>
      <c r="J341" s="105"/>
      <c r="K341" s="105"/>
      <c r="L341" s="105"/>
      <c r="M341" s="105"/>
      <c r="N341" s="105"/>
      <c r="O341" s="107"/>
      <c r="P341" s="107"/>
      <c r="Q341" s="107"/>
      <c r="R341" s="107"/>
      <c r="S341" s="107"/>
      <c r="T341" s="108"/>
      <c r="U341" s="40">
        <v>324</v>
      </c>
    </row>
    <row r="342" spans="2:21" ht="15">
      <c r="B342" s="104"/>
      <c r="C342" s="105"/>
      <c r="D342" s="105"/>
      <c r="E342" s="105"/>
      <c r="F342" s="106"/>
      <c r="G342" s="106"/>
      <c r="H342" s="106"/>
      <c r="I342" s="105"/>
      <c r="J342" s="105"/>
      <c r="K342" s="105"/>
      <c r="L342" s="105"/>
      <c r="M342" s="105"/>
      <c r="N342" s="105"/>
      <c r="O342" s="107"/>
      <c r="P342" s="107"/>
      <c r="Q342" s="107"/>
      <c r="R342" s="107"/>
      <c r="S342" s="107"/>
      <c r="T342" s="108"/>
      <c r="U342" s="39">
        <v>325</v>
      </c>
    </row>
    <row r="343" spans="2:21" ht="15">
      <c r="B343" s="104"/>
      <c r="C343" s="105"/>
      <c r="D343" s="105"/>
      <c r="E343" s="105"/>
      <c r="F343" s="106"/>
      <c r="G343" s="106"/>
      <c r="H343" s="106"/>
      <c r="I343" s="105"/>
      <c r="J343" s="105"/>
      <c r="K343" s="105"/>
      <c r="L343" s="105"/>
      <c r="M343" s="105"/>
      <c r="N343" s="105"/>
      <c r="O343" s="107"/>
      <c r="P343" s="107"/>
      <c r="Q343" s="107"/>
      <c r="R343" s="107"/>
      <c r="S343" s="107"/>
      <c r="T343" s="108"/>
      <c r="U343" s="40">
        <v>326</v>
      </c>
    </row>
    <row r="344" spans="2:21" ht="15">
      <c r="B344" s="104"/>
      <c r="C344" s="105"/>
      <c r="D344" s="105"/>
      <c r="E344" s="105"/>
      <c r="F344" s="106"/>
      <c r="G344" s="106"/>
      <c r="H344" s="106"/>
      <c r="I344" s="105"/>
      <c r="J344" s="105"/>
      <c r="K344" s="105"/>
      <c r="L344" s="105"/>
      <c r="M344" s="105"/>
      <c r="N344" s="105"/>
      <c r="O344" s="107"/>
      <c r="P344" s="107"/>
      <c r="Q344" s="107"/>
      <c r="R344" s="107"/>
      <c r="S344" s="107"/>
      <c r="T344" s="108"/>
      <c r="U344" s="40">
        <v>327</v>
      </c>
    </row>
    <row r="345" spans="2:21" ht="15">
      <c r="B345" s="104"/>
      <c r="C345" s="105"/>
      <c r="D345" s="105"/>
      <c r="E345" s="105"/>
      <c r="F345" s="106"/>
      <c r="G345" s="106"/>
      <c r="H345" s="106"/>
      <c r="I345" s="105"/>
      <c r="J345" s="105"/>
      <c r="K345" s="105"/>
      <c r="L345" s="105"/>
      <c r="M345" s="105"/>
      <c r="N345" s="105"/>
      <c r="O345" s="107"/>
      <c r="P345" s="107"/>
      <c r="Q345" s="107"/>
      <c r="R345" s="107"/>
      <c r="S345" s="107"/>
      <c r="T345" s="108"/>
      <c r="U345" s="39">
        <v>328</v>
      </c>
    </row>
    <row r="346" spans="2:21" ht="15">
      <c r="B346" s="104"/>
      <c r="C346" s="105"/>
      <c r="D346" s="105"/>
      <c r="E346" s="105"/>
      <c r="F346" s="106"/>
      <c r="G346" s="106"/>
      <c r="H346" s="106"/>
      <c r="I346" s="105"/>
      <c r="J346" s="105"/>
      <c r="K346" s="105"/>
      <c r="L346" s="105"/>
      <c r="M346" s="105"/>
      <c r="N346" s="105"/>
      <c r="O346" s="107"/>
      <c r="P346" s="107"/>
      <c r="Q346" s="107"/>
      <c r="R346" s="107"/>
      <c r="S346" s="107"/>
      <c r="T346" s="108"/>
      <c r="U346" s="40">
        <v>329</v>
      </c>
    </row>
    <row r="347" spans="2:21" ht="15">
      <c r="B347" s="104"/>
      <c r="C347" s="105"/>
      <c r="D347" s="105"/>
      <c r="E347" s="105"/>
      <c r="F347" s="106"/>
      <c r="G347" s="106"/>
      <c r="H347" s="106"/>
      <c r="I347" s="105"/>
      <c r="J347" s="105"/>
      <c r="K347" s="105"/>
      <c r="L347" s="105"/>
      <c r="M347" s="105"/>
      <c r="N347" s="105"/>
      <c r="O347" s="107"/>
      <c r="P347" s="107"/>
      <c r="Q347" s="107"/>
      <c r="R347" s="107"/>
      <c r="S347" s="107"/>
      <c r="T347" s="108"/>
      <c r="U347" s="40">
        <v>330</v>
      </c>
    </row>
    <row r="348" spans="2:21" ht="15">
      <c r="B348" s="104"/>
      <c r="C348" s="105"/>
      <c r="D348" s="105"/>
      <c r="E348" s="105"/>
      <c r="F348" s="106"/>
      <c r="G348" s="106"/>
      <c r="H348" s="106"/>
      <c r="I348" s="105"/>
      <c r="J348" s="105"/>
      <c r="K348" s="105"/>
      <c r="L348" s="105"/>
      <c r="M348" s="105"/>
      <c r="N348" s="105"/>
      <c r="O348" s="107"/>
      <c r="P348" s="107"/>
      <c r="Q348" s="107"/>
      <c r="R348" s="107"/>
      <c r="S348" s="107"/>
      <c r="T348" s="108"/>
      <c r="U348" s="39">
        <v>331</v>
      </c>
    </row>
    <row r="349" spans="2:21" ht="15">
      <c r="B349" s="104"/>
      <c r="C349" s="105"/>
      <c r="D349" s="105"/>
      <c r="E349" s="105"/>
      <c r="F349" s="106"/>
      <c r="G349" s="106"/>
      <c r="H349" s="106"/>
      <c r="I349" s="105"/>
      <c r="J349" s="105"/>
      <c r="K349" s="105"/>
      <c r="L349" s="105"/>
      <c r="M349" s="105"/>
      <c r="N349" s="105"/>
      <c r="O349" s="107"/>
      <c r="P349" s="107"/>
      <c r="Q349" s="107"/>
      <c r="R349" s="107"/>
      <c r="S349" s="107"/>
      <c r="T349" s="108"/>
      <c r="U349" s="40">
        <v>332</v>
      </c>
    </row>
    <row r="350" spans="2:21" ht="15">
      <c r="B350" s="104"/>
      <c r="C350" s="105"/>
      <c r="D350" s="105"/>
      <c r="E350" s="105"/>
      <c r="F350" s="106"/>
      <c r="G350" s="106"/>
      <c r="H350" s="106"/>
      <c r="I350" s="105"/>
      <c r="J350" s="105"/>
      <c r="K350" s="105"/>
      <c r="L350" s="105"/>
      <c r="M350" s="105"/>
      <c r="N350" s="105"/>
      <c r="O350" s="107"/>
      <c r="P350" s="107"/>
      <c r="Q350" s="107"/>
      <c r="R350" s="107"/>
      <c r="S350" s="107"/>
      <c r="T350" s="108"/>
      <c r="U350" s="40">
        <v>333</v>
      </c>
    </row>
    <row r="351" spans="2:21" ht="15">
      <c r="B351" s="104"/>
      <c r="C351" s="105"/>
      <c r="D351" s="105"/>
      <c r="E351" s="105"/>
      <c r="F351" s="106"/>
      <c r="G351" s="106"/>
      <c r="H351" s="106"/>
      <c r="I351" s="105"/>
      <c r="J351" s="105"/>
      <c r="K351" s="105"/>
      <c r="L351" s="105"/>
      <c r="M351" s="105"/>
      <c r="N351" s="105"/>
      <c r="O351" s="107"/>
      <c r="P351" s="107"/>
      <c r="Q351" s="107"/>
      <c r="R351" s="107"/>
      <c r="S351" s="107"/>
      <c r="T351" s="108"/>
      <c r="U351" s="39">
        <v>334</v>
      </c>
    </row>
    <row r="352" spans="2:21" ht="15">
      <c r="B352" s="104"/>
      <c r="C352" s="105"/>
      <c r="D352" s="105"/>
      <c r="E352" s="105"/>
      <c r="F352" s="106"/>
      <c r="G352" s="106"/>
      <c r="H352" s="106"/>
      <c r="I352" s="105"/>
      <c r="J352" s="105"/>
      <c r="K352" s="105"/>
      <c r="L352" s="105"/>
      <c r="M352" s="105"/>
      <c r="N352" s="105"/>
      <c r="O352" s="107"/>
      <c r="P352" s="107"/>
      <c r="Q352" s="107"/>
      <c r="R352" s="107"/>
      <c r="S352" s="107"/>
      <c r="T352" s="108"/>
      <c r="U352" s="40">
        <v>335</v>
      </c>
    </row>
    <row r="353" spans="2:21" ht="15">
      <c r="B353" s="104"/>
      <c r="C353" s="105"/>
      <c r="D353" s="105"/>
      <c r="E353" s="105"/>
      <c r="F353" s="106"/>
      <c r="G353" s="106"/>
      <c r="H353" s="106"/>
      <c r="I353" s="105"/>
      <c r="J353" s="105"/>
      <c r="K353" s="105"/>
      <c r="L353" s="105"/>
      <c r="M353" s="105"/>
      <c r="N353" s="105"/>
      <c r="O353" s="107"/>
      <c r="P353" s="107"/>
      <c r="Q353" s="107"/>
      <c r="R353" s="107"/>
      <c r="S353" s="107"/>
      <c r="T353" s="108"/>
      <c r="U353" s="40">
        <v>336</v>
      </c>
    </row>
    <row r="354" spans="2:21" ht="15">
      <c r="B354" s="104"/>
      <c r="C354" s="105"/>
      <c r="D354" s="105"/>
      <c r="E354" s="105"/>
      <c r="F354" s="106"/>
      <c r="G354" s="106"/>
      <c r="H354" s="106"/>
      <c r="I354" s="105"/>
      <c r="J354" s="105"/>
      <c r="K354" s="105"/>
      <c r="L354" s="105"/>
      <c r="M354" s="105"/>
      <c r="N354" s="105"/>
      <c r="O354" s="107"/>
      <c r="P354" s="107"/>
      <c r="Q354" s="107"/>
      <c r="R354" s="107"/>
      <c r="S354" s="107"/>
      <c r="T354" s="108"/>
      <c r="U354" s="39">
        <v>337</v>
      </c>
    </row>
    <row r="355" spans="2:21" ht="15">
      <c r="B355" s="104"/>
      <c r="C355" s="105"/>
      <c r="D355" s="105"/>
      <c r="E355" s="105"/>
      <c r="F355" s="106"/>
      <c r="G355" s="106"/>
      <c r="H355" s="106"/>
      <c r="I355" s="105"/>
      <c r="J355" s="105"/>
      <c r="K355" s="105"/>
      <c r="L355" s="105"/>
      <c r="M355" s="105"/>
      <c r="N355" s="105"/>
      <c r="O355" s="107"/>
      <c r="P355" s="107"/>
      <c r="Q355" s="107"/>
      <c r="R355" s="107"/>
      <c r="S355" s="107"/>
      <c r="T355" s="108"/>
      <c r="U355" s="40">
        <v>338</v>
      </c>
    </row>
    <row r="356" spans="2:21" ht="15">
      <c r="B356" s="104"/>
      <c r="C356" s="105"/>
      <c r="D356" s="105"/>
      <c r="E356" s="105"/>
      <c r="F356" s="106"/>
      <c r="G356" s="106"/>
      <c r="H356" s="106"/>
      <c r="I356" s="105"/>
      <c r="J356" s="105"/>
      <c r="K356" s="105"/>
      <c r="L356" s="105"/>
      <c r="M356" s="105"/>
      <c r="N356" s="105"/>
      <c r="O356" s="107"/>
      <c r="P356" s="107"/>
      <c r="Q356" s="107"/>
      <c r="R356" s="107"/>
      <c r="S356" s="107"/>
      <c r="T356" s="108"/>
      <c r="U356" s="40">
        <v>339</v>
      </c>
    </row>
    <row r="357" spans="2:21" ht="15">
      <c r="B357" s="104"/>
      <c r="C357" s="105"/>
      <c r="D357" s="105"/>
      <c r="E357" s="105"/>
      <c r="F357" s="106"/>
      <c r="G357" s="106"/>
      <c r="H357" s="106"/>
      <c r="I357" s="105"/>
      <c r="J357" s="105"/>
      <c r="K357" s="105"/>
      <c r="L357" s="105"/>
      <c r="M357" s="105"/>
      <c r="N357" s="105"/>
      <c r="O357" s="107"/>
      <c r="P357" s="107"/>
      <c r="Q357" s="107"/>
      <c r="R357" s="107"/>
      <c r="S357" s="107"/>
      <c r="T357" s="108"/>
      <c r="U357" s="39">
        <v>340</v>
      </c>
    </row>
    <row r="358" spans="2:21" ht="15">
      <c r="B358" s="104"/>
      <c r="C358" s="105"/>
      <c r="D358" s="105"/>
      <c r="E358" s="105"/>
      <c r="F358" s="106"/>
      <c r="G358" s="106"/>
      <c r="H358" s="106"/>
      <c r="I358" s="105"/>
      <c r="J358" s="105"/>
      <c r="K358" s="105"/>
      <c r="L358" s="105"/>
      <c r="M358" s="105"/>
      <c r="N358" s="105"/>
      <c r="O358" s="107"/>
      <c r="P358" s="107"/>
      <c r="Q358" s="107"/>
      <c r="R358" s="107"/>
      <c r="S358" s="107"/>
      <c r="T358" s="108"/>
      <c r="U358" s="40">
        <v>341</v>
      </c>
    </row>
    <row r="359" spans="2:21" ht="15">
      <c r="B359" s="104"/>
      <c r="C359" s="105"/>
      <c r="D359" s="105"/>
      <c r="E359" s="105"/>
      <c r="F359" s="106"/>
      <c r="G359" s="106"/>
      <c r="H359" s="106"/>
      <c r="I359" s="105"/>
      <c r="J359" s="105"/>
      <c r="K359" s="105"/>
      <c r="L359" s="105"/>
      <c r="M359" s="105"/>
      <c r="N359" s="105"/>
      <c r="O359" s="107"/>
      <c r="P359" s="107"/>
      <c r="Q359" s="107"/>
      <c r="R359" s="107"/>
      <c r="S359" s="107"/>
      <c r="T359" s="108"/>
      <c r="U359" s="40">
        <v>342</v>
      </c>
    </row>
    <row r="360" spans="2:21" ht="15">
      <c r="B360" s="104"/>
      <c r="C360" s="105"/>
      <c r="D360" s="105"/>
      <c r="E360" s="105"/>
      <c r="F360" s="106"/>
      <c r="G360" s="106"/>
      <c r="H360" s="106"/>
      <c r="I360" s="105"/>
      <c r="J360" s="105"/>
      <c r="K360" s="105"/>
      <c r="L360" s="105"/>
      <c r="M360" s="105"/>
      <c r="N360" s="105"/>
      <c r="O360" s="107"/>
      <c r="P360" s="107"/>
      <c r="Q360" s="107"/>
      <c r="R360" s="107"/>
      <c r="S360" s="107"/>
      <c r="T360" s="108"/>
      <c r="U360" s="39">
        <v>343</v>
      </c>
    </row>
    <row r="361" spans="2:21" ht="15">
      <c r="B361" s="104"/>
      <c r="C361" s="105"/>
      <c r="D361" s="105"/>
      <c r="E361" s="105"/>
      <c r="F361" s="106"/>
      <c r="G361" s="106"/>
      <c r="H361" s="106"/>
      <c r="I361" s="105"/>
      <c r="J361" s="105"/>
      <c r="K361" s="105"/>
      <c r="L361" s="105"/>
      <c r="M361" s="105"/>
      <c r="N361" s="105"/>
      <c r="O361" s="107"/>
      <c r="P361" s="107"/>
      <c r="Q361" s="107"/>
      <c r="R361" s="107"/>
      <c r="S361" s="107"/>
      <c r="T361" s="108"/>
      <c r="U361" s="40">
        <v>344</v>
      </c>
    </row>
    <row r="362" spans="2:21" ht="15">
      <c r="B362" s="104"/>
      <c r="C362" s="105"/>
      <c r="D362" s="105"/>
      <c r="E362" s="105"/>
      <c r="F362" s="106"/>
      <c r="G362" s="106"/>
      <c r="H362" s="106"/>
      <c r="I362" s="105"/>
      <c r="J362" s="105"/>
      <c r="K362" s="105"/>
      <c r="L362" s="105"/>
      <c r="M362" s="105"/>
      <c r="N362" s="105"/>
      <c r="O362" s="107"/>
      <c r="P362" s="107"/>
      <c r="Q362" s="107"/>
      <c r="R362" s="107"/>
      <c r="S362" s="107"/>
      <c r="T362" s="108"/>
      <c r="U362" s="40">
        <v>345</v>
      </c>
    </row>
    <row r="363" spans="2:21" ht="15">
      <c r="B363" s="104"/>
      <c r="C363" s="105"/>
      <c r="D363" s="105"/>
      <c r="E363" s="105"/>
      <c r="F363" s="106"/>
      <c r="G363" s="106"/>
      <c r="H363" s="106"/>
      <c r="I363" s="105"/>
      <c r="J363" s="105"/>
      <c r="K363" s="105"/>
      <c r="L363" s="105"/>
      <c r="M363" s="105"/>
      <c r="N363" s="105"/>
      <c r="O363" s="107"/>
      <c r="P363" s="107"/>
      <c r="Q363" s="107"/>
      <c r="R363" s="107"/>
      <c r="S363" s="107"/>
      <c r="T363" s="108"/>
      <c r="U363" s="39">
        <v>346</v>
      </c>
    </row>
    <row r="364" spans="2:21" ht="15">
      <c r="B364" s="104"/>
      <c r="C364" s="105"/>
      <c r="D364" s="105"/>
      <c r="E364" s="105"/>
      <c r="F364" s="106"/>
      <c r="G364" s="106"/>
      <c r="H364" s="106"/>
      <c r="I364" s="105"/>
      <c r="J364" s="105"/>
      <c r="K364" s="105"/>
      <c r="L364" s="105"/>
      <c r="M364" s="105"/>
      <c r="N364" s="105"/>
      <c r="O364" s="107"/>
      <c r="P364" s="107"/>
      <c r="Q364" s="107"/>
      <c r="R364" s="107"/>
      <c r="S364" s="107"/>
      <c r="T364" s="108"/>
      <c r="U364" s="40">
        <v>347</v>
      </c>
    </row>
    <row r="365" spans="2:21" ht="15">
      <c r="B365" s="104"/>
      <c r="C365" s="105"/>
      <c r="D365" s="105"/>
      <c r="E365" s="105"/>
      <c r="F365" s="106"/>
      <c r="G365" s="106"/>
      <c r="H365" s="106"/>
      <c r="I365" s="105"/>
      <c r="J365" s="105"/>
      <c r="K365" s="105"/>
      <c r="L365" s="105"/>
      <c r="M365" s="105"/>
      <c r="N365" s="105"/>
      <c r="O365" s="107"/>
      <c r="P365" s="107"/>
      <c r="Q365" s="107"/>
      <c r="R365" s="107"/>
      <c r="S365" s="107"/>
      <c r="T365" s="108"/>
      <c r="U365" s="40">
        <v>348</v>
      </c>
    </row>
    <row r="366" spans="2:21" ht="15">
      <c r="B366" s="104"/>
      <c r="C366" s="105"/>
      <c r="D366" s="105"/>
      <c r="E366" s="105"/>
      <c r="F366" s="106"/>
      <c r="G366" s="106"/>
      <c r="H366" s="106"/>
      <c r="I366" s="105"/>
      <c r="J366" s="105"/>
      <c r="K366" s="105"/>
      <c r="L366" s="105"/>
      <c r="M366" s="105"/>
      <c r="N366" s="105"/>
      <c r="O366" s="107"/>
      <c r="P366" s="107"/>
      <c r="Q366" s="107"/>
      <c r="R366" s="107"/>
      <c r="S366" s="107"/>
      <c r="T366" s="108"/>
      <c r="U366" s="39">
        <v>349</v>
      </c>
    </row>
    <row r="367" spans="2:21" ht="15">
      <c r="B367" s="104"/>
      <c r="C367" s="105"/>
      <c r="D367" s="105"/>
      <c r="E367" s="105"/>
      <c r="F367" s="106"/>
      <c r="G367" s="106"/>
      <c r="H367" s="106"/>
      <c r="I367" s="105"/>
      <c r="J367" s="105"/>
      <c r="K367" s="105"/>
      <c r="L367" s="105"/>
      <c r="M367" s="105"/>
      <c r="N367" s="105"/>
      <c r="O367" s="107"/>
      <c r="P367" s="107"/>
      <c r="Q367" s="107"/>
      <c r="R367" s="107"/>
      <c r="S367" s="107"/>
      <c r="T367" s="108"/>
      <c r="U367" s="40">
        <v>350</v>
      </c>
    </row>
    <row r="368" spans="2:21" ht="15">
      <c r="B368" s="104"/>
      <c r="C368" s="105"/>
      <c r="D368" s="105"/>
      <c r="E368" s="105"/>
      <c r="F368" s="106"/>
      <c r="G368" s="106"/>
      <c r="H368" s="106"/>
      <c r="I368" s="105"/>
      <c r="J368" s="105"/>
      <c r="K368" s="105"/>
      <c r="L368" s="105"/>
      <c r="M368" s="105"/>
      <c r="N368" s="105"/>
      <c r="O368" s="107"/>
      <c r="P368" s="107"/>
      <c r="Q368" s="107"/>
      <c r="R368" s="107"/>
      <c r="S368" s="107"/>
      <c r="T368" s="108"/>
      <c r="U368" s="40">
        <v>351</v>
      </c>
    </row>
    <row r="369" spans="2:21" ht="15">
      <c r="B369" s="104"/>
      <c r="C369" s="105"/>
      <c r="D369" s="105"/>
      <c r="E369" s="105"/>
      <c r="F369" s="106"/>
      <c r="G369" s="106"/>
      <c r="H369" s="106"/>
      <c r="I369" s="105"/>
      <c r="J369" s="105"/>
      <c r="K369" s="105"/>
      <c r="L369" s="105"/>
      <c r="M369" s="105"/>
      <c r="N369" s="105"/>
      <c r="O369" s="107"/>
      <c r="P369" s="107"/>
      <c r="Q369" s="107"/>
      <c r="R369" s="107"/>
      <c r="S369" s="107"/>
      <c r="T369" s="108"/>
      <c r="U369" s="39">
        <v>352</v>
      </c>
    </row>
    <row r="370" spans="2:21" ht="15">
      <c r="B370" s="104"/>
      <c r="C370" s="105"/>
      <c r="D370" s="105"/>
      <c r="E370" s="105"/>
      <c r="F370" s="106"/>
      <c r="G370" s="106"/>
      <c r="H370" s="106"/>
      <c r="I370" s="105"/>
      <c r="J370" s="105"/>
      <c r="K370" s="105"/>
      <c r="L370" s="105"/>
      <c r="M370" s="105"/>
      <c r="N370" s="105"/>
      <c r="O370" s="107"/>
      <c r="P370" s="107"/>
      <c r="Q370" s="107"/>
      <c r="R370" s="107"/>
      <c r="S370" s="107"/>
      <c r="T370" s="108"/>
      <c r="U370" s="40">
        <v>353</v>
      </c>
    </row>
    <row r="371" spans="2:21" ht="15">
      <c r="B371" s="104"/>
      <c r="C371" s="105"/>
      <c r="D371" s="105"/>
      <c r="E371" s="105"/>
      <c r="F371" s="106"/>
      <c r="G371" s="106"/>
      <c r="H371" s="106"/>
      <c r="I371" s="105"/>
      <c r="J371" s="105"/>
      <c r="K371" s="105"/>
      <c r="L371" s="105"/>
      <c r="M371" s="105"/>
      <c r="N371" s="105"/>
      <c r="O371" s="107"/>
      <c r="P371" s="107"/>
      <c r="Q371" s="107"/>
      <c r="R371" s="107"/>
      <c r="S371" s="107"/>
      <c r="T371" s="108"/>
      <c r="U371" s="40">
        <v>354</v>
      </c>
    </row>
    <row r="372" spans="2:21" ht="15">
      <c r="B372" s="104"/>
      <c r="C372" s="105"/>
      <c r="D372" s="105"/>
      <c r="E372" s="105"/>
      <c r="F372" s="106"/>
      <c r="G372" s="106"/>
      <c r="H372" s="106"/>
      <c r="I372" s="105"/>
      <c r="J372" s="105"/>
      <c r="K372" s="105"/>
      <c r="L372" s="105"/>
      <c r="M372" s="105"/>
      <c r="N372" s="105"/>
      <c r="O372" s="107"/>
      <c r="P372" s="107"/>
      <c r="Q372" s="107"/>
      <c r="R372" s="107"/>
      <c r="S372" s="107"/>
      <c r="T372" s="108"/>
      <c r="U372" s="39">
        <v>355</v>
      </c>
    </row>
    <row r="373" spans="2:21" ht="15">
      <c r="B373" s="104"/>
      <c r="C373" s="105"/>
      <c r="D373" s="105"/>
      <c r="E373" s="105"/>
      <c r="F373" s="106"/>
      <c r="G373" s="106"/>
      <c r="H373" s="106"/>
      <c r="I373" s="105"/>
      <c r="J373" s="105"/>
      <c r="K373" s="105"/>
      <c r="L373" s="105"/>
      <c r="M373" s="105"/>
      <c r="N373" s="105"/>
      <c r="O373" s="107"/>
      <c r="P373" s="107"/>
      <c r="Q373" s="107"/>
      <c r="R373" s="107"/>
      <c r="S373" s="107"/>
      <c r="T373" s="108"/>
      <c r="U373" s="40">
        <v>356</v>
      </c>
    </row>
    <row r="374" spans="2:21" ht="15">
      <c r="B374" s="104"/>
      <c r="C374" s="105"/>
      <c r="D374" s="105"/>
      <c r="E374" s="105"/>
      <c r="F374" s="106"/>
      <c r="G374" s="106"/>
      <c r="H374" s="106"/>
      <c r="I374" s="105"/>
      <c r="J374" s="105"/>
      <c r="K374" s="105"/>
      <c r="L374" s="105"/>
      <c r="M374" s="105"/>
      <c r="N374" s="105"/>
      <c r="O374" s="107"/>
      <c r="P374" s="107"/>
      <c r="Q374" s="107"/>
      <c r="R374" s="107"/>
      <c r="S374" s="107"/>
      <c r="T374" s="108"/>
      <c r="U374" s="40">
        <v>357</v>
      </c>
    </row>
    <row r="375" spans="2:21" ht="15">
      <c r="B375" s="104"/>
      <c r="C375" s="105"/>
      <c r="D375" s="105"/>
      <c r="E375" s="105"/>
      <c r="F375" s="106"/>
      <c r="G375" s="106"/>
      <c r="H375" s="106"/>
      <c r="I375" s="105"/>
      <c r="J375" s="105"/>
      <c r="K375" s="105"/>
      <c r="L375" s="105"/>
      <c r="M375" s="105"/>
      <c r="N375" s="105"/>
      <c r="O375" s="107"/>
      <c r="P375" s="107"/>
      <c r="Q375" s="107"/>
      <c r="R375" s="107"/>
      <c r="S375" s="107"/>
      <c r="T375" s="108"/>
      <c r="U375" s="39">
        <v>358</v>
      </c>
    </row>
    <row r="376" spans="2:21" ht="15">
      <c r="B376" s="104"/>
      <c r="C376" s="105"/>
      <c r="D376" s="105"/>
      <c r="E376" s="105"/>
      <c r="F376" s="106"/>
      <c r="G376" s="106"/>
      <c r="H376" s="106"/>
      <c r="I376" s="105"/>
      <c r="J376" s="105"/>
      <c r="K376" s="105"/>
      <c r="L376" s="105"/>
      <c r="M376" s="105"/>
      <c r="N376" s="105"/>
      <c r="O376" s="107"/>
      <c r="P376" s="107"/>
      <c r="Q376" s="107"/>
      <c r="R376" s="107"/>
      <c r="S376" s="107"/>
      <c r="T376" s="108"/>
      <c r="U376" s="40">
        <v>359</v>
      </c>
    </row>
    <row r="377" spans="2:21" ht="15">
      <c r="B377" s="104"/>
      <c r="C377" s="105"/>
      <c r="D377" s="105"/>
      <c r="E377" s="105"/>
      <c r="F377" s="106"/>
      <c r="G377" s="106"/>
      <c r="H377" s="106"/>
      <c r="I377" s="105"/>
      <c r="J377" s="105"/>
      <c r="K377" s="105"/>
      <c r="L377" s="105"/>
      <c r="M377" s="105"/>
      <c r="N377" s="105"/>
      <c r="O377" s="107"/>
      <c r="P377" s="107"/>
      <c r="Q377" s="107"/>
      <c r="R377" s="107"/>
      <c r="S377" s="107"/>
      <c r="T377" s="108"/>
      <c r="U377" s="40">
        <v>360</v>
      </c>
    </row>
    <row r="378" spans="2:21" ht="15">
      <c r="B378" s="104"/>
      <c r="C378" s="105"/>
      <c r="D378" s="105"/>
      <c r="E378" s="105"/>
      <c r="F378" s="106"/>
      <c r="G378" s="106"/>
      <c r="H378" s="106"/>
      <c r="I378" s="105"/>
      <c r="J378" s="105"/>
      <c r="K378" s="105"/>
      <c r="L378" s="105"/>
      <c r="M378" s="105"/>
      <c r="N378" s="105"/>
      <c r="O378" s="107"/>
      <c r="P378" s="107"/>
      <c r="Q378" s="107"/>
      <c r="R378" s="107"/>
      <c r="S378" s="107"/>
      <c r="T378" s="108"/>
      <c r="U378" s="39">
        <v>361</v>
      </c>
    </row>
    <row r="379" spans="2:21" ht="15">
      <c r="B379" s="104"/>
      <c r="C379" s="105"/>
      <c r="D379" s="105"/>
      <c r="E379" s="105"/>
      <c r="F379" s="106"/>
      <c r="G379" s="106"/>
      <c r="H379" s="106"/>
      <c r="I379" s="105"/>
      <c r="J379" s="105"/>
      <c r="K379" s="105"/>
      <c r="L379" s="105"/>
      <c r="M379" s="105"/>
      <c r="N379" s="105"/>
      <c r="O379" s="107"/>
      <c r="P379" s="107"/>
      <c r="Q379" s="107"/>
      <c r="R379" s="107"/>
      <c r="S379" s="107"/>
      <c r="T379" s="108"/>
      <c r="U379" s="40">
        <v>362</v>
      </c>
    </row>
    <row r="380" spans="2:21" ht="15">
      <c r="B380" s="104"/>
      <c r="C380" s="105"/>
      <c r="D380" s="105"/>
      <c r="E380" s="105"/>
      <c r="F380" s="106"/>
      <c r="G380" s="106"/>
      <c r="H380" s="106"/>
      <c r="I380" s="105"/>
      <c r="J380" s="105"/>
      <c r="K380" s="105"/>
      <c r="L380" s="105"/>
      <c r="M380" s="105"/>
      <c r="N380" s="105"/>
      <c r="O380" s="107"/>
      <c r="P380" s="107"/>
      <c r="Q380" s="107"/>
      <c r="R380" s="107"/>
      <c r="S380" s="107"/>
      <c r="T380" s="108"/>
      <c r="U380" s="40">
        <v>363</v>
      </c>
    </row>
    <row r="381" spans="2:21" ht="15">
      <c r="B381" s="104"/>
      <c r="C381" s="105"/>
      <c r="D381" s="105"/>
      <c r="E381" s="105"/>
      <c r="F381" s="106"/>
      <c r="G381" s="106"/>
      <c r="H381" s="106"/>
      <c r="I381" s="105"/>
      <c r="J381" s="105"/>
      <c r="K381" s="105"/>
      <c r="L381" s="105"/>
      <c r="M381" s="105"/>
      <c r="N381" s="105"/>
      <c r="O381" s="107"/>
      <c r="P381" s="107"/>
      <c r="Q381" s="107"/>
      <c r="R381" s="107"/>
      <c r="S381" s="107"/>
      <c r="T381" s="108"/>
      <c r="U381" s="39">
        <v>364</v>
      </c>
    </row>
    <row r="382" spans="2:21" ht="15">
      <c r="B382" s="104"/>
      <c r="C382" s="105"/>
      <c r="D382" s="105"/>
      <c r="E382" s="105"/>
      <c r="F382" s="106"/>
      <c r="G382" s="106"/>
      <c r="H382" s="106"/>
      <c r="I382" s="105"/>
      <c r="J382" s="105"/>
      <c r="K382" s="105"/>
      <c r="L382" s="105"/>
      <c r="M382" s="105"/>
      <c r="N382" s="105"/>
      <c r="O382" s="107"/>
      <c r="P382" s="107"/>
      <c r="Q382" s="107"/>
      <c r="R382" s="107"/>
      <c r="S382" s="107"/>
      <c r="T382" s="108"/>
      <c r="U382" s="40">
        <v>365</v>
      </c>
    </row>
    <row r="383" spans="2:21" ht="15">
      <c r="B383" s="104"/>
      <c r="C383" s="105"/>
      <c r="D383" s="105"/>
      <c r="E383" s="105"/>
      <c r="F383" s="106"/>
      <c r="G383" s="106"/>
      <c r="H383" s="106"/>
      <c r="I383" s="105"/>
      <c r="J383" s="105"/>
      <c r="K383" s="105"/>
      <c r="L383" s="105"/>
      <c r="M383" s="105"/>
      <c r="N383" s="105"/>
      <c r="O383" s="107"/>
      <c r="P383" s="107"/>
      <c r="Q383" s="107"/>
      <c r="R383" s="107"/>
      <c r="S383" s="107"/>
      <c r="T383" s="108"/>
      <c r="U383" s="40">
        <v>366</v>
      </c>
    </row>
    <row r="384" spans="2:21" ht="15">
      <c r="B384" s="104"/>
      <c r="C384" s="105"/>
      <c r="D384" s="105"/>
      <c r="E384" s="105"/>
      <c r="F384" s="106"/>
      <c r="G384" s="106"/>
      <c r="H384" s="106"/>
      <c r="I384" s="105"/>
      <c r="J384" s="105"/>
      <c r="K384" s="105"/>
      <c r="L384" s="105"/>
      <c r="M384" s="105"/>
      <c r="N384" s="105"/>
      <c r="O384" s="107"/>
      <c r="P384" s="107"/>
      <c r="Q384" s="107"/>
      <c r="R384" s="107"/>
      <c r="S384" s="107"/>
      <c r="T384" s="108"/>
      <c r="U384" s="39">
        <v>367</v>
      </c>
    </row>
    <row r="385" spans="2:21" ht="15">
      <c r="B385" s="104"/>
      <c r="C385" s="105"/>
      <c r="D385" s="105"/>
      <c r="E385" s="105"/>
      <c r="F385" s="106"/>
      <c r="G385" s="106"/>
      <c r="H385" s="106"/>
      <c r="I385" s="105"/>
      <c r="J385" s="105"/>
      <c r="K385" s="105"/>
      <c r="L385" s="105"/>
      <c r="M385" s="105"/>
      <c r="N385" s="105"/>
      <c r="O385" s="107"/>
      <c r="P385" s="107"/>
      <c r="Q385" s="107"/>
      <c r="R385" s="107"/>
      <c r="S385" s="107"/>
      <c r="T385" s="108"/>
      <c r="U385" s="40">
        <v>368</v>
      </c>
    </row>
    <row r="386" spans="2:21" ht="15">
      <c r="B386" s="104"/>
      <c r="C386" s="105"/>
      <c r="D386" s="105"/>
      <c r="E386" s="105"/>
      <c r="F386" s="106"/>
      <c r="G386" s="106"/>
      <c r="H386" s="106"/>
      <c r="I386" s="105"/>
      <c r="J386" s="105"/>
      <c r="K386" s="105"/>
      <c r="L386" s="105"/>
      <c r="M386" s="105"/>
      <c r="N386" s="105"/>
      <c r="O386" s="107"/>
      <c r="P386" s="107"/>
      <c r="Q386" s="107"/>
      <c r="R386" s="107"/>
      <c r="S386" s="107"/>
      <c r="T386" s="108"/>
      <c r="U386" s="40">
        <v>369</v>
      </c>
    </row>
    <row r="387" spans="2:21" ht="15">
      <c r="B387" s="104"/>
      <c r="C387" s="105"/>
      <c r="D387" s="105"/>
      <c r="E387" s="105"/>
      <c r="F387" s="106"/>
      <c r="G387" s="106"/>
      <c r="H387" s="106"/>
      <c r="I387" s="105"/>
      <c r="J387" s="105"/>
      <c r="K387" s="105"/>
      <c r="L387" s="105"/>
      <c r="M387" s="105"/>
      <c r="N387" s="105"/>
      <c r="O387" s="107"/>
      <c r="P387" s="107"/>
      <c r="Q387" s="107"/>
      <c r="R387" s="107"/>
      <c r="S387" s="107"/>
      <c r="T387" s="108"/>
      <c r="U387" s="39">
        <v>370</v>
      </c>
    </row>
    <row r="388" spans="2:21" ht="15">
      <c r="B388" s="104"/>
      <c r="C388" s="105"/>
      <c r="D388" s="105"/>
      <c r="E388" s="105"/>
      <c r="F388" s="106"/>
      <c r="G388" s="106"/>
      <c r="H388" s="106"/>
      <c r="I388" s="105"/>
      <c r="J388" s="105"/>
      <c r="K388" s="105"/>
      <c r="L388" s="105"/>
      <c r="M388" s="105"/>
      <c r="N388" s="105"/>
      <c r="O388" s="107"/>
      <c r="P388" s="107"/>
      <c r="Q388" s="107"/>
      <c r="R388" s="107"/>
      <c r="S388" s="107"/>
      <c r="T388" s="108"/>
      <c r="U388" s="40">
        <v>371</v>
      </c>
    </row>
    <row r="389" spans="2:21" ht="15">
      <c r="B389" s="104"/>
      <c r="C389" s="105"/>
      <c r="D389" s="105"/>
      <c r="E389" s="105"/>
      <c r="F389" s="106"/>
      <c r="G389" s="106"/>
      <c r="H389" s="106"/>
      <c r="I389" s="105"/>
      <c r="J389" s="105"/>
      <c r="K389" s="105"/>
      <c r="L389" s="105"/>
      <c r="M389" s="105"/>
      <c r="N389" s="105"/>
      <c r="O389" s="107"/>
      <c r="P389" s="107"/>
      <c r="Q389" s="107"/>
      <c r="R389" s="107"/>
      <c r="S389" s="107"/>
      <c r="T389" s="108"/>
      <c r="U389" s="40">
        <v>372</v>
      </c>
    </row>
    <row r="390" spans="2:21" ht="15">
      <c r="B390" s="104"/>
      <c r="C390" s="105"/>
      <c r="D390" s="105"/>
      <c r="E390" s="105"/>
      <c r="F390" s="106"/>
      <c r="G390" s="106"/>
      <c r="H390" s="106"/>
      <c r="I390" s="105"/>
      <c r="J390" s="105"/>
      <c r="K390" s="105"/>
      <c r="L390" s="105"/>
      <c r="M390" s="105"/>
      <c r="N390" s="105"/>
      <c r="O390" s="107"/>
      <c r="P390" s="107"/>
      <c r="Q390" s="107"/>
      <c r="R390" s="107"/>
      <c r="S390" s="107"/>
      <c r="T390" s="108"/>
      <c r="U390" s="39">
        <v>373</v>
      </c>
    </row>
    <row r="391" spans="2:21" ht="15">
      <c r="B391" s="104"/>
      <c r="C391" s="105"/>
      <c r="D391" s="105"/>
      <c r="E391" s="105"/>
      <c r="F391" s="106"/>
      <c r="G391" s="106"/>
      <c r="H391" s="106"/>
      <c r="I391" s="105"/>
      <c r="J391" s="105"/>
      <c r="K391" s="105"/>
      <c r="L391" s="105"/>
      <c r="M391" s="105"/>
      <c r="N391" s="105"/>
      <c r="O391" s="107"/>
      <c r="P391" s="107"/>
      <c r="Q391" s="107"/>
      <c r="R391" s="107"/>
      <c r="S391" s="107"/>
      <c r="T391" s="108"/>
      <c r="U391" s="40">
        <v>374</v>
      </c>
    </row>
    <row r="392" spans="2:21" ht="15">
      <c r="B392" s="104"/>
      <c r="C392" s="105"/>
      <c r="D392" s="105"/>
      <c r="E392" s="105"/>
      <c r="F392" s="106"/>
      <c r="G392" s="106"/>
      <c r="H392" s="106"/>
      <c r="I392" s="105"/>
      <c r="J392" s="105"/>
      <c r="K392" s="105"/>
      <c r="L392" s="105"/>
      <c r="M392" s="105"/>
      <c r="N392" s="105"/>
      <c r="O392" s="107"/>
      <c r="P392" s="107"/>
      <c r="Q392" s="107"/>
      <c r="R392" s="107"/>
      <c r="S392" s="107"/>
      <c r="T392" s="108"/>
      <c r="U392" s="40">
        <v>375</v>
      </c>
    </row>
    <row r="393" spans="2:21" ht="15">
      <c r="B393" s="104"/>
      <c r="C393" s="105"/>
      <c r="D393" s="105"/>
      <c r="E393" s="105"/>
      <c r="F393" s="106"/>
      <c r="G393" s="106"/>
      <c r="H393" s="106"/>
      <c r="I393" s="105"/>
      <c r="J393" s="105"/>
      <c r="K393" s="105"/>
      <c r="L393" s="105"/>
      <c r="M393" s="105"/>
      <c r="N393" s="105"/>
      <c r="O393" s="107"/>
      <c r="P393" s="107"/>
      <c r="Q393" s="107"/>
      <c r="R393" s="107"/>
      <c r="S393" s="107"/>
      <c r="T393" s="108"/>
      <c r="U393" s="39">
        <v>376</v>
      </c>
    </row>
    <row r="394" spans="2:21" ht="15">
      <c r="B394" s="104"/>
      <c r="C394" s="105"/>
      <c r="D394" s="105"/>
      <c r="E394" s="105"/>
      <c r="F394" s="106"/>
      <c r="G394" s="106"/>
      <c r="H394" s="106"/>
      <c r="I394" s="105"/>
      <c r="J394" s="105"/>
      <c r="K394" s="105"/>
      <c r="L394" s="105"/>
      <c r="M394" s="105"/>
      <c r="N394" s="105"/>
      <c r="O394" s="107"/>
      <c r="P394" s="107"/>
      <c r="Q394" s="107"/>
      <c r="R394" s="107"/>
      <c r="S394" s="107"/>
      <c r="T394" s="108"/>
      <c r="U394" s="40">
        <v>377</v>
      </c>
    </row>
    <row r="395" spans="2:21" ht="15">
      <c r="B395" s="104"/>
      <c r="C395" s="105"/>
      <c r="D395" s="105"/>
      <c r="E395" s="105"/>
      <c r="F395" s="106"/>
      <c r="G395" s="106"/>
      <c r="H395" s="106"/>
      <c r="I395" s="105"/>
      <c r="J395" s="105"/>
      <c r="K395" s="105"/>
      <c r="L395" s="105"/>
      <c r="M395" s="105"/>
      <c r="N395" s="105"/>
      <c r="O395" s="107"/>
      <c r="P395" s="107"/>
      <c r="Q395" s="107"/>
      <c r="R395" s="107"/>
      <c r="S395" s="107"/>
      <c r="T395" s="108"/>
      <c r="U395" s="40">
        <v>378</v>
      </c>
    </row>
    <row r="396" spans="2:21" ht="15">
      <c r="B396" s="104"/>
      <c r="C396" s="105"/>
      <c r="D396" s="105"/>
      <c r="E396" s="105"/>
      <c r="F396" s="106"/>
      <c r="G396" s="106"/>
      <c r="H396" s="106"/>
      <c r="I396" s="105"/>
      <c r="J396" s="105"/>
      <c r="K396" s="105"/>
      <c r="L396" s="105"/>
      <c r="M396" s="105"/>
      <c r="N396" s="105"/>
      <c r="O396" s="107"/>
      <c r="P396" s="107"/>
      <c r="Q396" s="107"/>
      <c r="R396" s="107"/>
      <c r="S396" s="107"/>
      <c r="T396" s="108"/>
      <c r="U396" s="39">
        <v>379</v>
      </c>
    </row>
    <row r="397" spans="2:21" ht="15">
      <c r="B397" s="104"/>
      <c r="C397" s="105"/>
      <c r="D397" s="105"/>
      <c r="E397" s="105"/>
      <c r="F397" s="106"/>
      <c r="G397" s="106"/>
      <c r="H397" s="106"/>
      <c r="I397" s="105"/>
      <c r="J397" s="105"/>
      <c r="K397" s="105"/>
      <c r="L397" s="105"/>
      <c r="M397" s="105"/>
      <c r="N397" s="105"/>
      <c r="O397" s="107"/>
      <c r="P397" s="107"/>
      <c r="Q397" s="107"/>
      <c r="R397" s="107"/>
      <c r="S397" s="107"/>
      <c r="T397" s="108"/>
      <c r="U397" s="40">
        <v>380</v>
      </c>
    </row>
    <row r="398" spans="2:21" ht="15">
      <c r="B398" s="104"/>
      <c r="C398" s="105"/>
      <c r="D398" s="105"/>
      <c r="E398" s="105"/>
      <c r="F398" s="106"/>
      <c r="G398" s="106"/>
      <c r="H398" s="106"/>
      <c r="I398" s="105"/>
      <c r="J398" s="105"/>
      <c r="K398" s="105"/>
      <c r="L398" s="105"/>
      <c r="M398" s="105"/>
      <c r="N398" s="105"/>
      <c r="O398" s="107"/>
      <c r="P398" s="107"/>
      <c r="Q398" s="107"/>
      <c r="R398" s="107"/>
      <c r="S398" s="107"/>
      <c r="T398" s="108"/>
      <c r="U398" s="40">
        <v>381</v>
      </c>
    </row>
    <row r="399" spans="2:21" ht="15">
      <c r="B399" s="104"/>
      <c r="C399" s="105"/>
      <c r="D399" s="105"/>
      <c r="E399" s="105"/>
      <c r="F399" s="106"/>
      <c r="G399" s="106"/>
      <c r="H399" s="106"/>
      <c r="I399" s="105"/>
      <c r="J399" s="105"/>
      <c r="K399" s="105"/>
      <c r="L399" s="105"/>
      <c r="M399" s="105"/>
      <c r="N399" s="105"/>
      <c r="O399" s="107"/>
      <c r="P399" s="107"/>
      <c r="Q399" s="107"/>
      <c r="R399" s="107"/>
      <c r="S399" s="107"/>
      <c r="T399" s="108"/>
      <c r="U399" s="39">
        <v>382</v>
      </c>
    </row>
    <row r="400" spans="2:21" ht="15">
      <c r="B400" s="104"/>
      <c r="C400" s="105"/>
      <c r="D400" s="105"/>
      <c r="E400" s="105"/>
      <c r="F400" s="106"/>
      <c r="G400" s="106"/>
      <c r="H400" s="106"/>
      <c r="I400" s="105"/>
      <c r="J400" s="105"/>
      <c r="K400" s="105"/>
      <c r="L400" s="105"/>
      <c r="M400" s="105"/>
      <c r="N400" s="105"/>
      <c r="O400" s="107"/>
      <c r="P400" s="107"/>
      <c r="Q400" s="107"/>
      <c r="R400" s="107"/>
      <c r="S400" s="107"/>
      <c r="T400" s="108"/>
      <c r="U400" s="40">
        <v>383</v>
      </c>
    </row>
    <row r="401" spans="1:21" ht="15">
      <c r="B401" s="104"/>
      <c r="C401" s="105"/>
      <c r="D401" s="105"/>
      <c r="E401" s="105"/>
      <c r="F401" s="106"/>
      <c r="G401" s="106"/>
      <c r="H401" s="106"/>
      <c r="I401" s="105"/>
      <c r="J401" s="105"/>
      <c r="K401" s="105"/>
      <c r="L401" s="105"/>
      <c r="M401" s="105"/>
      <c r="N401" s="105"/>
      <c r="O401" s="107"/>
      <c r="P401" s="107"/>
      <c r="Q401" s="107"/>
      <c r="R401" s="107"/>
      <c r="S401" s="107"/>
      <c r="T401" s="108"/>
      <c r="U401" s="40">
        <v>384</v>
      </c>
    </row>
    <row r="402" spans="1:21" ht="15">
      <c r="B402" s="104"/>
      <c r="C402" s="105"/>
      <c r="D402" s="105"/>
      <c r="E402" s="105"/>
      <c r="F402" s="106"/>
      <c r="G402" s="106"/>
      <c r="H402" s="106"/>
      <c r="I402" s="105"/>
      <c r="J402" s="105"/>
      <c r="K402" s="105"/>
      <c r="L402" s="105"/>
      <c r="M402" s="105"/>
      <c r="N402" s="105"/>
      <c r="O402" s="107"/>
      <c r="P402" s="107"/>
      <c r="Q402" s="107"/>
      <c r="R402" s="107"/>
      <c r="S402" s="107"/>
      <c r="T402" s="108"/>
      <c r="U402" s="39">
        <v>385</v>
      </c>
    </row>
    <row r="403" spans="1:21" ht="15">
      <c r="B403" s="104"/>
      <c r="C403" s="105"/>
      <c r="D403" s="105"/>
      <c r="E403" s="105"/>
      <c r="F403" s="106"/>
      <c r="G403" s="106"/>
      <c r="H403" s="106"/>
      <c r="I403" s="105"/>
      <c r="J403" s="105"/>
      <c r="K403" s="105"/>
      <c r="L403" s="105"/>
      <c r="M403" s="105"/>
      <c r="N403" s="105"/>
      <c r="O403" s="107"/>
      <c r="P403" s="107"/>
      <c r="Q403" s="107"/>
      <c r="R403" s="107"/>
      <c r="S403" s="107"/>
      <c r="T403" s="108"/>
      <c r="U403" s="40">
        <v>386</v>
      </c>
    </row>
    <row r="404" spans="1:21" ht="15">
      <c r="B404" s="104"/>
      <c r="C404" s="105"/>
      <c r="D404" s="105"/>
      <c r="E404" s="105"/>
      <c r="F404" s="106"/>
      <c r="G404" s="106"/>
      <c r="H404" s="106"/>
      <c r="I404" s="105"/>
      <c r="J404" s="105"/>
      <c r="K404" s="105"/>
      <c r="L404" s="105"/>
      <c r="M404" s="105"/>
      <c r="N404" s="105"/>
      <c r="O404" s="107"/>
      <c r="P404" s="107"/>
      <c r="Q404" s="107"/>
      <c r="R404" s="107"/>
      <c r="S404" s="107"/>
      <c r="T404" s="108"/>
      <c r="U404" s="40">
        <v>387</v>
      </c>
    </row>
    <row r="405" spans="1:21" ht="15">
      <c r="B405" s="104"/>
      <c r="C405" s="105"/>
      <c r="D405" s="105"/>
      <c r="E405" s="105"/>
      <c r="F405" s="106"/>
      <c r="G405" s="106"/>
      <c r="H405" s="106"/>
      <c r="I405" s="105"/>
      <c r="J405" s="105"/>
      <c r="K405" s="105"/>
      <c r="L405" s="105"/>
      <c r="M405" s="105"/>
      <c r="N405" s="105"/>
      <c r="O405" s="107"/>
      <c r="P405" s="107"/>
      <c r="Q405" s="107"/>
      <c r="R405" s="107"/>
      <c r="S405" s="107"/>
      <c r="T405" s="108"/>
      <c r="U405" s="39">
        <v>388</v>
      </c>
    </row>
    <row r="406" spans="1:21" ht="15">
      <c r="B406" s="104"/>
      <c r="C406" s="105"/>
      <c r="D406" s="109"/>
      <c r="E406" s="105"/>
      <c r="F406" s="110"/>
      <c r="G406" s="110"/>
      <c r="H406" s="110"/>
      <c r="I406" s="109"/>
      <c r="J406" s="105"/>
      <c r="K406" s="105"/>
      <c r="L406" s="109"/>
      <c r="M406" s="109"/>
      <c r="N406" s="109"/>
      <c r="O406" s="111"/>
      <c r="P406" s="111"/>
      <c r="Q406" s="111"/>
      <c r="R406" s="111"/>
      <c r="S406" s="111"/>
      <c r="T406" s="112"/>
      <c r="U406" s="40">
        <v>389</v>
      </c>
    </row>
    <row r="407" spans="1:21" s="12" customFormat="1" ht="14.25" customHeight="1">
      <c r="A407" s="114"/>
      <c r="B407"/>
      <c r="C407"/>
      <c r="D407" s="5"/>
      <c r="E407"/>
      <c r="F407"/>
      <c r="G407"/>
      <c r="H407" s="5"/>
      <c r="I407"/>
      <c r="J407" s="5"/>
      <c r="K407"/>
      <c r="L407"/>
      <c r="M407"/>
      <c r="N407" s="5"/>
      <c r="O407" s="5"/>
      <c r="P407" s="5"/>
      <c r="Q407" s="5"/>
      <c r="R407" s="5"/>
      <c r="S407"/>
      <c r="T407"/>
      <c r="U407"/>
    </row>
    <row r="408" spans="1:21" ht="14.25" customHeight="1"/>
  </sheetData>
  <sheetProtection sheet="1" objects="1" scenarios="1" sort="0" autoFilter="0" pivotTables="0"/>
  <protectedRanges>
    <protectedRange sqref="B138:T406" name="Linhas para demandas supervenientes"/>
    <protectedRange sqref="K6:N406" name="Range2"/>
  </protectedRanges>
  <mergeCells count="1">
    <mergeCell ref="C2:J2"/>
  </mergeCells>
  <phoneticPr fontId="11" type="noConversion"/>
  <dataValidations count="4">
    <dataValidation allowBlank="1" showInputMessage="1" showErrorMessage="1" sqref="V2:AC3 D5:T5" xr:uid="{C6F006F9-3DD6-4E2D-B295-4D8A797D4971}"/>
    <dataValidation type="date" allowBlank="1" showInputMessage="1" showErrorMessage="1" sqref="R95 Q96:Q98 R99:R105 R70:R81 R37:R41 R89:R91 R83:R87 R107:R111 R113:R406" xr:uid="{3D4F1F6F-6814-4F0E-A699-73F1CCF02ACE}">
      <formula1>46023</formula1>
      <formula2>46387</formula2>
    </dataValidation>
    <dataValidation type="date" allowBlank="1" showInputMessage="1" showErrorMessage="1" sqref="R88 R112" xr:uid="{65FA70C6-39B7-4ACF-929A-C448DFAD6E15}">
      <formula1>45658</formula1>
      <formula2>46387</formula2>
    </dataValidation>
    <dataValidation type="list" showInputMessage="1" showErrorMessage="1" sqref="M121:M122 L120:L124 M36:M38 M106 L119:M119 K6:L50 K51:K406 L51:L118" xr:uid="{3DE4A87D-43D6-4141-91C0-E259DE8E0528}">
      <formula1>"Sim, Não"</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EFB6E07B-8892-4A07-9002-B70B2EE6372C}">
          <x14:formula1>
            <xm:f>dados!$S$2:$S$3</xm:f>
          </x14:formula1>
          <xm:sqref>M120 M39:M105 L125:L406 M6:M35 M107:M118 M123:M406</xm:sqref>
        </x14:dataValidation>
        <x14:dataValidation type="list" allowBlank="1" showInputMessage="1" showErrorMessage="1" xr:uid="{41280CDB-EF4D-4F34-958F-EAD445A85320}">
          <x14:formula1>
            <xm:f>dados!$W$2:$W$4</xm:f>
          </x14:formula1>
          <xm:sqref>N94:N406 N83:N91 N70:N81 N6:N42</xm:sqref>
        </x14:dataValidation>
        <x14:dataValidation type="list" allowBlank="1" showInputMessage="1" showErrorMessage="1" xr:uid="{1214EAF1-6AF2-4EE9-A023-129439A231FC}">
          <x14:formula1>
            <xm:f>dados!$K$2:$K$9</xm:f>
          </x14:formula1>
          <xm:sqref>H6:H406</xm:sqref>
        </x14:dataValidation>
        <x14:dataValidation type="list" allowBlank="1" showInputMessage="1" showErrorMessage="1" xr:uid="{5F66278C-3D22-4A5D-9E36-5A0D6AAB48FA}">
          <x14:formula1>
            <xm:f>dados!$A$2:$A$26</xm:f>
          </x14:formula1>
          <xm:sqref>C6:C42 C107:C406 C70:C81 C83:C91 C94:C105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63759-7D93-4358-A4E0-59C9EDA17921}">
  <sheetPr codeName="Planilha1">
    <tabColor theme="9" tint="0.79998168889431442"/>
    <pageSetUpPr fitToPage="1"/>
  </sheetPr>
  <dimension ref="A1:AD3216"/>
  <sheetViews>
    <sheetView showGridLines="0" tabSelected="1" topLeftCell="B1872" zoomScale="85" zoomScaleNormal="85" workbookViewId="0">
      <selection activeCell="B17" sqref="B17"/>
    </sheetView>
  </sheetViews>
  <sheetFormatPr defaultColWidth="0" defaultRowHeight="0" customHeight="1" zeroHeight="1"/>
  <cols>
    <col min="1" max="1" width="1.625" style="6" customWidth="1"/>
    <col min="2" max="2" width="5.625" style="6" customWidth="1"/>
    <col min="3" max="3" width="17.125" style="6" customWidth="1"/>
    <col min="4" max="4" width="13.5" style="6" customWidth="1"/>
    <col min="5" max="5" width="44.875" style="6" customWidth="1"/>
    <col min="6" max="6" width="14.375" style="6" customWidth="1"/>
    <col min="7" max="7" width="11.625" style="6" customWidth="1"/>
    <col min="8" max="8" width="10.5" style="6" customWidth="1"/>
    <col min="9" max="9" width="49.5" style="19" customWidth="1"/>
    <col min="10" max="10" width="8.75" style="6" customWidth="1"/>
    <col min="11" max="11" width="16.5" style="6" customWidth="1"/>
    <col min="12" max="12" width="11.25" style="6" customWidth="1"/>
    <col min="13" max="14" width="14" style="6" customWidth="1"/>
    <col min="15" max="15" width="3.125" style="6" customWidth="1"/>
    <col min="16" max="16" width="17.125" style="6" hidden="1" customWidth="1"/>
    <col min="17" max="25" width="9.125" style="6" hidden="1" customWidth="1"/>
    <col min="26" max="26" width="11.875" style="6" hidden="1" customWidth="1"/>
    <col min="27" max="30" width="9.125" style="6" hidden="1" customWidth="1"/>
    <col min="31" max="16384" width="0" style="6" hidden="1"/>
  </cols>
  <sheetData>
    <row r="1" spans="1:30" ht="9.9499999999999993" customHeight="1"/>
    <row r="2" spans="1:30" ht="42" customHeight="1">
      <c r="A2" s="25"/>
      <c r="B2" s="38" t="s">
        <v>563</v>
      </c>
      <c r="C2" s="32"/>
      <c r="D2" s="33"/>
      <c r="E2" s="32"/>
      <c r="F2" s="34"/>
      <c r="G2" s="32"/>
      <c r="H2" s="32"/>
      <c r="I2" s="32"/>
      <c r="J2" s="34"/>
      <c r="K2" s="32"/>
      <c r="L2" s="32"/>
      <c r="M2" s="32"/>
      <c r="N2" s="32"/>
      <c r="O2" s="32"/>
      <c r="P2" s="32"/>
      <c r="Q2" s="32"/>
      <c r="R2" s="32"/>
      <c r="S2" s="32"/>
      <c r="T2" s="32"/>
      <c r="U2" s="27"/>
      <c r="V2" s="27"/>
      <c r="W2" s="27"/>
      <c r="X2" s="27"/>
      <c r="Y2" s="28"/>
      <c r="Z2" s="27"/>
      <c r="AA2" s="27"/>
      <c r="AB2" s="29"/>
      <c r="AC2" s="16" t="s">
        <v>564</v>
      </c>
    </row>
    <row r="3" spans="1:30" ht="6" customHeight="1">
      <c r="A3" s="30"/>
      <c r="B3" s="35"/>
      <c r="C3" s="35"/>
      <c r="D3" s="36"/>
      <c r="E3" s="35"/>
      <c r="F3" s="37"/>
      <c r="G3" s="35"/>
      <c r="H3" s="35"/>
      <c r="I3" s="35"/>
      <c r="J3" s="37"/>
      <c r="K3" s="35"/>
      <c r="L3" s="35"/>
      <c r="M3" s="35"/>
      <c r="N3" s="35"/>
      <c r="O3" s="35"/>
      <c r="P3" s="35"/>
      <c r="Q3" s="35"/>
      <c r="R3" s="35"/>
      <c r="S3" s="35"/>
      <c r="T3" s="35"/>
      <c r="U3" s="27"/>
      <c r="V3" s="27"/>
      <c r="W3" s="27"/>
      <c r="X3" s="27"/>
      <c r="Y3" s="28"/>
      <c r="Z3" s="27"/>
      <c r="AA3" s="27"/>
      <c r="AB3" s="29"/>
      <c r="AC3" s="16"/>
      <c r="AD3" s="13"/>
    </row>
    <row r="4" spans="1:30" customFormat="1" ht="6" customHeight="1">
      <c r="A4" s="5"/>
      <c r="D4" s="5"/>
      <c r="G4" s="5"/>
      <c r="L4" s="5"/>
      <c r="M4" s="5"/>
      <c r="N4" s="5"/>
      <c r="O4" s="5"/>
      <c r="P4" s="5"/>
      <c r="Q4" s="5"/>
    </row>
    <row r="5" spans="1:30" ht="47.25" customHeight="1">
      <c r="B5" s="409" t="s">
        <v>565</v>
      </c>
      <c r="C5" s="409"/>
      <c r="D5" s="409"/>
      <c r="E5" s="409"/>
      <c r="F5" s="409"/>
      <c r="G5" s="409"/>
      <c r="H5" s="409"/>
      <c r="I5" s="409"/>
      <c r="J5" s="409"/>
      <c r="K5" s="409"/>
      <c r="L5" s="409"/>
    </row>
    <row r="6" spans="1:30" ht="10.5" customHeight="1"/>
    <row r="7" spans="1:30" ht="28.5" customHeight="1">
      <c r="C7" s="79" t="str">
        <f>B17</f>
        <v>N. de ordem</v>
      </c>
      <c r="D7" s="361"/>
      <c r="E7" s="362"/>
      <c r="F7" s="410" t="str">
        <f>H17</f>
        <v>Situação</v>
      </c>
      <c r="G7" s="410"/>
      <c r="H7" s="195" t="s">
        <v>566</v>
      </c>
      <c r="I7" s="363"/>
      <c r="J7" s="380"/>
      <c r="K7" s="381"/>
      <c r="L7" s="381"/>
      <c r="M7" s="381"/>
      <c r="P7" s="43"/>
      <c r="Q7" s="44" t="s">
        <v>567</v>
      </c>
      <c r="R7" s="44" t="s">
        <v>568</v>
      </c>
      <c r="S7" s="44" t="s">
        <v>569</v>
      </c>
      <c r="T7" s="44" t="s">
        <v>13</v>
      </c>
      <c r="U7" s="44" t="s">
        <v>570</v>
      </c>
      <c r="V7" s="44" t="s">
        <v>571</v>
      </c>
      <c r="W7" s="44" t="s">
        <v>572</v>
      </c>
      <c r="X7" s="44" t="s">
        <v>573</v>
      </c>
      <c r="Y7" s="44" t="s">
        <v>14</v>
      </c>
      <c r="Z7" s="45" t="s">
        <v>574</v>
      </c>
      <c r="AA7" s="44" t="s">
        <v>23</v>
      </c>
      <c r="AB7" s="46" t="s">
        <v>17</v>
      </c>
    </row>
    <row r="8" spans="1:30" ht="28.5" customHeight="1">
      <c r="C8" s="79" t="str">
        <f>C17</f>
        <v>Unidade/Nome</v>
      </c>
      <c r="D8" s="361"/>
      <c r="E8" s="362"/>
      <c r="F8" s="410" t="s">
        <v>575</v>
      </c>
      <c r="G8" s="410"/>
      <c r="H8" s="283"/>
      <c r="I8" s="364"/>
      <c r="J8" s="381"/>
      <c r="K8" s="381"/>
      <c r="L8" s="381"/>
      <c r="M8" s="381"/>
      <c r="P8" s="47" t="s">
        <v>576</v>
      </c>
      <c r="Q8" s="348">
        <f>D7</f>
        <v>0</v>
      </c>
      <c r="R8" s="206">
        <f>D8</f>
        <v>0</v>
      </c>
      <c r="S8" s="206">
        <f>D9</f>
        <v>0</v>
      </c>
      <c r="T8" s="206">
        <f>D10</f>
        <v>0</v>
      </c>
      <c r="U8" s="206">
        <f>D11</f>
        <v>0</v>
      </c>
      <c r="V8" s="348" t="str">
        <f>D12</f>
        <v>superveniente</v>
      </c>
      <c r="W8" s="206" t="str">
        <f>H7</f>
        <v>em contratação</v>
      </c>
      <c r="X8" s="206">
        <f>H8</f>
        <v>0</v>
      </c>
      <c r="Y8" s="206">
        <f>H9</f>
        <v>0</v>
      </c>
      <c r="Z8" s="207">
        <f>H10</f>
        <v>0</v>
      </c>
      <c r="AA8" s="206">
        <f>H11</f>
        <v>0</v>
      </c>
      <c r="AB8" s="349" t="str">
        <f>H12</f>
        <v>Dispensa de Licitação em razão do valor</v>
      </c>
    </row>
    <row r="9" spans="1:30" ht="28.5" customHeight="1">
      <c r="C9" s="79" t="str">
        <f>D17</f>
        <v>Gestor Orçamentário</v>
      </c>
      <c r="D9" s="365"/>
      <c r="E9" s="362"/>
      <c r="F9" s="411" t="str">
        <f>J17</f>
        <v>Quantidade estimada</v>
      </c>
      <c r="G9" s="411"/>
      <c r="H9" s="281"/>
      <c r="I9" s="363"/>
      <c r="J9" s="381"/>
      <c r="K9" s="381"/>
      <c r="L9" s="381"/>
      <c r="M9" s="381"/>
      <c r="P9" s="47">
        <v>1089</v>
      </c>
      <c r="Q9" s="350" t="s">
        <v>577</v>
      </c>
      <c r="R9" s="208" t="s">
        <v>180</v>
      </c>
      <c r="S9" s="208" t="s">
        <v>578</v>
      </c>
      <c r="T9" s="208" t="s">
        <v>579</v>
      </c>
      <c r="U9" s="208" t="s">
        <v>580</v>
      </c>
      <c r="V9" s="350" t="s">
        <v>566</v>
      </c>
      <c r="W9" s="208" t="s">
        <v>581</v>
      </c>
      <c r="X9" s="208">
        <v>30</v>
      </c>
      <c r="Y9" s="208">
        <v>1500</v>
      </c>
      <c r="Z9" s="209" t="s">
        <v>112</v>
      </c>
      <c r="AA9" s="208" t="s">
        <v>582</v>
      </c>
      <c r="AB9" s="351" t="s">
        <v>582</v>
      </c>
    </row>
    <row r="10" spans="1:30" ht="28.5" customHeight="1">
      <c r="C10" s="79" t="str">
        <f>E17</f>
        <v>Descrição sucinta do objeto</v>
      </c>
      <c r="D10" s="382"/>
      <c r="E10" s="383"/>
      <c r="F10" s="411" t="str">
        <f>K17</f>
        <v>Valor estimado da contratação</v>
      </c>
      <c r="G10" s="411"/>
      <c r="H10" s="332"/>
      <c r="I10" s="363"/>
      <c r="J10" s="381"/>
      <c r="K10" s="381"/>
      <c r="L10" s="381"/>
      <c r="M10" s="381"/>
    </row>
    <row r="11" spans="1:30" ht="28.5" customHeight="1">
      <c r="C11" s="79" t="str">
        <f>F17</f>
        <v>Processo</v>
      </c>
      <c r="D11" s="386"/>
      <c r="E11" s="386"/>
      <c r="F11" s="410" t="str">
        <f>L17</f>
        <v>Grau de Prioridade da Contratação</v>
      </c>
      <c r="G11" s="410"/>
      <c r="H11" s="366"/>
      <c r="I11" s="363"/>
      <c r="J11" s="381"/>
      <c r="K11" s="381"/>
      <c r="L11" s="381"/>
      <c r="M11" s="381"/>
    </row>
    <row r="12" spans="1:30" ht="42.75" customHeight="1">
      <c r="B12" s="50"/>
      <c r="C12" s="79" t="str">
        <f>G17</f>
        <v>Tipo</v>
      </c>
      <c r="D12" s="361" t="s">
        <v>580</v>
      </c>
      <c r="E12" s="367"/>
      <c r="F12" s="410" t="str">
        <f>M17</f>
        <v>Modalidade</v>
      </c>
      <c r="G12" s="410"/>
      <c r="H12" s="368" t="s">
        <v>582</v>
      </c>
      <c r="I12" s="369"/>
      <c r="J12" s="381"/>
      <c r="K12" s="381"/>
      <c r="L12" s="381"/>
      <c r="M12" s="381"/>
    </row>
    <row r="13" spans="1:30" ht="15" customHeight="1">
      <c r="B13" s="50"/>
      <c r="D13" s="51" t="s">
        <v>583</v>
      </c>
      <c r="E13" s="52">
        <f>LARGE(B18:B3007,1)+1</f>
        <v>1090</v>
      </c>
      <c r="H13" s="49"/>
      <c r="I13"/>
      <c r="J13" s="381"/>
      <c r="K13" s="381"/>
      <c r="L13" s="381"/>
      <c r="M13" s="381"/>
    </row>
    <row r="14" spans="1:30" ht="49.5" customHeight="1">
      <c r="B14" s="50"/>
      <c r="D14"/>
      <c r="E14" s="50"/>
      <c r="F14" s="384" t="s">
        <v>584</v>
      </c>
      <c r="G14" s="385"/>
      <c r="H14" s="385"/>
      <c r="I14" s="385"/>
      <c r="J14" s="381"/>
      <c r="K14" s="381"/>
      <c r="L14" s="381"/>
      <c r="M14" s="381"/>
      <c r="P14" s="49" t="s">
        <v>585</v>
      </c>
    </row>
    <row r="15" spans="1:30" ht="15.75" customHeight="1">
      <c r="B15" s="50"/>
      <c r="D15"/>
      <c r="E15" s="50"/>
      <c r="F15" s="385"/>
      <c r="G15" s="385"/>
      <c r="H15" s="385"/>
      <c r="I15" s="385"/>
    </row>
    <row r="16" spans="1:30" s="53" customFormat="1" ht="24.75" customHeight="1">
      <c r="B16" s="6"/>
      <c r="C16" s="6"/>
      <c r="D16" s="6"/>
      <c r="E16" s="6"/>
      <c r="F16" s="6"/>
      <c r="G16" s="6"/>
      <c r="H16" s="6"/>
      <c r="I16" s="19"/>
      <c r="J16" s="6"/>
      <c r="K16" s="6"/>
    </row>
    <row r="17" spans="2:14" ht="45">
      <c r="B17" s="188" t="s">
        <v>567</v>
      </c>
      <c r="C17" s="189" t="s">
        <v>568</v>
      </c>
      <c r="D17" s="189" t="s">
        <v>569</v>
      </c>
      <c r="E17" s="189" t="s">
        <v>13</v>
      </c>
      <c r="F17" s="189" t="s">
        <v>570</v>
      </c>
      <c r="G17" s="189" t="s">
        <v>571</v>
      </c>
      <c r="H17" s="189" t="s">
        <v>572</v>
      </c>
      <c r="I17" s="189" t="s">
        <v>573</v>
      </c>
      <c r="J17" s="189" t="s">
        <v>14</v>
      </c>
      <c r="K17" s="190" t="s">
        <v>574</v>
      </c>
      <c r="L17" s="189" t="s">
        <v>23</v>
      </c>
      <c r="M17" s="191" t="s">
        <v>17</v>
      </c>
      <c r="N17" s="188" t="s">
        <v>586</v>
      </c>
    </row>
    <row r="18" spans="2:14" ht="75" hidden="1">
      <c r="B18" s="352">
        <v>1</v>
      </c>
      <c r="C18" s="204" t="s">
        <v>587</v>
      </c>
      <c r="D18" s="204" t="s">
        <v>122</v>
      </c>
      <c r="E18" s="204" t="s">
        <v>588</v>
      </c>
      <c r="F18" s="204"/>
      <c r="G18" s="353" t="s">
        <v>589</v>
      </c>
      <c r="H18" s="204" t="str">
        <f>IF(Tabela2[[#This Row],[Valor já contrado (matriz)]]=0,"Prevista","Em contratação")</f>
        <v>Prevista</v>
      </c>
      <c r="I18" s="204" t="s">
        <v>590</v>
      </c>
      <c r="J18" s="204">
        <v>2</v>
      </c>
      <c r="K18" s="210">
        <v>3756</v>
      </c>
      <c r="L18" s="204" t="s">
        <v>112</v>
      </c>
      <c r="M18" s="354" t="s">
        <v>147</v>
      </c>
      <c r="N18" s="210">
        <f>IF(Tabela2[[#This Row],[Tipo]]="matriz",VLOOKUP(Tabela2[[#This Row],[N. de ordem]],Estatísticas!$A$66:$B$1048576,2,FALSE),"")</f>
        <v>0</v>
      </c>
    </row>
    <row r="19" spans="2:14" ht="244.5">
      <c r="B19" s="352">
        <v>1089</v>
      </c>
      <c r="C19" s="204" t="s">
        <v>577</v>
      </c>
      <c r="D19" s="204" t="s">
        <v>180</v>
      </c>
      <c r="E19" s="204" t="s">
        <v>578</v>
      </c>
      <c r="F19" s="204" t="s">
        <v>579</v>
      </c>
      <c r="G19" s="353" t="s">
        <v>580</v>
      </c>
      <c r="H19" s="204" t="s">
        <v>566</v>
      </c>
      <c r="I19" s="204" t="s">
        <v>581</v>
      </c>
      <c r="J19" s="204">
        <v>30</v>
      </c>
      <c r="K19" s="210">
        <v>1500</v>
      </c>
      <c r="L19" s="204" t="s">
        <v>112</v>
      </c>
      <c r="M19" s="354" t="s">
        <v>582</v>
      </c>
      <c r="N19" s="61" t="str">
        <f>IF(Tabela2[[#This Row],[Tipo]]="matriz",VLOOKUP(Tabela2[[#This Row],[N. de ordem]],Estatísticas!$A$66:$B$1048576,2,FALSE),"")</f>
        <v/>
      </c>
    </row>
    <row r="20" spans="2:14" ht="76.5" hidden="1">
      <c r="B20" s="352">
        <v>2</v>
      </c>
      <c r="C20" s="204" t="s">
        <v>587</v>
      </c>
      <c r="D20" s="204" t="s">
        <v>122</v>
      </c>
      <c r="E20" s="204" t="s">
        <v>591</v>
      </c>
      <c r="F20" s="204"/>
      <c r="G20" s="353" t="s">
        <v>589</v>
      </c>
      <c r="H20" s="204" t="str">
        <f>IF(Tabela2[[#This Row],[Valor já contrado (matriz)]]=0,"Prevista","Em contratação")</f>
        <v>Prevista</v>
      </c>
      <c r="I20" s="204" t="s">
        <v>590</v>
      </c>
      <c r="J20" s="204">
        <v>2</v>
      </c>
      <c r="K20" s="210">
        <v>54.8</v>
      </c>
      <c r="L20" s="204" t="s">
        <v>112</v>
      </c>
      <c r="M20" s="354" t="s">
        <v>147</v>
      </c>
      <c r="N20" s="210">
        <f>IF(Tabela2[[#This Row],[Tipo]]="matriz",VLOOKUP(Tabela2[[#This Row],[N. de ordem]],Estatísticas!$A$66:$B$1048576,2,FALSE),"")</f>
        <v>0</v>
      </c>
    </row>
    <row r="21" spans="2:14" ht="76.5" hidden="1">
      <c r="B21" s="352">
        <v>3</v>
      </c>
      <c r="C21" s="204" t="s">
        <v>587</v>
      </c>
      <c r="D21" s="204" t="s">
        <v>122</v>
      </c>
      <c r="E21" s="204" t="s">
        <v>592</v>
      </c>
      <c r="F21" s="204"/>
      <c r="G21" s="353" t="s">
        <v>589</v>
      </c>
      <c r="H21" s="204" t="str">
        <f>IF(Tabela2[[#This Row],[Valor já contrado (matriz)]]=0,"Prevista","Em contratação")</f>
        <v>Prevista</v>
      </c>
      <c r="I21" s="204" t="s">
        <v>590</v>
      </c>
      <c r="J21" s="204" t="s">
        <v>593</v>
      </c>
      <c r="K21" s="210">
        <v>42525</v>
      </c>
      <c r="L21" s="204" t="s">
        <v>112</v>
      </c>
      <c r="M21" s="354" t="s">
        <v>147</v>
      </c>
      <c r="N21" s="210">
        <f>IF(Tabela2[[#This Row],[Tipo]]="matriz",VLOOKUP(Tabela2[[#This Row],[N. de ordem]],Estatísticas!$A$66:$B$1048576,2,FALSE),"")</f>
        <v>0</v>
      </c>
    </row>
    <row r="22" spans="2:14" ht="76.5" hidden="1">
      <c r="B22" s="352">
        <v>4</v>
      </c>
      <c r="C22" s="204" t="s">
        <v>587</v>
      </c>
      <c r="D22" s="204" t="s">
        <v>122</v>
      </c>
      <c r="E22" s="204" t="s">
        <v>594</v>
      </c>
      <c r="F22" s="353"/>
      <c r="G22" s="353" t="s">
        <v>589</v>
      </c>
      <c r="H22" s="204" t="str">
        <f>IF(Tabela2[[#This Row],[Valor já contrado (matriz)]]=0,"Prevista","Em contratação")</f>
        <v>Prevista</v>
      </c>
      <c r="I22" s="204" t="s">
        <v>590</v>
      </c>
      <c r="J22" s="204">
        <v>1</v>
      </c>
      <c r="K22" s="210">
        <v>596</v>
      </c>
      <c r="L22" s="204" t="s">
        <v>112</v>
      </c>
      <c r="M22" s="354" t="s">
        <v>147</v>
      </c>
      <c r="N22" s="210">
        <f>IF(Tabela2[[#This Row],[Tipo]]="matriz",VLOOKUP(Tabela2[[#This Row],[N. de ordem]],Estatísticas!$A$66:$B$1048576,2,FALSE),"")</f>
        <v>0</v>
      </c>
    </row>
    <row r="23" spans="2:14" ht="76.5" hidden="1">
      <c r="B23" s="352">
        <v>5</v>
      </c>
      <c r="C23" s="204" t="s">
        <v>587</v>
      </c>
      <c r="D23" s="204" t="s">
        <v>122</v>
      </c>
      <c r="E23" s="204" t="s">
        <v>595</v>
      </c>
      <c r="F23" s="353"/>
      <c r="G23" s="353" t="s">
        <v>589</v>
      </c>
      <c r="H23" s="204" t="str">
        <f>IF(Tabela2[[#This Row],[Valor já contrado (matriz)]]=0,"Prevista","Em contratação")</f>
        <v>Prevista</v>
      </c>
      <c r="I23" s="204" t="s">
        <v>590</v>
      </c>
      <c r="J23" s="204" t="s">
        <v>596</v>
      </c>
      <c r="K23" s="210">
        <v>18000</v>
      </c>
      <c r="L23" s="204" t="s">
        <v>112</v>
      </c>
      <c r="M23" s="354" t="s">
        <v>147</v>
      </c>
      <c r="N23" s="210">
        <f>IF(Tabela2[[#This Row],[Tipo]]="matriz",VLOOKUP(Tabela2[[#This Row],[N. de ordem]],Estatísticas!$A$66:$B$1048576,2,FALSE),"")</f>
        <v>0</v>
      </c>
    </row>
    <row r="24" spans="2:14" ht="76.5" hidden="1">
      <c r="B24" s="352">
        <v>6</v>
      </c>
      <c r="C24" s="204" t="s">
        <v>587</v>
      </c>
      <c r="D24" s="204" t="s">
        <v>122</v>
      </c>
      <c r="E24" s="204" t="s">
        <v>597</v>
      </c>
      <c r="F24" s="204"/>
      <c r="G24" s="353" t="s">
        <v>589</v>
      </c>
      <c r="H24" s="204" t="str">
        <f>IF(Tabela2[[#This Row],[Valor já contrado (matriz)]]=0,"Prevista","Em contratação")</f>
        <v>Prevista</v>
      </c>
      <c r="I24" s="204" t="s">
        <v>590</v>
      </c>
      <c r="J24" s="204" t="s">
        <v>598</v>
      </c>
      <c r="K24" s="210">
        <v>4350</v>
      </c>
      <c r="L24" s="204" t="s">
        <v>112</v>
      </c>
      <c r="M24" s="354" t="s">
        <v>147</v>
      </c>
      <c r="N24" s="210">
        <f>IF(Tabela2[[#This Row],[Tipo]]="matriz",VLOOKUP(Tabela2[[#This Row],[N. de ordem]],Estatísticas!$A$66:$B$1048576,2,FALSE),"")</f>
        <v>0</v>
      </c>
    </row>
    <row r="25" spans="2:14" ht="76.5" hidden="1">
      <c r="B25" s="352">
        <v>7</v>
      </c>
      <c r="C25" s="204" t="s">
        <v>587</v>
      </c>
      <c r="D25" s="204" t="s">
        <v>122</v>
      </c>
      <c r="E25" s="204" t="s">
        <v>599</v>
      </c>
      <c r="F25" s="204"/>
      <c r="G25" s="353" t="s">
        <v>589</v>
      </c>
      <c r="H25" s="204" t="str">
        <f>IF(Tabela2[[#This Row],[Valor já contrado (matriz)]]=0,"Prevista","Em contratação")</f>
        <v>Prevista</v>
      </c>
      <c r="I25" s="204" t="s">
        <v>590</v>
      </c>
      <c r="J25" s="204" t="s">
        <v>600</v>
      </c>
      <c r="K25" s="210">
        <v>16000</v>
      </c>
      <c r="L25" s="204" t="s">
        <v>112</v>
      </c>
      <c r="M25" s="354" t="s">
        <v>147</v>
      </c>
      <c r="N25" s="210">
        <f>IF(Tabela2[[#This Row],[Tipo]]="matriz",VLOOKUP(Tabela2[[#This Row],[N. de ordem]],Estatísticas!$A$66:$B$1048576,2,FALSE),"")</f>
        <v>0</v>
      </c>
    </row>
    <row r="26" spans="2:14" ht="76.5" hidden="1">
      <c r="B26" s="352">
        <v>8</v>
      </c>
      <c r="C26" s="204" t="s">
        <v>587</v>
      </c>
      <c r="D26" s="204" t="s">
        <v>122</v>
      </c>
      <c r="E26" s="204" t="s">
        <v>601</v>
      </c>
      <c r="F26" s="204"/>
      <c r="G26" s="353" t="s">
        <v>589</v>
      </c>
      <c r="H26" s="204" t="str">
        <f>IF(Tabela2[[#This Row],[Valor já contrado (matriz)]]=0,"Prevista","Em contratação")</f>
        <v>Prevista</v>
      </c>
      <c r="I26" s="204" t="s">
        <v>590</v>
      </c>
      <c r="J26" s="204">
        <v>1</v>
      </c>
      <c r="K26" s="210">
        <v>62500</v>
      </c>
      <c r="L26" s="204" t="s">
        <v>112</v>
      </c>
      <c r="M26" s="354" t="s">
        <v>147</v>
      </c>
      <c r="N26" s="210">
        <f>IF(Tabela2[[#This Row],[Tipo]]="matriz",VLOOKUP(Tabela2[[#This Row],[N. de ordem]],Estatísticas!$A$66:$B$1048576,2,FALSE),"")</f>
        <v>0</v>
      </c>
    </row>
    <row r="27" spans="2:14" ht="76.5" hidden="1">
      <c r="B27" s="352">
        <v>9</v>
      </c>
      <c r="C27" s="204" t="s">
        <v>587</v>
      </c>
      <c r="D27" s="204" t="s">
        <v>122</v>
      </c>
      <c r="E27" s="204" t="s">
        <v>602</v>
      </c>
      <c r="F27" s="204"/>
      <c r="G27" s="353" t="s">
        <v>589</v>
      </c>
      <c r="H27" s="204" t="str">
        <f>IF(Tabela2[[#This Row],[Valor já contrado (matriz)]]=0,"Prevista","Em contratação")</f>
        <v>Em contratação</v>
      </c>
      <c r="I27" s="204" t="s">
        <v>590</v>
      </c>
      <c r="J27" s="204" t="s">
        <v>603</v>
      </c>
      <c r="K27" s="210">
        <v>51600</v>
      </c>
      <c r="L27" s="204" t="s">
        <v>112</v>
      </c>
      <c r="M27" s="354" t="s">
        <v>147</v>
      </c>
      <c r="N27" s="210">
        <f>IF(Tabela2[[#This Row],[Tipo]]="matriz",VLOOKUP(Tabela2[[#This Row],[N. de ordem]],Estatísticas!$A$66:$B$1048576,2,FALSE),"")</f>
        <v>51600</v>
      </c>
    </row>
    <row r="28" spans="2:14" ht="76.5" hidden="1">
      <c r="B28" s="352">
        <v>9</v>
      </c>
      <c r="C28" s="204" t="s">
        <v>587</v>
      </c>
      <c r="D28" s="204" t="s">
        <v>122</v>
      </c>
      <c r="E28" s="204" t="s">
        <v>602</v>
      </c>
      <c r="F28" s="204" t="s">
        <v>604</v>
      </c>
      <c r="G28" s="353" t="s">
        <v>605</v>
      </c>
      <c r="H28" s="204" t="str">
        <f>IF(Tabela2[[#This Row],[Valor já contrado (matriz)]]=0,"Prevista","Em contratação")</f>
        <v>Em contratação</v>
      </c>
      <c r="I28" s="204" t="s">
        <v>590</v>
      </c>
      <c r="J28" s="204" t="s">
        <v>603</v>
      </c>
      <c r="K28" s="210">
        <v>51600</v>
      </c>
      <c r="L28" s="204" t="s">
        <v>112</v>
      </c>
      <c r="M28" s="354" t="s">
        <v>147</v>
      </c>
      <c r="N28" s="210" t="str">
        <f>IF(Tabela2[[#This Row],[Tipo]]="matriz",VLOOKUP(Tabela2[[#This Row],[N. de ordem]],Estatísticas!$A$66:$B$1048576,2,FALSE),"")</f>
        <v/>
      </c>
    </row>
    <row r="29" spans="2:14" ht="76.5" hidden="1">
      <c r="B29" s="352">
        <v>10</v>
      </c>
      <c r="C29" s="204" t="s">
        <v>587</v>
      </c>
      <c r="D29" s="204" t="s">
        <v>122</v>
      </c>
      <c r="E29" s="204" t="s">
        <v>606</v>
      </c>
      <c r="F29" s="204"/>
      <c r="G29" s="353" t="s">
        <v>589</v>
      </c>
      <c r="H29" s="204" t="str">
        <f>IF(Tabela2[[#This Row],[Valor já contrado (matriz)]]=0,"Prevista","Em contratação")</f>
        <v>Prevista</v>
      </c>
      <c r="I29" s="204" t="s">
        <v>590</v>
      </c>
      <c r="J29" s="204" t="s">
        <v>607</v>
      </c>
      <c r="K29" s="210">
        <f>31080+13600+57910+42483</f>
        <v>145073</v>
      </c>
      <c r="L29" s="204" t="s">
        <v>112</v>
      </c>
      <c r="M29" s="354" t="s">
        <v>147</v>
      </c>
      <c r="N29" s="210">
        <f>IF(Tabela2[[#This Row],[Tipo]]="matriz",VLOOKUP(Tabela2[[#This Row],[N. de ordem]],Estatísticas!$A$66:$B$1048576,2,FALSE),"")</f>
        <v>0</v>
      </c>
    </row>
    <row r="30" spans="2:14" ht="76.5" hidden="1">
      <c r="B30" s="352">
        <v>11</v>
      </c>
      <c r="C30" s="204" t="s">
        <v>587</v>
      </c>
      <c r="D30" s="204" t="s">
        <v>122</v>
      </c>
      <c r="E30" s="204" t="s">
        <v>608</v>
      </c>
      <c r="F30" s="204"/>
      <c r="G30" s="353" t="s">
        <v>589</v>
      </c>
      <c r="H30" s="204" t="str">
        <f>IF(Tabela2[[#This Row],[Valor já contrado (matriz)]]=0,"Prevista","Em contratação")</f>
        <v>Prevista</v>
      </c>
      <c r="I30" s="204" t="s">
        <v>590</v>
      </c>
      <c r="J30" s="204" t="s">
        <v>609</v>
      </c>
      <c r="K30" s="210">
        <v>75260</v>
      </c>
      <c r="L30" s="204" t="s">
        <v>112</v>
      </c>
      <c r="M30" s="354" t="s">
        <v>147</v>
      </c>
      <c r="N30" s="210">
        <f>IF(Tabela2[[#This Row],[Tipo]]="matriz",VLOOKUP(Tabela2[[#This Row],[N. de ordem]],Estatísticas!$A$66:$B$1048576,2,FALSE),"")</f>
        <v>0</v>
      </c>
    </row>
    <row r="31" spans="2:14" ht="76.5" hidden="1">
      <c r="B31" s="352">
        <v>12</v>
      </c>
      <c r="C31" s="204" t="s">
        <v>587</v>
      </c>
      <c r="D31" s="204" t="s">
        <v>122</v>
      </c>
      <c r="E31" s="204" t="s">
        <v>610</v>
      </c>
      <c r="F31" s="353"/>
      <c r="G31" s="353" t="s">
        <v>589</v>
      </c>
      <c r="H31" s="204" t="str">
        <f>IF(Tabela2[[#This Row],[Valor já contrado (matriz)]]=0,"Prevista","Em contratação")</f>
        <v>Em contratação</v>
      </c>
      <c r="I31" s="204" t="s">
        <v>590</v>
      </c>
      <c r="J31" s="204" t="s">
        <v>611</v>
      </c>
      <c r="K31" s="210">
        <v>19350</v>
      </c>
      <c r="L31" s="204" t="s">
        <v>112</v>
      </c>
      <c r="M31" s="354" t="s">
        <v>147</v>
      </c>
      <c r="N31" s="210">
        <f>IF(Tabela2[[#This Row],[Tipo]]="matriz",VLOOKUP(Tabela2[[#This Row],[N. de ordem]],Estatísticas!$A$66:$B$1048576,2,FALSE),"")</f>
        <v>2612</v>
      </c>
    </row>
    <row r="32" spans="2:14" ht="76.5" hidden="1">
      <c r="B32" s="352">
        <v>12</v>
      </c>
      <c r="C32" s="204" t="s">
        <v>587</v>
      </c>
      <c r="D32" s="204" t="s">
        <v>122</v>
      </c>
      <c r="E32" s="204" t="s">
        <v>610</v>
      </c>
      <c r="F32" s="353" t="s">
        <v>612</v>
      </c>
      <c r="G32" s="353" t="s">
        <v>605</v>
      </c>
      <c r="H32" s="204" t="str">
        <f>IF(Tabela2[[#This Row],[Valor já contrado (matriz)]]=0,"Prevista","Em contratação")</f>
        <v>Em contratação</v>
      </c>
      <c r="I32" s="204" t="s">
        <v>590</v>
      </c>
      <c r="J32" s="204">
        <v>1</v>
      </c>
      <c r="K32" s="210">
        <v>1112</v>
      </c>
      <c r="L32" s="204" t="s">
        <v>112</v>
      </c>
      <c r="M32" s="354" t="s">
        <v>147</v>
      </c>
      <c r="N32" s="210" t="str">
        <f>IF(Tabela2[[#This Row],[Tipo]]="matriz",VLOOKUP(Tabela2[[#This Row],[N. de ordem]],Estatísticas!$A$66:$B$1048576,2,FALSE),"")</f>
        <v/>
      </c>
    </row>
    <row r="33" spans="2:14" ht="76.5" hidden="1">
      <c r="B33" s="352">
        <v>12</v>
      </c>
      <c r="C33" s="204" t="s">
        <v>587</v>
      </c>
      <c r="D33" s="204" t="s">
        <v>122</v>
      </c>
      <c r="E33" s="204" t="s">
        <v>610</v>
      </c>
      <c r="F33" s="353" t="s">
        <v>613</v>
      </c>
      <c r="G33" s="353" t="s">
        <v>605</v>
      </c>
      <c r="H33" s="204" t="str">
        <f>IF(Tabela2[[#This Row],[Valor já contrado (matriz)]]=0,"Prevista","Em contratação")</f>
        <v>Em contratação</v>
      </c>
      <c r="I33" s="204" t="s">
        <v>590</v>
      </c>
      <c r="J33" s="204">
        <v>1</v>
      </c>
      <c r="K33" s="210">
        <v>1500</v>
      </c>
      <c r="L33" s="204" t="s">
        <v>112</v>
      </c>
      <c r="M33" s="354" t="s">
        <v>147</v>
      </c>
      <c r="N33" s="210" t="str">
        <f>IF(Tabela2[[#This Row],[Tipo]]="matriz",VLOOKUP(Tabela2[[#This Row],[N. de ordem]],Estatísticas!$A$66:$B$1048576,2,FALSE),"")</f>
        <v/>
      </c>
    </row>
    <row r="34" spans="2:14" ht="76.5" hidden="1">
      <c r="B34" s="352">
        <v>13</v>
      </c>
      <c r="C34" s="204" t="s">
        <v>587</v>
      </c>
      <c r="D34" s="204" t="s">
        <v>122</v>
      </c>
      <c r="E34" s="204" t="s">
        <v>614</v>
      </c>
      <c r="F34" s="204"/>
      <c r="G34" s="353" t="s">
        <v>589</v>
      </c>
      <c r="H34" s="204" t="str">
        <f>IF(Tabela2[[#This Row],[Valor já contrado (matriz)]]=0,"Prevista","Em contratação")</f>
        <v>Prevista</v>
      </c>
      <c r="I34" s="204" t="s">
        <v>590</v>
      </c>
      <c r="J34" s="204" t="s">
        <v>615</v>
      </c>
      <c r="K34" s="210">
        <v>113200</v>
      </c>
      <c r="L34" s="204" t="s">
        <v>112</v>
      </c>
      <c r="M34" s="354" t="s">
        <v>147</v>
      </c>
      <c r="N34" s="210">
        <f>IF(Tabela2[[#This Row],[Tipo]]="matriz",VLOOKUP(Tabela2[[#This Row],[N. de ordem]],Estatísticas!$A$66:$B$1048576,2,FALSE),"")</f>
        <v>0</v>
      </c>
    </row>
    <row r="35" spans="2:14" ht="76.5" hidden="1">
      <c r="B35" s="352">
        <v>14</v>
      </c>
      <c r="C35" s="204" t="s">
        <v>587</v>
      </c>
      <c r="D35" s="204" t="s">
        <v>122</v>
      </c>
      <c r="E35" s="204" t="s">
        <v>616</v>
      </c>
      <c r="F35" s="353"/>
      <c r="G35" s="353" t="s">
        <v>589</v>
      </c>
      <c r="H35" s="204" t="str">
        <f>IF(Tabela2[[#This Row],[Valor já contrado (matriz)]]=0,"Prevista","Em contratação")</f>
        <v>Prevista</v>
      </c>
      <c r="I35" s="204" t="s">
        <v>590</v>
      </c>
      <c r="J35" s="204" t="s">
        <v>617</v>
      </c>
      <c r="K35" s="210" t="s">
        <v>617</v>
      </c>
      <c r="L35" s="204" t="s">
        <v>112</v>
      </c>
      <c r="M35" s="354" t="s">
        <v>147</v>
      </c>
      <c r="N35" s="210">
        <f>IF(Tabela2[[#This Row],[Tipo]]="matriz",VLOOKUP(Tabela2[[#This Row],[N. de ordem]],Estatísticas!$A$66:$B$1048576,2,FALSE),"")</f>
        <v>0</v>
      </c>
    </row>
    <row r="36" spans="2:14" ht="76.5" hidden="1">
      <c r="B36" s="352">
        <v>15</v>
      </c>
      <c r="C36" s="204" t="s">
        <v>587</v>
      </c>
      <c r="D36" s="204" t="s">
        <v>122</v>
      </c>
      <c r="E36" s="204" t="s">
        <v>618</v>
      </c>
      <c r="F36" s="204"/>
      <c r="G36" s="353" t="s">
        <v>589</v>
      </c>
      <c r="H36" s="204" t="str">
        <f>IF(Tabela2[[#This Row],[Valor já contrado (matriz)]]=0,"Prevista","Em contratação")</f>
        <v>Prevista</v>
      </c>
      <c r="I36" s="204" t="s">
        <v>590</v>
      </c>
      <c r="J36" s="204" t="s">
        <v>617</v>
      </c>
      <c r="K36" s="210" t="s">
        <v>617</v>
      </c>
      <c r="L36" s="204" t="s">
        <v>112</v>
      </c>
      <c r="M36" s="354" t="s">
        <v>147</v>
      </c>
      <c r="N36" s="210">
        <f>IF(Tabela2[[#This Row],[Tipo]]="matriz",VLOOKUP(Tabela2[[#This Row],[N. de ordem]],Estatísticas!$A$66:$B$1048576,2,FALSE),"")</f>
        <v>0</v>
      </c>
    </row>
    <row r="37" spans="2:14" ht="76.5" hidden="1">
      <c r="B37" s="352">
        <v>16</v>
      </c>
      <c r="C37" s="204" t="s">
        <v>587</v>
      </c>
      <c r="D37" s="204" t="s">
        <v>122</v>
      </c>
      <c r="E37" s="204" t="s">
        <v>619</v>
      </c>
      <c r="F37" s="353"/>
      <c r="G37" s="353" t="s">
        <v>589</v>
      </c>
      <c r="H37" s="204" t="str">
        <f>IF(Tabela2[[#This Row],[Valor já contrado (matriz)]]=0,"Prevista","Em contratação")</f>
        <v>Prevista</v>
      </c>
      <c r="I37" s="204" t="s">
        <v>590</v>
      </c>
      <c r="J37" s="204" t="s">
        <v>620</v>
      </c>
      <c r="K37" s="210" t="s">
        <v>617</v>
      </c>
      <c r="L37" s="204" t="s">
        <v>112</v>
      </c>
      <c r="M37" s="354" t="s">
        <v>147</v>
      </c>
      <c r="N37" s="210">
        <f>IF(Tabela2[[#This Row],[Tipo]]="matriz",VLOOKUP(Tabela2[[#This Row],[N. de ordem]],Estatísticas!$A$66:$B$1048576,2,FALSE),"")</f>
        <v>0</v>
      </c>
    </row>
    <row r="38" spans="2:14" ht="76.5" hidden="1">
      <c r="B38" s="352">
        <v>17</v>
      </c>
      <c r="C38" s="204" t="s">
        <v>587</v>
      </c>
      <c r="D38" s="204" t="s">
        <v>122</v>
      </c>
      <c r="E38" s="204" t="s">
        <v>621</v>
      </c>
      <c r="F38" s="204"/>
      <c r="G38" s="353" t="s">
        <v>589</v>
      </c>
      <c r="H38" s="204" t="str">
        <f>IF(Tabela2[[#This Row],[Valor já contrado (matriz)]]=0,"Prevista","Em contratação")</f>
        <v>Prevista</v>
      </c>
      <c r="I38" s="204" t="s">
        <v>590</v>
      </c>
      <c r="J38" s="204" t="s">
        <v>617</v>
      </c>
      <c r="K38" s="210" t="s">
        <v>617</v>
      </c>
      <c r="L38" s="204" t="s">
        <v>112</v>
      </c>
      <c r="M38" s="354" t="s">
        <v>147</v>
      </c>
      <c r="N38" s="210">
        <f>IF(Tabela2[[#This Row],[Tipo]]="matriz",VLOOKUP(Tabela2[[#This Row],[N. de ordem]],Estatísticas!$A$66:$B$1048576,2,FALSE),"")</f>
        <v>0</v>
      </c>
    </row>
    <row r="39" spans="2:14" ht="76.5" hidden="1">
      <c r="B39" s="352">
        <v>18</v>
      </c>
      <c r="C39" s="204" t="s">
        <v>587</v>
      </c>
      <c r="D39" s="204" t="s">
        <v>122</v>
      </c>
      <c r="E39" s="204" t="s">
        <v>622</v>
      </c>
      <c r="F39" s="204"/>
      <c r="G39" s="353" t="s">
        <v>589</v>
      </c>
      <c r="H39" s="204" t="str">
        <f>IF(Tabela2[[#This Row],[Valor já contrado (matriz)]]=0,"Prevista","Em contratação")</f>
        <v>Em contratação</v>
      </c>
      <c r="I39" s="204" t="s">
        <v>590</v>
      </c>
      <c r="J39" s="204" t="s">
        <v>617</v>
      </c>
      <c r="K39" s="210" t="s">
        <v>617</v>
      </c>
      <c r="L39" s="204" t="s">
        <v>112</v>
      </c>
      <c r="M39" s="354" t="s">
        <v>147</v>
      </c>
      <c r="N39" s="210">
        <f>IF(Tabela2[[#This Row],[Tipo]]="matriz",VLOOKUP(Tabela2[[#This Row],[N. de ordem]],Estatísticas!$A$66:$B$1048576,2,FALSE),"")</f>
        <v>565</v>
      </c>
    </row>
    <row r="40" spans="2:14" ht="76.5" hidden="1">
      <c r="B40" s="352">
        <v>18</v>
      </c>
      <c r="C40" s="204" t="s">
        <v>587</v>
      </c>
      <c r="D40" s="204" t="s">
        <v>122</v>
      </c>
      <c r="E40" s="204" t="s">
        <v>622</v>
      </c>
      <c r="F40" s="204" t="s">
        <v>623</v>
      </c>
      <c r="G40" s="353" t="s">
        <v>605</v>
      </c>
      <c r="H40" s="204" t="str">
        <f>IF(Tabela2[[#This Row],[Valor já contrado (matriz)]]=0,"Prevista","Em contratação")</f>
        <v>Em contratação</v>
      </c>
      <c r="I40" s="204" t="s">
        <v>590</v>
      </c>
      <c r="J40" s="204">
        <v>1</v>
      </c>
      <c r="K40" s="210">
        <v>565</v>
      </c>
      <c r="L40" s="204" t="s">
        <v>112</v>
      </c>
      <c r="M40" s="354" t="s">
        <v>147</v>
      </c>
      <c r="N40" s="210" t="str">
        <f>IF(Tabela2[[#This Row],[Tipo]]="matriz",VLOOKUP(Tabela2[[#This Row],[N. de ordem]],Estatísticas!$A$66:$B$1048576,2,FALSE),"")</f>
        <v/>
      </c>
    </row>
    <row r="41" spans="2:14" ht="76.5" hidden="1">
      <c r="B41" s="352">
        <v>19</v>
      </c>
      <c r="C41" s="204" t="s">
        <v>587</v>
      </c>
      <c r="D41" s="204" t="s">
        <v>122</v>
      </c>
      <c r="E41" s="204" t="s">
        <v>624</v>
      </c>
      <c r="F41" s="204"/>
      <c r="G41" s="353" t="s">
        <v>589</v>
      </c>
      <c r="H41" s="204" t="str">
        <f>IF(Tabela2[[#This Row],[Valor já contrado (matriz)]]=0,"Prevista","Em contratação")</f>
        <v>Em contratação</v>
      </c>
      <c r="I41" s="204" t="s">
        <v>590</v>
      </c>
      <c r="J41" s="204" t="s">
        <v>617</v>
      </c>
      <c r="K41" s="210" t="s">
        <v>617</v>
      </c>
      <c r="L41" s="204" t="s">
        <v>112</v>
      </c>
      <c r="M41" s="354" t="s">
        <v>147</v>
      </c>
      <c r="N41" s="210">
        <f>IF(Tabela2[[#This Row],[Tipo]]="matriz",VLOOKUP(Tabela2[[#This Row],[N. de ordem]],Estatísticas!$A$66:$B$1048576,2,FALSE),"")</f>
        <v>29313</v>
      </c>
    </row>
    <row r="42" spans="2:14" ht="76.5" hidden="1">
      <c r="B42" s="352">
        <v>19</v>
      </c>
      <c r="C42" s="204" t="s">
        <v>587</v>
      </c>
      <c r="D42" s="204" t="s">
        <v>122</v>
      </c>
      <c r="E42" s="204" t="s">
        <v>624</v>
      </c>
      <c r="F42" s="204" t="s">
        <v>625</v>
      </c>
      <c r="G42" s="353" t="s">
        <v>605</v>
      </c>
      <c r="H42" s="204" t="s">
        <v>626</v>
      </c>
      <c r="I42" s="204" t="s">
        <v>590</v>
      </c>
      <c r="J42" s="204">
        <v>1</v>
      </c>
      <c r="K42" s="210">
        <v>29313</v>
      </c>
      <c r="L42" s="204" t="s">
        <v>112</v>
      </c>
      <c r="M42" s="354" t="s">
        <v>147</v>
      </c>
      <c r="N42" s="210" t="str">
        <f>IF(Tabela2[[#This Row],[Tipo]]="matriz",VLOOKUP(Tabela2[[#This Row],[N. de ordem]],Estatísticas!$A$66:$B$1048576,2,FALSE),"")</f>
        <v/>
      </c>
    </row>
    <row r="43" spans="2:14" ht="76.5" hidden="1">
      <c r="B43" s="352">
        <v>20</v>
      </c>
      <c r="C43" s="204" t="s">
        <v>587</v>
      </c>
      <c r="D43" s="204" t="s">
        <v>122</v>
      </c>
      <c r="E43" s="204" t="s">
        <v>627</v>
      </c>
      <c r="F43" s="204"/>
      <c r="G43" s="353" t="s">
        <v>589</v>
      </c>
      <c r="H43" s="204" t="str">
        <f>IF(Tabela2[[#This Row],[Valor já contrado (matriz)]]=0,"Prevista","Em contratação")</f>
        <v>Prevista</v>
      </c>
      <c r="I43" s="204" t="s">
        <v>590</v>
      </c>
      <c r="J43" s="204" t="s">
        <v>617</v>
      </c>
      <c r="K43" s="210" t="s">
        <v>617</v>
      </c>
      <c r="L43" s="204" t="s">
        <v>112</v>
      </c>
      <c r="M43" s="354" t="s">
        <v>147</v>
      </c>
      <c r="N43" s="210">
        <f>IF(Tabela2[[#This Row],[Tipo]]="matriz",VLOOKUP(Tabela2[[#This Row],[N. de ordem]],Estatísticas!$A$66:$B$1048576,2,FALSE),"")</f>
        <v>0</v>
      </c>
    </row>
    <row r="44" spans="2:14" ht="76.5" hidden="1">
      <c r="B44" s="352">
        <v>21</v>
      </c>
      <c r="C44" s="204" t="s">
        <v>587</v>
      </c>
      <c r="D44" s="204" t="s">
        <v>122</v>
      </c>
      <c r="E44" s="204" t="s">
        <v>628</v>
      </c>
      <c r="F44" s="204"/>
      <c r="G44" s="353" t="s">
        <v>589</v>
      </c>
      <c r="H44" s="204" t="str">
        <f>IF(Tabela2[[#This Row],[Valor já contrado (matriz)]]=0,"Prevista","Em contratação")</f>
        <v>Prevista</v>
      </c>
      <c r="I44" s="204" t="s">
        <v>590</v>
      </c>
      <c r="J44" s="204" t="s">
        <v>617</v>
      </c>
      <c r="K44" s="210" t="s">
        <v>617</v>
      </c>
      <c r="L44" s="204" t="s">
        <v>112</v>
      </c>
      <c r="M44" s="354" t="s">
        <v>147</v>
      </c>
      <c r="N44" s="210">
        <f>IF(Tabela2[[#This Row],[Tipo]]="matriz",VLOOKUP(Tabela2[[#This Row],[N. de ordem]],Estatísticas!$A$66:$B$1048576,2,FALSE),"")</f>
        <v>0</v>
      </c>
    </row>
    <row r="45" spans="2:14" ht="76.5" hidden="1">
      <c r="B45" s="352">
        <v>22</v>
      </c>
      <c r="C45" s="204" t="s">
        <v>587</v>
      </c>
      <c r="D45" s="204" t="s">
        <v>122</v>
      </c>
      <c r="E45" s="204" t="s">
        <v>629</v>
      </c>
      <c r="F45" s="204"/>
      <c r="G45" s="353" t="s">
        <v>589</v>
      </c>
      <c r="H45" s="204" t="str">
        <f>IF(Tabela2[[#This Row],[Valor já contrado (matriz)]]=0,"Prevista","Em contratação")</f>
        <v>Prevista</v>
      </c>
      <c r="I45" s="204" t="s">
        <v>590</v>
      </c>
      <c r="J45" s="204" t="s">
        <v>630</v>
      </c>
      <c r="K45" s="210">
        <v>18540</v>
      </c>
      <c r="L45" s="204" t="s">
        <v>112</v>
      </c>
      <c r="M45" s="354" t="s">
        <v>147</v>
      </c>
      <c r="N45" s="210">
        <f>IF(Tabela2[[#This Row],[Tipo]]="matriz",VLOOKUP(Tabela2[[#This Row],[N. de ordem]],Estatísticas!$A$66:$B$1048576,2,FALSE),"")</f>
        <v>0</v>
      </c>
    </row>
    <row r="46" spans="2:14" ht="76.5" hidden="1">
      <c r="B46" s="352">
        <v>23</v>
      </c>
      <c r="C46" s="204" t="s">
        <v>587</v>
      </c>
      <c r="D46" s="204" t="s">
        <v>122</v>
      </c>
      <c r="E46" s="204" t="s">
        <v>631</v>
      </c>
      <c r="F46" s="204"/>
      <c r="G46" s="353" t="s">
        <v>589</v>
      </c>
      <c r="H46" s="204" t="str">
        <f>IF(Tabela2[[#This Row],[Valor já contrado (matriz)]]=0,"Prevista","Em contratação")</f>
        <v>Prevista</v>
      </c>
      <c r="I46" s="204" t="s">
        <v>590</v>
      </c>
      <c r="J46" s="204" t="s">
        <v>617</v>
      </c>
      <c r="K46" s="210" t="s">
        <v>617</v>
      </c>
      <c r="L46" s="204" t="s">
        <v>112</v>
      </c>
      <c r="M46" s="354" t="s">
        <v>147</v>
      </c>
      <c r="N46" s="210">
        <f>IF(Tabela2[[#This Row],[Tipo]]="matriz",VLOOKUP(Tabela2[[#This Row],[N. de ordem]],Estatísticas!$A$66:$B$1048576,2,FALSE),"")</f>
        <v>0</v>
      </c>
    </row>
    <row r="47" spans="2:14" ht="76.5" hidden="1">
      <c r="B47" s="352">
        <v>24</v>
      </c>
      <c r="C47" s="204" t="s">
        <v>587</v>
      </c>
      <c r="D47" s="204" t="s">
        <v>122</v>
      </c>
      <c r="E47" s="204" t="s">
        <v>632</v>
      </c>
      <c r="F47" s="204"/>
      <c r="G47" s="353" t="s">
        <v>589</v>
      </c>
      <c r="H47" s="204" t="str">
        <f>IF(Tabela2[[#This Row],[Valor já contrado (matriz)]]=0,"Prevista","Em contratação")</f>
        <v>Prevista</v>
      </c>
      <c r="I47" s="204" t="s">
        <v>590</v>
      </c>
      <c r="J47" s="204" t="s">
        <v>617</v>
      </c>
      <c r="K47" s="210" t="s">
        <v>617</v>
      </c>
      <c r="L47" s="204" t="s">
        <v>112</v>
      </c>
      <c r="M47" s="354" t="s">
        <v>147</v>
      </c>
      <c r="N47" s="210">
        <f>IF(Tabela2[[#This Row],[Tipo]]="matriz",VLOOKUP(Tabela2[[#This Row],[N. de ordem]],Estatísticas!$A$66:$B$1048576,2,FALSE),"")</f>
        <v>0</v>
      </c>
    </row>
    <row r="48" spans="2:14" ht="76.5" hidden="1">
      <c r="B48" s="352">
        <v>25</v>
      </c>
      <c r="C48" s="204" t="s">
        <v>587</v>
      </c>
      <c r="D48" s="204" t="s">
        <v>122</v>
      </c>
      <c r="E48" s="204" t="s">
        <v>633</v>
      </c>
      <c r="F48" s="204"/>
      <c r="G48" s="353" t="s">
        <v>589</v>
      </c>
      <c r="H48" s="204" t="str">
        <f>IF(Tabela2[[#This Row],[Valor já contrado (matriz)]]=0,"Prevista","Em contratação")</f>
        <v>Prevista</v>
      </c>
      <c r="I48" s="204" t="s">
        <v>590</v>
      </c>
      <c r="J48" s="204" t="s">
        <v>617</v>
      </c>
      <c r="K48" s="210" t="s">
        <v>617</v>
      </c>
      <c r="L48" s="204" t="s">
        <v>112</v>
      </c>
      <c r="M48" s="354" t="s">
        <v>147</v>
      </c>
      <c r="N48" s="210">
        <f>IF(Tabela2[[#This Row],[Tipo]]="matriz",VLOOKUP(Tabela2[[#This Row],[N. de ordem]],Estatísticas!$A$66:$B$1048576,2,FALSE),"")</f>
        <v>0</v>
      </c>
    </row>
    <row r="49" spans="2:14" ht="76.5" hidden="1">
      <c r="B49" s="352">
        <v>26</v>
      </c>
      <c r="C49" s="204" t="s">
        <v>587</v>
      </c>
      <c r="D49" s="204" t="s">
        <v>122</v>
      </c>
      <c r="E49" s="204" t="s">
        <v>634</v>
      </c>
      <c r="F49" s="353"/>
      <c r="G49" s="353" t="s">
        <v>589</v>
      </c>
      <c r="H49" s="204" t="str">
        <f>IF(Tabela2[[#This Row],[Valor já contrado (matriz)]]=0,"Prevista","Em contratação")</f>
        <v>Prevista</v>
      </c>
      <c r="I49" s="204" t="s">
        <v>590</v>
      </c>
      <c r="J49" s="204" t="s">
        <v>617</v>
      </c>
      <c r="K49" s="210" t="s">
        <v>617</v>
      </c>
      <c r="L49" s="204" t="s">
        <v>112</v>
      </c>
      <c r="M49" s="354" t="s">
        <v>147</v>
      </c>
      <c r="N49" s="210">
        <f>IF(Tabela2[[#This Row],[Tipo]]="matriz",VLOOKUP(Tabela2[[#This Row],[N. de ordem]],Estatísticas!$A$66:$B$1048576,2,FALSE),"")</f>
        <v>0</v>
      </c>
    </row>
    <row r="50" spans="2:14" ht="76.5" hidden="1">
      <c r="B50" s="352">
        <v>27</v>
      </c>
      <c r="C50" s="204" t="s">
        <v>587</v>
      </c>
      <c r="D50" s="204" t="s">
        <v>122</v>
      </c>
      <c r="E50" s="204" t="s">
        <v>635</v>
      </c>
      <c r="F50" s="204"/>
      <c r="G50" s="353" t="s">
        <v>589</v>
      </c>
      <c r="H50" s="204" t="str">
        <f>IF(Tabela2[[#This Row],[Valor já contrado (matriz)]]=0,"Prevista","Em contratação")</f>
        <v>Prevista</v>
      </c>
      <c r="I50" s="204" t="s">
        <v>590</v>
      </c>
      <c r="J50" s="204" t="s">
        <v>617</v>
      </c>
      <c r="K50" s="210" t="s">
        <v>617</v>
      </c>
      <c r="L50" s="204" t="s">
        <v>112</v>
      </c>
      <c r="M50" s="354" t="s">
        <v>147</v>
      </c>
      <c r="N50" s="210">
        <f>IF(Tabela2[[#This Row],[Tipo]]="matriz",VLOOKUP(Tabela2[[#This Row],[N. de ordem]],Estatísticas!$A$66:$B$1048576,2,FALSE),"")</f>
        <v>0</v>
      </c>
    </row>
    <row r="51" spans="2:14" ht="76.5" hidden="1">
      <c r="B51" s="352">
        <v>28</v>
      </c>
      <c r="C51" s="204" t="s">
        <v>587</v>
      </c>
      <c r="D51" s="204" t="s">
        <v>122</v>
      </c>
      <c r="E51" s="204" t="s">
        <v>636</v>
      </c>
      <c r="F51" s="204"/>
      <c r="G51" s="353" t="s">
        <v>589</v>
      </c>
      <c r="H51" s="204" t="str">
        <f>IF(Tabela2[[#This Row],[Valor já contrado (matriz)]]=0,"Prevista","Em contratação")</f>
        <v>Prevista</v>
      </c>
      <c r="I51" s="204" t="s">
        <v>590</v>
      </c>
      <c r="J51" s="204" t="s">
        <v>637</v>
      </c>
      <c r="K51" s="210">
        <v>6600</v>
      </c>
      <c r="L51" s="204" t="s">
        <v>112</v>
      </c>
      <c r="M51" s="354" t="s">
        <v>147</v>
      </c>
      <c r="N51" s="210">
        <f>IF(Tabela2[[#This Row],[Tipo]]="matriz",VLOOKUP(Tabela2[[#This Row],[N. de ordem]],Estatísticas!$A$66:$B$1048576,2,FALSE),"")</f>
        <v>0</v>
      </c>
    </row>
    <row r="52" spans="2:14" ht="76.5" hidden="1">
      <c r="B52" s="352">
        <v>29</v>
      </c>
      <c r="C52" s="204" t="s">
        <v>587</v>
      </c>
      <c r="D52" s="204" t="s">
        <v>122</v>
      </c>
      <c r="E52" s="204" t="s">
        <v>638</v>
      </c>
      <c r="F52" s="204"/>
      <c r="G52" s="353" t="s">
        <v>589</v>
      </c>
      <c r="H52" s="204" t="str">
        <f>IF(Tabela2[[#This Row],[Valor já contrado (matriz)]]=0,"Prevista","Em contratação")</f>
        <v>Em contratação</v>
      </c>
      <c r="I52" s="204" t="s">
        <v>590</v>
      </c>
      <c r="J52" s="204" t="s">
        <v>639</v>
      </c>
      <c r="K52" s="210">
        <v>3234</v>
      </c>
      <c r="L52" s="204" t="s">
        <v>112</v>
      </c>
      <c r="M52" s="354" t="s">
        <v>147</v>
      </c>
      <c r="N52" s="210">
        <f>IF(Tabela2[[#This Row],[Tipo]]="matriz",VLOOKUP(Tabela2[[#This Row],[N. de ordem]],Estatísticas!$A$66:$B$1048576,2,FALSE),"")</f>
        <v>3234</v>
      </c>
    </row>
    <row r="53" spans="2:14" ht="76.5" hidden="1">
      <c r="B53" s="352">
        <v>29</v>
      </c>
      <c r="C53" s="204" t="s">
        <v>587</v>
      </c>
      <c r="D53" s="204" t="s">
        <v>122</v>
      </c>
      <c r="E53" s="204" t="s">
        <v>638</v>
      </c>
      <c r="F53" s="204" t="s">
        <v>640</v>
      </c>
      <c r="G53" s="353" t="s">
        <v>605</v>
      </c>
      <c r="H53" s="204" t="s">
        <v>626</v>
      </c>
      <c r="I53" s="204" t="s">
        <v>590</v>
      </c>
      <c r="J53" s="204" t="s">
        <v>639</v>
      </c>
      <c r="K53" s="210">
        <v>3234</v>
      </c>
      <c r="L53" s="204" t="s">
        <v>112</v>
      </c>
      <c r="M53" s="354" t="s">
        <v>147</v>
      </c>
      <c r="N53" s="210" t="str">
        <f>IF(Tabela2[[#This Row],[Tipo]]="matriz",VLOOKUP(Tabela2[[#This Row],[N. de ordem]],Estatísticas!$A$66:$B$1048576,2,FALSE),"")</f>
        <v/>
      </c>
    </row>
    <row r="54" spans="2:14" ht="76.5" hidden="1">
      <c r="B54" s="352">
        <v>30</v>
      </c>
      <c r="C54" s="204" t="s">
        <v>587</v>
      </c>
      <c r="D54" s="204" t="s">
        <v>122</v>
      </c>
      <c r="E54" s="204" t="s">
        <v>641</v>
      </c>
      <c r="F54" s="204"/>
      <c r="G54" s="353" t="s">
        <v>589</v>
      </c>
      <c r="H54" s="204" t="str">
        <f>IF(Tabela2[[#This Row],[Valor já contrado (matriz)]]=0,"Prevista","Em contratação")</f>
        <v>Prevista</v>
      </c>
      <c r="I54" s="204" t="s">
        <v>590</v>
      </c>
      <c r="J54" s="204" t="s">
        <v>642</v>
      </c>
      <c r="K54" s="210">
        <v>6800</v>
      </c>
      <c r="L54" s="204" t="s">
        <v>112</v>
      </c>
      <c r="M54" s="354" t="s">
        <v>147</v>
      </c>
      <c r="N54" s="210">
        <f>IF(Tabela2[[#This Row],[Tipo]]="matriz",VLOOKUP(Tabela2[[#This Row],[N. de ordem]],Estatísticas!$A$66:$B$1048576,2,FALSE),"")</f>
        <v>0</v>
      </c>
    </row>
    <row r="55" spans="2:14" ht="76.5" hidden="1">
      <c r="B55" s="352">
        <v>31</v>
      </c>
      <c r="C55" s="204" t="s">
        <v>587</v>
      </c>
      <c r="D55" s="204" t="s">
        <v>122</v>
      </c>
      <c r="E55" s="204" t="s">
        <v>643</v>
      </c>
      <c r="F55" s="204"/>
      <c r="G55" s="353" t="s">
        <v>589</v>
      </c>
      <c r="H55" s="204" t="str">
        <f>IF(Tabela2[[#This Row],[Valor já contrado (matriz)]]=0,"Prevista","Em contratação")</f>
        <v>Em contratação</v>
      </c>
      <c r="I55" s="204" t="s">
        <v>590</v>
      </c>
      <c r="J55" s="204" t="s">
        <v>611</v>
      </c>
      <c r="K55" s="210">
        <v>3600</v>
      </c>
      <c r="L55" s="204" t="s">
        <v>112</v>
      </c>
      <c r="M55" s="354" t="s">
        <v>147</v>
      </c>
      <c r="N55" s="210">
        <f>IF(Tabela2[[#This Row],[Tipo]]="matriz",VLOOKUP(Tabela2[[#This Row],[N. de ordem]],Estatísticas!$A$66:$B$1048576,2,FALSE),"")</f>
        <v>10701</v>
      </c>
    </row>
    <row r="56" spans="2:14" ht="76.5" hidden="1">
      <c r="B56" s="352">
        <v>31</v>
      </c>
      <c r="C56" s="204" t="s">
        <v>587</v>
      </c>
      <c r="D56" s="204" t="s">
        <v>122</v>
      </c>
      <c r="E56" s="204" t="s">
        <v>643</v>
      </c>
      <c r="F56" s="204" t="s">
        <v>644</v>
      </c>
      <c r="G56" s="353" t="s">
        <v>605</v>
      </c>
      <c r="H56" s="204" t="str">
        <f>IF(Tabela2[[#This Row],[Valor já contrado (matriz)]]=0,"Prevista","Em contratação")</f>
        <v>Em contratação</v>
      </c>
      <c r="I56" s="204" t="s">
        <v>590</v>
      </c>
      <c r="J56" s="204" t="s">
        <v>645</v>
      </c>
      <c r="K56" s="210">
        <v>286</v>
      </c>
      <c r="L56" s="204" t="s">
        <v>112</v>
      </c>
      <c r="M56" s="354" t="s">
        <v>147</v>
      </c>
      <c r="N56" s="210" t="str">
        <f>IF(Tabela2[[#This Row],[Tipo]]="matriz",VLOOKUP(Tabela2[[#This Row],[N. de ordem]],Estatísticas!$A$66:$B$1048576,2,FALSE),"")</f>
        <v/>
      </c>
    </row>
    <row r="57" spans="2:14" ht="76.5" hidden="1">
      <c r="B57" s="352">
        <v>31</v>
      </c>
      <c r="C57" s="204" t="s">
        <v>587</v>
      </c>
      <c r="D57" s="204" t="s">
        <v>122</v>
      </c>
      <c r="E57" s="204" t="s">
        <v>643</v>
      </c>
      <c r="F57" s="204" t="s">
        <v>646</v>
      </c>
      <c r="G57" s="353" t="s">
        <v>605</v>
      </c>
      <c r="H57" s="204" t="str">
        <f>IF(Tabela2[[#This Row],[Valor já contrado (matriz)]]=0,"Prevista","Em contratação")</f>
        <v>Em contratação</v>
      </c>
      <c r="I57" s="204" t="s">
        <v>590</v>
      </c>
      <c r="J57" s="204" t="s">
        <v>645</v>
      </c>
      <c r="K57" s="210">
        <v>2000</v>
      </c>
      <c r="L57" s="204" t="s">
        <v>112</v>
      </c>
      <c r="M57" s="354" t="s">
        <v>147</v>
      </c>
      <c r="N57" s="210" t="str">
        <f>IF(Tabela2[[#This Row],[Tipo]]="matriz",VLOOKUP(Tabela2[[#This Row],[N. de ordem]],Estatísticas!$A$66:$B$1048576,2,FALSE),"")</f>
        <v/>
      </c>
    </row>
    <row r="58" spans="2:14" ht="76.5" hidden="1">
      <c r="B58" s="352">
        <v>31</v>
      </c>
      <c r="C58" s="204" t="s">
        <v>587</v>
      </c>
      <c r="D58" s="204" t="s">
        <v>122</v>
      </c>
      <c r="E58" s="204" t="s">
        <v>643</v>
      </c>
      <c r="F58" s="204" t="s">
        <v>647</v>
      </c>
      <c r="G58" s="353" t="s">
        <v>605</v>
      </c>
      <c r="H58" s="204" t="str">
        <f>IF(Tabela2[[#This Row],[Valor já contrado (matriz)]]=0,"Prevista","Em contratação")</f>
        <v>Em contratação</v>
      </c>
      <c r="I58" s="204" t="s">
        <v>590</v>
      </c>
      <c r="J58" s="204" t="s">
        <v>645</v>
      </c>
      <c r="K58" s="210">
        <v>8415</v>
      </c>
      <c r="L58" s="204" t="s">
        <v>112</v>
      </c>
      <c r="M58" s="354" t="s">
        <v>147</v>
      </c>
      <c r="N58" s="210" t="str">
        <f>IF(Tabela2[[#This Row],[Tipo]]="matriz",VLOOKUP(Tabela2[[#This Row],[N. de ordem]],Estatísticas!$A$66:$B$1048576,2,FALSE),"")</f>
        <v/>
      </c>
    </row>
    <row r="59" spans="2:14" ht="76.5" hidden="1">
      <c r="B59" s="352">
        <v>32</v>
      </c>
      <c r="C59" s="204" t="s">
        <v>587</v>
      </c>
      <c r="D59" s="204" t="s">
        <v>122</v>
      </c>
      <c r="E59" s="204" t="s">
        <v>648</v>
      </c>
      <c r="F59" s="353"/>
      <c r="G59" s="353" t="s">
        <v>589</v>
      </c>
      <c r="H59" s="204" t="str">
        <f>IF(Tabela2[[#This Row],[Valor já contrado (matriz)]]=0,"Prevista","Em contratação")</f>
        <v>Prevista</v>
      </c>
      <c r="I59" s="204" t="s">
        <v>590</v>
      </c>
      <c r="J59" s="204" t="s">
        <v>617</v>
      </c>
      <c r="K59" s="210" t="s">
        <v>617</v>
      </c>
      <c r="L59" s="204" t="s">
        <v>112</v>
      </c>
      <c r="M59" s="354" t="s">
        <v>147</v>
      </c>
      <c r="N59" s="210">
        <f>IF(Tabela2[[#This Row],[Tipo]]="matriz",VLOOKUP(Tabela2[[#This Row],[N. de ordem]],Estatísticas!$A$66:$B$1048576,2,FALSE),"")</f>
        <v>0</v>
      </c>
    </row>
    <row r="60" spans="2:14" ht="76.5" hidden="1">
      <c r="B60" s="352">
        <v>33</v>
      </c>
      <c r="C60" s="204" t="s">
        <v>587</v>
      </c>
      <c r="D60" s="204" t="s">
        <v>122</v>
      </c>
      <c r="E60" s="204" t="s">
        <v>649</v>
      </c>
      <c r="F60" s="204"/>
      <c r="G60" s="353" t="s">
        <v>589</v>
      </c>
      <c r="H60" s="204" t="str">
        <f>IF(Tabela2[[#This Row],[Valor já contrado (matriz)]]=0,"Prevista","Em contratação")</f>
        <v>Prevista</v>
      </c>
      <c r="I60" s="204" t="s">
        <v>590</v>
      </c>
      <c r="J60" s="204" t="s">
        <v>642</v>
      </c>
      <c r="K60" s="210">
        <v>42250</v>
      </c>
      <c r="L60" s="204" t="s">
        <v>112</v>
      </c>
      <c r="M60" s="354" t="s">
        <v>147</v>
      </c>
      <c r="N60" s="210">
        <f>IF(Tabela2[[#This Row],[Tipo]]="matriz",VLOOKUP(Tabela2[[#This Row],[N. de ordem]],Estatísticas!$A$66:$B$1048576,2,FALSE),"")</f>
        <v>0</v>
      </c>
    </row>
    <row r="61" spans="2:14" ht="76.5" hidden="1">
      <c r="B61" s="352">
        <v>34</v>
      </c>
      <c r="C61" s="204" t="s">
        <v>587</v>
      </c>
      <c r="D61" s="204" t="s">
        <v>122</v>
      </c>
      <c r="E61" s="204" t="s">
        <v>650</v>
      </c>
      <c r="F61" s="204"/>
      <c r="G61" s="353" t="s">
        <v>589</v>
      </c>
      <c r="H61" s="204" t="str">
        <f>IF(Tabela2[[#This Row],[Valor já contrado (matriz)]]=0,"Prevista","Em contratação")</f>
        <v>Em contratação</v>
      </c>
      <c r="I61" s="204" t="s">
        <v>590</v>
      </c>
      <c r="J61" s="204" t="s">
        <v>617</v>
      </c>
      <c r="K61" s="210" t="s">
        <v>617</v>
      </c>
      <c r="L61" s="204" t="s">
        <v>112</v>
      </c>
      <c r="M61" s="354" t="s">
        <v>147</v>
      </c>
      <c r="N61" s="210">
        <f>IF(Tabela2[[#This Row],[Tipo]]="matriz",VLOOKUP(Tabela2[[#This Row],[N. de ordem]],Estatísticas!$A$66:$B$1048576,2,FALSE),"")</f>
        <v>14400</v>
      </c>
    </row>
    <row r="62" spans="2:14" ht="76.5" hidden="1">
      <c r="B62" s="352">
        <v>34</v>
      </c>
      <c r="C62" s="204" t="s">
        <v>587</v>
      </c>
      <c r="D62" s="204" t="s">
        <v>122</v>
      </c>
      <c r="E62" s="204" t="s">
        <v>650</v>
      </c>
      <c r="F62" s="204" t="s">
        <v>651</v>
      </c>
      <c r="G62" s="353" t="s">
        <v>605</v>
      </c>
      <c r="H62" s="204" t="str">
        <f>IF(Tabela2[[#This Row],[Valor já contrado (matriz)]]=0,"Prevista","Em contratação")</f>
        <v>Em contratação</v>
      </c>
      <c r="I62" s="204" t="s">
        <v>590</v>
      </c>
      <c r="J62" s="204">
        <v>2</v>
      </c>
      <c r="K62" s="210">
        <v>14400</v>
      </c>
      <c r="L62" s="204" t="s">
        <v>112</v>
      </c>
      <c r="M62" s="354" t="s">
        <v>147</v>
      </c>
      <c r="N62" s="210" t="str">
        <f>IF(Tabela2[[#This Row],[Tipo]]="matriz",VLOOKUP(Tabela2[[#This Row],[N. de ordem]],Estatísticas!$A$66:$B$1048576,2,FALSE),"")</f>
        <v/>
      </c>
    </row>
    <row r="63" spans="2:14" ht="76.5" hidden="1">
      <c r="B63" s="352">
        <v>35</v>
      </c>
      <c r="C63" s="204" t="s">
        <v>587</v>
      </c>
      <c r="D63" s="204" t="s">
        <v>122</v>
      </c>
      <c r="E63" s="204" t="s">
        <v>652</v>
      </c>
      <c r="F63" s="204"/>
      <c r="G63" s="353" t="s">
        <v>589</v>
      </c>
      <c r="H63" s="204" t="str">
        <f>IF(Tabela2[[#This Row],[Valor já contrado (matriz)]]=0,"Prevista","Em contratação")</f>
        <v>Em contratação</v>
      </c>
      <c r="I63" s="204" t="s">
        <v>590</v>
      </c>
      <c r="J63" s="204" t="s">
        <v>653</v>
      </c>
      <c r="K63" s="210">
        <v>66988</v>
      </c>
      <c r="L63" s="204" t="s">
        <v>112</v>
      </c>
      <c r="M63" s="354" t="s">
        <v>147</v>
      </c>
      <c r="N63" s="210">
        <f>IF(Tabela2[[#This Row],[Tipo]]="matriz",VLOOKUP(Tabela2[[#This Row],[N. de ordem]],Estatísticas!$A$66:$B$1048576,2,FALSE),"")</f>
        <v>55000</v>
      </c>
    </row>
    <row r="64" spans="2:14" ht="76.5" hidden="1">
      <c r="B64" s="352">
        <v>35</v>
      </c>
      <c r="C64" s="204" t="s">
        <v>587</v>
      </c>
      <c r="D64" s="204" t="s">
        <v>122</v>
      </c>
      <c r="E64" s="204" t="s">
        <v>652</v>
      </c>
      <c r="F64" s="204" t="s">
        <v>654</v>
      </c>
      <c r="G64" s="353" t="s">
        <v>605</v>
      </c>
      <c r="H64" s="204" t="str">
        <f>IF(Tabela2[[#This Row],[Valor já contrado (matriz)]]=0,"Prevista","Em contratação")</f>
        <v>Em contratação</v>
      </c>
      <c r="I64" s="204" t="s">
        <v>590</v>
      </c>
      <c r="J64" s="204" t="s">
        <v>655</v>
      </c>
      <c r="K64" s="210">
        <v>47000</v>
      </c>
      <c r="L64" s="204" t="s">
        <v>112</v>
      </c>
      <c r="M64" s="354" t="s">
        <v>147</v>
      </c>
      <c r="N64" s="210" t="str">
        <f>IF(Tabela2[[#This Row],[Tipo]]="matriz",VLOOKUP(Tabela2[[#This Row],[N. de ordem]],Estatísticas!$A$66:$B$1048576,2,FALSE),"")</f>
        <v/>
      </c>
    </row>
    <row r="65" spans="2:14" ht="76.5" hidden="1">
      <c r="B65" s="352">
        <v>35</v>
      </c>
      <c r="C65" s="204" t="s">
        <v>587</v>
      </c>
      <c r="D65" s="204" t="s">
        <v>122</v>
      </c>
      <c r="E65" s="204" t="s">
        <v>652</v>
      </c>
      <c r="F65" s="204" t="s">
        <v>656</v>
      </c>
      <c r="G65" s="353" t="s">
        <v>605</v>
      </c>
      <c r="H65" s="204" t="str">
        <f>IF(Tabela2[[#This Row],[Valor já contrado (matriz)]]=0,"Prevista","Em contratação")</f>
        <v>Em contratação</v>
      </c>
      <c r="I65" s="204" t="s">
        <v>590</v>
      </c>
      <c r="J65" s="204" t="s">
        <v>655</v>
      </c>
      <c r="K65" s="210">
        <v>8000</v>
      </c>
      <c r="L65" s="204" t="s">
        <v>112</v>
      </c>
      <c r="M65" s="354" t="s">
        <v>147</v>
      </c>
      <c r="N65" s="210" t="str">
        <f>IF(Tabela2[[#This Row],[Tipo]]="matriz",VLOOKUP(Tabela2[[#This Row],[N. de ordem]],Estatísticas!$A$66:$B$1048576,2,FALSE),"")</f>
        <v/>
      </c>
    </row>
    <row r="66" spans="2:14" ht="229.5" hidden="1">
      <c r="B66" s="352">
        <v>36</v>
      </c>
      <c r="C66" s="204" t="s">
        <v>657</v>
      </c>
      <c r="D66" s="204" t="s">
        <v>658</v>
      </c>
      <c r="E66" s="204" t="s">
        <v>659</v>
      </c>
      <c r="F66" s="204"/>
      <c r="G66" s="353" t="s">
        <v>589</v>
      </c>
      <c r="H66" s="204" t="str">
        <f>IF(Tabela2[[#This Row],[Valor já contrado (matriz)]]=0,"Prevista","Em contratação")</f>
        <v>Prevista</v>
      </c>
      <c r="I66" s="204" t="s">
        <v>660</v>
      </c>
      <c r="J66" s="204" t="s">
        <v>661</v>
      </c>
      <c r="K66" s="210">
        <v>100000</v>
      </c>
      <c r="L66" s="204" t="s">
        <v>112</v>
      </c>
      <c r="M66" s="354" t="s">
        <v>582</v>
      </c>
      <c r="N66" s="210">
        <f>IF(Tabela2[[#This Row],[Tipo]]="matriz",VLOOKUP(Tabela2[[#This Row],[N. de ordem]],Estatísticas!$A$66:$B$1048576,2,FALSE),"")</f>
        <v>0</v>
      </c>
    </row>
    <row r="67" spans="2:14" ht="45.75" hidden="1">
      <c r="B67" s="352">
        <v>37</v>
      </c>
      <c r="C67" s="204" t="s">
        <v>657</v>
      </c>
      <c r="D67" s="204" t="s">
        <v>658</v>
      </c>
      <c r="E67" s="204" t="s">
        <v>662</v>
      </c>
      <c r="F67" s="204"/>
      <c r="G67" s="353" t="s">
        <v>589</v>
      </c>
      <c r="H67" s="204" t="str">
        <f>IF(Tabela2[[#This Row],[Valor já contrado (matriz)]]=0,"Prevista","Em contratação")</f>
        <v>Prevista</v>
      </c>
      <c r="I67" s="204" t="s">
        <v>663</v>
      </c>
      <c r="J67" s="204">
        <v>40</v>
      </c>
      <c r="K67" s="210">
        <v>50000</v>
      </c>
      <c r="L67" s="204" t="s">
        <v>112</v>
      </c>
      <c r="M67" s="354" t="s">
        <v>582</v>
      </c>
      <c r="N67" s="210">
        <f>IF(Tabela2[[#This Row],[Tipo]]="matriz",VLOOKUP(Tabela2[[#This Row],[N. de ordem]],Estatísticas!$A$66:$B$1048576,2,FALSE),"")</f>
        <v>0</v>
      </c>
    </row>
    <row r="68" spans="2:14" ht="45.75" hidden="1">
      <c r="B68" s="352">
        <v>38</v>
      </c>
      <c r="C68" s="204" t="s">
        <v>657</v>
      </c>
      <c r="D68" s="204" t="s">
        <v>658</v>
      </c>
      <c r="E68" s="204" t="s">
        <v>664</v>
      </c>
      <c r="F68" s="204"/>
      <c r="G68" s="353" t="s">
        <v>589</v>
      </c>
      <c r="H68" s="204" t="str">
        <f>IF(Tabela2[[#This Row],[Valor já contrado (matriz)]]=0,"Prevista","Em contratação")</f>
        <v>Prevista</v>
      </c>
      <c r="I68" s="204" t="s">
        <v>663</v>
      </c>
      <c r="J68" s="204">
        <v>40</v>
      </c>
      <c r="K68" s="210">
        <v>60000</v>
      </c>
      <c r="L68" s="204" t="s">
        <v>112</v>
      </c>
      <c r="M68" s="354" t="s">
        <v>582</v>
      </c>
      <c r="N68" s="210">
        <f>IF(Tabela2[[#This Row],[Tipo]]="matriz",VLOOKUP(Tabela2[[#This Row],[N. de ordem]],Estatísticas!$A$66:$B$1048576,2,FALSE),"")</f>
        <v>0</v>
      </c>
    </row>
    <row r="69" spans="2:14" ht="60.75" hidden="1">
      <c r="B69" s="211">
        <v>39</v>
      </c>
      <c r="C69" s="204" t="s">
        <v>657</v>
      </c>
      <c r="D69" s="204" t="s">
        <v>658</v>
      </c>
      <c r="E69" s="204" t="s">
        <v>665</v>
      </c>
      <c r="F69" s="204"/>
      <c r="G69" s="204" t="s">
        <v>589</v>
      </c>
      <c r="H69" s="204" t="str">
        <f>IF(Tabela2[[#This Row],[Valor já contrado (matriz)]]=0,"Prevista","Em contratação")</f>
        <v>Em contratação</v>
      </c>
      <c r="I69" s="204" t="s">
        <v>666</v>
      </c>
      <c r="J69" s="204">
        <v>30</v>
      </c>
      <c r="K69" s="210">
        <v>90000</v>
      </c>
      <c r="L69" s="204" t="s">
        <v>141</v>
      </c>
      <c r="M69" s="212" t="s">
        <v>582</v>
      </c>
      <c r="N69" s="210">
        <f>IF(Tabela2[[#This Row],[Tipo]]="matriz",VLOOKUP(Tabela2[[#This Row],[N. de ordem]],Estatísticas!$A$66:$B$1048576,2,FALSE),"")</f>
        <v>47024</v>
      </c>
    </row>
    <row r="70" spans="2:14" ht="60.75" hidden="1">
      <c r="B70" s="211">
        <v>39</v>
      </c>
      <c r="C70" s="204" t="s">
        <v>657</v>
      </c>
      <c r="D70" s="204" t="s">
        <v>658</v>
      </c>
      <c r="E70" s="204" t="s">
        <v>665</v>
      </c>
      <c r="F70" s="204" t="s">
        <v>667</v>
      </c>
      <c r="G70" s="204" t="s">
        <v>605</v>
      </c>
      <c r="H70" s="204" t="str">
        <f>IF(Tabela2[[#This Row],[Valor já contrado (matriz)]]=0,"Prevista","Em contratação")</f>
        <v>Em contratação</v>
      </c>
      <c r="I70" s="204" t="s">
        <v>666</v>
      </c>
      <c r="J70" s="204">
        <v>106</v>
      </c>
      <c r="K70" s="210">
        <v>9674</v>
      </c>
      <c r="L70" s="204" t="s">
        <v>141</v>
      </c>
      <c r="M70" s="212" t="s">
        <v>582</v>
      </c>
      <c r="N70" s="210" t="str">
        <f>IF(Tabela2[[#This Row],[Tipo]]="matriz",VLOOKUP(Tabela2[[#This Row],[N. de ordem]],Estatísticas!$A$66:$B$1048576,2,FALSE),"")</f>
        <v/>
      </c>
    </row>
    <row r="71" spans="2:14" ht="60.75" hidden="1">
      <c r="B71" s="211">
        <v>39</v>
      </c>
      <c r="C71" s="204" t="s">
        <v>657</v>
      </c>
      <c r="D71" s="204" t="s">
        <v>658</v>
      </c>
      <c r="E71" s="204" t="s">
        <v>665</v>
      </c>
      <c r="F71" s="204" t="s">
        <v>668</v>
      </c>
      <c r="G71" s="204" t="s">
        <v>605</v>
      </c>
      <c r="H71" s="204" t="str">
        <f>IF(Tabela2[[#This Row],[Valor já contrado (matriz)]]=0,"Prevista","Em contratação")</f>
        <v>Em contratação</v>
      </c>
      <c r="I71" s="204" t="s">
        <v>666</v>
      </c>
      <c r="J71" s="204">
        <v>600</v>
      </c>
      <c r="K71" s="210">
        <v>37350</v>
      </c>
      <c r="L71" s="204" t="s">
        <v>141</v>
      </c>
      <c r="M71" s="212" t="s">
        <v>582</v>
      </c>
      <c r="N71" s="210" t="str">
        <f>IF(Tabela2[[#This Row],[Tipo]]="matriz",VLOOKUP(Tabela2[[#This Row],[N. de ordem]],Estatísticas!$A$66:$B$1048576,2,FALSE),"")</f>
        <v/>
      </c>
    </row>
    <row r="72" spans="2:14" ht="45.75" hidden="1">
      <c r="B72" s="211">
        <v>40</v>
      </c>
      <c r="C72" s="204" t="s">
        <v>657</v>
      </c>
      <c r="D72" s="204" t="s">
        <v>658</v>
      </c>
      <c r="E72" s="204" t="s">
        <v>669</v>
      </c>
      <c r="F72" s="204"/>
      <c r="G72" s="204" t="s">
        <v>589</v>
      </c>
      <c r="H72" s="204" t="str">
        <f>IF(Tabela2[[#This Row],[Valor já contrado (matriz)]]=0,"Prevista","Em contratação")</f>
        <v>Prevista</v>
      </c>
      <c r="I72" s="204" t="s">
        <v>663</v>
      </c>
      <c r="J72" s="204">
        <v>40</v>
      </c>
      <c r="K72" s="210">
        <v>50000</v>
      </c>
      <c r="L72" s="204" t="s">
        <v>112</v>
      </c>
      <c r="M72" s="212" t="s">
        <v>582</v>
      </c>
      <c r="N72" s="210">
        <f>IF(Tabela2[[#This Row],[Tipo]]="matriz",VLOOKUP(Tabela2[[#This Row],[N. de ordem]],Estatísticas!$A$66:$B$1048576,2,FALSE),"")</f>
        <v>0</v>
      </c>
    </row>
    <row r="73" spans="2:14" ht="45.75" hidden="1">
      <c r="B73" s="352">
        <v>41</v>
      </c>
      <c r="C73" s="204" t="s">
        <v>657</v>
      </c>
      <c r="D73" s="204" t="s">
        <v>658</v>
      </c>
      <c r="E73" s="204" t="s">
        <v>670</v>
      </c>
      <c r="F73" s="204"/>
      <c r="G73" s="353" t="s">
        <v>589</v>
      </c>
      <c r="H73" s="204" t="str">
        <f>IF(Tabela2[[#This Row],[Valor já contrado (matriz)]]=0,"Prevista","Em contratação")</f>
        <v>Prevista</v>
      </c>
      <c r="I73" s="204" t="s">
        <v>663</v>
      </c>
      <c r="J73" s="204">
        <v>40</v>
      </c>
      <c r="K73" s="210">
        <v>40000</v>
      </c>
      <c r="L73" s="204" t="s">
        <v>112</v>
      </c>
      <c r="M73" s="354" t="s">
        <v>582</v>
      </c>
      <c r="N73" s="210">
        <f>IF(Tabela2[[#This Row],[Tipo]]="matriz",VLOOKUP(Tabela2[[#This Row],[N. de ordem]],Estatísticas!$A$66:$B$1048576,2,FALSE),"")</f>
        <v>0</v>
      </c>
    </row>
    <row r="74" spans="2:14" ht="60.75" hidden="1">
      <c r="B74" s="352">
        <v>42</v>
      </c>
      <c r="C74" s="204" t="s">
        <v>657</v>
      </c>
      <c r="D74" s="204" t="s">
        <v>658</v>
      </c>
      <c r="E74" s="204" t="s">
        <v>671</v>
      </c>
      <c r="F74" s="353"/>
      <c r="G74" s="353" t="s">
        <v>589</v>
      </c>
      <c r="H74" s="204" t="str">
        <f>IF(Tabela2[[#This Row],[Valor já contrado (matriz)]]=0,"Prevista","Em contratação")</f>
        <v>Em contratação</v>
      </c>
      <c r="I74" s="204" t="s">
        <v>672</v>
      </c>
      <c r="J74" s="204">
        <v>40</v>
      </c>
      <c r="K74" s="210">
        <v>150000</v>
      </c>
      <c r="L74" s="204" t="s">
        <v>141</v>
      </c>
      <c r="M74" s="354" t="s">
        <v>582</v>
      </c>
      <c r="N74" s="210">
        <f>IF(Tabela2[[#This Row],[Tipo]]="matriz",VLOOKUP(Tabela2[[#This Row],[N. de ordem]],Estatísticas!$A$66:$B$1048576,2,FALSE),"")</f>
        <v>3301.5</v>
      </c>
    </row>
    <row r="75" spans="2:14" ht="60.75" hidden="1">
      <c r="B75" s="352">
        <v>42</v>
      </c>
      <c r="C75" s="204" t="s">
        <v>657</v>
      </c>
      <c r="D75" s="204" t="s">
        <v>658</v>
      </c>
      <c r="E75" s="204" t="s">
        <v>671</v>
      </c>
      <c r="F75" s="353" t="s">
        <v>673</v>
      </c>
      <c r="G75" s="353" t="s">
        <v>605</v>
      </c>
      <c r="H75" s="204" t="str">
        <f>IF(Tabela2[[#This Row],[Valor já contrado (matriz)]]=0,"Prevista","Em contratação")</f>
        <v>Em contratação</v>
      </c>
      <c r="I75" s="204" t="s">
        <v>672</v>
      </c>
      <c r="J75" s="204">
        <v>2</v>
      </c>
      <c r="K75" s="210">
        <v>3301.5</v>
      </c>
      <c r="L75" s="204" t="s">
        <v>141</v>
      </c>
      <c r="M75" s="354" t="s">
        <v>582</v>
      </c>
      <c r="N75" s="210" t="str">
        <f>IF(Tabela2[[#This Row],[Tipo]]="matriz",VLOOKUP(Tabela2[[#This Row],[N. de ordem]],Estatísticas!$A$66:$B$1048576,2,FALSE),"")</f>
        <v/>
      </c>
    </row>
    <row r="76" spans="2:14" ht="45.75" hidden="1">
      <c r="B76" s="352">
        <v>43</v>
      </c>
      <c r="C76" s="204" t="s">
        <v>657</v>
      </c>
      <c r="D76" s="204" t="s">
        <v>658</v>
      </c>
      <c r="E76" s="204" t="s">
        <v>674</v>
      </c>
      <c r="F76" s="353"/>
      <c r="G76" s="353" t="s">
        <v>589</v>
      </c>
      <c r="H76" s="204" t="str">
        <f>IF(Tabela2[[#This Row],[Valor já contrado (matriz)]]=0,"Prevista","Em contratação")</f>
        <v>Prevista</v>
      </c>
      <c r="I76" s="204" t="s">
        <v>672</v>
      </c>
      <c r="J76" s="204">
        <v>4</v>
      </c>
      <c r="K76" s="210">
        <v>60000</v>
      </c>
      <c r="L76" s="204" t="s">
        <v>141</v>
      </c>
      <c r="M76" s="354" t="s">
        <v>582</v>
      </c>
      <c r="N76" s="210">
        <f>IF(Tabela2[[#This Row],[Tipo]]="matriz",VLOOKUP(Tabela2[[#This Row],[N. de ordem]],Estatísticas!$A$66:$B$1048576,2,FALSE),"")</f>
        <v>0</v>
      </c>
    </row>
    <row r="77" spans="2:14" ht="45.75" hidden="1">
      <c r="B77" s="352">
        <v>44</v>
      </c>
      <c r="C77" s="204" t="s">
        <v>657</v>
      </c>
      <c r="D77" s="204" t="s">
        <v>658</v>
      </c>
      <c r="E77" s="204" t="s">
        <v>675</v>
      </c>
      <c r="F77" s="204"/>
      <c r="G77" s="353" t="s">
        <v>589</v>
      </c>
      <c r="H77" s="204" t="str">
        <f>IF(Tabela2[[#This Row],[Valor já contrado (matriz)]]=0,"Prevista","Em contratação")</f>
        <v>Em contratação</v>
      </c>
      <c r="I77" s="204" t="s">
        <v>672</v>
      </c>
      <c r="J77" s="204">
        <v>40</v>
      </c>
      <c r="K77" s="210">
        <v>100000</v>
      </c>
      <c r="L77" s="204" t="s">
        <v>112</v>
      </c>
      <c r="M77" s="354" t="s">
        <v>582</v>
      </c>
      <c r="N77" s="210">
        <f>IF(Tabela2[[#This Row],[Tipo]]="matriz",VLOOKUP(Tabela2[[#This Row],[N. de ordem]],Estatísticas!$A$66:$B$1048576,2,FALSE),"")</f>
        <v>44805.380000000005</v>
      </c>
    </row>
    <row r="78" spans="2:14" ht="45.75" hidden="1">
      <c r="B78" s="352">
        <v>44</v>
      </c>
      <c r="C78" s="204" t="s">
        <v>657</v>
      </c>
      <c r="D78" s="204" t="s">
        <v>658</v>
      </c>
      <c r="E78" s="204" t="s">
        <v>675</v>
      </c>
      <c r="F78" s="204" t="s">
        <v>676</v>
      </c>
      <c r="G78" s="353" t="s">
        <v>605</v>
      </c>
      <c r="H78" s="204" t="str">
        <f>IF(Tabela2[[#This Row],[Valor já contrado (matriz)]]=0,"Prevista","Em contratação")</f>
        <v>Em contratação</v>
      </c>
      <c r="I78" s="204" t="s">
        <v>672</v>
      </c>
      <c r="J78" s="204">
        <v>111</v>
      </c>
      <c r="K78" s="210">
        <v>33076.980000000003</v>
      </c>
      <c r="L78" s="204" t="s">
        <v>112</v>
      </c>
      <c r="M78" s="354" t="s">
        <v>582</v>
      </c>
      <c r="N78" s="210" t="str">
        <f>IF(Tabela2[[#This Row],[Tipo]]="matriz",VLOOKUP(Tabela2[[#This Row],[N. de ordem]],Estatísticas!$A$66:$B$1048576,2,FALSE),"")</f>
        <v/>
      </c>
    </row>
    <row r="79" spans="2:14" ht="45.75" hidden="1">
      <c r="B79" s="352">
        <v>44</v>
      </c>
      <c r="C79" s="204" t="s">
        <v>657</v>
      </c>
      <c r="D79" s="204" t="s">
        <v>658</v>
      </c>
      <c r="E79" s="204" t="s">
        <v>675</v>
      </c>
      <c r="F79" s="204" t="s">
        <v>677</v>
      </c>
      <c r="G79" s="353" t="s">
        <v>605</v>
      </c>
      <c r="H79" s="204" t="str">
        <f>IF(Tabela2[[#This Row],[Valor já contrado (matriz)]]=0,"Prevista","Em contratação")</f>
        <v>Em contratação</v>
      </c>
      <c r="I79" s="204" t="s">
        <v>672</v>
      </c>
      <c r="J79" s="204">
        <v>40</v>
      </c>
      <c r="K79" s="210">
        <v>8852.4</v>
      </c>
      <c r="L79" s="204" t="s">
        <v>112</v>
      </c>
      <c r="M79" s="354" t="s">
        <v>582</v>
      </c>
      <c r="N79" s="210" t="str">
        <f>IF(Tabela2[[#This Row],[Tipo]]="matriz",VLOOKUP(Tabela2[[#This Row],[N. de ordem]],Estatísticas!$A$66:$B$1048576,2,FALSE),"")</f>
        <v/>
      </c>
    </row>
    <row r="80" spans="2:14" ht="45.75" hidden="1">
      <c r="B80" s="352">
        <v>44</v>
      </c>
      <c r="C80" s="204" t="s">
        <v>657</v>
      </c>
      <c r="D80" s="204" t="s">
        <v>658</v>
      </c>
      <c r="E80" s="204" t="s">
        <v>675</v>
      </c>
      <c r="F80" s="204" t="s">
        <v>678</v>
      </c>
      <c r="G80" s="353" t="s">
        <v>605</v>
      </c>
      <c r="H80" s="204" t="str">
        <f>IF(Tabela2[[#This Row],[Valor já contrado (matriz)]]=0,"Prevista","Em contratação")</f>
        <v>Em contratação</v>
      </c>
      <c r="I80" s="204" t="s">
        <v>672</v>
      </c>
      <c r="J80" s="204">
        <v>16</v>
      </c>
      <c r="K80" s="210">
        <v>2876</v>
      </c>
      <c r="L80" s="204" t="s">
        <v>112</v>
      </c>
      <c r="M80" s="354" t="s">
        <v>582</v>
      </c>
      <c r="N80" s="210" t="str">
        <f>IF(Tabela2[[#This Row],[Tipo]]="matriz",VLOOKUP(Tabela2[[#This Row],[N. de ordem]],Estatísticas!$A$66:$B$1048576,2,FALSE),"")</f>
        <v/>
      </c>
    </row>
    <row r="81" spans="2:14" ht="45.75" hidden="1">
      <c r="B81" s="352">
        <v>45</v>
      </c>
      <c r="C81" s="204" t="s">
        <v>657</v>
      </c>
      <c r="D81" s="204" t="s">
        <v>658</v>
      </c>
      <c r="E81" s="204" t="s">
        <v>679</v>
      </c>
      <c r="F81" s="204"/>
      <c r="G81" s="353" t="s">
        <v>589</v>
      </c>
      <c r="H81" s="204" t="str">
        <f>IF(Tabela2[[#This Row],[Valor já contrado (matriz)]]=0,"Prevista","Em contratação")</f>
        <v>Prevista</v>
      </c>
      <c r="I81" s="204" t="s">
        <v>680</v>
      </c>
      <c r="J81" s="204">
        <v>2</v>
      </c>
      <c r="K81" s="210">
        <v>50000</v>
      </c>
      <c r="L81" s="204" t="s">
        <v>112</v>
      </c>
      <c r="M81" s="354" t="s">
        <v>582</v>
      </c>
      <c r="N81" s="210">
        <f>IF(Tabela2[[#This Row],[Tipo]]="matriz",VLOOKUP(Tabela2[[#This Row],[N. de ordem]],Estatísticas!$A$66:$B$1048576,2,FALSE),"")</f>
        <v>0</v>
      </c>
    </row>
    <row r="82" spans="2:14" ht="45.75" hidden="1">
      <c r="B82" s="352">
        <v>46</v>
      </c>
      <c r="C82" s="204" t="s">
        <v>657</v>
      </c>
      <c r="D82" s="204" t="s">
        <v>658</v>
      </c>
      <c r="E82" s="204" t="s">
        <v>681</v>
      </c>
      <c r="F82" s="204"/>
      <c r="G82" s="353" t="s">
        <v>589</v>
      </c>
      <c r="H82" s="204" t="str">
        <f>IF(Tabela2[[#This Row],[Valor já contrado (matriz)]]=0,"Prevista","Em contratação")</f>
        <v>Prevista</v>
      </c>
      <c r="I82" s="204" t="s">
        <v>680</v>
      </c>
      <c r="J82" s="204">
        <v>25</v>
      </c>
      <c r="K82" s="210">
        <v>7500</v>
      </c>
      <c r="L82" s="204" t="s">
        <v>112</v>
      </c>
      <c r="M82" s="354" t="s">
        <v>582</v>
      </c>
      <c r="N82" s="210">
        <f>IF(Tabela2[[#This Row],[Tipo]]="matriz",VLOOKUP(Tabela2[[#This Row],[N. de ordem]],Estatísticas!$A$66:$B$1048576,2,FALSE),"")</f>
        <v>0</v>
      </c>
    </row>
    <row r="83" spans="2:14" ht="45.75" hidden="1">
      <c r="B83" s="352">
        <v>47</v>
      </c>
      <c r="C83" s="204" t="s">
        <v>657</v>
      </c>
      <c r="D83" s="204" t="s">
        <v>658</v>
      </c>
      <c r="E83" s="204" t="s">
        <v>682</v>
      </c>
      <c r="F83" s="204"/>
      <c r="G83" s="353" t="s">
        <v>589</v>
      </c>
      <c r="H83" s="204" t="str">
        <f>IF(Tabela2[[#This Row],[Valor já contrado (matriz)]]=0,"Prevista","Em contratação")</f>
        <v>Prevista</v>
      </c>
      <c r="I83" s="204" t="s">
        <v>680</v>
      </c>
      <c r="J83" s="204">
        <v>25</v>
      </c>
      <c r="K83" s="210">
        <v>1500</v>
      </c>
      <c r="L83" s="204" t="s">
        <v>112</v>
      </c>
      <c r="M83" s="354" t="s">
        <v>582</v>
      </c>
      <c r="N83" s="210">
        <f>IF(Tabela2[[#This Row],[Tipo]]="matriz",VLOOKUP(Tabela2[[#This Row],[N. de ordem]],Estatísticas!$A$66:$B$1048576,2,FALSE),"")</f>
        <v>0</v>
      </c>
    </row>
    <row r="84" spans="2:14" ht="45.75" hidden="1">
      <c r="B84" s="352">
        <v>48</v>
      </c>
      <c r="C84" s="204" t="s">
        <v>657</v>
      </c>
      <c r="D84" s="204" t="s">
        <v>658</v>
      </c>
      <c r="E84" s="204" t="s">
        <v>683</v>
      </c>
      <c r="F84" s="204"/>
      <c r="G84" s="353" t="s">
        <v>589</v>
      </c>
      <c r="H84" s="204" t="str">
        <f>IF(Tabela2[[#This Row],[Valor já contrado (matriz)]]=0,"Prevista","Em contratação")</f>
        <v>Prevista</v>
      </c>
      <c r="I84" s="204" t="s">
        <v>680</v>
      </c>
      <c r="J84" s="204">
        <v>1</v>
      </c>
      <c r="K84" s="210">
        <v>1000</v>
      </c>
      <c r="L84" s="204" t="s">
        <v>112</v>
      </c>
      <c r="M84" s="354" t="s">
        <v>582</v>
      </c>
      <c r="N84" s="210">
        <f>IF(Tabela2[[#This Row],[Tipo]]="matriz",VLOOKUP(Tabela2[[#This Row],[N. de ordem]],Estatísticas!$A$66:$B$1048576,2,FALSE),"")</f>
        <v>0</v>
      </c>
    </row>
    <row r="85" spans="2:14" ht="45.75" hidden="1">
      <c r="B85" s="352">
        <v>49</v>
      </c>
      <c r="C85" s="204" t="s">
        <v>657</v>
      </c>
      <c r="D85" s="204" t="s">
        <v>658</v>
      </c>
      <c r="E85" s="204" t="s">
        <v>684</v>
      </c>
      <c r="F85" s="204"/>
      <c r="G85" s="353" t="s">
        <v>589</v>
      </c>
      <c r="H85" s="204" t="str">
        <f>IF(Tabela2[[#This Row],[Valor já contrado (matriz)]]=0,"Prevista","Em contratação")</f>
        <v>Prevista</v>
      </c>
      <c r="I85" s="204" t="s">
        <v>680</v>
      </c>
      <c r="J85" s="204">
        <v>1</v>
      </c>
      <c r="K85" s="210">
        <v>5000</v>
      </c>
      <c r="L85" s="204" t="s">
        <v>112</v>
      </c>
      <c r="M85" s="354" t="s">
        <v>582</v>
      </c>
      <c r="N85" s="210">
        <f>IF(Tabela2[[#This Row],[Tipo]]="matriz",VLOOKUP(Tabela2[[#This Row],[N. de ordem]],Estatísticas!$A$66:$B$1048576,2,FALSE),"")</f>
        <v>0</v>
      </c>
    </row>
    <row r="86" spans="2:14" ht="45.75" hidden="1">
      <c r="B86" s="352">
        <v>50</v>
      </c>
      <c r="C86" s="204" t="s">
        <v>657</v>
      </c>
      <c r="D86" s="204" t="s">
        <v>658</v>
      </c>
      <c r="E86" s="204" t="s">
        <v>685</v>
      </c>
      <c r="F86" s="353"/>
      <c r="G86" s="353" t="s">
        <v>589</v>
      </c>
      <c r="H86" s="204" t="str">
        <f>IF(Tabela2[[#This Row],[Valor já contrado (matriz)]]=0,"Prevista","Em contratação")</f>
        <v>Prevista</v>
      </c>
      <c r="I86" s="204" t="s">
        <v>680</v>
      </c>
      <c r="J86" s="204">
        <v>1</v>
      </c>
      <c r="K86" s="210">
        <v>20000</v>
      </c>
      <c r="L86" s="204" t="s">
        <v>112</v>
      </c>
      <c r="M86" s="354" t="s">
        <v>582</v>
      </c>
      <c r="N86" s="210">
        <f>IF(Tabela2[[#This Row],[Tipo]]="matriz",VLOOKUP(Tabela2[[#This Row],[N. de ordem]],Estatísticas!$A$66:$B$1048576,2,FALSE),"")</f>
        <v>0</v>
      </c>
    </row>
    <row r="87" spans="2:14" ht="45.75" hidden="1">
      <c r="B87" s="352">
        <v>51</v>
      </c>
      <c r="C87" s="204" t="s">
        <v>657</v>
      </c>
      <c r="D87" s="204" t="s">
        <v>658</v>
      </c>
      <c r="E87" s="204" t="s">
        <v>686</v>
      </c>
      <c r="F87" s="204"/>
      <c r="G87" s="353" t="s">
        <v>589</v>
      </c>
      <c r="H87" s="204" t="str">
        <f>IF(Tabela2[[#This Row],[Valor já contrado (matriz)]]=0,"Prevista","Em contratação")</f>
        <v>Prevista</v>
      </c>
      <c r="I87" s="204" t="s">
        <v>680</v>
      </c>
      <c r="J87" s="204">
        <v>10</v>
      </c>
      <c r="K87" s="210">
        <v>10000</v>
      </c>
      <c r="L87" s="204" t="s">
        <v>112</v>
      </c>
      <c r="M87" s="354" t="s">
        <v>582</v>
      </c>
      <c r="N87" s="210">
        <f>IF(Tabela2[[#This Row],[Tipo]]="matriz",VLOOKUP(Tabela2[[#This Row],[N. de ordem]],Estatísticas!$A$66:$B$1048576,2,FALSE),"")</f>
        <v>0</v>
      </c>
    </row>
    <row r="88" spans="2:14" ht="45.75" hidden="1">
      <c r="B88" s="352">
        <v>52</v>
      </c>
      <c r="C88" s="204" t="s">
        <v>657</v>
      </c>
      <c r="D88" s="204" t="s">
        <v>658</v>
      </c>
      <c r="E88" s="204" t="s">
        <v>687</v>
      </c>
      <c r="F88" s="353"/>
      <c r="G88" s="353" t="s">
        <v>589</v>
      </c>
      <c r="H88" s="204" t="str">
        <f>IF(Tabela2[[#This Row],[Valor já contrado (matriz)]]=0,"Prevista","Em contratação")</f>
        <v>Prevista</v>
      </c>
      <c r="I88" s="204" t="s">
        <v>680</v>
      </c>
      <c r="J88" s="204">
        <v>2</v>
      </c>
      <c r="K88" s="210">
        <v>3000</v>
      </c>
      <c r="L88" s="204" t="s">
        <v>112</v>
      </c>
      <c r="M88" s="354" t="s">
        <v>582</v>
      </c>
      <c r="N88" s="210">
        <f>IF(Tabela2[[#This Row],[Tipo]]="matriz",VLOOKUP(Tabela2[[#This Row],[N. de ordem]],Estatísticas!$A$66:$B$1048576,2,FALSE),"")</f>
        <v>0</v>
      </c>
    </row>
    <row r="89" spans="2:14" ht="45.75" hidden="1">
      <c r="B89" s="352">
        <v>53</v>
      </c>
      <c r="C89" s="204" t="s">
        <v>657</v>
      </c>
      <c r="D89" s="204" t="s">
        <v>658</v>
      </c>
      <c r="E89" s="204" t="s">
        <v>688</v>
      </c>
      <c r="F89" s="204"/>
      <c r="G89" s="353" t="s">
        <v>589</v>
      </c>
      <c r="H89" s="204" t="str">
        <f>IF(Tabela2[[#This Row],[Valor já contrado (matriz)]]=0,"Prevista","Em contratação")</f>
        <v>Prevista</v>
      </c>
      <c r="I89" s="204" t="s">
        <v>680</v>
      </c>
      <c r="J89" s="204">
        <v>2</v>
      </c>
      <c r="K89" s="210">
        <v>5000</v>
      </c>
      <c r="L89" s="204" t="s">
        <v>112</v>
      </c>
      <c r="M89" s="354" t="s">
        <v>582</v>
      </c>
      <c r="N89" s="210">
        <f>IF(Tabela2[[#This Row],[Tipo]]="matriz",VLOOKUP(Tabela2[[#This Row],[N. de ordem]],Estatísticas!$A$66:$B$1048576,2,FALSE),"")</f>
        <v>0</v>
      </c>
    </row>
    <row r="90" spans="2:14" ht="45.75" hidden="1">
      <c r="B90" s="352">
        <v>54</v>
      </c>
      <c r="C90" s="204" t="s">
        <v>657</v>
      </c>
      <c r="D90" s="204" t="s">
        <v>658</v>
      </c>
      <c r="E90" s="204" t="s">
        <v>689</v>
      </c>
      <c r="F90" s="353"/>
      <c r="G90" s="353" t="s">
        <v>589</v>
      </c>
      <c r="H90" s="204" t="str">
        <f>IF(Tabela2[[#This Row],[Valor já contrado (matriz)]]=0,"Prevista","Em contratação")</f>
        <v>Prevista</v>
      </c>
      <c r="I90" s="204" t="s">
        <v>680</v>
      </c>
      <c r="J90" s="204">
        <v>1</v>
      </c>
      <c r="K90" s="210">
        <v>8000</v>
      </c>
      <c r="L90" s="204" t="s">
        <v>112</v>
      </c>
      <c r="M90" s="354" t="s">
        <v>582</v>
      </c>
      <c r="N90" s="210">
        <f>IF(Tabela2[[#This Row],[Tipo]]="matriz",VLOOKUP(Tabela2[[#This Row],[N. de ordem]],Estatísticas!$A$66:$B$1048576,2,FALSE),"")</f>
        <v>0</v>
      </c>
    </row>
    <row r="91" spans="2:14" ht="45.75" hidden="1">
      <c r="B91" s="352">
        <v>55</v>
      </c>
      <c r="C91" s="204" t="s">
        <v>657</v>
      </c>
      <c r="D91" s="204" t="s">
        <v>658</v>
      </c>
      <c r="E91" s="204" t="s">
        <v>690</v>
      </c>
      <c r="F91" s="204"/>
      <c r="G91" s="353" t="s">
        <v>589</v>
      </c>
      <c r="H91" s="204" t="str">
        <f>IF(Tabela2[[#This Row],[Valor já contrado (matriz)]]=0,"Prevista","Em contratação")</f>
        <v>Prevista</v>
      </c>
      <c r="I91" s="204" t="s">
        <v>680</v>
      </c>
      <c r="J91" s="204">
        <v>3</v>
      </c>
      <c r="K91" s="210">
        <v>1000</v>
      </c>
      <c r="L91" s="204" t="s">
        <v>112</v>
      </c>
      <c r="M91" s="354" t="s">
        <v>582</v>
      </c>
      <c r="N91" s="210">
        <f>IF(Tabela2[[#This Row],[Tipo]]="matriz",VLOOKUP(Tabela2[[#This Row],[N. de ordem]],Estatísticas!$A$66:$B$1048576,2,FALSE),"")</f>
        <v>0</v>
      </c>
    </row>
    <row r="92" spans="2:14" ht="45.75" hidden="1">
      <c r="B92" s="352">
        <v>56</v>
      </c>
      <c r="C92" s="204" t="s">
        <v>657</v>
      </c>
      <c r="D92" s="204" t="s">
        <v>658</v>
      </c>
      <c r="E92" s="204" t="s">
        <v>691</v>
      </c>
      <c r="F92" s="204"/>
      <c r="G92" s="353" t="s">
        <v>589</v>
      </c>
      <c r="H92" s="204" t="str">
        <f>IF(Tabela2[[#This Row],[Valor já contrado (matriz)]]=0,"Prevista","Em contratação")</f>
        <v>Prevista</v>
      </c>
      <c r="I92" s="204" t="s">
        <v>680</v>
      </c>
      <c r="J92" s="204">
        <v>40</v>
      </c>
      <c r="K92" s="210">
        <v>62000</v>
      </c>
      <c r="L92" s="204" t="s">
        <v>112</v>
      </c>
      <c r="M92" s="354" t="s">
        <v>582</v>
      </c>
      <c r="N92" s="210">
        <f>IF(Tabela2[[#This Row],[Tipo]]="matriz",VLOOKUP(Tabela2[[#This Row],[N. de ordem]],Estatísticas!$A$66:$B$1048576,2,FALSE),"")</f>
        <v>0</v>
      </c>
    </row>
    <row r="93" spans="2:14" ht="45.75" hidden="1">
      <c r="B93" s="352">
        <v>57</v>
      </c>
      <c r="C93" s="204" t="s">
        <v>657</v>
      </c>
      <c r="D93" s="204" t="s">
        <v>658</v>
      </c>
      <c r="E93" s="204" t="s">
        <v>692</v>
      </c>
      <c r="F93" s="204"/>
      <c r="G93" s="353" t="s">
        <v>589</v>
      </c>
      <c r="H93" s="204" t="str">
        <f>IF(Tabela2[[#This Row],[Valor já contrado (matriz)]]=0,"Prevista","Em contratação")</f>
        <v>Prevista</v>
      </c>
      <c r="I93" s="204" t="s">
        <v>672</v>
      </c>
      <c r="J93" s="204">
        <v>25</v>
      </c>
      <c r="K93" s="210">
        <v>62000</v>
      </c>
      <c r="L93" s="204" t="s">
        <v>112</v>
      </c>
      <c r="M93" s="354" t="s">
        <v>582</v>
      </c>
      <c r="N93" s="210">
        <f>IF(Tabela2[[#This Row],[Tipo]]="matriz",VLOOKUP(Tabela2[[#This Row],[N. de ordem]],Estatísticas!$A$66:$B$1048576,2,FALSE),"")</f>
        <v>0</v>
      </c>
    </row>
    <row r="94" spans="2:14" ht="45.75" hidden="1">
      <c r="B94" s="352">
        <v>58</v>
      </c>
      <c r="C94" s="204" t="s">
        <v>657</v>
      </c>
      <c r="D94" s="204" t="s">
        <v>658</v>
      </c>
      <c r="E94" s="204" t="s">
        <v>693</v>
      </c>
      <c r="F94" s="204" t="s">
        <v>308</v>
      </c>
      <c r="G94" s="353" t="s">
        <v>589</v>
      </c>
      <c r="H94" s="204" t="str">
        <f>IF(Tabela2[[#This Row],[Valor já contrado (matriz)]]=0,"Prevista","Em contratação")</f>
        <v>Prevista</v>
      </c>
      <c r="I94" s="204" t="s">
        <v>694</v>
      </c>
      <c r="J94" s="204">
        <v>50</v>
      </c>
      <c r="K94" s="210">
        <v>30000</v>
      </c>
      <c r="L94" s="204" t="s">
        <v>141</v>
      </c>
      <c r="M94" s="354" t="s">
        <v>582</v>
      </c>
      <c r="N94" s="210">
        <f>IF(Tabela2[[#This Row],[Tipo]]="matriz",VLOOKUP(Tabela2[[#This Row],[N. de ordem]],Estatísticas!$A$66:$B$1048576,2,FALSE),"")</f>
        <v>0</v>
      </c>
    </row>
    <row r="95" spans="2:14" ht="45.75" hidden="1">
      <c r="B95" s="352">
        <v>59</v>
      </c>
      <c r="C95" s="204" t="s">
        <v>657</v>
      </c>
      <c r="D95" s="204" t="s">
        <v>658</v>
      </c>
      <c r="E95" s="204" t="s">
        <v>695</v>
      </c>
      <c r="F95" s="204" t="s">
        <v>308</v>
      </c>
      <c r="G95" s="353" t="s">
        <v>589</v>
      </c>
      <c r="H95" s="204" t="str">
        <f>IF(Tabela2[[#This Row],[Valor já contrado (matriz)]]=0,"Prevista","Em contratação")</f>
        <v>Prevista</v>
      </c>
      <c r="I95" s="204" t="s">
        <v>696</v>
      </c>
      <c r="J95" s="204">
        <v>12</v>
      </c>
      <c r="K95" s="210">
        <v>18000</v>
      </c>
      <c r="L95" s="204" t="s">
        <v>141</v>
      </c>
      <c r="M95" s="354" t="s">
        <v>582</v>
      </c>
      <c r="N95" s="210">
        <f>IF(Tabela2[[#This Row],[Tipo]]="matriz",VLOOKUP(Tabela2[[#This Row],[N. de ordem]],Estatísticas!$A$66:$B$1048576,2,FALSE),"")</f>
        <v>0</v>
      </c>
    </row>
    <row r="96" spans="2:14" ht="60.75" hidden="1">
      <c r="B96" s="352">
        <v>60</v>
      </c>
      <c r="C96" s="204" t="s">
        <v>657</v>
      </c>
      <c r="D96" s="204" t="s">
        <v>658</v>
      </c>
      <c r="E96" s="204" t="s">
        <v>697</v>
      </c>
      <c r="F96" s="204" t="s">
        <v>308</v>
      </c>
      <c r="G96" s="353" t="s">
        <v>589</v>
      </c>
      <c r="H96" s="204" t="str">
        <f>IF(Tabela2[[#This Row],[Valor já contrado (matriz)]]=0,"Prevista","Em contratação")</f>
        <v>Prevista</v>
      </c>
      <c r="I96" s="204" t="s">
        <v>698</v>
      </c>
      <c r="J96" s="204">
        <v>300</v>
      </c>
      <c r="K96" s="210">
        <v>62000</v>
      </c>
      <c r="L96" s="204" t="s">
        <v>141</v>
      </c>
      <c r="M96" s="354" t="s">
        <v>582</v>
      </c>
      <c r="N96" s="210">
        <f>IF(Tabela2[[#This Row],[Tipo]]="matriz",VLOOKUP(Tabela2[[#This Row],[N. de ordem]],Estatísticas!$A$66:$B$1048576,2,FALSE),"")</f>
        <v>0</v>
      </c>
    </row>
    <row r="97" spans="2:14" ht="45.75" hidden="1">
      <c r="B97" s="352">
        <v>61</v>
      </c>
      <c r="C97" s="204" t="s">
        <v>657</v>
      </c>
      <c r="D97" s="204" t="s">
        <v>32</v>
      </c>
      <c r="E97" s="204" t="s">
        <v>699</v>
      </c>
      <c r="F97" s="353" t="s">
        <v>308</v>
      </c>
      <c r="G97" s="353" t="s">
        <v>589</v>
      </c>
      <c r="H97" s="204" t="str">
        <f>IF(Tabela2[[#This Row],[Valor já contrado (matriz)]]=0,"Prevista","Em contratação")</f>
        <v>Prevista</v>
      </c>
      <c r="I97" s="204" t="s">
        <v>66</v>
      </c>
      <c r="J97" s="204">
        <v>1</v>
      </c>
      <c r="K97" s="210">
        <v>80000</v>
      </c>
      <c r="L97" s="204" t="s">
        <v>38</v>
      </c>
      <c r="M97" s="354" t="s">
        <v>582</v>
      </c>
      <c r="N97" s="210">
        <f>IF(Tabela2[[#This Row],[Tipo]]="matriz",VLOOKUP(Tabela2[[#This Row],[N. de ordem]],Estatísticas!$A$66:$B$1048576,2,FALSE),"")</f>
        <v>0</v>
      </c>
    </row>
    <row r="98" spans="2:14" ht="45.75" hidden="1">
      <c r="B98" s="352">
        <v>62</v>
      </c>
      <c r="C98" s="204" t="s">
        <v>700</v>
      </c>
      <c r="D98" s="204" t="s">
        <v>32</v>
      </c>
      <c r="E98" s="204" t="s">
        <v>701</v>
      </c>
      <c r="F98" s="204" t="s">
        <v>308</v>
      </c>
      <c r="G98" s="353" t="s">
        <v>589</v>
      </c>
      <c r="H98" s="204" t="str">
        <f>IF(Tabela2[[#This Row],[Valor já contrado (matriz)]]=0,"Prevista","Em contratação")</f>
        <v>Prevista</v>
      </c>
      <c r="I98" s="204" t="s">
        <v>104</v>
      </c>
      <c r="J98" s="204">
        <v>1</v>
      </c>
      <c r="K98" s="210">
        <v>18000</v>
      </c>
      <c r="L98" s="204" t="s">
        <v>38</v>
      </c>
      <c r="M98" s="354" t="s">
        <v>582</v>
      </c>
      <c r="N98" s="210">
        <f>IF(Tabela2[[#This Row],[Tipo]]="matriz",VLOOKUP(Tabela2[[#This Row],[N. de ordem]],Estatísticas!$A$66:$B$1048576,2,FALSE),"")</f>
        <v>0</v>
      </c>
    </row>
    <row r="99" spans="2:14" ht="45.75" hidden="1">
      <c r="B99" s="352">
        <v>63</v>
      </c>
      <c r="C99" s="204" t="s">
        <v>702</v>
      </c>
      <c r="D99" s="204" t="s">
        <v>32</v>
      </c>
      <c r="E99" s="204" t="s">
        <v>703</v>
      </c>
      <c r="F99" s="204" t="s">
        <v>308</v>
      </c>
      <c r="G99" s="353" t="s">
        <v>589</v>
      </c>
      <c r="H99" s="204" t="str">
        <f>IF(Tabela2[[#This Row],[Valor já contrado (matriz)]]=0,"Prevista","Em contratação")</f>
        <v>Prevista</v>
      </c>
      <c r="I99" s="204" t="s">
        <v>104</v>
      </c>
      <c r="J99" s="204">
        <v>1</v>
      </c>
      <c r="K99" s="210">
        <v>18000</v>
      </c>
      <c r="L99" s="204" t="s">
        <v>38</v>
      </c>
      <c r="M99" s="354" t="s">
        <v>582</v>
      </c>
      <c r="N99" s="210">
        <f>IF(Tabela2[[#This Row],[Tipo]]="matriz",VLOOKUP(Tabela2[[#This Row],[N. de ordem]],Estatísticas!$A$66:$B$1048576,2,FALSE),"")</f>
        <v>0</v>
      </c>
    </row>
    <row r="100" spans="2:14" ht="45.75" hidden="1">
      <c r="B100" s="352">
        <v>64</v>
      </c>
      <c r="C100" s="204" t="s">
        <v>704</v>
      </c>
      <c r="D100" s="204" t="s">
        <v>32</v>
      </c>
      <c r="E100" s="204" t="s">
        <v>705</v>
      </c>
      <c r="F100" s="204" t="s">
        <v>308</v>
      </c>
      <c r="G100" s="353" t="s">
        <v>589</v>
      </c>
      <c r="H100" s="204" t="str">
        <f>IF(Tabela2[[#This Row],[Valor já contrado (matriz)]]=0,"Prevista","Em contratação")</f>
        <v>Prevista</v>
      </c>
      <c r="I100" s="204" t="s">
        <v>104</v>
      </c>
      <c r="J100" s="204">
        <v>1</v>
      </c>
      <c r="K100" s="210">
        <v>18000</v>
      </c>
      <c r="L100" s="204" t="s">
        <v>38</v>
      </c>
      <c r="M100" s="354" t="s">
        <v>582</v>
      </c>
      <c r="N100" s="210">
        <f>IF(Tabela2[[#This Row],[Tipo]]="matriz",VLOOKUP(Tabela2[[#This Row],[N. de ordem]],Estatísticas!$A$66:$B$1048576,2,FALSE),"")</f>
        <v>0</v>
      </c>
    </row>
    <row r="101" spans="2:14" ht="45.75" hidden="1">
      <c r="B101" s="352">
        <v>65</v>
      </c>
      <c r="C101" s="204" t="s">
        <v>706</v>
      </c>
      <c r="D101" s="204" t="s">
        <v>32</v>
      </c>
      <c r="E101" s="204" t="s">
        <v>707</v>
      </c>
      <c r="F101" s="204" t="s">
        <v>308</v>
      </c>
      <c r="G101" s="353" t="s">
        <v>589</v>
      </c>
      <c r="H101" s="204" t="str">
        <f>IF(Tabela2[[#This Row],[Valor já contrado (matriz)]]=0,"Prevista","Em contratação")</f>
        <v>Prevista</v>
      </c>
      <c r="I101" s="204" t="s">
        <v>104</v>
      </c>
      <c r="J101" s="204">
        <v>1</v>
      </c>
      <c r="K101" s="210">
        <v>18000</v>
      </c>
      <c r="L101" s="204" t="s">
        <v>38</v>
      </c>
      <c r="M101" s="354" t="s">
        <v>582</v>
      </c>
      <c r="N101" s="210">
        <f>IF(Tabela2[[#This Row],[Tipo]]="matriz",VLOOKUP(Tabela2[[#This Row],[N. de ordem]],Estatísticas!$A$66:$B$1048576,2,FALSE),"")</f>
        <v>0</v>
      </c>
    </row>
    <row r="102" spans="2:14" ht="91.5" hidden="1">
      <c r="B102" s="352">
        <v>66</v>
      </c>
      <c r="C102" s="204" t="s">
        <v>708</v>
      </c>
      <c r="D102" s="204" t="s">
        <v>32</v>
      </c>
      <c r="E102" s="204" t="s">
        <v>709</v>
      </c>
      <c r="F102" s="204" t="s">
        <v>308</v>
      </c>
      <c r="G102" s="353" t="s">
        <v>589</v>
      </c>
      <c r="H102" s="204" t="str">
        <f>IF(Tabela2[[#This Row],[Valor já contrado (matriz)]]=0,"Prevista","Em contratação")</f>
        <v>Prevista</v>
      </c>
      <c r="I102" s="204" t="s">
        <v>710</v>
      </c>
      <c r="J102" s="204">
        <v>1</v>
      </c>
      <c r="K102" s="210">
        <v>120000</v>
      </c>
      <c r="L102" s="204" t="s">
        <v>38</v>
      </c>
      <c r="M102" s="354" t="s">
        <v>582</v>
      </c>
      <c r="N102" s="210">
        <f>IF(Tabela2[[#This Row],[Tipo]]="matriz",VLOOKUP(Tabela2[[#This Row],[N. de ordem]],Estatísticas!$A$66:$B$1048576,2,FALSE),"")</f>
        <v>0</v>
      </c>
    </row>
    <row r="103" spans="2:14" ht="45.75" hidden="1">
      <c r="B103" s="352">
        <v>67</v>
      </c>
      <c r="C103" s="204" t="s">
        <v>711</v>
      </c>
      <c r="D103" s="204" t="s">
        <v>32</v>
      </c>
      <c r="E103" s="204" t="s">
        <v>712</v>
      </c>
      <c r="F103" s="353" t="s">
        <v>308</v>
      </c>
      <c r="G103" s="353" t="s">
        <v>589</v>
      </c>
      <c r="H103" s="204" t="str">
        <f>IF(Tabela2[[#This Row],[Valor já contrado (matriz)]]=0,"Prevista","Em contratação")</f>
        <v>Prevista</v>
      </c>
      <c r="I103" s="204" t="s">
        <v>104</v>
      </c>
      <c r="J103" s="204">
        <v>1</v>
      </c>
      <c r="K103" s="210">
        <v>18000</v>
      </c>
      <c r="L103" s="204" t="s">
        <v>38</v>
      </c>
      <c r="M103" s="354" t="s">
        <v>582</v>
      </c>
      <c r="N103" s="210">
        <f>IF(Tabela2[[#This Row],[Tipo]]="matriz",VLOOKUP(Tabela2[[#This Row],[N. de ordem]],Estatísticas!$A$66:$B$1048576,2,FALSE),"")</f>
        <v>0</v>
      </c>
    </row>
    <row r="104" spans="2:14" ht="76.5" hidden="1">
      <c r="B104" s="352">
        <v>68</v>
      </c>
      <c r="C104" s="204" t="s">
        <v>657</v>
      </c>
      <c r="D104" s="204" t="s">
        <v>32</v>
      </c>
      <c r="E104" s="204" t="s">
        <v>713</v>
      </c>
      <c r="F104" s="204" t="s">
        <v>308</v>
      </c>
      <c r="G104" s="353" t="s">
        <v>589</v>
      </c>
      <c r="H104" s="204" t="str">
        <f>IF(Tabela2[[#This Row],[Valor já contrado (matriz)]]=0,"Prevista","Em contratação")</f>
        <v>Prevista</v>
      </c>
      <c r="I104" s="204" t="s">
        <v>714</v>
      </c>
      <c r="J104" s="204">
        <v>1</v>
      </c>
      <c r="K104" s="210">
        <v>100000</v>
      </c>
      <c r="L104" s="204" t="s">
        <v>38</v>
      </c>
      <c r="M104" s="354" t="s">
        <v>582</v>
      </c>
      <c r="N104" s="210">
        <f>IF(Tabela2[[#This Row],[Tipo]]="matriz",VLOOKUP(Tabela2[[#This Row],[N. de ordem]],Estatísticas!$A$66:$B$1048576,2,FALSE),"")</f>
        <v>0</v>
      </c>
    </row>
    <row r="105" spans="2:14" ht="121.5" hidden="1">
      <c r="B105" s="352">
        <v>69</v>
      </c>
      <c r="C105" s="204" t="s">
        <v>715</v>
      </c>
      <c r="D105" s="204" t="s">
        <v>32</v>
      </c>
      <c r="E105" s="204" t="s">
        <v>716</v>
      </c>
      <c r="F105" s="204" t="s">
        <v>308</v>
      </c>
      <c r="G105" s="353" t="s">
        <v>589</v>
      </c>
      <c r="H105" s="204" t="str">
        <f>IF(Tabela2[[#This Row],[Valor já contrado (matriz)]]=0,"Prevista","Em contratação")</f>
        <v>Prevista</v>
      </c>
      <c r="I105" s="204" t="s">
        <v>717</v>
      </c>
      <c r="J105" s="204">
        <v>1</v>
      </c>
      <c r="K105" s="210">
        <v>125000</v>
      </c>
      <c r="L105" s="204" t="s">
        <v>38</v>
      </c>
      <c r="M105" s="354" t="s">
        <v>582</v>
      </c>
      <c r="N105" s="210">
        <f>IF(Tabela2[[#This Row],[Tipo]]="matriz",VLOOKUP(Tabela2[[#This Row],[N. de ordem]],Estatísticas!$A$66:$B$1048576,2,FALSE),"")</f>
        <v>0</v>
      </c>
    </row>
    <row r="106" spans="2:14" ht="121.5" hidden="1">
      <c r="B106" s="352">
        <v>70</v>
      </c>
      <c r="C106" s="204" t="s">
        <v>718</v>
      </c>
      <c r="D106" s="204" t="s">
        <v>32</v>
      </c>
      <c r="E106" s="204" t="s">
        <v>719</v>
      </c>
      <c r="F106" s="204" t="s">
        <v>308</v>
      </c>
      <c r="G106" s="353" t="s">
        <v>589</v>
      </c>
      <c r="H106" s="204" t="str">
        <f>IF(Tabela2[[#This Row],[Valor já contrado (matriz)]]=0,"Prevista","Em contratação")</f>
        <v>Prevista</v>
      </c>
      <c r="I106" s="204" t="s">
        <v>717</v>
      </c>
      <c r="J106" s="204">
        <v>1</v>
      </c>
      <c r="K106" s="210">
        <v>125000</v>
      </c>
      <c r="L106" s="204" t="s">
        <v>38</v>
      </c>
      <c r="M106" s="354" t="s">
        <v>582</v>
      </c>
      <c r="N106" s="210">
        <f>IF(Tabela2[[#This Row],[Tipo]]="matriz",VLOOKUP(Tabela2[[#This Row],[N. de ordem]],Estatísticas!$A$66:$B$1048576,2,FALSE),"")</f>
        <v>0</v>
      </c>
    </row>
    <row r="107" spans="2:14" ht="121.5" hidden="1">
      <c r="B107" s="352">
        <v>71</v>
      </c>
      <c r="C107" s="204" t="s">
        <v>720</v>
      </c>
      <c r="D107" s="204" t="s">
        <v>32</v>
      </c>
      <c r="E107" s="204" t="s">
        <v>721</v>
      </c>
      <c r="F107" s="204" t="s">
        <v>308</v>
      </c>
      <c r="G107" s="353" t="s">
        <v>589</v>
      </c>
      <c r="H107" s="204" t="str">
        <f>IF(Tabela2[[#This Row],[Valor já contrado (matriz)]]=0,"Prevista","Em contratação")</f>
        <v>Em contratação</v>
      </c>
      <c r="I107" s="204" t="s">
        <v>717</v>
      </c>
      <c r="J107" s="204">
        <v>1</v>
      </c>
      <c r="K107" s="210">
        <v>125000</v>
      </c>
      <c r="L107" s="204" t="s">
        <v>38</v>
      </c>
      <c r="M107" s="354" t="s">
        <v>582</v>
      </c>
      <c r="N107" s="210">
        <f>IF(Tabela2[[#This Row],[Tipo]]="matriz",VLOOKUP(Tabela2[[#This Row],[N. de ordem]],Estatísticas!$A$66:$B$1048576,2,FALSE),"")</f>
        <v>129500</v>
      </c>
    </row>
    <row r="108" spans="2:14" ht="121.5" hidden="1">
      <c r="B108" s="352">
        <v>71</v>
      </c>
      <c r="C108" s="204" t="s">
        <v>720</v>
      </c>
      <c r="D108" s="204" t="s">
        <v>32</v>
      </c>
      <c r="E108" s="204" t="s">
        <v>721</v>
      </c>
      <c r="F108" s="204" t="s">
        <v>722</v>
      </c>
      <c r="G108" s="353" t="s">
        <v>605</v>
      </c>
      <c r="H108" s="204" t="str">
        <f>IF(Tabela2[[#This Row],[Valor já contrado (matriz)]]=0,"Prevista","Em contratação")</f>
        <v>Em contratação</v>
      </c>
      <c r="I108" s="204" t="s">
        <v>717</v>
      </c>
      <c r="J108" s="204">
        <v>1</v>
      </c>
      <c r="K108" s="210">
        <v>129500</v>
      </c>
      <c r="L108" s="204" t="s">
        <v>38</v>
      </c>
      <c r="M108" s="354" t="s">
        <v>582</v>
      </c>
      <c r="N108" s="210" t="str">
        <f>IF(Tabela2[[#This Row],[Tipo]]="matriz",VLOOKUP(Tabela2[[#This Row],[N. de ordem]],Estatísticas!$A$66:$B$1048576,2,FALSE),"")</f>
        <v/>
      </c>
    </row>
    <row r="109" spans="2:14" ht="45.75" hidden="1">
      <c r="B109" s="352">
        <v>72</v>
      </c>
      <c r="C109" s="204" t="s">
        <v>657</v>
      </c>
      <c r="D109" s="204" t="s">
        <v>32</v>
      </c>
      <c r="E109" s="204" t="s">
        <v>723</v>
      </c>
      <c r="F109" s="204"/>
      <c r="G109" s="353" t="s">
        <v>589</v>
      </c>
      <c r="H109" s="204" t="str">
        <f>IF(Tabela2[[#This Row],[Valor já contrado (matriz)]]=0,"Prevista","Em contratação")</f>
        <v>Prevista</v>
      </c>
      <c r="I109" s="204" t="s">
        <v>101</v>
      </c>
      <c r="J109" s="204">
        <v>1</v>
      </c>
      <c r="K109" s="210">
        <v>119000</v>
      </c>
      <c r="L109" s="204" t="s">
        <v>112</v>
      </c>
      <c r="M109" s="354" t="s">
        <v>582</v>
      </c>
      <c r="N109" s="210">
        <f>IF(Tabela2[[#This Row],[Tipo]]="matriz",VLOOKUP(Tabela2[[#This Row],[N. de ordem]],Estatísticas!$A$66:$B$1048576,2,FALSE),"")</f>
        <v>0</v>
      </c>
    </row>
    <row r="110" spans="2:14" ht="45.75" hidden="1">
      <c r="B110" s="352">
        <v>73</v>
      </c>
      <c r="C110" s="204" t="s">
        <v>657</v>
      </c>
      <c r="D110" s="204" t="s">
        <v>32</v>
      </c>
      <c r="E110" s="204" t="s">
        <v>724</v>
      </c>
      <c r="F110" s="204"/>
      <c r="G110" s="353" t="s">
        <v>589</v>
      </c>
      <c r="H110" s="204" t="str">
        <f>IF(Tabela2[[#This Row],[Valor já contrado (matriz)]]=0,"Prevista","Em contratação")</f>
        <v>Prevista</v>
      </c>
      <c r="I110" s="204" t="s">
        <v>725</v>
      </c>
      <c r="J110" s="204">
        <v>1</v>
      </c>
      <c r="K110" s="210">
        <v>125000</v>
      </c>
      <c r="L110" s="204" t="s">
        <v>112</v>
      </c>
      <c r="M110" s="354" t="s">
        <v>582</v>
      </c>
      <c r="N110" s="210">
        <f>IF(Tabela2[[#This Row],[Tipo]]="matriz",VLOOKUP(Tabela2[[#This Row],[N. de ordem]],Estatísticas!$A$66:$B$1048576,2,FALSE),"")</f>
        <v>0</v>
      </c>
    </row>
    <row r="111" spans="2:14" ht="45.75" hidden="1">
      <c r="B111" s="352">
        <v>74</v>
      </c>
      <c r="C111" s="204" t="s">
        <v>657</v>
      </c>
      <c r="D111" s="204" t="s">
        <v>32</v>
      </c>
      <c r="E111" s="204" t="s">
        <v>726</v>
      </c>
      <c r="F111" s="204"/>
      <c r="G111" s="353" t="s">
        <v>589</v>
      </c>
      <c r="H111" s="204" t="str">
        <f>IF(Tabela2[[#This Row],[Valor já contrado (matriz)]]=0,"Prevista","Em contratação")</f>
        <v>Prevista</v>
      </c>
      <c r="I111" s="204" t="s">
        <v>727</v>
      </c>
      <c r="J111" s="204">
        <v>1</v>
      </c>
      <c r="K111" s="210">
        <v>125000</v>
      </c>
      <c r="L111" s="204" t="s">
        <v>112</v>
      </c>
      <c r="M111" s="354" t="s">
        <v>582</v>
      </c>
      <c r="N111" s="210">
        <f>IF(Tabela2[[#This Row],[Tipo]]="matriz",VLOOKUP(Tabela2[[#This Row],[N. de ordem]],Estatísticas!$A$66:$B$1048576,2,FALSE),"")</f>
        <v>0</v>
      </c>
    </row>
    <row r="112" spans="2:14" ht="45.75" hidden="1">
      <c r="B112" s="352">
        <v>75</v>
      </c>
      <c r="C112" s="204" t="s">
        <v>657</v>
      </c>
      <c r="D112" s="204" t="s">
        <v>32</v>
      </c>
      <c r="E112" s="204" t="s">
        <v>728</v>
      </c>
      <c r="F112" s="204"/>
      <c r="G112" s="353" t="s">
        <v>589</v>
      </c>
      <c r="H112" s="204" t="str">
        <f>IF(Tabela2[[#This Row],[Valor já contrado (matriz)]]=0,"Prevista","Em contratação")</f>
        <v>Prevista</v>
      </c>
      <c r="I112" s="204" t="s">
        <v>727</v>
      </c>
      <c r="J112" s="204">
        <v>1</v>
      </c>
      <c r="K112" s="210">
        <v>125000</v>
      </c>
      <c r="L112" s="204" t="s">
        <v>112</v>
      </c>
      <c r="M112" s="354" t="s">
        <v>582</v>
      </c>
      <c r="N112" s="210">
        <f>IF(Tabela2[[#This Row],[Tipo]]="matriz",VLOOKUP(Tabela2[[#This Row],[N. de ordem]],Estatísticas!$A$66:$B$1048576,2,FALSE),"")</f>
        <v>0</v>
      </c>
    </row>
    <row r="113" spans="2:14" ht="45.75" hidden="1">
      <c r="B113" s="352">
        <v>76</v>
      </c>
      <c r="C113" s="204" t="s">
        <v>657</v>
      </c>
      <c r="D113" s="204" t="s">
        <v>32</v>
      </c>
      <c r="E113" s="204" t="s">
        <v>729</v>
      </c>
      <c r="F113" s="204"/>
      <c r="G113" s="353" t="s">
        <v>589</v>
      </c>
      <c r="H113" s="204" t="str">
        <f>IF(Tabela2[[#This Row],[Valor já contrado (matriz)]]=0,"Prevista","Em contratação")</f>
        <v>Prevista</v>
      </c>
      <c r="I113" s="204" t="s">
        <v>730</v>
      </c>
      <c r="J113" s="204">
        <v>1</v>
      </c>
      <c r="K113" s="210">
        <v>125000</v>
      </c>
      <c r="L113" s="204" t="s">
        <v>112</v>
      </c>
      <c r="M113" s="354" t="s">
        <v>582</v>
      </c>
      <c r="N113" s="210">
        <f>IF(Tabela2[[#This Row],[Tipo]]="matriz",VLOOKUP(Tabela2[[#This Row],[N. de ordem]],Estatísticas!$A$66:$B$1048576,2,FALSE),"")</f>
        <v>0</v>
      </c>
    </row>
    <row r="114" spans="2:14" ht="45.75" hidden="1">
      <c r="B114" s="352">
        <v>77</v>
      </c>
      <c r="C114" s="204" t="s">
        <v>657</v>
      </c>
      <c r="D114" s="204" t="s">
        <v>32</v>
      </c>
      <c r="E114" s="204" t="s">
        <v>731</v>
      </c>
      <c r="F114" s="353"/>
      <c r="G114" s="353" t="s">
        <v>589</v>
      </c>
      <c r="H114" s="204" t="str">
        <f>IF(Tabela2[[#This Row],[Valor já contrado (matriz)]]=0,"Prevista","Em contratação")</f>
        <v>Prevista</v>
      </c>
      <c r="I114" s="204" t="s">
        <v>732</v>
      </c>
      <c r="J114" s="204">
        <v>1</v>
      </c>
      <c r="K114" s="210">
        <v>125000</v>
      </c>
      <c r="L114" s="204" t="s">
        <v>112</v>
      </c>
      <c r="M114" s="354" t="s">
        <v>582</v>
      </c>
      <c r="N114" s="210">
        <f>IF(Tabela2[[#This Row],[Tipo]]="matriz",VLOOKUP(Tabela2[[#This Row],[N. de ordem]],Estatísticas!$A$66:$B$1048576,2,FALSE),"")</f>
        <v>0</v>
      </c>
    </row>
    <row r="115" spans="2:14" ht="60.75" hidden="1">
      <c r="B115" s="352">
        <v>78</v>
      </c>
      <c r="C115" s="204" t="s">
        <v>657</v>
      </c>
      <c r="D115" s="204" t="s">
        <v>32</v>
      </c>
      <c r="E115" s="204" t="s">
        <v>733</v>
      </c>
      <c r="F115" s="353"/>
      <c r="G115" s="353" t="s">
        <v>589</v>
      </c>
      <c r="H115" s="204" t="str">
        <f>IF(Tabela2[[#This Row],[Valor já contrado (matriz)]]=0,"Prevista","Em contratação")</f>
        <v>Em contratação</v>
      </c>
      <c r="I115" s="204" t="s">
        <v>734</v>
      </c>
      <c r="J115" s="204">
        <v>1</v>
      </c>
      <c r="K115" s="210">
        <v>12000</v>
      </c>
      <c r="L115" s="204" t="s">
        <v>112</v>
      </c>
      <c r="M115" s="354" t="s">
        <v>582</v>
      </c>
      <c r="N115" s="210">
        <f>IF(Tabela2[[#This Row],[Tipo]]="matriz",VLOOKUP(Tabela2[[#This Row],[N. de ordem]],Estatísticas!$A$66:$B$1048576,2,FALSE),"")</f>
        <v>65760</v>
      </c>
    </row>
    <row r="116" spans="2:14" ht="60.75" hidden="1">
      <c r="B116" s="352">
        <v>78</v>
      </c>
      <c r="C116" s="204" t="s">
        <v>657</v>
      </c>
      <c r="D116" s="204" t="s">
        <v>32</v>
      </c>
      <c r="E116" s="204" t="s">
        <v>733</v>
      </c>
      <c r="F116" s="204" t="s">
        <v>735</v>
      </c>
      <c r="G116" s="353" t="s">
        <v>605</v>
      </c>
      <c r="H116" s="204" t="str">
        <f>IF(Tabela2[[#This Row],[Valor já contrado (matriz)]]=0,"Prevista","Em contratação")</f>
        <v>Em contratação</v>
      </c>
      <c r="I116" s="204" t="s">
        <v>734</v>
      </c>
      <c r="J116" s="204">
        <v>12</v>
      </c>
      <c r="K116" s="210">
        <v>61200</v>
      </c>
      <c r="L116" s="204" t="s">
        <v>112</v>
      </c>
      <c r="M116" s="354" t="s">
        <v>582</v>
      </c>
      <c r="N116" s="210" t="str">
        <f>IF(Tabela2[[#This Row],[Tipo]]="matriz",VLOOKUP(Tabela2[[#This Row],[N. de ordem]],Estatísticas!$A$66:$B$1048576,2,FALSE),"")</f>
        <v/>
      </c>
    </row>
    <row r="117" spans="2:14" ht="60.75" hidden="1">
      <c r="B117" s="352">
        <v>78</v>
      </c>
      <c r="C117" s="204" t="s">
        <v>657</v>
      </c>
      <c r="D117" s="204" t="s">
        <v>32</v>
      </c>
      <c r="E117" s="204" t="s">
        <v>733</v>
      </c>
      <c r="F117" s="204" t="s">
        <v>736</v>
      </c>
      <c r="G117" s="353" t="s">
        <v>605</v>
      </c>
      <c r="H117" s="204" t="str">
        <f>IF(Tabela2[[#This Row],[Valor já contrado (matriz)]]=0,"Prevista","Em contratação")</f>
        <v>Em contratação</v>
      </c>
      <c r="I117" s="204" t="s">
        <v>734</v>
      </c>
      <c r="J117" s="204">
        <v>12</v>
      </c>
      <c r="K117" s="210">
        <v>4560</v>
      </c>
      <c r="L117" s="204" t="s">
        <v>112</v>
      </c>
      <c r="M117" s="354" t="s">
        <v>582</v>
      </c>
      <c r="N117" s="210" t="str">
        <f>IF(Tabela2[[#This Row],[Tipo]]="matriz",VLOOKUP(Tabela2[[#This Row],[N. de ordem]],Estatísticas!$A$66:$B$1048576,2,FALSE),"")</f>
        <v/>
      </c>
    </row>
    <row r="118" spans="2:14" ht="60.75" hidden="1">
      <c r="B118" s="352">
        <v>79</v>
      </c>
      <c r="C118" s="204" t="s">
        <v>657</v>
      </c>
      <c r="D118" s="204" t="s">
        <v>32</v>
      </c>
      <c r="E118" s="204" t="s">
        <v>737</v>
      </c>
      <c r="F118" s="204"/>
      <c r="G118" s="353" t="s">
        <v>589</v>
      </c>
      <c r="H118" s="204" t="str">
        <f>IF(Tabela2[[#This Row],[Valor já contrado (matriz)]]=0,"Prevista","Em contratação")</f>
        <v>Prevista</v>
      </c>
      <c r="I118" s="132" t="s">
        <v>738</v>
      </c>
      <c r="J118" s="204">
        <v>1</v>
      </c>
      <c r="K118" s="210">
        <v>12000</v>
      </c>
      <c r="L118" s="204" t="s">
        <v>112</v>
      </c>
      <c r="M118" s="354" t="s">
        <v>582</v>
      </c>
      <c r="N118" s="210">
        <f>IF(Tabela2[[#This Row],[Tipo]]="matriz",VLOOKUP(Tabela2[[#This Row],[N. de ordem]],Estatísticas!$A$66:$B$1048576,2,FALSE),"")</f>
        <v>0</v>
      </c>
    </row>
    <row r="119" spans="2:14" ht="45.75" hidden="1">
      <c r="B119" s="352">
        <v>80</v>
      </c>
      <c r="C119" s="204" t="s">
        <v>657</v>
      </c>
      <c r="D119" s="204" t="s">
        <v>32</v>
      </c>
      <c r="E119" s="204" t="s">
        <v>739</v>
      </c>
      <c r="F119" s="204"/>
      <c r="G119" s="353" t="s">
        <v>589</v>
      </c>
      <c r="H119" s="204" t="str">
        <f>IF(Tabela2[[#This Row],[Valor já contrado (matriz)]]=0,"Prevista","Em contratação")</f>
        <v>Prevista</v>
      </c>
      <c r="I119" s="204" t="s">
        <v>740</v>
      </c>
      <c r="J119" s="204">
        <v>1</v>
      </c>
      <c r="K119" s="210">
        <v>30000</v>
      </c>
      <c r="L119" s="204" t="s">
        <v>112</v>
      </c>
      <c r="M119" s="354" t="s">
        <v>582</v>
      </c>
      <c r="N119" s="210">
        <f>IF(Tabela2[[#This Row],[Tipo]]="matriz",VLOOKUP(Tabela2[[#This Row],[N. de ordem]],Estatísticas!$A$66:$B$1048576,2,FALSE),"")</f>
        <v>0</v>
      </c>
    </row>
    <row r="120" spans="2:14" ht="45.75" hidden="1">
      <c r="B120" s="352">
        <v>81</v>
      </c>
      <c r="C120" s="204" t="s">
        <v>657</v>
      </c>
      <c r="D120" s="204" t="s">
        <v>32</v>
      </c>
      <c r="E120" s="204" t="s">
        <v>741</v>
      </c>
      <c r="F120" s="204"/>
      <c r="G120" s="353" t="s">
        <v>589</v>
      </c>
      <c r="H120" s="204" t="str">
        <f>IF(Tabela2[[#This Row],[Valor já contrado (matriz)]]=0,"Prevista","Em contratação")</f>
        <v>Prevista</v>
      </c>
      <c r="I120" s="204" t="s">
        <v>742</v>
      </c>
      <c r="J120" s="204">
        <v>1</v>
      </c>
      <c r="K120" s="210">
        <v>24000</v>
      </c>
      <c r="L120" s="204" t="s">
        <v>112</v>
      </c>
      <c r="M120" s="354" t="s">
        <v>582</v>
      </c>
      <c r="N120" s="210">
        <f>IF(Tabela2[[#This Row],[Tipo]]="matriz",VLOOKUP(Tabela2[[#This Row],[N. de ordem]],Estatísticas!$A$66:$B$1048576,2,FALSE),"")</f>
        <v>0</v>
      </c>
    </row>
    <row r="121" spans="2:14" ht="45.75" hidden="1">
      <c r="B121" s="352">
        <v>82</v>
      </c>
      <c r="C121" s="204" t="s">
        <v>657</v>
      </c>
      <c r="D121" s="204" t="s">
        <v>32</v>
      </c>
      <c r="E121" s="204" t="s">
        <v>743</v>
      </c>
      <c r="F121" s="204"/>
      <c r="G121" s="353" t="s">
        <v>589</v>
      </c>
      <c r="H121" s="204" t="str">
        <f>IF(Tabela2[[#This Row],[Valor já contrado (matriz)]]=0,"Prevista","Em contratação")</f>
        <v>Prevista</v>
      </c>
      <c r="I121" s="204" t="s">
        <v>742</v>
      </c>
      <c r="J121" s="204">
        <v>1</v>
      </c>
      <c r="K121" s="210">
        <v>24000</v>
      </c>
      <c r="L121" s="204" t="s">
        <v>112</v>
      </c>
      <c r="M121" s="354" t="s">
        <v>582</v>
      </c>
      <c r="N121" s="210">
        <f>IF(Tabela2[[#This Row],[Tipo]]="matriz",VLOOKUP(Tabela2[[#This Row],[N. de ordem]],Estatísticas!$A$66:$B$1048576,2,FALSE),"")</f>
        <v>0</v>
      </c>
    </row>
    <row r="122" spans="2:14" ht="60.75" hidden="1">
      <c r="B122" s="352">
        <v>83</v>
      </c>
      <c r="C122" s="204" t="s">
        <v>657</v>
      </c>
      <c r="D122" s="204" t="s">
        <v>744</v>
      </c>
      <c r="E122" s="204" t="s">
        <v>745</v>
      </c>
      <c r="F122" s="204" t="s">
        <v>746</v>
      </c>
      <c r="G122" s="353" t="s">
        <v>589</v>
      </c>
      <c r="H122" s="204" t="str">
        <f>IF(Tabela2[[#This Row],[Valor já contrado (matriz)]]=0,"Prevista","Em contratação")</f>
        <v>Prevista</v>
      </c>
      <c r="I122" s="204" t="s">
        <v>747</v>
      </c>
      <c r="J122" s="204" t="s">
        <v>748</v>
      </c>
      <c r="K122" s="210">
        <v>6334.19</v>
      </c>
      <c r="L122" s="204" t="s">
        <v>112</v>
      </c>
      <c r="M122" s="354" t="s">
        <v>582</v>
      </c>
      <c r="N122" s="210">
        <f>IF(Tabela2[[#This Row],[Tipo]]="matriz",VLOOKUP(Tabela2[[#This Row],[N. de ordem]],Estatísticas!$A$66:$B$1048576,2,FALSE),"")</f>
        <v>0</v>
      </c>
    </row>
    <row r="123" spans="2:14" ht="60.75" hidden="1">
      <c r="B123" s="352">
        <v>83</v>
      </c>
      <c r="C123" s="204" t="s">
        <v>657</v>
      </c>
      <c r="D123" s="204" t="s">
        <v>744</v>
      </c>
      <c r="E123" s="204" t="s">
        <v>745</v>
      </c>
      <c r="F123" s="204" t="s">
        <v>746</v>
      </c>
      <c r="G123" s="353" t="s">
        <v>589</v>
      </c>
      <c r="H123" s="204" t="str">
        <f>IF(Tabela2[[#This Row],[Valor já contrado (matriz)]]=0,"Prevista","Em contratação")</f>
        <v>Prevista</v>
      </c>
      <c r="I123" s="204" t="s">
        <v>747</v>
      </c>
      <c r="J123" s="204" t="s">
        <v>748</v>
      </c>
      <c r="K123" s="210">
        <v>6340.38</v>
      </c>
      <c r="L123" s="204" t="s">
        <v>112</v>
      </c>
      <c r="M123" s="354" t="s">
        <v>582</v>
      </c>
      <c r="N123" s="210">
        <f>IF(Tabela2[[#This Row],[Tipo]]="matriz",VLOOKUP(Tabela2[[#This Row],[N. de ordem]],Estatísticas!$A$66:$B$1048576,2,FALSE),"")</f>
        <v>0</v>
      </c>
    </row>
    <row r="124" spans="2:14" ht="60.75" hidden="1">
      <c r="B124" s="352">
        <v>84</v>
      </c>
      <c r="C124" s="204" t="s">
        <v>657</v>
      </c>
      <c r="D124" s="204" t="s">
        <v>744</v>
      </c>
      <c r="E124" s="204" t="s">
        <v>749</v>
      </c>
      <c r="F124" s="204"/>
      <c r="G124" s="353" t="s">
        <v>589</v>
      </c>
      <c r="H124" s="204" t="str">
        <f>IF(Tabela2[[#This Row],[Valor já contrado (matriz)]]=0,"Prevista","Em contratação")</f>
        <v>Prevista</v>
      </c>
      <c r="I124" s="204" t="s">
        <v>750</v>
      </c>
      <c r="J124" s="204" t="s">
        <v>751</v>
      </c>
      <c r="K124" s="210">
        <v>99302.3</v>
      </c>
      <c r="L124" s="204" t="s">
        <v>285</v>
      </c>
      <c r="M124" s="354" t="s">
        <v>582</v>
      </c>
      <c r="N124" s="210">
        <f>IF(Tabela2[[#This Row],[Tipo]]="matriz",VLOOKUP(Tabela2[[#This Row],[N. de ordem]],Estatísticas!$A$66:$B$1048576,2,FALSE),"")</f>
        <v>0</v>
      </c>
    </row>
    <row r="125" spans="2:14" ht="106.5" hidden="1">
      <c r="B125" s="352">
        <v>85</v>
      </c>
      <c r="C125" s="204" t="s">
        <v>657</v>
      </c>
      <c r="D125" s="204" t="s">
        <v>744</v>
      </c>
      <c r="E125" s="204" t="s">
        <v>752</v>
      </c>
      <c r="F125" s="353" t="s">
        <v>753</v>
      </c>
      <c r="G125" s="353" t="s">
        <v>589</v>
      </c>
      <c r="H125" s="204" t="str">
        <f>IF(Tabela2[[#This Row],[Valor já contrado (matriz)]]=0,"Prevista","Em contratação")</f>
        <v>Prevista</v>
      </c>
      <c r="I125" s="204" t="s">
        <v>754</v>
      </c>
      <c r="J125" s="204" t="s">
        <v>755</v>
      </c>
      <c r="K125" s="210">
        <v>14395</v>
      </c>
      <c r="L125" s="204" t="s">
        <v>112</v>
      </c>
      <c r="M125" s="354" t="s">
        <v>582</v>
      </c>
      <c r="N125" s="210">
        <f>IF(Tabela2[[#This Row],[Tipo]]="matriz",VLOOKUP(Tabela2[[#This Row],[N. de ordem]],Estatísticas!$A$66:$B$1048576,2,FALSE),"")</f>
        <v>0</v>
      </c>
    </row>
    <row r="126" spans="2:14" ht="106.5" hidden="1">
      <c r="B126" s="352">
        <v>86</v>
      </c>
      <c r="C126" s="204" t="s">
        <v>657</v>
      </c>
      <c r="D126" s="204" t="s">
        <v>744</v>
      </c>
      <c r="E126" s="204" t="s">
        <v>756</v>
      </c>
      <c r="F126" s="204"/>
      <c r="G126" s="353" t="s">
        <v>589</v>
      </c>
      <c r="H126" s="204" t="str">
        <f>IF(Tabela2[[#This Row],[Valor já contrado (matriz)]]=0,"Prevista","Em contratação")</f>
        <v>Prevista</v>
      </c>
      <c r="I126" s="204" t="s">
        <v>754</v>
      </c>
      <c r="J126" s="204" t="s">
        <v>757</v>
      </c>
      <c r="K126" s="210">
        <v>63338</v>
      </c>
      <c r="L126" s="204" t="s">
        <v>112</v>
      </c>
      <c r="M126" s="354" t="s">
        <v>582</v>
      </c>
      <c r="N126" s="210">
        <f>IF(Tabela2[[#This Row],[Tipo]]="matriz",VLOOKUP(Tabela2[[#This Row],[N. de ordem]],Estatísticas!$A$66:$B$1048576,2,FALSE),"")</f>
        <v>0</v>
      </c>
    </row>
    <row r="127" spans="2:14" ht="76.5" hidden="1">
      <c r="B127" s="352">
        <v>87</v>
      </c>
      <c r="C127" s="204" t="s">
        <v>657</v>
      </c>
      <c r="D127" s="204" t="s">
        <v>744</v>
      </c>
      <c r="E127" s="204" t="s">
        <v>758</v>
      </c>
      <c r="F127" s="353"/>
      <c r="G127" s="353" t="s">
        <v>589</v>
      </c>
      <c r="H127" s="204" t="str">
        <f>IF(Tabela2[[#This Row],[Valor já contrado (matriz)]]=0,"Prevista","Em contratação")</f>
        <v>Prevista</v>
      </c>
      <c r="I127" s="204" t="s">
        <v>754</v>
      </c>
      <c r="J127" s="204">
        <v>1</v>
      </c>
      <c r="K127" s="210">
        <v>40000</v>
      </c>
      <c r="L127" s="204" t="s">
        <v>141</v>
      </c>
      <c r="M127" s="354" t="s">
        <v>582</v>
      </c>
      <c r="N127" s="210">
        <f>IF(Tabela2[[#This Row],[Tipo]]="matriz",VLOOKUP(Tabela2[[#This Row],[N. de ordem]],Estatísticas!$A$66:$B$1048576,2,FALSE),"")</f>
        <v>0</v>
      </c>
    </row>
    <row r="128" spans="2:14" ht="45.75" hidden="1">
      <c r="B128" s="352">
        <v>88</v>
      </c>
      <c r="C128" s="204" t="s">
        <v>759</v>
      </c>
      <c r="D128" s="204" t="s">
        <v>157</v>
      </c>
      <c r="E128" s="204" t="s">
        <v>760</v>
      </c>
      <c r="F128" s="204"/>
      <c r="G128" s="353" t="s">
        <v>589</v>
      </c>
      <c r="H128" s="204" t="str">
        <f>IF(Tabela2[[#This Row],[Valor já contrado (matriz)]]=0,"Prevista","Em contratação")</f>
        <v>Prevista</v>
      </c>
      <c r="I128" s="204" t="s">
        <v>761</v>
      </c>
      <c r="J128" s="204" t="s">
        <v>762</v>
      </c>
      <c r="K128" s="210">
        <v>11000</v>
      </c>
      <c r="L128" s="204" t="s">
        <v>141</v>
      </c>
      <c r="M128" s="354" t="s">
        <v>582</v>
      </c>
      <c r="N128" s="210">
        <f>IF(Tabela2[[#This Row],[Tipo]]="matriz",VLOOKUP(Tabela2[[#This Row],[N. de ordem]],Estatísticas!$A$66:$B$1048576,2,FALSE),"")</f>
        <v>0</v>
      </c>
    </row>
    <row r="129" spans="2:14" ht="45.75" hidden="1">
      <c r="B129" s="352">
        <v>89</v>
      </c>
      <c r="C129" s="204" t="s">
        <v>759</v>
      </c>
      <c r="D129" s="204" t="s">
        <v>157</v>
      </c>
      <c r="E129" s="204" t="s">
        <v>763</v>
      </c>
      <c r="F129" s="353"/>
      <c r="G129" s="353" t="s">
        <v>589</v>
      </c>
      <c r="H129" s="204" t="str">
        <f>IF(Tabela2[[#This Row],[Valor já contrado (matriz)]]=0,"Prevista","Em contratação")</f>
        <v>Em contratação</v>
      </c>
      <c r="I129" s="204" t="s">
        <v>764</v>
      </c>
      <c r="J129" s="204">
        <v>1</v>
      </c>
      <c r="K129" s="210">
        <v>10000</v>
      </c>
      <c r="L129" s="204" t="s">
        <v>141</v>
      </c>
      <c r="M129" s="354" t="s">
        <v>582</v>
      </c>
      <c r="N129" s="210">
        <f>IF(Tabela2[[#This Row],[Tipo]]="matriz",VLOOKUP(Tabela2[[#This Row],[N. de ordem]],Estatísticas!$A$66:$B$1048576,2,FALSE),"")</f>
        <v>20357.75</v>
      </c>
    </row>
    <row r="130" spans="2:14" ht="45.75" hidden="1">
      <c r="B130" s="352">
        <v>89</v>
      </c>
      <c r="C130" s="204" t="s">
        <v>759</v>
      </c>
      <c r="D130" s="204" t="s">
        <v>157</v>
      </c>
      <c r="E130" s="204" t="s">
        <v>763</v>
      </c>
      <c r="F130" s="353" t="s">
        <v>765</v>
      </c>
      <c r="G130" s="353" t="s">
        <v>605</v>
      </c>
      <c r="H130" s="204" t="str">
        <f>IF(Tabela2[[#This Row],[Valor já contrado (matriz)]]=0,"Prevista","Em contratação")</f>
        <v>Em contratação</v>
      </c>
      <c r="I130" s="204" t="s">
        <v>764</v>
      </c>
      <c r="J130" s="204">
        <v>1</v>
      </c>
      <c r="K130" s="210">
        <v>20357.75</v>
      </c>
      <c r="L130" s="204" t="s">
        <v>141</v>
      </c>
      <c r="M130" s="354" t="s">
        <v>582</v>
      </c>
      <c r="N130" s="210" t="str">
        <f>IF(Tabela2[[#This Row],[Tipo]]="matriz",VLOOKUP(Tabela2[[#This Row],[N. de ordem]],Estatísticas!$A$66:$B$1048576,2,FALSE),"")</f>
        <v/>
      </c>
    </row>
    <row r="131" spans="2:14" ht="45.75" hidden="1">
      <c r="B131" s="352">
        <v>90</v>
      </c>
      <c r="C131" s="204" t="s">
        <v>766</v>
      </c>
      <c r="D131" s="204" t="s">
        <v>157</v>
      </c>
      <c r="E131" s="204" t="s">
        <v>767</v>
      </c>
      <c r="F131" s="204"/>
      <c r="G131" s="353" t="s">
        <v>589</v>
      </c>
      <c r="H131" s="204" t="str">
        <f>IF(Tabela2[[#This Row],[Valor já contrado (matriz)]]=0,"Prevista","Em contratação")</f>
        <v>Em contratação</v>
      </c>
      <c r="I131" s="204" t="s">
        <v>768</v>
      </c>
      <c r="J131" s="204">
        <v>5</v>
      </c>
      <c r="K131" s="210">
        <v>20000</v>
      </c>
      <c r="L131" s="204" t="s">
        <v>141</v>
      </c>
      <c r="M131" s="354" t="s">
        <v>769</v>
      </c>
      <c r="N131" s="210">
        <f>IF(Tabela2[[#This Row],[Tipo]]="matriz",VLOOKUP(Tabela2[[#This Row],[N. de ordem]],Estatísticas!$A$66:$B$1048576,2,FALSE),"")</f>
        <v>10000</v>
      </c>
    </row>
    <row r="132" spans="2:14" ht="45.75" hidden="1">
      <c r="B132" s="352">
        <v>90</v>
      </c>
      <c r="C132" s="204" t="s">
        <v>766</v>
      </c>
      <c r="D132" s="204" t="s">
        <v>157</v>
      </c>
      <c r="E132" s="204" t="s">
        <v>767</v>
      </c>
      <c r="F132" s="204" t="s">
        <v>770</v>
      </c>
      <c r="G132" s="353" t="s">
        <v>605</v>
      </c>
      <c r="H132" s="204" t="str">
        <f>IF(Tabela2[[#This Row],[Valor já contrado (matriz)]]=0,"Prevista","Em contratação")</f>
        <v>Em contratação</v>
      </c>
      <c r="I132" s="204" t="s">
        <v>768</v>
      </c>
      <c r="J132" s="204">
        <v>8</v>
      </c>
      <c r="K132" s="210">
        <v>10000</v>
      </c>
      <c r="L132" s="204" t="s">
        <v>141</v>
      </c>
      <c r="M132" s="354" t="s">
        <v>769</v>
      </c>
      <c r="N132" s="210" t="str">
        <f>IF(Tabela2[[#This Row],[Tipo]]="matriz",VLOOKUP(Tabela2[[#This Row],[N. de ordem]],Estatísticas!$A$66:$B$1048576,2,FALSE),"")</f>
        <v/>
      </c>
    </row>
    <row r="133" spans="2:14" ht="45.75" hidden="1">
      <c r="B133" s="352">
        <v>91</v>
      </c>
      <c r="C133" s="204" t="s">
        <v>766</v>
      </c>
      <c r="D133" s="204" t="s">
        <v>157</v>
      </c>
      <c r="E133" s="204" t="s">
        <v>771</v>
      </c>
      <c r="F133" s="204"/>
      <c r="G133" s="353" t="s">
        <v>589</v>
      </c>
      <c r="H133" s="204" t="str">
        <f>IF(Tabela2[[#This Row],[Valor já contrado (matriz)]]=0,"Prevista","Em contratação")</f>
        <v>Em contratação</v>
      </c>
      <c r="I133" s="204" t="s">
        <v>772</v>
      </c>
      <c r="J133" s="204">
        <v>10</v>
      </c>
      <c r="K133" s="210">
        <v>10000</v>
      </c>
      <c r="L133" s="204" t="s">
        <v>141</v>
      </c>
      <c r="M133" s="354" t="s">
        <v>769</v>
      </c>
      <c r="N133" s="210">
        <f>IF(Tabela2[[#This Row],[Tipo]]="matriz",VLOOKUP(Tabela2[[#This Row],[N. de ordem]],Estatísticas!$A$66:$B$1048576,2,FALSE),"")</f>
        <v>2980</v>
      </c>
    </row>
    <row r="134" spans="2:14" ht="45.75" hidden="1">
      <c r="B134" s="352">
        <v>91</v>
      </c>
      <c r="C134" s="204" t="s">
        <v>766</v>
      </c>
      <c r="D134" s="204" t="s">
        <v>157</v>
      </c>
      <c r="E134" s="204" t="s">
        <v>771</v>
      </c>
      <c r="F134" s="204" t="s">
        <v>773</v>
      </c>
      <c r="G134" s="353" t="s">
        <v>605</v>
      </c>
      <c r="H134" s="204" t="str">
        <f>IF(Tabela2[[#This Row],[Valor já contrado (matriz)]]=0,"Prevista","Em contratação")</f>
        <v>Em contratação</v>
      </c>
      <c r="I134" s="204" t="s">
        <v>772</v>
      </c>
      <c r="J134" s="204">
        <v>4</v>
      </c>
      <c r="K134" s="210">
        <v>2980</v>
      </c>
      <c r="L134" s="204" t="s">
        <v>141</v>
      </c>
      <c r="M134" s="354" t="s">
        <v>769</v>
      </c>
      <c r="N134" s="210" t="str">
        <f>IF(Tabela2[[#This Row],[Tipo]]="matriz",VLOOKUP(Tabela2[[#This Row],[N. de ordem]],Estatísticas!$A$66:$B$1048576,2,FALSE),"")</f>
        <v/>
      </c>
    </row>
    <row r="135" spans="2:14" ht="45.75" hidden="1">
      <c r="B135" s="352">
        <v>92</v>
      </c>
      <c r="C135" s="204" t="s">
        <v>766</v>
      </c>
      <c r="D135" s="204" t="s">
        <v>157</v>
      </c>
      <c r="E135" s="204" t="s">
        <v>774</v>
      </c>
      <c r="F135" s="204"/>
      <c r="G135" s="353" t="s">
        <v>589</v>
      </c>
      <c r="H135" s="204" t="str">
        <f>IF(Tabela2[[#This Row],[Valor já contrado (matriz)]]=0,"Prevista","Em contratação")</f>
        <v>Prevista</v>
      </c>
      <c r="I135" s="204" t="s">
        <v>775</v>
      </c>
      <c r="J135" s="204">
        <v>50000</v>
      </c>
      <c r="K135" s="210">
        <v>20000</v>
      </c>
      <c r="L135" s="204" t="s">
        <v>112</v>
      </c>
      <c r="M135" s="354" t="s">
        <v>769</v>
      </c>
      <c r="N135" s="210">
        <f>IF(Tabela2[[#This Row],[Tipo]]="matriz",VLOOKUP(Tabela2[[#This Row],[N. de ordem]],Estatísticas!$A$66:$B$1048576,2,FALSE),"")</f>
        <v>0</v>
      </c>
    </row>
    <row r="136" spans="2:14" ht="45.75" hidden="1">
      <c r="B136" s="352">
        <v>93</v>
      </c>
      <c r="C136" s="204" t="s">
        <v>766</v>
      </c>
      <c r="D136" s="204" t="s">
        <v>157</v>
      </c>
      <c r="E136" s="204" t="s">
        <v>776</v>
      </c>
      <c r="F136" s="204"/>
      <c r="G136" s="353" t="s">
        <v>589</v>
      </c>
      <c r="H136" s="204" t="str">
        <f>IF(Tabela2[[#This Row],[Valor já contrado (matriz)]]=0,"Prevista","Em contratação")</f>
        <v>Prevista</v>
      </c>
      <c r="I136" s="204" t="s">
        <v>775</v>
      </c>
      <c r="J136" s="204">
        <v>2</v>
      </c>
      <c r="K136" s="210">
        <v>3000</v>
      </c>
      <c r="L136" s="204" t="s">
        <v>141</v>
      </c>
      <c r="M136" s="354" t="s">
        <v>769</v>
      </c>
      <c r="N136" s="210">
        <f>IF(Tabela2[[#This Row],[Tipo]]="matriz",VLOOKUP(Tabela2[[#This Row],[N. de ordem]],Estatísticas!$A$66:$B$1048576,2,FALSE),"")</f>
        <v>0</v>
      </c>
    </row>
    <row r="137" spans="2:14" ht="45.75" hidden="1">
      <c r="B137" s="352">
        <v>94</v>
      </c>
      <c r="C137" s="204" t="s">
        <v>766</v>
      </c>
      <c r="D137" s="204" t="s">
        <v>157</v>
      </c>
      <c r="E137" s="204" t="s">
        <v>777</v>
      </c>
      <c r="F137" s="204"/>
      <c r="G137" s="353" t="s">
        <v>589</v>
      </c>
      <c r="H137" s="204" t="str">
        <f>IF(Tabela2[[#This Row],[Valor já contrado (matriz)]]=0,"Prevista","Em contratação")</f>
        <v>Prevista</v>
      </c>
      <c r="I137" s="204" t="s">
        <v>775</v>
      </c>
      <c r="J137" s="204">
        <v>500000</v>
      </c>
      <c r="K137" s="210">
        <v>40000</v>
      </c>
      <c r="L137" s="204" t="s">
        <v>112</v>
      </c>
      <c r="M137" s="354" t="s">
        <v>769</v>
      </c>
      <c r="N137" s="210">
        <f>IF(Tabela2[[#This Row],[Tipo]]="matriz",VLOOKUP(Tabela2[[#This Row],[N. de ordem]],Estatísticas!$A$66:$B$1048576,2,FALSE),"")</f>
        <v>0</v>
      </c>
    </row>
    <row r="138" spans="2:14" ht="45.75" hidden="1">
      <c r="B138" s="352">
        <v>95</v>
      </c>
      <c r="C138" s="204" t="s">
        <v>766</v>
      </c>
      <c r="D138" s="204" t="s">
        <v>157</v>
      </c>
      <c r="E138" s="204" t="s">
        <v>778</v>
      </c>
      <c r="F138" s="204"/>
      <c r="G138" s="353" t="s">
        <v>589</v>
      </c>
      <c r="H138" s="204" t="str">
        <f>IF(Tabela2[[#This Row],[Valor já contrado (matriz)]]=0,"Prevista","Em contratação")</f>
        <v>Prevista</v>
      </c>
      <c r="I138" s="204" t="s">
        <v>779</v>
      </c>
      <c r="J138" s="204">
        <v>30</v>
      </c>
      <c r="K138" s="210">
        <v>30000</v>
      </c>
      <c r="L138" s="204" t="s">
        <v>141</v>
      </c>
      <c r="M138" s="354" t="s">
        <v>769</v>
      </c>
      <c r="N138" s="210">
        <f>IF(Tabela2[[#This Row],[Tipo]]="matriz",VLOOKUP(Tabela2[[#This Row],[N. de ordem]],Estatísticas!$A$66:$B$1048576,2,FALSE),"")</f>
        <v>0</v>
      </c>
    </row>
    <row r="139" spans="2:14" ht="45.75" hidden="1">
      <c r="B139" s="352">
        <v>96</v>
      </c>
      <c r="C139" s="204" t="s">
        <v>766</v>
      </c>
      <c r="D139" s="204" t="s">
        <v>157</v>
      </c>
      <c r="E139" s="204" t="s">
        <v>780</v>
      </c>
      <c r="F139" s="204"/>
      <c r="G139" s="353" t="s">
        <v>589</v>
      </c>
      <c r="H139" s="204" t="str">
        <f>IF(Tabela2[[#This Row],[Valor já contrado (matriz)]]=0,"Prevista","Em contratação")</f>
        <v>Em contratação</v>
      </c>
      <c r="I139" s="204" t="s">
        <v>781</v>
      </c>
      <c r="J139" s="204">
        <v>15</v>
      </c>
      <c r="K139" s="210">
        <v>10000</v>
      </c>
      <c r="L139" s="204" t="s">
        <v>141</v>
      </c>
      <c r="M139" s="354" t="s">
        <v>769</v>
      </c>
      <c r="N139" s="210">
        <f>IF(Tabela2[[#This Row],[Tipo]]="matriz",VLOOKUP(Tabela2[[#This Row],[N. de ordem]],Estatísticas!$A$66:$B$1048576,2,FALSE),"")</f>
        <v>4899.04</v>
      </c>
    </row>
    <row r="140" spans="2:14" ht="45.75" hidden="1">
      <c r="B140" s="352">
        <v>96</v>
      </c>
      <c r="C140" s="204" t="s">
        <v>766</v>
      </c>
      <c r="D140" s="204" t="s">
        <v>157</v>
      </c>
      <c r="E140" s="204" t="s">
        <v>780</v>
      </c>
      <c r="F140" s="204" t="s">
        <v>782</v>
      </c>
      <c r="G140" s="353" t="s">
        <v>605</v>
      </c>
      <c r="H140" s="204" t="str">
        <f>IF(Tabela2[[#This Row],[Valor já contrado (matriz)]]=0,"Prevista","Em contratação")</f>
        <v>Em contratação</v>
      </c>
      <c r="I140" s="204" t="s">
        <v>781</v>
      </c>
      <c r="J140" s="204">
        <v>2</v>
      </c>
      <c r="K140" s="210">
        <v>4899.04</v>
      </c>
      <c r="L140" s="204" t="s">
        <v>141</v>
      </c>
      <c r="M140" s="354" t="s">
        <v>769</v>
      </c>
      <c r="N140" s="210" t="str">
        <f>IF(Tabela2[[#This Row],[Tipo]]="matriz",VLOOKUP(Tabela2[[#This Row],[N. de ordem]],Estatísticas!$A$66:$B$1048576,2,FALSE),"")</f>
        <v/>
      </c>
    </row>
    <row r="141" spans="2:14" ht="45.75" hidden="1">
      <c r="B141" s="352">
        <v>97</v>
      </c>
      <c r="C141" s="204" t="s">
        <v>766</v>
      </c>
      <c r="D141" s="204" t="s">
        <v>157</v>
      </c>
      <c r="E141" s="204" t="s">
        <v>783</v>
      </c>
      <c r="F141" s="204"/>
      <c r="G141" s="353" t="s">
        <v>589</v>
      </c>
      <c r="H141" s="204" t="str">
        <f>IF(Tabela2[[#This Row],[Valor já contrado (matriz)]]=0,"Prevista","Em contratação")</f>
        <v>Prevista</v>
      </c>
      <c r="I141" s="204" t="s">
        <v>784</v>
      </c>
      <c r="J141" s="204">
        <v>2</v>
      </c>
      <c r="K141" s="210">
        <v>30000</v>
      </c>
      <c r="L141" s="204" t="s">
        <v>141</v>
      </c>
      <c r="M141" s="354" t="s">
        <v>769</v>
      </c>
      <c r="N141" s="210">
        <f>IF(Tabela2[[#This Row],[Tipo]]="matriz",VLOOKUP(Tabela2[[#This Row],[N. de ordem]],Estatísticas!$A$66:$B$1048576,2,FALSE),"")</f>
        <v>0</v>
      </c>
    </row>
    <row r="142" spans="2:14" ht="45.75" hidden="1">
      <c r="B142" s="352">
        <v>98</v>
      </c>
      <c r="C142" s="204" t="s">
        <v>766</v>
      </c>
      <c r="D142" s="204" t="s">
        <v>157</v>
      </c>
      <c r="E142" s="204" t="s">
        <v>785</v>
      </c>
      <c r="F142" s="204"/>
      <c r="G142" s="353" t="s">
        <v>589</v>
      </c>
      <c r="H142" s="204" t="str">
        <f>IF(Tabela2[[#This Row],[Valor já contrado (matriz)]]=0,"Prevista","Em contratação")</f>
        <v>Prevista</v>
      </c>
      <c r="I142" s="204" t="s">
        <v>786</v>
      </c>
      <c r="J142" s="204">
        <v>6</v>
      </c>
      <c r="K142" s="210">
        <v>30000</v>
      </c>
      <c r="L142" s="204" t="s">
        <v>112</v>
      </c>
      <c r="M142" s="354" t="s">
        <v>769</v>
      </c>
      <c r="N142" s="210">
        <f>IF(Tabela2[[#This Row],[Tipo]]="matriz",VLOOKUP(Tabela2[[#This Row],[N. de ordem]],Estatísticas!$A$66:$B$1048576,2,FALSE),"")</f>
        <v>0</v>
      </c>
    </row>
    <row r="143" spans="2:14" ht="45.75" hidden="1">
      <c r="B143" s="352">
        <v>99</v>
      </c>
      <c r="C143" s="204" t="s">
        <v>766</v>
      </c>
      <c r="D143" s="204" t="s">
        <v>157</v>
      </c>
      <c r="E143" s="204" t="s">
        <v>787</v>
      </c>
      <c r="F143" s="353"/>
      <c r="G143" s="353" t="s">
        <v>589</v>
      </c>
      <c r="H143" s="204" t="str">
        <f>IF(Tabela2[[#This Row],[Valor já contrado (matriz)]]=0,"Prevista","Em contratação")</f>
        <v>Prevista</v>
      </c>
      <c r="I143" s="204" t="s">
        <v>786</v>
      </c>
      <c r="J143" s="204">
        <v>50</v>
      </c>
      <c r="K143" s="210">
        <v>11500</v>
      </c>
      <c r="L143" s="204" t="s">
        <v>141</v>
      </c>
      <c r="M143" s="354" t="s">
        <v>769</v>
      </c>
      <c r="N143" s="210">
        <f>IF(Tabela2[[#This Row],[Tipo]]="matriz",VLOOKUP(Tabela2[[#This Row],[N. de ordem]],Estatísticas!$A$66:$B$1048576,2,FALSE),"")</f>
        <v>0</v>
      </c>
    </row>
    <row r="144" spans="2:14" ht="45.75" hidden="1">
      <c r="B144" s="352">
        <v>100</v>
      </c>
      <c r="C144" s="204" t="s">
        <v>766</v>
      </c>
      <c r="D144" s="204" t="s">
        <v>157</v>
      </c>
      <c r="E144" s="204" t="s">
        <v>788</v>
      </c>
      <c r="F144" s="204"/>
      <c r="G144" s="353" t="s">
        <v>589</v>
      </c>
      <c r="H144" s="204" t="str">
        <f>IF(Tabela2[[#This Row],[Valor já contrado (matriz)]]=0,"Prevista","Em contratação")</f>
        <v>Prevista</v>
      </c>
      <c r="I144" s="204" t="s">
        <v>789</v>
      </c>
      <c r="J144" s="204">
        <v>2</v>
      </c>
      <c r="K144" s="210">
        <v>20000</v>
      </c>
      <c r="L144" s="204" t="s">
        <v>141</v>
      </c>
      <c r="M144" s="354" t="s">
        <v>769</v>
      </c>
      <c r="N144" s="210">
        <f>IF(Tabela2[[#This Row],[Tipo]]="matriz",VLOOKUP(Tabela2[[#This Row],[N. de ordem]],Estatísticas!$A$66:$B$1048576,2,FALSE),"")</f>
        <v>0</v>
      </c>
    </row>
    <row r="145" spans="2:14" ht="45.75" hidden="1">
      <c r="B145" s="352">
        <v>101</v>
      </c>
      <c r="C145" s="204" t="s">
        <v>766</v>
      </c>
      <c r="D145" s="204" t="s">
        <v>157</v>
      </c>
      <c r="E145" s="204" t="s">
        <v>790</v>
      </c>
      <c r="F145" s="204"/>
      <c r="G145" s="353" t="s">
        <v>589</v>
      </c>
      <c r="H145" s="204" t="str">
        <f>IF(Tabela2[[#This Row],[Valor já contrado (matriz)]]=0,"Prevista","Em contratação")</f>
        <v>Em contratação</v>
      </c>
      <c r="I145" s="204" t="s">
        <v>775</v>
      </c>
      <c r="J145" s="204">
        <v>12</v>
      </c>
      <c r="K145" s="210">
        <v>40000</v>
      </c>
      <c r="L145" s="204" t="s">
        <v>141</v>
      </c>
      <c r="M145" s="354" t="s">
        <v>769</v>
      </c>
      <c r="N145" s="210">
        <f>IF(Tabela2[[#This Row],[Tipo]]="matriz",VLOOKUP(Tabela2[[#This Row],[N. de ordem]],Estatísticas!$A$66:$B$1048576,2,FALSE),"")</f>
        <v>43200</v>
      </c>
    </row>
    <row r="146" spans="2:14" ht="45.75" hidden="1">
      <c r="B146" s="352">
        <v>101</v>
      </c>
      <c r="C146" s="204" t="s">
        <v>766</v>
      </c>
      <c r="D146" s="204" t="s">
        <v>157</v>
      </c>
      <c r="E146" s="204" t="s">
        <v>790</v>
      </c>
      <c r="F146" s="204" t="s">
        <v>791</v>
      </c>
      <c r="G146" s="353" t="s">
        <v>605</v>
      </c>
      <c r="H146" s="204" t="str">
        <f>IF(Tabela2[[#This Row],[Valor já contrado (matriz)]]=0,"Prevista","Em contratação")</f>
        <v>Em contratação</v>
      </c>
      <c r="I146" s="204" t="s">
        <v>775</v>
      </c>
      <c r="J146" s="204">
        <v>12</v>
      </c>
      <c r="K146" s="210">
        <v>43200</v>
      </c>
      <c r="L146" s="204" t="s">
        <v>141</v>
      </c>
      <c r="M146" s="354" t="s">
        <v>769</v>
      </c>
      <c r="N146" s="210" t="str">
        <f>IF(Tabela2[[#This Row],[Tipo]]="matriz",VLOOKUP(Tabela2[[#This Row],[N. de ordem]],Estatísticas!$A$66:$B$1048576,2,FALSE),"")</f>
        <v/>
      </c>
    </row>
    <row r="147" spans="2:14" ht="45.75" hidden="1">
      <c r="B147" s="352">
        <v>102</v>
      </c>
      <c r="C147" s="204" t="s">
        <v>792</v>
      </c>
      <c r="D147" s="204" t="s">
        <v>157</v>
      </c>
      <c r="E147" s="204" t="s">
        <v>793</v>
      </c>
      <c r="F147" s="204"/>
      <c r="G147" s="353" t="s">
        <v>589</v>
      </c>
      <c r="H147" s="204" t="str">
        <f>IF(Tabela2[[#This Row],[Valor já contrado (matriz)]]=0,"Prevista","Em contratação")</f>
        <v>Prevista</v>
      </c>
      <c r="I147" s="204" t="s">
        <v>794</v>
      </c>
      <c r="J147" s="204">
        <v>3</v>
      </c>
      <c r="K147" s="210">
        <v>30000</v>
      </c>
      <c r="L147" s="204" t="s">
        <v>112</v>
      </c>
      <c r="M147" s="354" t="s">
        <v>769</v>
      </c>
      <c r="N147" s="210">
        <f>IF(Tabela2[[#This Row],[Tipo]]="matriz",VLOOKUP(Tabela2[[#This Row],[N. de ordem]],Estatísticas!$A$66:$B$1048576,2,FALSE),"")</f>
        <v>0</v>
      </c>
    </row>
    <row r="148" spans="2:14" ht="45.75" hidden="1">
      <c r="B148" s="352">
        <v>103</v>
      </c>
      <c r="C148" s="204" t="s">
        <v>792</v>
      </c>
      <c r="D148" s="204" t="s">
        <v>157</v>
      </c>
      <c r="E148" s="204" t="s">
        <v>795</v>
      </c>
      <c r="F148" s="204"/>
      <c r="G148" s="353" t="s">
        <v>589</v>
      </c>
      <c r="H148" s="204" t="str">
        <f>IF(Tabela2[[#This Row],[Valor já contrado (matriz)]]=0,"Prevista","Em contratação")</f>
        <v>Prevista</v>
      </c>
      <c r="I148" s="204" t="s">
        <v>794</v>
      </c>
      <c r="J148" s="204">
        <v>3</v>
      </c>
      <c r="K148" s="210">
        <v>50000</v>
      </c>
      <c r="L148" s="204" t="s">
        <v>112</v>
      </c>
      <c r="M148" s="354" t="s">
        <v>769</v>
      </c>
      <c r="N148" s="210">
        <f>IF(Tabela2[[#This Row],[Tipo]]="matriz",VLOOKUP(Tabela2[[#This Row],[N. de ordem]],Estatísticas!$A$66:$B$1048576,2,FALSE),"")</f>
        <v>0</v>
      </c>
    </row>
    <row r="149" spans="2:14" ht="45.75" hidden="1">
      <c r="B149" s="352">
        <v>104</v>
      </c>
      <c r="C149" s="204" t="s">
        <v>796</v>
      </c>
      <c r="D149" s="204" t="s">
        <v>157</v>
      </c>
      <c r="E149" s="204" t="s">
        <v>797</v>
      </c>
      <c r="F149" s="204"/>
      <c r="G149" s="353" t="s">
        <v>589</v>
      </c>
      <c r="H149" s="204" t="str">
        <f>IF(Tabela2[[#This Row],[Valor já contrado (matriz)]]=0,"Prevista","Em contratação")</f>
        <v>Prevista</v>
      </c>
      <c r="I149" s="204" t="s">
        <v>789</v>
      </c>
      <c r="J149" s="204">
        <v>500</v>
      </c>
      <c r="K149" s="210">
        <v>37500</v>
      </c>
      <c r="L149" s="204" t="s">
        <v>112</v>
      </c>
      <c r="M149" s="354" t="s">
        <v>769</v>
      </c>
      <c r="N149" s="210">
        <f>IF(Tabela2[[#This Row],[Tipo]]="matriz",VLOOKUP(Tabela2[[#This Row],[N. de ordem]],Estatísticas!$A$66:$B$1048576,2,FALSE),"")</f>
        <v>0</v>
      </c>
    </row>
    <row r="150" spans="2:14" ht="45.75" hidden="1">
      <c r="B150" s="352">
        <v>105</v>
      </c>
      <c r="C150" s="204" t="s">
        <v>796</v>
      </c>
      <c r="D150" s="204" t="s">
        <v>157</v>
      </c>
      <c r="E150" s="204" t="s">
        <v>798</v>
      </c>
      <c r="F150" s="353"/>
      <c r="G150" s="353" t="s">
        <v>589</v>
      </c>
      <c r="H150" s="204" t="str">
        <f>IF(Tabela2[[#This Row],[Valor já contrado (matriz)]]=0,"Prevista","Em contratação")</f>
        <v>Em contratação</v>
      </c>
      <c r="I150" s="204" t="s">
        <v>799</v>
      </c>
      <c r="J150" s="204">
        <v>6000</v>
      </c>
      <c r="K150" s="210">
        <v>60000</v>
      </c>
      <c r="L150" s="204" t="s">
        <v>112</v>
      </c>
      <c r="M150" s="354" t="s">
        <v>769</v>
      </c>
      <c r="N150" s="210">
        <f>IF(Tabela2[[#This Row],[Tipo]]="matriz",VLOOKUP(Tabela2[[#This Row],[N. de ordem]],Estatísticas!$A$66:$B$1048576,2,FALSE),"")</f>
        <v>40800</v>
      </c>
    </row>
    <row r="151" spans="2:14" ht="45.75" hidden="1">
      <c r="B151" s="352">
        <v>105</v>
      </c>
      <c r="C151" s="204" t="s">
        <v>796</v>
      </c>
      <c r="D151" s="204" t="s">
        <v>157</v>
      </c>
      <c r="E151" s="204" t="s">
        <v>798</v>
      </c>
      <c r="F151" s="353" t="s">
        <v>800</v>
      </c>
      <c r="G151" s="353" t="s">
        <v>605</v>
      </c>
      <c r="H151" s="204" t="s">
        <v>626</v>
      </c>
      <c r="I151" s="204" t="s">
        <v>799</v>
      </c>
      <c r="J151" s="204">
        <v>6000</v>
      </c>
      <c r="K151" s="210">
        <v>40800</v>
      </c>
      <c r="L151" s="204" t="s">
        <v>112</v>
      </c>
      <c r="M151" s="354" t="s">
        <v>769</v>
      </c>
      <c r="N151" s="210" t="str">
        <f>IF(Tabela2[[#This Row],[Tipo]]="matriz",VLOOKUP(Tabela2[[#This Row],[N. de ordem]],Estatísticas!$A$66:$B$1048576,2,FALSE),"")</f>
        <v/>
      </c>
    </row>
    <row r="152" spans="2:14" ht="45.75" hidden="1">
      <c r="B152" s="352">
        <v>106</v>
      </c>
      <c r="C152" s="204" t="s">
        <v>796</v>
      </c>
      <c r="D152" s="204" t="s">
        <v>157</v>
      </c>
      <c r="E152" s="204" t="s">
        <v>801</v>
      </c>
      <c r="F152" s="204"/>
      <c r="G152" s="353" t="s">
        <v>589</v>
      </c>
      <c r="H152" s="204" t="str">
        <f>IF(Tabela2[[#This Row],[Valor já contrado (matriz)]]=0,"Prevista","Em contratação")</f>
        <v>Prevista</v>
      </c>
      <c r="I152" s="204" t="s">
        <v>802</v>
      </c>
      <c r="J152" s="204">
        <v>600000</v>
      </c>
      <c r="K152" s="210">
        <v>36300</v>
      </c>
      <c r="L152" s="204" t="s">
        <v>112</v>
      </c>
      <c r="M152" s="354" t="s">
        <v>769</v>
      </c>
      <c r="N152" s="210">
        <f>IF(Tabela2[[#This Row],[Tipo]]="matriz",VLOOKUP(Tabela2[[#This Row],[N. de ordem]],Estatísticas!$A$66:$B$1048576,2,FALSE),"")</f>
        <v>0</v>
      </c>
    </row>
    <row r="153" spans="2:14" ht="45.75" hidden="1">
      <c r="B153" s="352">
        <v>107</v>
      </c>
      <c r="C153" s="204" t="s">
        <v>796</v>
      </c>
      <c r="D153" s="204" t="s">
        <v>157</v>
      </c>
      <c r="E153" s="204" t="s">
        <v>803</v>
      </c>
      <c r="F153" s="204"/>
      <c r="G153" s="353" t="s">
        <v>589</v>
      </c>
      <c r="H153" s="204" t="str">
        <f>IF(Tabela2[[#This Row],[Valor já contrado (matriz)]]=0,"Prevista","Em contratação")</f>
        <v>Em contratação</v>
      </c>
      <c r="I153" s="204" t="s">
        <v>804</v>
      </c>
      <c r="J153" s="204">
        <v>2</v>
      </c>
      <c r="K153" s="210">
        <v>5000</v>
      </c>
      <c r="L153" s="204" t="s">
        <v>141</v>
      </c>
      <c r="M153" s="354" t="s">
        <v>769</v>
      </c>
      <c r="N153" s="210">
        <f>IF(Tabela2[[#This Row],[Tipo]]="matriz",VLOOKUP(Tabela2[[#This Row],[N. de ordem]],Estatísticas!$A$66:$B$1048576,2,FALSE),"")</f>
        <v>3791.4</v>
      </c>
    </row>
    <row r="154" spans="2:14" ht="45.75" hidden="1">
      <c r="B154" s="352">
        <v>107</v>
      </c>
      <c r="C154" s="204" t="s">
        <v>796</v>
      </c>
      <c r="D154" s="204" t="s">
        <v>157</v>
      </c>
      <c r="E154" s="204" t="s">
        <v>803</v>
      </c>
      <c r="F154" s="204" t="s">
        <v>805</v>
      </c>
      <c r="G154" s="353" t="s">
        <v>605</v>
      </c>
      <c r="H154" s="204" t="str">
        <f>IF(Tabela2[[#This Row],[Valor já contrado (matriz)]]=0,"Prevista","Em contratação")</f>
        <v>Em contratação</v>
      </c>
      <c r="I154" s="204" t="s">
        <v>804</v>
      </c>
      <c r="J154" s="204">
        <v>4</v>
      </c>
      <c r="K154" s="210">
        <v>3791.4</v>
      </c>
      <c r="L154" s="204" t="s">
        <v>141</v>
      </c>
      <c r="M154" s="354" t="s">
        <v>769</v>
      </c>
      <c r="N154" s="210" t="str">
        <f>IF(Tabela2[[#This Row],[Tipo]]="matriz",VLOOKUP(Tabela2[[#This Row],[N. de ordem]],Estatísticas!$A$66:$B$1048576,2,FALSE),"")</f>
        <v/>
      </c>
    </row>
    <row r="155" spans="2:14" ht="45.75" hidden="1">
      <c r="B155" s="352">
        <v>108</v>
      </c>
      <c r="C155" s="204" t="s">
        <v>796</v>
      </c>
      <c r="D155" s="204" t="s">
        <v>157</v>
      </c>
      <c r="E155" s="204" t="s">
        <v>806</v>
      </c>
      <c r="F155" s="204"/>
      <c r="G155" s="353" t="s">
        <v>589</v>
      </c>
      <c r="H155" s="204" t="str">
        <f>IF(Tabela2[[#This Row],[Valor já contrado (matriz)]]=0,"Prevista","Em contratação")</f>
        <v>Em contratação</v>
      </c>
      <c r="I155" s="204" t="s">
        <v>799</v>
      </c>
      <c r="J155" s="204">
        <v>2000</v>
      </c>
      <c r="K155" s="210">
        <v>10000</v>
      </c>
      <c r="L155" s="204" t="s">
        <v>141</v>
      </c>
      <c r="M155" s="354" t="s">
        <v>769</v>
      </c>
      <c r="N155" s="210">
        <f>IF(Tabela2[[#This Row],[Tipo]]="matriz",VLOOKUP(Tabela2[[#This Row],[N. de ordem]],Estatísticas!$A$66:$B$1048576,2,FALSE),"")</f>
        <v>6600</v>
      </c>
    </row>
    <row r="156" spans="2:14" ht="45.75" hidden="1">
      <c r="B156" s="352">
        <v>108</v>
      </c>
      <c r="C156" s="204" t="s">
        <v>796</v>
      </c>
      <c r="D156" s="204" t="s">
        <v>157</v>
      </c>
      <c r="E156" s="204" t="s">
        <v>806</v>
      </c>
      <c r="F156" s="204" t="s">
        <v>807</v>
      </c>
      <c r="G156" s="353" t="s">
        <v>605</v>
      </c>
      <c r="H156" s="204" t="str">
        <f>IF(Tabela2[[#This Row],[Valor já contrado (matriz)]]=0,"Prevista","Em contratação")</f>
        <v>Em contratação</v>
      </c>
      <c r="I156" s="204" t="s">
        <v>799</v>
      </c>
      <c r="J156" s="204">
        <v>10000</v>
      </c>
      <c r="K156" s="210">
        <v>6600</v>
      </c>
      <c r="L156" s="204" t="s">
        <v>141</v>
      </c>
      <c r="M156" s="354" t="s">
        <v>769</v>
      </c>
      <c r="N156" s="210" t="str">
        <f>IF(Tabela2[[#This Row],[Tipo]]="matriz",VLOOKUP(Tabela2[[#This Row],[N. de ordem]],Estatísticas!$A$66:$B$1048576,2,FALSE),"")</f>
        <v/>
      </c>
    </row>
    <row r="157" spans="2:14" ht="45.75" hidden="1">
      <c r="B157" s="352">
        <v>109</v>
      </c>
      <c r="C157" s="204" t="s">
        <v>796</v>
      </c>
      <c r="D157" s="204" t="s">
        <v>157</v>
      </c>
      <c r="E157" s="204" t="s">
        <v>808</v>
      </c>
      <c r="F157" s="204"/>
      <c r="G157" s="353" t="s">
        <v>589</v>
      </c>
      <c r="H157" s="204" t="str">
        <f>IF(Tabela2[[#This Row],[Valor já contrado (matriz)]]=0,"Prevista","Em contratação")</f>
        <v>Prevista</v>
      </c>
      <c r="I157" s="204" t="s">
        <v>799</v>
      </c>
      <c r="J157" s="204">
        <v>5000</v>
      </c>
      <c r="K157" s="210">
        <v>50000</v>
      </c>
      <c r="L157" s="204" t="s">
        <v>141</v>
      </c>
      <c r="M157" s="354" t="s">
        <v>769</v>
      </c>
      <c r="N157" s="210">
        <f>IF(Tabela2[[#This Row],[Tipo]]="matriz",VLOOKUP(Tabela2[[#This Row],[N. de ordem]],Estatísticas!$A$66:$B$1048576,2,FALSE),"")</f>
        <v>0</v>
      </c>
    </row>
    <row r="158" spans="2:14" ht="45.75" hidden="1">
      <c r="B158" s="352">
        <v>110</v>
      </c>
      <c r="C158" s="204" t="s">
        <v>796</v>
      </c>
      <c r="D158" s="204" t="s">
        <v>157</v>
      </c>
      <c r="E158" s="204" t="s">
        <v>809</v>
      </c>
      <c r="F158" s="204"/>
      <c r="G158" s="353" t="s">
        <v>589</v>
      </c>
      <c r="H158" s="204" t="str">
        <f>IF(Tabela2[[#This Row],[Valor já contrado (matriz)]]=0,"Prevista","Em contratação")</f>
        <v>Em contratação</v>
      </c>
      <c r="I158" s="204" t="s">
        <v>810</v>
      </c>
      <c r="J158" s="204">
        <v>30</v>
      </c>
      <c r="K158" s="210">
        <v>24900</v>
      </c>
      <c r="L158" s="204" t="s">
        <v>141</v>
      </c>
      <c r="M158" s="354" t="s">
        <v>769</v>
      </c>
      <c r="N158" s="210">
        <f>IF(Tabela2[[#This Row],[Tipo]]="matriz",VLOOKUP(Tabela2[[#This Row],[N. de ordem]],Estatísticas!$A$66:$B$1048576,2,FALSE),"")</f>
        <v>1860</v>
      </c>
    </row>
    <row r="159" spans="2:14" ht="45.75" hidden="1">
      <c r="B159" s="352">
        <v>110</v>
      </c>
      <c r="C159" s="204" t="s">
        <v>796</v>
      </c>
      <c r="D159" s="204" t="s">
        <v>157</v>
      </c>
      <c r="E159" s="204" t="s">
        <v>809</v>
      </c>
      <c r="F159" s="204" t="s">
        <v>811</v>
      </c>
      <c r="G159" s="353" t="s">
        <v>605</v>
      </c>
      <c r="H159" s="204" t="str">
        <f>IF(Tabela2[[#This Row],[Valor já contrado (matriz)]]=0,"Prevista","Em contratação")</f>
        <v>Em contratação</v>
      </c>
      <c r="I159" s="204" t="s">
        <v>810</v>
      </c>
      <c r="J159" s="204">
        <v>10</v>
      </c>
      <c r="K159" s="210">
        <v>245</v>
      </c>
      <c r="L159" s="204" t="s">
        <v>141</v>
      </c>
      <c r="M159" s="354" t="s">
        <v>769</v>
      </c>
      <c r="N159" s="210" t="str">
        <f>IF(Tabela2[[#This Row],[Tipo]]="matriz",VLOOKUP(Tabela2[[#This Row],[N. de ordem]],Estatísticas!$A$66:$B$1048576,2,FALSE),"")</f>
        <v/>
      </c>
    </row>
    <row r="160" spans="2:14" ht="45.75" hidden="1">
      <c r="B160" s="352">
        <v>110</v>
      </c>
      <c r="C160" s="204" t="s">
        <v>796</v>
      </c>
      <c r="D160" s="204" t="s">
        <v>157</v>
      </c>
      <c r="E160" s="204" t="s">
        <v>809</v>
      </c>
      <c r="F160" s="204" t="s">
        <v>812</v>
      </c>
      <c r="G160" s="353" t="s">
        <v>605</v>
      </c>
      <c r="H160" s="204" t="str">
        <f>IF(Tabela2[[#This Row],[Valor já contrado (matriz)]]=0,"Prevista","Em contratação")</f>
        <v>Em contratação</v>
      </c>
      <c r="I160" s="204" t="s">
        <v>810</v>
      </c>
      <c r="J160" s="204">
        <v>5</v>
      </c>
      <c r="K160" s="210">
        <v>900</v>
      </c>
      <c r="L160" s="204" t="s">
        <v>141</v>
      </c>
      <c r="M160" s="354" t="s">
        <v>769</v>
      </c>
      <c r="N160" s="210" t="str">
        <f>IF(Tabela2[[#This Row],[Tipo]]="matriz",VLOOKUP(Tabela2[[#This Row],[N. de ordem]],Estatísticas!$A$66:$B$1048576,2,FALSE),"")</f>
        <v/>
      </c>
    </row>
    <row r="161" spans="2:14" ht="45.75" hidden="1">
      <c r="B161" s="352">
        <v>110</v>
      </c>
      <c r="C161" s="204" t="s">
        <v>796</v>
      </c>
      <c r="D161" s="204" t="s">
        <v>157</v>
      </c>
      <c r="E161" s="204" t="s">
        <v>809</v>
      </c>
      <c r="F161" s="204" t="s">
        <v>813</v>
      </c>
      <c r="G161" s="353" t="s">
        <v>605</v>
      </c>
      <c r="H161" s="204" t="str">
        <f>IF(Tabela2[[#This Row],[Valor já contrado (matriz)]]=0,"Prevista","Em contratação")</f>
        <v>Em contratação</v>
      </c>
      <c r="I161" s="204" t="s">
        <v>810</v>
      </c>
      <c r="J161" s="204">
        <v>4</v>
      </c>
      <c r="K161" s="210">
        <v>715</v>
      </c>
      <c r="L161" s="204" t="s">
        <v>141</v>
      </c>
      <c r="M161" s="354" t="s">
        <v>769</v>
      </c>
      <c r="N161" s="210" t="str">
        <f>IF(Tabela2[[#This Row],[Tipo]]="matriz",VLOOKUP(Tabela2[[#This Row],[N. de ordem]],Estatísticas!$A$66:$B$1048576,2,FALSE),"")</f>
        <v/>
      </c>
    </row>
    <row r="162" spans="2:14" ht="45.75" hidden="1">
      <c r="B162" s="352">
        <v>111</v>
      </c>
      <c r="C162" s="204" t="s">
        <v>796</v>
      </c>
      <c r="D162" s="204" t="s">
        <v>157</v>
      </c>
      <c r="E162" s="204" t="s">
        <v>814</v>
      </c>
      <c r="F162" s="204"/>
      <c r="G162" s="353" t="s">
        <v>589</v>
      </c>
      <c r="H162" s="204" t="str">
        <f>IF(Tabela2[[#This Row],[Valor já contrado (matriz)]]=0,"Prevista","Em contratação")</f>
        <v>Em contratação</v>
      </c>
      <c r="I162" s="204" t="s">
        <v>781</v>
      </c>
      <c r="J162" s="204">
        <v>50</v>
      </c>
      <c r="K162" s="210">
        <v>49500</v>
      </c>
      <c r="L162" s="204" t="s">
        <v>141</v>
      </c>
      <c r="M162" s="354" t="s">
        <v>769</v>
      </c>
      <c r="N162" s="210">
        <f>IF(Tabela2[[#This Row],[Tipo]]="matriz",VLOOKUP(Tabela2[[#This Row],[N. de ordem]],Estatísticas!$A$66:$B$1048576,2,FALSE),"")</f>
        <v>61750.020000000004</v>
      </c>
    </row>
    <row r="163" spans="2:14" ht="45.75" hidden="1">
      <c r="B163" s="352">
        <v>111</v>
      </c>
      <c r="C163" s="204" t="s">
        <v>796</v>
      </c>
      <c r="D163" s="204" t="s">
        <v>157</v>
      </c>
      <c r="E163" s="204" t="s">
        <v>814</v>
      </c>
      <c r="F163" s="204" t="s">
        <v>815</v>
      </c>
      <c r="G163" s="353" t="s">
        <v>605</v>
      </c>
      <c r="H163" s="204" t="str">
        <f>IF(Tabela2[[#This Row],[Valor já contrado (matriz)]]=0,"Prevista","Em contratação")</f>
        <v>Em contratação</v>
      </c>
      <c r="I163" s="204" t="s">
        <v>781</v>
      </c>
      <c r="J163" s="204">
        <v>30</v>
      </c>
      <c r="K163" s="210">
        <v>21090</v>
      </c>
      <c r="L163" s="204" t="s">
        <v>141</v>
      </c>
      <c r="M163" s="354" t="s">
        <v>769</v>
      </c>
      <c r="N163" s="210" t="str">
        <f>IF(Tabela2[[#This Row],[Tipo]]="matriz",VLOOKUP(Tabela2[[#This Row],[N. de ordem]],Estatísticas!$A$66:$B$1048576,2,FALSE),"")</f>
        <v/>
      </c>
    </row>
    <row r="164" spans="2:14" ht="45.75" hidden="1">
      <c r="B164" s="352">
        <v>111</v>
      </c>
      <c r="C164" s="204" t="s">
        <v>796</v>
      </c>
      <c r="D164" s="204" t="s">
        <v>157</v>
      </c>
      <c r="E164" s="204" t="s">
        <v>814</v>
      </c>
      <c r="F164" s="204" t="s">
        <v>816</v>
      </c>
      <c r="G164" s="353" t="s">
        <v>605</v>
      </c>
      <c r="H164" s="204" t="str">
        <f>IF(Tabela2[[#This Row],[Valor já contrado (matriz)]]=0,"Prevista","Em contratação")</f>
        <v>Em contratação</v>
      </c>
      <c r="I164" s="204" t="s">
        <v>781</v>
      </c>
      <c r="J164" s="204">
        <v>6</v>
      </c>
      <c r="K164" s="210">
        <v>12739.62</v>
      </c>
      <c r="L164" s="204" t="s">
        <v>141</v>
      </c>
      <c r="M164" s="354" t="s">
        <v>769</v>
      </c>
      <c r="N164" s="210" t="str">
        <f>IF(Tabela2[[#This Row],[Tipo]]="matriz",VLOOKUP(Tabela2[[#This Row],[N. de ordem]],Estatísticas!$A$66:$B$1048576,2,FALSE),"")</f>
        <v/>
      </c>
    </row>
    <row r="165" spans="2:14" ht="45.75" hidden="1">
      <c r="B165" s="352">
        <v>111</v>
      </c>
      <c r="C165" s="204" t="s">
        <v>796</v>
      </c>
      <c r="D165" s="204" t="s">
        <v>157</v>
      </c>
      <c r="E165" s="204" t="s">
        <v>814</v>
      </c>
      <c r="F165" s="204" t="s">
        <v>817</v>
      </c>
      <c r="G165" s="353" t="s">
        <v>605</v>
      </c>
      <c r="H165" s="204" t="str">
        <f>IF(Tabela2[[#This Row],[Valor já contrado (matriz)]]=0,"Prevista","Em contratação")</f>
        <v>Em contratação</v>
      </c>
      <c r="I165" s="204" t="s">
        <v>781</v>
      </c>
      <c r="J165" s="204">
        <v>1</v>
      </c>
      <c r="K165" s="210">
        <v>13440</v>
      </c>
      <c r="L165" s="204" t="s">
        <v>141</v>
      </c>
      <c r="M165" s="354" t="s">
        <v>769</v>
      </c>
      <c r="N165" s="210" t="str">
        <f>IF(Tabela2[[#This Row],[Tipo]]="matriz",VLOOKUP(Tabela2[[#This Row],[N. de ordem]],Estatísticas!$A$66:$B$1048576,2,FALSE),"")</f>
        <v/>
      </c>
    </row>
    <row r="166" spans="2:14" ht="45.75" hidden="1">
      <c r="B166" s="352">
        <v>111</v>
      </c>
      <c r="C166" s="204" t="s">
        <v>796</v>
      </c>
      <c r="D166" s="204" t="s">
        <v>157</v>
      </c>
      <c r="E166" s="204" t="s">
        <v>814</v>
      </c>
      <c r="F166" s="204" t="s">
        <v>818</v>
      </c>
      <c r="G166" s="353" t="s">
        <v>605</v>
      </c>
      <c r="H166" s="204" t="str">
        <f>IF(Tabela2[[#This Row],[Valor já contrado (matriz)]]=0,"Prevista","Em contratação")</f>
        <v>Em contratação</v>
      </c>
      <c r="I166" s="204" t="s">
        <v>781</v>
      </c>
      <c r="J166" s="204">
        <v>1</v>
      </c>
      <c r="K166" s="210">
        <v>14480.4</v>
      </c>
      <c r="L166" s="204" t="s">
        <v>141</v>
      </c>
      <c r="M166" s="354" t="s">
        <v>769</v>
      </c>
      <c r="N166" s="210" t="str">
        <f>IF(Tabela2[[#This Row],[Tipo]]="matriz",VLOOKUP(Tabela2[[#This Row],[N. de ordem]],Estatísticas!$A$66:$B$1048576,2,FALSE),"")</f>
        <v/>
      </c>
    </row>
    <row r="167" spans="2:14" ht="45.75" hidden="1">
      <c r="B167" s="352">
        <v>112</v>
      </c>
      <c r="C167" s="204" t="s">
        <v>796</v>
      </c>
      <c r="D167" s="204" t="s">
        <v>157</v>
      </c>
      <c r="E167" s="204" t="s">
        <v>819</v>
      </c>
      <c r="F167" s="204"/>
      <c r="G167" s="353" t="s">
        <v>589</v>
      </c>
      <c r="H167" s="204" t="str">
        <f>IF(Tabela2[[#This Row],[Valor já contrado (matriz)]]=0,"Prevista","Em contratação")</f>
        <v>Em contratação</v>
      </c>
      <c r="I167" s="204" t="s">
        <v>781</v>
      </c>
      <c r="J167" s="204">
        <v>4</v>
      </c>
      <c r="K167" s="210">
        <v>27000</v>
      </c>
      <c r="L167" s="204" t="s">
        <v>141</v>
      </c>
      <c r="M167" s="354" t="s">
        <v>769</v>
      </c>
      <c r="N167" s="210">
        <f>IF(Tabela2[[#This Row],[Tipo]]="matriz",VLOOKUP(Tabela2[[#This Row],[N. de ordem]],Estatísticas!$A$66:$B$1048576,2,FALSE),"")</f>
        <v>8920</v>
      </c>
    </row>
    <row r="168" spans="2:14" ht="45.75" hidden="1">
      <c r="B168" s="352">
        <v>112</v>
      </c>
      <c r="C168" s="204" t="s">
        <v>796</v>
      </c>
      <c r="D168" s="204" t="s">
        <v>157</v>
      </c>
      <c r="E168" s="204" t="s">
        <v>819</v>
      </c>
      <c r="F168" s="204" t="s">
        <v>820</v>
      </c>
      <c r="G168" s="353" t="s">
        <v>605</v>
      </c>
      <c r="H168" s="204" t="str">
        <f>IF(Tabela2[[#This Row],[Valor já contrado (matriz)]]=0,"Prevista","Em contratação")</f>
        <v>Em contratação</v>
      </c>
      <c r="I168" s="204" t="s">
        <v>781</v>
      </c>
      <c r="J168" s="204">
        <v>1</v>
      </c>
      <c r="K168" s="210">
        <v>750</v>
      </c>
      <c r="L168" s="204" t="s">
        <v>141</v>
      </c>
      <c r="M168" s="354" t="s">
        <v>769</v>
      </c>
      <c r="N168" s="210" t="str">
        <f>IF(Tabela2[[#This Row],[Tipo]]="matriz",VLOOKUP(Tabela2[[#This Row],[N. de ordem]],Estatísticas!$A$66:$B$1048576,2,FALSE),"")</f>
        <v/>
      </c>
    </row>
    <row r="169" spans="2:14" ht="45.75" hidden="1">
      <c r="B169" s="352">
        <v>112</v>
      </c>
      <c r="C169" s="204" t="s">
        <v>796</v>
      </c>
      <c r="D169" s="204" t="s">
        <v>157</v>
      </c>
      <c r="E169" s="204" t="s">
        <v>819</v>
      </c>
      <c r="F169" s="204" t="s">
        <v>821</v>
      </c>
      <c r="G169" s="353" t="s">
        <v>605</v>
      </c>
      <c r="H169" s="204" t="str">
        <f>IF(Tabela2[[#This Row],[Valor já contrado (matriz)]]=0,"Prevista","Em contratação")</f>
        <v>Em contratação</v>
      </c>
      <c r="I169" s="204" t="s">
        <v>781</v>
      </c>
      <c r="J169" s="204">
        <v>2</v>
      </c>
      <c r="K169" s="210">
        <v>3800</v>
      </c>
      <c r="L169" s="204" t="s">
        <v>141</v>
      </c>
      <c r="M169" s="354" t="s">
        <v>769</v>
      </c>
      <c r="N169" s="210" t="str">
        <f>IF(Tabela2[[#This Row],[Tipo]]="matriz",VLOOKUP(Tabela2[[#This Row],[N. de ordem]],Estatísticas!$A$66:$B$1048576,2,FALSE),"")</f>
        <v/>
      </c>
    </row>
    <row r="170" spans="2:14" ht="45.75" hidden="1">
      <c r="B170" s="352">
        <v>112</v>
      </c>
      <c r="C170" s="204" t="s">
        <v>796</v>
      </c>
      <c r="D170" s="204" t="s">
        <v>157</v>
      </c>
      <c r="E170" s="204" t="s">
        <v>819</v>
      </c>
      <c r="F170" s="204" t="s">
        <v>822</v>
      </c>
      <c r="G170" s="353" t="s">
        <v>605</v>
      </c>
      <c r="H170" s="204" t="str">
        <f>IF(Tabela2[[#This Row],[Valor já contrado (matriz)]]=0,"Prevista","Em contratação")</f>
        <v>Em contratação</v>
      </c>
      <c r="I170" s="204" t="s">
        <v>781</v>
      </c>
      <c r="J170" s="204">
        <v>1</v>
      </c>
      <c r="K170" s="210">
        <v>4370</v>
      </c>
      <c r="L170" s="204" t="s">
        <v>141</v>
      </c>
      <c r="M170" s="354" t="s">
        <v>769</v>
      </c>
      <c r="N170" s="210" t="str">
        <f>IF(Tabela2[[#This Row],[Tipo]]="matriz",VLOOKUP(Tabela2[[#This Row],[N. de ordem]],Estatísticas!$A$66:$B$1048576,2,FALSE),"")</f>
        <v/>
      </c>
    </row>
    <row r="171" spans="2:14" ht="45.75" hidden="1">
      <c r="B171" s="352">
        <v>113</v>
      </c>
      <c r="C171" s="204" t="s">
        <v>796</v>
      </c>
      <c r="D171" s="204" t="s">
        <v>157</v>
      </c>
      <c r="E171" s="204" t="s">
        <v>823</v>
      </c>
      <c r="F171" s="204"/>
      <c r="G171" s="353" t="s">
        <v>589</v>
      </c>
      <c r="H171" s="204" t="str">
        <f>IF(Tabela2[[#This Row],[Valor já contrado (matriz)]]=0,"Prevista","Em contratação")</f>
        <v>Prevista</v>
      </c>
      <c r="I171" s="204" t="s">
        <v>781</v>
      </c>
      <c r="J171" s="204">
        <v>250</v>
      </c>
      <c r="K171" s="210">
        <v>25000</v>
      </c>
      <c r="L171" s="204" t="s">
        <v>141</v>
      </c>
      <c r="M171" s="354" t="s">
        <v>769</v>
      </c>
      <c r="N171" s="210">
        <f>IF(Tabela2[[#This Row],[Tipo]]="matriz",VLOOKUP(Tabela2[[#This Row],[N. de ordem]],Estatísticas!$A$66:$B$1048576,2,FALSE),"")</f>
        <v>0</v>
      </c>
    </row>
    <row r="172" spans="2:14" ht="45.75" hidden="1">
      <c r="B172" s="352">
        <v>114</v>
      </c>
      <c r="C172" s="204" t="s">
        <v>796</v>
      </c>
      <c r="D172" s="204" t="s">
        <v>157</v>
      </c>
      <c r="E172" s="204" t="s">
        <v>824</v>
      </c>
      <c r="F172" s="204"/>
      <c r="G172" s="353" t="s">
        <v>589</v>
      </c>
      <c r="H172" s="204" t="str">
        <f>IF(Tabela2[[#This Row],[Valor já contrado (matriz)]]=0,"Prevista","Em contratação")</f>
        <v>Prevista</v>
      </c>
      <c r="I172" s="204" t="s">
        <v>799</v>
      </c>
      <c r="J172" s="204">
        <v>500</v>
      </c>
      <c r="K172" s="210">
        <v>50000</v>
      </c>
      <c r="L172" s="204" t="s">
        <v>112</v>
      </c>
      <c r="M172" s="354" t="s">
        <v>769</v>
      </c>
      <c r="N172" s="210">
        <f>IF(Tabela2[[#This Row],[Tipo]]="matriz",VLOOKUP(Tabela2[[#This Row],[N. de ordem]],Estatísticas!$A$66:$B$1048576,2,FALSE),"")</f>
        <v>0</v>
      </c>
    </row>
    <row r="173" spans="2:14" ht="45.75" hidden="1">
      <c r="B173" s="352">
        <v>115</v>
      </c>
      <c r="C173" s="204" t="s">
        <v>796</v>
      </c>
      <c r="D173" s="204" t="s">
        <v>157</v>
      </c>
      <c r="E173" s="204" t="s">
        <v>825</v>
      </c>
      <c r="F173" s="353"/>
      <c r="G173" s="353" t="s">
        <v>589</v>
      </c>
      <c r="H173" s="204" t="str">
        <f>IF(Tabela2[[#This Row],[Valor já contrado (matriz)]]=0,"Prevista","Em contratação")</f>
        <v>Prevista</v>
      </c>
      <c r="I173" s="204" t="s">
        <v>826</v>
      </c>
      <c r="J173" s="204">
        <v>10</v>
      </c>
      <c r="K173" s="210">
        <v>17000</v>
      </c>
      <c r="L173" s="204" t="s">
        <v>141</v>
      </c>
      <c r="M173" s="354" t="s">
        <v>769</v>
      </c>
      <c r="N173" s="210">
        <f>IF(Tabela2[[#This Row],[Tipo]]="matriz",VLOOKUP(Tabela2[[#This Row],[N. de ordem]],Estatísticas!$A$66:$B$1048576,2,FALSE),"")</f>
        <v>0</v>
      </c>
    </row>
    <row r="174" spans="2:14" ht="45.75" hidden="1">
      <c r="B174" s="352">
        <v>116</v>
      </c>
      <c r="C174" s="204" t="s">
        <v>796</v>
      </c>
      <c r="D174" s="204" t="s">
        <v>157</v>
      </c>
      <c r="E174" s="204" t="s">
        <v>827</v>
      </c>
      <c r="F174" s="353"/>
      <c r="G174" s="353" t="s">
        <v>589</v>
      </c>
      <c r="H174" s="204" t="str">
        <f>IF(Tabela2[[#This Row],[Valor já contrado (matriz)]]=0,"Prevista","Em contratação")</f>
        <v>Em contratação</v>
      </c>
      <c r="I174" s="204" t="s">
        <v>826</v>
      </c>
      <c r="J174" s="204">
        <v>6</v>
      </c>
      <c r="K174" s="210">
        <v>9000</v>
      </c>
      <c r="L174" s="204" t="s">
        <v>141</v>
      </c>
      <c r="M174" s="354" t="s">
        <v>769</v>
      </c>
      <c r="N174" s="210">
        <f>IF(Tabela2[[#This Row],[Tipo]]="matriz",VLOOKUP(Tabela2[[#This Row],[N. de ordem]],Estatísticas!$A$66:$B$1048576,2,FALSE),"")</f>
        <v>8799.6</v>
      </c>
    </row>
    <row r="175" spans="2:14" ht="45.75" hidden="1">
      <c r="B175" s="352">
        <v>116</v>
      </c>
      <c r="C175" s="204" t="s">
        <v>796</v>
      </c>
      <c r="D175" s="204" t="s">
        <v>157</v>
      </c>
      <c r="E175" s="204" t="s">
        <v>827</v>
      </c>
      <c r="F175" s="353" t="s">
        <v>828</v>
      </c>
      <c r="G175" s="353" t="s">
        <v>605</v>
      </c>
      <c r="H175" s="204" t="s">
        <v>626</v>
      </c>
      <c r="I175" s="204" t="s">
        <v>826</v>
      </c>
      <c r="J175" s="204">
        <v>6</v>
      </c>
      <c r="K175" s="210">
        <v>8799.6</v>
      </c>
      <c r="L175" s="204" t="s">
        <v>141</v>
      </c>
      <c r="M175" s="354" t="s">
        <v>769</v>
      </c>
      <c r="N175" s="210" t="str">
        <f>IF(Tabela2[[#This Row],[Tipo]]="matriz",VLOOKUP(Tabela2[[#This Row],[N. de ordem]],Estatísticas!$A$66:$B$1048576,2,FALSE),"")</f>
        <v/>
      </c>
    </row>
    <row r="176" spans="2:14" ht="45.75" hidden="1">
      <c r="B176" s="352">
        <v>117</v>
      </c>
      <c r="C176" s="204" t="s">
        <v>796</v>
      </c>
      <c r="D176" s="204" t="s">
        <v>157</v>
      </c>
      <c r="E176" s="204" t="s">
        <v>829</v>
      </c>
      <c r="F176" s="204"/>
      <c r="G176" s="353" t="s">
        <v>589</v>
      </c>
      <c r="H176" s="204" t="str">
        <f>IF(Tabela2[[#This Row],[Valor já contrado (matriz)]]=0,"Prevista","Em contratação")</f>
        <v>Em contratação</v>
      </c>
      <c r="I176" s="204" t="s">
        <v>826</v>
      </c>
      <c r="J176" s="204">
        <v>9</v>
      </c>
      <c r="K176" s="210">
        <v>12000</v>
      </c>
      <c r="L176" s="204" t="s">
        <v>141</v>
      </c>
      <c r="M176" s="354" t="s">
        <v>769</v>
      </c>
      <c r="N176" s="210">
        <f>IF(Tabela2[[#This Row],[Tipo]]="matriz",VLOOKUP(Tabela2[[#This Row],[N. de ordem]],Estatísticas!$A$66:$B$1048576,2,FALSE),"")</f>
        <v>10890</v>
      </c>
    </row>
    <row r="177" spans="2:14" ht="45.75" hidden="1">
      <c r="B177" s="352">
        <v>117</v>
      </c>
      <c r="C177" s="204" t="s">
        <v>796</v>
      </c>
      <c r="D177" s="204" t="s">
        <v>157</v>
      </c>
      <c r="E177" s="204" t="s">
        <v>829</v>
      </c>
      <c r="F177" s="204" t="s">
        <v>830</v>
      </c>
      <c r="G177" s="353" t="s">
        <v>605</v>
      </c>
      <c r="H177" s="204" t="s">
        <v>626</v>
      </c>
      <c r="I177" s="204" t="s">
        <v>826</v>
      </c>
      <c r="J177" s="204">
        <v>9</v>
      </c>
      <c r="K177" s="210">
        <v>10890</v>
      </c>
      <c r="L177" s="204" t="s">
        <v>141</v>
      </c>
      <c r="M177" s="354" t="s">
        <v>769</v>
      </c>
      <c r="N177" s="210" t="str">
        <f>IF(Tabela2[[#This Row],[Tipo]]="matriz",VLOOKUP(Tabela2[[#This Row],[N. de ordem]],Estatísticas!$A$66:$B$1048576,2,FALSE),"")</f>
        <v/>
      </c>
    </row>
    <row r="178" spans="2:14" ht="45.75" hidden="1">
      <c r="B178" s="352">
        <v>118</v>
      </c>
      <c r="C178" s="204" t="s">
        <v>796</v>
      </c>
      <c r="D178" s="204" t="s">
        <v>157</v>
      </c>
      <c r="E178" s="204" t="s">
        <v>831</v>
      </c>
      <c r="F178" s="204"/>
      <c r="G178" s="353" t="s">
        <v>589</v>
      </c>
      <c r="H178" s="204" t="str">
        <f>IF(Tabela2[[#This Row],[Valor já contrado (matriz)]]=0,"Prevista","Em contratação")</f>
        <v>Em contratação</v>
      </c>
      <c r="I178" s="204" t="s">
        <v>826</v>
      </c>
      <c r="J178" s="204">
        <v>10</v>
      </c>
      <c r="K178" s="210">
        <v>18000</v>
      </c>
      <c r="L178" s="204" t="s">
        <v>141</v>
      </c>
      <c r="M178" s="354" t="s">
        <v>769</v>
      </c>
      <c r="N178" s="210">
        <f>IF(Tabela2[[#This Row],[Tipo]]="matriz",VLOOKUP(Tabela2[[#This Row],[N. de ordem]],Estatísticas!$A$66:$B$1048576,2,FALSE),"")</f>
        <v>17324.240000000002</v>
      </c>
    </row>
    <row r="179" spans="2:14" ht="45.75" hidden="1">
      <c r="B179" s="352">
        <v>118</v>
      </c>
      <c r="C179" s="204" t="s">
        <v>796</v>
      </c>
      <c r="D179" s="204" t="s">
        <v>157</v>
      </c>
      <c r="E179" s="204" t="s">
        <v>831</v>
      </c>
      <c r="F179" s="204" t="s">
        <v>832</v>
      </c>
      <c r="G179" s="353" t="s">
        <v>605</v>
      </c>
      <c r="H179" s="204" t="str">
        <f>IF(Tabela2[[#This Row],[Valor já contrado (matriz)]]=0,"Prevista","Em contratação")</f>
        <v>Em contratação</v>
      </c>
      <c r="I179" s="204" t="s">
        <v>826</v>
      </c>
      <c r="J179" s="204">
        <v>10</v>
      </c>
      <c r="K179" s="210">
        <v>17324.240000000002</v>
      </c>
      <c r="L179" s="204" t="s">
        <v>141</v>
      </c>
      <c r="M179" s="354" t="s">
        <v>769</v>
      </c>
      <c r="N179" s="210" t="str">
        <f>IF(Tabela2[[#This Row],[Tipo]]="matriz",VLOOKUP(Tabela2[[#This Row],[N. de ordem]],Estatísticas!$A$66:$B$1048576,2,FALSE),"")</f>
        <v/>
      </c>
    </row>
    <row r="180" spans="2:14" ht="45.75" hidden="1">
      <c r="B180" s="352">
        <v>119</v>
      </c>
      <c r="C180" s="204" t="s">
        <v>796</v>
      </c>
      <c r="D180" s="204" t="s">
        <v>157</v>
      </c>
      <c r="E180" s="204" t="s">
        <v>833</v>
      </c>
      <c r="F180" s="204"/>
      <c r="G180" s="353" t="s">
        <v>589</v>
      </c>
      <c r="H180" s="204" t="str">
        <f>IF(Tabela2[[#This Row],[Valor já contrado (matriz)]]=0,"Prevista","Em contratação")</f>
        <v>Prevista</v>
      </c>
      <c r="I180" s="204" t="s">
        <v>826</v>
      </c>
      <c r="J180" s="204">
        <v>1</v>
      </c>
      <c r="K180" s="210">
        <v>1200</v>
      </c>
      <c r="L180" s="204" t="s">
        <v>141</v>
      </c>
      <c r="M180" s="354" t="s">
        <v>769</v>
      </c>
      <c r="N180" s="210">
        <f>IF(Tabela2[[#This Row],[Tipo]]="matriz",VLOOKUP(Tabela2[[#This Row],[N. de ordem]],Estatísticas!$A$66:$B$1048576,2,FALSE),"")</f>
        <v>0</v>
      </c>
    </row>
    <row r="181" spans="2:14" ht="45.75" hidden="1">
      <c r="B181" s="352">
        <v>120</v>
      </c>
      <c r="C181" s="204" t="s">
        <v>796</v>
      </c>
      <c r="D181" s="204" t="s">
        <v>157</v>
      </c>
      <c r="E181" s="204" t="s">
        <v>834</v>
      </c>
      <c r="F181" s="204"/>
      <c r="G181" s="353" t="s">
        <v>589</v>
      </c>
      <c r="H181" s="204" t="str">
        <f>IF(Tabela2[[#This Row],[Valor já contrado (matriz)]]=0,"Prevista","Em contratação")</f>
        <v>Em contratação</v>
      </c>
      <c r="I181" s="204" t="s">
        <v>826</v>
      </c>
      <c r="J181" s="204">
        <v>2</v>
      </c>
      <c r="K181" s="210">
        <v>600</v>
      </c>
      <c r="L181" s="204" t="s">
        <v>141</v>
      </c>
      <c r="M181" s="354" t="s">
        <v>769</v>
      </c>
      <c r="N181" s="210">
        <f>IF(Tabela2[[#This Row],[Tipo]]="matriz",VLOOKUP(Tabela2[[#This Row],[N. de ordem]],Estatísticas!$A$66:$B$1048576,2,FALSE),"")</f>
        <v>476</v>
      </c>
    </row>
    <row r="182" spans="2:14" ht="45.75" hidden="1">
      <c r="B182" s="352">
        <v>120</v>
      </c>
      <c r="C182" s="204" t="s">
        <v>796</v>
      </c>
      <c r="D182" s="204" t="s">
        <v>157</v>
      </c>
      <c r="E182" s="204" t="s">
        <v>834</v>
      </c>
      <c r="F182" s="204" t="s">
        <v>835</v>
      </c>
      <c r="G182" s="353" t="s">
        <v>605</v>
      </c>
      <c r="H182" s="204" t="str">
        <f>IF(Tabela2[[#This Row],[Valor já contrado (matriz)]]=0,"Prevista","Em contratação")</f>
        <v>Em contratação</v>
      </c>
      <c r="I182" s="204" t="s">
        <v>826</v>
      </c>
      <c r="J182" s="204">
        <v>2</v>
      </c>
      <c r="K182" s="210">
        <v>476</v>
      </c>
      <c r="L182" s="204" t="s">
        <v>141</v>
      </c>
      <c r="M182" s="354" t="s">
        <v>769</v>
      </c>
      <c r="N182" s="210" t="str">
        <f>IF(Tabela2[[#This Row],[Tipo]]="matriz",VLOOKUP(Tabela2[[#This Row],[N. de ordem]],Estatísticas!$A$66:$B$1048576,2,FALSE),"")</f>
        <v/>
      </c>
    </row>
    <row r="183" spans="2:14" ht="45.75" hidden="1">
      <c r="B183" s="352">
        <v>121</v>
      </c>
      <c r="C183" s="204" t="s">
        <v>796</v>
      </c>
      <c r="D183" s="204" t="s">
        <v>157</v>
      </c>
      <c r="E183" s="204" t="s">
        <v>836</v>
      </c>
      <c r="F183" s="204"/>
      <c r="G183" s="353" t="s">
        <v>589</v>
      </c>
      <c r="H183" s="204" t="str">
        <f>IF(Tabela2[[#This Row],[Valor já contrado (matriz)]]=0,"Prevista","Em contratação")</f>
        <v>Em contratação</v>
      </c>
      <c r="I183" s="204" t="s">
        <v>826</v>
      </c>
      <c r="J183" s="204">
        <v>6</v>
      </c>
      <c r="K183" s="210">
        <v>17000</v>
      </c>
      <c r="L183" s="204" t="s">
        <v>141</v>
      </c>
      <c r="M183" s="354" t="s">
        <v>769</v>
      </c>
      <c r="N183" s="210">
        <f>IF(Tabela2[[#This Row],[Tipo]]="matriz",VLOOKUP(Tabela2[[#This Row],[N. de ordem]],Estatísticas!$A$66:$B$1048576,2,FALSE),"")</f>
        <v>14807.52</v>
      </c>
    </row>
    <row r="184" spans="2:14" ht="45.75" hidden="1">
      <c r="B184" s="352">
        <v>121</v>
      </c>
      <c r="C184" s="204" t="s">
        <v>796</v>
      </c>
      <c r="D184" s="204" t="s">
        <v>157</v>
      </c>
      <c r="E184" s="204" t="s">
        <v>836</v>
      </c>
      <c r="F184" s="204" t="s">
        <v>837</v>
      </c>
      <c r="G184" s="353" t="s">
        <v>605</v>
      </c>
      <c r="H184" s="204" t="str">
        <f>IF(Tabela2[[#This Row],[Valor já contrado (matriz)]]=0,"Prevista","Em contratação")</f>
        <v>Em contratação</v>
      </c>
      <c r="I184" s="204" t="s">
        <v>826</v>
      </c>
      <c r="J184" s="204">
        <v>4</v>
      </c>
      <c r="K184" s="210">
        <v>9871.68</v>
      </c>
      <c r="L184" s="204" t="s">
        <v>141</v>
      </c>
      <c r="M184" s="354" t="s">
        <v>769</v>
      </c>
      <c r="N184" s="210" t="str">
        <f>IF(Tabela2[[#This Row],[Tipo]]="matriz",VLOOKUP(Tabela2[[#This Row],[N. de ordem]],Estatísticas!$A$66:$B$1048576,2,FALSE),"")</f>
        <v/>
      </c>
    </row>
    <row r="185" spans="2:14" ht="45.75" hidden="1">
      <c r="B185" s="352">
        <v>121</v>
      </c>
      <c r="C185" s="204" t="s">
        <v>796</v>
      </c>
      <c r="D185" s="204" t="s">
        <v>157</v>
      </c>
      <c r="E185" s="204" t="s">
        <v>836</v>
      </c>
      <c r="F185" s="204" t="s">
        <v>838</v>
      </c>
      <c r="G185" s="353" t="s">
        <v>605</v>
      </c>
      <c r="H185" s="204" t="str">
        <f>IF(Tabela2[[#This Row],[Valor já contrado (matriz)]]=0,"Prevista","Em contratação")</f>
        <v>Em contratação</v>
      </c>
      <c r="I185" s="204" t="s">
        <v>826</v>
      </c>
      <c r="J185" s="204">
        <v>2</v>
      </c>
      <c r="K185" s="210">
        <v>4935.84</v>
      </c>
      <c r="L185" s="204" t="s">
        <v>141</v>
      </c>
      <c r="M185" s="354" t="s">
        <v>769</v>
      </c>
      <c r="N185" s="210" t="str">
        <f>IF(Tabela2[[#This Row],[Tipo]]="matriz",VLOOKUP(Tabela2[[#This Row],[N. de ordem]],Estatísticas!$A$66:$B$1048576,2,FALSE),"")</f>
        <v/>
      </c>
    </row>
    <row r="186" spans="2:14" ht="45.75" hidden="1">
      <c r="B186" s="352">
        <v>122</v>
      </c>
      <c r="C186" s="204" t="s">
        <v>796</v>
      </c>
      <c r="D186" s="204" t="s">
        <v>157</v>
      </c>
      <c r="E186" s="204" t="s">
        <v>839</v>
      </c>
      <c r="F186" s="204"/>
      <c r="G186" s="353" t="s">
        <v>589</v>
      </c>
      <c r="H186" s="204" t="str">
        <f>IF(Tabela2[[#This Row],[Valor já contrado (matriz)]]=0,"Prevista","Em contratação")</f>
        <v>Em contratação</v>
      </c>
      <c r="I186" s="204" t="s">
        <v>826</v>
      </c>
      <c r="J186" s="204">
        <v>5</v>
      </c>
      <c r="K186" s="210">
        <v>5000</v>
      </c>
      <c r="L186" s="204" t="s">
        <v>141</v>
      </c>
      <c r="M186" s="354" t="s">
        <v>769</v>
      </c>
      <c r="N186" s="210">
        <f>IF(Tabela2[[#This Row],[Tipo]]="matriz",VLOOKUP(Tabela2[[#This Row],[N. de ordem]],Estatísticas!$A$66:$B$1048576,2,FALSE),"")</f>
        <v>900</v>
      </c>
    </row>
    <row r="187" spans="2:14" ht="45.75" hidden="1">
      <c r="B187" s="352">
        <v>122</v>
      </c>
      <c r="C187" s="204" t="s">
        <v>796</v>
      </c>
      <c r="D187" s="204" t="s">
        <v>157</v>
      </c>
      <c r="E187" s="204" t="s">
        <v>839</v>
      </c>
      <c r="F187" s="204" t="s">
        <v>840</v>
      </c>
      <c r="G187" s="353" t="s">
        <v>605</v>
      </c>
      <c r="H187" s="204" t="str">
        <f>IF(Tabela2[[#This Row],[Valor já contrado (matriz)]]=0,"Prevista","Em contratação")</f>
        <v>Em contratação</v>
      </c>
      <c r="I187" s="204" t="s">
        <v>826</v>
      </c>
      <c r="J187" s="204">
        <v>1</v>
      </c>
      <c r="K187" s="210">
        <v>900</v>
      </c>
      <c r="L187" s="204" t="s">
        <v>141</v>
      </c>
      <c r="M187" s="354" t="s">
        <v>769</v>
      </c>
      <c r="N187" s="210" t="str">
        <f>IF(Tabela2[[#This Row],[Tipo]]="matriz",VLOOKUP(Tabela2[[#This Row],[N. de ordem]],Estatísticas!$A$66:$B$1048576,2,FALSE),"")</f>
        <v/>
      </c>
    </row>
    <row r="188" spans="2:14" ht="45.75" hidden="1">
      <c r="B188" s="352">
        <v>123</v>
      </c>
      <c r="C188" s="204" t="s">
        <v>796</v>
      </c>
      <c r="D188" s="204" t="s">
        <v>157</v>
      </c>
      <c r="E188" s="204" t="s">
        <v>841</v>
      </c>
      <c r="F188" s="353"/>
      <c r="G188" s="353" t="s">
        <v>589</v>
      </c>
      <c r="H188" s="204" t="str">
        <f>IF(Tabela2[[#This Row],[Valor já contrado (matriz)]]=0,"Prevista","Em contratação")</f>
        <v>Em contratação</v>
      </c>
      <c r="I188" s="204" t="s">
        <v>826</v>
      </c>
      <c r="J188" s="204">
        <v>4</v>
      </c>
      <c r="K188" s="210">
        <v>6500</v>
      </c>
      <c r="L188" s="204" t="s">
        <v>141</v>
      </c>
      <c r="M188" s="354" t="s">
        <v>769</v>
      </c>
      <c r="N188" s="210">
        <f>IF(Tabela2[[#This Row],[Tipo]]="matriz",VLOOKUP(Tabela2[[#This Row],[N. de ordem]],Estatísticas!$A$66:$B$1048576,2,FALSE),"")</f>
        <v>5824</v>
      </c>
    </row>
    <row r="189" spans="2:14" ht="45.75" hidden="1">
      <c r="B189" s="352">
        <v>123</v>
      </c>
      <c r="C189" s="204" t="s">
        <v>796</v>
      </c>
      <c r="D189" s="204" t="s">
        <v>157</v>
      </c>
      <c r="E189" s="204" t="s">
        <v>841</v>
      </c>
      <c r="F189" s="353" t="s">
        <v>842</v>
      </c>
      <c r="G189" s="353" t="s">
        <v>605</v>
      </c>
      <c r="H189" s="204" t="str">
        <f>IF(Tabela2[[#This Row],[Valor já contrado (matriz)]]=0,"Prevista","Em contratação")</f>
        <v>Em contratação</v>
      </c>
      <c r="I189" s="204" t="s">
        <v>826</v>
      </c>
      <c r="J189" s="204">
        <v>1</v>
      </c>
      <c r="K189" s="210">
        <v>1456</v>
      </c>
      <c r="L189" s="204" t="s">
        <v>141</v>
      </c>
      <c r="M189" s="354" t="s">
        <v>769</v>
      </c>
      <c r="N189" s="210" t="str">
        <f>IF(Tabela2[[#This Row],[Tipo]]="matriz",VLOOKUP(Tabela2[[#This Row],[N. de ordem]],Estatísticas!$A$66:$B$1048576,2,FALSE),"")</f>
        <v/>
      </c>
    </row>
    <row r="190" spans="2:14" ht="45.75" hidden="1">
      <c r="B190" s="352">
        <v>123</v>
      </c>
      <c r="C190" s="204" t="s">
        <v>796</v>
      </c>
      <c r="D190" s="204" t="s">
        <v>157</v>
      </c>
      <c r="E190" s="204" t="s">
        <v>841</v>
      </c>
      <c r="F190" s="353" t="s">
        <v>843</v>
      </c>
      <c r="G190" s="353" t="s">
        <v>605</v>
      </c>
      <c r="H190" s="204" t="str">
        <f>IF(Tabela2[[#This Row],[Valor já contrado (matriz)]]=0,"Prevista","Em contratação")</f>
        <v>Em contratação</v>
      </c>
      <c r="I190" s="204" t="s">
        <v>826</v>
      </c>
      <c r="J190" s="204">
        <v>3</v>
      </c>
      <c r="K190" s="210">
        <v>4368</v>
      </c>
      <c r="L190" s="204" t="s">
        <v>141</v>
      </c>
      <c r="M190" s="354" t="s">
        <v>769</v>
      </c>
      <c r="N190" s="210" t="str">
        <f>IF(Tabela2[[#This Row],[Tipo]]="matriz",VLOOKUP(Tabela2[[#This Row],[N. de ordem]],Estatísticas!$A$66:$B$1048576,2,FALSE),"")</f>
        <v/>
      </c>
    </row>
    <row r="191" spans="2:14" ht="45.75" hidden="1">
      <c r="B191" s="352">
        <v>124</v>
      </c>
      <c r="C191" s="204" t="s">
        <v>796</v>
      </c>
      <c r="D191" s="204" t="s">
        <v>157</v>
      </c>
      <c r="E191" s="204" t="s">
        <v>844</v>
      </c>
      <c r="F191" s="204"/>
      <c r="G191" s="353" t="s">
        <v>589</v>
      </c>
      <c r="H191" s="204" t="str">
        <f>IF(Tabela2[[#This Row],[Valor já contrado (matriz)]]=0,"Prevista","Em contratação")</f>
        <v>Prevista</v>
      </c>
      <c r="I191" s="204" t="s">
        <v>845</v>
      </c>
      <c r="J191" s="204">
        <v>1</v>
      </c>
      <c r="K191" s="210">
        <v>62025.599999999999</v>
      </c>
      <c r="L191" s="204" t="s">
        <v>141</v>
      </c>
      <c r="M191" s="354" t="s">
        <v>769</v>
      </c>
      <c r="N191" s="210">
        <f>IF(Tabela2[[#This Row],[Tipo]]="matriz",VLOOKUP(Tabela2[[#This Row],[N. de ordem]],Estatísticas!$A$66:$B$1048576,2,FALSE),"")</f>
        <v>0</v>
      </c>
    </row>
    <row r="192" spans="2:14" ht="45.75" hidden="1">
      <c r="B192" s="352">
        <v>125</v>
      </c>
      <c r="C192" s="204" t="s">
        <v>796</v>
      </c>
      <c r="D192" s="204" t="s">
        <v>157</v>
      </c>
      <c r="E192" s="204" t="s">
        <v>846</v>
      </c>
      <c r="F192" s="353"/>
      <c r="G192" s="353" t="s">
        <v>589</v>
      </c>
      <c r="H192" s="204" t="str">
        <f>IF(Tabela2[[#This Row],[Valor já contrado (matriz)]]=0,"Prevista","Em contratação")</f>
        <v>Em contratação</v>
      </c>
      <c r="I192" s="204" t="s">
        <v>845</v>
      </c>
      <c r="J192" s="204">
        <v>1</v>
      </c>
      <c r="K192" s="210">
        <v>60000</v>
      </c>
      <c r="L192" s="204" t="s">
        <v>141</v>
      </c>
      <c r="M192" s="354" t="s">
        <v>769</v>
      </c>
      <c r="N192" s="210">
        <f>IF(Tabela2[[#This Row],[Tipo]]="matriz",VLOOKUP(Tabela2[[#This Row],[N. de ordem]],Estatísticas!$A$66:$B$1048576,2,FALSE),"")</f>
        <v>46978.09</v>
      </c>
    </row>
    <row r="193" spans="2:14" ht="45.75" hidden="1">
      <c r="B193" s="352">
        <v>125</v>
      </c>
      <c r="C193" s="204" t="s">
        <v>796</v>
      </c>
      <c r="D193" s="204" t="s">
        <v>157</v>
      </c>
      <c r="E193" s="204" t="s">
        <v>846</v>
      </c>
      <c r="F193" s="353" t="s">
        <v>847</v>
      </c>
      <c r="G193" s="353" t="s">
        <v>605</v>
      </c>
      <c r="H193" s="204" t="str">
        <f>IF(Tabela2[[#This Row],[Valor já contrado (matriz)]]=0,"Prevista","Em contratação")</f>
        <v>Em contratação</v>
      </c>
      <c r="I193" s="204" t="s">
        <v>845</v>
      </c>
      <c r="J193" s="204">
        <v>1</v>
      </c>
      <c r="K193" s="210">
        <v>46978.09</v>
      </c>
      <c r="L193" s="204" t="s">
        <v>141</v>
      </c>
      <c r="M193" s="354" t="s">
        <v>769</v>
      </c>
      <c r="N193" s="210" t="str">
        <f>IF(Tabela2[[#This Row],[Tipo]]="matriz",VLOOKUP(Tabela2[[#This Row],[N. de ordem]],Estatísticas!$A$66:$B$1048576,2,FALSE),"")</f>
        <v/>
      </c>
    </row>
    <row r="194" spans="2:14" ht="45.75" hidden="1">
      <c r="B194" s="352">
        <v>126</v>
      </c>
      <c r="C194" s="204" t="s">
        <v>796</v>
      </c>
      <c r="D194" s="204" t="s">
        <v>157</v>
      </c>
      <c r="E194" s="204" t="s">
        <v>848</v>
      </c>
      <c r="F194" s="204"/>
      <c r="G194" s="353" t="s">
        <v>589</v>
      </c>
      <c r="H194" s="204" t="str">
        <f>IF(Tabela2[[#This Row],[Valor já contrado (matriz)]]=0,"Prevista","Em contratação")</f>
        <v>Prevista</v>
      </c>
      <c r="I194" s="204" t="s">
        <v>781</v>
      </c>
      <c r="J194" s="204">
        <v>1</v>
      </c>
      <c r="K194" s="210">
        <v>20000</v>
      </c>
      <c r="L194" s="204" t="s">
        <v>141</v>
      </c>
      <c r="M194" s="354" t="s">
        <v>769</v>
      </c>
      <c r="N194" s="210">
        <f>IF(Tabela2[[#This Row],[Tipo]]="matriz",VLOOKUP(Tabela2[[#This Row],[N. de ordem]],Estatísticas!$A$66:$B$1048576,2,FALSE),"")</f>
        <v>0</v>
      </c>
    </row>
    <row r="195" spans="2:14" ht="45.75" hidden="1">
      <c r="B195" s="352">
        <v>127</v>
      </c>
      <c r="C195" s="204" t="s">
        <v>796</v>
      </c>
      <c r="D195" s="204" t="s">
        <v>157</v>
      </c>
      <c r="E195" s="204" t="s">
        <v>849</v>
      </c>
      <c r="F195" s="353"/>
      <c r="G195" s="353" t="s">
        <v>589</v>
      </c>
      <c r="H195" s="204" t="str">
        <f>IF(Tabela2[[#This Row],[Valor já contrado (matriz)]]=0,"Prevista","Em contratação")</f>
        <v>Prevista</v>
      </c>
      <c r="I195" s="204" t="s">
        <v>799</v>
      </c>
      <c r="J195" s="204">
        <v>3</v>
      </c>
      <c r="K195" s="210">
        <v>6000</v>
      </c>
      <c r="L195" s="204" t="s">
        <v>141</v>
      </c>
      <c r="M195" s="354" t="s">
        <v>769</v>
      </c>
      <c r="N195" s="210">
        <f>IF(Tabela2[[#This Row],[Tipo]]="matriz",VLOOKUP(Tabela2[[#This Row],[N. de ordem]],Estatísticas!$A$66:$B$1048576,2,FALSE),"")</f>
        <v>0</v>
      </c>
    </row>
    <row r="196" spans="2:14" ht="45.75" hidden="1">
      <c r="B196" s="352">
        <v>128</v>
      </c>
      <c r="C196" s="204" t="s">
        <v>796</v>
      </c>
      <c r="D196" s="204" t="s">
        <v>157</v>
      </c>
      <c r="E196" s="204" t="s">
        <v>850</v>
      </c>
      <c r="F196" s="204"/>
      <c r="G196" s="353" t="s">
        <v>589</v>
      </c>
      <c r="H196" s="204" t="str">
        <f>IF(Tabela2[[#This Row],[Valor já contrado (matriz)]]=0,"Prevista","Em contratação")</f>
        <v>Prevista</v>
      </c>
      <c r="I196" s="204" t="s">
        <v>794</v>
      </c>
      <c r="J196" s="204">
        <v>2</v>
      </c>
      <c r="K196" s="210">
        <v>1000</v>
      </c>
      <c r="L196" s="204" t="s">
        <v>141</v>
      </c>
      <c r="M196" s="354" t="s">
        <v>769</v>
      </c>
      <c r="N196" s="210">
        <f>IF(Tabela2[[#This Row],[Tipo]]="matriz",VLOOKUP(Tabela2[[#This Row],[N. de ordem]],Estatísticas!$A$66:$B$1048576,2,FALSE),"")</f>
        <v>0</v>
      </c>
    </row>
    <row r="197" spans="2:14" ht="45.75" hidden="1">
      <c r="B197" s="352">
        <v>129</v>
      </c>
      <c r="C197" s="204" t="s">
        <v>796</v>
      </c>
      <c r="D197" s="204" t="s">
        <v>157</v>
      </c>
      <c r="E197" s="204" t="s">
        <v>851</v>
      </c>
      <c r="F197" s="204"/>
      <c r="G197" s="353" t="s">
        <v>589</v>
      </c>
      <c r="H197" s="204" t="str">
        <f>IF(Tabela2[[#This Row],[Valor já contrado (matriz)]]=0,"Prevista","Em contratação")</f>
        <v>Em contratação</v>
      </c>
      <c r="I197" s="204" t="s">
        <v>794</v>
      </c>
      <c r="J197" s="204">
        <v>2</v>
      </c>
      <c r="K197" s="210">
        <v>10000</v>
      </c>
      <c r="L197" s="204" t="s">
        <v>141</v>
      </c>
      <c r="M197" s="354" t="s">
        <v>769</v>
      </c>
      <c r="N197" s="210">
        <f>IF(Tabela2[[#This Row],[Tipo]]="matriz",VLOOKUP(Tabela2[[#This Row],[N. de ordem]],Estatísticas!$A$66:$B$1048576,2,FALSE),"")</f>
        <v>1697.21</v>
      </c>
    </row>
    <row r="198" spans="2:14" ht="45.75" hidden="1">
      <c r="B198" s="352">
        <v>129</v>
      </c>
      <c r="C198" s="204" t="s">
        <v>796</v>
      </c>
      <c r="D198" s="204" t="s">
        <v>157</v>
      </c>
      <c r="E198" s="204" t="s">
        <v>851</v>
      </c>
      <c r="F198" s="204" t="s">
        <v>852</v>
      </c>
      <c r="G198" s="353" t="s">
        <v>605</v>
      </c>
      <c r="H198" s="204" t="str">
        <f>IF(Tabela2[[#This Row],[Valor já contrado (matriz)]]=0,"Prevista","Em contratação")</f>
        <v>Em contratação</v>
      </c>
      <c r="I198" s="204" t="s">
        <v>794</v>
      </c>
      <c r="J198" s="204">
        <v>3</v>
      </c>
      <c r="K198" s="210">
        <v>1697.21</v>
      </c>
      <c r="L198" s="204" t="s">
        <v>141</v>
      </c>
      <c r="M198" s="354" t="s">
        <v>769</v>
      </c>
      <c r="N198" s="210" t="str">
        <f>IF(Tabela2[[#This Row],[Tipo]]="matriz",VLOOKUP(Tabela2[[#This Row],[N. de ordem]],Estatísticas!$A$66:$B$1048576,2,FALSE),"")</f>
        <v/>
      </c>
    </row>
    <row r="199" spans="2:14" ht="45.75" hidden="1">
      <c r="B199" s="352">
        <v>130</v>
      </c>
      <c r="C199" s="204" t="s">
        <v>796</v>
      </c>
      <c r="D199" s="204" t="s">
        <v>157</v>
      </c>
      <c r="E199" s="204" t="s">
        <v>853</v>
      </c>
      <c r="F199" s="204"/>
      <c r="G199" s="353" t="s">
        <v>589</v>
      </c>
      <c r="H199" s="204" t="str">
        <f>IF(Tabela2[[#This Row],[Valor já contrado (matriz)]]=0,"Prevista","Em contratação")</f>
        <v>Prevista</v>
      </c>
      <c r="I199" s="204" t="s">
        <v>799</v>
      </c>
      <c r="J199" s="204">
        <v>4</v>
      </c>
      <c r="K199" s="210">
        <v>1200</v>
      </c>
      <c r="L199" s="204" t="s">
        <v>112</v>
      </c>
      <c r="M199" s="354" t="s">
        <v>769</v>
      </c>
      <c r="N199" s="210">
        <f>IF(Tabela2[[#This Row],[Tipo]]="matriz",VLOOKUP(Tabela2[[#This Row],[N. de ordem]],Estatísticas!$A$66:$B$1048576,2,FALSE),"")</f>
        <v>0</v>
      </c>
    </row>
    <row r="200" spans="2:14" ht="45.75" hidden="1">
      <c r="B200" s="352">
        <v>131</v>
      </c>
      <c r="C200" s="204" t="s">
        <v>796</v>
      </c>
      <c r="D200" s="204" t="s">
        <v>157</v>
      </c>
      <c r="E200" s="204" t="s">
        <v>854</v>
      </c>
      <c r="F200" s="204"/>
      <c r="G200" s="353" t="s">
        <v>589</v>
      </c>
      <c r="H200" s="204" t="str">
        <f>IF(Tabela2[[#This Row],[Valor já contrado (matriz)]]=0,"Prevista","Em contratação")</f>
        <v>Prevista</v>
      </c>
      <c r="I200" s="204" t="s">
        <v>855</v>
      </c>
      <c r="J200" s="204">
        <v>100</v>
      </c>
      <c r="K200" s="210">
        <v>10000</v>
      </c>
      <c r="L200" s="204" t="s">
        <v>285</v>
      </c>
      <c r="M200" s="354" t="s">
        <v>769</v>
      </c>
      <c r="N200" s="210">
        <f>IF(Tabela2[[#This Row],[Tipo]]="matriz",VLOOKUP(Tabela2[[#This Row],[N. de ordem]],Estatísticas!$A$66:$B$1048576,2,FALSE),"")</f>
        <v>0</v>
      </c>
    </row>
    <row r="201" spans="2:14" ht="45.75" hidden="1">
      <c r="B201" s="352">
        <v>132</v>
      </c>
      <c r="C201" s="204" t="s">
        <v>796</v>
      </c>
      <c r="D201" s="204" t="s">
        <v>157</v>
      </c>
      <c r="E201" s="204" t="s">
        <v>856</v>
      </c>
      <c r="F201" s="204"/>
      <c r="G201" s="353" t="s">
        <v>589</v>
      </c>
      <c r="H201" s="204" t="str">
        <f>IF(Tabela2[[#This Row],[Valor já contrado (matriz)]]=0,"Prevista","Em contratação")</f>
        <v>Prevista</v>
      </c>
      <c r="I201" s="204" t="s">
        <v>781</v>
      </c>
      <c r="J201" s="204">
        <v>1</v>
      </c>
      <c r="K201" s="210">
        <v>30000</v>
      </c>
      <c r="L201" s="204" t="s">
        <v>141</v>
      </c>
      <c r="M201" s="354" t="s">
        <v>769</v>
      </c>
      <c r="N201" s="210">
        <f>IF(Tabela2[[#This Row],[Tipo]]="matriz",VLOOKUP(Tabela2[[#This Row],[N. de ordem]],Estatísticas!$A$66:$B$1048576,2,FALSE),"")</f>
        <v>0</v>
      </c>
    </row>
    <row r="202" spans="2:14" ht="45.75" hidden="1">
      <c r="B202" s="352">
        <v>133</v>
      </c>
      <c r="C202" s="204" t="s">
        <v>857</v>
      </c>
      <c r="D202" s="204" t="s">
        <v>180</v>
      </c>
      <c r="E202" s="204" t="s">
        <v>858</v>
      </c>
      <c r="F202" s="204"/>
      <c r="G202" s="353" t="s">
        <v>589</v>
      </c>
      <c r="H202" s="204" t="str">
        <f>IF(Tabela2[[#This Row],[Valor já contrado (matriz)]]=0,"Prevista","Em contratação")</f>
        <v>Em contratação</v>
      </c>
      <c r="I202" s="204" t="s">
        <v>859</v>
      </c>
      <c r="J202" s="204">
        <v>2</v>
      </c>
      <c r="K202" s="210">
        <v>2814.65</v>
      </c>
      <c r="L202" s="204" t="s">
        <v>141</v>
      </c>
      <c r="M202" s="354" t="s">
        <v>582</v>
      </c>
      <c r="N202" s="210">
        <f>IF(Tabela2[[#This Row],[Tipo]]="matriz",VLOOKUP(Tabela2[[#This Row],[N. de ordem]],Estatísticas!$A$66:$B$1048576,2,FALSE),"")</f>
        <v>4619.34</v>
      </c>
    </row>
    <row r="203" spans="2:14" ht="45.75" hidden="1">
      <c r="B203" s="352">
        <v>133</v>
      </c>
      <c r="C203" s="204" t="s">
        <v>857</v>
      </c>
      <c r="D203" s="204" t="s">
        <v>180</v>
      </c>
      <c r="E203" s="204" t="s">
        <v>858</v>
      </c>
      <c r="F203" s="204" t="s">
        <v>860</v>
      </c>
      <c r="G203" s="353" t="s">
        <v>605</v>
      </c>
      <c r="H203" s="204" t="str">
        <f>IF(Tabela2[[#This Row],[Valor já contrado (matriz)]]=0,"Prevista","Em contratação")</f>
        <v>Em contratação</v>
      </c>
      <c r="I203" s="204" t="s">
        <v>859</v>
      </c>
      <c r="J203" s="204">
        <v>2</v>
      </c>
      <c r="K203" s="210">
        <v>4619.34</v>
      </c>
      <c r="L203" s="204" t="s">
        <v>141</v>
      </c>
      <c r="M203" s="354" t="s">
        <v>582</v>
      </c>
      <c r="N203" s="210" t="str">
        <f>IF(Tabela2[[#This Row],[Tipo]]="matriz",VLOOKUP(Tabela2[[#This Row],[N. de ordem]],Estatísticas!$A$66:$B$1048576,2,FALSE),"")</f>
        <v/>
      </c>
    </row>
    <row r="204" spans="2:14" ht="45.75" hidden="1">
      <c r="B204" s="352">
        <v>134</v>
      </c>
      <c r="C204" s="204" t="s">
        <v>861</v>
      </c>
      <c r="D204" s="204" t="s">
        <v>180</v>
      </c>
      <c r="E204" s="204" t="s">
        <v>858</v>
      </c>
      <c r="F204" s="204"/>
      <c r="G204" s="353" t="s">
        <v>589</v>
      </c>
      <c r="H204" s="204" t="str">
        <f>IF(Tabela2[[#This Row],[Valor já contrado (matriz)]]=0,"Prevista","Em contratação")</f>
        <v>Em contratação</v>
      </c>
      <c r="I204" s="204" t="s">
        <v>859</v>
      </c>
      <c r="J204" s="204">
        <v>2</v>
      </c>
      <c r="K204" s="210">
        <v>871.2</v>
      </c>
      <c r="L204" s="204" t="s">
        <v>141</v>
      </c>
      <c r="M204" s="354" t="s">
        <v>582</v>
      </c>
      <c r="N204" s="210">
        <f>IF(Tabela2[[#This Row],[Tipo]]="matriz",VLOOKUP(Tabela2[[#This Row],[N. de ordem]],Estatísticas!$A$66:$B$1048576,2,FALSE),"")</f>
        <v>873</v>
      </c>
    </row>
    <row r="205" spans="2:14" ht="45.75" hidden="1">
      <c r="B205" s="352">
        <v>134</v>
      </c>
      <c r="C205" s="204" t="s">
        <v>861</v>
      </c>
      <c r="D205" s="204" t="s">
        <v>180</v>
      </c>
      <c r="E205" s="204" t="s">
        <v>858</v>
      </c>
      <c r="F205" s="204" t="s">
        <v>862</v>
      </c>
      <c r="G205" s="353" t="s">
        <v>605</v>
      </c>
      <c r="H205" s="204" t="str">
        <f>IF(Tabela2[[#This Row],[Valor já contrado (matriz)]]=0,"Prevista","Em contratação")</f>
        <v>Em contratação</v>
      </c>
      <c r="I205" s="204" t="s">
        <v>859</v>
      </c>
      <c r="J205" s="204">
        <v>2</v>
      </c>
      <c r="K205" s="210">
        <v>873</v>
      </c>
      <c r="L205" s="204" t="s">
        <v>141</v>
      </c>
      <c r="M205" s="354" t="s">
        <v>582</v>
      </c>
      <c r="N205" s="210" t="str">
        <f>IF(Tabela2[[#This Row],[Tipo]]="matriz",VLOOKUP(Tabela2[[#This Row],[N. de ordem]],Estatísticas!$A$66:$B$1048576,2,FALSE),"")</f>
        <v/>
      </c>
    </row>
    <row r="206" spans="2:14" ht="45.75" hidden="1">
      <c r="B206" s="352">
        <v>135</v>
      </c>
      <c r="C206" s="204" t="s">
        <v>700</v>
      </c>
      <c r="D206" s="204" t="s">
        <v>180</v>
      </c>
      <c r="E206" s="204" t="s">
        <v>858</v>
      </c>
      <c r="F206" s="204"/>
      <c r="G206" s="353" t="s">
        <v>589</v>
      </c>
      <c r="H206" s="204" t="str">
        <f>IF(Tabela2[[#This Row],[Valor já contrado (matriz)]]=0,"Prevista","Em contratação")</f>
        <v>Prevista</v>
      </c>
      <c r="I206" s="204" t="s">
        <v>859</v>
      </c>
      <c r="J206" s="204">
        <v>2</v>
      </c>
      <c r="K206" s="210">
        <v>493.8</v>
      </c>
      <c r="L206" s="204" t="s">
        <v>141</v>
      </c>
      <c r="M206" s="354" t="s">
        <v>582</v>
      </c>
      <c r="N206" s="210">
        <f>IF(Tabela2[[#This Row],[Tipo]]="matriz",VLOOKUP(Tabela2[[#This Row],[N. de ordem]],Estatísticas!$A$66:$B$1048576,2,FALSE),"")</f>
        <v>0</v>
      </c>
    </row>
    <row r="207" spans="2:14" ht="45.75" hidden="1">
      <c r="B207" s="352">
        <v>136</v>
      </c>
      <c r="C207" s="204" t="s">
        <v>863</v>
      </c>
      <c r="D207" s="204" t="s">
        <v>180</v>
      </c>
      <c r="E207" s="204" t="s">
        <v>858</v>
      </c>
      <c r="F207" s="204"/>
      <c r="G207" s="353" t="s">
        <v>589</v>
      </c>
      <c r="H207" s="204" t="str">
        <f>IF(Tabela2[[#This Row],[Valor já contrado (matriz)]]=0,"Prevista","Em contratação")</f>
        <v>Prevista</v>
      </c>
      <c r="I207" s="204" t="s">
        <v>859</v>
      </c>
      <c r="J207" s="204">
        <v>2</v>
      </c>
      <c r="K207" s="210">
        <v>3049.2</v>
      </c>
      <c r="L207" s="204" t="s">
        <v>141</v>
      </c>
      <c r="M207" s="354" t="s">
        <v>582</v>
      </c>
      <c r="N207" s="210">
        <f>IF(Tabela2[[#This Row],[Tipo]]="matriz",VLOOKUP(Tabela2[[#This Row],[N. de ordem]],Estatísticas!$A$66:$B$1048576,2,FALSE),"")</f>
        <v>0</v>
      </c>
    </row>
    <row r="208" spans="2:14" ht="45.75" hidden="1">
      <c r="B208" s="352">
        <v>137</v>
      </c>
      <c r="C208" s="204" t="s">
        <v>864</v>
      </c>
      <c r="D208" s="204" t="s">
        <v>180</v>
      </c>
      <c r="E208" s="204" t="s">
        <v>858</v>
      </c>
      <c r="F208" s="353"/>
      <c r="G208" s="353" t="s">
        <v>589</v>
      </c>
      <c r="H208" s="204" t="str">
        <f>IF(Tabela2[[#This Row],[Valor já contrado (matriz)]]=0,"Prevista","Em contratação")</f>
        <v>Em contratação</v>
      </c>
      <c r="I208" s="204" t="s">
        <v>859</v>
      </c>
      <c r="J208" s="204">
        <v>2</v>
      </c>
      <c r="K208" s="210">
        <v>1163.1500000000001</v>
      </c>
      <c r="L208" s="204" t="s">
        <v>141</v>
      </c>
      <c r="M208" s="354" t="s">
        <v>582</v>
      </c>
      <c r="N208" s="210">
        <f>IF(Tabela2[[#This Row],[Tipo]]="matriz",VLOOKUP(Tabela2[[#This Row],[N. de ordem]],Estatísticas!$A$66:$B$1048576,2,FALSE),"")</f>
        <v>1952</v>
      </c>
    </row>
    <row r="209" spans="2:14" ht="45.75" hidden="1">
      <c r="B209" s="352">
        <v>137</v>
      </c>
      <c r="C209" s="204" t="s">
        <v>864</v>
      </c>
      <c r="D209" s="204" t="s">
        <v>180</v>
      </c>
      <c r="E209" s="204" t="s">
        <v>858</v>
      </c>
      <c r="F209" s="353" t="s">
        <v>865</v>
      </c>
      <c r="G209" s="353" t="s">
        <v>605</v>
      </c>
      <c r="H209" s="204" t="str">
        <f>IF(Tabela2[[#This Row],[Valor já contrado (matriz)]]=0,"Prevista","Em contratação")</f>
        <v>Em contratação</v>
      </c>
      <c r="I209" s="204" t="s">
        <v>859</v>
      </c>
      <c r="J209" s="204">
        <v>2</v>
      </c>
      <c r="K209" s="210">
        <v>1952</v>
      </c>
      <c r="L209" s="204" t="s">
        <v>141</v>
      </c>
      <c r="M209" s="354" t="s">
        <v>582</v>
      </c>
      <c r="N209" s="210" t="str">
        <f>IF(Tabela2[[#This Row],[Tipo]]="matriz",VLOOKUP(Tabela2[[#This Row],[N. de ordem]],Estatísticas!$A$66:$B$1048576,2,FALSE),"")</f>
        <v/>
      </c>
    </row>
    <row r="210" spans="2:14" ht="45.75" hidden="1">
      <c r="B210" s="352">
        <v>138</v>
      </c>
      <c r="C210" s="204" t="s">
        <v>866</v>
      </c>
      <c r="D210" s="204" t="s">
        <v>180</v>
      </c>
      <c r="E210" s="204" t="s">
        <v>858</v>
      </c>
      <c r="F210" s="204"/>
      <c r="G210" s="353" t="s">
        <v>589</v>
      </c>
      <c r="H210" s="204" t="str">
        <f>IF(Tabela2[[#This Row],[Valor já contrado (matriz)]]=0,"Prevista","Em contratação")</f>
        <v>Prevista</v>
      </c>
      <c r="I210" s="204" t="s">
        <v>859</v>
      </c>
      <c r="J210" s="204">
        <v>2</v>
      </c>
      <c r="K210" s="210">
        <v>2420</v>
      </c>
      <c r="L210" s="204" t="s">
        <v>141</v>
      </c>
      <c r="M210" s="354" t="s">
        <v>582</v>
      </c>
      <c r="N210" s="210">
        <f>IF(Tabela2[[#This Row],[Tipo]]="matriz",VLOOKUP(Tabela2[[#This Row],[N. de ordem]],Estatísticas!$A$66:$B$1048576,2,FALSE),"")</f>
        <v>0</v>
      </c>
    </row>
    <row r="211" spans="2:14" ht="45.75" hidden="1">
      <c r="B211" s="352">
        <v>139</v>
      </c>
      <c r="C211" s="204" t="s">
        <v>867</v>
      </c>
      <c r="D211" s="204" t="s">
        <v>180</v>
      </c>
      <c r="E211" s="204" t="s">
        <v>858</v>
      </c>
      <c r="F211" s="204"/>
      <c r="G211" s="353" t="s">
        <v>589</v>
      </c>
      <c r="H211" s="204" t="str">
        <f>IF(Tabela2[[#This Row],[Valor já contrado (matriz)]]=0,"Prevista","Em contratação")</f>
        <v>Em contratação</v>
      </c>
      <c r="I211" s="204" t="s">
        <v>859</v>
      </c>
      <c r="J211" s="204">
        <v>2</v>
      </c>
      <c r="K211" s="210">
        <v>919.61</v>
      </c>
      <c r="L211" s="204" t="s">
        <v>141</v>
      </c>
      <c r="M211" s="354" t="s">
        <v>582</v>
      </c>
      <c r="N211" s="210">
        <f>IF(Tabela2[[#This Row],[Tipo]]="matriz",VLOOKUP(Tabela2[[#This Row],[N. de ordem]],Estatísticas!$A$66:$B$1048576,2,FALSE),"")</f>
        <v>1954.4</v>
      </c>
    </row>
    <row r="212" spans="2:14" ht="45.75" hidden="1">
      <c r="B212" s="352">
        <v>139</v>
      </c>
      <c r="C212" s="204" t="s">
        <v>867</v>
      </c>
      <c r="D212" s="204" t="s">
        <v>180</v>
      </c>
      <c r="E212" s="204" t="s">
        <v>858</v>
      </c>
      <c r="F212" s="204" t="s">
        <v>868</v>
      </c>
      <c r="G212" s="353" t="s">
        <v>605</v>
      </c>
      <c r="H212" s="204" t="str">
        <f>IF(Tabela2[[#This Row],[Valor já contrado (matriz)]]=0,"Prevista","Em contratação")</f>
        <v>Em contratação</v>
      </c>
      <c r="I212" s="204" t="s">
        <v>859</v>
      </c>
      <c r="J212" s="204">
        <v>2</v>
      </c>
      <c r="K212" s="210">
        <v>1954.4</v>
      </c>
      <c r="L212" s="204" t="s">
        <v>141</v>
      </c>
      <c r="M212" s="354" t="s">
        <v>582</v>
      </c>
      <c r="N212" s="210" t="str">
        <f>IF(Tabela2[[#This Row],[Tipo]]="matriz",VLOOKUP(Tabela2[[#This Row],[N. de ordem]],Estatísticas!$A$66:$B$1048576,2,FALSE),"")</f>
        <v/>
      </c>
    </row>
    <row r="213" spans="2:14" ht="45.75" hidden="1">
      <c r="B213" s="352">
        <v>140</v>
      </c>
      <c r="C213" s="204" t="s">
        <v>869</v>
      </c>
      <c r="D213" s="204" t="s">
        <v>180</v>
      </c>
      <c r="E213" s="204" t="s">
        <v>858</v>
      </c>
      <c r="F213" s="204"/>
      <c r="G213" s="353" t="s">
        <v>589</v>
      </c>
      <c r="H213" s="204" t="str">
        <f>IF(Tabela2[[#This Row],[Valor já contrado (matriz)]]=0,"Prevista","Em contratação")</f>
        <v>Em contratação</v>
      </c>
      <c r="I213" s="204" t="s">
        <v>859</v>
      </c>
      <c r="J213" s="204">
        <v>2</v>
      </c>
      <c r="K213" s="210">
        <v>2952.64</v>
      </c>
      <c r="L213" s="204" t="s">
        <v>141</v>
      </c>
      <c r="M213" s="354" t="s">
        <v>582</v>
      </c>
      <c r="N213" s="210">
        <f>IF(Tabela2[[#This Row],[Tipo]]="matriz",VLOOKUP(Tabela2[[#This Row],[N. de ordem]],Estatísticas!$A$66:$B$1048576,2,FALSE),"")</f>
        <v>2074.71</v>
      </c>
    </row>
    <row r="214" spans="2:14" ht="45.75" hidden="1">
      <c r="B214" s="352">
        <v>140</v>
      </c>
      <c r="C214" s="204" t="s">
        <v>869</v>
      </c>
      <c r="D214" s="204" t="s">
        <v>180</v>
      </c>
      <c r="E214" s="204" t="s">
        <v>858</v>
      </c>
      <c r="F214" s="204" t="s">
        <v>870</v>
      </c>
      <c r="G214" s="353" t="s">
        <v>605</v>
      </c>
      <c r="H214" s="204" t="str">
        <f>IF(Tabela2[[#This Row],[Valor já contrado (matriz)]]=0,"Prevista","Em contratação")</f>
        <v>Em contratação</v>
      </c>
      <c r="I214" s="204" t="s">
        <v>859</v>
      </c>
      <c r="J214" s="204">
        <v>2</v>
      </c>
      <c r="K214" s="210">
        <v>2074.71</v>
      </c>
      <c r="L214" s="204" t="s">
        <v>141</v>
      </c>
      <c r="M214" s="354" t="s">
        <v>582</v>
      </c>
      <c r="N214" s="210" t="str">
        <f>IF(Tabela2[[#This Row],[Tipo]]="matriz",VLOOKUP(Tabela2[[#This Row],[N. de ordem]],Estatísticas!$A$66:$B$1048576,2,FALSE),"")</f>
        <v/>
      </c>
    </row>
    <row r="215" spans="2:14" ht="45.75" hidden="1">
      <c r="B215" s="352">
        <v>141</v>
      </c>
      <c r="C215" s="204" t="s">
        <v>871</v>
      </c>
      <c r="D215" s="204" t="s">
        <v>180</v>
      </c>
      <c r="E215" s="204" t="s">
        <v>858</v>
      </c>
      <c r="F215" s="204"/>
      <c r="G215" s="353" t="s">
        <v>589</v>
      </c>
      <c r="H215" s="204" t="str">
        <f>IF(Tabela2[[#This Row],[Valor já contrado (matriz)]]=0,"Prevista","Em contratação")</f>
        <v>Prevista</v>
      </c>
      <c r="I215" s="204" t="s">
        <v>859</v>
      </c>
      <c r="J215" s="204">
        <v>2</v>
      </c>
      <c r="K215" s="210">
        <v>7533</v>
      </c>
      <c r="L215" s="204" t="s">
        <v>141</v>
      </c>
      <c r="M215" s="354" t="s">
        <v>582</v>
      </c>
      <c r="N215" s="210">
        <f>IF(Tabela2[[#This Row],[Tipo]]="matriz",VLOOKUP(Tabela2[[#This Row],[N. de ordem]],Estatísticas!$A$66:$B$1048576,2,FALSE),"")</f>
        <v>0</v>
      </c>
    </row>
    <row r="216" spans="2:14" ht="45.75" hidden="1">
      <c r="B216" s="352">
        <v>142</v>
      </c>
      <c r="C216" s="204" t="s">
        <v>872</v>
      </c>
      <c r="D216" s="204" t="s">
        <v>180</v>
      </c>
      <c r="E216" s="204" t="s">
        <v>858</v>
      </c>
      <c r="F216" s="204"/>
      <c r="G216" s="353" t="s">
        <v>589</v>
      </c>
      <c r="H216" s="204" t="str">
        <f>IF(Tabela2[[#This Row],[Valor já contrado (matriz)]]=0,"Prevista","Em contratação")</f>
        <v>Prevista</v>
      </c>
      <c r="I216" s="204" t="s">
        <v>859</v>
      </c>
      <c r="J216" s="204">
        <v>2</v>
      </c>
      <c r="K216" s="210">
        <v>2081.1999999999998</v>
      </c>
      <c r="L216" s="204" t="s">
        <v>141</v>
      </c>
      <c r="M216" s="354" t="s">
        <v>582</v>
      </c>
      <c r="N216" s="210">
        <f>IF(Tabela2[[#This Row],[Tipo]]="matriz",VLOOKUP(Tabela2[[#This Row],[N. de ordem]],Estatísticas!$A$66:$B$1048576,2,FALSE),"")</f>
        <v>0</v>
      </c>
    </row>
    <row r="217" spans="2:14" ht="45.75" hidden="1">
      <c r="B217" s="352">
        <v>143</v>
      </c>
      <c r="C217" s="204" t="s">
        <v>873</v>
      </c>
      <c r="D217" s="204" t="s">
        <v>180</v>
      </c>
      <c r="E217" s="204" t="s">
        <v>858</v>
      </c>
      <c r="F217" s="353"/>
      <c r="G217" s="353" t="s">
        <v>589</v>
      </c>
      <c r="H217" s="204" t="str">
        <f>IF(Tabela2[[#This Row],[Valor já contrado (matriz)]]=0,"Prevista","Em contratação")</f>
        <v>Em contratação</v>
      </c>
      <c r="I217" s="204" t="s">
        <v>859</v>
      </c>
      <c r="J217" s="204">
        <v>2</v>
      </c>
      <c r="K217" s="210">
        <v>3855.93</v>
      </c>
      <c r="L217" s="204" t="s">
        <v>141</v>
      </c>
      <c r="M217" s="354" t="s">
        <v>582</v>
      </c>
      <c r="N217" s="210">
        <f>IF(Tabela2[[#This Row],[Tipo]]="matriz",VLOOKUP(Tabela2[[#This Row],[N. de ordem]],Estatísticas!$A$66:$B$1048576,2,FALSE),"")</f>
        <v>2536.9299999999998</v>
      </c>
    </row>
    <row r="218" spans="2:14" ht="45.75" hidden="1">
      <c r="B218" s="352">
        <v>143</v>
      </c>
      <c r="C218" s="204" t="s">
        <v>873</v>
      </c>
      <c r="D218" s="204" t="s">
        <v>180</v>
      </c>
      <c r="E218" s="204" t="s">
        <v>858</v>
      </c>
      <c r="F218" s="353" t="s">
        <v>874</v>
      </c>
      <c r="G218" s="353" t="s">
        <v>605</v>
      </c>
      <c r="H218" s="204" t="s">
        <v>626</v>
      </c>
      <c r="I218" s="204" t="s">
        <v>859</v>
      </c>
      <c r="J218" s="204">
        <v>2</v>
      </c>
      <c r="K218" s="210">
        <v>2536.9299999999998</v>
      </c>
      <c r="L218" s="204" t="s">
        <v>141</v>
      </c>
      <c r="M218" s="354" t="s">
        <v>582</v>
      </c>
      <c r="N218" s="210" t="str">
        <f>IF(Tabela2[[#This Row],[Tipo]]="matriz",VLOOKUP(Tabela2[[#This Row],[N. de ordem]],Estatísticas!$A$66:$B$1048576,2,FALSE),"")</f>
        <v/>
      </c>
    </row>
    <row r="219" spans="2:14" ht="45.75" hidden="1">
      <c r="B219" s="352">
        <v>144</v>
      </c>
      <c r="C219" s="204" t="s">
        <v>875</v>
      </c>
      <c r="D219" s="204" t="s">
        <v>180</v>
      </c>
      <c r="E219" s="204" t="s">
        <v>858</v>
      </c>
      <c r="F219" s="204"/>
      <c r="G219" s="353" t="s">
        <v>589</v>
      </c>
      <c r="H219" s="204" t="str">
        <f>IF(Tabela2[[#This Row],[Valor já contrado (matriz)]]=0,"Prevista","Em contratação")</f>
        <v>Em contratação</v>
      </c>
      <c r="I219" s="204" t="s">
        <v>859</v>
      </c>
      <c r="J219" s="204">
        <v>2</v>
      </c>
      <c r="K219" s="210">
        <v>1028.5</v>
      </c>
      <c r="L219" s="204" t="s">
        <v>141</v>
      </c>
      <c r="M219" s="354" t="s">
        <v>582</v>
      </c>
      <c r="N219" s="210">
        <f>IF(Tabela2[[#This Row],[Tipo]]="matriz",VLOOKUP(Tabela2[[#This Row],[N. de ordem]],Estatísticas!$A$66:$B$1048576,2,FALSE),"")</f>
        <v>3169.06</v>
      </c>
    </row>
    <row r="220" spans="2:14" ht="45.75" hidden="1">
      <c r="B220" s="352">
        <v>144</v>
      </c>
      <c r="C220" s="204" t="s">
        <v>875</v>
      </c>
      <c r="D220" s="204" t="s">
        <v>180</v>
      </c>
      <c r="E220" s="204" t="s">
        <v>858</v>
      </c>
      <c r="F220" s="204" t="s">
        <v>876</v>
      </c>
      <c r="G220" s="353" t="s">
        <v>605</v>
      </c>
      <c r="H220" s="204" t="str">
        <f>IF(Tabela2[[#This Row],[Valor já contrado (matriz)]]=0,"Prevista","Em contratação")</f>
        <v>Em contratação</v>
      </c>
      <c r="I220" s="204" t="s">
        <v>859</v>
      </c>
      <c r="J220" s="204">
        <v>2</v>
      </c>
      <c r="K220" s="210">
        <v>3169.06</v>
      </c>
      <c r="L220" s="204" t="s">
        <v>141</v>
      </c>
      <c r="M220" s="354" t="s">
        <v>582</v>
      </c>
      <c r="N220" s="210" t="str">
        <f>IF(Tabela2[[#This Row],[Tipo]]="matriz",VLOOKUP(Tabela2[[#This Row],[N. de ordem]],Estatísticas!$A$66:$B$1048576,2,FALSE),"")</f>
        <v/>
      </c>
    </row>
    <row r="221" spans="2:14" ht="45.75" hidden="1">
      <c r="B221" s="352">
        <v>145</v>
      </c>
      <c r="C221" s="204" t="s">
        <v>877</v>
      </c>
      <c r="D221" s="204" t="s">
        <v>180</v>
      </c>
      <c r="E221" s="204" t="s">
        <v>858</v>
      </c>
      <c r="F221" s="204"/>
      <c r="G221" s="353" t="s">
        <v>589</v>
      </c>
      <c r="H221" s="204" t="str">
        <f>IF(Tabela2[[#This Row],[Valor já contrado (matriz)]]=0,"Prevista","Em contratação")</f>
        <v>Em contratação</v>
      </c>
      <c r="I221" s="204" t="s">
        <v>859</v>
      </c>
      <c r="J221" s="204">
        <v>2</v>
      </c>
      <c r="K221" s="210">
        <v>952.88</v>
      </c>
      <c r="L221" s="204" t="s">
        <v>141</v>
      </c>
      <c r="M221" s="354" t="s">
        <v>582</v>
      </c>
      <c r="N221" s="210">
        <f>IF(Tabela2[[#This Row],[Tipo]]="matriz",VLOOKUP(Tabela2[[#This Row],[N. de ordem]],Estatísticas!$A$66:$B$1048576,2,FALSE),"")</f>
        <v>1044</v>
      </c>
    </row>
    <row r="222" spans="2:14" ht="45.75" hidden="1">
      <c r="B222" s="352">
        <v>145</v>
      </c>
      <c r="C222" s="204" t="s">
        <v>877</v>
      </c>
      <c r="D222" s="204" t="s">
        <v>180</v>
      </c>
      <c r="E222" s="204" t="s">
        <v>858</v>
      </c>
      <c r="F222" s="205" t="s">
        <v>878</v>
      </c>
      <c r="G222" s="353" t="s">
        <v>605</v>
      </c>
      <c r="H222" s="204" t="s">
        <v>626</v>
      </c>
      <c r="I222" s="204" t="s">
        <v>859</v>
      </c>
      <c r="J222" s="204">
        <v>2</v>
      </c>
      <c r="K222" s="210">
        <v>1044</v>
      </c>
      <c r="L222" s="204" t="s">
        <v>141</v>
      </c>
      <c r="M222" s="354" t="s">
        <v>582</v>
      </c>
      <c r="N222" s="210" t="str">
        <f>IF(Tabela2[[#This Row],[Tipo]]="matriz",VLOOKUP(Tabela2[[#This Row],[N. de ordem]],Estatísticas!$A$66:$B$1048576,2,FALSE),"")</f>
        <v/>
      </c>
    </row>
    <row r="223" spans="2:14" ht="45.75" hidden="1">
      <c r="B223" s="352">
        <v>146</v>
      </c>
      <c r="C223" s="204" t="s">
        <v>879</v>
      </c>
      <c r="D223" s="204" t="s">
        <v>180</v>
      </c>
      <c r="E223" s="204" t="s">
        <v>858</v>
      </c>
      <c r="F223" s="204"/>
      <c r="G223" s="353" t="s">
        <v>589</v>
      </c>
      <c r="H223" s="204" t="str">
        <f>IF(Tabela2[[#This Row],[Valor já contrado (matriz)]]=0,"Prevista","Em contratação")</f>
        <v>Em contratação</v>
      </c>
      <c r="I223" s="204" t="s">
        <v>859</v>
      </c>
      <c r="J223" s="204">
        <v>2</v>
      </c>
      <c r="K223" s="210">
        <v>1157.0899999999999</v>
      </c>
      <c r="L223" s="204" t="s">
        <v>141</v>
      </c>
      <c r="M223" s="354" t="s">
        <v>582</v>
      </c>
      <c r="N223" s="210">
        <f>IF(Tabela2[[#This Row],[Tipo]]="matriz",VLOOKUP(Tabela2[[#This Row],[N. de ordem]],Estatísticas!$A$66:$B$1048576,2,FALSE),"")</f>
        <v>1216.5</v>
      </c>
    </row>
    <row r="224" spans="2:14" ht="45.75" hidden="1">
      <c r="B224" s="352">
        <v>146</v>
      </c>
      <c r="C224" s="204" t="s">
        <v>879</v>
      </c>
      <c r="D224" s="204" t="s">
        <v>180</v>
      </c>
      <c r="E224" s="204" t="s">
        <v>858</v>
      </c>
      <c r="F224" s="204" t="s">
        <v>880</v>
      </c>
      <c r="G224" s="353" t="s">
        <v>605</v>
      </c>
      <c r="H224" s="204" t="str">
        <f>IF(Tabela2[[#This Row],[Valor já contrado (matriz)]]=0,"Prevista","Em contratação")</f>
        <v>Em contratação</v>
      </c>
      <c r="I224" s="204" t="s">
        <v>859</v>
      </c>
      <c r="J224" s="204">
        <v>2</v>
      </c>
      <c r="K224" s="210">
        <v>1216.5</v>
      </c>
      <c r="L224" s="204" t="s">
        <v>141</v>
      </c>
      <c r="M224" s="354" t="s">
        <v>582</v>
      </c>
      <c r="N224" s="210" t="str">
        <f>IF(Tabela2[[#This Row],[Tipo]]="matriz",VLOOKUP(Tabela2[[#This Row],[N. de ordem]],Estatísticas!$A$66:$B$1048576,2,FALSE),"")</f>
        <v/>
      </c>
    </row>
    <row r="225" spans="2:14" ht="45.75" hidden="1">
      <c r="B225" s="352">
        <v>147</v>
      </c>
      <c r="C225" s="204" t="s">
        <v>881</v>
      </c>
      <c r="D225" s="204" t="s">
        <v>180</v>
      </c>
      <c r="E225" s="204" t="s">
        <v>858</v>
      </c>
      <c r="F225" s="204"/>
      <c r="G225" s="353" t="s">
        <v>589</v>
      </c>
      <c r="H225" s="204" t="str">
        <f>IF(Tabela2[[#This Row],[Valor já contrado (matriz)]]=0,"Prevista","Em contratação")</f>
        <v>Em contratação</v>
      </c>
      <c r="I225" s="204" t="s">
        <v>859</v>
      </c>
      <c r="J225" s="204">
        <v>2</v>
      </c>
      <c r="K225" s="210">
        <v>4950</v>
      </c>
      <c r="L225" s="204" t="s">
        <v>141</v>
      </c>
      <c r="M225" s="354" t="s">
        <v>582</v>
      </c>
      <c r="N225" s="210">
        <f>IF(Tabela2[[#This Row],[Tipo]]="matriz",VLOOKUP(Tabela2[[#This Row],[N. de ordem]],Estatísticas!$A$66:$B$1048576,2,FALSE),"")</f>
        <v>4500</v>
      </c>
    </row>
    <row r="226" spans="2:14" ht="45.75" hidden="1">
      <c r="B226" s="352">
        <v>147</v>
      </c>
      <c r="C226" s="204" t="s">
        <v>881</v>
      </c>
      <c r="D226" s="204" t="s">
        <v>180</v>
      </c>
      <c r="E226" s="204" t="s">
        <v>858</v>
      </c>
      <c r="F226" s="204" t="s">
        <v>882</v>
      </c>
      <c r="G226" s="353" t="s">
        <v>605</v>
      </c>
      <c r="H226" s="204" t="str">
        <f>IF(Tabela2[[#This Row],[Valor já contrado (matriz)]]=0,"Prevista","Em contratação")</f>
        <v>Em contratação</v>
      </c>
      <c r="I226" s="204" t="s">
        <v>859</v>
      </c>
      <c r="J226" s="204">
        <v>2</v>
      </c>
      <c r="K226" s="210">
        <v>4500</v>
      </c>
      <c r="L226" s="204" t="s">
        <v>141</v>
      </c>
      <c r="M226" s="354" t="s">
        <v>582</v>
      </c>
      <c r="N226" s="210" t="str">
        <f>IF(Tabela2[[#This Row],[Tipo]]="matriz",VLOOKUP(Tabela2[[#This Row],[N. de ordem]],Estatísticas!$A$66:$B$1048576,2,FALSE),"")</f>
        <v/>
      </c>
    </row>
    <row r="227" spans="2:14" ht="45.75" hidden="1">
      <c r="B227" s="352">
        <v>148</v>
      </c>
      <c r="C227" s="204" t="s">
        <v>883</v>
      </c>
      <c r="D227" s="204" t="s">
        <v>180</v>
      </c>
      <c r="E227" s="204" t="s">
        <v>858</v>
      </c>
      <c r="F227" s="204"/>
      <c r="G227" s="353" t="s">
        <v>589</v>
      </c>
      <c r="H227" s="204" t="str">
        <f>IF(Tabela2[[#This Row],[Valor já contrado (matriz)]]=0,"Prevista","Em contratação")</f>
        <v>Prevista</v>
      </c>
      <c r="I227" s="204" t="s">
        <v>859</v>
      </c>
      <c r="J227" s="204">
        <v>2</v>
      </c>
      <c r="K227" s="210">
        <v>1404.46</v>
      </c>
      <c r="L227" s="204" t="s">
        <v>141</v>
      </c>
      <c r="M227" s="354" t="s">
        <v>582</v>
      </c>
      <c r="N227" s="210">
        <f>IF(Tabela2[[#This Row],[Tipo]]="matriz",VLOOKUP(Tabela2[[#This Row],[N. de ordem]],Estatísticas!$A$66:$B$1048576,2,FALSE),"")</f>
        <v>0</v>
      </c>
    </row>
    <row r="228" spans="2:14" ht="45.75" hidden="1">
      <c r="B228" s="352">
        <v>149</v>
      </c>
      <c r="C228" s="204" t="s">
        <v>884</v>
      </c>
      <c r="D228" s="204" t="s">
        <v>180</v>
      </c>
      <c r="E228" s="204" t="s">
        <v>858</v>
      </c>
      <c r="F228" s="204"/>
      <c r="G228" s="353" t="s">
        <v>589</v>
      </c>
      <c r="H228" s="204" t="str">
        <f>IF(Tabela2[[#This Row],[Valor já contrado (matriz)]]=0,"Prevista","Em contratação")</f>
        <v>Prevista</v>
      </c>
      <c r="I228" s="204" t="s">
        <v>859</v>
      </c>
      <c r="J228" s="204">
        <v>2</v>
      </c>
      <c r="K228" s="210">
        <v>3097.64</v>
      </c>
      <c r="L228" s="204" t="s">
        <v>141</v>
      </c>
      <c r="M228" s="354" t="s">
        <v>582</v>
      </c>
      <c r="N228" s="210">
        <f>IF(Tabela2[[#This Row],[Tipo]]="matriz",VLOOKUP(Tabela2[[#This Row],[N. de ordem]],Estatísticas!$A$66:$B$1048576,2,FALSE),"")</f>
        <v>0</v>
      </c>
    </row>
    <row r="229" spans="2:14" ht="45.75" hidden="1">
      <c r="B229" s="352">
        <v>150</v>
      </c>
      <c r="C229" s="204" t="s">
        <v>885</v>
      </c>
      <c r="D229" s="204" t="s">
        <v>180</v>
      </c>
      <c r="E229" s="204" t="s">
        <v>858</v>
      </c>
      <c r="F229" s="204"/>
      <c r="G229" s="353" t="s">
        <v>589</v>
      </c>
      <c r="H229" s="204" t="str">
        <f>IF(Tabela2[[#This Row],[Valor já contrado (matriz)]]=0,"Prevista","Em contratação")</f>
        <v>Prevista</v>
      </c>
      <c r="I229" s="204" t="s">
        <v>859</v>
      </c>
      <c r="J229" s="204">
        <v>2</v>
      </c>
      <c r="K229" s="210">
        <v>1109.57</v>
      </c>
      <c r="L229" s="204" t="s">
        <v>141</v>
      </c>
      <c r="M229" s="354" t="s">
        <v>582</v>
      </c>
      <c r="N229" s="210">
        <f>IF(Tabela2[[#This Row],[Tipo]]="matriz",VLOOKUP(Tabela2[[#This Row],[N. de ordem]],Estatísticas!$A$66:$B$1048576,2,FALSE),"")</f>
        <v>0</v>
      </c>
    </row>
    <row r="230" spans="2:14" ht="45.75" hidden="1">
      <c r="B230" s="352">
        <v>151</v>
      </c>
      <c r="C230" s="204" t="s">
        <v>886</v>
      </c>
      <c r="D230" s="204" t="s">
        <v>180</v>
      </c>
      <c r="E230" s="204" t="s">
        <v>858</v>
      </c>
      <c r="F230" s="204"/>
      <c r="G230" s="353" t="s">
        <v>589</v>
      </c>
      <c r="H230" s="204" t="str">
        <f>IF(Tabela2[[#This Row],[Valor já contrado (matriz)]]=0,"Prevista","Em contratação")</f>
        <v>Em contratação</v>
      </c>
      <c r="I230" s="204" t="s">
        <v>859</v>
      </c>
      <c r="J230" s="204">
        <v>2</v>
      </c>
      <c r="K230" s="210">
        <v>6359.44</v>
      </c>
      <c r="L230" s="204" t="s">
        <v>141</v>
      </c>
      <c r="M230" s="354" t="s">
        <v>582</v>
      </c>
      <c r="N230" s="210">
        <f>IF(Tabela2[[#This Row],[Tipo]]="matriz",VLOOKUP(Tabela2[[#This Row],[N. de ordem]],Estatísticas!$A$66:$B$1048576,2,FALSE),"")</f>
        <v>5416.63</v>
      </c>
    </row>
    <row r="231" spans="2:14" ht="45.75" hidden="1">
      <c r="B231" s="352">
        <v>151</v>
      </c>
      <c r="C231" s="204" t="s">
        <v>886</v>
      </c>
      <c r="D231" s="204" t="s">
        <v>180</v>
      </c>
      <c r="E231" s="204" t="s">
        <v>858</v>
      </c>
      <c r="F231" s="204" t="s">
        <v>887</v>
      </c>
      <c r="G231" s="353" t="s">
        <v>605</v>
      </c>
      <c r="H231" s="204" t="str">
        <f>IF(Tabela2[[#This Row],[Valor já contrado (matriz)]]=0,"Prevista","Em contratação")</f>
        <v>Em contratação</v>
      </c>
      <c r="I231" s="204" t="s">
        <v>859</v>
      </c>
      <c r="J231" s="204">
        <v>2</v>
      </c>
      <c r="K231" s="210">
        <v>5416.63</v>
      </c>
      <c r="L231" s="204" t="s">
        <v>141</v>
      </c>
      <c r="M231" s="354" t="s">
        <v>582</v>
      </c>
      <c r="N231" s="210" t="str">
        <f>IF(Tabela2[[#This Row],[Tipo]]="matriz",VLOOKUP(Tabela2[[#This Row],[N. de ordem]],Estatísticas!$A$66:$B$1048576,2,FALSE),"")</f>
        <v/>
      </c>
    </row>
    <row r="232" spans="2:14" ht="45.75" hidden="1">
      <c r="B232" s="352">
        <v>152</v>
      </c>
      <c r="C232" s="204" t="s">
        <v>888</v>
      </c>
      <c r="D232" s="204" t="s">
        <v>180</v>
      </c>
      <c r="E232" s="204" t="s">
        <v>858</v>
      </c>
      <c r="F232" s="204"/>
      <c r="G232" s="353" t="s">
        <v>589</v>
      </c>
      <c r="H232" s="204" t="str">
        <f>IF(Tabela2[[#This Row],[Valor já contrado (matriz)]]=0,"Prevista","Em contratação")</f>
        <v>Prevista</v>
      </c>
      <c r="I232" s="204" t="s">
        <v>859</v>
      </c>
      <c r="J232" s="204">
        <v>2</v>
      </c>
      <c r="K232" s="210">
        <v>1263.9000000000001</v>
      </c>
      <c r="L232" s="204" t="s">
        <v>141</v>
      </c>
      <c r="M232" s="354" t="s">
        <v>582</v>
      </c>
      <c r="N232" s="210">
        <f>IF(Tabela2[[#This Row],[Tipo]]="matriz",VLOOKUP(Tabela2[[#This Row],[N. de ordem]],Estatísticas!$A$66:$B$1048576,2,FALSE),"")</f>
        <v>0</v>
      </c>
    </row>
    <row r="233" spans="2:14" ht="45.75" hidden="1">
      <c r="B233" s="352">
        <v>153</v>
      </c>
      <c r="C233" s="204" t="s">
        <v>889</v>
      </c>
      <c r="D233" s="204" t="s">
        <v>180</v>
      </c>
      <c r="E233" s="204" t="s">
        <v>858</v>
      </c>
      <c r="F233" s="353"/>
      <c r="G233" s="353" t="s">
        <v>589</v>
      </c>
      <c r="H233" s="204" t="str">
        <f>IF(Tabela2[[#This Row],[Valor já contrado (matriz)]]=0,"Prevista","Em contratação")</f>
        <v>Em contratação</v>
      </c>
      <c r="I233" s="204" t="s">
        <v>859</v>
      </c>
      <c r="J233" s="204">
        <v>2</v>
      </c>
      <c r="K233" s="210">
        <v>1151.72</v>
      </c>
      <c r="L233" s="204" t="s">
        <v>141</v>
      </c>
      <c r="M233" s="354" t="s">
        <v>582</v>
      </c>
      <c r="N233" s="210">
        <f>IF(Tabela2[[#This Row],[Tipo]]="matriz",VLOOKUP(Tabela2[[#This Row],[N. de ordem]],Estatísticas!$A$66:$B$1048576,2,FALSE),"")</f>
        <v>2400</v>
      </c>
    </row>
    <row r="234" spans="2:14" ht="45.75" hidden="1">
      <c r="B234" s="352">
        <v>153</v>
      </c>
      <c r="C234" s="204" t="s">
        <v>889</v>
      </c>
      <c r="D234" s="204" t="s">
        <v>180</v>
      </c>
      <c r="E234" s="204" t="s">
        <v>858</v>
      </c>
      <c r="F234" s="353" t="s">
        <v>890</v>
      </c>
      <c r="G234" s="353" t="s">
        <v>605</v>
      </c>
      <c r="H234" s="204" t="s">
        <v>626</v>
      </c>
      <c r="I234" s="204" t="s">
        <v>859</v>
      </c>
      <c r="J234" s="204">
        <v>2</v>
      </c>
      <c r="K234" s="210">
        <v>1140</v>
      </c>
      <c r="L234" s="204" t="s">
        <v>141</v>
      </c>
      <c r="M234" s="354" t="s">
        <v>582</v>
      </c>
      <c r="N234" s="210" t="str">
        <f>IF(Tabela2[[#This Row],[Tipo]]="matriz",VLOOKUP(Tabela2[[#This Row],[N. de ordem]],Estatísticas!$A$66:$B$1048576,2,FALSE),"")</f>
        <v/>
      </c>
    </row>
    <row r="235" spans="2:14" ht="45.75" hidden="1">
      <c r="B235" s="352">
        <v>153</v>
      </c>
      <c r="C235" s="204" t="s">
        <v>889</v>
      </c>
      <c r="D235" s="204" t="s">
        <v>180</v>
      </c>
      <c r="E235" s="204" t="s">
        <v>858</v>
      </c>
      <c r="F235" s="353" t="s">
        <v>891</v>
      </c>
      <c r="G235" s="353" t="s">
        <v>605</v>
      </c>
      <c r="H235" s="204" t="s">
        <v>626</v>
      </c>
      <c r="I235" s="204" t="s">
        <v>859</v>
      </c>
      <c r="J235" s="204">
        <v>2</v>
      </c>
      <c r="K235" s="210">
        <v>1260</v>
      </c>
      <c r="L235" s="204" t="s">
        <v>141</v>
      </c>
      <c r="M235" s="354" t="s">
        <v>582</v>
      </c>
      <c r="N235" s="210" t="str">
        <f>IF(Tabela2[[#This Row],[Tipo]]="matriz",VLOOKUP(Tabela2[[#This Row],[N. de ordem]],Estatísticas!$A$66:$B$1048576,2,FALSE),"")</f>
        <v/>
      </c>
    </row>
    <row r="236" spans="2:14" ht="45.75" hidden="1">
      <c r="B236" s="352">
        <v>154</v>
      </c>
      <c r="C236" s="204" t="s">
        <v>892</v>
      </c>
      <c r="D236" s="204" t="s">
        <v>180</v>
      </c>
      <c r="E236" s="204" t="s">
        <v>858</v>
      </c>
      <c r="F236" s="353"/>
      <c r="G236" s="353" t="s">
        <v>589</v>
      </c>
      <c r="H236" s="204" t="str">
        <f>IF(Tabela2[[#This Row],[Valor já contrado (matriz)]]=0,"Prevista","Em contratação")</f>
        <v>Em contratação</v>
      </c>
      <c r="I236" s="204" t="s">
        <v>859</v>
      </c>
      <c r="J236" s="204">
        <v>2</v>
      </c>
      <c r="K236" s="210">
        <v>2438.4</v>
      </c>
      <c r="L236" s="204" t="s">
        <v>141</v>
      </c>
      <c r="M236" s="354" t="s">
        <v>582</v>
      </c>
      <c r="N236" s="210">
        <f>IF(Tabela2[[#This Row],[Tipo]]="matriz",VLOOKUP(Tabela2[[#This Row],[N. de ordem]],Estatísticas!$A$66:$B$1048576,2,FALSE),"")</f>
        <v>3821.3399999999997</v>
      </c>
    </row>
    <row r="237" spans="2:14" ht="45.75" hidden="1">
      <c r="B237" s="352">
        <v>154</v>
      </c>
      <c r="C237" s="204" t="s">
        <v>892</v>
      </c>
      <c r="D237" s="204" t="s">
        <v>180</v>
      </c>
      <c r="E237" s="204" t="s">
        <v>858</v>
      </c>
      <c r="F237" s="353" t="s">
        <v>893</v>
      </c>
      <c r="G237" s="353" t="s">
        <v>605</v>
      </c>
      <c r="H237" s="204" t="str">
        <f>IF(Tabela2[[#This Row],[Valor já contrado (matriz)]]=0,"Prevista","Em contratação")</f>
        <v>Em contratação</v>
      </c>
      <c r="I237" s="204" t="s">
        <v>859</v>
      </c>
      <c r="J237" s="204">
        <v>2</v>
      </c>
      <c r="K237" s="210">
        <v>3433.7</v>
      </c>
      <c r="L237" s="204" t="s">
        <v>141</v>
      </c>
      <c r="M237" s="354" t="s">
        <v>582</v>
      </c>
      <c r="N237" s="210" t="str">
        <f>IF(Tabela2[[#This Row],[Tipo]]="matriz",VLOOKUP(Tabela2[[#This Row],[N. de ordem]],Estatísticas!$A$66:$B$1048576,2,FALSE),"")</f>
        <v/>
      </c>
    </row>
    <row r="238" spans="2:14" ht="45.75" hidden="1">
      <c r="B238" s="352">
        <v>154</v>
      </c>
      <c r="C238" s="204" t="s">
        <v>892</v>
      </c>
      <c r="D238" s="204" t="s">
        <v>180</v>
      </c>
      <c r="E238" s="204" t="s">
        <v>858</v>
      </c>
      <c r="F238" s="353" t="s">
        <v>893</v>
      </c>
      <c r="G238" s="353" t="s">
        <v>605</v>
      </c>
      <c r="H238" s="204" t="str">
        <f>IF(Tabela2[[#This Row],[Valor já contrado (matriz)]]=0,"Prevista","Em contratação")</f>
        <v>Em contratação</v>
      </c>
      <c r="I238" s="204" t="s">
        <v>859</v>
      </c>
      <c r="J238" s="204">
        <v>2</v>
      </c>
      <c r="K238" s="210">
        <v>387.64</v>
      </c>
      <c r="L238" s="204" t="s">
        <v>141</v>
      </c>
      <c r="M238" s="354" t="s">
        <v>582</v>
      </c>
      <c r="N238" s="210" t="str">
        <f>IF(Tabela2[[#This Row],[Tipo]]="matriz",VLOOKUP(Tabela2[[#This Row],[N. de ordem]],Estatísticas!$A$66:$B$1048576,2,FALSE),"")</f>
        <v/>
      </c>
    </row>
    <row r="239" spans="2:14" ht="45.75" hidden="1">
      <c r="B239" s="352">
        <v>155</v>
      </c>
      <c r="C239" s="204" t="s">
        <v>894</v>
      </c>
      <c r="D239" s="204" t="s">
        <v>180</v>
      </c>
      <c r="E239" s="204" t="s">
        <v>858</v>
      </c>
      <c r="F239" s="204"/>
      <c r="G239" s="353" t="s">
        <v>589</v>
      </c>
      <c r="H239" s="204" t="str">
        <f>IF(Tabela2[[#This Row],[Valor já contrado (matriz)]]=0,"Prevista","Em contratação")</f>
        <v>Em contratação</v>
      </c>
      <c r="I239" s="204" t="s">
        <v>859</v>
      </c>
      <c r="J239" s="204">
        <v>2</v>
      </c>
      <c r="K239" s="210">
        <v>1586.67</v>
      </c>
      <c r="L239" s="204" t="s">
        <v>141</v>
      </c>
      <c r="M239" s="354" t="s">
        <v>582</v>
      </c>
      <c r="N239" s="210">
        <f>IF(Tabela2[[#This Row],[Tipo]]="matriz",VLOOKUP(Tabela2[[#This Row],[N. de ordem]],Estatísticas!$A$66:$B$1048576,2,FALSE),"")</f>
        <v>1730.4</v>
      </c>
    </row>
    <row r="240" spans="2:14" ht="45.75" hidden="1">
      <c r="B240" s="352">
        <v>155</v>
      </c>
      <c r="C240" s="204" t="s">
        <v>894</v>
      </c>
      <c r="D240" s="204" t="s">
        <v>180</v>
      </c>
      <c r="E240" s="204" t="s">
        <v>858</v>
      </c>
      <c r="F240" s="204" t="s">
        <v>895</v>
      </c>
      <c r="G240" s="353" t="s">
        <v>605</v>
      </c>
      <c r="H240" s="204" t="str">
        <f>IF(Tabela2[[#This Row],[Valor já contrado (matriz)]]=0,"Prevista","Em contratação")</f>
        <v>Em contratação</v>
      </c>
      <c r="I240" s="204" t="s">
        <v>859</v>
      </c>
      <c r="J240" s="204">
        <v>2</v>
      </c>
      <c r="K240" s="210">
        <v>1730.4</v>
      </c>
      <c r="L240" s="204" t="s">
        <v>141</v>
      </c>
      <c r="M240" s="354" t="s">
        <v>582</v>
      </c>
      <c r="N240" s="210" t="str">
        <f>IF(Tabela2[[#This Row],[Tipo]]="matriz",VLOOKUP(Tabela2[[#This Row],[N. de ordem]],Estatísticas!$A$66:$B$1048576,2,FALSE),"")</f>
        <v/>
      </c>
    </row>
    <row r="241" spans="2:14" ht="45.75" hidden="1">
      <c r="B241" s="352">
        <v>156</v>
      </c>
      <c r="C241" s="204" t="s">
        <v>896</v>
      </c>
      <c r="D241" s="204" t="s">
        <v>180</v>
      </c>
      <c r="E241" s="204" t="s">
        <v>858</v>
      </c>
      <c r="F241" s="204"/>
      <c r="G241" s="353" t="s">
        <v>589</v>
      </c>
      <c r="H241" s="204" t="str">
        <f>IF(Tabela2[[#This Row],[Valor já contrado (matriz)]]=0,"Prevista","Em contratação")</f>
        <v>Prevista</v>
      </c>
      <c r="I241" s="204" t="s">
        <v>859</v>
      </c>
      <c r="J241" s="204">
        <v>2</v>
      </c>
      <c r="K241" s="210">
        <v>2981</v>
      </c>
      <c r="L241" s="204" t="s">
        <v>141</v>
      </c>
      <c r="M241" s="354" t="s">
        <v>582</v>
      </c>
      <c r="N241" s="210">
        <f>IF(Tabela2[[#This Row],[Tipo]]="matriz",VLOOKUP(Tabela2[[#This Row],[N. de ordem]],Estatísticas!$A$66:$B$1048576,2,FALSE),"")</f>
        <v>0</v>
      </c>
    </row>
    <row r="242" spans="2:14" ht="45.75" hidden="1">
      <c r="B242" s="352">
        <v>157</v>
      </c>
      <c r="C242" s="204" t="s">
        <v>897</v>
      </c>
      <c r="D242" s="204" t="s">
        <v>180</v>
      </c>
      <c r="E242" s="204" t="s">
        <v>858</v>
      </c>
      <c r="F242" s="204"/>
      <c r="G242" s="353" t="s">
        <v>589</v>
      </c>
      <c r="H242" s="204" t="str">
        <f>IF(Tabela2[[#This Row],[Valor já contrado (matriz)]]=0,"Prevista","Em contratação")</f>
        <v>Prevista</v>
      </c>
      <c r="I242" s="204" t="s">
        <v>859</v>
      </c>
      <c r="J242" s="204">
        <v>2</v>
      </c>
      <c r="K242" s="210">
        <v>1838.33</v>
      </c>
      <c r="L242" s="204" t="s">
        <v>141</v>
      </c>
      <c r="M242" s="354" t="s">
        <v>582</v>
      </c>
      <c r="N242" s="210">
        <f>IF(Tabela2[[#This Row],[Tipo]]="matriz",VLOOKUP(Tabela2[[#This Row],[N. de ordem]],Estatísticas!$A$66:$B$1048576,2,FALSE),"")</f>
        <v>0</v>
      </c>
    </row>
    <row r="243" spans="2:14" ht="45.75" hidden="1">
      <c r="B243" s="352">
        <v>158</v>
      </c>
      <c r="C243" s="204" t="s">
        <v>898</v>
      </c>
      <c r="D243" s="204" t="s">
        <v>180</v>
      </c>
      <c r="E243" s="204" t="s">
        <v>858</v>
      </c>
      <c r="F243" s="204"/>
      <c r="G243" s="353" t="s">
        <v>589</v>
      </c>
      <c r="H243" s="204" t="str">
        <f>IF(Tabela2[[#This Row],[Valor já contrado (matriz)]]=0,"Prevista","Em contratação")</f>
        <v>Em contratação</v>
      </c>
      <c r="I243" s="204" t="s">
        <v>859</v>
      </c>
      <c r="J243" s="204">
        <v>2</v>
      </c>
      <c r="K243" s="210">
        <v>1083.57</v>
      </c>
      <c r="L243" s="204" t="s">
        <v>141</v>
      </c>
      <c r="M243" s="354" t="s">
        <v>582</v>
      </c>
      <c r="N243" s="210">
        <f>IF(Tabela2[[#This Row],[Tipo]]="matriz",VLOOKUP(Tabela2[[#This Row],[N. de ordem]],Estatísticas!$A$66:$B$1048576,2,FALSE),"")</f>
        <v>1989.85</v>
      </c>
    </row>
    <row r="244" spans="2:14" ht="45.75" hidden="1">
      <c r="B244" s="352">
        <v>158</v>
      </c>
      <c r="C244" s="204" t="s">
        <v>898</v>
      </c>
      <c r="D244" s="204" t="s">
        <v>180</v>
      </c>
      <c r="E244" s="204" t="s">
        <v>858</v>
      </c>
      <c r="F244" s="204" t="s">
        <v>899</v>
      </c>
      <c r="G244" s="353" t="s">
        <v>605</v>
      </c>
      <c r="H244" s="204" t="str">
        <f>IF(Tabela2[[#This Row],[Valor já contrado (matriz)]]=0,"Prevista","Em contratação")</f>
        <v>Em contratação</v>
      </c>
      <c r="I244" s="204" t="s">
        <v>859</v>
      </c>
      <c r="J244" s="204">
        <v>2</v>
      </c>
      <c r="K244" s="210">
        <v>1989.85</v>
      </c>
      <c r="L244" s="204" t="s">
        <v>141</v>
      </c>
      <c r="M244" s="354" t="s">
        <v>582</v>
      </c>
      <c r="N244" s="210" t="str">
        <f>IF(Tabela2[[#This Row],[Tipo]]="matriz",VLOOKUP(Tabela2[[#This Row],[N. de ordem]],Estatísticas!$A$66:$B$1048576,2,FALSE),"")</f>
        <v/>
      </c>
    </row>
    <row r="245" spans="2:14" ht="45.75" hidden="1">
      <c r="B245" s="352">
        <v>159</v>
      </c>
      <c r="C245" s="204" t="s">
        <v>900</v>
      </c>
      <c r="D245" s="204" t="s">
        <v>180</v>
      </c>
      <c r="E245" s="204" t="s">
        <v>858</v>
      </c>
      <c r="F245" s="204"/>
      <c r="G245" s="353" t="s">
        <v>589</v>
      </c>
      <c r="H245" s="204" t="str">
        <f>IF(Tabela2[[#This Row],[Valor já contrado (matriz)]]=0,"Prevista","Em contratação")</f>
        <v>Prevista</v>
      </c>
      <c r="I245" s="204" t="s">
        <v>859</v>
      </c>
      <c r="J245" s="204">
        <v>2</v>
      </c>
      <c r="K245" s="210">
        <v>931.7</v>
      </c>
      <c r="L245" s="204" t="s">
        <v>141</v>
      </c>
      <c r="M245" s="354" t="s">
        <v>582</v>
      </c>
      <c r="N245" s="210">
        <f>IF(Tabela2[[#This Row],[Tipo]]="matriz",VLOOKUP(Tabela2[[#This Row],[N. de ordem]],Estatísticas!$A$66:$B$1048576,2,FALSE),"")</f>
        <v>0</v>
      </c>
    </row>
    <row r="246" spans="2:14" ht="45.75" hidden="1">
      <c r="B246" s="352">
        <v>160</v>
      </c>
      <c r="C246" s="204" t="s">
        <v>901</v>
      </c>
      <c r="D246" s="204" t="s">
        <v>180</v>
      </c>
      <c r="E246" s="204" t="s">
        <v>858</v>
      </c>
      <c r="F246" s="204"/>
      <c r="G246" s="353" t="s">
        <v>589</v>
      </c>
      <c r="H246" s="204" t="str">
        <f>IF(Tabela2[[#This Row],[Valor já contrado (matriz)]]=0,"Prevista","Em contratação")</f>
        <v>Em contratação</v>
      </c>
      <c r="I246" s="204" t="s">
        <v>859</v>
      </c>
      <c r="J246" s="204">
        <v>2</v>
      </c>
      <c r="K246" s="210">
        <v>12744.4</v>
      </c>
      <c r="L246" s="204" t="s">
        <v>141</v>
      </c>
      <c r="M246" s="354" t="s">
        <v>582</v>
      </c>
      <c r="N246" s="210">
        <f>IF(Tabela2[[#This Row],[Tipo]]="matriz",VLOOKUP(Tabela2[[#This Row],[N. de ordem]],Estatísticas!$A$66:$B$1048576,2,FALSE),"")</f>
        <v>10532.58</v>
      </c>
    </row>
    <row r="247" spans="2:14" ht="45.75" hidden="1">
      <c r="B247" s="352">
        <v>160</v>
      </c>
      <c r="C247" s="204" t="s">
        <v>901</v>
      </c>
      <c r="D247" s="204" t="s">
        <v>180</v>
      </c>
      <c r="E247" s="204" t="s">
        <v>858</v>
      </c>
      <c r="F247" s="204" t="s">
        <v>902</v>
      </c>
      <c r="G247" s="353" t="s">
        <v>605</v>
      </c>
      <c r="H247" s="204" t="str">
        <f>IF(Tabela2[[#This Row],[Valor já contrado (matriz)]]=0,"Prevista","Em contratação")</f>
        <v>Em contratação</v>
      </c>
      <c r="I247" s="204" t="s">
        <v>859</v>
      </c>
      <c r="J247" s="204">
        <v>2</v>
      </c>
      <c r="K247" s="210">
        <v>10532.58</v>
      </c>
      <c r="L247" s="204" t="s">
        <v>141</v>
      </c>
      <c r="M247" s="354" t="s">
        <v>582</v>
      </c>
      <c r="N247" s="210" t="str">
        <f>IF(Tabela2[[#This Row],[Tipo]]="matriz",VLOOKUP(Tabela2[[#This Row],[N. de ordem]],Estatísticas!$A$66:$B$1048576,2,FALSE),"")</f>
        <v/>
      </c>
    </row>
    <row r="248" spans="2:14" ht="45.75" hidden="1">
      <c r="B248" s="352">
        <v>161</v>
      </c>
      <c r="C248" s="204" t="s">
        <v>903</v>
      </c>
      <c r="D248" s="204" t="s">
        <v>180</v>
      </c>
      <c r="E248" s="204" t="s">
        <v>858</v>
      </c>
      <c r="F248" s="353"/>
      <c r="G248" s="353" t="s">
        <v>589</v>
      </c>
      <c r="H248" s="204" t="str">
        <f>IF(Tabela2[[#This Row],[Valor já contrado (matriz)]]=0,"Prevista","Em contratação")</f>
        <v>Em contratação</v>
      </c>
      <c r="I248" s="204" t="s">
        <v>859</v>
      </c>
      <c r="J248" s="204">
        <v>2</v>
      </c>
      <c r="K248" s="210">
        <v>2655.99</v>
      </c>
      <c r="L248" s="204" t="s">
        <v>141</v>
      </c>
      <c r="M248" s="354" t="s">
        <v>582</v>
      </c>
      <c r="N248" s="210">
        <f>IF(Tabela2[[#This Row],[Tipo]]="matriz",VLOOKUP(Tabela2[[#This Row],[N. de ordem]],Estatísticas!$A$66:$B$1048576,2,FALSE),"")</f>
        <v>3053.76</v>
      </c>
    </row>
    <row r="249" spans="2:14" ht="45.75" hidden="1">
      <c r="B249" s="352">
        <v>161</v>
      </c>
      <c r="C249" s="204" t="s">
        <v>903</v>
      </c>
      <c r="D249" s="204" t="s">
        <v>180</v>
      </c>
      <c r="E249" s="204" t="s">
        <v>858</v>
      </c>
      <c r="F249" s="353" t="s">
        <v>904</v>
      </c>
      <c r="G249" s="353" t="s">
        <v>605</v>
      </c>
      <c r="H249" s="204" t="s">
        <v>626</v>
      </c>
      <c r="I249" s="204" t="s">
        <v>859</v>
      </c>
      <c r="J249" s="204">
        <v>2</v>
      </c>
      <c r="K249" s="210">
        <v>3053.76</v>
      </c>
      <c r="L249" s="204" t="s">
        <v>141</v>
      </c>
      <c r="M249" s="354" t="s">
        <v>582</v>
      </c>
      <c r="N249" s="210" t="str">
        <f>IF(Tabela2[[#This Row],[Tipo]]="matriz",VLOOKUP(Tabela2[[#This Row],[N. de ordem]],Estatísticas!$A$66:$B$1048576,2,FALSE),"")</f>
        <v/>
      </c>
    </row>
    <row r="250" spans="2:14" ht="45.75" hidden="1">
      <c r="B250" s="352">
        <v>162</v>
      </c>
      <c r="C250" s="204" t="s">
        <v>905</v>
      </c>
      <c r="D250" s="204" t="s">
        <v>180</v>
      </c>
      <c r="E250" s="204" t="s">
        <v>858</v>
      </c>
      <c r="F250" s="204"/>
      <c r="G250" s="353" t="s">
        <v>589</v>
      </c>
      <c r="H250" s="204" t="str">
        <f>IF(Tabela2[[#This Row],[Valor já contrado (matriz)]]=0,"Prevista","Em contratação")</f>
        <v>Em contratação</v>
      </c>
      <c r="I250" s="204" t="s">
        <v>859</v>
      </c>
      <c r="J250" s="204">
        <v>2</v>
      </c>
      <c r="K250" s="210">
        <v>2814.65</v>
      </c>
      <c r="L250" s="204" t="s">
        <v>141</v>
      </c>
      <c r="M250" s="354" t="s">
        <v>582</v>
      </c>
      <c r="N250" s="210">
        <f>IF(Tabela2[[#This Row],[Tipo]]="matriz",VLOOKUP(Tabela2[[#This Row],[N. de ordem]],Estatísticas!$A$66:$B$1048576,2,FALSE),"")</f>
        <v>9211.84</v>
      </c>
    </row>
    <row r="251" spans="2:14" ht="45.75" hidden="1">
      <c r="B251" s="352">
        <v>162</v>
      </c>
      <c r="C251" s="204" t="s">
        <v>905</v>
      </c>
      <c r="D251" s="204" t="s">
        <v>180</v>
      </c>
      <c r="E251" s="204" t="s">
        <v>858</v>
      </c>
      <c r="F251" s="204" t="s">
        <v>906</v>
      </c>
      <c r="G251" s="353" t="s">
        <v>605</v>
      </c>
      <c r="H251" s="204" t="s">
        <v>626</v>
      </c>
      <c r="I251" s="204" t="s">
        <v>859</v>
      </c>
      <c r="J251" s="204">
        <v>2</v>
      </c>
      <c r="K251" s="210">
        <v>9211.84</v>
      </c>
      <c r="L251" s="204" t="s">
        <v>141</v>
      </c>
      <c r="M251" s="354" t="s">
        <v>582</v>
      </c>
      <c r="N251" s="210" t="str">
        <f>IF(Tabela2[[#This Row],[Tipo]]="matriz",VLOOKUP(Tabela2[[#This Row],[N. de ordem]],Estatísticas!$A$66:$B$1048576,2,FALSE),"")</f>
        <v/>
      </c>
    </row>
    <row r="252" spans="2:14" ht="45.75" hidden="1">
      <c r="B252" s="352">
        <v>163</v>
      </c>
      <c r="C252" s="204" t="s">
        <v>907</v>
      </c>
      <c r="D252" s="204" t="s">
        <v>180</v>
      </c>
      <c r="E252" s="204" t="s">
        <v>858</v>
      </c>
      <c r="F252" s="353"/>
      <c r="G252" s="353" t="s">
        <v>589</v>
      </c>
      <c r="H252" s="204" t="str">
        <f>IF(Tabela2[[#This Row],[Valor já contrado (matriz)]]=0,"Prevista","Em contratação")</f>
        <v>Prevista</v>
      </c>
      <c r="I252" s="204" t="s">
        <v>859</v>
      </c>
      <c r="J252" s="204">
        <v>2</v>
      </c>
      <c r="K252" s="210">
        <v>343.99</v>
      </c>
      <c r="L252" s="204" t="s">
        <v>141</v>
      </c>
      <c r="M252" s="354" t="s">
        <v>582</v>
      </c>
      <c r="N252" s="210">
        <f>IF(Tabela2[[#This Row],[Tipo]]="matriz",VLOOKUP(Tabela2[[#This Row],[N. de ordem]],Estatísticas!$A$66:$B$1048576,2,FALSE),"")</f>
        <v>0</v>
      </c>
    </row>
    <row r="253" spans="2:14" ht="45.75" hidden="1">
      <c r="B253" s="352">
        <v>164</v>
      </c>
      <c r="C253" s="204" t="s">
        <v>908</v>
      </c>
      <c r="D253" s="204" t="s">
        <v>180</v>
      </c>
      <c r="E253" s="204" t="s">
        <v>858</v>
      </c>
      <c r="F253" s="204"/>
      <c r="G253" s="353" t="s">
        <v>589</v>
      </c>
      <c r="H253" s="204" t="str">
        <f>IF(Tabela2[[#This Row],[Valor já contrado (matriz)]]=0,"Prevista","Em contratação")</f>
        <v>Em contratação</v>
      </c>
      <c r="I253" s="204" t="s">
        <v>859</v>
      </c>
      <c r="J253" s="204">
        <v>2</v>
      </c>
      <c r="K253" s="210">
        <v>822.8</v>
      </c>
      <c r="L253" s="204" t="s">
        <v>141</v>
      </c>
      <c r="M253" s="354" t="s">
        <v>582</v>
      </c>
      <c r="N253" s="210">
        <f>IF(Tabela2[[#This Row],[Tipo]]="matriz",VLOOKUP(Tabela2[[#This Row],[N. de ordem]],Estatísticas!$A$66:$B$1048576,2,FALSE),"")</f>
        <v>2576.7800000000002</v>
      </c>
    </row>
    <row r="254" spans="2:14" ht="45.75" hidden="1">
      <c r="B254" s="352">
        <v>164</v>
      </c>
      <c r="C254" s="204" t="s">
        <v>908</v>
      </c>
      <c r="D254" s="204" t="s">
        <v>180</v>
      </c>
      <c r="E254" s="204" t="s">
        <v>858</v>
      </c>
      <c r="F254" s="204" t="s">
        <v>909</v>
      </c>
      <c r="G254" s="353" t="s">
        <v>605</v>
      </c>
      <c r="H254" s="204" t="str">
        <f>IF(Tabela2[[#This Row],[Valor já contrado (matriz)]]=0,"Prevista","Em contratação")</f>
        <v>Em contratação</v>
      </c>
      <c r="I254" s="204" t="s">
        <v>859</v>
      </c>
      <c r="J254" s="204">
        <v>2</v>
      </c>
      <c r="K254" s="210">
        <v>2576.7800000000002</v>
      </c>
      <c r="L254" s="204" t="s">
        <v>141</v>
      </c>
      <c r="M254" s="354" t="s">
        <v>582</v>
      </c>
      <c r="N254" s="210" t="str">
        <f>IF(Tabela2[[#This Row],[Tipo]]="matriz",VLOOKUP(Tabela2[[#This Row],[N. de ordem]],Estatísticas!$A$66:$B$1048576,2,FALSE),"")</f>
        <v/>
      </c>
    </row>
    <row r="255" spans="2:14" ht="45.75" hidden="1">
      <c r="B255" s="352">
        <v>165</v>
      </c>
      <c r="C255" s="204" t="s">
        <v>910</v>
      </c>
      <c r="D255" s="204" t="s">
        <v>180</v>
      </c>
      <c r="E255" s="204" t="s">
        <v>858</v>
      </c>
      <c r="F255" s="353"/>
      <c r="G255" s="353" t="s">
        <v>589</v>
      </c>
      <c r="H255" s="204" t="str">
        <f>IF(Tabela2[[#This Row],[Valor já contrado (matriz)]]=0,"Prevista","Em contratação")</f>
        <v>Em contratação</v>
      </c>
      <c r="I255" s="204" t="s">
        <v>859</v>
      </c>
      <c r="J255" s="204">
        <v>2</v>
      </c>
      <c r="K255" s="210">
        <v>641.29999999999995</v>
      </c>
      <c r="L255" s="204" t="s">
        <v>141</v>
      </c>
      <c r="M255" s="354" t="s">
        <v>582</v>
      </c>
      <c r="N255" s="210">
        <f>IF(Tabela2[[#This Row],[Tipo]]="matriz",VLOOKUP(Tabela2[[#This Row],[N. de ordem]],Estatísticas!$A$66:$B$1048576,2,FALSE),"")</f>
        <v>10687.75</v>
      </c>
    </row>
    <row r="256" spans="2:14" ht="45.75" hidden="1">
      <c r="B256" s="352">
        <v>165</v>
      </c>
      <c r="C256" s="204" t="s">
        <v>910</v>
      </c>
      <c r="D256" s="204" t="s">
        <v>180</v>
      </c>
      <c r="E256" s="204" t="s">
        <v>858</v>
      </c>
      <c r="F256" s="353" t="s">
        <v>911</v>
      </c>
      <c r="G256" s="353" t="s">
        <v>605</v>
      </c>
      <c r="H256" s="204" t="str">
        <f>IF(Tabela2[[#This Row],[Valor já contrado (matriz)]]=0,"Prevista","Em contratação")</f>
        <v>Em contratação</v>
      </c>
      <c r="I256" s="204" t="s">
        <v>859</v>
      </c>
      <c r="J256" s="204">
        <v>2</v>
      </c>
      <c r="K256" s="210">
        <v>10687.75</v>
      </c>
      <c r="L256" s="204" t="s">
        <v>141</v>
      </c>
      <c r="M256" s="354" t="s">
        <v>582</v>
      </c>
      <c r="N256" s="210" t="str">
        <f>IF(Tabela2[[#This Row],[Tipo]]="matriz",VLOOKUP(Tabela2[[#This Row],[N. de ordem]],Estatísticas!$A$66:$B$1048576,2,FALSE),"")</f>
        <v/>
      </c>
    </row>
    <row r="257" spans="2:14" ht="45.75" hidden="1">
      <c r="B257" s="352">
        <v>166</v>
      </c>
      <c r="C257" s="204" t="s">
        <v>912</v>
      </c>
      <c r="D257" s="204" t="s">
        <v>180</v>
      </c>
      <c r="E257" s="204" t="s">
        <v>858</v>
      </c>
      <c r="F257" s="204"/>
      <c r="G257" s="353" t="s">
        <v>589</v>
      </c>
      <c r="H257" s="204" t="str">
        <f>IF(Tabela2[[#This Row],[Valor já contrado (matriz)]]=0,"Prevista","Em contratação")</f>
        <v>Em contratação</v>
      </c>
      <c r="I257" s="204" t="s">
        <v>859</v>
      </c>
      <c r="J257" s="204">
        <v>2</v>
      </c>
      <c r="K257" s="210">
        <v>1258.48</v>
      </c>
      <c r="L257" s="204" t="s">
        <v>141</v>
      </c>
      <c r="M257" s="354" t="s">
        <v>582</v>
      </c>
      <c r="N257" s="210">
        <f>IF(Tabela2[[#This Row],[Tipo]]="matriz",VLOOKUP(Tabela2[[#This Row],[N. de ordem]],Estatísticas!$A$66:$B$1048576,2,FALSE),"")</f>
        <v>5071.4799999999996</v>
      </c>
    </row>
    <row r="258" spans="2:14" ht="45.75" hidden="1">
      <c r="B258" s="352">
        <v>166</v>
      </c>
      <c r="C258" s="204" t="s">
        <v>912</v>
      </c>
      <c r="D258" s="204" t="s">
        <v>180</v>
      </c>
      <c r="E258" s="204" t="s">
        <v>858</v>
      </c>
      <c r="F258" s="204" t="s">
        <v>913</v>
      </c>
      <c r="G258" s="353" t="s">
        <v>605</v>
      </c>
      <c r="H258" s="204" t="str">
        <f>IF(Tabela2[[#This Row],[Valor já contrado (matriz)]]=0,"Prevista","Em contratação")</f>
        <v>Em contratação</v>
      </c>
      <c r="I258" s="204" t="s">
        <v>859</v>
      </c>
      <c r="J258" s="204">
        <v>2</v>
      </c>
      <c r="K258" s="210">
        <v>5071.4799999999996</v>
      </c>
      <c r="L258" s="204" t="s">
        <v>141</v>
      </c>
      <c r="M258" s="354" t="s">
        <v>582</v>
      </c>
      <c r="N258" s="210" t="str">
        <f>IF(Tabela2[[#This Row],[Tipo]]="matriz",VLOOKUP(Tabela2[[#This Row],[N. de ordem]],Estatísticas!$A$66:$B$1048576,2,FALSE),"")</f>
        <v/>
      </c>
    </row>
    <row r="259" spans="2:14" ht="45.75" hidden="1">
      <c r="B259" s="352">
        <v>167</v>
      </c>
      <c r="C259" s="204" t="s">
        <v>914</v>
      </c>
      <c r="D259" s="204" t="s">
        <v>180</v>
      </c>
      <c r="E259" s="204" t="s">
        <v>858</v>
      </c>
      <c r="F259" s="204"/>
      <c r="G259" s="353" t="s">
        <v>589</v>
      </c>
      <c r="H259" s="204" t="str">
        <f>IF(Tabela2[[#This Row],[Valor já contrado (matriz)]]=0,"Prevista","Em contratação")</f>
        <v>Em contratação</v>
      </c>
      <c r="I259" s="204" t="s">
        <v>859</v>
      </c>
      <c r="J259" s="204">
        <v>2</v>
      </c>
      <c r="K259" s="210">
        <v>889.35</v>
      </c>
      <c r="L259" s="204" t="s">
        <v>141</v>
      </c>
      <c r="M259" s="354" t="s">
        <v>582</v>
      </c>
      <c r="N259" s="210">
        <f>IF(Tabela2[[#This Row],[Tipo]]="matriz",VLOOKUP(Tabela2[[#This Row],[N. de ordem]],Estatísticas!$A$66:$B$1048576,2,FALSE),"")</f>
        <v>832.7</v>
      </c>
    </row>
    <row r="260" spans="2:14" ht="45.75" hidden="1">
      <c r="B260" s="352">
        <v>167</v>
      </c>
      <c r="C260" s="204" t="s">
        <v>914</v>
      </c>
      <c r="D260" s="204" t="s">
        <v>180</v>
      </c>
      <c r="E260" s="204" t="s">
        <v>858</v>
      </c>
      <c r="F260" s="204" t="s">
        <v>915</v>
      </c>
      <c r="G260" s="353" t="s">
        <v>605</v>
      </c>
      <c r="H260" s="204" t="s">
        <v>626</v>
      </c>
      <c r="I260" s="204" t="s">
        <v>859</v>
      </c>
      <c r="J260" s="204">
        <v>2</v>
      </c>
      <c r="K260" s="210">
        <v>832.7</v>
      </c>
      <c r="L260" s="204" t="s">
        <v>141</v>
      </c>
      <c r="M260" s="354" t="s">
        <v>582</v>
      </c>
      <c r="N260" s="210" t="str">
        <f>IF(Tabela2[[#This Row],[Tipo]]="matriz",VLOOKUP(Tabela2[[#This Row],[N. de ordem]],Estatísticas!$A$66:$B$1048576,2,FALSE),"")</f>
        <v/>
      </c>
    </row>
    <row r="261" spans="2:14" ht="45.75" hidden="1">
      <c r="B261" s="352">
        <v>168</v>
      </c>
      <c r="C261" s="204" t="s">
        <v>916</v>
      </c>
      <c r="D261" s="204" t="s">
        <v>180</v>
      </c>
      <c r="E261" s="204" t="s">
        <v>858</v>
      </c>
      <c r="F261" s="204"/>
      <c r="G261" s="353" t="s">
        <v>589</v>
      </c>
      <c r="H261" s="204" t="str">
        <f>IF(Tabela2[[#This Row],[Valor já contrado (matriz)]]=0,"Prevista","Em contratação")</f>
        <v>Em contratação</v>
      </c>
      <c r="I261" s="204" t="s">
        <v>859</v>
      </c>
      <c r="J261" s="204">
        <v>2</v>
      </c>
      <c r="K261" s="210">
        <v>1539.16</v>
      </c>
      <c r="L261" s="204" t="s">
        <v>141</v>
      </c>
      <c r="M261" s="354" t="s">
        <v>582</v>
      </c>
      <c r="N261" s="210">
        <f>IF(Tabela2[[#This Row],[Tipo]]="matriz",VLOOKUP(Tabela2[[#This Row],[N. de ordem]],Estatísticas!$A$66:$B$1048576,2,FALSE),"")</f>
        <v>1594.18</v>
      </c>
    </row>
    <row r="262" spans="2:14" ht="45.75" hidden="1">
      <c r="B262" s="352">
        <v>168</v>
      </c>
      <c r="C262" s="204" t="s">
        <v>916</v>
      </c>
      <c r="D262" s="204" t="s">
        <v>180</v>
      </c>
      <c r="E262" s="204" t="s">
        <v>858</v>
      </c>
      <c r="F262" s="204" t="s">
        <v>917</v>
      </c>
      <c r="G262" s="353" t="s">
        <v>605</v>
      </c>
      <c r="H262" s="204" t="s">
        <v>626</v>
      </c>
      <c r="I262" s="204" t="s">
        <v>859</v>
      </c>
      <c r="J262" s="204">
        <v>2</v>
      </c>
      <c r="K262" s="210">
        <v>1594.18</v>
      </c>
      <c r="L262" s="204" t="s">
        <v>141</v>
      </c>
      <c r="M262" s="354" t="s">
        <v>582</v>
      </c>
      <c r="N262" s="210" t="str">
        <f>IF(Tabela2[[#This Row],[Tipo]]="matriz",VLOOKUP(Tabela2[[#This Row],[N. de ordem]],Estatísticas!$A$66:$B$1048576,2,FALSE),"")</f>
        <v/>
      </c>
    </row>
    <row r="263" spans="2:14" ht="45.75" hidden="1">
      <c r="B263" s="352">
        <v>169</v>
      </c>
      <c r="C263" s="204" t="s">
        <v>918</v>
      </c>
      <c r="D263" s="204" t="s">
        <v>180</v>
      </c>
      <c r="E263" s="204" t="s">
        <v>858</v>
      </c>
      <c r="F263" s="204"/>
      <c r="G263" s="353" t="s">
        <v>589</v>
      </c>
      <c r="H263" s="204" t="str">
        <f>IF(Tabela2[[#This Row],[Valor já contrado (matriz)]]=0,"Prevista","Em contratação")</f>
        <v>Em contratação</v>
      </c>
      <c r="I263" s="204" t="s">
        <v>859</v>
      </c>
      <c r="J263" s="204">
        <v>2</v>
      </c>
      <c r="K263" s="210">
        <v>2914.2</v>
      </c>
      <c r="L263" s="204" t="s">
        <v>141</v>
      </c>
      <c r="M263" s="354" t="s">
        <v>582</v>
      </c>
      <c r="N263" s="210">
        <f>IF(Tabela2[[#This Row],[Tipo]]="matriz",VLOOKUP(Tabela2[[#This Row],[N. de ordem]],Estatísticas!$A$66:$B$1048576,2,FALSE),"")</f>
        <v>6377.41</v>
      </c>
    </row>
    <row r="264" spans="2:14" ht="45.75" hidden="1">
      <c r="B264" s="352">
        <v>169</v>
      </c>
      <c r="C264" s="204" t="s">
        <v>918</v>
      </c>
      <c r="D264" s="204" t="s">
        <v>180</v>
      </c>
      <c r="E264" s="204" t="s">
        <v>858</v>
      </c>
      <c r="F264" s="204" t="s">
        <v>919</v>
      </c>
      <c r="G264" s="353" t="s">
        <v>605</v>
      </c>
      <c r="H264" s="204" t="s">
        <v>626</v>
      </c>
      <c r="I264" s="204" t="s">
        <v>859</v>
      </c>
      <c r="J264" s="204">
        <v>2</v>
      </c>
      <c r="K264" s="210">
        <v>5035.8100000000004</v>
      </c>
      <c r="L264" s="204" t="s">
        <v>141</v>
      </c>
      <c r="M264" s="354" t="s">
        <v>582</v>
      </c>
      <c r="N264" s="210" t="str">
        <f>IF(Tabela2[[#This Row],[Tipo]]="matriz",VLOOKUP(Tabela2[[#This Row],[N. de ordem]],Estatísticas!$A$66:$B$1048576,2,FALSE),"")</f>
        <v/>
      </c>
    </row>
    <row r="265" spans="2:14" ht="45.75" hidden="1">
      <c r="B265" s="352">
        <v>169</v>
      </c>
      <c r="C265" s="204" t="s">
        <v>918</v>
      </c>
      <c r="D265" s="204" t="s">
        <v>180</v>
      </c>
      <c r="E265" s="204" t="s">
        <v>858</v>
      </c>
      <c r="F265" s="204" t="s">
        <v>920</v>
      </c>
      <c r="G265" s="353" t="s">
        <v>605</v>
      </c>
      <c r="H265" s="204" t="s">
        <v>626</v>
      </c>
      <c r="I265" s="204" t="s">
        <v>859</v>
      </c>
      <c r="J265" s="204">
        <v>2</v>
      </c>
      <c r="K265" s="210">
        <v>1341.6</v>
      </c>
      <c r="L265" s="204" t="s">
        <v>141</v>
      </c>
      <c r="M265" s="354" t="s">
        <v>582</v>
      </c>
      <c r="N265" s="210" t="str">
        <f>IF(Tabela2[[#This Row],[Tipo]]="matriz",VLOOKUP(Tabela2[[#This Row],[N. de ordem]],Estatísticas!$A$66:$B$1048576,2,FALSE),"")</f>
        <v/>
      </c>
    </row>
    <row r="266" spans="2:14" ht="45.75" hidden="1">
      <c r="B266" s="352">
        <v>170</v>
      </c>
      <c r="C266" s="204" t="s">
        <v>921</v>
      </c>
      <c r="D266" s="204" t="s">
        <v>180</v>
      </c>
      <c r="E266" s="204" t="s">
        <v>858</v>
      </c>
      <c r="F266" s="204"/>
      <c r="G266" s="353" t="s">
        <v>589</v>
      </c>
      <c r="H266" s="204" t="str">
        <f>IF(Tabela2[[#This Row],[Valor já contrado (matriz)]]=0,"Prevista","Em contratação")</f>
        <v>Em contratação</v>
      </c>
      <c r="I266" s="204" t="s">
        <v>859</v>
      </c>
      <c r="J266" s="204">
        <v>2</v>
      </c>
      <c r="K266" s="210">
        <v>1458.05</v>
      </c>
      <c r="L266" s="204" t="s">
        <v>141</v>
      </c>
      <c r="M266" s="354" t="s">
        <v>582</v>
      </c>
      <c r="N266" s="210">
        <f>IF(Tabela2[[#This Row],[Tipo]]="matriz",VLOOKUP(Tabela2[[#This Row],[N. de ordem]],Estatísticas!$A$66:$B$1048576,2,FALSE),"")</f>
        <v>2410</v>
      </c>
    </row>
    <row r="267" spans="2:14" ht="45.75" hidden="1">
      <c r="B267" s="352">
        <v>170</v>
      </c>
      <c r="C267" s="204" t="s">
        <v>921</v>
      </c>
      <c r="D267" s="204" t="s">
        <v>180</v>
      </c>
      <c r="E267" s="204" t="s">
        <v>858</v>
      </c>
      <c r="F267" s="204" t="s">
        <v>922</v>
      </c>
      <c r="G267" s="353" t="s">
        <v>605</v>
      </c>
      <c r="H267" s="204" t="str">
        <f>IF(Tabela2[[#This Row],[Valor já contrado (matriz)]]=0,"Prevista","Em contratação")</f>
        <v>Em contratação</v>
      </c>
      <c r="I267" s="204" t="s">
        <v>859</v>
      </c>
      <c r="J267" s="204">
        <v>2</v>
      </c>
      <c r="K267" s="210">
        <v>2410</v>
      </c>
      <c r="L267" s="204" t="s">
        <v>141</v>
      </c>
      <c r="M267" s="354" t="s">
        <v>582</v>
      </c>
      <c r="N267" s="210" t="str">
        <f>IF(Tabela2[[#This Row],[Tipo]]="matriz",VLOOKUP(Tabela2[[#This Row],[N. de ordem]],Estatísticas!$A$66:$B$1048576,2,FALSE),"")</f>
        <v/>
      </c>
    </row>
    <row r="268" spans="2:14" ht="45.75" hidden="1">
      <c r="B268" s="352">
        <v>171</v>
      </c>
      <c r="C268" s="204" t="s">
        <v>923</v>
      </c>
      <c r="D268" s="204" t="s">
        <v>180</v>
      </c>
      <c r="E268" s="204" t="s">
        <v>858</v>
      </c>
      <c r="F268" s="204"/>
      <c r="G268" s="353" t="s">
        <v>589</v>
      </c>
      <c r="H268" s="204" t="str">
        <f>IF(Tabela2[[#This Row],[Valor já contrado (matriz)]]=0,"Prevista","Em contratação")</f>
        <v>Em contratação</v>
      </c>
      <c r="I268" s="204" t="s">
        <v>859</v>
      </c>
      <c r="J268" s="204">
        <v>2</v>
      </c>
      <c r="K268" s="210">
        <v>822.8</v>
      </c>
      <c r="L268" s="204" t="s">
        <v>141</v>
      </c>
      <c r="M268" s="354" t="s">
        <v>582</v>
      </c>
      <c r="N268" s="210">
        <f>IF(Tabela2[[#This Row],[Tipo]]="matriz",VLOOKUP(Tabela2[[#This Row],[N. de ordem]],Estatísticas!$A$66:$B$1048576,2,FALSE),"")</f>
        <v>989.94</v>
      </c>
    </row>
    <row r="269" spans="2:14" ht="45.75" hidden="1">
      <c r="B269" s="352">
        <v>171</v>
      </c>
      <c r="C269" s="204" t="s">
        <v>923</v>
      </c>
      <c r="D269" s="204" t="s">
        <v>180</v>
      </c>
      <c r="E269" s="204" t="s">
        <v>858</v>
      </c>
      <c r="F269" s="204" t="s">
        <v>924</v>
      </c>
      <c r="G269" s="353" t="s">
        <v>605</v>
      </c>
      <c r="H269" s="204" t="str">
        <f>IF(Tabela2[[#This Row],[Valor já contrado (matriz)]]=0,"Prevista","Em contratação")</f>
        <v>Em contratação</v>
      </c>
      <c r="I269" s="204" t="s">
        <v>859</v>
      </c>
      <c r="J269" s="204">
        <v>2</v>
      </c>
      <c r="K269" s="210">
        <v>989.94</v>
      </c>
      <c r="L269" s="204" t="s">
        <v>141</v>
      </c>
      <c r="M269" s="354" t="s">
        <v>582</v>
      </c>
      <c r="N269" s="210" t="str">
        <f>IF(Tabela2[[#This Row],[Tipo]]="matriz",VLOOKUP(Tabela2[[#This Row],[N. de ordem]],Estatísticas!$A$66:$B$1048576,2,FALSE),"")</f>
        <v/>
      </c>
    </row>
    <row r="270" spans="2:14" ht="45.75" hidden="1">
      <c r="B270" s="352">
        <v>172</v>
      </c>
      <c r="C270" s="204" t="s">
        <v>925</v>
      </c>
      <c r="D270" s="204" t="s">
        <v>180</v>
      </c>
      <c r="E270" s="204" t="s">
        <v>858</v>
      </c>
      <c r="F270" s="204"/>
      <c r="G270" s="353" t="s">
        <v>589</v>
      </c>
      <c r="H270" s="204" t="str">
        <f>IF(Tabela2[[#This Row],[Valor já contrado (matriz)]]=0,"Prevista","Em contratação")</f>
        <v>Em contratação</v>
      </c>
      <c r="I270" s="204" t="s">
        <v>859</v>
      </c>
      <c r="J270" s="204">
        <v>2</v>
      </c>
      <c r="K270" s="210">
        <v>841.29</v>
      </c>
      <c r="L270" s="204" t="s">
        <v>141</v>
      </c>
      <c r="M270" s="354" t="s">
        <v>582</v>
      </c>
      <c r="N270" s="210">
        <f>IF(Tabela2[[#This Row],[Tipo]]="matriz",VLOOKUP(Tabela2[[#This Row],[N. de ordem]],Estatísticas!$A$66:$B$1048576,2,FALSE),"")</f>
        <v>1098.8499999999999</v>
      </c>
    </row>
    <row r="271" spans="2:14" ht="45.75" hidden="1">
      <c r="B271" s="352">
        <v>172</v>
      </c>
      <c r="C271" s="204" t="s">
        <v>925</v>
      </c>
      <c r="D271" s="204" t="s">
        <v>180</v>
      </c>
      <c r="E271" s="204" t="s">
        <v>858</v>
      </c>
      <c r="F271" s="204" t="s">
        <v>926</v>
      </c>
      <c r="G271" s="353" t="s">
        <v>605</v>
      </c>
      <c r="H271" s="204" t="str">
        <f>IF(Tabela2[[#This Row],[Valor já contrado (matriz)]]=0,"Prevista","Em contratação")</f>
        <v>Em contratação</v>
      </c>
      <c r="I271" s="204" t="s">
        <v>859</v>
      </c>
      <c r="J271" s="204">
        <v>2</v>
      </c>
      <c r="K271" s="210">
        <v>1098.8499999999999</v>
      </c>
      <c r="L271" s="204" t="s">
        <v>141</v>
      </c>
      <c r="M271" s="354" t="s">
        <v>582</v>
      </c>
      <c r="N271" s="210" t="str">
        <f>IF(Tabela2[[#This Row],[Tipo]]="matriz",VLOOKUP(Tabela2[[#This Row],[N. de ordem]],Estatísticas!$A$66:$B$1048576,2,FALSE),"")</f>
        <v/>
      </c>
    </row>
    <row r="272" spans="2:14" ht="45.75" hidden="1">
      <c r="B272" s="352">
        <v>173</v>
      </c>
      <c r="C272" s="204" t="s">
        <v>927</v>
      </c>
      <c r="D272" s="204" t="s">
        <v>180</v>
      </c>
      <c r="E272" s="204" t="s">
        <v>858</v>
      </c>
      <c r="F272" s="204"/>
      <c r="G272" s="353" t="s">
        <v>589</v>
      </c>
      <c r="H272" s="204" t="str">
        <f>IF(Tabela2[[#This Row],[Valor já contrado (matriz)]]=0,"Prevista","Em contratação")</f>
        <v>Em contratação</v>
      </c>
      <c r="I272" s="204" t="s">
        <v>859</v>
      </c>
      <c r="J272" s="204">
        <v>2</v>
      </c>
      <c r="K272" s="210">
        <v>4721.42</v>
      </c>
      <c r="L272" s="204" t="s">
        <v>141</v>
      </c>
      <c r="M272" s="354" t="s">
        <v>582</v>
      </c>
      <c r="N272" s="210">
        <f>IF(Tabela2[[#This Row],[Tipo]]="matriz",VLOOKUP(Tabela2[[#This Row],[N. de ordem]],Estatísticas!$A$66:$B$1048576,2,FALSE),"")</f>
        <v>4897.6000000000004</v>
      </c>
    </row>
    <row r="273" spans="2:14" ht="45.75" hidden="1">
      <c r="B273" s="352">
        <v>173</v>
      </c>
      <c r="C273" s="204" t="s">
        <v>927</v>
      </c>
      <c r="D273" s="204" t="s">
        <v>180</v>
      </c>
      <c r="E273" s="204" t="s">
        <v>858</v>
      </c>
      <c r="F273" s="204" t="s">
        <v>928</v>
      </c>
      <c r="G273" s="353" t="s">
        <v>605</v>
      </c>
      <c r="H273" s="204" t="s">
        <v>626</v>
      </c>
      <c r="I273" s="204" t="s">
        <v>859</v>
      </c>
      <c r="J273" s="204">
        <v>2</v>
      </c>
      <c r="K273" s="210">
        <v>4897.6000000000004</v>
      </c>
      <c r="L273" s="204" t="s">
        <v>141</v>
      </c>
      <c r="M273" s="354" t="s">
        <v>582</v>
      </c>
      <c r="N273" s="210" t="str">
        <f>IF(Tabela2[[#This Row],[Tipo]]="matriz",VLOOKUP(Tabela2[[#This Row],[N. de ordem]],Estatísticas!$A$66:$B$1048576,2,FALSE),"")</f>
        <v/>
      </c>
    </row>
    <row r="274" spans="2:14" ht="45.75" hidden="1">
      <c r="B274" s="352">
        <v>174</v>
      </c>
      <c r="C274" s="204" t="s">
        <v>929</v>
      </c>
      <c r="D274" s="204" t="s">
        <v>180</v>
      </c>
      <c r="E274" s="204" t="s">
        <v>858</v>
      </c>
      <c r="F274" s="204"/>
      <c r="G274" s="353" t="s">
        <v>589</v>
      </c>
      <c r="H274" s="204" t="str">
        <f>IF(Tabela2[[#This Row],[Valor já contrado (matriz)]]=0,"Prevista","Em contratação")</f>
        <v>Prevista</v>
      </c>
      <c r="I274" s="204" t="s">
        <v>859</v>
      </c>
      <c r="J274" s="204">
        <v>2</v>
      </c>
      <c r="K274" s="210">
        <v>1452</v>
      </c>
      <c r="L274" s="204" t="s">
        <v>141</v>
      </c>
      <c r="M274" s="354" t="s">
        <v>582</v>
      </c>
      <c r="N274" s="210">
        <f>IF(Tabela2[[#This Row],[Tipo]]="matriz",VLOOKUP(Tabela2[[#This Row],[N. de ordem]],Estatísticas!$A$66:$B$1048576,2,FALSE),"")</f>
        <v>0</v>
      </c>
    </row>
    <row r="275" spans="2:14" ht="45.75" hidden="1">
      <c r="B275" s="352">
        <v>175</v>
      </c>
      <c r="C275" s="204" t="s">
        <v>930</v>
      </c>
      <c r="D275" s="204" t="s">
        <v>180</v>
      </c>
      <c r="E275" s="204" t="s">
        <v>858</v>
      </c>
      <c r="F275" s="353"/>
      <c r="G275" s="353" t="s">
        <v>589</v>
      </c>
      <c r="H275" s="204" t="str">
        <f>IF(Tabela2[[#This Row],[Valor já contrado (matriz)]]=0,"Prevista","Em contratação")</f>
        <v>Em contratação</v>
      </c>
      <c r="I275" s="204" t="s">
        <v>859</v>
      </c>
      <c r="J275" s="204">
        <v>2</v>
      </c>
      <c r="K275" s="210">
        <v>5444.18</v>
      </c>
      <c r="L275" s="204" t="s">
        <v>141</v>
      </c>
      <c r="M275" s="354" t="s">
        <v>582</v>
      </c>
      <c r="N275" s="210">
        <f>IF(Tabela2[[#This Row],[Tipo]]="matriz",VLOOKUP(Tabela2[[#This Row],[N. de ordem]],Estatísticas!$A$66:$B$1048576,2,FALSE),"")</f>
        <v>2041.78</v>
      </c>
    </row>
    <row r="276" spans="2:14" ht="45.75" hidden="1">
      <c r="B276" s="352">
        <v>175</v>
      </c>
      <c r="C276" s="204" t="s">
        <v>930</v>
      </c>
      <c r="D276" s="204" t="s">
        <v>180</v>
      </c>
      <c r="E276" s="204" t="s">
        <v>858</v>
      </c>
      <c r="F276" s="353" t="s">
        <v>931</v>
      </c>
      <c r="G276" s="353" t="s">
        <v>605</v>
      </c>
      <c r="H276" s="204" t="str">
        <f>IF(Tabela2[[#This Row],[Valor já contrado (matriz)]]=0,"Prevista","Em contratação")</f>
        <v>Em contratação</v>
      </c>
      <c r="I276" s="204" t="s">
        <v>859</v>
      </c>
      <c r="J276" s="204">
        <v>2</v>
      </c>
      <c r="K276" s="210">
        <v>2041.78</v>
      </c>
      <c r="L276" s="204" t="s">
        <v>141</v>
      </c>
      <c r="M276" s="354" t="s">
        <v>582</v>
      </c>
      <c r="N276" s="210" t="str">
        <f>IF(Tabela2[[#This Row],[Tipo]]="matriz",VLOOKUP(Tabela2[[#This Row],[N. de ordem]],Estatísticas!$A$66:$B$1048576,2,FALSE),"")</f>
        <v/>
      </c>
    </row>
    <row r="277" spans="2:14" ht="45.75" hidden="1">
      <c r="B277" s="352">
        <v>176</v>
      </c>
      <c r="C277" s="204" t="s">
        <v>932</v>
      </c>
      <c r="D277" s="204" t="s">
        <v>180</v>
      </c>
      <c r="E277" s="204" t="s">
        <v>858</v>
      </c>
      <c r="F277" s="204"/>
      <c r="G277" s="353" t="s">
        <v>589</v>
      </c>
      <c r="H277" s="204" t="str">
        <f>IF(Tabela2[[#This Row],[Valor já contrado (matriz)]]=0,"Prevista","Em contratação")</f>
        <v>Em contratação</v>
      </c>
      <c r="I277" s="204" t="s">
        <v>859</v>
      </c>
      <c r="J277" s="204">
        <v>2</v>
      </c>
      <c r="K277" s="210">
        <v>1628</v>
      </c>
      <c r="L277" s="204" t="s">
        <v>141</v>
      </c>
      <c r="M277" s="354" t="s">
        <v>582</v>
      </c>
      <c r="N277" s="210">
        <f>IF(Tabela2[[#This Row],[Tipo]]="matriz",VLOOKUP(Tabela2[[#This Row],[N. de ordem]],Estatísticas!$A$66:$B$1048576,2,FALSE),"")</f>
        <v>2526.59</v>
      </c>
    </row>
    <row r="278" spans="2:14" ht="45.75" hidden="1">
      <c r="B278" s="352">
        <v>176</v>
      </c>
      <c r="C278" s="204" t="s">
        <v>932</v>
      </c>
      <c r="D278" s="204" t="s">
        <v>180</v>
      </c>
      <c r="E278" s="204" t="s">
        <v>858</v>
      </c>
      <c r="F278" s="204" t="s">
        <v>933</v>
      </c>
      <c r="G278" s="353" t="s">
        <v>605</v>
      </c>
      <c r="H278" s="204" t="s">
        <v>626</v>
      </c>
      <c r="I278" s="204" t="s">
        <v>859</v>
      </c>
      <c r="J278" s="204">
        <v>2</v>
      </c>
      <c r="K278" s="210">
        <v>2526.59</v>
      </c>
      <c r="L278" s="204" t="s">
        <v>141</v>
      </c>
      <c r="M278" s="354" t="s">
        <v>582</v>
      </c>
      <c r="N278" s="210" t="str">
        <f>IF(Tabela2[[#This Row],[Tipo]]="matriz",VLOOKUP(Tabela2[[#This Row],[N. de ordem]],Estatísticas!$A$66:$B$1048576,2,FALSE),"")</f>
        <v/>
      </c>
    </row>
    <row r="279" spans="2:14" ht="45.75" hidden="1">
      <c r="B279" s="352">
        <v>177</v>
      </c>
      <c r="C279" s="204" t="s">
        <v>934</v>
      </c>
      <c r="D279" s="204" t="s">
        <v>180</v>
      </c>
      <c r="E279" s="204" t="s">
        <v>858</v>
      </c>
      <c r="F279" s="204"/>
      <c r="G279" s="353" t="s">
        <v>589</v>
      </c>
      <c r="H279" s="204" t="str">
        <f>IF(Tabela2[[#This Row],[Valor já contrado (matriz)]]=0,"Prevista","Em contratação")</f>
        <v>Prevista</v>
      </c>
      <c r="I279" s="204" t="s">
        <v>859</v>
      </c>
      <c r="J279" s="204">
        <v>2</v>
      </c>
      <c r="K279" s="210">
        <v>3142.94</v>
      </c>
      <c r="L279" s="204" t="s">
        <v>141</v>
      </c>
      <c r="M279" s="354" t="s">
        <v>582</v>
      </c>
      <c r="N279" s="210">
        <f>IF(Tabela2[[#This Row],[Tipo]]="matriz",VLOOKUP(Tabela2[[#This Row],[N. de ordem]],Estatísticas!$A$66:$B$1048576,2,FALSE),"")</f>
        <v>0</v>
      </c>
    </row>
    <row r="280" spans="2:14" ht="45.75" hidden="1">
      <c r="B280" s="352">
        <v>178</v>
      </c>
      <c r="C280" s="204" t="s">
        <v>935</v>
      </c>
      <c r="D280" s="204" t="s">
        <v>180</v>
      </c>
      <c r="E280" s="204" t="s">
        <v>858</v>
      </c>
      <c r="F280" s="204"/>
      <c r="G280" s="353" t="s">
        <v>589</v>
      </c>
      <c r="H280" s="204" t="str">
        <f>IF(Tabela2[[#This Row],[Valor já contrado (matriz)]]=0,"Prevista","Em contratação")</f>
        <v>Em contratação</v>
      </c>
      <c r="I280" s="204" t="s">
        <v>859</v>
      </c>
      <c r="J280" s="204">
        <v>2</v>
      </c>
      <c r="K280" s="210">
        <v>3455.76</v>
      </c>
      <c r="L280" s="204" t="s">
        <v>141</v>
      </c>
      <c r="M280" s="354" t="s">
        <v>582</v>
      </c>
      <c r="N280" s="210">
        <f>IF(Tabela2[[#This Row],[Tipo]]="matriz",VLOOKUP(Tabela2[[#This Row],[N. de ordem]],Estatísticas!$A$66:$B$1048576,2,FALSE),"")</f>
        <v>3540</v>
      </c>
    </row>
    <row r="281" spans="2:14" ht="45.75" hidden="1">
      <c r="B281" s="352">
        <v>178</v>
      </c>
      <c r="C281" s="204" t="s">
        <v>935</v>
      </c>
      <c r="D281" s="204" t="s">
        <v>180</v>
      </c>
      <c r="E281" s="204" t="s">
        <v>858</v>
      </c>
      <c r="F281" s="204" t="s">
        <v>936</v>
      </c>
      <c r="G281" s="353" t="s">
        <v>605</v>
      </c>
      <c r="H281" s="204" t="str">
        <f>IF(Tabela2[[#This Row],[Valor já contrado (matriz)]]=0,"Prevista","Em contratação")</f>
        <v>Em contratação</v>
      </c>
      <c r="I281" s="204" t="s">
        <v>859</v>
      </c>
      <c r="J281" s="204">
        <v>2</v>
      </c>
      <c r="K281" s="210">
        <v>3540</v>
      </c>
      <c r="L281" s="204" t="s">
        <v>141</v>
      </c>
      <c r="M281" s="354" t="s">
        <v>582</v>
      </c>
      <c r="N281" s="210" t="str">
        <f>IF(Tabela2[[#This Row],[Tipo]]="matriz",VLOOKUP(Tabela2[[#This Row],[N. de ordem]],Estatísticas!$A$66:$B$1048576,2,FALSE),"")</f>
        <v/>
      </c>
    </row>
    <row r="282" spans="2:14" ht="45.75" hidden="1">
      <c r="B282" s="352">
        <v>179</v>
      </c>
      <c r="C282" s="204" t="s">
        <v>937</v>
      </c>
      <c r="D282" s="204" t="s">
        <v>180</v>
      </c>
      <c r="E282" s="204" t="s">
        <v>858</v>
      </c>
      <c r="F282" s="204"/>
      <c r="G282" s="353" t="s">
        <v>589</v>
      </c>
      <c r="H282" s="204" t="str">
        <f>IF(Tabela2[[#This Row],[Valor já contrado (matriz)]]=0,"Prevista","Em contratação")</f>
        <v>Prevista</v>
      </c>
      <c r="I282" s="204" t="s">
        <v>859</v>
      </c>
      <c r="J282" s="204">
        <v>2</v>
      </c>
      <c r="K282" s="210">
        <v>804.77</v>
      </c>
      <c r="L282" s="204" t="s">
        <v>141</v>
      </c>
      <c r="M282" s="354" t="s">
        <v>582</v>
      </c>
      <c r="N282" s="210">
        <f>IF(Tabela2[[#This Row],[Tipo]]="matriz",VLOOKUP(Tabela2[[#This Row],[N. de ordem]],Estatísticas!$A$66:$B$1048576,2,FALSE),"")</f>
        <v>0</v>
      </c>
    </row>
    <row r="283" spans="2:14" ht="45.75" hidden="1">
      <c r="B283" s="352">
        <v>180</v>
      </c>
      <c r="C283" s="204" t="s">
        <v>938</v>
      </c>
      <c r="D283" s="204" t="s">
        <v>180</v>
      </c>
      <c r="E283" s="204" t="s">
        <v>858</v>
      </c>
      <c r="F283" s="204"/>
      <c r="G283" s="353" t="s">
        <v>589</v>
      </c>
      <c r="H283" s="204" t="str">
        <f>IF(Tabela2[[#This Row],[Valor já contrado (matriz)]]=0,"Prevista","Em contratação")</f>
        <v>Em contratação</v>
      </c>
      <c r="I283" s="204" t="s">
        <v>859</v>
      </c>
      <c r="J283" s="204">
        <v>2</v>
      </c>
      <c r="K283" s="210">
        <v>4752.8999999999996</v>
      </c>
      <c r="L283" s="204" t="s">
        <v>141</v>
      </c>
      <c r="M283" s="354" t="s">
        <v>582</v>
      </c>
      <c r="N283" s="210">
        <f>IF(Tabela2[[#This Row],[Tipo]]="matriz",VLOOKUP(Tabela2[[#This Row],[N. de ordem]],Estatísticas!$A$66:$B$1048576,2,FALSE),"")</f>
        <v>4295.8</v>
      </c>
    </row>
    <row r="284" spans="2:14" ht="45.75" hidden="1">
      <c r="B284" s="352">
        <v>180</v>
      </c>
      <c r="C284" s="204" t="s">
        <v>938</v>
      </c>
      <c r="D284" s="204" t="s">
        <v>180</v>
      </c>
      <c r="E284" s="204" t="s">
        <v>858</v>
      </c>
      <c r="F284" s="204" t="s">
        <v>939</v>
      </c>
      <c r="G284" s="353" t="s">
        <v>605</v>
      </c>
      <c r="H284" s="204" t="s">
        <v>626</v>
      </c>
      <c r="I284" s="204" t="s">
        <v>859</v>
      </c>
      <c r="J284" s="204">
        <v>2</v>
      </c>
      <c r="K284" s="210">
        <v>4295.8</v>
      </c>
      <c r="L284" s="204" t="s">
        <v>141</v>
      </c>
      <c r="M284" s="354" t="s">
        <v>582</v>
      </c>
      <c r="N284" s="210" t="str">
        <f>IF(Tabela2[[#This Row],[Tipo]]="matriz",VLOOKUP(Tabela2[[#This Row],[N. de ordem]],Estatísticas!$A$66:$B$1048576,2,FALSE),"")</f>
        <v/>
      </c>
    </row>
    <row r="285" spans="2:14" ht="45.75" hidden="1">
      <c r="B285" s="352">
        <v>181</v>
      </c>
      <c r="C285" s="204" t="s">
        <v>940</v>
      </c>
      <c r="D285" s="204" t="s">
        <v>180</v>
      </c>
      <c r="E285" s="204" t="s">
        <v>858</v>
      </c>
      <c r="F285" s="353"/>
      <c r="G285" s="353" t="s">
        <v>589</v>
      </c>
      <c r="H285" s="204" t="str">
        <f>IF(Tabela2[[#This Row],[Valor já contrado (matriz)]]=0,"Prevista","Em contratação")</f>
        <v>Prevista</v>
      </c>
      <c r="I285" s="204" t="s">
        <v>859</v>
      </c>
      <c r="J285" s="204">
        <v>2</v>
      </c>
      <c r="K285" s="210">
        <v>392.04</v>
      </c>
      <c r="L285" s="204" t="s">
        <v>141</v>
      </c>
      <c r="M285" s="354" t="s">
        <v>582</v>
      </c>
      <c r="N285" s="210">
        <f>IF(Tabela2[[#This Row],[Tipo]]="matriz",VLOOKUP(Tabela2[[#This Row],[N. de ordem]],Estatísticas!$A$66:$B$1048576,2,FALSE),"")</f>
        <v>0</v>
      </c>
    </row>
    <row r="286" spans="2:14" ht="45.75" hidden="1">
      <c r="B286" s="352">
        <v>182</v>
      </c>
      <c r="C286" s="204" t="s">
        <v>941</v>
      </c>
      <c r="D286" s="204" t="s">
        <v>180</v>
      </c>
      <c r="E286" s="204" t="s">
        <v>858</v>
      </c>
      <c r="F286" s="204"/>
      <c r="G286" s="353" t="s">
        <v>589</v>
      </c>
      <c r="H286" s="204" t="str">
        <f>IF(Tabela2[[#This Row],[Valor já contrado (matriz)]]=0,"Prevista","Em contratação")</f>
        <v>Em contratação</v>
      </c>
      <c r="I286" s="204" t="s">
        <v>859</v>
      </c>
      <c r="J286" s="204">
        <v>2</v>
      </c>
      <c r="K286" s="210">
        <v>585.76</v>
      </c>
      <c r="L286" s="204" t="s">
        <v>141</v>
      </c>
      <c r="M286" s="354" t="s">
        <v>582</v>
      </c>
      <c r="N286" s="210">
        <f>IF(Tabela2[[#This Row],[Tipo]]="matriz",VLOOKUP(Tabela2[[#This Row],[N. de ordem]],Estatísticas!$A$66:$B$1048576,2,FALSE),"")</f>
        <v>549.9</v>
      </c>
    </row>
    <row r="287" spans="2:14" ht="45.75" hidden="1">
      <c r="B287" s="352">
        <v>182</v>
      </c>
      <c r="C287" s="204" t="s">
        <v>941</v>
      </c>
      <c r="D287" s="204" t="s">
        <v>180</v>
      </c>
      <c r="E287" s="204" t="s">
        <v>858</v>
      </c>
      <c r="F287" s="204" t="s">
        <v>942</v>
      </c>
      <c r="G287" s="353" t="s">
        <v>605</v>
      </c>
      <c r="H287" s="204" t="s">
        <v>626</v>
      </c>
      <c r="I287" s="204" t="s">
        <v>859</v>
      </c>
      <c r="J287" s="204">
        <v>2</v>
      </c>
      <c r="K287" s="210">
        <v>549.9</v>
      </c>
      <c r="L287" s="204" t="s">
        <v>141</v>
      </c>
      <c r="M287" s="354" t="s">
        <v>582</v>
      </c>
      <c r="N287" s="210" t="str">
        <f>IF(Tabela2[[#This Row],[Tipo]]="matriz",VLOOKUP(Tabela2[[#This Row],[N. de ordem]],Estatísticas!$A$66:$B$1048576,2,FALSE),"")</f>
        <v/>
      </c>
    </row>
    <row r="288" spans="2:14" ht="45.75" hidden="1">
      <c r="B288" s="352">
        <v>183</v>
      </c>
      <c r="C288" s="204" t="s">
        <v>943</v>
      </c>
      <c r="D288" s="204" t="s">
        <v>180</v>
      </c>
      <c r="E288" s="204" t="s">
        <v>858</v>
      </c>
      <c r="F288" s="204"/>
      <c r="G288" s="353" t="s">
        <v>589</v>
      </c>
      <c r="H288" s="204" t="str">
        <f>IF(Tabela2[[#This Row],[Valor já contrado (matriz)]]=0,"Prevista","Em contratação")</f>
        <v>Prevista</v>
      </c>
      <c r="I288" s="204" t="s">
        <v>859</v>
      </c>
      <c r="J288" s="204">
        <v>2</v>
      </c>
      <c r="K288" s="210">
        <v>1519.76</v>
      </c>
      <c r="L288" s="204" t="s">
        <v>141</v>
      </c>
      <c r="M288" s="354" t="s">
        <v>582</v>
      </c>
      <c r="N288" s="210">
        <f>IF(Tabela2[[#This Row],[Tipo]]="matriz",VLOOKUP(Tabela2[[#This Row],[N. de ordem]],Estatísticas!$A$66:$B$1048576,2,FALSE),"")</f>
        <v>0</v>
      </c>
    </row>
    <row r="289" spans="2:14" ht="45.75" hidden="1">
      <c r="B289" s="352">
        <v>184</v>
      </c>
      <c r="C289" s="204" t="s">
        <v>944</v>
      </c>
      <c r="D289" s="204" t="s">
        <v>180</v>
      </c>
      <c r="E289" s="204" t="s">
        <v>858</v>
      </c>
      <c r="F289" s="204"/>
      <c r="G289" s="353" t="s">
        <v>589</v>
      </c>
      <c r="H289" s="204" t="str">
        <f>IF(Tabela2[[#This Row],[Valor já contrado (matriz)]]=0,"Prevista","Em contratação")</f>
        <v>Em contratação</v>
      </c>
      <c r="I289" s="204" t="s">
        <v>859</v>
      </c>
      <c r="J289" s="204">
        <v>2</v>
      </c>
      <c r="K289" s="210">
        <v>1485</v>
      </c>
      <c r="L289" s="204" t="s">
        <v>141</v>
      </c>
      <c r="M289" s="354" t="s">
        <v>582</v>
      </c>
      <c r="N289" s="210">
        <f>IF(Tabela2[[#This Row],[Tipo]]="matriz",VLOOKUP(Tabela2[[#This Row],[N. de ordem]],Estatísticas!$A$66:$B$1048576,2,FALSE),"")</f>
        <v>4428.29</v>
      </c>
    </row>
    <row r="290" spans="2:14" ht="45.75" hidden="1">
      <c r="B290" s="352">
        <v>184</v>
      </c>
      <c r="C290" s="204" t="s">
        <v>944</v>
      </c>
      <c r="D290" s="204" t="s">
        <v>180</v>
      </c>
      <c r="E290" s="204" t="s">
        <v>858</v>
      </c>
      <c r="F290" s="204" t="s">
        <v>945</v>
      </c>
      <c r="G290" s="353" t="s">
        <v>605</v>
      </c>
      <c r="H290" s="204" t="s">
        <v>626</v>
      </c>
      <c r="I290" s="204" t="s">
        <v>859</v>
      </c>
      <c r="J290" s="204">
        <v>2</v>
      </c>
      <c r="K290" s="210">
        <v>4428.29</v>
      </c>
      <c r="L290" s="204" t="s">
        <v>141</v>
      </c>
      <c r="M290" s="354" t="s">
        <v>582</v>
      </c>
      <c r="N290" s="210" t="str">
        <f>IF(Tabela2[[#This Row],[Tipo]]="matriz",VLOOKUP(Tabela2[[#This Row],[N. de ordem]],Estatísticas!$A$66:$B$1048576,2,FALSE),"")</f>
        <v/>
      </c>
    </row>
    <row r="291" spans="2:14" ht="45.75" hidden="1">
      <c r="B291" s="352">
        <v>185</v>
      </c>
      <c r="C291" s="204" t="s">
        <v>946</v>
      </c>
      <c r="D291" s="204" t="s">
        <v>180</v>
      </c>
      <c r="E291" s="204" t="s">
        <v>858</v>
      </c>
      <c r="F291" s="204"/>
      <c r="G291" s="353" t="s">
        <v>589</v>
      </c>
      <c r="H291" s="204" t="str">
        <f>IF(Tabela2[[#This Row],[Valor já contrado (matriz)]]=0,"Prevista","Em contratação")</f>
        <v>Prevista</v>
      </c>
      <c r="I291" s="204" t="s">
        <v>859</v>
      </c>
      <c r="J291" s="204">
        <v>2</v>
      </c>
      <c r="K291" s="210">
        <v>4498.1499999999996</v>
      </c>
      <c r="L291" s="204" t="s">
        <v>141</v>
      </c>
      <c r="M291" s="354" t="s">
        <v>582</v>
      </c>
      <c r="N291" s="210">
        <f>IF(Tabela2[[#This Row],[Tipo]]="matriz",VLOOKUP(Tabela2[[#This Row],[N. de ordem]],Estatísticas!$A$66:$B$1048576,2,FALSE),"")</f>
        <v>0</v>
      </c>
    </row>
    <row r="292" spans="2:14" ht="45.75" hidden="1">
      <c r="B292" s="352">
        <v>186</v>
      </c>
      <c r="C292" s="204" t="s">
        <v>947</v>
      </c>
      <c r="D292" s="204" t="s">
        <v>180</v>
      </c>
      <c r="E292" s="204" t="s">
        <v>858</v>
      </c>
      <c r="F292" s="204"/>
      <c r="G292" s="353" t="s">
        <v>589</v>
      </c>
      <c r="H292" s="204" t="str">
        <f>IF(Tabela2[[#This Row],[Valor já contrado (matriz)]]=0,"Prevista","Em contratação")</f>
        <v>Em contratação</v>
      </c>
      <c r="I292" s="204" t="s">
        <v>859</v>
      </c>
      <c r="J292" s="204">
        <v>2</v>
      </c>
      <c r="K292" s="210">
        <v>1538.9</v>
      </c>
      <c r="L292" s="204" t="s">
        <v>141</v>
      </c>
      <c r="M292" s="354" t="s">
        <v>582</v>
      </c>
      <c r="N292" s="210">
        <f>IF(Tabela2[[#This Row],[Tipo]]="matriz",VLOOKUP(Tabela2[[#This Row],[N. de ordem]],Estatísticas!$A$66:$B$1048576,2,FALSE),"")</f>
        <v>2679.34</v>
      </c>
    </row>
    <row r="293" spans="2:14" ht="45.75" hidden="1">
      <c r="B293" s="352">
        <v>186</v>
      </c>
      <c r="C293" s="204" t="s">
        <v>947</v>
      </c>
      <c r="D293" s="204" t="s">
        <v>180</v>
      </c>
      <c r="E293" s="204" t="s">
        <v>858</v>
      </c>
      <c r="F293" s="204" t="s">
        <v>948</v>
      </c>
      <c r="G293" s="353" t="s">
        <v>605</v>
      </c>
      <c r="H293" s="204" t="s">
        <v>626</v>
      </c>
      <c r="I293" s="204" t="s">
        <v>859</v>
      </c>
      <c r="J293" s="204">
        <v>2</v>
      </c>
      <c r="K293" s="210">
        <v>1564.24</v>
      </c>
      <c r="L293" s="204" t="s">
        <v>141</v>
      </c>
      <c r="M293" s="354" t="s">
        <v>582</v>
      </c>
      <c r="N293" s="210" t="str">
        <f>IF(Tabela2[[#This Row],[Tipo]]="matriz",VLOOKUP(Tabela2[[#This Row],[N. de ordem]],Estatísticas!$A$66:$B$1048576,2,FALSE),"")</f>
        <v/>
      </c>
    </row>
    <row r="294" spans="2:14" ht="45.75" hidden="1">
      <c r="B294" s="352">
        <v>186</v>
      </c>
      <c r="C294" s="204" t="s">
        <v>947</v>
      </c>
      <c r="D294" s="204" t="s">
        <v>180</v>
      </c>
      <c r="E294" s="204" t="s">
        <v>858</v>
      </c>
      <c r="F294" s="204" t="s">
        <v>949</v>
      </c>
      <c r="G294" s="353" t="s">
        <v>605</v>
      </c>
      <c r="H294" s="204" t="s">
        <v>626</v>
      </c>
      <c r="I294" s="204" t="s">
        <v>859</v>
      </c>
      <c r="J294" s="204">
        <v>2</v>
      </c>
      <c r="K294" s="210">
        <v>1115.0999999999999</v>
      </c>
      <c r="L294" s="204" t="s">
        <v>141</v>
      </c>
      <c r="M294" s="354" t="s">
        <v>582</v>
      </c>
      <c r="N294" s="210" t="str">
        <f>IF(Tabela2[[#This Row],[Tipo]]="matriz",VLOOKUP(Tabela2[[#This Row],[N. de ordem]],Estatísticas!$A$66:$B$1048576,2,FALSE),"")</f>
        <v/>
      </c>
    </row>
    <row r="295" spans="2:14" ht="45.75" hidden="1">
      <c r="B295" s="352">
        <v>187</v>
      </c>
      <c r="C295" s="204" t="s">
        <v>950</v>
      </c>
      <c r="D295" s="204" t="s">
        <v>180</v>
      </c>
      <c r="E295" s="204" t="s">
        <v>858</v>
      </c>
      <c r="F295" s="204"/>
      <c r="G295" s="353" t="s">
        <v>589</v>
      </c>
      <c r="H295" s="204" t="str">
        <f>IF(Tabela2[[#This Row],[Valor já contrado (matriz)]]=0,"Prevista","Em contratação")</f>
        <v>Prevista</v>
      </c>
      <c r="I295" s="204" t="s">
        <v>859</v>
      </c>
      <c r="J295" s="204">
        <v>2</v>
      </c>
      <c r="K295" s="210">
        <v>1403.6</v>
      </c>
      <c r="L295" s="204" t="s">
        <v>141</v>
      </c>
      <c r="M295" s="354" t="s">
        <v>582</v>
      </c>
      <c r="N295" s="210">
        <f>IF(Tabela2[[#This Row],[Tipo]]="matriz",VLOOKUP(Tabela2[[#This Row],[N. de ordem]],Estatísticas!$A$66:$B$1048576,2,FALSE),"")</f>
        <v>0</v>
      </c>
    </row>
    <row r="296" spans="2:14" ht="45.75" hidden="1">
      <c r="B296" s="352">
        <v>188</v>
      </c>
      <c r="C296" s="204" t="s">
        <v>951</v>
      </c>
      <c r="D296" s="204" t="s">
        <v>180</v>
      </c>
      <c r="E296" s="204" t="s">
        <v>858</v>
      </c>
      <c r="F296" s="204"/>
      <c r="G296" s="353" t="s">
        <v>589</v>
      </c>
      <c r="H296" s="204" t="str">
        <f>IF(Tabela2[[#This Row],[Valor já contrado (matriz)]]=0,"Prevista","Em contratação")</f>
        <v>Em contratação</v>
      </c>
      <c r="I296" s="204" t="s">
        <v>859</v>
      </c>
      <c r="J296" s="204">
        <v>2</v>
      </c>
      <c r="K296" s="210">
        <v>4232.58</v>
      </c>
      <c r="L296" s="204" t="s">
        <v>141</v>
      </c>
      <c r="M296" s="354" t="s">
        <v>582</v>
      </c>
      <c r="N296" s="210">
        <f>IF(Tabela2[[#This Row],[Tipo]]="matriz",VLOOKUP(Tabela2[[#This Row],[N. de ordem]],Estatísticas!$A$66:$B$1048576,2,FALSE),"")</f>
        <v>955.77</v>
      </c>
    </row>
    <row r="297" spans="2:14" ht="45.75" hidden="1">
      <c r="B297" s="352">
        <v>188</v>
      </c>
      <c r="C297" s="204" t="s">
        <v>951</v>
      </c>
      <c r="D297" s="204" t="s">
        <v>180</v>
      </c>
      <c r="E297" s="204" t="s">
        <v>858</v>
      </c>
      <c r="F297" s="204" t="s">
        <v>952</v>
      </c>
      <c r="G297" s="353" t="s">
        <v>605</v>
      </c>
      <c r="H297" s="204" t="str">
        <f>IF(Tabela2[[#This Row],[Valor já contrado (matriz)]]=0,"Prevista","Em contratação")</f>
        <v>Em contratação</v>
      </c>
      <c r="I297" s="204" t="s">
        <v>859</v>
      </c>
      <c r="J297" s="204">
        <v>2</v>
      </c>
      <c r="K297" s="210">
        <v>955.77</v>
      </c>
      <c r="L297" s="204" t="s">
        <v>141</v>
      </c>
      <c r="M297" s="354" t="s">
        <v>582</v>
      </c>
      <c r="N297" s="210" t="str">
        <f>IF(Tabela2[[#This Row],[Tipo]]="matriz",VLOOKUP(Tabela2[[#This Row],[N. de ordem]],Estatísticas!$A$66:$B$1048576,2,FALSE),"")</f>
        <v/>
      </c>
    </row>
    <row r="298" spans="2:14" ht="45.75" hidden="1">
      <c r="B298" s="352">
        <v>189</v>
      </c>
      <c r="C298" s="204" t="s">
        <v>953</v>
      </c>
      <c r="D298" s="204" t="s">
        <v>180</v>
      </c>
      <c r="E298" s="204" t="s">
        <v>858</v>
      </c>
      <c r="F298" s="204"/>
      <c r="G298" s="353" t="s">
        <v>589</v>
      </c>
      <c r="H298" s="204" t="str">
        <f>IF(Tabela2[[#This Row],[Valor já contrado (matriz)]]=0,"Prevista","Em contratação")</f>
        <v>Em contratação</v>
      </c>
      <c r="I298" s="204" t="s">
        <v>859</v>
      </c>
      <c r="J298" s="204">
        <v>2</v>
      </c>
      <c r="K298" s="210">
        <v>1513.35</v>
      </c>
      <c r="L298" s="204" t="s">
        <v>141</v>
      </c>
      <c r="M298" s="354" t="s">
        <v>582</v>
      </c>
      <c r="N298" s="210">
        <f>IF(Tabela2[[#This Row],[Tipo]]="matriz",VLOOKUP(Tabela2[[#This Row],[N. de ordem]],Estatísticas!$A$66:$B$1048576,2,FALSE),"")</f>
        <v>2501.4</v>
      </c>
    </row>
    <row r="299" spans="2:14" ht="45.75" hidden="1">
      <c r="B299" s="352">
        <v>189</v>
      </c>
      <c r="C299" s="204" t="s">
        <v>953</v>
      </c>
      <c r="D299" s="204" t="s">
        <v>180</v>
      </c>
      <c r="E299" s="204" t="s">
        <v>858</v>
      </c>
      <c r="F299" s="204" t="s">
        <v>954</v>
      </c>
      <c r="G299" s="353" t="s">
        <v>605</v>
      </c>
      <c r="H299" s="204" t="s">
        <v>626</v>
      </c>
      <c r="I299" s="204" t="s">
        <v>859</v>
      </c>
      <c r="J299" s="204">
        <v>2</v>
      </c>
      <c r="K299" s="210">
        <v>2501.4</v>
      </c>
      <c r="L299" s="204" t="s">
        <v>141</v>
      </c>
      <c r="M299" s="354" t="s">
        <v>582</v>
      </c>
      <c r="N299" s="210" t="str">
        <f>IF(Tabela2[[#This Row],[Tipo]]="matriz",VLOOKUP(Tabela2[[#This Row],[N. de ordem]],Estatísticas!$A$66:$B$1048576,2,FALSE),"")</f>
        <v/>
      </c>
    </row>
    <row r="300" spans="2:14" ht="45.75" hidden="1">
      <c r="B300" s="352">
        <v>190</v>
      </c>
      <c r="C300" s="204" t="s">
        <v>955</v>
      </c>
      <c r="D300" s="204" t="s">
        <v>180</v>
      </c>
      <c r="E300" s="204" t="s">
        <v>858</v>
      </c>
      <c r="F300" s="204"/>
      <c r="G300" s="353" t="s">
        <v>589</v>
      </c>
      <c r="H300" s="204" t="str">
        <f>IF(Tabela2[[#This Row],[Valor já contrado (matriz)]]=0,"Prevista","Em contratação")</f>
        <v>Em contratação</v>
      </c>
      <c r="I300" s="204" t="s">
        <v>859</v>
      </c>
      <c r="J300" s="204">
        <v>2</v>
      </c>
      <c r="K300" s="210">
        <v>700.59</v>
      </c>
      <c r="L300" s="204" t="s">
        <v>141</v>
      </c>
      <c r="M300" s="354" t="s">
        <v>582</v>
      </c>
      <c r="N300" s="210">
        <f>IF(Tabela2[[#This Row],[Tipo]]="matriz",VLOOKUP(Tabela2[[#This Row],[N. de ordem]],Estatísticas!$A$66:$B$1048576,2,FALSE),"")</f>
        <v>455.48</v>
      </c>
    </row>
    <row r="301" spans="2:14" ht="45.75" hidden="1">
      <c r="B301" s="352">
        <v>190</v>
      </c>
      <c r="C301" s="204" t="s">
        <v>955</v>
      </c>
      <c r="D301" s="204" t="s">
        <v>180</v>
      </c>
      <c r="E301" s="204" t="s">
        <v>858</v>
      </c>
      <c r="F301" s="204" t="s">
        <v>956</v>
      </c>
      <c r="G301" s="353" t="s">
        <v>605</v>
      </c>
      <c r="H301" s="204" t="str">
        <f>IF(Tabela2[[#This Row],[Valor já contrado (matriz)]]=0,"Prevista","Em contratação")</f>
        <v>Em contratação</v>
      </c>
      <c r="I301" s="204" t="s">
        <v>859</v>
      </c>
      <c r="J301" s="204">
        <v>386</v>
      </c>
      <c r="K301" s="210">
        <v>455.48</v>
      </c>
      <c r="L301" s="204" t="s">
        <v>141</v>
      </c>
      <c r="M301" s="354" t="s">
        <v>582</v>
      </c>
      <c r="N301" s="210" t="str">
        <f>IF(Tabela2[[#This Row],[Tipo]]="matriz",VLOOKUP(Tabela2[[#This Row],[N. de ordem]],Estatísticas!$A$66:$B$1048576,2,FALSE),"")</f>
        <v/>
      </c>
    </row>
    <row r="302" spans="2:14" ht="45.75" hidden="1">
      <c r="B302" s="352">
        <v>191</v>
      </c>
      <c r="C302" s="204" t="s">
        <v>957</v>
      </c>
      <c r="D302" s="204" t="s">
        <v>180</v>
      </c>
      <c r="E302" s="204" t="s">
        <v>858</v>
      </c>
      <c r="F302" s="353"/>
      <c r="G302" s="353" t="s">
        <v>589</v>
      </c>
      <c r="H302" s="204" t="str">
        <f>IF(Tabela2[[#This Row],[Valor já contrado (matriz)]]=0,"Prevista","Em contratação")</f>
        <v>Prevista</v>
      </c>
      <c r="I302" s="204" t="s">
        <v>859</v>
      </c>
      <c r="J302" s="204">
        <v>2</v>
      </c>
      <c r="K302" s="210">
        <v>767.75</v>
      </c>
      <c r="L302" s="204" t="s">
        <v>141</v>
      </c>
      <c r="M302" s="354" t="s">
        <v>582</v>
      </c>
      <c r="N302" s="210">
        <f>IF(Tabela2[[#This Row],[Tipo]]="matriz",VLOOKUP(Tabela2[[#This Row],[N. de ordem]],Estatísticas!$A$66:$B$1048576,2,FALSE),"")</f>
        <v>0</v>
      </c>
    </row>
    <row r="303" spans="2:14" ht="45.75" hidden="1">
      <c r="B303" s="352">
        <v>192</v>
      </c>
      <c r="C303" s="204" t="s">
        <v>958</v>
      </c>
      <c r="D303" s="204" t="s">
        <v>180</v>
      </c>
      <c r="E303" s="204" t="s">
        <v>858</v>
      </c>
      <c r="F303" s="353"/>
      <c r="G303" s="353" t="s">
        <v>589</v>
      </c>
      <c r="H303" s="204" t="str">
        <f>IF(Tabela2[[#This Row],[Valor já contrado (matriz)]]=0,"Prevista","Em contratação")</f>
        <v>Em contratação</v>
      </c>
      <c r="I303" s="204" t="s">
        <v>859</v>
      </c>
      <c r="J303" s="204">
        <v>2</v>
      </c>
      <c r="K303" s="210">
        <v>2075.8200000000002</v>
      </c>
      <c r="L303" s="204" t="s">
        <v>141</v>
      </c>
      <c r="M303" s="354" t="s">
        <v>582</v>
      </c>
      <c r="N303" s="210">
        <f>IF(Tabela2[[#This Row],[Tipo]]="matriz",VLOOKUP(Tabela2[[#This Row],[N. de ordem]],Estatísticas!$A$66:$B$1048576,2,FALSE),"")</f>
        <v>1927.48</v>
      </c>
    </row>
    <row r="304" spans="2:14" ht="45.75" hidden="1">
      <c r="B304" s="352">
        <v>192</v>
      </c>
      <c r="C304" s="204" t="s">
        <v>958</v>
      </c>
      <c r="D304" s="204" t="s">
        <v>180</v>
      </c>
      <c r="E304" s="204" t="s">
        <v>858</v>
      </c>
      <c r="F304" s="353" t="s">
        <v>959</v>
      </c>
      <c r="G304" s="353" t="s">
        <v>605</v>
      </c>
      <c r="H304" s="204" t="str">
        <f>IF(Tabela2[[#This Row],[Valor já contrado (matriz)]]=0,"Prevista","Em contratação")</f>
        <v>Em contratação</v>
      </c>
      <c r="I304" s="204" t="s">
        <v>859</v>
      </c>
      <c r="J304" s="204">
        <v>2</v>
      </c>
      <c r="K304" s="210">
        <v>1927.48</v>
      </c>
      <c r="L304" s="204" t="s">
        <v>141</v>
      </c>
      <c r="M304" s="354" t="s">
        <v>582</v>
      </c>
      <c r="N304" s="210" t="str">
        <f>IF(Tabela2[[#This Row],[Tipo]]="matriz",VLOOKUP(Tabela2[[#This Row],[N. de ordem]],Estatísticas!$A$66:$B$1048576,2,FALSE),"")</f>
        <v/>
      </c>
    </row>
    <row r="305" spans="2:14" ht="45.75" hidden="1">
      <c r="B305" s="352">
        <v>193</v>
      </c>
      <c r="C305" s="204" t="s">
        <v>960</v>
      </c>
      <c r="D305" s="204" t="s">
        <v>180</v>
      </c>
      <c r="E305" s="204" t="s">
        <v>858</v>
      </c>
      <c r="F305" s="204"/>
      <c r="G305" s="353" t="s">
        <v>589</v>
      </c>
      <c r="H305" s="204" t="str">
        <f>IF(Tabela2[[#This Row],[Valor já contrado (matriz)]]=0,"Prevista","Em contratação")</f>
        <v>Em contratação</v>
      </c>
      <c r="I305" s="204" t="s">
        <v>859</v>
      </c>
      <c r="J305" s="204">
        <v>2</v>
      </c>
      <c r="K305" s="210">
        <v>2427.7399999999998</v>
      </c>
      <c r="L305" s="204" t="s">
        <v>141</v>
      </c>
      <c r="M305" s="354" t="s">
        <v>582</v>
      </c>
      <c r="N305" s="210">
        <f>IF(Tabela2[[#This Row],[Tipo]]="matriz",VLOOKUP(Tabela2[[#This Row],[N. de ordem]],Estatísticas!$A$66:$B$1048576,2,FALSE),"")</f>
        <v>900.03</v>
      </c>
    </row>
    <row r="306" spans="2:14" ht="45.75" hidden="1">
      <c r="B306" s="352">
        <v>193</v>
      </c>
      <c r="C306" s="204" t="s">
        <v>960</v>
      </c>
      <c r="D306" s="204" t="s">
        <v>180</v>
      </c>
      <c r="E306" s="204" t="s">
        <v>858</v>
      </c>
      <c r="F306" s="204" t="s">
        <v>961</v>
      </c>
      <c r="G306" s="353" t="s">
        <v>605</v>
      </c>
      <c r="H306" s="204" t="str">
        <f>IF(Tabela2[[#This Row],[Valor já contrado (matriz)]]=0,"Prevista","Em contratação")</f>
        <v>Em contratação</v>
      </c>
      <c r="I306" s="204" t="s">
        <v>859</v>
      </c>
      <c r="J306" s="204">
        <v>2</v>
      </c>
      <c r="K306" s="210">
        <v>900.03</v>
      </c>
      <c r="L306" s="204" t="s">
        <v>141</v>
      </c>
      <c r="M306" s="354" t="s">
        <v>582</v>
      </c>
      <c r="N306" s="210" t="str">
        <f>IF(Tabela2[[#This Row],[Tipo]]="matriz",VLOOKUP(Tabela2[[#This Row],[N. de ordem]],Estatísticas!$A$66:$B$1048576,2,FALSE),"")</f>
        <v/>
      </c>
    </row>
    <row r="307" spans="2:14" ht="45.75" hidden="1">
      <c r="B307" s="352">
        <v>194</v>
      </c>
      <c r="C307" s="204" t="s">
        <v>962</v>
      </c>
      <c r="D307" s="204" t="s">
        <v>180</v>
      </c>
      <c r="E307" s="204" t="s">
        <v>858</v>
      </c>
      <c r="F307" s="204"/>
      <c r="G307" s="353" t="s">
        <v>589</v>
      </c>
      <c r="H307" s="204" t="str">
        <f>IF(Tabela2[[#This Row],[Valor já contrado (matriz)]]=0,"Prevista","Em contratação")</f>
        <v>Prevista</v>
      </c>
      <c r="I307" s="204" t="s">
        <v>859</v>
      </c>
      <c r="J307" s="204">
        <v>2</v>
      </c>
      <c r="K307" s="210">
        <v>695.2</v>
      </c>
      <c r="L307" s="204" t="s">
        <v>141</v>
      </c>
      <c r="M307" s="354" t="s">
        <v>582</v>
      </c>
      <c r="N307" s="210">
        <f>IF(Tabela2[[#This Row],[Tipo]]="matriz",VLOOKUP(Tabela2[[#This Row],[N. de ordem]],Estatísticas!$A$66:$B$1048576,2,FALSE),"")</f>
        <v>0</v>
      </c>
    </row>
    <row r="308" spans="2:14" ht="45.75" hidden="1">
      <c r="B308" s="352">
        <v>195</v>
      </c>
      <c r="C308" s="204" t="s">
        <v>963</v>
      </c>
      <c r="D308" s="204" t="s">
        <v>180</v>
      </c>
      <c r="E308" s="204" t="s">
        <v>858</v>
      </c>
      <c r="F308" s="204"/>
      <c r="G308" s="353" t="s">
        <v>589</v>
      </c>
      <c r="H308" s="204" t="str">
        <f>IF(Tabela2[[#This Row],[Valor já contrado (matriz)]]=0,"Prevista","Em contratação")</f>
        <v>Em contratação</v>
      </c>
      <c r="I308" s="204" t="s">
        <v>859</v>
      </c>
      <c r="J308" s="204">
        <v>2</v>
      </c>
      <c r="K308" s="210">
        <v>1135.44</v>
      </c>
      <c r="L308" s="204" t="s">
        <v>141</v>
      </c>
      <c r="M308" s="354" t="s">
        <v>582</v>
      </c>
      <c r="N308" s="210">
        <f>IF(Tabela2[[#This Row],[Tipo]]="matriz",VLOOKUP(Tabela2[[#This Row],[N. de ordem]],Estatísticas!$A$66:$B$1048576,2,FALSE),"")</f>
        <v>1124.04</v>
      </c>
    </row>
    <row r="309" spans="2:14" ht="45.75" hidden="1">
      <c r="B309" s="352">
        <v>195</v>
      </c>
      <c r="C309" s="204" t="s">
        <v>963</v>
      </c>
      <c r="D309" s="204" t="s">
        <v>180</v>
      </c>
      <c r="E309" s="204" t="s">
        <v>858</v>
      </c>
      <c r="F309" s="204" t="s">
        <v>964</v>
      </c>
      <c r="G309" s="353" t="s">
        <v>605</v>
      </c>
      <c r="H309" s="204" t="str">
        <f>IF(Tabela2[[#This Row],[Valor já contrado (matriz)]]=0,"Prevista","Em contratação")</f>
        <v>Em contratação</v>
      </c>
      <c r="I309" s="204" t="s">
        <v>859</v>
      </c>
      <c r="J309" s="204">
        <v>2</v>
      </c>
      <c r="K309" s="210">
        <v>1124.04</v>
      </c>
      <c r="L309" s="204" t="s">
        <v>141</v>
      </c>
      <c r="M309" s="354" t="s">
        <v>582</v>
      </c>
      <c r="N309" s="210" t="str">
        <f>IF(Tabela2[[#This Row],[Tipo]]="matriz",VLOOKUP(Tabela2[[#This Row],[N. de ordem]],Estatísticas!$A$66:$B$1048576,2,FALSE),"")</f>
        <v/>
      </c>
    </row>
    <row r="310" spans="2:14" ht="45.75" hidden="1">
      <c r="B310" s="352">
        <v>196</v>
      </c>
      <c r="C310" s="204" t="s">
        <v>965</v>
      </c>
      <c r="D310" s="204" t="s">
        <v>180</v>
      </c>
      <c r="E310" s="204" t="s">
        <v>858</v>
      </c>
      <c r="F310" s="204"/>
      <c r="G310" s="353" t="s">
        <v>589</v>
      </c>
      <c r="H310" s="204" t="str">
        <f>IF(Tabela2[[#This Row],[Valor já contrado (matriz)]]=0,"Prevista","Em contratação")</f>
        <v>Em contratação</v>
      </c>
      <c r="I310" s="204" t="s">
        <v>859</v>
      </c>
      <c r="J310" s="204">
        <v>2</v>
      </c>
      <c r="K310" s="210">
        <v>1887.6</v>
      </c>
      <c r="L310" s="204" t="s">
        <v>141</v>
      </c>
      <c r="M310" s="354" t="s">
        <v>582</v>
      </c>
      <c r="N310" s="210">
        <f>IF(Tabela2[[#This Row],[Tipo]]="matriz",VLOOKUP(Tabela2[[#This Row],[N. de ordem]],Estatísticas!$A$66:$B$1048576,2,FALSE),"")</f>
        <v>3312</v>
      </c>
    </row>
    <row r="311" spans="2:14" ht="45.75" hidden="1">
      <c r="B311" s="352">
        <v>196</v>
      </c>
      <c r="C311" s="204" t="s">
        <v>965</v>
      </c>
      <c r="D311" s="204" t="s">
        <v>180</v>
      </c>
      <c r="E311" s="204" t="s">
        <v>858</v>
      </c>
      <c r="F311" s="204" t="s">
        <v>966</v>
      </c>
      <c r="G311" s="353" t="s">
        <v>605</v>
      </c>
      <c r="H311" s="204" t="s">
        <v>626</v>
      </c>
      <c r="I311" s="204" t="s">
        <v>859</v>
      </c>
      <c r="J311" s="204">
        <v>2</v>
      </c>
      <c r="K311" s="210">
        <v>3312</v>
      </c>
      <c r="L311" s="204" t="s">
        <v>141</v>
      </c>
      <c r="M311" s="354" t="s">
        <v>582</v>
      </c>
      <c r="N311" s="210" t="str">
        <f>IF(Tabela2[[#This Row],[Tipo]]="matriz",VLOOKUP(Tabela2[[#This Row],[N. de ordem]],Estatísticas!$A$66:$B$1048576,2,FALSE),"")</f>
        <v/>
      </c>
    </row>
    <row r="312" spans="2:14" ht="45.75" hidden="1">
      <c r="B312" s="352">
        <v>197</v>
      </c>
      <c r="C312" s="204" t="s">
        <v>967</v>
      </c>
      <c r="D312" s="204" t="s">
        <v>180</v>
      </c>
      <c r="E312" s="204" t="s">
        <v>858</v>
      </c>
      <c r="F312" s="204"/>
      <c r="G312" s="353" t="s">
        <v>589</v>
      </c>
      <c r="H312" s="204" t="str">
        <f>IF(Tabela2[[#This Row],[Valor já contrado (matriz)]]=0,"Prevista","Em contratação")</f>
        <v>Em contratação</v>
      </c>
      <c r="I312" s="204" t="s">
        <v>859</v>
      </c>
      <c r="J312" s="204">
        <v>2</v>
      </c>
      <c r="K312" s="210">
        <v>4645.3999999999996</v>
      </c>
      <c r="L312" s="204" t="s">
        <v>141</v>
      </c>
      <c r="M312" s="354" t="s">
        <v>582</v>
      </c>
      <c r="N312" s="210">
        <f>IF(Tabela2[[#This Row],[Tipo]]="matriz",VLOOKUP(Tabela2[[#This Row],[N. de ordem]],Estatísticas!$A$66:$B$1048576,2,FALSE),"")</f>
        <v>4880</v>
      </c>
    </row>
    <row r="313" spans="2:14" ht="45.75" hidden="1">
      <c r="B313" s="352">
        <v>197</v>
      </c>
      <c r="C313" s="204" t="s">
        <v>967</v>
      </c>
      <c r="D313" s="204" t="s">
        <v>180</v>
      </c>
      <c r="E313" s="204" t="s">
        <v>858</v>
      </c>
      <c r="F313" s="204" t="s">
        <v>968</v>
      </c>
      <c r="G313" s="353" t="s">
        <v>605</v>
      </c>
      <c r="H313" s="204" t="s">
        <v>626</v>
      </c>
      <c r="I313" s="204" t="s">
        <v>859</v>
      </c>
      <c r="J313" s="204">
        <v>2</v>
      </c>
      <c r="K313" s="210">
        <v>4880</v>
      </c>
      <c r="L313" s="204" t="s">
        <v>141</v>
      </c>
      <c r="M313" s="354" t="s">
        <v>582</v>
      </c>
      <c r="N313" s="210" t="str">
        <f>IF(Tabela2[[#This Row],[Tipo]]="matriz",VLOOKUP(Tabela2[[#This Row],[N. de ordem]],Estatísticas!$A$66:$B$1048576,2,FALSE),"")</f>
        <v/>
      </c>
    </row>
    <row r="314" spans="2:14" ht="45.75" hidden="1">
      <c r="B314" s="352">
        <v>198</v>
      </c>
      <c r="C314" s="204" t="s">
        <v>969</v>
      </c>
      <c r="D314" s="204" t="s">
        <v>180</v>
      </c>
      <c r="E314" s="204" t="s">
        <v>858</v>
      </c>
      <c r="F314" s="204"/>
      <c r="G314" s="353" t="s">
        <v>589</v>
      </c>
      <c r="H314" s="204" t="str">
        <f>IF(Tabela2[[#This Row],[Valor já contrado (matriz)]]=0,"Prevista","Em contratação")</f>
        <v>Em contratação</v>
      </c>
      <c r="I314" s="204" t="s">
        <v>859</v>
      </c>
      <c r="J314" s="204">
        <v>2</v>
      </c>
      <c r="K314" s="210">
        <v>2023.02</v>
      </c>
      <c r="L314" s="204" t="s">
        <v>141</v>
      </c>
      <c r="M314" s="354" t="s">
        <v>582</v>
      </c>
      <c r="N314" s="210">
        <f>IF(Tabela2[[#This Row],[Tipo]]="matriz",VLOOKUP(Tabela2[[#This Row],[N. de ordem]],Estatísticas!$A$66:$B$1048576,2,FALSE),"")</f>
        <v>1948.87</v>
      </c>
    </row>
    <row r="315" spans="2:14" ht="45.75" hidden="1">
      <c r="B315" s="352">
        <v>198</v>
      </c>
      <c r="C315" s="204" t="s">
        <v>969</v>
      </c>
      <c r="D315" s="204" t="s">
        <v>180</v>
      </c>
      <c r="E315" s="204" t="s">
        <v>858</v>
      </c>
      <c r="F315" s="204" t="s">
        <v>970</v>
      </c>
      <c r="G315" s="353" t="s">
        <v>605</v>
      </c>
      <c r="H315" s="204" t="str">
        <f>IF(Tabela2[[#This Row],[Valor já contrado (matriz)]]=0,"Prevista","Em contratação")</f>
        <v>Em contratação</v>
      </c>
      <c r="I315" s="204" t="s">
        <v>859</v>
      </c>
      <c r="J315" s="204">
        <v>2</v>
      </c>
      <c r="K315" s="210">
        <v>1948.87</v>
      </c>
      <c r="L315" s="204" t="s">
        <v>141</v>
      </c>
      <c r="M315" s="354" t="s">
        <v>582</v>
      </c>
      <c r="N315" s="210" t="str">
        <f>IF(Tabela2[[#This Row],[Tipo]]="matriz",VLOOKUP(Tabela2[[#This Row],[N. de ordem]],Estatísticas!$A$66:$B$1048576,2,FALSE),"")</f>
        <v/>
      </c>
    </row>
    <row r="316" spans="2:14" ht="45.75" hidden="1">
      <c r="B316" s="352">
        <v>199</v>
      </c>
      <c r="C316" s="204" t="s">
        <v>971</v>
      </c>
      <c r="D316" s="204" t="s">
        <v>180</v>
      </c>
      <c r="E316" s="204" t="s">
        <v>858</v>
      </c>
      <c r="F316" s="353"/>
      <c r="G316" s="353" t="s">
        <v>589</v>
      </c>
      <c r="H316" s="204" t="str">
        <f>IF(Tabela2[[#This Row],[Valor já contrado (matriz)]]=0,"Prevista","Em contratação")</f>
        <v>Prevista</v>
      </c>
      <c r="I316" s="204" t="s">
        <v>859</v>
      </c>
      <c r="J316" s="204">
        <v>2</v>
      </c>
      <c r="K316" s="210">
        <v>1100</v>
      </c>
      <c r="L316" s="204" t="s">
        <v>141</v>
      </c>
      <c r="M316" s="354" t="s">
        <v>582</v>
      </c>
      <c r="N316" s="210">
        <f>IF(Tabela2[[#This Row],[Tipo]]="matriz",VLOOKUP(Tabela2[[#This Row],[N. de ordem]],Estatísticas!$A$66:$B$1048576,2,FALSE),"")</f>
        <v>0</v>
      </c>
    </row>
    <row r="317" spans="2:14" ht="45.75" hidden="1">
      <c r="B317" s="352">
        <v>200</v>
      </c>
      <c r="C317" s="204" t="s">
        <v>972</v>
      </c>
      <c r="D317" s="204" t="s">
        <v>180</v>
      </c>
      <c r="E317" s="204" t="s">
        <v>858</v>
      </c>
      <c r="F317" s="204"/>
      <c r="G317" s="353" t="s">
        <v>589</v>
      </c>
      <c r="H317" s="204" t="str">
        <f>IF(Tabela2[[#This Row],[Valor já contrado (matriz)]]=0,"Prevista","Em contratação")</f>
        <v>Em contratação</v>
      </c>
      <c r="I317" s="204" t="s">
        <v>859</v>
      </c>
      <c r="J317" s="204">
        <v>2</v>
      </c>
      <c r="K317" s="210">
        <v>506</v>
      </c>
      <c r="L317" s="204" t="s">
        <v>141</v>
      </c>
      <c r="M317" s="354" t="s">
        <v>582</v>
      </c>
      <c r="N317" s="210">
        <f>IF(Tabela2[[#This Row],[Tipo]]="matriz",VLOOKUP(Tabela2[[#This Row],[N. de ordem]],Estatísticas!$A$66:$B$1048576,2,FALSE),"")</f>
        <v>1566.22</v>
      </c>
    </row>
    <row r="318" spans="2:14" ht="45.75" hidden="1">
      <c r="B318" s="352">
        <v>200</v>
      </c>
      <c r="C318" s="204" t="s">
        <v>972</v>
      </c>
      <c r="D318" s="204" t="s">
        <v>180</v>
      </c>
      <c r="E318" s="204" t="s">
        <v>858</v>
      </c>
      <c r="F318" s="204" t="s">
        <v>973</v>
      </c>
      <c r="G318" s="353" t="s">
        <v>605</v>
      </c>
      <c r="H318" s="204" t="str">
        <f>IF(Tabela2[[#This Row],[Valor já contrado (matriz)]]=0,"Prevista","Em contratação")</f>
        <v>Em contratação</v>
      </c>
      <c r="I318" s="204" t="s">
        <v>859</v>
      </c>
      <c r="J318" s="204">
        <v>2</v>
      </c>
      <c r="K318" s="210">
        <v>1566.22</v>
      </c>
      <c r="L318" s="204" t="s">
        <v>141</v>
      </c>
      <c r="M318" s="354" t="s">
        <v>582</v>
      </c>
      <c r="N318" s="210" t="str">
        <f>IF(Tabela2[[#This Row],[Tipo]]="matriz",VLOOKUP(Tabela2[[#This Row],[N. de ordem]],Estatísticas!$A$66:$B$1048576,2,FALSE),"")</f>
        <v/>
      </c>
    </row>
    <row r="319" spans="2:14" ht="45.75" hidden="1">
      <c r="B319" s="352">
        <v>201</v>
      </c>
      <c r="C319" s="204" t="s">
        <v>974</v>
      </c>
      <c r="D319" s="204" t="s">
        <v>180</v>
      </c>
      <c r="E319" s="204" t="s">
        <v>858</v>
      </c>
      <c r="F319" s="353"/>
      <c r="G319" s="353" t="s">
        <v>589</v>
      </c>
      <c r="H319" s="204" t="str">
        <f>IF(Tabela2[[#This Row],[Valor já contrado (matriz)]]=0,"Prevista","Em contratação")</f>
        <v>Prevista</v>
      </c>
      <c r="I319" s="204" t="s">
        <v>859</v>
      </c>
      <c r="J319" s="204">
        <v>2</v>
      </c>
      <c r="K319" s="210">
        <v>2070.31</v>
      </c>
      <c r="L319" s="204" t="s">
        <v>141</v>
      </c>
      <c r="M319" s="354" t="s">
        <v>582</v>
      </c>
      <c r="N319" s="210">
        <f>IF(Tabela2[[#This Row],[Tipo]]="matriz",VLOOKUP(Tabela2[[#This Row],[N. de ordem]],Estatísticas!$A$66:$B$1048576,2,FALSE),"")</f>
        <v>0</v>
      </c>
    </row>
    <row r="320" spans="2:14" ht="45.75" hidden="1">
      <c r="B320" s="352">
        <v>202</v>
      </c>
      <c r="C320" s="204" t="s">
        <v>975</v>
      </c>
      <c r="D320" s="204" t="s">
        <v>180</v>
      </c>
      <c r="E320" s="204" t="s">
        <v>858</v>
      </c>
      <c r="F320" s="204"/>
      <c r="G320" s="353" t="s">
        <v>589</v>
      </c>
      <c r="H320" s="204" t="str">
        <f>IF(Tabela2[[#This Row],[Valor já contrado (matriz)]]=0,"Prevista","Em contratação")</f>
        <v>Em contratação</v>
      </c>
      <c r="I320" s="204" t="s">
        <v>859</v>
      </c>
      <c r="J320" s="204">
        <v>2</v>
      </c>
      <c r="K320" s="210">
        <v>4523.24</v>
      </c>
      <c r="L320" s="204" t="s">
        <v>141</v>
      </c>
      <c r="M320" s="354" t="s">
        <v>582</v>
      </c>
      <c r="N320" s="210">
        <f>IF(Tabela2[[#This Row],[Tipo]]="matriz",VLOOKUP(Tabela2[[#This Row],[N. de ordem]],Estatísticas!$A$66:$B$1048576,2,FALSE),"")</f>
        <v>5373.7</v>
      </c>
    </row>
    <row r="321" spans="2:14" ht="45.75" hidden="1">
      <c r="B321" s="352">
        <v>202</v>
      </c>
      <c r="C321" s="204" t="s">
        <v>975</v>
      </c>
      <c r="D321" s="204" t="s">
        <v>180</v>
      </c>
      <c r="E321" s="204" t="s">
        <v>858</v>
      </c>
      <c r="F321" s="204" t="s">
        <v>976</v>
      </c>
      <c r="G321" s="353" t="s">
        <v>605</v>
      </c>
      <c r="H321" s="204" t="str">
        <f>IF(Tabela2[[#This Row],[Valor já contrado (matriz)]]=0,"Prevista","Em contratação")</f>
        <v>Em contratação</v>
      </c>
      <c r="I321" s="204" t="s">
        <v>859</v>
      </c>
      <c r="J321" s="204">
        <v>2</v>
      </c>
      <c r="K321" s="210">
        <v>5373.7</v>
      </c>
      <c r="L321" s="204" t="s">
        <v>141</v>
      </c>
      <c r="M321" s="354" t="s">
        <v>582</v>
      </c>
      <c r="N321" s="210" t="str">
        <f>IF(Tabela2[[#This Row],[Tipo]]="matriz",VLOOKUP(Tabela2[[#This Row],[N. de ordem]],Estatísticas!$A$66:$B$1048576,2,FALSE),"")</f>
        <v/>
      </c>
    </row>
    <row r="322" spans="2:14" ht="45.75" hidden="1">
      <c r="B322" s="352">
        <v>203</v>
      </c>
      <c r="C322" s="204" t="s">
        <v>977</v>
      </c>
      <c r="D322" s="204" t="s">
        <v>180</v>
      </c>
      <c r="E322" s="204" t="s">
        <v>858</v>
      </c>
      <c r="F322" s="353"/>
      <c r="G322" s="353" t="s">
        <v>589</v>
      </c>
      <c r="H322" s="204" t="str">
        <f>IF(Tabela2[[#This Row],[Valor já contrado (matriz)]]=0,"Prevista","Em contratação")</f>
        <v>Prevista</v>
      </c>
      <c r="I322" s="204" t="s">
        <v>859</v>
      </c>
      <c r="J322" s="204">
        <v>2</v>
      </c>
      <c r="K322" s="210">
        <v>3630</v>
      </c>
      <c r="L322" s="204" t="s">
        <v>141</v>
      </c>
      <c r="M322" s="354" t="s">
        <v>582</v>
      </c>
      <c r="N322" s="210">
        <f>IF(Tabela2[[#This Row],[Tipo]]="matriz",VLOOKUP(Tabela2[[#This Row],[N. de ordem]],Estatísticas!$A$66:$B$1048576,2,FALSE),"")</f>
        <v>0</v>
      </c>
    </row>
    <row r="323" spans="2:14" ht="45.75" hidden="1">
      <c r="B323" s="352">
        <v>204</v>
      </c>
      <c r="C323" s="204" t="s">
        <v>978</v>
      </c>
      <c r="D323" s="204" t="s">
        <v>180</v>
      </c>
      <c r="E323" s="204" t="s">
        <v>858</v>
      </c>
      <c r="F323" s="204"/>
      <c r="G323" s="353" t="s">
        <v>589</v>
      </c>
      <c r="H323" s="204" t="str">
        <f>IF(Tabela2[[#This Row],[Valor já contrado (matriz)]]=0,"Prevista","Em contratação")</f>
        <v>Em contratação</v>
      </c>
      <c r="I323" s="204" t="s">
        <v>859</v>
      </c>
      <c r="J323" s="204">
        <v>2</v>
      </c>
      <c r="K323" s="210">
        <v>1243.73</v>
      </c>
      <c r="L323" s="204" t="s">
        <v>141</v>
      </c>
      <c r="M323" s="354" t="s">
        <v>582</v>
      </c>
      <c r="N323" s="210">
        <f>IF(Tabela2[[#This Row],[Tipo]]="matriz",VLOOKUP(Tabela2[[#This Row],[N. de ordem]],Estatísticas!$A$66:$B$1048576,2,FALSE),"")</f>
        <v>2193.71</v>
      </c>
    </row>
    <row r="324" spans="2:14" ht="45.75" hidden="1">
      <c r="B324" s="352">
        <v>204</v>
      </c>
      <c r="C324" s="204" t="s">
        <v>978</v>
      </c>
      <c r="D324" s="204" t="s">
        <v>180</v>
      </c>
      <c r="E324" s="204" t="s">
        <v>858</v>
      </c>
      <c r="F324" s="204" t="s">
        <v>979</v>
      </c>
      <c r="G324" s="353" t="s">
        <v>605</v>
      </c>
      <c r="H324" s="204" t="s">
        <v>626</v>
      </c>
      <c r="I324" s="204" t="s">
        <v>859</v>
      </c>
      <c r="J324" s="204">
        <v>2</v>
      </c>
      <c r="K324" s="210">
        <v>2193.71</v>
      </c>
      <c r="L324" s="204" t="s">
        <v>141</v>
      </c>
      <c r="M324" s="354" t="s">
        <v>582</v>
      </c>
      <c r="N324" s="210" t="str">
        <f>IF(Tabela2[[#This Row],[Tipo]]="matriz",VLOOKUP(Tabela2[[#This Row],[N. de ordem]],Estatísticas!$A$66:$B$1048576,2,FALSE),"")</f>
        <v/>
      </c>
    </row>
    <row r="325" spans="2:14" ht="45.75" hidden="1">
      <c r="B325" s="352">
        <v>205</v>
      </c>
      <c r="C325" s="204" t="s">
        <v>980</v>
      </c>
      <c r="D325" s="204" t="s">
        <v>180</v>
      </c>
      <c r="E325" s="204" t="s">
        <v>858</v>
      </c>
      <c r="F325" s="204"/>
      <c r="G325" s="353" t="s">
        <v>589</v>
      </c>
      <c r="H325" s="204" t="str">
        <f>IF(Tabela2[[#This Row],[Valor já contrado (matriz)]]=0,"Prevista","Em contratação")</f>
        <v>Em contratação</v>
      </c>
      <c r="I325" s="204" t="s">
        <v>859</v>
      </c>
      <c r="J325" s="204">
        <v>2</v>
      </c>
      <c r="K325" s="210">
        <v>1379.4</v>
      </c>
      <c r="L325" s="204" t="s">
        <v>141</v>
      </c>
      <c r="M325" s="354" t="s">
        <v>582</v>
      </c>
      <c r="N325" s="210">
        <f>IF(Tabela2[[#This Row],[Tipo]]="matriz",VLOOKUP(Tabela2[[#This Row],[N. de ordem]],Estatísticas!$A$66:$B$1048576,2,FALSE),"")</f>
        <v>2100</v>
      </c>
    </row>
    <row r="326" spans="2:14" ht="45.75" hidden="1">
      <c r="B326" s="352">
        <v>205</v>
      </c>
      <c r="C326" s="204" t="s">
        <v>980</v>
      </c>
      <c r="D326" s="204" t="s">
        <v>180</v>
      </c>
      <c r="E326" s="204" t="s">
        <v>858</v>
      </c>
      <c r="F326" s="204" t="s">
        <v>981</v>
      </c>
      <c r="G326" s="353" t="s">
        <v>605</v>
      </c>
      <c r="H326" s="204" t="s">
        <v>626</v>
      </c>
      <c r="I326" s="204" t="s">
        <v>859</v>
      </c>
      <c r="J326" s="204">
        <v>2</v>
      </c>
      <c r="K326" s="210">
        <v>2100</v>
      </c>
      <c r="L326" s="204" t="s">
        <v>141</v>
      </c>
      <c r="M326" s="354" t="s">
        <v>582</v>
      </c>
      <c r="N326" s="210" t="str">
        <f>IF(Tabela2[[#This Row],[Tipo]]="matriz",VLOOKUP(Tabela2[[#This Row],[N. de ordem]],Estatísticas!$A$66:$B$1048576,2,FALSE),"")</f>
        <v/>
      </c>
    </row>
    <row r="327" spans="2:14" ht="45.75" hidden="1">
      <c r="B327" s="352">
        <v>206</v>
      </c>
      <c r="C327" s="204" t="s">
        <v>982</v>
      </c>
      <c r="D327" s="204" t="s">
        <v>180</v>
      </c>
      <c r="E327" s="204" t="s">
        <v>858</v>
      </c>
      <c r="F327" s="204"/>
      <c r="G327" s="353" t="s">
        <v>589</v>
      </c>
      <c r="H327" s="204" t="str">
        <f>IF(Tabela2[[#This Row],[Valor já contrado (matriz)]]=0,"Prevista","Em contratação")</f>
        <v>Em contratação</v>
      </c>
      <c r="I327" s="204" t="s">
        <v>859</v>
      </c>
      <c r="J327" s="204">
        <v>2</v>
      </c>
      <c r="K327" s="210">
        <v>839.62</v>
      </c>
      <c r="L327" s="204" t="s">
        <v>141</v>
      </c>
      <c r="M327" s="354" t="s">
        <v>582</v>
      </c>
      <c r="N327" s="210">
        <f>IF(Tabela2[[#This Row],[Tipo]]="matriz",VLOOKUP(Tabela2[[#This Row],[N. de ordem]],Estatísticas!$A$66:$B$1048576,2,FALSE),"")</f>
        <v>4645.1400000000003</v>
      </c>
    </row>
    <row r="328" spans="2:14" ht="45.75" hidden="1">
      <c r="B328" s="352">
        <v>206</v>
      </c>
      <c r="C328" s="204" t="s">
        <v>982</v>
      </c>
      <c r="D328" s="204" t="s">
        <v>180</v>
      </c>
      <c r="E328" s="204" t="s">
        <v>858</v>
      </c>
      <c r="F328" s="204" t="s">
        <v>983</v>
      </c>
      <c r="G328" s="353" t="s">
        <v>605</v>
      </c>
      <c r="H328" s="204" t="str">
        <f>IF(Tabela2[[#This Row],[Valor já contrado (matriz)]]=0,"Prevista","Em contratação")</f>
        <v>Em contratação</v>
      </c>
      <c r="I328" s="204" t="s">
        <v>859</v>
      </c>
      <c r="J328" s="204">
        <v>2</v>
      </c>
      <c r="K328" s="210">
        <v>4645.1400000000003</v>
      </c>
      <c r="L328" s="204" t="s">
        <v>141</v>
      </c>
      <c r="M328" s="354" t="s">
        <v>582</v>
      </c>
      <c r="N328" s="210" t="str">
        <f>IF(Tabela2[[#This Row],[Tipo]]="matriz",VLOOKUP(Tabela2[[#This Row],[N. de ordem]],Estatísticas!$A$66:$B$1048576,2,FALSE),"")</f>
        <v/>
      </c>
    </row>
    <row r="329" spans="2:14" ht="45.75" hidden="1">
      <c r="B329" s="352">
        <v>207</v>
      </c>
      <c r="C329" s="204" t="s">
        <v>984</v>
      </c>
      <c r="D329" s="204" t="s">
        <v>180</v>
      </c>
      <c r="E329" s="204" t="s">
        <v>858</v>
      </c>
      <c r="F329" s="204"/>
      <c r="G329" s="353" t="s">
        <v>589</v>
      </c>
      <c r="H329" s="204" t="str">
        <f>IF(Tabela2[[#This Row],[Valor já contrado (matriz)]]=0,"Prevista","Em contratação")</f>
        <v>Em contratação</v>
      </c>
      <c r="I329" s="204" t="s">
        <v>859</v>
      </c>
      <c r="J329" s="204">
        <v>2</v>
      </c>
      <c r="K329" s="210">
        <v>2541</v>
      </c>
      <c r="L329" s="204" t="s">
        <v>141</v>
      </c>
      <c r="M329" s="354" t="s">
        <v>582</v>
      </c>
      <c r="N329" s="210">
        <f>IF(Tabela2[[#This Row],[Tipo]]="matriz",VLOOKUP(Tabela2[[#This Row],[N. de ordem]],Estatísticas!$A$66:$B$1048576,2,FALSE),"")</f>
        <v>2354.6</v>
      </c>
    </row>
    <row r="330" spans="2:14" ht="45.75" hidden="1">
      <c r="B330" s="352">
        <v>207</v>
      </c>
      <c r="C330" s="204" t="s">
        <v>984</v>
      </c>
      <c r="D330" s="204" t="s">
        <v>180</v>
      </c>
      <c r="E330" s="204" t="s">
        <v>858</v>
      </c>
      <c r="F330" s="204" t="s">
        <v>985</v>
      </c>
      <c r="G330" s="353" t="s">
        <v>605</v>
      </c>
      <c r="H330" s="204" t="str">
        <f>IF(Tabela2[[#This Row],[Valor já contrado (matriz)]]=0,"Prevista","Em contratação")</f>
        <v>Em contratação</v>
      </c>
      <c r="I330" s="204" t="s">
        <v>859</v>
      </c>
      <c r="J330" s="204">
        <v>2</v>
      </c>
      <c r="K330" s="210">
        <v>2354.6</v>
      </c>
      <c r="L330" s="204" t="s">
        <v>141</v>
      </c>
      <c r="M330" s="354" t="s">
        <v>582</v>
      </c>
      <c r="N330" s="210" t="str">
        <f>IF(Tabela2[[#This Row],[Tipo]]="matriz",VLOOKUP(Tabela2[[#This Row],[N. de ordem]],Estatísticas!$A$66:$B$1048576,2,FALSE),"")</f>
        <v/>
      </c>
    </row>
    <row r="331" spans="2:14" ht="45.75" hidden="1">
      <c r="B331" s="352">
        <v>208</v>
      </c>
      <c r="C331" s="204" t="s">
        <v>986</v>
      </c>
      <c r="D331" s="204" t="s">
        <v>180</v>
      </c>
      <c r="E331" s="204" t="s">
        <v>858</v>
      </c>
      <c r="F331" s="204"/>
      <c r="G331" s="353" t="s">
        <v>589</v>
      </c>
      <c r="H331" s="204" t="str">
        <f>IF(Tabela2[[#This Row],[Valor já contrado (matriz)]]=0,"Prevista","Em contratação")</f>
        <v>Em contratação</v>
      </c>
      <c r="I331" s="204" t="s">
        <v>859</v>
      </c>
      <c r="J331" s="204">
        <v>2</v>
      </c>
      <c r="K331" s="210">
        <v>1198.3599999999999</v>
      </c>
      <c r="L331" s="204" t="s">
        <v>141</v>
      </c>
      <c r="M331" s="354" t="s">
        <v>582</v>
      </c>
      <c r="N331" s="210">
        <f>IF(Tabela2[[#This Row],[Tipo]]="matriz",VLOOKUP(Tabela2[[#This Row],[N. de ordem]],Estatísticas!$A$66:$B$1048576,2,FALSE),"")</f>
        <v>2437.52</v>
      </c>
    </row>
    <row r="332" spans="2:14" ht="45.75" hidden="1">
      <c r="B332" s="352">
        <v>208</v>
      </c>
      <c r="C332" s="204" t="s">
        <v>986</v>
      </c>
      <c r="D332" s="204" t="s">
        <v>180</v>
      </c>
      <c r="E332" s="204" t="s">
        <v>858</v>
      </c>
      <c r="F332" s="204" t="s">
        <v>987</v>
      </c>
      <c r="G332" s="353" t="s">
        <v>605</v>
      </c>
      <c r="H332" s="204" t="s">
        <v>626</v>
      </c>
      <c r="I332" s="204" t="s">
        <v>859</v>
      </c>
      <c r="J332" s="204">
        <v>2</v>
      </c>
      <c r="K332" s="210">
        <v>2437.52</v>
      </c>
      <c r="L332" s="204" t="s">
        <v>141</v>
      </c>
      <c r="M332" s="354" t="s">
        <v>582</v>
      </c>
      <c r="N332" s="210" t="str">
        <f>IF(Tabela2[[#This Row],[Tipo]]="matriz",VLOOKUP(Tabela2[[#This Row],[N. de ordem]],Estatísticas!$A$66:$B$1048576,2,FALSE),"")</f>
        <v/>
      </c>
    </row>
    <row r="333" spans="2:14" ht="45.75" hidden="1">
      <c r="B333" s="352">
        <v>209</v>
      </c>
      <c r="C333" s="204" t="s">
        <v>988</v>
      </c>
      <c r="D333" s="204" t="s">
        <v>180</v>
      </c>
      <c r="E333" s="204" t="s">
        <v>858</v>
      </c>
      <c r="F333" s="204"/>
      <c r="G333" s="353" t="s">
        <v>589</v>
      </c>
      <c r="H333" s="204" t="str">
        <f>IF(Tabela2[[#This Row],[Valor já contrado (matriz)]]=0,"Prevista","Em contratação")</f>
        <v>Em contratação</v>
      </c>
      <c r="I333" s="204" t="s">
        <v>859</v>
      </c>
      <c r="J333" s="204">
        <v>2</v>
      </c>
      <c r="K333" s="210">
        <v>873.37</v>
      </c>
      <c r="L333" s="204" t="s">
        <v>141</v>
      </c>
      <c r="M333" s="354" t="s">
        <v>582</v>
      </c>
      <c r="N333" s="210">
        <f>IF(Tabela2[[#This Row],[Tipo]]="matriz",VLOOKUP(Tabela2[[#This Row],[N. de ordem]],Estatísticas!$A$66:$B$1048576,2,FALSE),"")</f>
        <v>3606.8</v>
      </c>
    </row>
    <row r="334" spans="2:14" ht="45.75" hidden="1">
      <c r="B334" s="352">
        <v>209</v>
      </c>
      <c r="C334" s="204" t="s">
        <v>988</v>
      </c>
      <c r="D334" s="204" t="s">
        <v>180</v>
      </c>
      <c r="E334" s="204" t="s">
        <v>858</v>
      </c>
      <c r="F334" s="204" t="s">
        <v>989</v>
      </c>
      <c r="G334" s="353" t="s">
        <v>605</v>
      </c>
      <c r="H334" s="204" t="str">
        <f>IF(Tabela2[[#This Row],[Valor já contrado (matriz)]]=0,"Prevista","Em contratação")</f>
        <v>Em contratação</v>
      </c>
      <c r="I334" s="204" t="s">
        <v>859</v>
      </c>
      <c r="J334" s="204">
        <v>2</v>
      </c>
      <c r="K334" s="210">
        <v>3606.8</v>
      </c>
      <c r="L334" s="204" t="s">
        <v>141</v>
      </c>
      <c r="M334" s="354" t="s">
        <v>582</v>
      </c>
      <c r="N334" s="210" t="str">
        <f>IF(Tabela2[[#This Row],[Tipo]]="matriz",VLOOKUP(Tabela2[[#This Row],[N. de ordem]],Estatísticas!$A$66:$B$1048576,2,FALSE),"")</f>
        <v/>
      </c>
    </row>
    <row r="335" spans="2:14" ht="45.75" hidden="1">
      <c r="B335" s="352">
        <v>210</v>
      </c>
      <c r="C335" s="204" t="s">
        <v>990</v>
      </c>
      <c r="D335" s="204" t="s">
        <v>180</v>
      </c>
      <c r="E335" s="204" t="s">
        <v>858</v>
      </c>
      <c r="F335" s="204"/>
      <c r="G335" s="353" t="s">
        <v>589</v>
      </c>
      <c r="H335" s="204" t="str">
        <f>IF(Tabela2[[#This Row],[Valor já contrado (matriz)]]=0,"Prevista","Em contratação")</f>
        <v>Prevista</v>
      </c>
      <c r="I335" s="204" t="s">
        <v>859</v>
      </c>
      <c r="J335" s="204">
        <v>2</v>
      </c>
      <c r="K335" s="210">
        <v>889.35</v>
      </c>
      <c r="L335" s="204" t="s">
        <v>141</v>
      </c>
      <c r="M335" s="354" t="s">
        <v>582</v>
      </c>
      <c r="N335" s="210">
        <f>IF(Tabela2[[#This Row],[Tipo]]="matriz",VLOOKUP(Tabela2[[#This Row],[N. de ordem]],Estatísticas!$A$66:$B$1048576,2,FALSE),"")</f>
        <v>0</v>
      </c>
    </row>
    <row r="336" spans="2:14" ht="45.75" hidden="1">
      <c r="B336" s="352">
        <v>211</v>
      </c>
      <c r="C336" s="204" t="s">
        <v>991</v>
      </c>
      <c r="D336" s="204" t="s">
        <v>180</v>
      </c>
      <c r="E336" s="204" t="s">
        <v>858</v>
      </c>
      <c r="F336" s="204"/>
      <c r="G336" s="353" t="s">
        <v>589</v>
      </c>
      <c r="H336" s="204" t="str">
        <f>IF(Tabela2[[#This Row],[Valor já contrado (matriz)]]=0,"Prevista","Em contratação")</f>
        <v>Em contratação</v>
      </c>
      <c r="I336" s="204" t="s">
        <v>859</v>
      </c>
      <c r="J336" s="204">
        <v>2</v>
      </c>
      <c r="K336" s="210">
        <v>1040.55</v>
      </c>
      <c r="L336" s="204" t="s">
        <v>141</v>
      </c>
      <c r="M336" s="354" t="s">
        <v>582</v>
      </c>
      <c r="N336" s="210">
        <f>IF(Tabela2[[#This Row],[Tipo]]="matriz",VLOOKUP(Tabela2[[#This Row],[N. de ordem]],Estatísticas!$A$66:$B$1048576,2,FALSE),"")</f>
        <v>5265</v>
      </c>
    </row>
    <row r="337" spans="2:14" ht="45.75" hidden="1">
      <c r="B337" s="352">
        <v>211</v>
      </c>
      <c r="C337" s="204" t="s">
        <v>991</v>
      </c>
      <c r="D337" s="204" t="s">
        <v>180</v>
      </c>
      <c r="E337" s="204" t="s">
        <v>858</v>
      </c>
      <c r="F337" s="204" t="s">
        <v>992</v>
      </c>
      <c r="G337" s="353" t="s">
        <v>605</v>
      </c>
      <c r="H337" s="204" t="s">
        <v>626</v>
      </c>
      <c r="I337" s="204" t="s">
        <v>859</v>
      </c>
      <c r="J337" s="204">
        <v>2</v>
      </c>
      <c r="K337" s="210">
        <v>5265</v>
      </c>
      <c r="L337" s="204" t="s">
        <v>141</v>
      </c>
      <c r="M337" s="354" t="s">
        <v>582</v>
      </c>
      <c r="N337" s="210" t="str">
        <f>IF(Tabela2[[#This Row],[Tipo]]="matriz",VLOOKUP(Tabela2[[#This Row],[N. de ordem]],Estatísticas!$A$66:$B$1048576,2,FALSE),"")</f>
        <v/>
      </c>
    </row>
    <row r="338" spans="2:14" ht="45.75" hidden="1">
      <c r="B338" s="352">
        <v>212</v>
      </c>
      <c r="C338" s="204" t="s">
        <v>993</v>
      </c>
      <c r="D338" s="204" t="s">
        <v>180</v>
      </c>
      <c r="E338" s="204" t="s">
        <v>858</v>
      </c>
      <c r="F338" s="204"/>
      <c r="G338" s="353" t="s">
        <v>589</v>
      </c>
      <c r="H338" s="204" t="str">
        <f>IF(Tabela2[[#This Row],[Valor já contrado (matriz)]]=0,"Prevista","Em contratação")</f>
        <v>Em contratação</v>
      </c>
      <c r="I338" s="204" t="s">
        <v>859</v>
      </c>
      <c r="J338" s="204">
        <v>2</v>
      </c>
      <c r="K338" s="210">
        <v>1996.5</v>
      </c>
      <c r="L338" s="204" t="s">
        <v>141</v>
      </c>
      <c r="M338" s="354" t="s">
        <v>582</v>
      </c>
      <c r="N338" s="210">
        <f>IF(Tabela2[[#This Row],[Tipo]]="matriz",VLOOKUP(Tabela2[[#This Row],[N. de ordem]],Estatísticas!$A$66:$B$1048576,2,FALSE),"")</f>
        <v>2728.47</v>
      </c>
    </row>
    <row r="339" spans="2:14" ht="45.75" hidden="1">
      <c r="B339" s="352">
        <v>212</v>
      </c>
      <c r="C339" s="204" t="s">
        <v>993</v>
      </c>
      <c r="D339" s="204" t="s">
        <v>180</v>
      </c>
      <c r="E339" s="204" t="s">
        <v>858</v>
      </c>
      <c r="F339" s="204" t="s">
        <v>994</v>
      </c>
      <c r="G339" s="353" t="s">
        <v>605</v>
      </c>
      <c r="H339" s="204" t="str">
        <f>IF(Tabela2[[#This Row],[Valor já contrado (matriz)]]=0,"Prevista","Em contratação")</f>
        <v>Em contratação</v>
      </c>
      <c r="I339" s="204" t="s">
        <v>859</v>
      </c>
      <c r="J339" s="204">
        <v>2</v>
      </c>
      <c r="K339" s="210">
        <v>2728.47</v>
      </c>
      <c r="L339" s="204" t="s">
        <v>141</v>
      </c>
      <c r="M339" s="354" t="s">
        <v>582</v>
      </c>
      <c r="N339" s="210" t="str">
        <f>IF(Tabela2[[#This Row],[Tipo]]="matriz",VLOOKUP(Tabela2[[#This Row],[N. de ordem]],Estatísticas!$A$66:$B$1048576,2,FALSE),"")</f>
        <v/>
      </c>
    </row>
    <row r="340" spans="2:14" ht="45.75" hidden="1">
      <c r="B340" s="352">
        <v>213</v>
      </c>
      <c r="C340" s="204" t="s">
        <v>995</v>
      </c>
      <c r="D340" s="204" t="s">
        <v>180</v>
      </c>
      <c r="E340" s="204" t="s">
        <v>858</v>
      </c>
      <c r="F340" s="353"/>
      <c r="G340" s="353" t="s">
        <v>589</v>
      </c>
      <c r="H340" s="204" t="str">
        <f>IF(Tabela2[[#This Row],[Valor já contrado (matriz)]]=0,"Prevista","Em contratação")</f>
        <v>Em contratação</v>
      </c>
      <c r="I340" s="204" t="s">
        <v>859</v>
      </c>
      <c r="J340" s="204">
        <v>2</v>
      </c>
      <c r="K340" s="210">
        <v>1370.93</v>
      </c>
      <c r="L340" s="204" t="s">
        <v>141</v>
      </c>
      <c r="M340" s="354" t="s">
        <v>582</v>
      </c>
      <c r="N340" s="210">
        <f>IF(Tabela2[[#This Row],[Tipo]]="matriz",VLOOKUP(Tabela2[[#This Row],[N. de ordem]],Estatísticas!$A$66:$B$1048576,2,FALSE),"")</f>
        <v>1298</v>
      </c>
    </row>
    <row r="341" spans="2:14" ht="45.75" hidden="1">
      <c r="B341" s="352">
        <v>213</v>
      </c>
      <c r="C341" s="204" t="s">
        <v>995</v>
      </c>
      <c r="D341" s="204" t="s">
        <v>180</v>
      </c>
      <c r="E341" s="204" t="s">
        <v>858</v>
      </c>
      <c r="F341" s="353" t="s">
        <v>996</v>
      </c>
      <c r="G341" s="353" t="s">
        <v>605</v>
      </c>
      <c r="H341" s="204" t="str">
        <f>IF(Tabela2[[#This Row],[Valor já contrado (matriz)]]=0,"Prevista","Em contratação")</f>
        <v>Em contratação</v>
      </c>
      <c r="I341" s="204" t="s">
        <v>859</v>
      </c>
      <c r="J341" s="204">
        <v>2</v>
      </c>
      <c r="K341" s="210">
        <v>1298</v>
      </c>
      <c r="L341" s="204" t="s">
        <v>141</v>
      </c>
      <c r="M341" s="354" t="s">
        <v>582</v>
      </c>
      <c r="N341" s="210" t="str">
        <f>IF(Tabela2[[#This Row],[Tipo]]="matriz",VLOOKUP(Tabela2[[#This Row],[N. de ordem]],Estatísticas!$A$66:$B$1048576,2,FALSE),"")</f>
        <v/>
      </c>
    </row>
    <row r="342" spans="2:14" ht="45.75" hidden="1">
      <c r="B342" s="352">
        <v>214</v>
      </c>
      <c r="C342" s="204" t="s">
        <v>997</v>
      </c>
      <c r="D342" s="204" t="s">
        <v>180</v>
      </c>
      <c r="E342" s="204" t="s">
        <v>858</v>
      </c>
      <c r="F342" s="204"/>
      <c r="G342" s="353" t="s">
        <v>589</v>
      </c>
      <c r="H342" s="204" t="str">
        <f>IF(Tabela2[[#This Row],[Valor já contrado (matriz)]]=0,"Prevista","Em contratação")</f>
        <v>Em contratação</v>
      </c>
      <c r="I342" s="204" t="s">
        <v>859</v>
      </c>
      <c r="J342" s="204">
        <v>2</v>
      </c>
      <c r="K342" s="210">
        <v>1484.91</v>
      </c>
      <c r="L342" s="204" t="s">
        <v>141</v>
      </c>
      <c r="M342" s="354" t="s">
        <v>582</v>
      </c>
      <c r="N342" s="210">
        <f>IF(Tabela2[[#This Row],[Tipo]]="matriz",VLOOKUP(Tabela2[[#This Row],[N. de ordem]],Estatísticas!$A$66:$B$1048576,2,FALSE),"")</f>
        <v>2960.62</v>
      </c>
    </row>
    <row r="343" spans="2:14" ht="45.75" hidden="1">
      <c r="B343" s="352">
        <v>214</v>
      </c>
      <c r="C343" s="204" t="s">
        <v>997</v>
      </c>
      <c r="D343" s="204" t="s">
        <v>180</v>
      </c>
      <c r="E343" s="204" t="s">
        <v>858</v>
      </c>
      <c r="F343" s="204" t="s">
        <v>998</v>
      </c>
      <c r="G343" s="353" t="s">
        <v>605</v>
      </c>
      <c r="H343" s="204" t="str">
        <f>IF(Tabela2[[#This Row],[Valor já contrado (matriz)]]=0,"Prevista","Em contratação")</f>
        <v>Em contratação</v>
      </c>
      <c r="I343" s="204" t="s">
        <v>859</v>
      </c>
      <c r="J343" s="204">
        <v>2</v>
      </c>
      <c r="K343" s="210">
        <v>2960.62</v>
      </c>
      <c r="L343" s="204" t="s">
        <v>141</v>
      </c>
      <c r="M343" s="354" t="s">
        <v>582</v>
      </c>
      <c r="N343" s="210" t="str">
        <f>IF(Tabela2[[#This Row],[Tipo]]="matriz",VLOOKUP(Tabela2[[#This Row],[N. de ordem]],Estatísticas!$A$66:$B$1048576,2,FALSE),"")</f>
        <v/>
      </c>
    </row>
    <row r="344" spans="2:14" ht="45.75" hidden="1">
      <c r="B344" s="352">
        <v>215</v>
      </c>
      <c r="C344" s="204" t="s">
        <v>999</v>
      </c>
      <c r="D344" s="204" t="s">
        <v>180</v>
      </c>
      <c r="E344" s="204" t="s">
        <v>858</v>
      </c>
      <c r="F344" s="204"/>
      <c r="G344" s="353" t="s">
        <v>589</v>
      </c>
      <c r="H344" s="204" t="str">
        <f>IF(Tabela2[[#This Row],[Valor já contrado (matriz)]]=0,"Prevista","Em contratação")</f>
        <v>Em contratação</v>
      </c>
      <c r="I344" s="204" t="s">
        <v>859</v>
      </c>
      <c r="J344" s="204">
        <v>2</v>
      </c>
      <c r="K344" s="210">
        <v>1347.72</v>
      </c>
      <c r="L344" s="204" t="s">
        <v>141</v>
      </c>
      <c r="M344" s="354" t="s">
        <v>582</v>
      </c>
      <c r="N344" s="210">
        <f>IF(Tabela2[[#This Row],[Tipo]]="matriz",VLOOKUP(Tabela2[[#This Row],[N. de ordem]],Estatísticas!$A$66:$B$1048576,2,FALSE),"")</f>
        <v>1455</v>
      </c>
    </row>
    <row r="345" spans="2:14" ht="45.75" hidden="1">
      <c r="B345" s="352">
        <v>215</v>
      </c>
      <c r="C345" s="204" t="s">
        <v>999</v>
      </c>
      <c r="D345" s="204" t="s">
        <v>180</v>
      </c>
      <c r="E345" s="204" t="s">
        <v>858</v>
      </c>
      <c r="F345" s="204" t="s">
        <v>1000</v>
      </c>
      <c r="G345" s="353" t="s">
        <v>605</v>
      </c>
      <c r="H345" s="204" t="s">
        <v>626</v>
      </c>
      <c r="I345" s="204" t="s">
        <v>859</v>
      </c>
      <c r="J345" s="204">
        <v>2</v>
      </c>
      <c r="K345" s="210">
        <v>1455</v>
      </c>
      <c r="L345" s="204" t="s">
        <v>141</v>
      </c>
      <c r="M345" s="354" t="s">
        <v>582</v>
      </c>
      <c r="N345" s="210" t="str">
        <f>IF(Tabela2[[#This Row],[Tipo]]="matriz",VLOOKUP(Tabela2[[#This Row],[N. de ordem]],Estatísticas!$A$66:$B$1048576,2,FALSE),"")</f>
        <v/>
      </c>
    </row>
    <row r="346" spans="2:14" ht="45.75" hidden="1">
      <c r="B346" s="352">
        <v>216</v>
      </c>
      <c r="C346" s="204" t="s">
        <v>1001</v>
      </c>
      <c r="D346" s="204" t="s">
        <v>180</v>
      </c>
      <c r="E346" s="204" t="s">
        <v>858</v>
      </c>
      <c r="F346" s="204"/>
      <c r="G346" s="353" t="s">
        <v>589</v>
      </c>
      <c r="H346" s="204" t="str">
        <f>IF(Tabela2[[#This Row],[Valor já contrado (matriz)]]=0,"Prevista","Em contratação")</f>
        <v>Em contratação</v>
      </c>
      <c r="I346" s="204" t="s">
        <v>859</v>
      </c>
      <c r="J346" s="204">
        <v>2</v>
      </c>
      <c r="K346" s="210">
        <v>3842.63</v>
      </c>
      <c r="L346" s="204" t="s">
        <v>141</v>
      </c>
      <c r="M346" s="354" t="s">
        <v>582</v>
      </c>
      <c r="N346" s="210">
        <f>IF(Tabela2[[#This Row],[Tipo]]="matriz",VLOOKUP(Tabela2[[#This Row],[N. de ordem]],Estatísticas!$A$66:$B$1048576,2,FALSE),"")</f>
        <v>6986.6</v>
      </c>
    </row>
    <row r="347" spans="2:14" ht="45.75" hidden="1">
      <c r="B347" s="352">
        <v>216</v>
      </c>
      <c r="C347" s="204" t="s">
        <v>1001</v>
      </c>
      <c r="D347" s="204" t="s">
        <v>180</v>
      </c>
      <c r="E347" s="204" t="s">
        <v>858</v>
      </c>
      <c r="F347" s="204" t="s">
        <v>1002</v>
      </c>
      <c r="G347" s="353" t="s">
        <v>605</v>
      </c>
      <c r="H347" s="204" t="s">
        <v>626</v>
      </c>
      <c r="I347" s="204" t="s">
        <v>859</v>
      </c>
      <c r="J347" s="204">
        <v>2</v>
      </c>
      <c r="K347" s="210">
        <v>6986.6</v>
      </c>
      <c r="L347" s="204" t="s">
        <v>141</v>
      </c>
      <c r="M347" s="354" t="s">
        <v>582</v>
      </c>
      <c r="N347" s="210" t="str">
        <f>IF(Tabela2[[#This Row],[Tipo]]="matriz",VLOOKUP(Tabela2[[#This Row],[N. de ordem]],Estatísticas!$A$66:$B$1048576,2,FALSE),"")</f>
        <v/>
      </c>
    </row>
    <row r="348" spans="2:14" ht="45.75" hidden="1">
      <c r="B348" s="352">
        <v>217</v>
      </c>
      <c r="C348" s="204" t="s">
        <v>1003</v>
      </c>
      <c r="D348" s="204" t="s">
        <v>180</v>
      </c>
      <c r="E348" s="204" t="s">
        <v>858</v>
      </c>
      <c r="F348" s="204"/>
      <c r="G348" s="353" t="s">
        <v>589</v>
      </c>
      <c r="H348" s="204" t="str">
        <f>IF(Tabela2[[#This Row],[Valor já contrado (matriz)]]=0,"Prevista","Em contratação")</f>
        <v>Prevista</v>
      </c>
      <c r="I348" s="204" t="s">
        <v>859</v>
      </c>
      <c r="J348" s="204">
        <v>2</v>
      </c>
      <c r="K348" s="210">
        <v>859.58</v>
      </c>
      <c r="L348" s="204" t="s">
        <v>141</v>
      </c>
      <c r="M348" s="354" t="s">
        <v>582</v>
      </c>
      <c r="N348" s="210">
        <f>IF(Tabela2[[#This Row],[Tipo]]="matriz",VLOOKUP(Tabela2[[#This Row],[N. de ordem]],Estatísticas!$A$66:$B$1048576,2,FALSE),"")</f>
        <v>0</v>
      </c>
    </row>
    <row r="349" spans="2:14" ht="45.75" hidden="1">
      <c r="B349" s="352">
        <v>218</v>
      </c>
      <c r="C349" s="204" t="s">
        <v>1004</v>
      </c>
      <c r="D349" s="204" t="s">
        <v>180</v>
      </c>
      <c r="E349" s="204" t="s">
        <v>858</v>
      </c>
      <c r="F349" s="204"/>
      <c r="G349" s="353" t="s">
        <v>589</v>
      </c>
      <c r="H349" s="204" t="str">
        <f>IF(Tabela2[[#This Row],[Valor já contrado (matriz)]]=0,"Prevista","Em contratação")</f>
        <v>Prevista</v>
      </c>
      <c r="I349" s="204" t="s">
        <v>859</v>
      </c>
      <c r="J349" s="204">
        <v>2</v>
      </c>
      <c r="K349" s="210">
        <v>2653.81</v>
      </c>
      <c r="L349" s="204" t="s">
        <v>141</v>
      </c>
      <c r="M349" s="354" t="s">
        <v>582</v>
      </c>
      <c r="N349" s="210">
        <f>IF(Tabela2[[#This Row],[Tipo]]="matriz",VLOOKUP(Tabela2[[#This Row],[N. de ordem]],Estatísticas!$A$66:$B$1048576,2,FALSE),"")</f>
        <v>0</v>
      </c>
    </row>
    <row r="350" spans="2:14" ht="45.75" hidden="1">
      <c r="B350" s="352">
        <v>219</v>
      </c>
      <c r="C350" s="204" t="s">
        <v>1005</v>
      </c>
      <c r="D350" s="204" t="s">
        <v>180</v>
      </c>
      <c r="E350" s="204" t="s">
        <v>858</v>
      </c>
      <c r="F350" s="353"/>
      <c r="G350" s="353" t="s">
        <v>589</v>
      </c>
      <c r="H350" s="204" t="str">
        <f>IF(Tabela2[[#This Row],[Valor já contrado (matriz)]]=0,"Prevista","Em contratação")</f>
        <v>Prevista</v>
      </c>
      <c r="I350" s="204" t="s">
        <v>859</v>
      </c>
      <c r="J350" s="204">
        <v>2</v>
      </c>
      <c r="K350" s="210">
        <v>800.8</v>
      </c>
      <c r="L350" s="204" t="s">
        <v>141</v>
      </c>
      <c r="M350" s="354" t="s">
        <v>582</v>
      </c>
      <c r="N350" s="210">
        <f>IF(Tabela2[[#This Row],[Tipo]]="matriz",VLOOKUP(Tabela2[[#This Row],[N. de ordem]],Estatísticas!$A$66:$B$1048576,2,FALSE),"")</f>
        <v>0</v>
      </c>
    </row>
    <row r="351" spans="2:14" ht="45.75" hidden="1">
      <c r="B351" s="352">
        <v>220</v>
      </c>
      <c r="C351" s="204" t="s">
        <v>1006</v>
      </c>
      <c r="D351" s="204" t="s">
        <v>180</v>
      </c>
      <c r="E351" s="204" t="s">
        <v>858</v>
      </c>
      <c r="F351" s="204"/>
      <c r="G351" s="353" t="s">
        <v>589</v>
      </c>
      <c r="H351" s="204" t="str">
        <f>IF(Tabela2[[#This Row],[Valor já contrado (matriz)]]=0,"Prevista","Em contratação")</f>
        <v>Prevista</v>
      </c>
      <c r="I351" s="204" t="s">
        <v>859</v>
      </c>
      <c r="J351" s="204">
        <v>2</v>
      </c>
      <c r="K351" s="210">
        <v>4488</v>
      </c>
      <c r="L351" s="204" t="s">
        <v>141</v>
      </c>
      <c r="M351" s="354" t="s">
        <v>582</v>
      </c>
      <c r="N351" s="210">
        <f>IF(Tabela2[[#This Row],[Tipo]]="matriz",VLOOKUP(Tabela2[[#This Row],[N. de ordem]],Estatísticas!$A$66:$B$1048576,2,FALSE),"")</f>
        <v>0</v>
      </c>
    </row>
    <row r="352" spans="2:14" ht="45.75" hidden="1">
      <c r="B352" s="352">
        <v>221</v>
      </c>
      <c r="C352" s="204" t="s">
        <v>857</v>
      </c>
      <c r="D352" s="204" t="s">
        <v>180</v>
      </c>
      <c r="E352" s="204" t="s">
        <v>1007</v>
      </c>
      <c r="F352" s="204"/>
      <c r="G352" s="353" t="s">
        <v>589</v>
      </c>
      <c r="H352" s="204" t="str">
        <f>IF(Tabela2[[#This Row],[Valor já contrado (matriz)]]=0,"Prevista","Em contratação")</f>
        <v>Em contratação</v>
      </c>
      <c r="I352" s="204" t="s">
        <v>1008</v>
      </c>
      <c r="J352" s="204" t="s">
        <v>1009</v>
      </c>
      <c r="K352" s="210">
        <v>4094.64</v>
      </c>
      <c r="L352" s="204" t="s">
        <v>112</v>
      </c>
      <c r="M352" s="354" t="s">
        <v>582</v>
      </c>
      <c r="N352" s="210">
        <f>IF(Tabela2[[#This Row],[Tipo]]="matriz",VLOOKUP(Tabela2[[#This Row],[N. de ordem]],Estatísticas!$A$66:$B$1048576,2,FALSE),"")</f>
        <v>31094.5</v>
      </c>
    </row>
    <row r="353" spans="2:14" ht="45.75" hidden="1">
      <c r="B353" s="352">
        <v>221</v>
      </c>
      <c r="C353" s="204" t="s">
        <v>857</v>
      </c>
      <c r="D353" s="204" t="s">
        <v>180</v>
      </c>
      <c r="E353" s="204" t="s">
        <v>1007</v>
      </c>
      <c r="F353" s="204" t="s">
        <v>1010</v>
      </c>
      <c r="G353" s="353" t="s">
        <v>605</v>
      </c>
      <c r="H353" s="204" t="str">
        <f>IF(Tabela2[[#This Row],[Valor já contrado (matriz)]]=0,"Prevista","Em contratação")</f>
        <v>Em contratação</v>
      </c>
      <c r="I353" s="204" t="s">
        <v>1008</v>
      </c>
      <c r="J353" s="204" t="s">
        <v>1011</v>
      </c>
      <c r="K353" s="210">
        <v>1113</v>
      </c>
      <c r="L353" s="204" t="s">
        <v>112</v>
      </c>
      <c r="M353" s="354" t="s">
        <v>582</v>
      </c>
      <c r="N353" s="210" t="str">
        <f>IF(Tabela2[[#This Row],[Tipo]]="matriz",VLOOKUP(Tabela2[[#This Row],[N. de ordem]],Estatísticas!$A$66:$B$1048576,2,FALSE),"")</f>
        <v/>
      </c>
    </row>
    <row r="354" spans="2:14" ht="45.75" hidden="1">
      <c r="B354" s="352">
        <v>221</v>
      </c>
      <c r="C354" s="204" t="s">
        <v>857</v>
      </c>
      <c r="D354" s="204" t="s">
        <v>180</v>
      </c>
      <c r="E354" s="204" t="s">
        <v>1007</v>
      </c>
      <c r="F354" s="204" t="s">
        <v>1012</v>
      </c>
      <c r="G354" s="353" t="s">
        <v>605</v>
      </c>
      <c r="H354" s="204" t="str">
        <f>IF(Tabela2[[#This Row],[Valor já contrado (matriz)]]=0,"Prevista","Em contratação")</f>
        <v>Em contratação</v>
      </c>
      <c r="I354" s="204" t="s">
        <v>1008</v>
      </c>
      <c r="J354" s="204" t="s">
        <v>1013</v>
      </c>
      <c r="K354" s="210">
        <v>4032</v>
      </c>
      <c r="L354" s="204" t="s">
        <v>112</v>
      </c>
      <c r="M354" s="354" t="s">
        <v>582</v>
      </c>
      <c r="N354" s="210" t="str">
        <f>IF(Tabela2[[#This Row],[Tipo]]="matriz",VLOOKUP(Tabela2[[#This Row],[N. de ordem]],Estatísticas!$A$66:$B$1048576,2,FALSE),"")</f>
        <v/>
      </c>
    </row>
    <row r="355" spans="2:14" ht="45.75" hidden="1">
      <c r="B355" s="352">
        <v>221</v>
      </c>
      <c r="C355" s="204" t="s">
        <v>857</v>
      </c>
      <c r="D355" s="204" t="s">
        <v>180</v>
      </c>
      <c r="E355" s="204" t="s">
        <v>1007</v>
      </c>
      <c r="F355" s="204" t="s">
        <v>1014</v>
      </c>
      <c r="G355" s="353" t="s">
        <v>605</v>
      </c>
      <c r="H355" s="204" t="str">
        <f>IF(Tabela2[[#This Row],[Valor já contrado (matriz)]]=0,"Prevista","Em contratação")</f>
        <v>Em contratação</v>
      </c>
      <c r="I355" s="204" t="s">
        <v>1008</v>
      </c>
      <c r="J355" s="204" t="s">
        <v>1015</v>
      </c>
      <c r="K355" s="210">
        <v>4128</v>
      </c>
      <c r="L355" s="204" t="s">
        <v>112</v>
      </c>
      <c r="M355" s="354" t="s">
        <v>582</v>
      </c>
      <c r="N355" s="210" t="str">
        <f>IF(Tabela2[[#This Row],[Tipo]]="matriz",VLOOKUP(Tabela2[[#This Row],[N. de ordem]],Estatísticas!$A$66:$B$1048576,2,FALSE),"")</f>
        <v/>
      </c>
    </row>
    <row r="356" spans="2:14" ht="45.75" hidden="1">
      <c r="B356" s="352">
        <v>221</v>
      </c>
      <c r="C356" s="204" t="s">
        <v>857</v>
      </c>
      <c r="D356" s="204" t="s">
        <v>180</v>
      </c>
      <c r="E356" s="204" t="s">
        <v>1007</v>
      </c>
      <c r="F356" s="204" t="s">
        <v>1016</v>
      </c>
      <c r="G356" s="353" t="s">
        <v>605</v>
      </c>
      <c r="H356" s="204" t="str">
        <f>IF(Tabela2[[#This Row],[Valor já contrado (matriz)]]=0,"Prevista","Em contratação")</f>
        <v>Em contratação</v>
      </c>
      <c r="I356" s="204" t="s">
        <v>1008</v>
      </c>
      <c r="J356" s="204" t="s">
        <v>1017</v>
      </c>
      <c r="K356" s="210">
        <v>1139.5</v>
      </c>
      <c r="L356" s="204" t="s">
        <v>112</v>
      </c>
      <c r="M356" s="354" t="s">
        <v>582</v>
      </c>
      <c r="N356" s="210" t="str">
        <f>IF(Tabela2[[#This Row],[Tipo]]="matriz",VLOOKUP(Tabela2[[#This Row],[N. de ordem]],Estatísticas!$A$66:$B$1048576,2,FALSE),"")</f>
        <v/>
      </c>
    </row>
    <row r="357" spans="2:14" ht="45.75" hidden="1">
      <c r="B357" s="352">
        <v>221</v>
      </c>
      <c r="C357" s="204" t="s">
        <v>857</v>
      </c>
      <c r="D357" s="204" t="s">
        <v>180</v>
      </c>
      <c r="E357" s="204" t="s">
        <v>1007</v>
      </c>
      <c r="F357" s="204" t="s">
        <v>1018</v>
      </c>
      <c r="G357" s="353" t="s">
        <v>605</v>
      </c>
      <c r="H357" s="204" t="str">
        <f>IF(Tabela2[[#This Row],[Valor já contrado (matriz)]]=0,"Prevista","Em contratação")</f>
        <v>Em contratação</v>
      </c>
      <c r="I357" s="204" t="s">
        <v>1008</v>
      </c>
      <c r="J357" s="204" t="s">
        <v>1019</v>
      </c>
      <c r="K357" s="210">
        <v>1086.5</v>
      </c>
      <c r="L357" s="204" t="s">
        <v>112</v>
      </c>
      <c r="M357" s="354" t="s">
        <v>582</v>
      </c>
      <c r="N357" s="210" t="str">
        <f>IF(Tabela2[[#This Row],[Tipo]]="matriz",VLOOKUP(Tabela2[[#This Row],[N. de ordem]],Estatísticas!$A$66:$B$1048576,2,FALSE),"")</f>
        <v/>
      </c>
    </row>
    <row r="358" spans="2:14" ht="45.75" hidden="1">
      <c r="B358" s="352">
        <v>221</v>
      </c>
      <c r="C358" s="204" t="s">
        <v>857</v>
      </c>
      <c r="D358" s="204" t="s">
        <v>180</v>
      </c>
      <c r="E358" s="204" t="s">
        <v>1007</v>
      </c>
      <c r="F358" s="204" t="s">
        <v>1020</v>
      </c>
      <c r="G358" s="353" t="s">
        <v>605</v>
      </c>
      <c r="H358" s="204" t="str">
        <f>IF(Tabela2[[#This Row],[Valor já contrado (matriz)]]=0,"Prevista","Em contratação")</f>
        <v>Em contratação</v>
      </c>
      <c r="I358" s="204" t="s">
        <v>1008</v>
      </c>
      <c r="J358" s="204" t="s">
        <v>1021</v>
      </c>
      <c r="K358" s="210">
        <v>3936</v>
      </c>
      <c r="L358" s="204" t="s">
        <v>112</v>
      </c>
      <c r="M358" s="354" t="s">
        <v>582</v>
      </c>
      <c r="N358" s="210" t="str">
        <f>IF(Tabela2[[#This Row],[Tipo]]="matriz",VLOOKUP(Tabela2[[#This Row],[N. de ordem]],Estatísticas!$A$66:$B$1048576,2,FALSE),"")</f>
        <v/>
      </c>
    </row>
    <row r="359" spans="2:14" ht="45.75" hidden="1">
      <c r="B359" s="352">
        <v>221</v>
      </c>
      <c r="C359" s="204" t="s">
        <v>857</v>
      </c>
      <c r="D359" s="204" t="s">
        <v>180</v>
      </c>
      <c r="E359" s="204" t="s">
        <v>1007</v>
      </c>
      <c r="F359" s="204" t="s">
        <v>1022</v>
      </c>
      <c r="G359" s="353" t="s">
        <v>605</v>
      </c>
      <c r="H359" s="204" t="str">
        <f>IF(Tabela2[[#This Row],[Valor já contrado (matriz)]]=0,"Prevista","Em contratação")</f>
        <v>Em contratação</v>
      </c>
      <c r="I359" s="204" t="s">
        <v>1008</v>
      </c>
      <c r="J359" s="204" t="s">
        <v>1023</v>
      </c>
      <c r="K359" s="210">
        <v>1166</v>
      </c>
      <c r="L359" s="204" t="s">
        <v>112</v>
      </c>
      <c r="M359" s="354" t="s">
        <v>582</v>
      </c>
      <c r="N359" s="210" t="str">
        <f>IF(Tabela2[[#This Row],[Tipo]]="matriz",VLOOKUP(Tabela2[[#This Row],[N. de ordem]],Estatísticas!$A$66:$B$1048576,2,FALSE),"")</f>
        <v/>
      </c>
    </row>
    <row r="360" spans="2:14" ht="45.75" hidden="1">
      <c r="B360" s="352">
        <v>221</v>
      </c>
      <c r="C360" s="204" t="s">
        <v>857</v>
      </c>
      <c r="D360" s="204" t="s">
        <v>180</v>
      </c>
      <c r="E360" s="204" t="s">
        <v>1007</v>
      </c>
      <c r="F360" s="204" t="s">
        <v>1024</v>
      </c>
      <c r="G360" s="353" t="s">
        <v>605</v>
      </c>
      <c r="H360" s="204" t="str">
        <f>IF(Tabela2[[#This Row],[Valor já contrado (matriz)]]=0,"Prevista","Em contratação")</f>
        <v>Em contratação</v>
      </c>
      <c r="I360" s="204" t="s">
        <v>1008</v>
      </c>
      <c r="J360" s="204" t="s">
        <v>1025</v>
      </c>
      <c r="K360" s="210">
        <v>4512</v>
      </c>
      <c r="L360" s="204" t="s">
        <v>112</v>
      </c>
      <c r="M360" s="354" t="s">
        <v>582</v>
      </c>
      <c r="N360" s="210" t="str">
        <f>IF(Tabela2[[#This Row],[Tipo]]="matriz",VLOOKUP(Tabela2[[#This Row],[N. de ordem]],Estatísticas!$A$66:$B$1048576,2,FALSE),"")</f>
        <v/>
      </c>
    </row>
    <row r="361" spans="2:14" ht="45.75" hidden="1">
      <c r="B361" s="352">
        <v>221</v>
      </c>
      <c r="C361" s="204" t="s">
        <v>857</v>
      </c>
      <c r="D361" s="204" t="s">
        <v>180</v>
      </c>
      <c r="E361" s="204" t="s">
        <v>1007</v>
      </c>
      <c r="F361" s="204" t="s">
        <v>1026</v>
      </c>
      <c r="G361" s="353" t="s">
        <v>605</v>
      </c>
      <c r="H361" s="204" t="str">
        <f>IF(Tabela2[[#This Row],[Valor já contrado (matriz)]]=0,"Prevista","Em contratação")</f>
        <v>Em contratação</v>
      </c>
      <c r="I361" s="204" t="s">
        <v>1008</v>
      </c>
      <c r="J361" s="204" t="s">
        <v>1027</v>
      </c>
      <c r="K361" s="210">
        <v>1245.5</v>
      </c>
      <c r="L361" s="204" t="s">
        <v>112</v>
      </c>
      <c r="M361" s="354" t="s">
        <v>582</v>
      </c>
      <c r="N361" s="210" t="str">
        <f>IF(Tabela2[[#This Row],[Tipo]]="matriz",VLOOKUP(Tabela2[[#This Row],[N. de ordem]],Estatísticas!$A$66:$B$1048576,2,FALSE),"")</f>
        <v/>
      </c>
    </row>
    <row r="362" spans="2:14" ht="45.75" hidden="1">
      <c r="B362" s="352">
        <v>221</v>
      </c>
      <c r="C362" s="204" t="s">
        <v>857</v>
      </c>
      <c r="D362" s="204" t="s">
        <v>180</v>
      </c>
      <c r="E362" s="204" t="s">
        <v>1007</v>
      </c>
      <c r="F362" s="204" t="s">
        <v>1024</v>
      </c>
      <c r="G362" s="353" t="s">
        <v>605</v>
      </c>
      <c r="H362" s="204" t="str">
        <f>IF(Tabela2[[#This Row],[Valor já contrado (matriz)]]=0,"Prevista","Em contratação")</f>
        <v>Em contratação</v>
      </c>
      <c r="I362" s="204" t="s">
        <v>1008</v>
      </c>
      <c r="J362" s="204" t="s">
        <v>1025</v>
      </c>
      <c r="K362" s="210">
        <v>4512</v>
      </c>
      <c r="L362" s="204" t="s">
        <v>112</v>
      </c>
      <c r="M362" s="354" t="s">
        <v>582</v>
      </c>
      <c r="N362" s="210" t="str">
        <f>IF(Tabela2[[#This Row],[Tipo]]="matriz",VLOOKUP(Tabela2[[#This Row],[N. de ordem]],Estatísticas!$A$66:$B$1048576,2,FALSE),"")</f>
        <v/>
      </c>
    </row>
    <row r="363" spans="2:14" ht="45.75" hidden="1">
      <c r="B363" s="352">
        <v>221</v>
      </c>
      <c r="C363" s="204" t="s">
        <v>857</v>
      </c>
      <c r="D363" s="204" t="s">
        <v>180</v>
      </c>
      <c r="E363" s="204" t="s">
        <v>1007</v>
      </c>
      <c r="F363" s="204" t="s">
        <v>1028</v>
      </c>
      <c r="G363" s="353" t="s">
        <v>605</v>
      </c>
      <c r="H363" s="204" t="str">
        <f>IF(Tabela2[[#This Row],[Valor já contrado (matriz)]]=0,"Prevista","Em contratação")</f>
        <v>Em contratação</v>
      </c>
      <c r="I363" s="204" t="s">
        <v>1008</v>
      </c>
      <c r="J363" s="204" t="s">
        <v>1029</v>
      </c>
      <c r="K363" s="210">
        <v>4224</v>
      </c>
      <c r="L363" s="204" t="s">
        <v>112</v>
      </c>
      <c r="M363" s="354" t="s">
        <v>582</v>
      </c>
      <c r="N363" s="210" t="str">
        <f>IF(Tabela2[[#This Row],[Tipo]]="matriz",VLOOKUP(Tabela2[[#This Row],[N. de ordem]],Estatísticas!$A$66:$B$1048576,2,FALSE),"")</f>
        <v/>
      </c>
    </row>
    <row r="364" spans="2:14" ht="45.75" hidden="1">
      <c r="B364" s="352">
        <v>222</v>
      </c>
      <c r="C364" s="204" t="s">
        <v>861</v>
      </c>
      <c r="D364" s="204" t="s">
        <v>180</v>
      </c>
      <c r="E364" s="204" t="s">
        <v>1007</v>
      </c>
      <c r="F364" s="204"/>
      <c r="G364" s="353" t="s">
        <v>589</v>
      </c>
      <c r="H364" s="204" t="str">
        <f>IF(Tabela2[[#This Row],[Valor já contrado (matriz)]]=0,"Prevista","Em contratação")</f>
        <v>Em contratação</v>
      </c>
      <c r="I364" s="204" t="s">
        <v>1008</v>
      </c>
      <c r="J364" s="204" t="s">
        <v>1030</v>
      </c>
      <c r="K364" s="210">
        <v>7502</v>
      </c>
      <c r="L364" s="204" t="s">
        <v>112</v>
      </c>
      <c r="M364" s="354" t="s">
        <v>582</v>
      </c>
      <c r="N364" s="210">
        <f>IF(Tabela2[[#This Row],[Tipo]]="matriz",VLOOKUP(Tabela2[[#This Row],[N. de ordem]],Estatísticas!$A$66:$B$1048576,2,FALSE),"")</f>
        <v>3300</v>
      </c>
    </row>
    <row r="365" spans="2:14" ht="45.75" hidden="1">
      <c r="B365" s="352">
        <v>222</v>
      </c>
      <c r="C365" s="204" t="s">
        <v>861</v>
      </c>
      <c r="D365" s="204" t="s">
        <v>180</v>
      </c>
      <c r="E365" s="204" t="s">
        <v>1007</v>
      </c>
      <c r="F365" s="204" t="s">
        <v>1031</v>
      </c>
      <c r="G365" s="353" t="s">
        <v>605</v>
      </c>
      <c r="H365" s="204" t="str">
        <f>IF(Tabela2[[#This Row],[Valor já contrado (matriz)]]=0,"Prevista","Em contratação")</f>
        <v>Em contratação</v>
      </c>
      <c r="I365" s="204" t="s">
        <v>1008</v>
      </c>
      <c r="J365" s="204" t="s">
        <v>1032</v>
      </c>
      <c r="K365" s="210">
        <v>3300</v>
      </c>
      <c r="L365" s="204" t="s">
        <v>112</v>
      </c>
      <c r="M365" s="354" t="s">
        <v>582</v>
      </c>
      <c r="N365" s="210" t="str">
        <f>IF(Tabela2[[#This Row],[Tipo]]="matriz",VLOOKUP(Tabela2[[#This Row],[N. de ordem]],Estatísticas!$A$66:$B$1048576,2,FALSE),"")</f>
        <v/>
      </c>
    </row>
    <row r="366" spans="2:14" ht="45.75" hidden="1">
      <c r="B366" s="352">
        <v>223</v>
      </c>
      <c r="C366" s="204" t="s">
        <v>1033</v>
      </c>
      <c r="D366" s="204" t="s">
        <v>180</v>
      </c>
      <c r="E366" s="204" t="s">
        <v>1007</v>
      </c>
      <c r="F366" s="204"/>
      <c r="G366" s="353" t="s">
        <v>589</v>
      </c>
      <c r="H366" s="204" t="str">
        <f>IF(Tabela2[[#This Row],[Valor já contrado (matriz)]]=0,"Prevista","Em contratação")</f>
        <v>Em contratação</v>
      </c>
      <c r="I366" s="204" t="s">
        <v>1008</v>
      </c>
      <c r="J366" s="204" t="s">
        <v>1034</v>
      </c>
      <c r="K366" s="210">
        <v>2719.2</v>
      </c>
      <c r="L366" s="204" t="s">
        <v>112</v>
      </c>
      <c r="M366" s="354" t="s">
        <v>582</v>
      </c>
      <c r="N366" s="210">
        <f>IF(Tabela2[[#This Row],[Tipo]]="matriz",VLOOKUP(Tabela2[[#This Row],[N. de ordem]],Estatísticas!$A$66:$B$1048576,2,FALSE),"")</f>
        <v>6281.24</v>
      </c>
    </row>
    <row r="367" spans="2:14" ht="45.75" hidden="1">
      <c r="B367" s="352">
        <v>223</v>
      </c>
      <c r="C367" s="204" t="s">
        <v>1033</v>
      </c>
      <c r="D367" s="204" t="s">
        <v>180</v>
      </c>
      <c r="E367" s="204" t="s">
        <v>1007</v>
      </c>
      <c r="F367" s="204" t="s">
        <v>1035</v>
      </c>
      <c r="G367" s="353" t="s">
        <v>605</v>
      </c>
      <c r="H367" s="204" t="str">
        <f>IF(Tabela2[[#This Row],[Valor já contrado (matriz)]]=0,"Prevista","Em contratação")</f>
        <v>Em contratação</v>
      </c>
      <c r="I367" s="204" t="s">
        <v>1008</v>
      </c>
      <c r="J367" s="204" t="s">
        <v>1036</v>
      </c>
      <c r="K367" s="210">
        <v>393</v>
      </c>
      <c r="L367" s="204" t="s">
        <v>112</v>
      </c>
      <c r="M367" s="354" t="s">
        <v>582</v>
      </c>
      <c r="N367" s="210" t="str">
        <f>IF(Tabela2[[#This Row],[Tipo]]="matriz",VLOOKUP(Tabela2[[#This Row],[N. de ordem]],Estatísticas!$A$66:$B$1048576,2,FALSE),"")</f>
        <v/>
      </c>
    </row>
    <row r="368" spans="2:14" ht="45.75" hidden="1">
      <c r="B368" s="352">
        <v>223</v>
      </c>
      <c r="C368" s="204" t="s">
        <v>1033</v>
      </c>
      <c r="D368" s="204" t="s">
        <v>180</v>
      </c>
      <c r="E368" s="204" t="s">
        <v>1007</v>
      </c>
      <c r="F368" s="204" t="s">
        <v>1037</v>
      </c>
      <c r="G368" s="353" t="s">
        <v>605</v>
      </c>
      <c r="H368" s="204" t="str">
        <f>IF(Tabela2[[#This Row],[Valor já contrado (matriz)]]=0,"Prevista","Em contratação")</f>
        <v>Em contratação</v>
      </c>
      <c r="I368" s="204" t="s">
        <v>1008</v>
      </c>
      <c r="J368" s="204" t="s">
        <v>1019</v>
      </c>
      <c r="K368" s="210">
        <v>2050</v>
      </c>
      <c r="L368" s="204" t="s">
        <v>112</v>
      </c>
      <c r="M368" s="354" t="s">
        <v>582</v>
      </c>
      <c r="N368" s="210" t="str">
        <f>IF(Tabela2[[#This Row],[Tipo]]="matriz",VLOOKUP(Tabela2[[#This Row],[N. de ordem]],Estatísticas!$A$66:$B$1048576,2,FALSE),"")</f>
        <v/>
      </c>
    </row>
    <row r="369" spans="2:14" ht="45.75" hidden="1">
      <c r="B369" s="352">
        <v>223</v>
      </c>
      <c r="C369" s="204" t="s">
        <v>1033</v>
      </c>
      <c r="D369" s="204" t="s">
        <v>180</v>
      </c>
      <c r="E369" s="204" t="s">
        <v>1007</v>
      </c>
      <c r="F369" s="204" t="s">
        <v>1038</v>
      </c>
      <c r="G369" s="353" t="s">
        <v>605</v>
      </c>
      <c r="H369" s="204" t="str">
        <f>IF(Tabela2[[#This Row],[Valor já contrado (matriz)]]=0,"Prevista","Em contratação")</f>
        <v>Em contratação</v>
      </c>
      <c r="I369" s="204" t="s">
        <v>1008</v>
      </c>
      <c r="J369" s="204" t="s">
        <v>1039</v>
      </c>
      <c r="K369" s="210">
        <v>1689.12</v>
      </c>
      <c r="L369" s="204" t="s">
        <v>112</v>
      </c>
      <c r="M369" s="354" t="s">
        <v>582</v>
      </c>
      <c r="N369" s="210" t="str">
        <f>IF(Tabela2[[#This Row],[Tipo]]="matriz",VLOOKUP(Tabela2[[#This Row],[N. de ordem]],Estatísticas!$A$66:$B$1048576,2,FALSE),"")</f>
        <v/>
      </c>
    </row>
    <row r="370" spans="2:14" ht="45.75" hidden="1">
      <c r="B370" s="352">
        <v>223</v>
      </c>
      <c r="C370" s="204" t="s">
        <v>1033</v>
      </c>
      <c r="D370" s="204" t="s">
        <v>180</v>
      </c>
      <c r="E370" s="204" t="s">
        <v>1007</v>
      </c>
      <c r="F370" s="204" t="s">
        <v>1040</v>
      </c>
      <c r="G370" s="353" t="s">
        <v>605</v>
      </c>
      <c r="H370" s="204" t="str">
        <f>IF(Tabela2[[#This Row],[Valor já contrado (matriz)]]=0,"Prevista","Em contratação")</f>
        <v>Em contratação</v>
      </c>
      <c r="I370" s="204" t="s">
        <v>1008</v>
      </c>
      <c r="J370" s="204" t="s">
        <v>1041</v>
      </c>
      <c r="K370" s="210">
        <v>2149.12</v>
      </c>
      <c r="L370" s="204" t="s">
        <v>112</v>
      </c>
      <c r="M370" s="354" t="s">
        <v>582</v>
      </c>
      <c r="N370" s="210" t="str">
        <f>IF(Tabela2[[#This Row],[Tipo]]="matriz",VLOOKUP(Tabela2[[#This Row],[N. de ordem]],Estatísticas!$A$66:$B$1048576,2,FALSE),"")</f>
        <v/>
      </c>
    </row>
    <row r="371" spans="2:14" ht="45.75" hidden="1">
      <c r="B371" s="352">
        <v>224</v>
      </c>
      <c r="C371" s="204" t="s">
        <v>700</v>
      </c>
      <c r="D371" s="204" t="s">
        <v>180</v>
      </c>
      <c r="E371" s="204" t="s">
        <v>1007</v>
      </c>
      <c r="F371" s="204"/>
      <c r="G371" s="353" t="s">
        <v>589</v>
      </c>
      <c r="H371" s="204" t="str">
        <f>IF(Tabela2[[#This Row],[Valor já contrado (matriz)]]=0,"Prevista","Em contratação")</f>
        <v>Em contratação</v>
      </c>
      <c r="I371" s="204" t="s">
        <v>1008</v>
      </c>
      <c r="J371" s="204" t="s">
        <v>1042</v>
      </c>
      <c r="K371" s="210">
        <v>38108.400000000001</v>
      </c>
      <c r="L371" s="204" t="s">
        <v>112</v>
      </c>
      <c r="M371" s="354" t="s">
        <v>582</v>
      </c>
      <c r="N371" s="210">
        <f>IF(Tabela2[[#This Row],[Tipo]]="matriz",VLOOKUP(Tabela2[[#This Row],[N. de ordem]],Estatísticas!$A$66:$B$1048576,2,FALSE),"")</f>
        <v>39756.080000000002</v>
      </c>
    </row>
    <row r="372" spans="2:14" ht="45.75" hidden="1">
      <c r="B372" s="211">
        <v>224</v>
      </c>
      <c r="C372" s="204" t="s">
        <v>700</v>
      </c>
      <c r="D372" s="204" t="s">
        <v>180</v>
      </c>
      <c r="E372" s="204" t="s">
        <v>578</v>
      </c>
      <c r="F372" s="204" t="s">
        <v>1043</v>
      </c>
      <c r="G372" s="204" t="s">
        <v>605</v>
      </c>
      <c r="H372" s="204" t="s">
        <v>566</v>
      </c>
      <c r="I372" s="204" t="s">
        <v>1008</v>
      </c>
      <c r="J372" s="204">
        <v>80</v>
      </c>
      <c r="K372" s="204">
        <v>4000</v>
      </c>
      <c r="L372" s="204" t="s">
        <v>112</v>
      </c>
      <c r="M372" s="212" t="s">
        <v>582</v>
      </c>
      <c r="N372" s="210" t="str">
        <f>IF(Tabela2[[#This Row],[Tipo]]="matriz",VLOOKUP(Tabela2[[#This Row],[N. de ordem]],Estatísticas!$A$66:$B$1048576,2,FALSE),"")</f>
        <v/>
      </c>
    </row>
    <row r="373" spans="2:14" ht="45.75" hidden="1">
      <c r="B373" s="352">
        <v>224</v>
      </c>
      <c r="C373" s="204" t="s">
        <v>700</v>
      </c>
      <c r="D373" s="204" t="s">
        <v>180</v>
      </c>
      <c r="E373" s="204" t="s">
        <v>578</v>
      </c>
      <c r="F373" s="204" t="s">
        <v>1044</v>
      </c>
      <c r="G373" s="353" t="s">
        <v>605</v>
      </c>
      <c r="H373" s="204" t="s">
        <v>566</v>
      </c>
      <c r="I373" s="204" t="s">
        <v>1008</v>
      </c>
      <c r="J373" s="204">
        <v>80</v>
      </c>
      <c r="K373" s="210">
        <v>1138</v>
      </c>
      <c r="L373" s="204" t="s">
        <v>112</v>
      </c>
      <c r="M373" s="354" t="s">
        <v>582</v>
      </c>
      <c r="N373" s="210" t="str">
        <f>IF(Tabela2[[#This Row],[Tipo]]="matriz",VLOOKUP(Tabela2[[#This Row],[N. de ordem]],Estatísticas!$A$66:$B$1048576,2,FALSE),"")</f>
        <v/>
      </c>
    </row>
    <row r="374" spans="2:14" ht="45.75" hidden="1">
      <c r="B374" s="352">
        <v>224</v>
      </c>
      <c r="C374" s="204" t="s">
        <v>700</v>
      </c>
      <c r="D374" s="204" t="s">
        <v>180</v>
      </c>
      <c r="E374" s="204" t="s">
        <v>578</v>
      </c>
      <c r="F374" s="204" t="s">
        <v>1045</v>
      </c>
      <c r="G374" s="353" t="s">
        <v>605</v>
      </c>
      <c r="H374" s="204" t="s">
        <v>566</v>
      </c>
      <c r="I374" s="204" t="s">
        <v>1008</v>
      </c>
      <c r="J374" s="204">
        <v>80</v>
      </c>
      <c r="K374" s="210">
        <v>4000</v>
      </c>
      <c r="L374" s="204" t="s">
        <v>112</v>
      </c>
      <c r="M374" s="354" t="s">
        <v>582</v>
      </c>
      <c r="N374" s="210" t="str">
        <f>IF(Tabela2[[#This Row],[Tipo]]="matriz",VLOOKUP(Tabela2[[#This Row],[N. de ordem]],Estatísticas!$A$66:$B$1048576,2,FALSE),"")</f>
        <v/>
      </c>
    </row>
    <row r="375" spans="2:14" ht="45.75" hidden="1">
      <c r="B375" s="352">
        <v>224</v>
      </c>
      <c r="C375" s="204" t="s">
        <v>700</v>
      </c>
      <c r="D375" s="204" t="s">
        <v>180</v>
      </c>
      <c r="E375" s="204" t="s">
        <v>578</v>
      </c>
      <c r="F375" s="204" t="s">
        <v>1046</v>
      </c>
      <c r="G375" s="353" t="s">
        <v>605</v>
      </c>
      <c r="H375" s="204" t="s">
        <v>566</v>
      </c>
      <c r="I375" s="204" t="s">
        <v>1008</v>
      </c>
      <c r="J375" s="204">
        <v>30</v>
      </c>
      <c r="K375" s="210">
        <v>853.5</v>
      </c>
      <c r="L375" s="204" t="s">
        <v>112</v>
      </c>
      <c r="M375" s="354" t="s">
        <v>582</v>
      </c>
      <c r="N375" s="210" t="str">
        <f>IF(Tabela2[[#This Row],[Tipo]]="matriz",VLOOKUP(Tabela2[[#This Row],[N. de ordem]],Estatísticas!$A$66:$B$1048576,2,FALSE),"")</f>
        <v/>
      </c>
    </row>
    <row r="376" spans="2:14" ht="45.75" hidden="1">
      <c r="B376" s="352">
        <v>224</v>
      </c>
      <c r="C376" s="204" t="s">
        <v>700</v>
      </c>
      <c r="D376" s="204" t="s">
        <v>180</v>
      </c>
      <c r="E376" s="204" t="s">
        <v>578</v>
      </c>
      <c r="F376" s="204" t="s">
        <v>1047</v>
      </c>
      <c r="G376" s="353" t="s">
        <v>605</v>
      </c>
      <c r="H376" s="204" t="s">
        <v>566</v>
      </c>
      <c r="I376" s="204" t="s">
        <v>1008</v>
      </c>
      <c r="J376" s="204">
        <v>30</v>
      </c>
      <c r="K376" s="210">
        <v>853.5</v>
      </c>
      <c r="L376" s="204" t="s">
        <v>112</v>
      </c>
      <c r="M376" s="354" t="s">
        <v>582</v>
      </c>
      <c r="N376" s="210" t="str">
        <f>IF(Tabela2[[#This Row],[Tipo]]="matriz",VLOOKUP(Tabela2[[#This Row],[N. de ordem]],Estatísticas!$A$66:$B$1048576,2,FALSE),"")</f>
        <v/>
      </c>
    </row>
    <row r="377" spans="2:14" ht="45.75" hidden="1">
      <c r="B377" s="352">
        <v>224</v>
      </c>
      <c r="C377" s="204" t="s">
        <v>700</v>
      </c>
      <c r="D377" s="204" t="s">
        <v>180</v>
      </c>
      <c r="E377" s="204" t="s">
        <v>578</v>
      </c>
      <c r="F377" s="204" t="s">
        <v>1048</v>
      </c>
      <c r="G377" s="353" t="s">
        <v>605</v>
      </c>
      <c r="H377" s="204" t="s">
        <v>566</v>
      </c>
      <c r="I377" s="204" t="s">
        <v>1008</v>
      </c>
      <c r="J377" s="204">
        <v>60</v>
      </c>
      <c r="K377" s="210">
        <v>3000</v>
      </c>
      <c r="L377" s="204" t="s">
        <v>112</v>
      </c>
      <c r="M377" s="354" t="s">
        <v>582</v>
      </c>
      <c r="N377" s="210" t="str">
        <f>IF(Tabela2[[#This Row],[Tipo]]="matriz",VLOOKUP(Tabela2[[#This Row],[N. de ordem]],Estatísticas!$A$66:$B$1048576,2,FALSE),"")</f>
        <v/>
      </c>
    </row>
    <row r="378" spans="2:14" ht="45.75" hidden="1">
      <c r="B378" s="352">
        <v>224</v>
      </c>
      <c r="C378" s="204" t="s">
        <v>700</v>
      </c>
      <c r="D378" s="204" t="s">
        <v>180</v>
      </c>
      <c r="E378" s="204" t="s">
        <v>578</v>
      </c>
      <c r="F378" s="204" t="s">
        <v>1049</v>
      </c>
      <c r="G378" s="353" t="s">
        <v>605</v>
      </c>
      <c r="H378" s="204" t="s">
        <v>566</v>
      </c>
      <c r="I378" s="204" t="s">
        <v>1008</v>
      </c>
      <c r="J378" s="204">
        <v>60</v>
      </c>
      <c r="K378" s="210">
        <v>3000</v>
      </c>
      <c r="L378" s="204" t="s">
        <v>112</v>
      </c>
      <c r="M378" s="354" t="s">
        <v>582</v>
      </c>
      <c r="N378" s="210" t="str">
        <f>IF(Tabela2[[#This Row],[Tipo]]="matriz",VLOOKUP(Tabela2[[#This Row],[N. de ordem]],Estatísticas!$A$66:$B$1048576,2,FALSE),"")</f>
        <v/>
      </c>
    </row>
    <row r="379" spans="2:14" ht="45.75" hidden="1">
      <c r="B379" s="352">
        <v>224</v>
      </c>
      <c r="C379" s="204" t="s">
        <v>700</v>
      </c>
      <c r="D379" s="204" t="s">
        <v>180</v>
      </c>
      <c r="E379" s="204" t="s">
        <v>578</v>
      </c>
      <c r="F379" s="204" t="s">
        <v>1050</v>
      </c>
      <c r="G379" s="353" t="s">
        <v>605</v>
      </c>
      <c r="H379" s="204" t="s">
        <v>566</v>
      </c>
      <c r="I379" s="204" t="s">
        <v>1008</v>
      </c>
      <c r="J379" s="204">
        <v>30</v>
      </c>
      <c r="K379" s="210">
        <v>853.5</v>
      </c>
      <c r="L379" s="204" t="s">
        <v>112</v>
      </c>
      <c r="M379" s="354" t="s">
        <v>582</v>
      </c>
      <c r="N379" s="210" t="str">
        <f>IF(Tabela2[[#This Row],[Tipo]]="matriz",VLOOKUP(Tabela2[[#This Row],[N. de ordem]],Estatísticas!$A$66:$B$1048576,2,FALSE),"")</f>
        <v/>
      </c>
    </row>
    <row r="380" spans="2:14" ht="45.75" hidden="1">
      <c r="B380" s="352">
        <v>224</v>
      </c>
      <c r="C380" s="204" t="s">
        <v>700</v>
      </c>
      <c r="D380" s="204" t="s">
        <v>180</v>
      </c>
      <c r="E380" s="204" t="s">
        <v>578</v>
      </c>
      <c r="F380" s="204" t="s">
        <v>1051</v>
      </c>
      <c r="G380" s="353" t="s">
        <v>605</v>
      </c>
      <c r="H380" s="204" t="s">
        <v>566</v>
      </c>
      <c r="I380" s="204" t="s">
        <v>1008</v>
      </c>
      <c r="J380" s="204">
        <v>60</v>
      </c>
      <c r="K380" s="210">
        <v>3000</v>
      </c>
      <c r="L380" s="204" t="s">
        <v>112</v>
      </c>
      <c r="M380" s="354" t="s">
        <v>582</v>
      </c>
      <c r="N380" s="210" t="str">
        <f>IF(Tabela2[[#This Row],[Tipo]]="matriz",VLOOKUP(Tabela2[[#This Row],[N. de ordem]],Estatísticas!$A$66:$B$1048576,2,FALSE),"")</f>
        <v/>
      </c>
    </row>
    <row r="381" spans="2:14" ht="45.75" hidden="1">
      <c r="B381" s="352">
        <v>224</v>
      </c>
      <c r="C381" s="204" t="s">
        <v>700</v>
      </c>
      <c r="D381" s="204" t="s">
        <v>180</v>
      </c>
      <c r="E381" s="204" t="s">
        <v>578</v>
      </c>
      <c r="F381" s="204" t="s">
        <v>1052</v>
      </c>
      <c r="G381" s="353" t="s">
        <v>605</v>
      </c>
      <c r="H381" s="204" t="s">
        <v>566</v>
      </c>
      <c r="I381" s="204" t="s">
        <v>1008</v>
      </c>
      <c r="J381" s="204">
        <v>30</v>
      </c>
      <c r="K381" s="210">
        <v>853.5</v>
      </c>
      <c r="L381" s="204" t="s">
        <v>112</v>
      </c>
      <c r="M381" s="354" t="s">
        <v>582</v>
      </c>
      <c r="N381" s="210" t="str">
        <f>IF(Tabela2[[#This Row],[Tipo]]="matriz",VLOOKUP(Tabela2[[#This Row],[N. de ordem]],Estatísticas!$A$66:$B$1048576,2,FALSE),"")</f>
        <v/>
      </c>
    </row>
    <row r="382" spans="2:14" ht="45.75" hidden="1">
      <c r="B382" s="352">
        <v>224</v>
      </c>
      <c r="C382" s="204" t="s">
        <v>700</v>
      </c>
      <c r="D382" s="204" t="s">
        <v>180</v>
      </c>
      <c r="E382" s="204" t="s">
        <v>578</v>
      </c>
      <c r="F382" s="204" t="s">
        <v>1053</v>
      </c>
      <c r="G382" s="353" t="s">
        <v>605</v>
      </c>
      <c r="H382" s="204" t="s">
        <v>566</v>
      </c>
      <c r="I382" s="204" t="s">
        <v>1008</v>
      </c>
      <c r="J382" s="204">
        <v>30</v>
      </c>
      <c r="K382" s="210">
        <v>853.5</v>
      </c>
      <c r="L382" s="204" t="s">
        <v>112</v>
      </c>
      <c r="M382" s="354" t="s">
        <v>582</v>
      </c>
      <c r="N382" s="210" t="str">
        <f>IF(Tabela2[[#This Row],[Tipo]]="matriz",VLOOKUP(Tabela2[[#This Row],[N. de ordem]],Estatísticas!$A$66:$B$1048576,2,FALSE),"")</f>
        <v/>
      </c>
    </row>
    <row r="383" spans="2:14" ht="45.75" hidden="1">
      <c r="B383" s="352">
        <v>224</v>
      </c>
      <c r="C383" s="204" t="s">
        <v>700</v>
      </c>
      <c r="D383" s="204" t="s">
        <v>180</v>
      </c>
      <c r="E383" s="204" t="s">
        <v>578</v>
      </c>
      <c r="F383" s="204" t="s">
        <v>1054</v>
      </c>
      <c r="G383" s="353" t="s">
        <v>605</v>
      </c>
      <c r="H383" s="204" t="s">
        <v>566</v>
      </c>
      <c r="I383" s="204" t="s">
        <v>1008</v>
      </c>
      <c r="J383" s="204">
        <v>56</v>
      </c>
      <c r="K383" s="210">
        <v>2800</v>
      </c>
      <c r="L383" s="204" t="s">
        <v>112</v>
      </c>
      <c r="M383" s="354" t="s">
        <v>582</v>
      </c>
      <c r="N383" s="210" t="str">
        <f>IF(Tabela2[[#This Row],[Tipo]]="matriz",VLOOKUP(Tabela2[[#This Row],[N. de ordem]],Estatísticas!$A$66:$B$1048576,2,FALSE),"")</f>
        <v/>
      </c>
    </row>
    <row r="384" spans="2:14" ht="45.75" hidden="1">
      <c r="B384" s="352">
        <v>224</v>
      </c>
      <c r="C384" s="204" t="s">
        <v>700</v>
      </c>
      <c r="D384" s="204" t="s">
        <v>180</v>
      </c>
      <c r="E384" s="204" t="s">
        <v>578</v>
      </c>
      <c r="F384" s="204" t="s">
        <v>1055</v>
      </c>
      <c r="G384" s="353" t="s">
        <v>605</v>
      </c>
      <c r="H384" s="204" t="s">
        <v>566</v>
      </c>
      <c r="I384" s="204" t="s">
        <v>1008</v>
      </c>
      <c r="J384" s="204">
        <v>28</v>
      </c>
      <c r="K384" s="210">
        <v>819.28</v>
      </c>
      <c r="L384" s="204" t="s">
        <v>112</v>
      </c>
      <c r="M384" s="354" t="s">
        <v>582</v>
      </c>
      <c r="N384" s="210" t="str">
        <f>IF(Tabela2[[#This Row],[Tipo]]="matriz",VLOOKUP(Tabela2[[#This Row],[N. de ordem]],Estatísticas!$A$66:$B$1048576,2,FALSE),"")</f>
        <v/>
      </c>
    </row>
    <row r="385" spans="2:14" ht="45.75" hidden="1">
      <c r="B385" s="352">
        <v>224</v>
      </c>
      <c r="C385" s="204" t="s">
        <v>700</v>
      </c>
      <c r="D385" s="204" t="s">
        <v>180</v>
      </c>
      <c r="E385" s="204" t="s">
        <v>578</v>
      </c>
      <c r="F385" s="204" t="s">
        <v>1056</v>
      </c>
      <c r="G385" s="353" t="s">
        <v>605</v>
      </c>
      <c r="H385" s="204" t="s">
        <v>566</v>
      </c>
      <c r="I385" s="204" t="s">
        <v>1008</v>
      </c>
      <c r="J385" s="204">
        <v>60</v>
      </c>
      <c r="K385" s="210">
        <v>3000</v>
      </c>
      <c r="L385" s="204" t="s">
        <v>112</v>
      </c>
      <c r="M385" s="354" t="s">
        <v>582</v>
      </c>
      <c r="N385" s="210" t="str">
        <f>IF(Tabela2[[#This Row],[Tipo]]="matriz",VLOOKUP(Tabela2[[#This Row],[N. de ordem]],Estatísticas!$A$66:$B$1048576,2,FALSE),"")</f>
        <v/>
      </c>
    </row>
    <row r="386" spans="2:14" ht="45.75" hidden="1">
      <c r="B386" s="352">
        <v>224</v>
      </c>
      <c r="C386" s="204" t="s">
        <v>700</v>
      </c>
      <c r="D386" s="204" t="s">
        <v>180</v>
      </c>
      <c r="E386" s="204" t="s">
        <v>578</v>
      </c>
      <c r="F386" s="204" t="s">
        <v>1057</v>
      </c>
      <c r="G386" s="353" t="s">
        <v>605</v>
      </c>
      <c r="H386" s="204" t="s">
        <v>566</v>
      </c>
      <c r="I386" s="204" t="s">
        <v>1008</v>
      </c>
      <c r="J386" s="204">
        <v>60</v>
      </c>
      <c r="K386" s="210">
        <v>3000</v>
      </c>
      <c r="L386" s="204" t="s">
        <v>112</v>
      </c>
      <c r="M386" s="354" t="s">
        <v>582</v>
      </c>
      <c r="N386" s="210" t="str">
        <f>IF(Tabela2[[#This Row],[Tipo]]="matriz",VLOOKUP(Tabela2[[#This Row],[N. de ordem]],Estatísticas!$A$66:$B$1048576,2,FALSE),"")</f>
        <v/>
      </c>
    </row>
    <row r="387" spans="2:14" ht="45.75" hidden="1">
      <c r="B387" s="352">
        <v>224</v>
      </c>
      <c r="C387" s="204" t="s">
        <v>700</v>
      </c>
      <c r="D387" s="204" t="s">
        <v>180</v>
      </c>
      <c r="E387" s="204" t="s">
        <v>578</v>
      </c>
      <c r="F387" s="204" t="s">
        <v>1058</v>
      </c>
      <c r="G387" s="353" t="s">
        <v>605</v>
      </c>
      <c r="H387" s="204" t="s">
        <v>566</v>
      </c>
      <c r="I387" s="204" t="s">
        <v>1008</v>
      </c>
      <c r="J387" s="204">
        <v>30</v>
      </c>
      <c r="K387" s="210">
        <v>877.8</v>
      </c>
      <c r="L387" s="204" t="s">
        <v>112</v>
      </c>
      <c r="M387" s="354" t="s">
        <v>582</v>
      </c>
      <c r="N387" s="210" t="str">
        <f>IF(Tabela2[[#This Row],[Tipo]]="matriz",VLOOKUP(Tabela2[[#This Row],[N. de ordem]],Estatísticas!$A$66:$B$1048576,2,FALSE),"")</f>
        <v/>
      </c>
    </row>
    <row r="388" spans="2:14" ht="45.75" hidden="1">
      <c r="B388" s="352">
        <v>224</v>
      </c>
      <c r="C388" s="204" t="s">
        <v>700</v>
      </c>
      <c r="D388" s="204" t="s">
        <v>180</v>
      </c>
      <c r="E388" s="204" t="s">
        <v>578</v>
      </c>
      <c r="F388" s="204" t="s">
        <v>1059</v>
      </c>
      <c r="G388" s="353" t="s">
        <v>605</v>
      </c>
      <c r="H388" s="204" t="s">
        <v>566</v>
      </c>
      <c r="I388" s="204" t="s">
        <v>1008</v>
      </c>
      <c r="J388" s="204">
        <v>60</v>
      </c>
      <c r="K388" s="210">
        <v>3000</v>
      </c>
      <c r="L388" s="204" t="s">
        <v>112</v>
      </c>
      <c r="M388" s="354" t="s">
        <v>582</v>
      </c>
      <c r="N388" s="210" t="str">
        <f>IF(Tabela2[[#This Row],[Tipo]]="matriz",VLOOKUP(Tabela2[[#This Row],[N. de ordem]],Estatísticas!$A$66:$B$1048576,2,FALSE),"")</f>
        <v/>
      </c>
    </row>
    <row r="389" spans="2:14" ht="45.75" hidden="1">
      <c r="B389" s="352">
        <v>224</v>
      </c>
      <c r="C389" s="204" t="s">
        <v>700</v>
      </c>
      <c r="D389" s="204" t="s">
        <v>180</v>
      </c>
      <c r="E389" s="204" t="s">
        <v>578</v>
      </c>
      <c r="F389" s="204" t="s">
        <v>1060</v>
      </c>
      <c r="G389" s="353" t="s">
        <v>605</v>
      </c>
      <c r="H389" s="204" t="s">
        <v>566</v>
      </c>
      <c r="I389" s="204" t="s">
        <v>1008</v>
      </c>
      <c r="J389" s="204">
        <v>30</v>
      </c>
      <c r="K389" s="210">
        <v>853.5</v>
      </c>
      <c r="L389" s="204" t="s">
        <v>112</v>
      </c>
      <c r="M389" s="354" t="s">
        <v>582</v>
      </c>
      <c r="N389" s="210" t="str">
        <f>IF(Tabela2[[#This Row],[Tipo]]="matriz",VLOOKUP(Tabela2[[#This Row],[N. de ordem]],Estatísticas!$A$66:$B$1048576,2,FALSE),"")</f>
        <v/>
      </c>
    </row>
    <row r="390" spans="2:14" ht="45.75" hidden="1">
      <c r="B390" s="352">
        <v>224</v>
      </c>
      <c r="C390" s="204" t="s">
        <v>700</v>
      </c>
      <c r="D390" s="204" t="s">
        <v>180</v>
      </c>
      <c r="E390" s="204" t="s">
        <v>578</v>
      </c>
      <c r="F390" s="204" t="s">
        <v>1061</v>
      </c>
      <c r="G390" s="353" t="s">
        <v>605</v>
      </c>
      <c r="H390" s="204" t="s">
        <v>566</v>
      </c>
      <c r="I390" s="204" t="s">
        <v>1008</v>
      </c>
      <c r="J390" s="204">
        <v>60</v>
      </c>
      <c r="K390" s="210">
        <v>3000</v>
      </c>
      <c r="L390" s="204" t="s">
        <v>112</v>
      </c>
      <c r="M390" s="354" t="s">
        <v>582</v>
      </c>
      <c r="N390" s="210" t="str">
        <f>IF(Tabela2[[#This Row],[Tipo]]="matriz",VLOOKUP(Tabela2[[#This Row],[N. de ordem]],Estatísticas!$A$66:$B$1048576,2,FALSE),"")</f>
        <v/>
      </c>
    </row>
    <row r="391" spans="2:14" ht="45.75" hidden="1">
      <c r="B391" s="352">
        <v>225</v>
      </c>
      <c r="C391" s="204" t="s">
        <v>863</v>
      </c>
      <c r="D391" s="204" t="s">
        <v>180</v>
      </c>
      <c r="E391" s="204" t="s">
        <v>1007</v>
      </c>
      <c r="F391" s="204"/>
      <c r="G391" s="353" t="s">
        <v>589</v>
      </c>
      <c r="H391" s="204" t="str">
        <f>IF(Tabela2[[#This Row],[Valor já contrado (matriz)]]=0,"Prevista","Em contratação")</f>
        <v>Prevista</v>
      </c>
      <c r="I391" s="204" t="s">
        <v>1008</v>
      </c>
      <c r="J391" s="204" t="s">
        <v>1062</v>
      </c>
      <c r="K391" s="210">
        <v>7303.55</v>
      </c>
      <c r="L391" s="204" t="s">
        <v>112</v>
      </c>
      <c r="M391" s="354" t="s">
        <v>582</v>
      </c>
      <c r="N391" s="210">
        <f>IF(Tabela2[[#This Row],[Tipo]]="matriz",VLOOKUP(Tabela2[[#This Row],[N. de ordem]],Estatísticas!$A$66:$B$1048576,2,FALSE),"")</f>
        <v>0</v>
      </c>
    </row>
    <row r="392" spans="2:14" ht="45.75" hidden="1">
      <c r="B392" s="352">
        <v>226</v>
      </c>
      <c r="C392" s="132" t="s">
        <v>864</v>
      </c>
      <c r="D392" s="132" t="s">
        <v>180</v>
      </c>
      <c r="E392" s="204" t="s">
        <v>1007</v>
      </c>
      <c r="F392" s="132"/>
      <c r="G392" s="135" t="s">
        <v>589</v>
      </c>
      <c r="H392" s="204" t="str">
        <f>IF(Tabela2[[#This Row],[Valor já contrado (matriz)]]=0,"Prevista","Em contratação")</f>
        <v>Em contratação</v>
      </c>
      <c r="I392" s="132" t="s">
        <v>1008</v>
      </c>
      <c r="J392" s="132" t="s">
        <v>1063</v>
      </c>
      <c r="K392" s="137">
        <v>13608.32</v>
      </c>
      <c r="L392" s="132" t="s">
        <v>112</v>
      </c>
      <c r="M392" s="138" t="s">
        <v>582</v>
      </c>
      <c r="N392" s="210">
        <f>IF(Tabela2[[#This Row],[Tipo]]="matriz",VLOOKUP(Tabela2[[#This Row],[N. de ordem]],Estatísticas!$A$66:$B$1048576,2,FALSE),"")</f>
        <v>13447</v>
      </c>
    </row>
    <row r="393" spans="2:14" ht="45.75" hidden="1">
      <c r="B393" s="352">
        <v>226</v>
      </c>
      <c r="C393" s="132" t="s">
        <v>864</v>
      </c>
      <c r="D393" s="132" t="s">
        <v>180</v>
      </c>
      <c r="E393" s="204" t="s">
        <v>1007</v>
      </c>
      <c r="F393" s="132" t="s">
        <v>1064</v>
      </c>
      <c r="G393" s="135" t="s">
        <v>605</v>
      </c>
      <c r="H393" s="204" t="str">
        <f>IF(Tabela2[[#This Row],[Valor já contrado (matriz)]]=0,"Prevista","Em contratação")</f>
        <v>Em contratação</v>
      </c>
      <c r="I393" s="132" t="s">
        <v>1008</v>
      </c>
      <c r="J393" s="132" t="s">
        <v>1036</v>
      </c>
      <c r="K393" s="137">
        <v>650</v>
      </c>
      <c r="L393" s="132" t="s">
        <v>112</v>
      </c>
      <c r="M393" s="135" t="s">
        <v>582</v>
      </c>
      <c r="N393" s="210" t="str">
        <f>IF(Tabela2[[#This Row],[Tipo]]="matriz",VLOOKUP(Tabela2[[#This Row],[N. de ordem]],Estatísticas!$A$66:$B$1048576,2,FALSE),"")</f>
        <v/>
      </c>
    </row>
    <row r="394" spans="2:14" ht="45.75" hidden="1">
      <c r="B394" s="352">
        <v>226</v>
      </c>
      <c r="C394" s="132" t="s">
        <v>864</v>
      </c>
      <c r="D394" s="132" t="s">
        <v>180</v>
      </c>
      <c r="E394" s="204" t="s">
        <v>1007</v>
      </c>
      <c r="F394" s="132" t="s">
        <v>1065</v>
      </c>
      <c r="G394" s="135" t="s">
        <v>605</v>
      </c>
      <c r="H394" s="204" t="str">
        <f>IF(Tabela2[[#This Row],[Valor já contrado (matriz)]]=0,"Prevista","Em contratação")</f>
        <v>Em contratação</v>
      </c>
      <c r="I394" s="132" t="s">
        <v>1008</v>
      </c>
      <c r="J394" s="132" t="s">
        <v>1066</v>
      </c>
      <c r="K394" s="137">
        <v>2034.4</v>
      </c>
      <c r="L394" s="132" t="s">
        <v>112</v>
      </c>
      <c r="M394" s="135" t="s">
        <v>582</v>
      </c>
      <c r="N394" s="210" t="str">
        <f>IF(Tabela2[[#This Row],[Tipo]]="matriz",VLOOKUP(Tabela2[[#This Row],[N. de ordem]],Estatísticas!$A$66:$B$1048576,2,FALSE),"")</f>
        <v/>
      </c>
    </row>
    <row r="395" spans="2:14" ht="45.75" hidden="1">
      <c r="B395" s="352">
        <v>226</v>
      </c>
      <c r="C395" s="132" t="s">
        <v>864</v>
      </c>
      <c r="D395" s="132" t="s">
        <v>180</v>
      </c>
      <c r="E395" s="204" t="s">
        <v>1007</v>
      </c>
      <c r="F395" s="132" t="s">
        <v>1067</v>
      </c>
      <c r="G395" s="135" t="s">
        <v>605</v>
      </c>
      <c r="H395" s="204" t="str">
        <f>IF(Tabela2[[#This Row],[Valor já contrado (matriz)]]=0,"Prevista","Em contratação")</f>
        <v>Em contratação</v>
      </c>
      <c r="I395" s="132" t="s">
        <v>1008</v>
      </c>
      <c r="J395" s="132" t="s">
        <v>1068</v>
      </c>
      <c r="K395" s="137">
        <v>4068.8</v>
      </c>
      <c r="L395" s="132" t="s">
        <v>112</v>
      </c>
      <c r="M395" s="135" t="s">
        <v>582</v>
      </c>
      <c r="N395" s="210" t="str">
        <f>IF(Tabela2[[#This Row],[Tipo]]="matriz",VLOOKUP(Tabela2[[#This Row],[N. de ordem]],Estatísticas!$A$66:$B$1048576,2,FALSE),"")</f>
        <v/>
      </c>
    </row>
    <row r="396" spans="2:14" ht="45.75" hidden="1">
      <c r="B396" s="352">
        <v>226</v>
      </c>
      <c r="C396" s="132" t="s">
        <v>864</v>
      </c>
      <c r="D396" s="132" t="s">
        <v>180</v>
      </c>
      <c r="E396" s="204" t="s">
        <v>1007</v>
      </c>
      <c r="F396" s="132" t="s">
        <v>1069</v>
      </c>
      <c r="G396" s="135" t="s">
        <v>605</v>
      </c>
      <c r="H396" s="204" t="str">
        <f>IF(Tabela2[[#This Row],[Valor já contrado (matriz)]]=0,"Prevista","Em contratação")</f>
        <v>Em contratação</v>
      </c>
      <c r="I396" s="132" t="s">
        <v>1008</v>
      </c>
      <c r="J396" s="132" t="s">
        <v>1068</v>
      </c>
      <c r="K396" s="137">
        <v>4068.8</v>
      </c>
      <c r="L396" s="132" t="s">
        <v>112</v>
      </c>
      <c r="M396" s="138" t="s">
        <v>582</v>
      </c>
      <c r="N396" s="210" t="str">
        <f>IF(Tabela2[[#This Row],[Tipo]]="matriz",VLOOKUP(Tabela2[[#This Row],[N. de ordem]],Estatísticas!$A$66:$B$1048576,2,FALSE),"")</f>
        <v/>
      </c>
    </row>
    <row r="397" spans="2:14" ht="45.75" hidden="1">
      <c r="B397" s="352">
        <v>226</v>
      </c>
      <c r="C397" s="132" t="s">
        <v>864</v>
      </c>
      <c r="D397" s="132" t="s">
        <v>180</v>
      </c>
      <c r="E397" s="204" t="s">
        <v>1007</v>
      </c>
      <c r="F397" s="132" t="s">
        <v>1070</v>
      </c>
      <c r="G397" s="135" t="s">
        <v>605</v>
      </c>
      <c r="H397" s="204" t="str">
        <f>IF(Tabela2[[#This Row],[Valor já contrado (matriz)]]=0,"Prevista","Em contratação")</f>
        <v>Em contratação</v>
      </c>
      <c r="I397" s="132" t="s">
        <v>1008</v>
      </c>
      <c r="J397" s="132" t="s">
        <v>1071</v>
      </c>
      <c r="K397" s="137">
        <v>2625</v>
      </c>
      <c r="L397" s="132" t="s">
        <v>112</v>
      </c>
      <c r="M397" s="138" t="s">
        <v>582</v>
      </c>
      <c r="N397" s="210" t="str">
        <f>IF(Tabela2[[#This Row],[Tipo]]="matriz",VLOOKUP(Tabela2[[#This Row],[N. de ordem]],Estatísticas!$A$66:$B$1048576,2,FALSE),"")</f>
        <v/>
      </c>
    </row>
    <row r="398" spans="2:14" ht="45.75" hidden="1">
      <c r="B398" s="352">
        <v>227</v>
      </c>
      <c r="C398" s="132" t="s">
        <v>999</v>
      </c>
      <c r="D398" s="132" t="s">
        <v>180</v>
      </c>
      <c r="E398" s="204" t="s">
        <v>1007</v>
      </c>
      <c r="F398" s="139"/>
      <c r="G398" s="135" t="s">
        <v>589</v>
      </c>
      <c r="H398" s="204" t="str">
        <f>IF(Tabela2[[#This Row],[Valor já contrado (matriz)]]=0,"Prevista","Em contratação")</f>
        <v>Em contratação</v>
      </c>
      <c r="I398" s="132" t="s">
        <v>1008</v>
      </c>
      <c r="J398" s="132" t="s">
        <v>1062</v>
      </c>
      <c r="K398" s="137">
        <v>25441.9</v>
      </c>
      <c r="L398" s="132" t="s">
        <v>112</v>
      </c>
      <c r="M398" s="138" t="s">
        <v>582</v>
      </c>
      <c r="N398" s="210">
        <f>IF(Tabela2[[#This Row],[Tipo]]="matriz",VLOOKUP(Tabela2[[#This Row],[N. de ordem]],Estatísticas!$A$66:$B$1048576,2,FALSE),"")</f>
        <v>17866.359999999997</v>
      </c>
    </row>
    <row r="399" spans="2:14" ht="45.75" hidden="1">
      <c r="B399" s="352">
        <v>227</v>
      </c>
      <c r="C399" s="132" t="s">
        <v>999</v>
      </c>
      <c r="D399" s="132" t="s">
        <v>180</v>
      </c>
      <c r="E399" s="204" t="s">
        <v>1007</v>
      </c>
      <c r="F399" s="139" t="s">
        <v>1072</v>
      </c>
      <c r="G399" s="135" t="s">
        <v>605</v>
      </c>
      <c r="H399" s="204" t="str">
        <f>IF(Tabela2[[#This Row],[Valor já contrado (matriz)]]=0,"Prevista","Em contratação")</f>
        <v>Em contratação</v>
      </c>
      <c r="I399" s="132" t="s">
        <v>1008</v>
      </c>
      <c r="J399" s="132" t="s">
        <v>1062</v>
      </c>
      <c r="K399" s="137">
        <v>1820</v>
      </c>
      <c r="L399" s="132" t="s">
        <v>112</v>
      </c>
      <c r="M399" s="138" t="s">
        <v>582</v>
      </c>
      <c r="N399" s="210" t="str">
        <f>IF(Tabela2[[#This Row],[Tipo]]="matriz",VLOOKUP(Tabela2[[#This Row],[N. de ordem]],Estatísticas!$A$66:$B$1048576,2,FALSE),"")</f>
        <v/>
      </c>
    </row>
    <row r="400" spans="2:14" ht="45.75" hidden="1">
      <c r="B400" s="352">
        <v>227</v>
      </c>
      <c r="C400" s="132" t="s">
        <v>999</v>
      </c>
      <c r="D400" s="132" t="s">
        <v>180</v>
      </c>
      <c r="E400" s="204" t="s">
        <v>1007</v>
      </c>
      <c r="F400" s="139" t="s">
        <v>1073</v>
      </c>
      <c r="G400" s="135" t="s">
        <v>605</v>
      </c>
      <c r="H400" s="204" t="str">
        <f>IF(Tabela2[[#This Row],[Valor já contrado (matriz)]]=0,"Prevista","Em contratação")</f>
        <v>Em contratação</v>
      </c>
      <c r="I400" s="132" t="s">
        <v>1008</v>
      </c>
      <c r="J400" s="132" t="s">
        <v>1041</v>
      </c>
      <c r="K400" s="137">
        <v>3255.04</v>
      </c>
      <c r="L400" s="132" t="s">
        <v>112</v>
      </c>
      <c r="M400" s="138" t="s">
        <v>582</v>
      </c>
      <c r="N400" s="210" t="str">
        <f>IF(Tabela2[[#This Row],[Tipo]]="matriz",VLOOKUP(Tabela2[[#This Row],[N. de ordem]],Estatísticas!$A$66:$B$1048576,2,FALSE),"")</f>
        <v/>
      </c>
    </row>
    <row r="401" spans="2:14" ht="45.75" hidden="1">
      <c r="B401" s="352">
        <v>227</v>
      </c>
      <c r="C401" s="132" t="s">
        <v>999</v>
      </c>
      <c r="D401" s="132" t="s">
        <v>180</v>
      </c>
      <c r="E401" s="204" t="s">
        <v>1007</v>
      </c>
      <c r="F401" s="139" t="s">
        <v>1074</v>
      </c>
      <c r="G401" s="135" t="s">
        <v>605</v>
      </c>
      <c r="H401" s="204" t="str">
        <f>IF(Tabela2[[#This Row],[Valor já contrado (matriz)]]=0,"Prevista","Em contratação")</f>
        <v>Em contratação</v>
      </c>
      <c r="I401" s="132" t="s">
        <v>1008</v>
      </c>
      <c r="J401" s="132" t="s">
        <v>1021</v>
      </c>
      <c r="K401" s="137">
        <v>2731.2</v>
      </c>
      <c r="L401" s="132" t="s">
        <v>112</v>
      </c>
      <c r="M401" s="138" t="s">
        <v>582</v>
      </c>
      <c r="N401" s="210" t="str">
        <f>IF(Tabela2[[#This Row],[Tipo]]="matriz",VLOOKUP(Tabela2[[#This Row],[N. de ordem]],Estatísticas!$A$66:$B$1048576,2,FALSE),"")</f>
        <v/>
      </c>
    </row>
    <row r="402" spans="2:14" ht="45.75" hidden="1">
      <c r="B402" s="352">
        <v>227</v>
      </c>
      <c r="C402" s="132" t="s">
        <v>999</v>
      </c>
      <c r="D402" s="132" t="s">
        <v>180</v>
      </c>
      <c r="E402" s="204" t="s">
        <v>1007</v>
      </c>
      <c r="F402" s="139" t="s">
        <v>1075</v>
      </c>
      <c r="G402" s="135" t="s">
        <v>605</v>
      </c>
      <c r="H402" s="204" t="str">
        <f>IF(Tabela2[[#This Row],[Valor já contrado (matriz)]]=0,"Prevista","Em contratação")</f>
        <v>Em contratação</v>
      </c>
      <c r="I402" s="132" t="s">
        <v>1008</v>
      </c>
      <c r="J402" s="132" t="s">
        <v>1076</v>
      </c>
      <c r="K402" s="137">
        <v>5187.72</v>
      </c>
      <c r="L402" s="132" t="s">
        <v>112</v>
      </c>
      <c r="M402" s="138" t="s">
        <v>582</v>
      </c>
      <c r="N402" s="210" t="str">
        <f>IF(Tabela2[[#This Row],[Tipo]]="matriz",VLOOKUP(Tabela2[[#This Row],[N. de ordem]],Estatísticas!$A$66:$B$1048576,2,FALSE),"")</f>
        <v/>
      </c>
    </row>
    <row r="403" spans="2:14" ht="45.75" hidden="1">
      <c r="B403" s="352">
        <v>227</v>
      </c>
      <c r="C403" s="132" t="s">
        <v>999</v>
      </c>
      <c r="D403" s="132" t="s">
        <v>180</v>
      </c>
      <c r="E403" s="204" t="s">
        <v>1007</v>
      </c>
      <c r="F403" s="139" t="s">
        <v>1077</v>
      </c>
      <c r="G403" s="135" t="s">
        <v>605</v>
      </c>
      <c r="H403" s="204" t="str">
        <f>IF(Tabela2[[#This Row],[Valor já contrado (matriz)]]=0,"Prevista","Em contratação")</f>
        <v>Em contratação</v>
      </c>
      <c r="I403" s="132" t="s">
        <v>1008</v>
      </c>
      <c r="J403" s="132" t="s">
        <v>1041</v>
      </c>
      <c r="K403" s="137">
        <v>1820.8</v>
      </c>
      <c r="L403" s="132" t="s">
        <v>112</v>
      </c>
      <c r="M403" s="138" t="s">
        <v>582</v>
      </c>
      <c r="N403" s="210" t="str">
        <f>IF(Tabela2[[#This Row],[Tipo]]="matriz",VLOOKUP(Tabela2[[#This Row],[N. de ordem]],Estatísticas!$A$66:$B$1048576,2,FALSE),"")</f>
        <v/>
      </c>
    </row>
    <row r="404" spans="2:14" ht="45.75" hidden="1">
      <c r="B404" s="352">
        <v>227</v>
      </c>
      <c r="C404" s="132" t="s">
        <v>999</v>
      </c>
      <c r="D404" s="132" t="s">
        <v>180</v>
      </c>
      <c r="E404" s="204" t="s">
        <v>1007</v>
      </c>
      <c r="F404" s="139" t="s">
        <v>1078</v>
      </c>
      <c r="G404" s="135" t="s">
        <v>605</v>
      </c>
      <c r="H404" s="204" t="str">
        <f>IF(Tabela2[[#This Row],[Valor já contrado (matriz)]]=0,"Prevista","Em contratação")</f>
        <v>Em contratação</v>
      </c>
      <c r="I404" s="132" t="s">
        <v>1008</v>
      </c>
      <c r="J404" s="132" t="s">
        <v>1079</v>
      </c>
      <c r="K404" s="137">
        <v>3051.6</v>
      </c>
      <c r="L404" s="132" t="s">
        <v>112</v>
      </c>
      <c r="M404" s="138" t="s">
        <v>582</v>
      </c>
      <c r="N404" s="210" t="str">
        <f>IF(Tabela2[[#This Row],[Tipo]]="matriz",VLOOKUP(Tabela2[[#This Row],[N. de ordem]],Estatísticas!$A$66:$B$1048576,2,FALSE),"")</f>
        <v/>
      </c>
    </row>
    <row r="405" spans="2:14" ht="45.75" hidden="1">
      <c r="B405" s="352">
        <v>228</v>
      </c>
      <c r="C405" s="132" t="s">
        <v>867</v>
      </c>
      <c r="D405" s="132" t="s">
        <v>180</v>
      </c>
      <c r="E405" s="204" t="s">
        <v>1007</v>
      </c>
      <c r="F405" s="132"/>
      <c r="G405" s="135" t="s">
        <v>589</v>
      </c>
      <c r="H405" s="204" t="str">
        <f>IF(Tabela2[[#This Row],[Valor já contrado (matriz)]]=0,"Prevista","Em contratação")</f>
        <v>Em contratação</v>
      </c>
      <c r="I405" s="132" t="s">
        <v>1008</v>
      </c>
      <c r="J405" s="132" t="s">
        <v>1080</v>
      </c>
      <c r="K405" s="137">
        <v>18940.91</v>
      </c>
      <c r="L405" s="132" t="s">
        <v>112</v>
      </c>
      <c r="M405" s="138" t="s">
        <v>582</v>
      </c>
      <c r="N405" s="210">
        <f>IF(Tabela2[[#This Row],[Tipo]]="matriz",VLOOKUP(Tabela2[[#This Row],[N. de ordem]],Estatísticas!$A$66:$B$1048576,2,FALSE),"")</f>
        <v>18537.63</v>
      </c>
    </row>
    <row r="406" spans="2:14" ht="45.75" hidden="1">
      <c r="B406" s="352">
        <v>228</v>
      </c>
      <c r="C406" s="132" t="s">
        <v>867</v>
      </c>
      <c r="D406" s="132" t="s">
        <v>180</v>
      </c>
      <c r="E406" s="204" t="s">
        <v>1007</v>
      </c>
      <c r="F406" s="132" t="s">
        <v>1081</v>
      </c>
      <c r="G406" s="135" t="s">
        <v>605</v>
      </c>
      <c r="H406" s="204" t="str">
        <f>IF(Tabela2[[#This Row],[Valor já contrado (matriz)]]=0,"Prevista","Em contratação")</f>
        <v>Em contratação</v>
      </c>
      <c r="I406" s="132" t="s">
        <v>1008</v>
      </c>
      <c r="J406" s="132" t="s">
        <v>1082</v>
      </c>
      <c r="K406" s="137">
        <v>1627.52</v>
      </c>
      <c r="L406" s="132" t="s">
        <v>112</v>
      </c>
      <c r="M406" s="138" t="s">
        <v>582</v>
      </c>
      <c r="N406" s="210" t="str">
        <f>IF(Tabela2[[#This Row],[Tipo]]="matriz",VLOOKUP(Tabela2[[#This Row],[N. de ordem]],Estatísticas!$A$66:$B$1048576,2,FALSE),"")</f>
        <v/>
      </c>
    </row>
    <row r="407" spans="2:14" ht="45.75" hidden="1">
      <c r="B407" s="352">
        <v>228</v>
      </c>
      <c r="C407" s="132" t="s">
        <v>867</v>
      </c>
      <c r="D407" s="132" t="s">
        <v>180</v>
      </c>
      <c r="E407" s="204" t="s">
        <v>1007</v>
      </c>
      <c r="F407" s="132" t="s">
        <v>1083</v>
      </c>
      <c r="G407" s="135" t="s">
        <v>605</v>
      </c>
      <c r="H407" s="204" t="str">
        <f>IF(Tabela2[[#This Row],[Valor já contrado (matriz)]]=0,"Prevista","Em contratação")</f>
        <v>Em contratação</v>
      </c>
      <c r="I407" s="132" t="s">
        <v>1008</v>
      </c>
      <c r="J407" s="132" t="s">
        <v>1082</v>
      </c>
      <c r="K407" s="137">
        <v>910.4</v>
      </c>
      <c r="L407" s="132" t="s">
        <v>112</v>
      </c>
      <c r="M407" s="138" t="s">
        <v>582</v>
      </c>
      <c r="N407" s="210" t="str">
        <f>IF(Tabela2[[#This Row],[Tipo]]="matriz",VLOOKUP(Tabela2[[#This Row],[N. de ordem]],Estatísticas!$A$66:$B$1048576,2,FALSE),"")</f>
        <v/>
      </c>
    </row>
    <row r="408" spans="2:14" ht="45.75" hidden="1">
      <c r="B408" s="352">
        <v>228</v>
      </c>
      <c r="C408" s="132" t="s">
        <v>867</v>
      </c>
      <c r="D408" s="132" t="s">
        <v>180</v>
      </c>
      <c r="E408" s="204" t="s">
        <v>1007</v>
      </c>
      <c r="F408" s="132" t="s">
        <v>1084</v>
      </c>
      <c r="G408" s="135" t="s">
        <v>605</v>
      </c>
      <c r="H408" s="204" t="str">
        <f>IF(Tabela2[[#This Row],[Valor já contrado (matriz)]]=0,"Prevista","Em contratação")</f>
        <v>Em contratação</v>
      </c>
      <c r="I408" s="132" t="s">
        <v>1008</v>
      </c>
      <c r="J408" s="132" t="s">
        <v>1085</v>
      </c>
      <c r="K408" s="137">
        <v>853.5</v>
      </c>
      <c r="L408" s="132" t="s">
        <v>112</v>
      </c>
      <c r="M408" s="138" t="s">
        <v>582</v>
      </c>
      <c r="N408" s="210" t="str">
        <f>IF(Tabela2[[#This Row],[Tipo]]="matriz",VLOOKUP(Tabela2[[#This Row],[N. de ordem]],Estatísticas!$A$66:$B$1048576,2,FALSE),"")</f>
        <v/>
      </c>
    </row>
    <row r="409" spans="2:14" ht="45.75" hidden="1">
      <c r="B409" s="352">
        <v>228</v>
      </c>
      <c r="C409" s="132" t="s">
        <v>867</v>
      </c>
      <c r="D409" s="132" t="s">
        <v>180</v>
      </c>
      <c r="E409" s="204" t="s">
        <v>1007</v>
      </c>
      <c r="F409" s="132" t="s">
        <v>1086</v>
      </c>
      <c r="G409" s="135" t="s">
        <v>605</v>
      </c>
      <c r="H409" s="204" t="str">
        <f>IF(Tabela2[[#This Row],[Valor já contrado (matriz)]]=0,"Prevista","Em contratação")</f>
        <v>Em contratação</v>
      </c>
      <c r="I409" s="132" t="s">
        <v>1008</v>
      </c>
      <c r="J409" s="132" t="s">
        <v>1085</v>
      </c>
      <c r="K409" s="137">
        <v>1525.8</v>
      </c>
      <c r="L409" s="132" t="s">
        <v>112</v>
      </c>
      <c r="M409" s="138" t="s">
        <v>582</v>
      </c>
      <c r="N409" s="210" t="str">
        <f>IF(Tabela2[[#This Row],[Tipo]]="matriz",VLOOKUP(Tabela2[[#This Row],[N. de ordem]],Estatísticas!$A$66:$B$1048576,2,FALSE),"")</f>
        <v/>
      </c>
    </row>
    <row r="410" spans="2:14" ht="45.75" hidden="1">
      <c r="B410" s="352">
        <v>228</v>
      </c>
      <c r="C410" s="132" t="s">
        <v>867</v>
      </c>
      <c r="D410" s="132" t="s">
        <v>180</v>
      </c>
      <c r="E410" s="204" t="s">
        <v>1007</v>
      </c>
      <c r="F410" s="132" t="s">
        <v>1087</v>
      </c>
      <c r="G410" s="135" t="s">
        <v>605</v>
      </c>
      <c r="H410" s="204" t="str">
        <f>IF(Tabela2[[#This Row],[Valor já contrado (matriz)]]=0,"Prevista","Em contratação")</f>
        <v>Em contratação</v>
      </c>
      <c r="I410" s="132" t="s">
        <v>1008</v>
      </c>
      <c r="J410" s="132" t="s">
        <v>1088</v>
      </c>
      <c r="K410" s="137">
        <v>881.95</v>
      </c>
      <c r="L410" s="132" t="s">
        <v>112</v>
      </c>
      <c r="M410" s="138" t="s">
        <v>582</v>
      </c>
      <c r="N410" s="210" t="str">
        <f>IF(Tabela2[[#This Row],[Tipo]]="matriz",VLOOKUP(Tabela2[[#This Row],[N. de ordem]],Estatísticas!$A$66:$B$1048576,2,FALSE),"")</f>
        <v/>
      </c>
    </row>
    <row r="411" spans="2:14" ht="45.75" hidden="1">
      <c r="B411" s="352">
        <v>228</v>
      </c>
      <c r="C411" s="132" t="s">
        <v>867</v>
      </c>
      <c r="D411" s="132" t="s">
        <v>180</v>
      </c>
      <c r="E411" s="204" t="s">
        <v>1007</v>
      </c>
      <c r="F411" s="132" t="s">
        <v>1089</v>
      </c>
      <c r="G411" s="135" t="s">
        <v>605</v>
      </c>
      <c r="H411" s="204" t="str">
        <f>IF(Tabela2[[#This Row],[Valor já contrado (matriz)]]=0,"Prevista","Em contratação")</f>
        <v>Em contratação</v>
      </c>
      <c r="I411" s="132" t="s">
        <v>1008</v>
      </c>
      <c r="J411" s="132" t="s">
        <v>1085</v>
      </c>
      <c r="K411" s="137">
        <v>853.5</v>
      </c>
      <c r="L411" s="132" t="s">
        <v>112</v>
      </c>
      <c r="M411" s="138" t="s">
        <v>582</v>
      </c>
      <c r="N411" s="210" t="str">
        <f>IF(Tabela2[[#This Row],[Tipo]]="matriz",VLOOKUP(Tabela2[[#This Row],[N. de ordem]],Estatísticas!$A$66:$B$1048576,2,FALSE),"")</f>
        <v/>
      </c>
    </row>
    <row r="412" spans="2:14" ht="45.75" hidden="1">
      <c r="B412" s="352">
        <v>228</v>
      </c>
      <c r="C412" s="132" t="s">
        <v>867</v>
      </c>
      <c r="D412" s="132" t="s">
        <v>180</v>
      </c>
      <c r="E412" s="204" t="s">
        <v>1007</v>
      </c>
      <c r="F412" s="132" t="s">
        <v>1090</v>
      </c>
      <c r="G412" s="135" t="s">
        <v>605</v>
      </c>
      <c r="H412" s="204" t="str">
        <f>IF(Tabela2[[#This Row],[Valor já contrado (matriz)]]=0,"Prevista","Em contratação")</f>
        <v>Em contratação</v>
      </c>
      <c r="I412" s="132" t="s">
        <v>1008</v>
      </c>
      <c r="J412" s="132" t="s">
        <v>1088</v>
      </c>
      <c r="K412" s="137">
        <v>1576.66</v>
      </c>
      <c r="L412" s="132" t="s">
        <v>112</v>
      </c>
      <c r="M412" s="138" t="s">
        <v>582</v>
      </c>
      <c r="N412" s="210" t="str">
        <f>IF(Tabela2[[#This Row],[Tipo]]="matriz",VLOOKUP(Tabela2[[#This Row],[N. de ordem]],Estatísticas!$A$66:$B$1048576,2,FALSE),"")</f>
        <v/>
      </c>
    </row>
    <row r="413" spans="2:14" ht="45.75" hidden="1">
      <c r="B413" s="352">
        <v>228</v>
      </c>
      <c r="C413" s="132" t="s">
        <v>867</v>
      </c>
      <c r="D413" s="132" t="s">
        <v>180</v>
      </c>
      <c r="E413" s="204" t="s">
        <v>1007</v>
      </c>
      <c r="F413" s="132" t="s">
        <v>1091</v>
      </c>
      <c r="G413" s="135" t="s">
        <v>605</v>
      </c>
      <c r="H413" s="204" t="str">
        <f>IF(Tabela2[[#This Row],[Valor já contrado (matriz)]]=0,"Prevista","Em contratação")</f>
        <v>Em contratação</v>
      </c>
      <c r="I413" s="132" t="s">
        <v>1008</v>
      </c>
      <c r="J413" s="132" t="s">
        <v>1085</v>
      </c>
      <c r="K413" s="137">
        <v>1525.8</v>
      </c>
      <c r="L413" s="132" t="s">
        <v>112</v>
      </c>
      <c r="M413" s="138" t="s">
        <v>582</v>
      </c>
      <c r="N413" s="210" t="str">
        <f>IF(Tabela2[[#This Row],[Tipo]]="matriz",VLOOKUP(Tabela2[[#This Row],[N. de ordem]],Estatísticas!$A$66:$B$1048576,2,FALSE),"")</f>
        <v/>
      </c>
    </row>
    <row r="414" spans="2:14" ht="45.75" hidden="1">
      <c r="B414" s="352">
        <v>228</v>
      </c>
      <c r="C414" s="132" t="s">
        <v>867</v>
      </c>
      <c r="D414" s="132" t="s">
        <v>180</v>
      </c>
      <c r="E414" s="204" t="s">
        <v>1007</v>
      </c>
      <c r="F414" s="132" t="s">
        <v>1092</v>
      </c>
      <c r="G414" s="135" t="s">
        <v>605</v>
      </c>
      <c r="H414" s="204" t="str">
        <f>IF(Tabela2[[#This Row],[Valor já contrado (matriz)]]=0,"Prevista","Em contratação")</f>
        <v>Em contratação</v>
      </c>
      <c r="I414" s="132" t="s">
        <v>1008</v>
      </c>
      <c r="J414" s="132" t="s">
        <v>1036</v>
      </c>
      <c r="K414" s="137">
        <v>1271.5</v>
      </c>
      <c r="L414" s="132" t="s">
        <v>112</v>
      </c>
      <c r="M414" s="138" t="s">
        <v>582</v>
      </c>
      <c r="N414" s="210" t="str">
        <f>IF(Tabela2[[#This Row],[Tipo]]="matriz",VLOOKUP(Tabela2[[#This Row],[N. de ordem]],Estatísticas!$A$66:$B$1048576,2,FALSE),"")</f>
        <v/>
      </c>
    </row>
    <row r="415" spans="2:14" ht="45.75" hidden="1">
      <c r="B415" s="352">
        <v>228</v>
      </c>
      <c r="C415" s="132" t="s">
        <v>867</v>
      </c>
      <c r="D415" s="132" t="s">
        <v>180</v>
      </c>
      <c r="E415" s="204" t="s">
        <v>1007</v>
      </c>
      <c r="F415" s="132" t="s">
        <v>1093</v>
      </c>
      <c r="G415" s="135" t="s">
        <v>605</v>
      </c>
      <c r="H415" s="204" t="str">
        <f>IF(Tabela2[[#This Row],[Valor já contrado (matriz)]]=0,"Prevista","Em contratação")</f>
        <v>Em contratação</v>
      </c>
      <c r="I415" s="132" t="s">
        <v>1008</v>
      </c>
      <c r="J415" s="132" t="s">
        <v>1036</v>
      </c>
      <c r="K415" s="137">
        <v>711.25</v>
      </c>
      <c r="L415" s="132" t="s">
        <v>112</v>
      </c>
      <c r="M415" s="138" t="s">
        <v>582</v>
      </c>
      <c r="N415" s="210" t="str">
        <f>IF(Tabela2[[#This Row],[Tipo]]="matriz",VLOOKUP(Tabela2[[#This Row],[N. de ordem]],Estatísticas!$A$66:$B$1048576,2,FALSE),"")</f>
        <v/>
      </c>
    </row>
    <row r="416" spans="2:14" ht="45.75" hidden="1">
      <c r="B416" s="352">
        <v>228</v>
      </c>
      <c r="C416" s="132" t="s">
        <v>867</v>
      </c>
      <c r="D416" s="132" t="s">
        <v>180</v>
      </c>
      <c r="E416" s="204" t="s">
        <v>1007</v>
      </c>
      <c r="F416" s="132" t="s">
        <v>1094</v>
      </c>
      <c r="G416" s="135" t="s">
        <v>605</v>
      </c>
      <c r="H416" s="204" t="str">
        <f>IF(Tabela2[[#This Row],[Valor já contrado (matriz)]]=0,"Prevista","Em contratação")</f>
        <v>Em contratação</v>
      </c>
      <c r="I416" s="132" t="s">
        <v>1008</v>
      </c>
      <c r="J416" s="132" t="s">
        <v>1036</v>
      </c>
      <c r="K416" s="137">
        <v>711.25</v>
      </c>
      <c r="L416" s="132" t="s">
        <v>112</v>
      </c>
      <c r="M416" s="138" t="s">
        <v>582</v>
      </c>
      <c r="N416" s="210" t="str">
        <f>IF(Tabela2[[#This Row],[Tipo]]="matriz",VLOOKUP(Tabela2[[#This Row],[N. de ordem]],Estatísticas!$A$66:$B$1048576,2,FALSE),"")</f>
        <v/>
      </c>
    </row>
    <row r="417" spans="2:14" ht="45.75" hidden="1">
      <c r="B417" s="352">
        <v>228</v>
      </c>
      <c r="C417" s="132" t="s">
        <v>867</v>
      </c>
      <c r="D417" s="132" t="s">
        <v>180</v>
      </c>
      <c r="E417" s="204" t="s">
        <v>1007</v>
      </c>
      <c r="F417" s="132" t="s">
        <v>1092</v>
      </c>
      <c r="G417" s="135" t="s">
        <v>605</v>
      </c>
      <c r="H417" s="204" t="str">
        <f>IF(Tabela2[[#This Row],[Valor já contrado (matriz)]]=0,"Prevista","Em contratação")</f>
        <v>Em contratação</v>
      </c>
      <c r="I417" s="132" t="s">
        <v>1008</v>
      </c>
      <c r="J417" s="132" t="s">
        <v>1095</v>
      </c>
      <c r="K417" s="137">
        <v>508.6</v>
      </c>
      <c r="L417" s="132" t="s">
        <v>112</v>
      </c>
      <c r="M417" s="138" t="s">
        <v>582</v>
      </c>
      <c r="N417" s="210" t="str">
        <f>IF(Tabela2[[#This Row],[Tipo]]="matriz",VLOOKUP(Tabela2[[#This Row],[N. de ordem]],Estatísticas!$A$66:$B$1048576,2,FALSE),"")</f>
        <v/>
      </c>
    </row>
    <row r="418" spans="2:14" ht="45.75" hidden="1">
      <c r="B418" s="352">
        <v>228</v>
      </c>
      <c r="C418" s="132" t="s">
        <v>867</v>
      </c>
      <c r="D418" s="132" t="s">
        <v>180</v>
      </c>
      <c r="E418" s="204" t="s">
        <v>1007</v>
      </c>
      <c r="F418" s="132" t="s">
        <v>1093</v>
      </c>
      <c r="G418" s="135" t="s">
        <v>605</v>
      </c>
      <c r="H418" s="204" t="str">
        <f>IF(Tabela2[[#This Row],[Valor já contrado (matriz)]]=0,"Prevista","Em contratação")</f>
        <v>Em contratação</v>
      </c>
      <c r="I418" s="132" t="s">
        <v>1008</v>
      </c>
      <c r="J418" s="132" t="s">
        <v>1095</v>
      </c>
      <c r="K418" s="137">
        <v>284.5</v>
      </c>
      <c r="L418" s="132" t="s">
        <v>112</v>
      </c>
      <c r="M418" s="138" t="s">
        <v>582</v>
      </c>
      <c r="N418" s="210" t="str">
        <f>IF(Tabela2[[#This Row],[Tipo]]="matriz",VLOOKUP(Tabela2[[#This Row],[N. de ordem]],Estatísticas!$A$66:$B$1048576,2,FALSE),"")</f>
        <v/>
      </c>
    </row>
    <row r="419" spans="2:14" ht="45.75" hidden="1">
      <c r="B419" s="352">
        <v>228</v>
      </c>
      <c r="C419" s="132" t="s">
        <v>867</v>
      </c>
      <c r="D419" s="132" t="s">
        <v>180</v>
      </c>
      <c r="E419" s="204" t="s">
        <v>1007</v>
      </c>
      <c r="F419" s="132" t="s">
        <v>1096</v>
      </c>
      <c r="G419" s="135" t="s">
        <v>605</v>
      </c>
      <c r="H419" s="204" t="str">
        <f>IF(Tabela2[[#This Row],[Valor já contrado (matriz)]]=0,"Prevista","Em contratação")</f>
        <v>Em contratação</v>
      </c>
      <c r="I419" s="132" t="s">
        <v>1008</v>
      </c>
      <c r="J419" s="132" t="s">
        <v>1036</v>
      </c>
      <c r="K419" s="137">
        <v>1271.5</v>
      </c>
      <c r="L419" s="132" t="s">
        <v>112</v>
      </c>
      <c r="M419" s="138" t="s">
        <v>582</v>
      </c>
      <c r="N419" s="210" t="str">
        <f>IF(Tabela2[[#This Row],[Tipo]]="matriz",VLOOKUP(Tabela2[[#This Row],[N. de ordem]],Estatísticas!$A$66:$B$1048576,2,FALSE),"")</f>
        <v/>
      </c>
    </row>
    <row r="420" spans="2:14" ht="45.75" hidden="1">
      <c r="B420" s="352">
        <v>228</v>
      </c>
      <c r="C420" s="132" t="s">
        <v>867</v>
      </c>
      <c r="D420" s="132" t="s">
        <v>180</v>
      </c>
      <c r="E420" s="204" t="s">
        <v>1007</v>
      </c>
      <c r="F420" s="132" t="s">
        <v>1097</v>
      </c>
      <c r="G420" s="135" t="s">
        <v>605</v>
      </c>
      <c r="H420" s="204" t="str">
        <f>IF(Tabela2[[#This Row],[Valor já contrado (matriz)]]=0,"Prevista","Em contratação")</f>
        <v>Em contratação</v>
      </c>
      <c r="I420" s="132" t="s">
        <v>1008</v>
      </c>
      <c r="J420" s="132" t="s">
        <v>1085</v>
      </c>
      <c r="K420" s="137">
        <v>1585.2</v>
      </c>
      <c r="L420" s="132" t="s">
        <v>112</v>
      </c>
      <c r="M420" s="138" t="s">
        <v>582</v>
      </c>
      <c r="N420" s="210" t="str">
        <f>IF(Tabela2[[#This Row],[Tipo]]="matriz",VLOOKUP(Tabela2[[#This Row],[N. de ordem]],Estatísticas!$A$66:$B$1048576,2,FALSE),"")</f>
        <v/>
      </c>
    </row>
    <row r="421" spans="2:14" ht="45.75" hidden="1">
      <c r="B421" s="352">
        <v>228</v>
      </c>
      <c r="C421" s="132" t="s">
        <v>867</v>
      </c>
      <c r="D421" s="132" t="s">
        <v>180</v>
      </c>
      <c r="E421" s="204" t="s">
        <v>1007</v>
      </c>
      <c r="F421" s="132" t="s">
        <v>1098</v>
      </c>
      <c r="G421" s="135" t="s">
        <v>605</v>
      </c>
      <c r="H421" s="204" t="str">
        <f>IF(Tabela2[[#This Row],[Valor já contrado (matriz)]]=0,"Prevista","Em contratação")</f>
        <v>Em contratação</v>
      </c>
      <c r="I421" s="132" t="s">
        <v>1008</v>
      </c>
      <c r="J421" s="132" t="s">
        <v>1085</v>
      </c>
      <c r="K421" s="137">
        <v>853.5</v>
      </c>
      <c r="L421" s="132" t="s">
        <v>112</v>
      </c>
      <c r="M421" s="138" t="s">
        <v>582</v>
      </c>
      <c r="N421" s="210" t="str">
        <f>IF(Tabela2[[#This Row],[Tipo]]="matriz",VLOOKUP(Tabela2[[#This Row],[N. de ordem]],Estatísticas!$A$66:$B$1048576,2,FALSE),"")</f>
        <v/>
      </c>
    </row>
    <row r="422" spans="2:14" ht="45.75" hidden="1">
      <c r="B422" s="352">
        <v>228</v>
      </c>
      <c r="C422" s="132" t="s">
        <v>867</v>
      </c>
      <c r="D422" s="132" t="s">
        <v>180</v>
      </c>
      <c r="E422" s="204" t="s">
        <v>1007</v>
      </c>
      <c r="F422" s="132" t="s">
        <v>1099</v>
      </c>
      <c r="G422" s="135" t="s">
        <v>605</v>
      </c>
      <c r="H422" s="204" t="str">
        <f>IF(Tabela2[[#This Row],[Valor já contrado (matriz)]]=0,"Prevista","Em contratação")</f>
        <v>Em contratação</v>
      </c>
      <c r="I422" s="132" t="s">
        <v>1008</v>
      </c>
      <c r="J422" s="132" t="s">
        <v>1085</v>
      </c>
      <c r="K422" s="137">
        <v>1585.2</v>
      </c>
      <c r="L422" s="132" t="s">
        <v>112</v>
      </c>
      <c r="M422" s="138" t="s">
        <v>582</v>
      </c>
      <c r="N422" s="210" t="str">
        <f>IF(Tabela2[[#This Row],[Tipo]]="matriz",VLOOKUP(Tabela2[[#This Row],[N. de ordem]],Estatísticas!$A$66:$B$1048576,2,FALSE),"")</f>
        <v/>
      </c>
    </row>
    <row r="423" spans="2:14" ht="45.75" hidden="1">
      <c r="B423" s="352">
        <v>229</v>
      </c>
      <c r="C423" s="132" t="s">
        <v>869</v>
      </c>
      <c r="D423" s="132" t="s">
        <v>180</v>
      </c>
      <c r="E423" s="204" t="s">
        <v>1007</v>
      </c>
      <c r="F423" s="139"/>
      <c r="G423" s="135" t="s">
        <v>589</v>
      </c>
      <c r="H423" s="204" t="str">
        <f>IF(Tabela2[[#This Row],[Valor já contrado (matriz)]]=0,"Prevista","Em contratação")</f>
        <v>Em contratação</v>
      </c>
      <c r="I423" s="132" t="s">
        <v>1008</v>
      </c>
      <c r="J423" s="132" t="s">
        <v>1100</v>
      </c>
      <c r="K423" s="137">
        <v>14443.56</v>
      </c>
      <c r="L423" s="132" t="s">
        <v>112</v>
      </c>
      <c r="M423" s="138" t="s">
        <v>582</v>
      </c>
      <c r="N423" s="210">
        <f>IF(Tabela2[[#This Row],[Tipo]]="matriz",VLOOKUP(Tabela2[[#This Row],[N. de ordem]],Estatísticas!$A$66:$B$1048576,2,FALSE),"")</f>
        <v>13203.46</v>
      </c>
    </row>
    <row r="424" spans="2:14" ht="45.75" hidden="1">
      <c r="B424" s="352">
        <v>229</v>
      </c>
      <c r="C424" s="132" t="s">
        <v>869</v>
      </c>
      <c r="D424" s="132" t="s">
        <v>180</v>
      </c>
      <c r="E424" s="204" t="s">
        <v>1007</v>
      </c>
      <c r="F424" s="139" t="s">
        <v>1101</v>
      </c>
      <c r="G424" s="135" t="s">
        <v>605</v>
      </c>
      <c r="H424" s="132" t="s">
        <v>626</v>
      </c>
      <c r="I424" s="132" t="s">
        <v>1008</v>
      </c>
      <c r="J424" s="132" t="s">
        <v>1100</v>
      </c>
      <c r="K424" s="137">
        <v>682.8</v>
      </c>
      <c r="L424" s="132" t="s">
        <v>112</v>
      </c>
      <c r="M424" s="138" t="s">
        <v>582</v>
      </c>
      <c r="N424" s="210" t="str">
        <f>IF(Tabela2[[#This Row],[Tipo]]="matriz",VLOOKUP(Tabela2[[#This Row],[N. de ordem]],Estatísticas!$A$66:$B$1048576,2,FALSE),"")</f>
        <v/>
      </c>
    </row>
    <row r="425" spans="2:14" ht="45.75" hidden="1">
      <c r="B425" s="352">
        <v>229</v>
      </c>
      <c r="C425" s="132" t="s">
        <v>869</v>
      </c>
      <c r="D425" s="132" t="s">
        <v>180</v>
      </c>
      <c r="E425" s="204" t="s">
        <v>1007</v>
      </c>
      <c r="F425" s="139" t="s">
        <v>1102</v>
      </c>
      <c r="G425" s="135" t="s">
        <v>605</v>
      </c>
      <c r="H425" s="132" t="s">
        <v>626</v>
      </c>
      <c r="I425" s="132" t="s">
        <v>1008</v>
      </c>
      <c r="J425" s="132" t="s">
        <v>1100</v>
      </c>
      <c r="K425" s="137">
        <v>1220.6400000000001</v>
      </c>
      <c r="L425" s="132" t="s">
        <v>112</v>
      </c>
      <c r="M425" s="138" t="s">
        <v>582</v>
      </c>
      <c r="N425" s="210" t="str">
        <f>IF(Tabela2[[#This Row],[Tipo]]="matriz",VLOOKUP(Tabela2[[#This Row],[N. de ordem]],Estatísticas!$A$66:$B$1048576,2,FALSE),"")</f>
        <v/>
      </c>
    </row>
    <row r="426" spans="2:14" ht="45.75" hidden="1">
      <c r="B426" s="352">
        <v>229</v>
      </c>
      <c r="C426" s="132" t="s">
        <v>869</v>
      </c>
      <c r="D426" s="132" t="s">
        <v>180</v>
      </c>
      <c r="E426" s="204" t="s">
        <v>1007</v>
      </c>
      <c r="F426" s="139" t="s">
        <v>1103</v>
      </c>
      <c r="G426" s="135" t="s">
        <v>605</v>
      </c>
      <c r="H426" s="132" t="s">
        <v>626</v>
      </c>
      <c r="I426" s="132" t="s">
        <v>1008</v>
      </c>
      <c r="J426" s="132" t="s">
        <v>1104</v>
      </c>
      <c r="K426" s="137">
        <v>682.8</v>
      </c>
      <c r="L426" s="132" t="s">
        <v>112</v>
      </c>
      <c r="M426" s="138" t="s">
        <v>582</v>
      </c>
      <c r="N426" s="210" t="str">
        <f>IF(Tabela2[[#This Row],[Tipo]]="matriz",VLOOKUP(Tabela2[[#This Row],[N. de ordem]],Estatísticas!$A$66:$B$1048576,2,FALSE),"")</f>
        <v/>
      </c>
    </row>
    <row r="427" spans="2:14" ht="45.75" hidden="1">
      <c r="B427" s="352">
        <v>229</v>
      </c>
      <c r="C427" s="132" t="s">
        <v>869</v>
      </c>
      <c r="D427" s="132" t="s">
        <v>180</v>
      </c>
      <c r="E427" s="204" t="s">
        <v>1007</v>
      </c>
      <c r="F427" s="139" t="s">
        <v>1105</v>
      </c>
      <c r="G427" s="135" t="s">
        <v>605</v>
      </c>
      <c r="H427" s="132" t="s">
        <v>626</v>
      </c>
      <c r="I427" s="132" t="s">
        <v>1008</v>
      </c>
      <c r="J427" s="132" t="s">
        <v>1106</v>
      </c>
      <c r="K427" s="137">
        <v>625.9</v>
      </c>
      <c r="L427" s="132" t="s">
        <v>112</v>
      </c>
      <c r="M427" s="138" t="s">
        <v>582</v>
      </c>
      <c r="N427" s="210" t="str">
        <f>IF(Tabela2[[#This Row],[Tipo]]="matriz",VLOOKUP(Tabela2[[#This Row],[N. de ordem]],Estatísticas!$A$66:$B$1048576,2,FALSE),"")</f>
        <v/>
      </c>
    </row>
    <row r="428" spans="2:14" ht="45.75" hidden="1">
      <c r="B428" s="352">
        <v>229</v>
      </c>
      <c r="C428" s="132" t="s">
        <v>869</v>
      </c>
      <c r="D428" s="132" t="s">
        <v>180</v>
      </c>
      <c r="E428" s="204" t="s">
        <v>1007</v>
      </c>
      <c r="F428" s="139" t="s">
        <v>1107</v>
      </c>
      <c r="G428" s="135" t="s">
        <v>605</v>
      </c>
      <c r="H428" s="132" t="s">
        <v>626</v>
      </c>
      <c r="I428" s="132" t="s">
        <v>1008</v>
      </c>
      <c r="J428" s="132" t="s">
        <v>1106</v>
      </c>
      <c r="K428" s="137">
        <v>1118.92</v>
      </c>
      <c r="L428" s="132" t="s">
        <v>112</v>
      </c>
      <c r="M428" s="138" t="s">
        <v>582</v>
      </c>
      <c r="N428" s="210" t="str">
        <f>IF(Tabela2[[#This Row],[Tipo]]="matriz",VLOOKUP(Tabela2[[#This Row],[N. de ordem]],Estatísticas!$A$66:$B$1048576,2,FALSE),"")</f>
        <v/>
      </c>
    </row>
    <row r="429" spans="2:14" ht="45.75" hidden="1">
      <c r="B429" s="352">
        <v>229</v>
      </c>
      <c r="C429" s="132" t="s">
        <v>869</v>
      </c>
      <c r="D429" s="132" t="s">
        <v>180</v>
      </c>
      <c r="E429" s="204" t="s">
        <v>1007</v>
      </c>
      <c r="F429" s="139" t="s">
        <v>1108</v>
      </c>
      <c r="G429" s="135" t="s">
        <v>605</v>
      </c>
      <c r="H429" s="132" t="s">
        <v>626</v>
      </c>
      <c r="I429" s="132" t="s">
        <v>1008</v>
      </c>
      <c r="J429" s="132" t="s">
        <v>1106</v>
      </c>
      <c r="K429" s="137">
        <v>625.9</v>
      </c>
      <c r="L429" s="132" t="s">
        <v>112</v>
      </c>
      <c r="M429" s="138" t="s">
        <v>582</v>
      </c>
      <c r="N429" s="210" t="str">
        <f>IF(Tabela2[[#This Row],[Tipo]]="matriz",VLOOKUP(Tabela2[[#This Row],[N. de ordem]],Estatísticas!$A$66:$B$1048576,2,FALSE),"")</f>
        <v/>
      </c>
    </row>
    <row r="430" spans="2:14" ht="45.75" hidden="1">
      <c r="B430" s="352">
        <v>229</v>
      </c>
      <c r="C430" s="132" t="s">
        <v>869</v>
      </c>
      <c r="D430" s="132" t="s">
        <v>180</v>
      </c>
      <c r="E430" s="204" t="s">
        <v>1007</v>
      </c>
      <c r="F430" s="139" t="s">
        <v>1105</v>
      </c>
      <c r="G430" s="135" t="s">
        <v>605</v>
      </c>
      <c r="H430" s="132" t="s">
        <v>626</v>
      </c>
      <c r="I430" s="132" t="s">
        <v>1008</v>
      </c>
      <c r="J430" s="132" t="s">
        <v>1109</v>
      </c>
      <c r="K430" s="137">
        <v>56.9</v>
      </c>
      <c r="L430" s="132" t="s">
        <v>112</v>
      </c>
      <c r="M430" s="138" t="s">
        <v>582</v>
      </c>
      <c r="N430" s="210" t="str">
        <f>IF(Tabela2[[#This Row],[Tipo]]="matriz",VLOOKUP(Tabela2[[#This Row],[N. de ordem]],Estatísticas!$A$66:$B$1048576,2,FALSE),"")</f>
        <v/>
      </c>
    </row>
    <row r="431" spans="2:14" ht="45.75" hidden="1">
      <c r="B431" s="352">
        <v>229</v>
      </c>
      <c r="C431" s="132" t="s">
        <v>869</v>
      </c>
      <c r="D431" s="132" t="s">
        <v>180</v>
      </c>
      <c r="E431" s="204" t="s">
        <v>1007</v>
      </c>
      <c r="F431" s="139" t="s">
        <v>1107</v>
      </c>
      <c r="G431" s="135" t="s">
        <v>605</v>
      </c>
      <c r="H431" s="132" t="s">
        <v>626</v>
      </c>
      <c r="I431" s="132" t="s">
        <v>1008</v>
      </c>
      <c r="J431" s="132" t="s">
        <v>1109</v>
      </c>
      <c r="K431" s="137">
        <v>101.72</v>
      </c>
      <c r="L431" s="132" t="s">
        <v>112</v>
      </c>
      <c r="M431" s="138" t="s">
        <v>582</v>
      </c>
      <c r="N431" s="210" t="str">
        <f>IF(Tabela2[[#This Row],[Tipo]]="matriz",VLOOKUP(Tabela2[[#This Row],[N. de ordem]],Estatísticas!$A$66:$B$1048576,2,FALSE),"")</f>
        <v/>
      </c>
    </row>
    <row r="432" spans="2:14" ht="45.75" hidden="1">
      <c r="B432" s="352">
        <v>229</v>
      </c>
      <c r="C432" s="132" t="s">
        <v>869</v>
      </c>
      <c r="D432" s="132" t="s">
        <v>180</v>
      </c>
      <c r="E432" s="204" t="s">
        <v>1007</v>
      </c>
      <c r="F432" s="139" t="s">
        <v>1110</v>
      </c>
      <c r="G432" s="135" t="s">
        <v>605</v>
      </c>
      <c r="H432" s="132" t="s">
        <v>626</v>
      </c>
      <c r="I432" s="132" t="s">
        <v>1008</v>
      </c>
      <c r="J432" s="132" t="s">
        <v>1111</v>
      </c>
      <c r="K432" s="137">
        <v>796.6</v>
      </c>
      <c r="L432" s="132" t="s">
        <v>112</v>
      </c>
      <c r="M432" s="138" t="s">
        <v>582</v>
      </c>
      <c r="N432" s="210" t="str">
        <f>IF(Tabela2[[#This Row],[Tipo]]="matriz",VLOOKUP(Tabela2[[#This Row],[N. de ordem]],Estatísticas!$A$66:$B$1048576,2,FALSE),"")</f>
        <v/>
      </c>
    </row>
    <row r="433" spans="2:14" ht="45.75" hidden="1">
      <c r="B433" s="352">
        <v>229</v>
      </c>
      <c r="C433" s="132" t="s">
        <v>869</v>
      </c>
      <c r="D433" s="132" t="s">
        <v>180</v>
      </c>
      <c r="E433" s="204" t="s">
        <v>1007</v>
      </c>
      <c r="F433" s="139" t="s">
        <v>1112</v>
      </c>
      <c r="G433" s="135" t="s">
        <v>605</v>
      </c>
      <c r="H433" s="132" t="s">
        <v>626</v>
      </c>
      <c r="I433" s="132" t="s">
        <v>1008</v>
      </c>
      <c r="J433" s="132" t="s">
        <v>1111</v>
      </c>
      <c r="K433" s="137">
        <v>796.6</v>
      </c>
      <c r="L433" s="132" t="s">
        <v>112</v>
      </c>
      <c r="M433" s="138" t="s">
        <v>582</v>
      </c>
      <c r="N433" s="210" t="str">
        <f>IF(Tabela2[[#This Row],[Tipo]]="matriz",VLOOKUP(Tabela2[[#This Row],[N. de ordem]],Estatísticas!$A$66:$B$1048576,2,FALSE),"")</f>
        <v/>
      </c>
    </row>
    <row r="434" spans="2:14" ht="45.75" hidden="1">
      <c r="B434" s="352">
        <v>229</v>
      </c>
      <c r="C434" s="132" t="s">
        <v>869</v>
      </c>
      <c r="D434" s="132" t="s">
        <v>180</v>
      </c>
      <c r="E434" s="204" t="s">
        <v>1007</v>
      </c>
      <c r="F434" s="139" t="s">
        <v>1113</v>
      </c>
      <c r="G434" s="135" t="s">
        <v>605</v>
      </c>
      <c r="H434" s="132" t="s">
        <v>626</v>
      </c>
      <c r="I434" s="132" t="s">
        <v>1008</v>
      </c>
      <c r="J434" s="132" t="s">
        <v>1111</v>
      </c>
      <c r="K434" s="137">
        <v>1424.08</v>
      </c>
      <c r="L434" s="132" t="s">
        <v>112</v>
      </c>
      <c r="M434" s="138" t="s">
        <v>582</v>
      </c>
      <c r="N434" s="210" t="str">
        <f>IF(Tabela2[[#This Row],[Tipo]]="matriz",VLOOKUP(Tabela2[[#This Row],[N. de ordem]],Estatísticas!$A$66:$B$1048576,2,FALSE),"")</f>
        <v/>
      </c>
    </row>
    <row r="435" spans="2:14" ht="45.75" hidden="1">
      <c r="B435" s="352">
        <v>229</v>
      </c>
      <c r="C435" s="132" t="s">
        <v>869</v>
      </c>
      <c r="D435" s="132" t="s">
        <v>180</v>
      </c>
      <c r="E435" s="204" t="s">
        <v>1007</v>
      </c>
      <c r="F435" s="132" t="s">
        <v>1114</v>
      </c>
      <c r="G435" s="135" t="s">
        <v>605</v>
      </c>
      <c r="H435" s="132" t="s">
        <v>626</v>
      </c>
      <c r="I435" s="132" t="s">
        <v>1008</v>
      </c>
      <c r="J435" s="132" t="s">
        <v>1085</v>
      </c>
      <c r="K435" s="137">
        <v>853.5</v>
      </c>
      <c r="L435" s="132" t="s">
        <v>112</v>
      </c>
      <c r="M435" s="138" t="s">
        <v>582</v>
      </c>
      <c r="N435" s="210" t="str">
        <f>IF(Tabela2[[#This Row],[Tipo]]="matriz",VLOOKUP(Tabela2[[#This Row],[N. de ordem]],Estatísticas!$A$66:$B$1048576,2,FALSE),"")</f>
        <v/>
      </c>
    </row>
    <row r="436" spans="2:14" ht="45.75" hidden="1">
      <c r="B436" s="352">
        <v>229</v>
      </c>
      <c r="C436" s="132" t="s">
        <v>869</v>
      </c>
      <c r="D436" s="132" t="s">
        <v>180</v>
      </c>
      <c r="E436" s="204" t="s">
        <v>1007</v>
      </c>
      <c r="F436" s="132" t="s">
        <v>1115</v>
      </c>
      <c r="G436" s="135" t="s">
        <v>605</v>
      </c>
      <c r="H436" s="132" t="s">
        <v>626</v>
      </c>
      <c r="I436" s="132" t="s">
        <v>1008</v>
      </c>
      <c r="J436" s="132" t="s">
        <v>1085</v>
      </c>
      <c r="K436" s="137">
        <v>853.5</v>
      </c>
      <c r="L436" s="132" t="s">
        <v>112</v>
      </c>
      <c r="M436" s="138" t="s">
        <v>582</v>
      </c>
      <c r="N436" s="210" t="str">
        <f>IF(Tabela2[[#This Row],[Tipo]]="matriz",VLOOKUP(Tabela2[[#This Row],[N. de ordem]],Estatísticas!$A$66:$B$1048576,2,FALSE),"")</f>
        <v/>
      </c>
    </row>
    <row r="437" spans="2:14" ht="45.75" hidden="1">
      <c r="B437" s="352">
        <v>229</v>
      </c>
      <c r="C437" s="132" t="s">
        <v>869</v>
      </c>
      <c r="D437" s="132" t="s">
        <v>180</v>
      </c>
      <c r="E437" s="204" t="s">
        <v>1007</v>
      </c>
      <c r="F437" s="132" t="s">
        <v>1116</v>
      </c>
      <c r="G437" s="135" t="s">
        <v>605</v>
      </c>
      <c r="H437" s="132" t="s">
        <v>626</v>
      </c>
      <c r="I437" s="132" t="s">
        <v>1008</v>
      </c>
      <c r="J437" s="132" t="s">
        <v>1085</v>
      </c>
      <c r="K437" s="137">
        <v>1110</v>
      </c>
      <c r="L437" s="132" t="s">
        <v>112</v>
      </c>
      <c r="M437" s="138" t="s">
        <v>582</v>
      </c>
      <c r="N437" s="210" t="str">
        <f>IF(Tabela2[[#This Row],[Tipo]]="matriz",VLOOKUP(Tabela2[[#This Row],[N. de ordem]],Estatísticas!$A$66:$B$1048576,2,FALSE),"")</f>
        <v/>
      </c>
    </row>
    <row r="438" spans="2:14" ht="45.75" hidden="1">
      <c r="B438" s="352">
        <v>229</v>
      </c>
      <c r="C438" s="132" t="s">
        <v>869</v>
      </c>
      <c r="D438" s="132" t="s">
        <v>180</v>
      </c>
      <c r="E438" s="204" t="s">
        <v>1007</v>
      </c>
      <c r="F438" s="132" t="s">
        <v>1117</v>
      </c>
      <c r="G438" s="135" t="s">
        <v>605</v>
      </c>
      <c r="H438" s="132" t="s">
        <v>626</v>
      </c>
      <c r="I438" s="132" t="s">
        <v>1008</v>
      </c>
      <c r="J438" s="132" t="s">
        <v>1104</v>
      </c>
      <c r="K438" s="137">
        <v>682.8</v>
      </c>
      <c r="L438" s="132" t="s">
        <v>112</v>
      </c>
      <c r="M438" s="138" t="s">
        <v>582</v>
      </c>
      <c r="N438" s="210" t="str">
        <f>IF(Tabela2[[#This Row],[Tipo]]="matriz",VLOOKUP(Tabela2[[#This Row],[N. de ordem]],Estatísticas!$A$66:$B$1048576,2,FALSE),"")</f>
        <v/>
      </c>
    </row>
    <row r="439" spans="2:14" ht="45.75" hidden="1">
      <c r="B439" s="352">
        <v>229</v>
      </c>
      <c r="C439" s="132" t="s">
        <v>869</v>
      </c>
      <c r="D439" s="132" t="s">
        <v>180</v>
      </c>
      <c r="E439" s="204" t="s">
        <v>1007</v>
      </c>
      <c r="F439" s="132" t="s">
        <v>1118</v>
      </c>
      <c r="G439" s="135" t="s">
        <v>605</v>
      </c>
      <c r="H439" s="132" t="s">
        <v>626</v>
      </c>
      <c r="I439" s="132" t="s">
        <v>1008</v>
      </c>
      <c r="J439" s="132" t="s">
        <v>1104</v>
      </c>
      <c r="K439" s="137">
        <v>888</v>
      </c>
      <c r="L439" s="132" t="s">
        <v>112</v>
      </c>
      <c r="M439" s="138" t="s">
        <v>582</v>
      </c>
      <c r="N439" s="210" t="str">
        <f>IF(Tabela2[[#This Row],[Tipo]]="matriz",VLOOKUP(Tabela2[[#This Row],[N. de ordem]],Estatísticas!$A$66:$B$1048576,2,FALSE),"")</f>
        <v/>
      </c>
    </row>
    <row r="440" spans="2:14" ht="45.75" hidden="1">
      <c r="B440" s="352">
        <v>229</v>
      </c>
      <c r="C440" s="132" t="s">
        <v>869</v>
      </c>
      <c r="D440" s="132" t="s">
        <v>180</v>
      </c>
      <c r="E440" s="204" t="s">
        <v>1007</v>
      </c>
      <c r="F440" s="132" t="s">
        <v>1119</v>
      </c>
      <c r="G440" s="135" t="s">
        <v>605</v>
      </c>
      <c r="H440" s="132" t="s">
        <v>626</v>
      </c>
      <c r="I440" s="132" t="s">
        <v>1008</v>
      </c>
      <c r="J440" s="132" t="s">
        <v>1104</v>
      </c>
      <c r="K440" s="137">
        <v>682.8</v>
      </c>
      <c r="L440" s="132" t="s">
        <v>112</v>
      </c>
      <c r="M440" s="138" t="s">
        <v>582</v>
      </c>
      <c r="N440" s="210" t="str">
        <f>IF(Tabela2[[#This Row],[Tipo]]="matriz",VLOOKUP(Tabela2[[#This Row],[N. de ordem]],Estatísticas!$A$66:$B$1048576,2,FALSE),"")</f>
        <v/>
      </c>
    </row>
    <row r="441" spans="2:14" ht="45.75" hidden="1">
      <c r="B441" s="352">
        <v>230</v>
      </c>
      <c r="C441" s="132" t="s">
        <v>1120</v>
      </c>
      <c r="D441" s="132" t="s">
        <v>180</v>
      </c>
      <c r="E441" s="204" t="s">
        <v>1007</v>
      </c>
      <c r="F441" s="132"/>
      <c r="G441" s="135" t="s">
        <v>589</v>
      </c>
      <c r="H441" s="204" t="str">
        <f>IF(Tabela2[[#This Row],[Valor já contrado (matriz)]]=0,"Prevista","Em contratação")</f>
        <v>Em contratação</v>
      </c>
      <c r="I441" s="132" t="s">
        <v>1008</v>
      </c>
      <c r="J441" s="132" t="s">
        <v>1121</v>
      </c>
      <c r="K441" s="137">
        <v>17015.13</v>
      </c>
      <c r="L441" s="132" t="s">
        <v>112</v>
      </c>
      <c r="M441" s="138" t="s">
        <v>582</v>
      </c>
      <c r="N441" s="210">
        <f>IF(Tabela2[[#This Row],[Tipo]]="matriz",VLOOKUP(Tabela2[[#This Row],[N. de ordem]],Estatísticas!$A$66:$B$1048576,2,FALSE),"")</f>
        <v>4340</v>
      </c>
    </row>
    <row r="442" spans="2:14" ht="45.75" hidden="1">
      <c r="B442" s="352">
        <v>230</v>
      </c>
      <c r="C442" s="132" t="s">
        <v>1120</v>
      </c>
      <c r="D442" s="132" t="s">
        <v>180</v>
      </c>
      <c r="E442" s="204" t="s">
        <v>1007</v>
      </c>
      <c r="F442" s="132" t="s">
        <v>1122</v>
      </c>
      <c r="G442" s="135" t="s">
        <v>605</v>
      </c>
      <c r="H442" s="204" t="str">
        <f>IF(Tabela2[[#This Row],[Valor já contrado (matriz)]]=0,"Prevista","Em contratação")</f>
        <v>Em contratação</v>
      </c>
      <c r="I442" s="132" t="s">
        <v>1008</v>
      </c>
      <c r="J442" s="132" t="s">
        <v>1123</v>
      </c>
      <c r="K442" s="137">
        <v>4340</v>
      </c>
      <c r="L442" s="132" t="s">
        <v>112</v>
      </c>
      <c r="M442" s="138" t="s">
        <v>582</v>
      </c>
      <c r="N442" s="210" t="str">
        <f>IF(Tabela2[[#This Row],[Tipo]]="matriz",VLOOKUP(Tabela2[[#This Row],[N. de ordem]],Estatísticas!$A$66:$B$1048576,2,FALSE),"")</f>
        <v/>
      </c>
    </row>
    <row r="443" spans="2:14" ht="45.75" hidden="1">
      <c r="B443" s="352">
        <v>231</v>
      </c>
      <c r="C443" s="132" t="s">
        <v>1124</v>
      </c>
      <c r="D443" s="132" t="s">
        <v>180</v>
      </c>
      <c r="E443" s="204" t="s">
        <v>1007</v>
      </c>
      <c r="F443" s="132"/>
      <c r="G443" s="135" t="s">
        <v>589</v>
      </c>
      <c r="H443" s="204" t="str">
        <f>IF(Tabela2[[#This Row],[Valor já contrado (matriz)]]=0,"Prevista","Em contratação")</f>
        <v>Em contratação</v>
      </c>
      <c r="I443" s="132" t="s">
        <v>1008</v>
      </c>
      <c r="J443" s="132" t="s">
        <v>1125</v>
      </c>
      <c r="K443" s="137">
        <v>31145.919999999998</v>
      </c>
      <c r="L443" s="132" t="s">
        <v>112</v>
      </c>
      <c r="M443" s="138" t="s">
        <v>582</v>
      </c>
      <c r="N443" s="210">
        <f>IF(Tabela2[[#This Row],[Tipo]]="matriz",VLOOKUP(Tabela2[[#This Row],[N. de ordem]],Estatísticas!$A$66:$B$1048576,2,FALSE),"")</f>
        <v>20702</v>
      </c>
    </row>
    <row r="444" spans="2:14" ht="45.75" hidden="1">
      <c r="B444" s="352">
        <v>231</v>
      </c>
      <c r="C444" s="132" t="s">
        <v>1124</v>
      </c>
      <c r="D444" s="132" t="s">
        <v>180</v>
      </c>
      <c r="E444" s="204" t="s">
        <v>1007</v>
      </c>
      <c r="F444" s="132" t="s">
        <v>1126</v>
      </c>
      <c r="G444" s="135" t="s">
        <v>605</v>
      </c>
      <c r="H444" s="204" t="str">
        <f>IF(Tabela2[[#This Row],[Valor já contrado (matriz)]]=0,"Prevista","Em contratação")</f>
        <v>Em contratação</v>
      </c>
      <c r="I444" s="132" t="s">
        <v>1008</v>
      </c>
      <c r="J444" s="132" t="s">
        <v>1127</v>
      </c>
      <c r="K444" s="137">
        <v>1512</v>
      </c>
      <c r="L444" s="132" t="s">
        <v>112</v>
      </c>
      <c r="M444" s="138" t="s">
        <v>582</v>
      </c>
      <c r="N444" s="210" t="str">
        <f>IF(Tabela2[[#This Row],[Tipo]]="matriz",VLOOKUP(Tabela2[[#This Row],[N. de ordem]],Estatísticas!$A$66:$B$1048576,2,FALSE),"")</f>
        <v/>
      </c>
    </row>
    <row r="445" spans="2:14" ht="45.75" hidden="1">
      <c r="B445" s="352">
        <v>231</v>
      </c>
      <c r="C445" s="132" t="s">
        <v>1124</v>
      </c>
      <c r="D445" s="132" t="s">
        <v>180</v>
      </c>
      <c r="E445" s="204" t="s">
        <v>1007</v>
      </c>
      <c r="F445" s="132" t="s">
        <v>1128</v>
      </c>
      <c r="G445" s="135" t="s">
        <v>605</v>
      </c>
      <c r="H445" s="204" t="str">
        <f>IF(Tabela2[[#This Row],[Valor já contrado (matriz)]]=0,"Prevista","Em contratação")</f>
        <v>Em contratação</v>
      </c>
      <c r="I445" s="132" t="s">
        <v>1008</v>
      </c>
      <c r="J445" s="132" t="s">
        <v>1129</v>
      </c>
      <c r="K445" s="137">
        <v>1680</v>
      </c>
      <c r="L445" s="132" t="s">
        <v>112</v>
      </c>
      <c r="M445" s="138" t="s">
        <v>582</v>
      </c>
      <c r="N445" s="210" t="str">
        <f>IF(Tabela2[[#This Row],[Tipo]]="matriz",VLOOKUP(Tabela2[[#This Row],[N. de ordem]],Estatísticas!$A$66:$B$1048576,2,FALSE),"")</f>
        <v/>
      </c>
    </row>
    <row r="446" spans="2:14" ht="45.75" hidden="1">
      <c r="B446" s="352">
        <v>231</v>
      </c>
      <c r="C446" s="132" t="s">
        <v>1124</v>
      </c>
      <c r="D446" s="132" t="s">
        <v>180</v>
      </c>
      <c r="E446" s="204" t="s">
        <v>1007</v>
      </c>
      <c r="F446" s="132" t="s">
        <v>1130</v>
      </c>
      <c r="G446" s="135" t="s">
        <v>605</v>
      </c>
      <c r="H446" s="204" t="str">
        <f>IF(Tabela2[[#This Row],[Valor já contrado (matriz)]]=0,"Prevista","Em contratação")</f>
        <v>Em contratação</v>
      </c>
      <c r="I446" s="132" t="s">
        <v>1008</v>
      </c>
      <c r="J446" s="132" t="s">
        <v>1127</v>
      </c>
      <c r="K446" s="137">
        <v>1512</v>
      </c>
      <c r="L446" s="132" t="s">
        <v>112</v>
      </c>
      <c r="M446" s="138" t="s">
        <v>582</v>
      </c>
      <c r="N446" s="210" t="str">
        <f>IF(Tabela2[[#This Row],[Tipo]]="matriz",VLOOKUP(Tabela2[[#This Row],[N. de ordem]],Estatísticas!$A$66:$B$1048576,2,FALSE),"")</f>
        <v/>
      </c>
    </row>
    <row r="447" spans="2:14" ht="45.75" hidden="1">
      <c r="B447" s="352">
        <v>231</v>
      </c>
      <c r="C447" s="132" t="s">
        <v>1124</v>
      </c>
      <c r="D447" s="132" t="s">
        <v>180</v>
      </c>
      <c r="E447" s="204" t="s">
        <v>1007</v>
      </c>
      <c r="F447" s="132" t="s">
        <v>1131</v>
      </c>
      <c r="G447" s="135" t="s">
        <v>605</v>
      </c>
      <c r="H447" s="204" t="str">
        <f>IF(Tabela2[[#This Row],[Valor já contrado (matriz)]]=0,"Prevista","Em contratação")</f>
        <v>Em contratação</v>
      </c>
      <c r="I447" s="132" t="s">
        <v>1008</v>
      </c>
      <c r="J447" s="132" t="s">
        <v>1085</v>
      </c>
      <c r="K447" s="137">
        <v>1005</v>
      </c>
      <c r="L447" s="132" t="s">
        <v>112</v>
      </c>
      <c r="M447" s="138" t="s">
        <v>582</v>
      </c>
      <c r="N447" s="210" t="str">
        <f>IF(Tabela2[[#This Row],[Tipo]]="matriz",VLOOKUP(Tabela2[[#This Row],[N. de ordem]],Estatísticas!$A$66:$B$1048576,2,FALSE),"")</f>
        <v/>
      </c>
    </row>
    <row r="448" spans="2:14" ht="45.75" hidden="1">
      <c r="B448" s="352">
        <v>231</v>
      </c>
      <c r="C448" s="132" t="s">
        <v>1124</v>
      </c>
      <c r="D448" s="132" t="s">
        <v>180</v>
      </c>
      <c r="E448" s="204" t="s">
        <v>1007</v>
      </c>
      <c r="F448" s="132" t="s">
        <v>1132</v>
      </c>
      <c r="G448" s="135" t="s">
        <v>605</v>
      </c>
      <c r="H448" s="204" t="str">
        <f>IF(Tabela2[[#This Row],[Valor já contrado (matriz)]]=0,"Prevista","Em contratação")</f>
        <v>Em contratação</v>
      </c>
      <c r="I448" s="132" t="s">
        <v>1008</v>
      </c>
      <c r="J448" s="132" t="s">
        <v>1129</v>
      </c>
      <c r="K448" s="137">
        <v>1680</v>
      </c>
      <c r="L448" s="132" t="s">
        <v>112</v>
      </c>
      <c r="M448" s="138" t="s">
        <v>582</v>
      </c>
      <c r="N448" s="210" t="str">
        <f>IF(Tabela2[[#This Row],[Tipo]]="matriz",VLOOKUP(Tabela2[[#This Row],[N. de ordem]],Estatísticas!$A$66:$B$1048576,2,FALSE),"")</f>
        <v/>
      </c>
    </row>
    <row r="449" spans="2:14" ht="45.75" hidden="1">
      <c r="B449" s="352">
        <v>231</v>
      </c>
      <c r="C449" s="132" t="s">
        <v>1124</v>
      </c>
      <c r="D449" s="132" t="s">
        <v>180</v>
      </c>
      <c r="E449" s="204" t="s">
        <v>1007</v>
      </c>
      <c r="F449" s="132" t="s">
        <v>1133</v>
      </c>
      <c r="G449" s="135" t="s">
        <v>605</v>
      </c>
      <c r="H449" s="204" t="str">
        <f>IF(Tabela2[[#This Row],[Valor já contrado (matriz)]]=0,"Prevista","Em contratação")</f>
        <v>Em contratação</v>
      </c>
      <c r="I449" s="132" t="s">
        <v>1008</v>
      </c>
      <c r="J449" s="132" t="s">
        <v>1127</v>
      </c>
      <c r="K449" s="137">
        <v>1512</v>
      </c>
      <c r="L449" s="132" t="s">
        <v>112</v>
      </c>
      <c r="M449" s="138" t="s">
        <v>582</v>
      </c>
      <c r="N449" s="210" t="str">
        <f>IF(Tabela2[[#This Row],[Tipo]]="matriz",VLOOKUP(Tabela2[[#This Row],[N. de ordem]],Estatísticas!$A$66:$B$1048576,2,FALSE),"")</f>
        <v/>
      </c>
    </row>
    <row r="450" spans="2:14" ht="45.75" hidden="1">
      <c r="B450" s="352">
        <v>231</v>
      </c>
      <c r="C450" s="132" t="s">
        <v>1124</v>
      </c>
      <c r="D450" s="132" t="s">
        <v>180</v>
      </c>
      <c r="E450" s="204" t="s">
        <v>1007</v>
      </c>
      <c r="F450" s="132" t="s">
        <v>1134</v>
      </c>
      <c r="G450" s="135" t="s">
        <v>605</v>
      </c>
      <c r="H450" s="204" t="str">
        <f>IF(Tabela2[[#This Row],[Valor já contrado (matriz)]]=0,"Prevista","Em contratação")</f>
        <v>Em contratação</v>
      </c>
      <c r="I450" s="132" t="s">
        <v>1008</v>
      </c>
      <c r="J450" s="132" t="s">
        <v>1129</v>
      </c>
      <c r="K450" s="137">
        <v>1680</v>
      </c>
      <c r="L450" s="132" t="s">
        <v>112</v>
      </c>
      <c r="M450" s="138" t="s">
        <v>582</v>
      </c>
      <c r="N450" s="210" t="str">
        <f>IF(Tabela2[[#This Row],[Tipo]]="matriz",VLOOKUP(Tabela2[[#This Row],[N. de ordem]],Estatísticas!$A$66:$B$1048576,2,FALSE),"")</f>
        <v/>
      </c>
    </row>
    <row r="451" spans="2:14" ht="45.75" hidden="1">
      <c r="B451" s="352">
        <v>231</v>
      </c>
      <c r="C451" s="132" t="s">
        <v>1124</v>
      </c>
      <c r="D451" s="132" t="s">
        <v>180</v>
      </c>
      <c r="E451" s="204" t="s">
        <v>1007</v>
      </c>
      <c r="F451" s="132" t="s">
        <v>1135</v>
      </c>
      <c r="G451" s="135" t="s">
        <v>605</v>
      </c>
      <c r="H451" s="204" t="str">
        <f>IF(Tabela2[[#This Row],[Valor já contrado (matriz)]]=0,"Prevista","Em contratação")</f>
        <v>Em contratação</v>
      </c>
      <c r="I451" s="132" t="s">
        <v>1008</v>
      </c>
      <c r="J451" s="132" t="s">
        <v>1068</v>
      </c>
      <c r="K451" s="137">
        <v>1534</v>
      </c>
      <c r="L451" s="132" t="s">
        <v>112</v>
      </c>
      <c r="M451" s="138" t="s">
        <v>582</v>
      </c>
      <c r="N451" s="210" t="str">
        <f>IF(Tabela2[[#This Row],[Tipo]]="matriz",VLOOKUP(Tabela2[[#This Row],[N. de ordem]],Estatísticas!$A$66:$B$1048576,2,FALSE),"")</f>
        <v/>
      </c>
    </row>
    <row r="452" spans="2:14" ht="45.75" hidden="1">
      <c r="B452" s="352">
        <v>231</v>
      </c>
      <c r="C452" s="132" t="s">
        <v>1124</v>
      </c>
      <c r="D452" s="132" t="s">
        <v>180</v>
      </c>
      <c r="E452" s="204" t="s">
        <v>1007</v>
      </c>
      <c r="F452" s="132" t="s">
        <v>1136</v>
      </c>
      <c r="G452" s="135" t="s">
        <v>605</v>
      </c>
      <c r="H452" s="204" t="str">
        <f>IF(Tabela2[[#This Row],[Valor já contrado (matriz)]]=0,"Prevista","Em contratação")</f>
        <v>Em contratação</v>
      </c>
      <c r="I452" s="132" t="s">
        <v>1008</v>
      </c>
      <c r="J452" s="132" t="s">
        <v>1066</v>
      </c>
      <c r="K452" s="137">
        <v>2000</v>
      </c>
      <c r="L452" s="132" t="s">
        <v>112</v>
      </c>
      <c r="M452" s="138" t="s">
        <v>582</v>
      </c>
      <c r="N452" s="210" t="str">
        <f>IF(Tabela2[[#This Row],[Tipo]]="matriz",VLOOKUP(Tabela2[[#This Row],[N. de ordem]],Estatísticas!$A$66:$B$1048576,2,FALSE),"")</f>
        <v/>
      </c>
    </row>
    <row r="453" spans="2:14" ht="45.75" hidden="1">
      <c r="B453" s="352">
        <v>231</v>
      </c>
      <c r="C453" s="132" t="s">
        <v>1124</v>
      </c>
      <c r="D453" s="132" t="s">
        <v>180</v>
      </c>
      <c r="E453" s="204" t="s">
        <v>1007</v>
      </c>
      <c r="F453" s="132" t="s">
        <v>1137</v>
      </c>
      <c r="G453" s="135" t="s">
        <v>605</v>
      </c>
      <c r="H453" s="204" t="str">
        <f>IF(Tabela2[[#This Row],[Valor já contrado (matriz)]]=0,"Prevista","Em contratação")</f>
        <v>Em contratação</v>
      </c>
      <c r="I453" s="132" t="s">
        <v>1008</v>
      </c>
      <c r="J453" s="132" t="s">
        <v>1129</v>
      </c>
      <c r="K453" s="137">
        <v>1750</v>
      </c>
      <c r="L453" s="132" t="s">
        <v>112</v>
      </c>
      <c r="M453" s="138" t="s">
        <v>582</v>
      </c>
      <c r="N453" s="210" t="str">
        <f>IF(Tabela2[[#This Row],[Tipo]]="matriz",VLOOKUP(Tabela2[[#This Row],[N. de ordem]],Estatísticas!$A$66:$B$1048576,2,FALSE),"")</f>
        <v/>
      </c>
    </row>
    <row r="454" spans="2:14" ht="45.75" hidden="1">
      <c r="B454" s="352">
        <v>231</v>
      </c>
      <c r="C454" s="132" t="s">
        <v>1124</v>
      </c>
      <c r="D454" s="132" t="s">
        <v>180</v>
      </c>
      <c r="E454" s="204" t="s">
        <v>1007</v>
      </c>
      <c r="F454" s="132" t="s">
        <v>1138</v>
      </c>
      <c r="G454" s="135" t="s">
        <v>605</v>
      </c>
      <c r="H454" s="204" t="str">
        <f>IF(Tabela2[[#This Row],[Valor já contrado (matriz)]]=0,"Prevista","Em contratação")</f>
        <v>Em contratação</v>
      </c>
      <c r="I454" s="132" t="s">
        <v>1008</v>
      </c>
      <c r="J454" s="132" t="s">
        <v>1127</v>
      </c>
      <c r="K454" s="137">
        <v>1543.5</v>
      </c>
      <c r="L454" s="132" t="s">
        <v>112</v>
      </c>
      <c r="M454" s="138" t="s">
        <v>582</v>
      </c>
      <c r="N454" s="210" t="str">
        <f>IF(Tabela2[[#This Row],[Tipo]]="matriz",VLOOKUP(Tabela2[[#This Row],[N. de ordem]],Estatísticas!$A$66:$B$1048576,2,FALSE),"")</f>
        <v/>
      </c>
    </row>
    <row r="455" spans="2:14" ht="45.75" hidden="1">
      <c r="B455" s="352">
        <v>231</v>
      </c>
      <c r="C455" s="132" t="s">
        <v>1124</v>
      </c>
      <c r="D455" s="132" t="s">
        <v>180</v>
      </c>
      <c r="E455" s="204" t="s">
        <v>1007</v>
      </c>
      <c r="F455" s="132" t="s">
        <v>1139</v>
      </c>
      <c r="G455" s="135" t="s">
        <v>605</v>
      </c>
      <c r="H455" s="204" t="str">
        <f>IF(Tabela2[[#This Row],[Valor já contrado (matriz)]]=0,"Prevista","Em contratação")</f>
        <v>Em contratação</v>
      </c>
      <c r="I455" s="132" t="s">
        <v>1008</v>
      </c>
      <c r="J455" s="132" t="s">
        <v>1127</v>
      </c>
      <c r="K455" s="137">
        <v>1543.5</v>
      </c>
      <c r="L455" s="132" t="s">
        <v>112</v>
      </c>
      <c r="M455" s="138" t="s">
        <v>582</v>
      </c>
      <c r="N455" s="210" t="str">
        <f>IF(Tabela2[[#This Row],[Tipo]]="matriz",VLOOKUP(Tabela2[[#This Row],[N. de ordem]],Estatísticas!$A$66:$B$1048576,2,FALSE),"")</f>
        <v/>
      </c>
    </row>
    <row r="456" spans="2:14" ht="45.75" hidden="1">
      <c r="B456" s="352">
        <v>231</v>
      </c>
      <c r="C456" s="132" t="s">
        <v>1124</v>
      </c>
      <c r="D456" s="132" t="s">
        <v>180</v>
      </c>
      <c r="E456" s="204" t="s">
        <v>1007</v>
      </c>
      <c r="F456" s="132" t="s">
        <v>1140</v>
      </c>
      <c r="G456" s="135" t="s">
        <v>605</v>
      </c>
      <c r="H456" s="204" t="str">
        <f>IF(Tabela2[[#This Row],[Valor já contrado (matriz)]]=0,"Prevista","Em contratação")</f>
        <v>Em contratação</v>
      </c>
      <c r="I456" s="132" t="s">
        <v>1008</v>
      </c>
      <c r="J456" s="132" t="s">
        <v>1129</v>
      </c>
      <c r="K456" s="137">
        <v>1750</v>
      </c>
      <c r="L456" s="132" t="s">
        <v>112</v>
      </c>
      <c r="M456" s="138" t="s">
        <v>582</v>
      </c>
      <c r="N456" s="210" t="str">
        <f>IF(Tabela2[[#This Row],[Tipo]]="matriz",VLOOKUP(Tabela2[[#This Row],[N. de ordem]],Estatísticas!$A$66:$B$1048576,2,FALSE),"")</f>
        <v/>
      </c>
    </row>
    <row r="457" spans="2:14" ht="45.75" hidden="1">
      <c r="B457" s="352">
        <v>232</v>
      </c>
      <c r="C457" s="132" t="s">
        <v>872</v>
      </c>
      <c r="D457" s="132" t="s">
        <v>180</v>
      </c>
      <c r="E457" s="204" t="s">
        <v>1007</v>
      </c>
      <c r="F457" s="132"/>
      <c r="G457" s="135" t="s">
        <v>589</v>
      </c>
      <c r="H457" s="204" t="str">
        <f>IF(Tabela2[[#This Row],[Valor já contrado (matriz)]]=0,"Prevista","Em contratação")</f>
        <v>Em contratação</v>
      </c>
      <c r="I457" s="132" t="s">
        <v>1008</v>
      </c>
      <c r="J457" s="132" t="s">
        <v>1141</v>
      </c>
      <c r="K457" s="137">
        <v>36336.6</v>
      </c>
      <c r="L457" s="132" t="s">
        <v>112</v>
      </c>
      <c r="M457" s="138" t="s">
        <v>582</v>
      </c>
      <c r="N457" s="210">
        <f>IF(Tabela2[[#This Row],[Tipo]]="matriz",VLOOKUP(Tabela2[[#This Row],[N. de ordem]],Estatísticas!$A$66:$B$1048576,2,FALSE),"")</f>
        <v>21766.9</v>
      </c>
    </row>
    <row r="458" spans="2:14" ht="45.75" hidden="1">
      <c r="B458" s="352">
        <v>232</v>
      </c>
      <c r="C458" s="132" t="s">
        <v>872</v>
      </c>
      <c r="D458" s="132" t="s">
        <v>180</v>
      </c>
      <c r="E458" s="204" t="s">
        <v>1007</v>
      </c>
      <c r="F458" s="132" t="s">
        <v>1142</v>
      </c>
      <c r="G458" s="135" t="s">
        <v>605</v>
      </c>
      <c r="H458" s="204" t="str">
        <f>IF(Tabela2[[#This Row],[Valor já contrado (matriz)]]=0,"Prevista","Em contratação")</f>
        <v>Em contratação</v>
      </c>
      <c r="I458" s="132" t="s">
        <v>1008</v>
      </c>
      <c r="J458" s="132" t="s">
        <v>1071</v>
      </c>
      <c r="K458" s="137">
        <v>2450</v>
      </c>
      <c r="L458" s="132" t="s">
        <v>112</v>
      </c>
      <c r="M458" s="138" t="s">
        <v>582</v>
      </c>
      <c r="N458" s="210" t="str">
        <f>IF(Tabela2[[#This Row],[Tipo]]="matriz",VLOOKUP(Tabela2[[#This Row],[N. de ordem]],Estatísticas!$A$66:$B$1048576,2,FALSE),"")</f>
        <v/>
      </c>
    </row>
    <row r="459" spans="2:14" ht="45.75" hidden="1">
      <c r="B459" s="352">
        <v>232</v>
      </c>
      <c r="C459" s="132" t="s">
        <v>872</v>
      </c>
      <c r="D459" s="132" t="s">
        <v>180</v>
      </c>
      <c r="E459" s="204" t="s">
        <v>1007</v>
      </c>
      <c r="F459" s="132" t="s">
        <v>1143</v>
      </c>
      <c r="G459" s="135" t="s">
        <v>605</v>
      </c>
      <c r="H459" s="204" t="str">
        <f>IF(Tabela2[[#This Row],[Valor já contrado (matriz)]]=0,"Prevista","Em contratação")</f>
        <v>Em contratação</v>
      </c>
      <c r="I459" s="132" t="s">
        <v>1008</v>
      </c>
      <c r="J459" s="132" t="s">
        <v>1144</v>
      </c>
      <c r="K459" s="137">
        <v>2352</v>
      </c>
      <c r="L459" s="132" t="s">
        <v>112</v>
      </c>
      <c r="M459" s="138" t="s">
        <v>582</v>
      </c>
      <c r="N459" s="210" t="str">
        <f>IF(Tabela2[[#This Row],[Tipo]]="matriz",VLOOKUP(Tabela2[[#This Row],[N. de ordem]],Estatísticas!$A$66:$B$1048576,2,FALSE),"")</f>
        <v/>
      </c>
    </row>
    <row r="460" spans="2:14" ht="45.75" hidden="1">
      <c r="B460" s="352">
        <v>232</v>
      </c>
      <c r="C460" s="132" t="s">
        <v>872</v>
      </c>
      <c r="D460" s="132" t="s">
        <v>180</v>
      </c>
      <c r="E460" s="204" t="s">
        <v>1007</v>
      </c>
      <c r="F460" s="132" t="s">
        <v>1145</v>
      </c>
      <c r="G460" s="135" t="s">
        <v>605</v>
      </c>
      <c r="H460" s="204" t="str">
        <f>IF(Tabela2[[#This Row],[Valor já contrado (matriz)]]=0,"Prevista","Em contratação")</f>
        <v>Em contratação</v>
      </c>
      <c r="I460" s="132" t="s">
        <v>1008</v>
      </c>
      <c r="J460" s="132" t="s">
        <v>1146</v>
      </c>
      <c r="K460" s="137">
        <v>3020.55</v>
      </c>
      <c r="L460" s="132" t="s">
        <v>112</v>
      </c>
      <c r="M460" s="138" t="s">
        <v>582</v>
      </c>
      <c r="N460" s="210" t="str">
        <f>IF(Tabela2[[#This Row],[Tipo]]="matriz",VLOOKUP(Tabela2[[#This Row],[N. de ordem]],Estatísticas!$A$66:$B$1048576,2,FALSE),"")</f>
        <v/>
      </c>
    </row>
    <row r="461" spans="2:14" ht="45.75" hidden="1">
      <c r="B461" s="352">
        <v>232</v>
      </c>
      <c r="C461" s="132" t="s">
        <v>872</v>
      </c>
      <c r="D461" s="132" t="s">
        <v>180</v>
      </c>
      <c r="E461" s="204" t="s">
        <v>1007</v>
      </c>
      <c r="F461" s="132" t="s">
        <v>1147</v>
      </c>
      <c r="G461" s="135" t="s">
        <v>605</v>
      </c>
      <c r="H461" s="204" t="str">
        <f>IF(Tabela2[[#This Row],[Valor já contrado (matriz)]]=0,"Prevista","Em contratação")</f>
        <v>Em contratação</v>
      </c>
      <c r="I461" s="132" t="s">
        <v>1008</v>
      </c>
      <c r="J461" s="132" t="s">
        <v>1148</v>
      </c>
      <c r="K461" s="137">
        <v>1274</v>
      </c>
      <c r="L461" s="132" t="s">
        <v>112</v>
      </c>
      <c r="M461" s="138" t="s">
        <v>582</v>
      </c>
      <c r="N461" s="210" t="str">
        <f>IF(Tabela2[[#This Row],[Tipo]]="matriz",VLOOKUP(Tabela2[[#This Row],[N. de ordem]],Estatísticas!$A$66:$B$1048576,2,FALSE),"")</f>
        <v/>
      </c>
    </row>
    <row r="462" spans="2:14" ht="45.75" hidden="1">
      <c r="B462" s="352">
        <v>232</v>
      </c>
      <c r="C462" s="132" t="s">
        <v>872</v>
      </c>
      <c r="D462" s="132" t="s">
        <v>180</v>
      </c>
      <c r="E462" s="204" t="s">
        <v>1007</v>
      </c>
      <c r="F462" s="132" t="s">
        <v>1149</v>
      </c>
      <c r="G462" s="135" t="s">
        <v>605</v>
      </c>
      <c r="H462" s="204" t="str">
        <f>IF(Tabela2[[#This Row],[Valor já contrado (matriz)]]=0,"Prevista","Em contratação")</f>
        <v>Em contratação</v>
      </c>
      <c r="I462" s="132" t="s">
        <v>1008</v>
      </c>
      <c r="J462" s="132" t="s">
        <v>1150</v>
      </c>
      <c r="K462" s="137">
        <v>5438.95</v>
      </c>
      <c r="L462" s="132" t="s">
        <v>112</v>
      </c>
      <c r="M462" s="138" t="s">
        <v>582</v>
      </c>
      <c r="N462" s="210" t="str">
        <f>IF(Tabela2[[#This Row],[Tipo]]="matriz",VLOOKUP(Tabela2[[#This Row],[N. de ordem]],Estatísticas!$A$66:$B$1048576,2,FALSE),"")</f>
        <v/>
      </c>
    </row>
    <row r="463" spans="2:14" ht="45.75" hidden="1">
      <c r="B463" s="352">
        <v>232</v>
      </c>
      <c r="C463" s="132" t="s">
        <v>872</v>
      </c>
      <c r="D463" s="132" t="s">
        <v>180</v>
      </c>
      <c r="E463" s="204" t="s">
        <v>1007</v>
      </c>
      <c r="F463" s="132" t="s">
        <v>1151</v>
      </c>
      <c r="G463" s="135" t="s">
        <v>605</v>
      </c>
      <c r="H463" s="204" t="str">
        <f>IF(Tabela2[[#This Row],[Valor já contrado (matriz)]]=0,"Prevista","Em contratação")</f>
        <v>Em contratação</v>
      </c>
      <c r="I463" s="132" t="s">
        <v>1008</v>
      </c>
      <c r="J463" s="132" t="s">
        <v>1071</v>
      </c>
      <c r="K463" s="137">
        <v>2450</v>
      </c>
      <c r="L463" s="132" t="s">
        <v>112</v>
      </c>
      <c r="M463" s="138" t="s">
        <v>582</v>
      </c>
      <c r="N463" s="210" t="str">
        <f>IF(Tabela2[[#This Row],[Tipo]]="matriz",VLOOKUP(Tabela2[[#This Row],[N. de ordem]],Estatísticas!$A$66:$B$1048576,2,FALSE),"")</f>
        <v/>
      </c>
    </row>
    <row r="464" spans="2:14" ht="45.75" hidden="1">
      <c r="B464" s="352">
        <v>232</v>
      </c>
      <c r="C464" s="132" t="s">
        <v>872</v>
      </c>
      <c r="D464" s="132" t="s">
        <v>180</v>
      </c>
      <c r="E464" s="204" t="s">
        <v>1007</v>
      </c>
      <c r="F464" s="132" t="s">
        <v>1152</v>
      </c>
      <c r="G464" s="135" t="s">
        <v>605</v>
      </c>
      <c r="H464" s="204" t="str">
        <f>IF(Tabela2[[#This Row],[Valor já contrado (matriz)]]=0,"Prevista","Em contratação")</f>
        <v>Em contratação</v>
      </c>
      <c r="I464" s="132" t="s">
        <v>1008</v>
      </c>
      <c r="J464" s="132" t="s">
        <v>1153</v>
      </c>
      <c r="K464" s="137">
        <v>4781.3999999999996</v>
      </c>
      <c r="L464" s="132" t="s">
        <v>112</v>
      </c>
      <c r="M464" s="138" t="s">
        <v>582</v>
      </c>
      <c r="N464" s="210" t="str">
        <f>IF(Tabela2[[#This Row],[Tipo]]="matriz",VLOOKUP(Tabela2[[#This Row],[N. de ordem]],Estatísticas!$A$66:$B$1048576,2,FALSE),"")</f>
        <v/>
      </c>
    </row>
    <row r="465" spans="2:14" ht="45.75" hidden="1">
      <c r="B465" s="352">
        <v>233</v>
      </c>
      <c r="C465" s="132" t="s">
        <v>873</v>
      </c>
      <c r="D465" s="132" t="s">
        <v>180</v>
      </c>
      <c r="E465" s="204" t="s">
        <v>1007</v>
      </c>
      <c r="F465" s="132"/>
      <c r="G465" s="135" t="s">
        <v>589</v>
      </c>
      <c r="H465" s="204" t="str">
        <f>IF(Tabela2[[#This Row],[Valor já contrado (matriz)]]=0,"Prevista","Em contratação")</f>
        <v>Em contratação</v>
      </c>
      <c r="I465" s="132" t="s">
        <v>1008</v>
      </c>
      <c r="J465" s="132" t="s">
        <v>1154</v>
      </c>
      <c r="K465" s="137">
        <v>41623.599999999999</v>
      </c>
      <c r="L465" s="132" t="s">
        <v>112</v>
      </c>
      <c r="M465" s="138" t="s">
        <v>582</v>
      </c>
      <c r="N465" s="210">
        <f>IF(Tabela2[[#This Row],[Tipo]]="matriz",VLOOKUP(Tabela2[[#This Row],[N. de ordem]],Estatísticas!$A$66:$B$1048576,2,FALSE),"")</f>
        <v>34450.299999999996</v>
      </c>
    </row>
    <row r="466" spans="2:14" ht="45.75" hidden="1">
      <c r="B466" s="352">
        <v>233</v>
      </c>
      <c r="C466" s="132" t="s">
        <v>873</v>
      </c>
      <c r="D466" s="132" t="s">
        <v>180</v>
      </c>
      <c r="E466" s="204" t="s">
        <v>1007</v>
      </c>
      <c r="F466" s="132" t="s">
        <v>1155</v>
      </c>
      <c r="G466" s="135" t="s">
        <v>605</v>
      </c>
      <c r="H466" s="132" t="s">
        <v>626</v>
      </c>
      <c r="I466" s="132" t="s">
        <v>1008</v>
      </c>
      <c r="J466" s="132" t="s">
        <v>1085</v>
      </c>
      <c r="K466" s="137">
        <v>853.5</v>
      </c>
      <c r="L466" s="132" t="s">
        <v>112</v>
      </c>
      <c r="M466" s="138" t="s">
        <v>582</v>
      </c>
      <c r="N466" s="210" t="str">
        <f>IF(Tabela2[[#This Row],[Tipo]]="matriz",VLOOKUP(Tabela2[[#This Row],[N. de ordem]],Estatísticas!$A$66:$B$1048576,2,FALSE),"")</f>
        <v/>
      </c>
    </row>
    <row r="467" spans="2:14" ht="45.75" hidden="1">
      <c r="B467" s="352">
        <v>233</v>
      </c>
      <c r="C467" s="132" t="s">
        <v>873</v>
      </c>
      <c r="D467" s="132" t="s">
        <v>180</v>
      </c>
      <c r="E467" s="204" t="s">
        <v>1007</v>
      </c>
      <c r="F467" s="132" t="s">
        <v>1156</v>
      </c>
      <c r="G467" s="135" t="s">
        <v>605</v>
      </c>
      <c r="H467" s="132" t="s">
        <v>626</v>
      </c>
      <c r="I467" s="132" t="s">
        <v>1008</v>
      </c>
      <c r="J467" s="132" t="s">
        <v>1085</v>
      </c>
      <c r="K467" s="137">
        <v>1525.8</v>
      </c>
      <c r="L467" s="132" t="s">
        <v>112</v>
      </c>
      <c r="M467" s="138" t="s">
        <v>582</v>
      </c>
      <c r="N467" s="210" t="str">
        <f>IF(Tabela2[[#This Row],[Tipo]]="matriz",VLOOKUP(Tabela2[[#This Row],[N. de ordem]],Estatísticas!$A$66:$B$1048576,2,FALSE),"")</f>
        <v/>
      </c>
    </row>
    <row r="468" spans="2:14" ht="45.75" hidden="1">
      <c r="B468" s="352">
        <v>233</v>
      </c>
      <c r="C468" s="132" t="s">
        <v>873</v>
      </c>
      <c r="D468" s="132" t="s">
        <v>180</v>
      </c>
      <c r="E468" s="204" t="s">
        <v>1007</v>
      </c>
      <c r="F468" s="132" t="s">
        <v>1157</v>
      </c>
      <c r="G468" s="135" t="s">
        <v>605</v>
      </c>
      <c r="H468" s="132" t="s">
        <v>626</v>
      </c>
      <c r="I468" s="132" t="s">
        <v>1008</v>
      </c>
      <c r="J468" s="132" t="s">
        <v>1085</v>
      </c>
      <c r="K468" s="137">
        <v>1525.8</v>
      </c>
      <c r="L468" s="132" t="s">
        <v>112</v>
      </c>
      <c r="M468" s="138" t="s">
        <v>582</v>
      </c>
      <c r="N468" s="210" t="str">
        <f>IF(Tabela2[[#This Row],[Tipo]]="matriz",VLOOKUP(Tabela2[[#This Row],[N. de ordem]],Estatísticas!$A$66:$B$1048576,2,FALSE),"")</f>
        <v/>
      </c>
    </row>
    <row r="469" spans="2:14" ht="45.75" hidden="1">
      <c r="B469" s="352">
        <v>233</v>
      </c>
      <c r="C469" s="132" t="s">
        <v>873</v>
      </c>
      <c r="D469" s="132" t="s">
        <v>180</v>
      </c>
      <c r="E469" s="204" t="s">
        <v>1007</v>
      </c>
      <c r="F469" s="132" t="s">
        <v>1158</v>
      </c>
      <c r="G469" s="135" t="s">
        <v>605</v>
      </c>
      <c r="H469" s="132" t="s">
        <v>626</v>
      </c>
      <c r="I469" s="132" t="s">
        <v>1008</v>
      </c>
      <c r="J469" s="132" t="s">
        <v>1085</v>
      </c>
      <c r="K469" s="137">
        <v>853.5</v>
      </c>
      <c r="L469" s="132" t="s">
        <v>112</v>
      </c>
      <c r="M469" s="138" t="s">
        <v>582</v>
      </c>
      <c r="N469" s="210" t="str">
        <f>IF(Tabela2[[#This Row],[Tipo]]="matriz",VLOOKUP(Tabela2[[#This Row],[N. de ordem]],Estatísticas!$A$66:$B$1048576,2,FALSE),"")</f>
        <v/>
      </c>
    </row>
    <row r="470" spans="2:14" ht="45.75" hidden="1">
      <c r="B470" s="352">
        <v>233</v>
      </c>
      <c r="C470" s="132" t="s">
        <v>873</v>
      </c>
      <c r="D470" s="132" t="s">
        <v>180</v>
      </c>
      <c r="E470" s="204" t="s">
        <v>1007</v>
      </c>
      <c r="F470" s="204" t="s">
        <v>1159</v>
      </c>
      <c r="G470" s="135" t="s">
        <v>605</v>
      </c>
      <c r="H470" s="132" t="s">
        <v>626</v>
      </c>
      <c r="I470" s="132" t="s">
        <v>1008</v>
      </c>
      <c r="J470" s="132" t="s">
        <v>1085</v>
      </c>
      <c r="K470" s="137">
        <v>1005</v>
      </c>
      <c r="L470" s="132" t="s">
        <v>112</v>
      </c>
      <c r="M470" s="138" t="s">
        <v>582</v>
      </c>
      <c r="N470" s="210" t="str">
        <f>IF(Tabela2[[#This Row],[Tipo]]="matriz",VLOOKUP(Tabela2[[#This Row],[N. de ordem]],Estatísticas!$A$66:$B$1048576,2,FALSE),"")</f>
        <v/>
      </c>
    </row>
    <row r="471" spans="2:14" ht="45.75" hidden="1">
      <c r="B471" s="352">
        <v>233</v>
      </c>
      <c r="C471" s="132" t="s">
        <v>873</v>
      </c>
      <c r="D471" s="132" t="s">
        <v>180</v>
      </c>
      <c r="E471" s="204" t="s">
        <v>1007</v>
      </c>
      <c r="F471" s="204" t="s">
        <v>1160</v>
      </c>
      <c r="G471" s="135" t="s">
        <v>605</v>
      </c>
      <c r="H471" s="132" t="s">
        <v>626</v>
      </c>
      <c r="I471" s="132" t="s">
        <v>1008</v>
      </c>
      <c r="J471" s="132" t="s">
        <v>1085</v>
      </c>
      <c r="K471" s="137">
        <v>1005</v>
      </c>
      <c r="L471" s="132" t="s">
        <v>112</v>
      </c>
      <c r="M471" s="138" t="s">
        <v>582</v>
      </c>
      <c r="N471" s="210" t="str">
        <f>IF(Tabela2[[#This Row],[Tipo]]="matriz",VLOOKUP(Tabela2[[#This Row],[N. de ordem]],Estatísticas!$A$66:$B$1048576,2,FALSE),"")</f>
        <v/>
      </c>
    </row>
    <row r="472" spans="2:14" ht="45.75" hidden="1">
      <c r="B472" s="352">
        <v>233</v>
      </c>
      <c r="C472" s="132" t="s">
        <v>873</v>
      </c>
      <c r="D472" s="132" t="s">
        <v>180</v>
      </c>
      <c r="E472" s="204" t="s">
        <v>1007</v>
      </c>
      <c r="F472" s="204" t="s">
        <v>1161</v>
      </c>
      <c r="G472" s="135" t="s">
        <v>605</v>
      </c>
      <c r="H472" s="132" t="s">
        <v>626</v>
      </c>
      <c r="I472" s="132" t="s">
        <v>1008</v>
      </c>
      <c r="J472" s="132" t="s">
        <v>1085</v>
      </c>
      <c r="K472" s="137">
        <v>853.5</v>
      </c>
      <c r="L472" s="132" t="s">
        <v>112</v>
      </c>
      <c r="M472" s="138" t="s">
        <v>582</v>
      </c>
      <c r="N472" s="210" t="str">
        <f>IF(Tabela2[[#This Row],[Tipo]]="matriz",VLOOKUP(Tabela2[[#This Row],[N. de ordem]],Estatísticas!$A$66:$B$1048576,2,FALSE),"")</f>
        <v/>
      </c>
    </row>
    <row r="473" spans="2:14" ht="45.75" hidden="1">
      <c r="B473" s="352">
        <v>233</v>
      </c>
      <c r="C473" s="132" t="s">
        <v>873</v>
      </c>
      <c r="D473" s="132" t="s">
        <v>180</v>
      </c>
      <c r="E473" s="204" t="s">
        <v>1007</v>
      </c>
      <c r="F473" s="204" t="s">
        <v>1162</v>
      </c>
      <c r="G473" s="135" t="s">
        <v>605</v>
      </c>
      <c r="H473" s="132" t="s">
        <v>626</v>
      </c>
      <c r="I473" s="132" t="s">
        <v>1008</v>
      </c>
      <c r="J473" s="132" t="s">
        <v>1085</v>
      </c>
      <c r="K473" s="137">
        <v>1005</v>
      </c>
      <c r="L473" s="132" t="s">
        <v>112</v>
      </c>
      <c r="M473" s="138" t="s">
        <v>582</v>
      </c>
      <c r="N473" s="210" t="str">
        <f>IF(Tabela2[[#This Row],[Tipo]]="matriz",VLOOKUP(Tabela2[[#This Row],[N. de ordem]],Estatísticas!$A$66:$B$1048576,2,FALSE),"")</f>
        <v/>
      </c>
    </row>
    <row r="474" spans="2:14" ht="45.75" hidden="1">
      <c r="B474" s="352">
        <v>233</v>
      </c>
      <c r="C474" s="132" t="s">
        <v>873</v>
      </c>
      <c r="D474" s="132" t="s">
        <v>180</v>
      </c>
      <c r="E474" s="204" t="s">
        <v>1007</v>
      </c>
      <c r="F474" s="204" t="s">
        <v>1163</v>
      </c>
      <c r="G474" s="135" t="s">
        <v>605</v>
      </c>
      <c r="H474" s="132" t="s">
        <v>626</v>
      </c>
      <c r="I474" s="132" t="s">
        <v>1008</v>
      </c>
      <c r="J474" s="132" t="s">
        <v>1085</v>
      </c>
      <c r="K474" s="137">
        <v>1525.8</v>
      </c>
      <c r="L474" s="132" t="s">
        <v>112</v>
      </c>
      <c r="M474" s="138" t="s">
        <v>582</v>
      </c>
      <c r="N474" s="210" t="str">
        <f>IF(Tabela2[[#This Row],[Tipo]]="matriz",VLOOKUP(Tabela2[[#This Row],[N. de ordem]],Estatísticas!$A$66:$B$1048576,2,FALSE),"")</f>
        <v/>
      </c>
    </row>
    <row r="475" spans="2:14" ht="45.75" hidden="1">
      <c r="B475" s="352">
        <v>233</v>
      </c>
      <c r="C475" s="132" t="s">
        <v>873</v>
      </c>
      <c r="D475" s="132" t="s">
        <v>180</v>
      </c>
      <c r="E475" s="204" t="s">
        <v>1007</v>
      </c>
      <c r="F475" s="204" t="s">
        <v>1164</v>
      </c>
      <c r="G475" s="135" t="s">
        <v>605</v>
      </c>
      <c r="H475" s="132" t="s">
        <v>626</v>
      </c>
      <c r="I475" s="132" t="s">
        <v>1008</v>
      </c>
      <c r="J475" s="132" t="s">
        <v>1085</v>
      </c>
      <c r="K475" s="137">
        <v>1525.8</v>
      </c>
      <c r="L475" s="132" t="s">
        <v>112</v>
      </c>
      <c r="M475" s="138" t="s">
        <v>582</v>
      </c>
      <c r="N475" s="210" t="str">
        <f>IF(Tabela2[[#This Row],[Tipo]]="matriz",VLOOKUP(Tabela2[[#This Row],[N. de ordem]],Estatísticas!$A$66:$B$1048576,2,FALSE),"")</f>
        <v/>
      </c>
    </row>
    <row r="476" spans="2:14" ht="45.75" hidden="1">
      <c r="B476" s="352">
        <v>233</v>
      </c>
      <c r="C476" s="132" t="s">
        <v>873</v>
      </c>
      <c r="D476" s="132" t="s">
        <v>180</v>
      </c>
      <c r="E476" s="204" t="s">
        <v>1007</v>
      </c>
      <c r="F476" s="204" t="s">
        <v>1165</v>
      </c>
      <c r="G476" s="135" t="s">
        <v>605</v>
      </c>
      <c r="H476" s="132" t="s">
        <v>626</v>
      </c>
      <c r="I476" s="132" t="s">
        <v>1008</v>
      </c>
      <c r="J476" s="132" t="s">
        <v>1085</v>
      </c>
      <c r="K476" s="137">
        <v>853.5</v>
      </c>
      <c r="L476" s="132" t="s">
        <v>112</v>
      </c>
      <c r="M476" s="138" t="s">
        <v>582</v>
      </c>
      <c r="N476" s="210" t="str">
        <f>IF(Tabela2[[#This Row],[Tipo]]="matriz",VLOOKUP(Tabela2[[#This Row],[N. de ordem]],Estatísticas!$A$66:$B$1048576,2,FALSE),"")</f>
        <v/>
      </c>
    </row>
    <row r="477" spans="2:14" ht="45.75" hidden="1">
      <c r="B477" s="352">
        <v>233</v>
      </c>
      <c r="C477" s="132" t="s">
        <v>873</v>
      </c>
      <c r="D477" s="132" t="s">
        <v>180</v>
      </c>
      <c r="E477" s="204" t="s">
        <v>1007</v>
      </c>
      <c r="F477" s="204" t="s">
        <v>1166</v>
      </c>
      <c r="G477" s="135" t="s">
        <v>605</v>
      </c>
      <c r="H477" s="132" t="s">
        <v>626</v>
      </c>
      <c r="I477" s="132" t="s">
        <v>1008</v>
      </c>
      <c r="J477" s="132" t="s">
        <v>1085</v>
      </c>
      <c r="K477" s="137">
        <v>1005</v>
      </c>
      <c r="L477" s="132" t="s">
        <v>112</v>
      </c>
      <c r="M477" s="138" t="s">
        <v>582</v>
      </c>
      <c r="N477" s="210" t="str">
        <f>IF(Tabela2[[#This Row],[Tipo]]="matriz",VLOOKUP(Tabela2[[#This Row],[N. de ordem]],Estatísticas!$A$66:$B$1048576,2,FALSE),"")</f>
        <v/>
      </c>
    </row>
    <row r="478" spans="2:14" ht="45.75" hidden="1">
      <c r="B478" s="352">
        <v>233</v>
      </c>
      <c r="C478" s="132" t="s">
        <v>873</v>
      </c>
      <c r="D478" s="132" t="s">
        <v>180</v>
      </c>
      <c r="E478" s="204" t="s">
        <v>1007</v>
      </c>
      <c r="F478" s="204" t="s">
        <v>1167</v>
      </c>
      <c r="G478" s="135" t="s">
        <v>605</v>
      </c>
      <c r="H478" s="132" t="s">
        <v>626</v>
      </c>
      <c r="I478" s="132" t="s">
        <v>1008</v>
      </c>
      <c r="J478" s="132" t="s">
        <v>1085</v>
      </c>
      <c r="K478" s="137">
        <v>1525.8</v>
      </c>
      <c r="L478" s="132" t="s">
        <v>112</v>
      </c>
      <c r="M478" s="138" t="s">
        <v>582</v>
      </c>
      <c r="N478" s="210" t="str">
        <f>IF(Tabela2[[#This Row],[Tipo]]="matriz",VLOOKUP(Tabela2[[#This Row],[N. de ordem]],Estatísticas!$A$66:$B$1048576,2,FALSE),"")</f>
        <v/>
      </c>
    </row>
    <row r="479" spans="2:14" ht="45.75" hidden="1">
      <c r="B479" s="352">
        <v>233</v>
      </c>
      <c r="C479" s="132" t="s">
        <v>873</v>
      </c>
      <c r="D479" s="132" t="s">
        <v>180</v>
      </c>
      <c r="E479" s="204" t="s">
        <v>1007</v>
      </c>
      <c r="F479" s="204" t="s">
        <v>1168</v>
      </c>
      <c r="G479" s="135" t="s">
        <v>605</v>
      </c>
      <c r="H479" s="132" t="s">
        <v>626</v>
      </c>
      <c r="I479" s="132" t="s">
        <v>1008</v>
      </c>
      <c r="J479" s="132" t="s">
        <v>1085</v>
      </c>
      <c r="K479" s="137">
        <v>853.5</v>
      </c>
      <c r="L479" s="132" t="s">
        <v>112</v>
      </c>
      <c r="M479" s="138" t="s">
        <v>582</v>
      </c>
      <c r="N479" s="210" t="str">
        <f>IF(Tabela2[[#This Row],[Tipo]]="matriz",VLOOKUP(Tabela2[[#This Row],[N. de ordem]],Estatísticas!$A$66:$B$1048576,2,FALSE),"")</f>
        <v/>
      </c>
    </row>
    <row r="480" spans="2:14" ht="45.75" hidden="1">
      <c r="B480" s="352">
        <v>233</v>
      </c>
      <c r="C480" s="132" t="s">
        <v>873</v>
      </c>
      <c r="D480" s="132" t="s">
        <v>180</v>
      </c>
      <c r="E480" s="204" t="s">
        <v>1007</v>
      </c>
      <c r="F480" s="204" t="s">
        <v>1169</v>
      </c>
      <c r="G480" s="135" t="s">
        <v>605</v>
      </c>
      <c r="H480" s="132" t="s">
        <v>626</v>
      </c>
      <c r="I480" s="132" t="s">
        <v>1008</v>
      </c>
      <c r="J480" s="132" t="s">
        <v>1085</v>
      </c>
      <c r="K480" s="137">
        <v>1005</v>
      </c>
      <c r="L480" s="132" t="s">
        <v>112</v>
      </c>
      <c r="M480" s="138" t="s">
        <v>582</v>
      </c>
      <c r="N480" s="210" t="str">
        <f>IF(Tabela2[[#This Row],[Tipo]]="matriz",VLOOKUP(Tabela2[[#This Row],[N. de ordem]],Estatísticas!$A$66:$B$1048576,2,FALSE),"")</f>
        <v/>
      </c>
    </row>
    <row r="481" spans="2:14" ht="45.75" hidden="1">
      <c r="B481" s="352">
        <v>233</v>
      </c>
      <c r="C481" s="132" t="s">
        <v>873</v>
      </c>
      <c r="D481" s="132" t="s">
        <v>180</v>
      </c>
      <c r="E481" s="204" t="s">
        <v>1007</v>
      </c>
      <c r="F481" s="204" t="s">
        <v>1170</v>
      </c>
      <c r="G481" s="135" t="s">
        <v>605</v>
      </c>
      <c r="H481" s="132" t="s">
        <v>626</v>
      </c>
      <c r="I481" s="132" t="s">
        <v>1008</v>
      </c>
      <c r="J481" s="132" t="s">
        <v>1085</v>
      </c>
      <c r="K481" s="137">
        <v>1525.8</v>
      </c>
      <c r="L481" s="132" t="s">
        <v>112</v>
      </c>
      <c r="M481" s="138" t="s">
        <v>582</v>
      </c>
      <c r="N481" s="210" t="str">
        <f>IF(Tabela2[[#This Row],[Tipo]]="matriz",VLOOKUP(Tabela2[[#This Row],[N. de ordem]],Estatísticas!$A$66:$B$1048576,2,FALSE),"")</f>
        <v/>
      </c>
    </row>
    <row r="482" spans="2:14" ht="45.75" hidden="1">
      <c r="B482" s="352">
        <v>233</v>
      </c>
      <c r="C482" s="132" t="s">
        <v>873</v>
      </c>
      <c r="D482" s="132" t="s">
        <v>180</v>
      </c>
      <c r="E482" s="204" t="s">
        <v>1007</v>
      </c>
      <c r="F482" s="204" t="s">
        <v>1171</v>
      </c>
      <c r="G482" s="135" t="s">
        <v>605</v>
      </c>
      <c r="H482" s="132" t="s">
        <v>626</v>
      </c>
      <c r="I482" s="132" t="s">
        <v>1008</v>
      </c>
      <c r="J482" s="132" t="s">
        <v>1085</v>
      </c>
      <c r="K482" s="137">
        <v>1525.8</v>
      </c>
      <c r="L482" s="132" t="s">
        <v>112</v>
      </c>
      <c r="M482" s="138" t="s">
        <v>582</v>
      </c>
      <c r="N482" s="210" t="str">
        <f>IF(Tabela2[[#This Row],[Tipo]]="matriz",VLOOKUP(Tabela2[[#This Row],[N. de ordem]],Estatísticas!$A$66:$B$1048576,2,FALSE),"")</f>
        <v/>
      </c>
    </row>
    <row r="483" spans="2:14" ht="45.75" hidden="1">
      <c r="B483" s="352">
        <v>233</v>
      </c>
      <c r="C483" s="132" t="s">
        <v>873</v>
      </c>
      <c r="D483" s="132" t="s">
        <v>180</v>
      </c>
      <c r="E483" s="204" t="s">
        <v>1007</v>
      </c>
      <c r="F483" s="204" t="s">
        <v>1172</v>
      </c>
      <c r="G483" s="135" t="s">
        <v>605</v>
      </c>
      <c r="H483" s="132" t="s">
        <v>626</v>
      </c>
      <c r="I483" s="132" t="s">
        <v>1008</v>
      </c>
      <c r="J483" s="132" t="s">
        <v>1085</v>
      </c>
      <c r="K483" s="137">
        <v>1005</v>
      </c>
      <c r="L483" s="132" t="s">
        <v>112</v>
      </c>
      <c r="M483" s="138" t="s">
        <v>582</v>
      </c>
      <c r="N483" s="210" t="str">
        <f>IF(Tabela2[[#This Row],[Tipo]]="matriz",VLOOKUP(Tabela2[[#This Row],[N. de ordem]],Estatísticas!$A$66:$B$1048576,2,FALSE),"")</f>
        <v/>
      </c>
    </row>
    <row r="484" spans="2:14" ht="45.75" hidden="1">
      <c r="B484" s="352">
        <v>233</v>
      </c>
      <c r="C484" s="132" t="s">
        <v>873</v>
      </c>
      <c r="D484" s="132" t="s">
        <v>180</v>
      </c>
      <c r="E484" s="204" t="s">
        <v>1007</v>
      </c>
      <c r="F484" s="204" t="s">
        <v>1173</v>
      </c>
      <c r="G484" s="135" t="s">
        <v>605</v>
      </c>
      <c r="H484" s="132" t="s">
        <v>626</v>
      </c>
      <c r="I484" s="132" t="s">
        <v>1008</v>
      </c>
      <c r="J484" s="132" t="s">
        <v>1085</v>
      </c>
      <c r="K484" s="137">
        <v>853.5</v>
      </c>
      <c r="L484" s="132" t="s">
        <v>112</v>
      </c>
      <c r="M484" s="138" t="s">
        <v>582</v>
      </c>
      <c r="N484" s="210" t="str">
        <f>IF(Tabela2[[#This Row],[Tipo]]="matriz",VLOOKUP(Tabela2[[#This Row],[N. de ordem]],Estatísticas!$A$66:$B$1048576,2,FALSE),"")</f>
        <v/>
      </c>
    </row>
    <row r="485" spans="2:14" ht="45.75" hidden="1">
      <c r="B485" s="352">
        <v>233</v>
      </c>
      <c r="C485" s="132" t="s">
        <v>873</v>
      </c>
      <c r="D485" s="132" t="s">
        <v>180</v>
      </c>
      <c r="E485" s="204" t="s">
        <v>1007</v>
      </c>
      <c r="F485" s="204" t="s">
        <v>1174</v>
      </c>
      <c r="G485" s="135" t="s">
        <v>605</v>
      </c>
      <c r="H485" s="132" t="s">
        <v>626</v>
      </c>
      <c r="I485" s="132" t="s">
        <v>1008</v>
      </c>
      <c r="J485" s="132" t="s">
        <v>1085</v>
      </c>
      <c r="K485" s="137">
        <v>853.5</v>
      </c>
      <c r="L485" s="132" t="s">
        <v>112</v>
      </c>
      <c r="M485" s="138" t="s">
        <v>582</v>
      </c>
      <c r="N485" s="210" t="str">
        <f>IF(Tabela2[[#This Row],[Tipo]]="matriz",VLOOKUP(Tabela2[[#This Row],[N. de ordem]],Estatísticas!$A$66:$B$1048576,2,FALSE),"")</f>
        <v/>
      </c>
    </row>
    <row r="486" spans="2:14" ht="45.75" hidden="1">
      <c r="B486" s="352">
        <v>233</v>
      </c>
      <c r="C486" s="132" t="s">
        <v>873</v>
      </c>
      <c r="D486" s="132" t="s">
        <v>180</v>
      </c>
      <c r="E486" s="204" t="s">
        <v>1007</v>
      </c>
      <c r="F486" s="204" t="s">
        <v>1175</v>
      </c>
      <c r="G486" s="135" t="s">
        <v>605</v>
      </c>
      <c r="H486" s="132" t="s">
        <v>626</v>
      </c>
      <c r="I486" s="132" t="s">
        <v>1008</v>
      </c>
      <c r="J486" s="132" t="s">
        <v>1085</v>
      </c>
      <c r="K486" s="137">
        <v>1525.8</v>
      </c>
      <c r="L486" s="132" t="s">
        <v>112</v>
      </c>
      <c r="M486" s="138" t="s">
        <v>582</v>
      </c>
      <c r="N486" s="210" t="str">
        <f>IF(Tabela2[[#This Row],[Tipo]]="matriz",VLOOKUP(Tabela2[[#This Row],[N. de ordem]],Estatísticas!$A$66:$B$1048576,2,FALSE),"")</f>
        <v/>
      </c>
    </row>
    <row r="487" spans="2:14" ht="45.75" hidden="1">
      <c r="B487" s="352">
        <v>233</v>
      </c>
      <c r="C487" s="132" t="s">
        <v>873</v>
      </c>
      <c r="D487" s="132" t="s">
        <v>180</v>
      </c>
      <c r="E487" s="204" t="s">
        <v>1007</v>
      </c>
      <c r="F487" s="204" t="s">
        <v>1176</v>
      </c>
      <c r="G487" s="135" t="s">
        <v>605</v>
      </c>
      <c r="H487" s="132" t="s">
        <v>626</v>
      </c>
      <c r="I487" s="132" t="s">
        <v>1008</v>
      </c>
      <c r="J487" s="132" t="s">
        <v>1085</v>
      </c>
      <c r="K487" s="137">
        <v>1050</v>
      </c>
      <c r="L487" s="132" t="s">
        <v>112</v>
      </c>
      <c r="M487" s="138" t="s">
        <v>582</v>
      </c>
      <c r="N487" s="210" t="str">
        <f>IF(Tabela2[[#This Row],[Tipo]]="matriz",VLOOKUP(Tabela2[[#This Row],[N. de ordem]],Estatísticas!$A$66:$B$1048576,2,FALSE),"")</f>
        <v/>
      </c>
    </row>
    <row r="488" spans="2:14" ht="45.75" hidden="1">
      <c r="B488" s="352">
        <v>233</v>
      </c>
      <c r="C488" s="132" t="s">
        <v>873</v>
      </c>
      <c r="D488" s="132" t="s">
        <v>180</v>
      </c>
      <c r="E488" s="204" t="s">
        <v>1007</v>
      </c>
      <c r="F488" s="204" t="s">
        <v>1177</v>
      </c>
      <c r="G488" s="135" t="s">
        <v>605</v>
      </c>
      <c r="H488" s="132" t="s">
        <v>626</v>
      </c>
      <c r="I488" s="132" t="s">
        <v>1008</v>
      </c>
      <c r="J488" s="132" t="s">
        <v>1085</v>
      </c>
      <c r="K488" s="137">
        <v>853.5</v>
      </c>
      <c r="L488" s="132" t="s">
        <v>112</v>
      </c>
      <c r="M488" s="138" t="s">
        <v>582</v>
      </c>
      <c r="N488" s="210" t="str">
        <f>IF(Tabela2[[#This Row],[Tipo]]="matriz",VLOOKUP(Tabela2[[#This Row],[N. de ordem]],Estatísticas!$A$66:$B$1048576,2,FALSE),"")</f>
        <v/>
      </c>
    </row>
    <row r="489" spans="2:14" ht="45.75" hidden="1">
      <c r="B489" s="352">
        <v>233</v>
      </c>
      <c r="C489" s="132" t="s">
        <v>873</v>
      </c>
      <c r="D489" s="132" t="s">
        <v>180</v>
      </c>
      <c r="E489" s="204" t="s">
        <v>1007</v>
      </c>
      <c r="F489" s="204" t="s">
        <v>1178</v>
      </c>
      <c r="G489" s="135" t="s">
        <v>605</v>
      </c>
      <c r="H489" s="132" t="s">
        <v>626</v>
      </c>
      <c r="I489" s="132" t="s">
        <v>1008</v>
      </c>
      <c r="J489" s="132" t="s">
        <v>1085</v>
      </c>
      <c r="K489" s="137">
        <v>1050</v>
      </c>
      <c r="L489" s="132" t="s">
        <v>112</v>
      </c>
      <c r="M489" s="138" t="s">
        <v>582</v>
      </c>
      <c r="N489" s="210" t="str">
        <f>IF(Tabela2[[#This Row],[Tipo]]="matriz",VLOOKUP(Tabela2[[#This Row],[N. de ordem]],Estatísticas!$A$66:$B$1048576,2,FALSE),"")</f>
        <v/>
      </c>
    </row>
    <row r="490" spans="2:14" ht="45.75" hidden="1">
      <c r="B490" s="352">
        <v>233</v>
      </c>
      <c r="C490" s="132" t="s">
        <v>873</v>
      </c>
      <c r="D490" s="132" t="s">
        <v>180</v>
      </c>
      <c r="E490" s="204" t="s">
        <v>1007</v>
      </c>
      <c r="F490" s="204" t="s">
        <v>1179</v>
      </c>
      <c r="G490" s="135" t="s">
        <v>605</v>
      </c>
      <c r="H490" s="132" t="s">
        <v>626</v>
      </c>
      <c r="I490" s="132" t="s">
        <v>1008</v>
      </c>
      <c r="J490" s="132" t="s">
        <v>1085</v>
      </c>
      <c r="K490" s="137">
        <v>1525.8</v>
      </c>
      <c r="L490" s="132" t="s">
        <v>112</v>
      </c>
      <c r="M490" s="138" t="s">
        <v>582</v>
      </c>
      <c r="N490" s="210" t="str">
        <f>IF(Tabela2[[#This Row],[Tipo]]="matriz",VLOOKUP(Tabela2[[#This Row],[N. de ordem]],Estatísticas!$A$66:$B$1048576,2,FALSE),"")</f>
        <v/>
      </c>
    </row>
    <row r="491" spans="2:14" ht="45.75" hidden="1">
      <c r="B491" s="352">
        <v>233</v>
      </c>
      <c r="C491" s="132" t="s">
        <v>873</v>
      </c>
      <c r="D491" s="132" t="s">
        <v>180</v>
      </c>
      <c r="E491" s="204" t="s">
        <v>1007</v>
      </c>
      <c r="F491" s="204" t="s">
        <v>1180</v>
      </c>
      <c r="G491" s="135" t="s">
        <v>605</v>
      </c>
      <c r="H491" s="132" t="s">
        <v>626</v>
      </c>
      <c r="I491" s="132" t="s">
        <v>1008</v>
      </c>
      <c r="J491" s="132" t="s">
        <v>1085</v>
      </c>
      <c r="K491" s="137">
        <v>1525.8</v>
      </c>
      <c r="L491" s="132" t="s">
        <v>112</v>
      </c>
      <c r="M491" s="138" t="s">
        <v>582</v>
      </c>
      <c r="N491" s="210" t="str">
        <f>IF(Tabela2[[#This Row],[Tipo]]="matriz",VLOOKUP(Tabela2[[#This Row],[N. de ordem]],Estatísticas!$A$66:$B$1048576,2,FALSE),"")</f>
        <v/>
      </c>
    </row>
    <row r="492" spans="2:14" ht="45.75" hidden="1">
      <c r="B492" s="352">
        <v>233</v>
      </c>
      <c r="C492" s="132" t="s">
        <v>873</v>
      </c>
      <c r="D492" s="132" t="s">
        <v>180</v>
      </c>
      <c r="E492" s="204" t="s">
        <v>1007</v>
      </c>
      <c r="F492" s="204" t="s">
        <v>1181</v>
      </c>
      <c r="G492" s="135" t="s">
        <v>605</v>
      </c>
      <c r="H492" s="132" t="s">
        <v>626</v>
      </c>
      <c r="I492" s="132" t="s">
        <v>1008</v>
      </c>
      <c r="J492" s="132" t="s">
        <v>1085</v>
      </c>
      <c r="K492" s="137">
        <v>1525.8</v>
      </c>
      <c r="L492" s="132" t="s">
        <v>112</v>
      </c>
      <c r="M492" s="138" t="s">
        <v>582</v>
      </c>
      <c r="N492" s="210" t="str">
        <f>IF(Tabela2[[#This Row],[Tipo]]="matriz",VLOOKUP(Tabela2[[#This Row],[N. de ordem]],Estatísticas!$A$66:$B$1048576,2,FALSE),"")</f>
        <v/>
      </c>
    </row>
    <row r="493" spans="2:14" ht="45.75" hidden="1">
      <c r="B493" s="352">
        <v>233</v>
      </c>
      <c r="C493" s="132" t="s">
        <v>873</v>
      </c>
      <c r="D493" s="132" t="s">
        <v>180</v>
      </c>
      <c r="E493" s="204" t="s">
        <v>1007</v>
      </c>
      <c r="F493" s="204" t="s">
        <v>1182</v>
      </c>
      <c r="G493" s="135" t="s">
        <v>605</v>
      </c>
      <c r="H493" s="132" t="s">
        <v>626</v>
      </c>
      <c r="I493" s="132" t="s">
        <v>1008</v>
      </c>
      <c r="J493" s="132" t="s">
        <v>1085</v>
      </c>
      <c r="K493" s="137">
        <v>853.5</v>
      </c>
      <c r="L493" s="132" t="s">
        <v>112</v>
      </c>
      <c r="M493" s="138" t="s">
        <v>582</v>
      </c>
      <c r="N493" s="210" t="str">
        <f>IF(Tabela2[[#This Row],[Tipo]]="matriz",VLOOKUP(Tabela2[[#This Row],[N. de ordem]],Estatísticas!$A$66:$B$1048576,2,FALSE),"")</f>
        <v/>
      </c>
    </row>
    <row r="494" spans="2:14" ht="45.75" hidden="1">
      <c r="B494" s="352">
        <v>233</v>
      </c>
      <c r="C494" s="132" t="s">
        <v>873</v>
      </c>
      <c r="D494" s="132" t="s">
        <v>180</v>
      </c>
      <c r="E494" s="204" t="s">
        <v>1007</v>
      </c>
      <c r="F494" s="204" t="s">
        <v>1183</v>
      </c>
      <c r="G494" s="135" t="s">
        <v>605</v>
      </c>
      <c r="H494" s="132" t="s">
        <v>626</v>
      </c>
      <c r="I494" s="132" t="s">
        <v>1008</v>
      </c>
      <c r="J494" s="132" t="s">
        <v>1184</v>
      </c>
      <c r="K494" s="137">
        <v>1855</v>
      </c>
      <c r="L494" s="132" t="s">
        <v>112</v>
      </c>
      <c r="M494" s="138" t="s">
        <v>582</v>
      </c>
      <c r="N494" s="210" t="str">
        <f>IF(Tabela2[[#This Row],[Tipo]]="matriz",VLOOKUP(Tabela2[[#This Row],[N. de ordem]],Estatísticas!$A$66:$B$1048576,2,FALSE),"")</f>
        <v/>
      </c>
    </row>
    <row r="495" spans="2:14" ht="45.75" hidden="1">
      <c r="B495" s="352">
        <v>234</v>
      </c>
      <c r="C495" s="132" t="s">
        <v>875</v>
      </c>
      <c r="D495" s="132" t="s">
        <v>180</v>
      </c>
      <c r="E495" s="204" t="s">
        <v>1007</v>
      </c>
      <c r="F495" s="132"/>
      <c r="G495" s="135" t="s">
        <v>589</v>
      </c>
      <c r="H495" s="204" t="str">
        <f>IF(Tabela2[[#This Row],[Valor já contrado (matriz)]]=0,"Prevista","Em contratação")</f>
        <v>Em contratação</v>
      </c>
      <c r="I495" s="132" t="s">
        <v>1008</v>
      </c>
      <c r="J495" s="132" t="s">
        <v>1185</v>
      </c>
      <c r="K495" s="137">
        <v>24841.08</v>
      </c>
      <c r="L495" s="132" t="s">
        <v>112</v>
      </c>
      <c r="M495" s="138" t="s">
        <v>582</v>
      </c>
      <c r="N495" s="210">
        <f>IF(Tabela2[[#This Row],[Tipo]]="matriz",VLOOKUP(Tabela2[[#This Row],[N. de ordem]],Estatísticas!$A$66:$B$1048576,2,FALSE),"")</f>
        <v>13102.8</v>
      </c>
    </row>
    <row r="496" spans="2:14" ht="45.75" hidden="1">
      <c r="B496" s="352">
        <v>234</v>
      </c>
      <c r="C496" s="132" t="s">
        <v>875</v>
      </c>
      <c r="D496" s="132" t="s">
        <v>180</v>
      </c>
      <c r="E496" s="204" t="s">
        <v>1007</v>
      </c>
      <c r="F496" s="132" t="s">
        <v>1186</v>
      </c>
      <c r="G496" s="135" t="s">
        <v>605</v>
      </c>
      <c r="H496" s="204" t="str">
        <f>IF(Tabela2[[#This Row],[Valor já contrado (matriz)]]=0,"Prevista","Em contratação")</f>
        <v>Em contratação</v>
      </c>
      <c r="I496" s="132" t="s">
        <v>1008</v>
      </c>
      <c r="J496" s="132" t="s">
        <v>1085</v>
      </c>
      <c r="K496" s="137">
        <v>1518</v>
      </c>
      <c r="L496" s="132" t="s">
        <v>112</v>
      </c>
      <c r="M496" s="138" t="s">
        <v>582</v>
      </c>
      <c r="N496" s="210" t="str">
        <f>IF(Tabela2[[#This Row],[Tipo]]="matriz",VLOOKUP(Tabela2[[#This Row],[N. de ordem]],Estatísticas!$A$66:$B$1048576,2,FALSE),"")</f>
        <v/>
      </c>
    </row>
    <row r="497" spans="2:14" ht="45.75" hidden="1">
      <c r="B497" s="352">
        <v>234</v>
      </c>
      <c r="C497" s="132" t="s">
        <v>875</v>
      </c>
      <c r="D497" s="132" t="s">
        <v>180</v>
      </c>
      <c r="E497" s="204" t="s">
        <v>1007</v>
      </c>
      <c r="F497" s="132" t="s">
        <v>1187</v>
      </c>
      <c r="G497" s="135" t="s">
        <v>605</v>
      </c>
      <c r="H497" s="204" t="str">
        <f>IF(Tabela2[[#This Row],[Valor já contrado (matriz)]]=0,"Prevista","Em contratação")</f>
        <v>Em contratação</v>
      </c>
      <c r="I497" s="132" t="s">
        <v>1008</v>
      </c>
      <c r="J497" s="132" t="s">
        <v>1188</v>
      </c>
      <c r="K497" s="137">
        <v>1931.2</v>
      </c>
      <c r="L497" s="132" t="s">
        <v>112</v>
      </c>
      <c r="M497" s="138" t="s">
        <v>582</v>
      </c>
      <c r="N497" s="210" t="str">
        <f>IF(Tabela2[[#This Row],[Tipo]]="matriz",VLOOKUP(Tabela2[[#This Row],[N. de ordem]],Estatísticas!$A$66:$B$1048576,2,FALSE),"")</f>
        <v/>
      </c>
    </row>
    <row r="498" spans="2:14" ht="45.75" hidden="1">
      <c r="B498" s="352">
        <v>234</v>
      </c>
      <c r="C498" s="132" t="s">
        <v>875</v>
      </c>
      <c r="D498" s="132" t="s">
        <v>180</v>
      </c>
      <c r="E498" s="204" t="s">
        <v>1007</v>
      </c>
      <c r="F498" s="132" t="s">
        <v>1189</v>
      </c>
      <c r="G498" s="135" t="s">
        <v>605</v>
      </c>
      <c r="H498" s="204" t="str">
        <f>IF(Tabela2[[#This Row],[Valor já contrado (matriz)]]=0,"Prevista","Em contratação")</f>
        <v>Em contratação</v>
      </c>
      <c r="I498" s="132" t="s">
        <v>1008</v>
      </c>
      <c r="J498" s="132" t="s">
        <v>1079</v>
      </c>
      <c r="K498" s="137">
        <v>1704</v>
      </c>
      <c r="L498" s="132" t="s">
        <v>112</v>
      </c>
      <c r="M498" s="138" t="s">
        <v>582</v>
      </c>
      <c r="N498" s="210" t="str">
        <f>IF(Tabela2[[#This Row],[Tipo]]="matriz",VLOOKUP(Tabela2[[#This Row],[N. de ordem]],Estatísticas!$A$66:$B$1048576,2,FALSE),"")</f>
        <v/>
      </c>
    </row>
    <row r="499" spans="2:14" ht="45.75" hidden="1">
      <c r="B499" s="352">
        <v>234</v>
      </c>
      <c r="C499" s="132" t="s">
        <v>875</v>
      </c>
      <c r="D499" s="132" t="s">
        <v>180</v>
      </c>
      <c r="E499" s="204" t="s">
        <v>1007</v>
      </c>
      <c r="F499" s="132" t="s">
        <v>1190</v>
      </c>
      <c r="G499" s="135" t="s">
        <v>605</v>
      </c>
      <c r="H499" s="204" t="str">
        <f>IF(Tabela2[[#This Row],[Valor já contrado (matriz)]]=0,"Prevista","Em contratação")</f>
        <v>Em contratação</v>
      </c>
      <c r="I499" s="132" t="s">
        <v>1008</v>
      </c>
      <c r="J499" s="132" t="s">
        <v>1191</v>
      </c>
      <c r="K499" s="137">
        <v>1720.4</v>
      </c>
      <c r="L499" s="132" t="s">
        <v>112</v>
      </c>
      <c r="M499" s="138" t="s">
        <v>582</v>
      </c>
      <c r="N499" s="210" t="str">
        <f>IF(Tabela2[[#This Row],[Tipo]]="matriz",VLOOKUP(Tabela2[[#This Row],[N. de ordem]],Estatísticas!$A$66:$B$1048576,2,FALSE),"")</f>
        <v/>
      </c>
    </row>
    <row r="500" spans="2:14" ht="45.75" hidden="1">
      <c r="B500" s="352">
        <v>234</v>
      </c>
      <c r="C500" s="132" t="s">
        <v>875</v>
      </c>
      <c r="D500" s="132" t="s">
        <v>180</v>
      </c>
      <c r="E500" s="204" t="s">
        <v>1007</v>
      </c>
      <c r="F500" s="132" t="s">
        <v>1192</v>
      </c>
      <c r="G500" s="135" t="s">
        <v>605</v>
      </c>
      <c r="H500" s="204" t="str">
        <f>IF(Tabela2[[#This Row],[Valor já contrado (matriz)]]=0,"Prevista","Em contratação")</f>
        <v>Em contratação</v>
      </c>
      <c r="I500" s="132" t="s">
        <v>1008</v>
      </c>
      <c r="J500" s="132" t="s">
        <v>1193</v>
      </c>
      <c r="K500" s="137">
        <v>1590.4</v>
      </c>
      <c r="L500" s="132" t="s">
        <v>112</v>
      </c>
      <c r="M500" s="138" t="s">
        <v>582</v>
      </c>
      <c r="N500" s="210" t="str">
        <f>IF(Tabela2[[#This Row],[Tipo]]="matriz",VLOOKUP(Tabela2[[#This Row],[N. de ordem]],Estatísticas!$A$66:$B$1048576,2,FALSE),"")</f>
        <v/>
      </c>
    </row>
    <row r="501" spans="2:14" ht="45.75" hidden="1">
      <c r="B501" s="352">
        <v>234</v>
      </c>
      <c r="C501" s="132" t="s">
        <v>875</v>
      </c>
      <c r="D501" s="132" t="s">
        <v>180</v>
      </c>
      <c r="E501" s="204" t="s">
        <v>1007</v>
      </c>
      <c r="F501" s="132" t="s">
        <v>1194</v>
      </c>
      <c r="G501" s="135" t="s">
        <v>605</v>
      </c>
      <c r="H501" s="204" t="str">
        <f>IF(Tabela2[[#This Row],[Valor já contrado (matriz)]]=0,"Prevista","Em contratação")</f>
        <v>Em contratação</v>
      </c>
      <c r="I501" s="132" t="s">
        <v>1008</v>
      </c>
      <c r="J501" s="132" t="s">
        <v>1079</v>
      </c>
      <c r="K501" s="137">
        <v>1704</v>
      </c>
      <c r="L501" s="132" t="s">
        <v>112</v>
      </c>
      <c r="M501" s="138" t="s">
        <v>582</v>
      </c>
      <c r="N501" s="210" t="str">
        <f>IF(Tabela2[[#This Row],[Tipo]]="matriz",VLOOKUP(Tabela2[[#This Row],[N. de ordem]],Estatísticas!$A$66:$B$1048576,2,FALSE),"")</f>
        <v/>
      </c>
    </row>
    <row r="502" spans="2:14" ht="45.75" hidden="1">
      <c r="B502" s="352">
        <v>234</v>
      </c>
      <c r="C502" s="132" t="s">
        <v>875</v>
      </c>
      <c r="D502" s="132" t="s">
        <v>180</v>
      </c>
      <c r="E502" s="204" t="s">
        <v>1007</v>
      </c>
      <c r="F502" s="132" t="s">
        <v>1195</v>
      </c>
      <c r="G502" s="135" t="s">
        <v>605</v>
      </c>
      <c r="H502" s="204" t="str">
        <f>IF(Tabela2[[#This Row],[Valor já contrado (matriz)]]=0,"Prevista","Em contratação")</f>
        <v>Em contratação</v>
      </c>
      <c r="I502" s="132" t="s">
        <v>1008</v>
      </c>
      <c r="J502" s="132" t="s">
        <v>1085</v>
      </c>
      <c r="K502" s="137">
        <v>1518</v>
      </c>
      <c r="L502" s="132" t="s">
        <v>112</v>
      </c>
      <c r="M502" s="138" t="s">
        <v>582</v>
      </c>
      <c r="N502" s="210" t="str">
        <f>IF(Tabela2[[#This Row],[Tipo]]="matriz",VLOOKUP(Tabela2[[#This Row],[N. de ordem]],Estatísticas!$A$66:$B$1048576,2,FALSE),"")</f>
        <v/>
      </c>
    </row>
    <row r="503" spans="2:14" ht="45.75" hidden="1">
      <c r="B503" s="352">
        <v>234</v>
      </c>
      <c r="C503" s="132" t="s">
        <v>875</v>
      </c>
      <c r="D503" s="132" t="s">
        <v>180</v>
      </c>
      <c r="E503" s="204" t="s">
        <v>1007</v>
      </c>
      <c r="F503" s="132" t="s">
        <v>1196</v>
      </c>
      <c r="G503" s="135" t="s">
        <v>605</v>
      </c>
      <c r="H503" s="204" t="str">
        <f>IF(Tabela2[[#This Row],[Valor já contrado (matriz)]]=0,"Prevista","Em contratação")</f>
        <v>Em contratação</v>
      </c>
      <c r="I503" s="132" t="s">
        <v>1008</v>
      </c>
      <c r="J503" s="132" t="s">
        <v>1111</v>
      </c>
      <c r="K503" s="137">
        <v>1416.8</v>
      </c>
      <c r="L503" s="132" t="s">
        <v>112</v>
      </c>
      <c r="M503" s="138" t="s">
        <v>582</v>
      </c>
      <c r="N503" s="210" t="str">
        <f>IF(Tabela2[[#This Row],[Tipo]]="matriz",VLOOKUP(Tabela2[[#This Row],[N. de ordem]],Estatísticas!$A$66:$B$1048576,2,FALSE),"")</f>
        <v/>
      </c>
    </row>
    <row r="504" spans="2:14" ht="45.75" hidden="1">
      <c r="B504" s="352">
        <v>235</v>
      </c>
      <c r="C504" s="132" t="s">
        <v>1197</v>
      </c>
      <c r="D504" s="132" t="s">
        <v>180</v>
      </c>
      <c r="E504" s="204" t="s">
        <v>1007</v>
      </c>
      <c r="F504" s="132"/>
      <c r="G504" s="135" t="s">
        <v>589</v>
      </c>
      <c r="H504" s="204" t="str">
        <f>IF(Tabela2[[#This Row],[Valor já contrado (matriz)]]=0,"Prevista","Em contratação")</f>
        <v>Em contratação</v>
      </c>
      <c r="I504" s="132" t="s">
        <v>1008</v>
      </c>
      <c r="J504" s="132" t="s">
        <v>1198</v>
      </c>
      <c r="K504" s="137">
        <v>13695</v>
      </c>
      <c r="L504" s="132" t="s">
        <v>112</v>
      </c>
      <c r="M504" s="138" t="s">
        <v>582</v>
      </c>
      <c r="N504" s="210">
        <f>IF(Tabela2[[#This Row],[Tipo]]="matriz",VLOOKUP(Tabela2[[#This Row],[N. de ordem]],Estatísticas!$A$66:$B$1048576,2,FALSE),"")</f>
        <v>995.75</v>
      </c>
    </row>
    <row r="505" spans="2:14" ht="45.75" hidden="1">
      <c r="B505" s="352">
        <v>235</v>
      </c>
      <c r="C505" s="132" t="s">
        <v>1197</v>
      </c>
      <c r="D505" s="132" t="s">
        <v>180</v>
      </c>
      <c r="E505" s="204" t="s">
        <v>1007</v>
      </c>
      <c r="F505" s="132" t="s">
        <v>1199</v>
      </c>
      <c r="G505" s="135" t="s">
        <v>605</v>
      </c>
      <c r="H505" s="204" t="str">
        <f>IF(Tabela2[[#This Row],[Valor já contrado (matriz)]]=0,"Prevista","Em contratação")</f>
        <v>Em contratação</v>
      </c>
      <c r="I505" s="132" t="s">
        <v>1008</v>
      </c>
      <c r="J505" s="132" t="s">
        <v>1198</v>
      </c>
      <c r="K505" s="137">
        <v>995.75</v>
      </c>
      <c r="L505" s="132" t="s">
        <v>112</v>
      </c>
      <c r="M505" s="138" t="s">
        <v>582</v>
      </c>
      <c r="N505" s="210" t="str">
        <f>IF(Tabela2[[#This Row],[Tipo]]="matriz",VLOOKUP(Tabela2[[#This Row],[N. de ordem]],Estatísticas!$A$66:$B$1048576,2,FALSE),"")</f>
        <v/>
      </c>
    </row>
    <row r="506" spans="2:14" ht="45.75" hidden="1">
      <c r="B506" s="352">
        <v>236</v>
      </c>
      <c r="C506" s="132" t="s">
        <v>877</v>
      </c>
      <c r="D506" s="132" t="s">
        <v>180</v>
      </c>
      <c r="E506" s="204" t="s">
        <v>1007</v>
      </c>
      <c r="F506" s="132"/>
      <c r="G506" s="135" t="s">
        <v>589</v>
      </c>
      <c r="H506" s="204" t="str">
        <f>IF(Tabela2[[#This Row],[Valor já contrado (matriz)]]=0,"Prevista","Em contratação")</f>
        <v>Em contratação</v>
      </c>
      <c r="I506" s="132" t="s">
        <v>1008</v>
      </c>
      <c r="J506" s="132" t="s">
        <v>1200</v>
      </c>
      <c r="K506" s="137">
        <v>33444.400000000001</v>
      </c>
      <c r="L506" s="132" t="s">
        <v>112</v>
      </c>
      <c r="M506" s="138" t="s">
        <v>582</v>
      </c>
      <c r="N506" s="210">
        <f>IF(Tabela2[[#This Row],[Tipo]]="matriz",VLOOKUP(Tabela2[[#This Row],[N. de ordem]],Estatísticas!$A$66:$B$1048576,2,FALSE),"")</f>
        <v>9472</v>
      </c>
    </row>
    <row r="507" spans="2:14" ht="45.75" hidden="1">
      <c r="B507" s="352">
        <v>236</v>
      </c>
      <c r="C507" s="132" t="s">
        <v>877</v>
      </c>
      <c r="D507" s="132" t="s">
        <v>180</v>
      </c>
      <c r="E507" s="204" t="s">
        <v>1007</v>
      </c>
      <c r="F507" s="132" t="s">
        <v>1201</v>
      </c>
      <c r="G507" s="135" t="s">
        <v>605</v>
      </c>
      <c r="H507" s="204" t="str">
        <f>IF(Tabela2[[#This Row],[Valor já contrado (matriz)]]=0,"Prevista","Em contratação")</f>
        <v>Em contratação</v>
      </c>
      <c r="I507" s="132" t="s">
        <v>1008</v>
      </c>
      <c r="J507" s="132" t="s">
        <v>1202</v>
      </c>
      <c r="K507" s="137">
        <v>1036</v>
      </c>
      <c r="L507" s="132" t="s">
        <v>112</v>
      </c>
      <c r="M507" s="138" t="s">
        <v>582</v>
      </c>
      <c r="N507" s="210" t="str">
        <f>IF(Tabela2[[#This Row],[Tipo]]="matriz",VLOOKUP(Tabela2[[#This Row],[N. de ordem]],Estatísticas!$A$66:$B$1048576,2,FALSE),"")</f>
        <v/>
      </c>
    </row>
    <row r="508" spans="2:14" ht="45.75" hidden="1">
      <c r="B508" s="352">
        <v>236</v>
      </c>
      <c r="C508" s="132" t="s">
        <v>877</v>
      </c>
      <c r="D508" s="132" t="s">
        <v>180</v>
      </c>
      <c r="E508" s="204" t="s">
        <v>1007</v>
      </c>
      <c r="F508" s="132" t="s">
        <v>1203</v>
      </c>
      <c r="G508" s="135" t="s">
        <v>605</v>
      </c>
      <c r="H508" s="204" t="str">
        <f>IF(Tabela2[[#This Row],[Valor já contrado (matriz)]]=0,"Prevista","Em contratação")</f>
        <v>Em contratação</v>
      </c>
      <c r="I508" s="132" t="s">
        <v>1008</v>
      </c>
      <c r="J508" s="132" t="s">
        <v>1204</v>
      </c>
      <c r="K508" s="137">
        <v>3700</v>
      </c>
      <c r="L508" s="132" t="s">
        <v>112</v>
      </c>
      <c r="M508" s="138" t="s">
        <v>582</v>
      </c>
      <c r="N508" s="210" t="str">
        <f>IF(Tabela2[[#This Row],[Tipo]]="matriz",VLOOKUP(Tabela2[[#This Row],[N. de ordem]],Estatísticas!$A$66:$B$1048576,2,FALSE),"")</f>
        <v/>
      </c>
    </row>
    <row r="509" spans="2:14" ht="45.75" hidden="1">
      <c r="B509" s="352">
        <v>236</v>
      </c>
      <c r="C509" s="132" t="s">
        <v>877</v>
      </c>
      <c r="D509" s="132" t="s">
        <v>180</v>
      </c>
      <c r="E509" s="204" t="s">
        <v>1007</v>
      </c>
      <c r="F509" s="132" t="s">
        <v>1205</v>
      </c>
      <c r="G509" s="135" t="s">
        <v>605</v>
      </c>
      <c r="H509" s="204" t="str">
        <f>IF(Tabela2[[#This Row],[Valor já contrado (matriz)]]=0,"Prevista","Em contratação")</f>
        <v>Em contratação</v>
      </c>
      <c r="I509" s="132" t="s">
        <v>1008</v>
      </c>
      <c r="J509" s="132" t="s">
        <v>1204</v>
      </c>
      <c r="K509" s="137">
        <v>3700</v>
      </c>
      <c r="L509" s="132" t="s">
        <v>112</v>
      </c>
      <c r="M509" s="138" t="s">
        <v>582</v>
      </c>
      <c r="N509" s="210" t="str">
        <f>IF(Tabela2[[#This Row],[Tipo]]="matriz",VLOOKUP(Tabela2[[#This Row],[N. de ordem]],Estatísticas!$A$66:$B$1048576,2,FALSE),"")</f>
        <v/>
      </c>
    </row>
    <row r="510" spans="2:14" ht="45.75" hidden="1">
      <c r="B510" s="352">
        <v>236</v>
      </c>
      <c r="C510" s="132" t="s">
        <v>877</v>
      </c>
      <c r="D510" s="132" t="s">
        <v>180</v>
      </c>
      <c r="E510" s="204" t="s">
        <v>1007</v>
      </c>
      <c r="F510" s="132" t="s">
        <v>1206</v>
      </c>
      <c r="G510" s="135" t="s">
        <v>605</v>
      </c>
      <c r="H510" s="204" t="str">
        <f>IF(Tabela2[[#This Row],[Valor já contrado (matriz)]]=0,"Prevista","Em contratação")</f>
        <v>Em contratação</v>
      </c>
      <c r="I510" s="132" t="s">
        <v>1008</v>
      </c>
      <c r="J510" s="132" t="s">
        <v>1202</v>
      </c>
      <c r="K510" s="137">
        <v>1036</v>
      </c>
      <c r="L510" s="132" t="s">
        <v>112</v>
      </c>
      <c r="M510" s="138" t="s">
        <v>582</v>
      </c>
      <c r="N510" s="210" t="str">
        <f>IF(Tabela2[[#This Row],[Tipo]]="matriz",VLOOKUP(Tabela2[[#This Row],[N. de ordem]],Estatísticas!$A$66:$B$1048576,2,FALSE),"")</f>
        <v/>
      </c>
    </row>
    <row r="511" spans="2:14" ht="45.75" hidden="1">
      <c r="B511" s="352">
        <v>237</v>
      </c>
      <c r="C511" s="132" t="s">
        <v>879</v>
      </c>
      <c r="D511" s="132" t="s">
        <v>180</v>
      </c>
      <c r="E511" s="204" t="s">
        <v>1007</v>
      </c>
      <c r="F511" s="132"/>
      <c r="G511" s="135" t="s">
        <v>589</v>
      </c>
      <c r="H511" s="204" t="str">
        <f>IF(Tabela2[[#This Row],[Valor já contrado (matriz)]]=0,"Prevista","Em contratação")</f>
        <v>Em contratação</v>
      </c>
      <c r="I511" s="132" t="s">
        <v>1008</v>
      </c>
      <c r="J511" s="132" t="s">
        <v>1207</v>
      </c>
      <c r="K511" s="137">
        <v>12316.7</v>
      </c>
      <c r="L511" s="132" t="s">
        <v>112</v>
      </c>
      <c r="M511" s="138" t="s">
        <v>582</v>
      </c>
      <c r="N511" s="210">
        <f>IF(Tabela2[[#This Row],[Tipo]]="matriz",VLOOKUP(Tabela2[[#This Row],[N. de ordem]],Estatísticas!$A$66:$B$1048576,2,FALSE),"")</f>
        <v>8348.5</v>
      </c>
    </row>
    <row r="512" spans="2:14" ht="45.75" hidden="1">
      <c r="B512" s="352">
        <v>237</v>
      </c>
      <c r="C512" s="132" t="s">
        <v>879</v>
      </c>
      <c r="D512" s="132" t="s">
        <v>180</v>
      </c>
      <c r="E512" s="204" t="s">
        <v>1007</v>
      </c>
      <c r="F512" s="132" t="s">
        <v>1208</v>
      </c>
      <c r="G512" s="135" t="s">
        <v>605</v>
      </c>
      <c r="H512" s="204" t="str">
        <f>IF(Tabela2[[#This Row],[Valor já contrado (matriz)]]=0,"Prevista","Em contratação")</f>
        <v>Em contratação</v>
      </c>
      <c r="I512" s="132" t="s">
        <v>1008</v>
      </c>
      <c r="J512" s="132" t="s">
        <v>1071</v>
      </c>
      <c r="K512" s="137">
        <v>2100</v>
      </c>
      <c r="L512" s="132" t="s">
        <v>112</v>
      </c>
      <c r="M512" s="138" t="s">
        <v>582</v>
      </c>
      <c r="N512" s="210" t="str">
        <f>IF(Tabela2[[#This Row],[Tipo]]="matriz",VLOOKUP(Tabela2[[#This Row],[N. de ordem]],Estatísticas!$A$66:$B$1048576,2,FALSE),"")</f>
        <v/>
      </c>
    </row>
    <row r="513" spans="2:14" ht="45.75" hidden="1">
      <c r="B513" s="352">
        <v>237</v>
      </c>
      <c r="C513" s="132" t="s">
        <v>879</v>
      </c>
      <c r="D513" s="132" t="s">
        <v>180</v>
      </c>
      <c r="E513" s="204" t="s">
        <v>1007</v>
      </c>
      <c r="F513" s="132" t="s">
        <v>1209</v>
      </c>
      <c r="G513" s="135" t="s">
        <v>605</v>
      </c>
      <c r="H513" s="204" t="str">
        <f>IF(Tabela2[[#This Row],[Valor já contrado (matriz)]]=0,"Prevista","Em contratação")</f>
        <v>Em contratação</v>
      </c>
      <c r="I513" s="132" t="s">
        <v>1008</v>
      </c>
      <c r="J513" s="132" t="s">
        <v>1071</v>
      </c>
      <c r="K513" s="137">
        <v>1006</v>
      </c>
      <c r="L513" s="132" t="s">
        <v>112</v>
      </c>
      <c r="M513" s="138" t="s">
        <v>582</v>
      </c>
      <c r="N513" s="210" t="str">
        <f>IF(Tabela2[[#This Row],[Tipo]]="matriz",VLOOKUP(Tabela2[[#This Row],[N. de ordem]],Estatísticas!$A$66:$B$1048576,2,FALSE),"")</f>
        <v/>
      </c>
    </row>
    <row r="514" spans="2:14" ht="45.75" hidden="1">
      <c r="B514" s="352">
        <v>237</v>
      </c>
      <c r="C514" s="132" t="s">
        <v>879</v>
      </c>
      <c r="D514" s="132" t="s">
        <v>180</v>
      </c>
      <c r="E514" s="204" t="s">
        <v>1007</v>
      </c>
      <c r="F514" s="132" t="s">
        <v>1210</v>
      </c>
      <c r="G514" s="135" t="s">
        <v>605</v>
      </c>
      <c r="H514" s="204" t="str">
        <f>IF(Tabela2[[#This Row],[Valor já contrado (matriz)]]=0,"Prevista","Em contratação")</f>
        <v>Em contratação</v>
      </c>
      <c r="I514" s="132" t="s">
        <v>1008</v>
      </c>
      <c r="J514" s="132" t="s">
        <v>1191</v>
      </c>
      <c r="K514" s="137">
        <v>688.5</v>
      </c>
      <c r="L514" s="132" t="s">
        <v>112</v>
      </c>
      <c r="M514" s="138" t="s">
        <v>582</v>
      </c>
      <c r="N514" s="210" t="str">
        <f>IF(Tabela2[[#This Row],[Tipo]]="matriz",VLOOKUP(Tabela2[[#This Row],[N. de ordem]],Estatísticas!$A$66:$B$1048576,2,FALSE),"")</f>
        <v/>
      </c>
    </row>
    <row r="515" spans="2:14" ht="45.75" hidden="1">
      <c r="B515" s="352">
        <v>237</v>
      </c>
      <c r="C515" s="132" t="s">
        <v>879</v>
      </c>
      <c r="D515" s="132" t="s">
        <v>180</v>
      </c>
      <c r="E515" s="204" t="s">
        <v>1007</v>
      </c>
      <c r="F515" s="132" t="s">
        <v>1211</v>
      </c>
      <c r="G515" s="135" t="s">
        <v>605</v>
      </c>
      <c r="H515" s="204" t="str">
        <f>IF(Tabela2[[#This Row],[Valor já contrado (matriz)]]=0,"Prevista","Em contratação")</f>
        <v>Em contratação</v>
      </c>
      <c r="I515" s="132" t="s">
        <v>1008</v>
      </c>
      <c r="J515" s="132" t="s">
        <v>1212</v>
      </c>
      <c r="K515" s="137">
        <v>810</v>
      </c>
      <c r="L515" s="132" t="s">
        <v>112</v>
      </c>
      <c r="M515" s="138" t="s">
        <v>582</v>
      </c>
      <c r="N515" s="210" t="str">
        <f>IF(Tabela2[[#This Row],[Tipo]]="matriz",VLOOKUP(Tabela2[[#This Row],[N. de ordem]],Estatísticas!$A$66:$B$1048576,2,FALSE),"")</f>
        <v/>
      </c>
    </row>
    <row r="516" spans="2:14" ht="45.75" hidden="1">
      <c r="B516" s="352">
        <v>237</v>
      </c>
      <c r="C516" s="132" t="s">
        <v>879</v>
      </c>
      <c r="D516" s="132" t="s">
        <v>180</v>
      </c>
      <c r="E516" s="204" t="s">
        <v>1007</v>
      </c>
      <c r="F516" s="132" t="s">
        <v>1213</v>
      </c>
      <c r="G516" s="135" t="s">
        <v>605</v>
      </c>
      <c r="H516" s="204" t="str">
        <f>IF(Tabela2[[#This Row],[Valor já contrado (matriz)]]=0,"Prevista","Em contratação")</f>
        <v>Em contratação</v>
      </c>
      <c r="I516" s="132" t="s">
        <v>1008</v>
      </c>
      <c r="J516" s="132" t="s">
        <v>1212</v>
      </c>
      <c r="K516" s="137">
        <v>1872</v>
      </c>
      <c r="L516" s="132" t="s">
        <v>112</v>
      </c>
      <c r="M516" s="138" t="s">
        <v>582</v>
      </c>
      <c r="N516" s="210" t="str">
        <f>IF(Tabela2[[#This Row],[Tipo]]="matriz",VLOOKUP(Tabela2[[#This Row],[N. de ordem]],Estatísticas!$A$66:$B$1048576,2,FALSE),"")</f>
        <v/>
      </c>
    </row>
    <row r="517" spans="2:14" ht="45.75" hidden="1">
      <c r="B517" s="352">
        <v>237</v>
      </c>
      <c r="C517" s="132" t="s">
        <v>879</v>
      </c>
      <c r="D517" s="132" t="s">
        <v>180</v>
      </c>
      <c r="E517" s="204" t="s">
        <v>1007</v>
      </c>
      <c r="F517" s="132" t="s">
        <v>1214</v>
      </c>
      <c r="G517" s="135" t="s">
        <v>605</v>
      </c>
      <c r="H517" s="204" t="str">
        <f>IF(Tabela2[[#This Row],[Valor já contrado (matriz)]]=0,"Prevista","Em contratação")</f>
        <v>Em contratação</v>
      </c>
      <c r="I517" s="132" t="s">
        <v>1008</v>
      </c>
      <c r="J517" s="132" t="s">
        <v>1212</v>
      </c>
      <c r="K517" s="137">
        <v>1872</v>
      </c>
      <c r="L517" s="132" t="s">
        <v>112</v>
      </c>
      <c r="M517" s="138" t="s">
        <v>582</v>
      </c>
      <c r="N517" s="210" t="str">
        <f>IF(Tabela2[[#This Row],[Tipo]]="matriz",VLOOKUP(Tabela2[[#This Row],[N. de ordem]],Estatísticas!$A$66:$B$1048576,2,FALSE),"")</f>
        <v/>
      </c>
    </row>
    <row r="518" spans="2:14" ht="45.75" hidden="1">
      <c r="B518" s="352">
        <v>238</v>
      </c>
      <c r="C518" s="132" t="s">
        <v>881</v>
      </c>
      <c r="D518" s="132" t="s">
        <v>180</v>
      </c>
      <c r="E518" s="204" t="s">
        <v>1007</v>
      </c>
      <c r="F518" s="132"/>
      <c r="G518" s="135" t="s">
        <v>589</v>
      </c>
      <c r="H518" s="204" t="str">
        <f>IF(Tabela2[[#This Row],[Valor já contrado (matriz)]]=0,"Prevista","Em contratação")</f>
        <v>Em contratação</v>
      </c>
      <c r="I518" s="132" t="s">
        <v>1008</v>
      </c>
      <c r="J518" s="132" t="s">
        <v>1215</v>
      </c>
      <c r="K518" s="137">
        <v>59813.27</v>
      </c>
      <c r="L518" s="132" t="s">
        <v>112</v>
      </c>
      <c r="M518" s="138" t="s">
        <v>582</v>
      </c>
      <c r="N518" s="210">
        <f>IF(Tabela2[[#This Row],[Tipo]]="matriz",VLOOKUP(Tabela2[[#This Row],[N. de ordem]],Estatísticas!$A$66:$B$1048576,2,FALSE),"")</f>
        <v>40310.200000000004</v>
      </c>
    </row>
    <row r="519" spans="2:14" ht="45.75" hidden="1">
      <c r="B519" s="352">
        <v>238</v>
      </c>
      <c r="C519" s="132" t="s">
        <v>881</v>
      </c>
      <c r="D519" s="132" t="s">
        <v>180</v>
      </c>
      <c r="E519" s="204" t="s">
        <v>1007</v>
      </c>
      <c r="F519" s="132" t="s">
        <v>1216</v>
      </c>
      <c r="G519" s="135" t="s">
        <v>605</v>
      </c>
      <c r="H519" s="204" t="str">
        <f>IF(Tabela2[[#This Row],[Valor já contrado (matriz)]]=0,"Prevista","Em contratação")</f>
        <v>Em contratação</v>
      </c>
      <c r="I519" s="132" t="s">
        <v>1008</v>
      </c>
      <c r="J519" s="132" t="s">
        <v>1217</v>
      </c>
      <c r="K519" s="137">
        <v>3674</v>
      </c>
      <c r="L519" s="132" t="s">
        <v>112</v>
      </c>
      <c r="M519" s="138" t="s">
        <v>582</v>
      </c>
      <c r="N519" s="210" t="str">
        <f>IF(Tabela2[[#This Row],[Tipo]]="matriz",VLOOKUP(Tabela2[[#This Row],[N. de ordem]],Estatísticas!$A$66:$B$1048576,2,FALSE),"")</f>
        <v/>
      </c>
    </row>
    <row r="520" spans="2:14" ht="45.75" hidden="1">
      <c r="B520" s="352">
        <v>238</v>
      </c>
      <c r="C520" s="132" t="s">
        <v>881</v>
      </c>
      <c r="D520" s="132" t="s">
        <v>180</v>
      </c>
      <c r="E520" s="204" t="s">
        <v>1007</v>
      </c>
      <c r="F520" s="132" t="s">
        <v>1218</v>
      </c>
      <c r="G520" s="135" t="s">
        <v>605</v>
      </c>
      <c r="H520" s="204" t="str">
        <f>IF(Tabela2[[#This Row],[Valor já contrado (matriz)]]=0,"Prevista","Em contratação")</f>
        <v>Em contratação</v>
      </c>
      <c r="I520" s="132" t="s">
        <v>1008</v>
      </c>
      <c r="J520" s="132" t="s">
        <v>1032</v>
      </c>
      <c r="K520" s="137">
        <v>3825.5</v>
      </c>
      <c r="L520" s="132" t="s">
        <v>112</v>
      </c>
      <c r="M520" s="138" t="s">
        <v>582</v>
      </c>
      <c r="N520" s="210" t="str">
        <f>IF(Tabela2[[#This Row],[Tipo]]="matriz",VLOOKUP(Tabela2[[#This Row],[N. de ordem]],Estatísticas!$A$66:$B$1048576,2,FALSE),"")</f>
        <v/>
      </c>
    </row>
    <row r="521" spans="2:14" ht="45.75" hidden="1">
      <c r="B521" s="352">
        <v>238</v>
      </c>
      <c r="C521" s="132" t="s">
        <v>881</v>
      </c>
      <c r="D521" s="132" t="s">
        <v>180</v>
      </c>
      <c r="E521" s="204" t="s">
        <v>1007</v>
      </c>
      <c r="F521" s="132" t="s">
        <v>1219</v>
      </c>
      <c r="G521" s="135" t="s">
        <v>605</v>
      </c>
      <c r="H521" s="204" t="str">
        <f>IF(Tabela2[[#This Row],[Valor já contrado (matriz)]]=0,"Prevista","Em contratação")</f>
        <v>Em contratação</v>
      </c>
      <c r="I521" s="132" t="s">
        <v>1008</v>
      </c>
      <c r="J521" s="132" t="s">
        <v>1220</v>
      </c>
      <c r="K521" s="137">
        <v>15069.6</v>
      </c>
      <c r="L521" s="132" t="s">
        <v>112</v>
      </c>
      <c r="M521" s="138" t="s">
        <v>582</v>
      </c>
      <c r="N521" s="210" t="str">
        <f>IF(Tabela2[[#This Row],[Tipo]]="matriz",VLOOKUP(Tabela2[[#This Row],[N. de ordem]],Estatísticas!$A$66:$B$1048576,2,FALSE),"")</f>
        <v/>
      </c>
    </row>
    <row r="522" spans="2:14" ht="45.75" hidden="1">
      <c r="B522" s="352">
        <v>238</v>
      </c>
      <c r="C522" s="132" t="s">
        <v>881</v>
      </c>
      <c r="D522" s="132" t="s">
        <v>180</v>
      </c>
      <c r="E522" s="204" t="s">
        <v>1007</v>
      </c>
      <c r="F522" s="132" t="s">
        <v>1221</v>
      </c>
      <c r="G522" s="135" t="s">
        <v>605</v>
      </c>
      <c r="H522" s="204" t="str">
        <f>IF(Tabela2[[#This Row],[Valor já contrado (matriz)]]=0,"Prevista","Em contratação")</f>
        <v>Em contratação</v>
      </c>
      <c r="I522" s="132" t="s">
        <v>1008</v>
      </c>
      <c r="J522" s="132" t="s">
        <v>1222</v>
      </c>
      <c r="K522" s="137">
        <v>2191</v>
      </c>
      <c r="L522" s="132" t="s">
        <v>112</v>
      </c>
      <c r="M522" s="138" t="s">
        <v>582</v>
      </c>
      <c r="N522" s="210" t="str">
        <f>IF(Tabela2[[#This Row],[Tipo]]="matriz",VLOOKUP(Tabela2[[#This Row],[N. de ordem]],Estatísticas!$A$66:$B$1048576,2,FALSE),"")</f>
        <v/>
      </c>
    </row>
    <row r="523" spans="2:14" ht="45.75" hidden="1">
      <c r="B523" s="352">
        <v>238</v>
      </c>
      <c r="C523" s="132" t="s">
        <v>881</v>
      </c>
      <c r="D523" s="132" t="s">
        <v>180</v>
      </c>
      <c r="E523" s="204" t="s">
        <v>1007</v>
      </c>
      <c r="F523" s="132" t="s">
        <v>1223</v>
      </c>
      <c r="G523" s="135" t="s">
        <v>605</v>
      </c>
      <c r="H523" s="204" t="str">
        <f>IF(Tabela2[[#This Row],[Valor já contrado (matriz)]]=0,"Prevista","Em contratação")</f>
        <v>Em contratação</v>
      </c>
      <c r="I523" s="132" t="s">
        <v>1008</v>
      </c>
      <c r="J523" s="132" t="s">
        <v>1079</v>
      </c>
      <c r="K523" s="137">
        <v>2227.9</v>
      </c>
      <c r="L523" s="132" t="s">
        <v>112</v>
      </c>
      <c r="M523" s="138" t="s">
        <v>582</v>
      </c>
      <c r="N523" s="210" t="str">
        <f>IF(Tabela2[[#This Row],[Tipo]]="matriz",VLOOKUP(Tabela2[[#This Row],[N. de ordem]],Estatísticas!$A$66:$B$1048576,2,FALSE),"")</f>
        <v/>
      </c>
    </row>
    <row r="524" spans="2:14" ht="45.75" hidden="1">
      <c r="B524" s="352">
        <v>238</v>
      </c>
      <c r="C524" s="132" t="s">
        <v>881</v>
      </c>
      <c r="D524" s="132" t="s">
        <v>180</v>
      </c>
      <c r="E524" s="204" t="s">
        <v>1007</v>
      </c>
      <c r="F524" s="132" t="s">
        <v>1224</v>
      </c>
      <c r="G524" s="135" t="s">
        <v>605</v>
      </c>
      <c r="H524" s="204" t="str">
        <f>IF(Tabela2[[#This Row],[Valor já contrado (matriz)]]=0,"Prevista","Em contratação")</f>
        <v>Em contratação</v>
      </c>
      <c r="I524" s="132" t="s">
        <v>1008</v>
      </c>
      <c r="J524" s="132" t="s">
        <v>1225</v>
      </c>
      <c r="K524" s="137">
        <v>3881.2</v>
      </c>
      <c r="L524" s="132" t="s">
        <v>112</v>
      </c>
      <c r="M524" s="138" t="s">
        <v>582</v>
      </c>
      <c r="N524" s="210" t="str">
        <f>IF(Tabela2[[#This Row],[Tipo]]="matriz",VLOOKUP(Tabela2[[#This Row],[N. de ordem]],Estatísticas!$A$66:$B$1048576,2,FALSE),"")</f>
        <v/>
      </c>
    </row>
    <row r="525" spans="2:14" ht="45.75" hidden="1">
      <c r="B525" s="352">
        <v>238</v>
      </c>
      <c r="C525" s="132" t="s">
        <v>881</v>
      </c>
      <c r="D525" s="132" t="s">
        <v>180</v>
      </c>
      <c r="E525" s="204" t="s">
        <v>1007</v>
      </c>
      <c r="F525" s="132" t="s">
        <v>1226</v>
      </c>
      <c r="G525" s="135" t="s">
        <v>605</v>
      </c>
      <c r="H525" s="204" t="str">
        <f>IF(Tabela2[[#This Row],[Valor já contrado (matriz)]]=0,"Prevista","Em contratação")</f>
        <v>Em contratação</v>
      </c>
      <c r="I525" s="132" t="s">
        <v>1008</v>
      </c>
      <c r="J525" s="132" t="s">
        <v>1227</v>
      </c>
      <c r="K525" s="137">
        <v>2386.6</v>
      </c>
      <c r="L525" s="132" t="s">
        <v>112</v>
      </c>
      <c r="M525" s="138" t="s">
        <v>582</v>
      </c>
      <c r="N525" s="210" t="str">
        <f>IF(Tabela2[[#This Row],[Tipo]]="matriz",VLOOKUP(Tabela2[[#This Row],[N. de ordem]],Estatísticas!$A$66:$B$1048576,2,FALSE),"")</f>
        <v/>
      </c>
    </row>
    <row r="526" spans="2:14" ht="45.75" hidden="1">
      <c r="B526" s="352">
        <v>238</v>
      </c>
      <c r="C526" s="132" t="s">
        <v>881</v>
      </c>
      <c r="D526" s="132" t="s">
        <v>180</v>
      </c>
      <c r="E526" s="204" t="s">
        <v>1007</v>
      </c>
      <c r="F526" s="132" t="s">
        <v>1228</v>
      </c>
      <c r="G526" s="135" t="s">
        <v>605</v>
      </c>
      <c r="H526" s="204" t="str">
        <f>IF(Tabela2[[#This Row],[Valor já contrado (matriz)]]=0,"Prevista","Em contratação")</f>
        <v>Em contratação</v>
      </c>
      <c r="I526" s="132" t="s">
        <v>1008</v>
      </c>
      <c r="J526" s="132" t="s">
        <v>1104</v>
      </c>
      <c r="K526" s="137">
        <v>5736</v>
      </c>
      <c r="L526" s="132" t="s">
        <v>112</v>
      </c>
      <c r="M526" s="138" t="s">
        <v>582</v>
      </c>
      <c r="N526" s="210" t="str">
        <f>IF(Tabela2[[#This Row],[Tipo]]="matriz",VLOOKUP(Tabela2[[#This Row],[N. de ordem]],Estatísticas!$A$66:$B$1048576,2,FALSE),"")</f>
        <v/>
      </c>
    </row>
    <row r="527" spans="2:14" ht="45.75" hidden="1">
      <c r="B527" s="352">
        <v>238</v>
      </c>
      <c r="C527" s="132" t="s">
        <v>881</v>
      </c>
      <c r="D527" s="132" t="s">
        <v>180</v>
      </c>
      <c r="E527" s="204" t="s">
        <v>1007</v>
      </c>
      <c r="F527" s="132" t="s">
        <v>1229</v>
      </c>
      <c r="G527" s="135" t="s">
        <v>605</v>
      </c>
      <c r="H527" s="204" t="str">
        <f>IF(Tabela2[[#This Row],[Valor já contrado (matriz)]]=0,"Prevista","Em contratação")</f>
        <v>Em contratação</v>
      </c>
      <c r="I527" s="132" t="s">
        <v>1008</v>
      </c>
      <c r="J527" s="132" t="s">
        <v>1111</v>
      </c>
      <c r="K527" s="137">
        <v>1318.4</v>
      </c>
      <c r="L527" s="132" t="s">
        <v>112</v>
      </c>
      <c r="M527" s="138" t="s">
        <v>582</v>
      </c>
      <c r="N527" s="210" t="str">
        <f>IF(Tabela2[[#This Row],[Tipo]]="matriz",VLOOKUP(Tabela2[[#This Row],[N. de ordem]],Estatísticas!$A$66:$B$1048576,2,FALSE),"")</f>
        <v/>
      </c>
    </row>
    <row r="528" spans="2:14" ht="45.75" hidden="1">
      <c r="B528" s="352">
        <v>239</v>
      </c>
      <c r="C528" s="132" t="s">
        <v>883</v>
      </c>
      <c r="D528" s="132" t="s">
        <v>180</v>
      </c>
      <c r="E528" s="204" t="s">
        <v>1007</v>
      </c>
      <c r="F528" s="132"/>
      <c r="G528" s="135" t="s">
        <v>589</v>
      </c>
      <c r="H528" s="204" t="str">
        <f>IF(Tabela2[[#This Row],[Valor já contrado (matriz)]]=0,"Prevista","Em contratação")</f>
        <v>Em contratação</v>
      </c>
      <c r="I528" s="132" t="s">
        <v>1008</v>
      </c>
      <c r="J528" s="132" t="s">
        <v>1230</v>
      </c>
      <c r="K528" s="137">
        <v>14766.07</v>
      </c>
      <c r="L528" s="132" t="s">
        <v>112</v>
      </c>
      <c r="M528" s="138" t="s">
        <v>582</v>
      </c>
      <c r="N528" s="210">
        <f>IF(Tabela2[[#This Row],[Tipo]]="matriz",VLOOKUP(Tabela2[[#This Row],[N. de ordem]],Estatísticas!$A$66:$B$1048576,2,FALSE),"")</f>
        <v>37019.5</v>
      </c>
    </row>
    <row r="529" spans="2:14" ht="45.75" hidden="1">
      <c r="B529" s="352">
        <v>239</v>
      </c>
      <c r="C529" s="132" t="s">
        <v>883</v>
      </c>
      <c r="D529" s="132" t="s">
        <v>180</v>
      </c>
      <c r="E529" s="204" t="s">
        <v>1007</v>
      </c>
      <c r="F529" s="132" t="s">
        <v>1231</v>
      </c>
      <c r="G529" s="135" t="s">
        <v>605</v>
      </c>
      <c r="H529" s="204" t="str">
        <f>IF(Tabela2[[#This Row],[Valor já contrado (matriz)]]=0,"Prevista","Em contratação")</f>
        <v>Em contratação</v>
      </c>
      <c r="I529" s="132" t="s">
        <v>1008</v>
      </c>
      <c r="J529" s="132" t="s">
        <v>1232</v>
      </c>
      <c r="K529" s="137">
        <v>5490</v>
      </c>
      <c r="L529" s="132" t="s">
        <v>112</v>
      </c>
      <c r="M529" s="138" t="s">
        <v>582</v>
      </c>
      <c r="N529" s="210" t="str">
        <f>IF(Tabela2[[#This Row],[Tipo]]="matriz",VLOOKUP(Tabela2[[#This Row],[N. de ordem]],Estatísticas!$A$66:$B$1048576,2,FALSE),"")</f>
        <v/>
      </c>
    </row>
    <row r="530" spans="2:14" ht="45.75" hidden="1">
      <c r="B530" s="352">
        <v>239</v>
      </c>
      <c r="C530" s="132" t="s">
        <v>883</v>
      </c>
      <c r="D530" s="132" t="s">
        <v>180</v>
      </c>
      <c r="E530" s="204" t="s">
        <v>1007</v>
      </c>
      <c r="F530" s="132" t="s">
        <v>1233</v>
      </c>
      <c r="G530" s="135" t="s">
        <v>605</v>
      </c>
      <c r="H530" s="204" t="str">
        <f>IF(Tabela2[[#This Row],[Valor já contrado (matriz)]]=0,"Prevista","Em contratação")</f>
        <v>Em contratação</v>
      </c>
      <c r="I530" s="132" t="s">
        <v>1008</v>
      </c>
      <c r="J530" s="132" t="s">
        <v>1232</v>
      </c>
      <c r="K530" s="137">
        <v>5490</v>
      </c>
      <c r="L530" s="132" t="s">
        <v>112</v>
      </c>
      <c r="M530" s="138" t="s">
        <v>582</v>
      </c>
      <c r="N530" s="210" t="str">
        <f>IF(Tabela2[[#This Row],[Tipo]]="matriz",VLOOKUP(Tabela2[[#This Row],[N. de ordem]],Estatísticas!$A$66:$B$1048576,2,FALSE),"")</f>
        <v/>
      </c>
    </row>
    <row r="531" spans="2:14" ht="45.75" hidden="1">
      <c r="B531" s="352">
        <v>239</v>
      </c>
      <c r="C531" s="132" t="s">
        <v>883</v>
      </c>
      <c r="D531" s="132" t="s">
        <v>180</v>
      </c>
      <c r="E531" s="204" t="s">
        <v>1007</v>
      </c>
      <c r="F531" s="132" t="s">
        <v>1234</v>
      </c>
      <c r="G531" s="135" t="s">
        <v>605</v>
      </c>
      <c r="H531" s="204" t="str">
        <f>IF(Tabela2[[#This Row],[Valor já contrado (matriz)]]=0,"Prevista","Em contratação")</f>
        <v>Em contratação</v>
      </c>
      <c r="I531" s="132" t="s">
        <v>1008</v>
      </c>
      <c r="J531" s="132" t="s">
        <v>1232</v>
      </c>
      <c r="K531" s="137">
        <v>5490</v>
      </c>
      <c r="L531" s="132" t="s">
        <v>112</v>
      </c>
      <c r="M531" s="138" t="s">
        <v>582</v>
      </c>
      <c r="N531" s="210" t="str">
        <f>IF(Tabela2[[#This Row],[Tipo]]="matriz",VLOOKUP(Tabela2[[#This Row],[N. de ordem]],Estatísticas!$A$66:$B$1048576,2,FALSE),"")</f>
        <v/>
      </c>
    </row>
    <row r="532" spans="2:14" ht="45.75" hidden="1">
      <c r="B532" s="352">
        <v>239</v>
      </c>
      <c r="C532" s="132" t="s">
        <v>883</v>
      </c>
      <c r="D532" s="132" t="s">
        <v>180</v>
      </c>
      <c r="E532" s="204" t="s">
        <v>1007</v>
      </c>
      <c r="F532" s="132" t="s">
        <v>1235</v>
      </c>
      <c r="G532" s="135" t="s">
        <v>605</v>
      </c>
      <c r="H532" s="204" t="str">
        <f>IF(Tabela2[[#This Row],[Valor já contrado (matriz)]]=0,"Prevista","Em contratação")</f>
        <v>Em contratação</v>
      </c>
      <c r="I532" s="132" t="s">
        <v>1008</v>
      </c>
      <c r="J532" s="132" t="s">
        <v>1184</v>
      </c>
      <c r="K532" s="137">
        <v>3240</v>
      </c>
      <c r="L532" s="132" t="s">
        <v>112</v>
      </c>
      <c r="M532" s="138" t="s">
        <v>582</v>
      </c>
      <c r="N532" s="210" t="str">
        <f>IF(Tabela2[[#This Row],[Tipo]]="matriz",VLOOKUP(Tabela2[[#This Row],[N. de ordem]],Estatísticas!$A$66:$B$1048576,2,FALSE),"")</f>
        <v/>
      </c>
    </row>
    <row r="533" spans="2:14" ht="45.75" hidden="1">
      <c r="B533" s="352">
        <v>239</v>
      </c>
      <c r="C533" s="132" t="s">
        <v>883</v>
      </c>
      <c r="D533" s="132" t="s">
        <v>180</v>
      </c>
      <c r="E533" s="204" t="s">
        <v>1007</v>
      </c>
      <c r="F533" s="132" t="s">
        <v>1236</v>
      </c>
      <c r="G533" s="135" t="s">
        <v>605</v>
      </c>
      <c r="H533" s="204" t="str">
        <f>IF(Tabela2[[#This Row],[Valor já contrado (matriz)]]=0,"Prevista","Em contratação")</f>
        <v>Em contratação</v>
      </c>
      <c r="I533" s="132" t="s">
        <v>1008</v>
      </c>
      <c r="J533" s="132" t="s">
        <v>1071</v>
      </c>
      <c r="K533" s="137">
        <v>2000</v>
      </c>
      <c r="L533" s="132" t="s">
        <v>112</v>
      </c>
      <c r="M533" s="138" t="s">
        <v>582</v>
      </c>
      <c r="N533" s="210" t="str">
        <f>IF(Tabela2[[#This Row],[Tipo]]="matriz",VLOOKUP(Tabela2[[#This Row],[N. de ordem]],Estatísticas!$A$66:$B$1048576,2,FALSE),"")</f>
        <v/>
      </c>
    </row>
    <row r="534" spans="2:14" ht="45.75" hidden="1">
      <c r="B534" s="352">
        <v>239</v>
      </c>
      <c r="C534" s="132" t="s">
        <v>883</v>
      </c>
      <c r="D534" s="132" t="s">
        <v>180</v>
      </c>
      <c r="E534" s="204" t="s">
        <v>1007</v>
      </c>
      <c r="F534" s="132" t="s">
        <v>1237</v>
      </c>
      <c r="G534" s="135" t="s">
        <v>605</v>
      </c>
      <c r="H534" s="204" t="str">
        <f>IF(Tabela2[[#This Row],[Valor já contrado (matriz)]]=0,"Prevista","Em contratação")</f>
        <v>Em contratação</v>
      </c>
      <c r="I534" s="132" t="s">
        <v>1008</v>
      </c>
      <c r="J534" s="132" t="s">
        <v>1071</v>
      </c>
      <c r="K534" s="137">
        <v>1875</v>
      </c>
      <c r="L534" s="132" t="s">
        <v>112</v>
      </c>
      <c r="M534" s="138" t="s">
        <v>582</v>
      </c>
      <c r="N534" s="210" t="str">
        <f>IF(Tabela2[[#This Row],[Tipo]]="matriz",VLOOKUP(Tabela2[[#This Row],[N. de ordem]],Estatísticas!$A$66:$B$1048576,2,FALSE),"")</f>
        <v/>
      </c>
    </row>
    <row r="535" spans="2:14" ht="45.75" hidden="1">
      <c r="B535" s="352">
        <v>239</v>
      </c>
      <c r="C535" s="132" t="s">
        <v>883</v>
      </c>
      <c r="D535" s="132" t="s">
        <v>180</v>
      </c>
      <c r="E535" s="204" t="s">
        <v>1007</v>
      </c>
      <c r="F535" s="132" t="s">
        <v>1238</v>
      </c>
      <c r="G535" s="135" t="s">
        <v>605</v>
      </c>
      <c r="H535" s="204" t="str">
        <f>IF(Tabela2[[#This Row],[Valor já contrado (matriz)]]=0,"Prevista","Em contratação")</f>
        <v>Em contratação</v>
      </c>
      <c r="I535" s="132" t="s">
        <v>1008</v>
      </c>
      <c r="J535" s="132" t="s">
        <v>1071</v>
      </c>
      <c r="K535" s="137">
        <v>1048.5</v>
      </c>
      <c r="L535" s="132" t="s">
        <v>112</v>
      </c>
      <c r="M535" s="138" t="s">
        <v>582</v>
      </c>
      <c r="N535" s="210" t="str">
        <f>IF(Tabela2[[#This Row],[Tipo]]="matriz",VLOOKUP(Tabela2[[#This Row],[N. de ordem]],Estatísticas!$A$66:$B$1048576,2,FALSE),"")</f>
        <v/>
      </c>
    </row>
    <row r="536" spans="2:14" ht="45.75" hidden="1">
      <c r="B536" s="352">
        <v>239</v>
      </c>
      <c r="C536" s="132" t="s">
        <v>883</v>
      </c>
      <c r="D536" s="132" t="s">
        <v>180</v>
      </c>
      <c r="E536" s="204" t="s">
        <v>1007</v>
      </c>
      <c r="F536" s="132" t="s">
        <v>1239</v>
      </c>
      <c r="G536" s="135" t="s">
        <v>605</v>
      </c>
      <c r="H536" s="204" t="str">
        <f>IF(Tabela2[[#This Row],[Valor já contrado (matriz)]]=0,"Prevista","Em contratação")</f>
        <v>Em contratação</v>
      </c>
      <c r="I536" s="132" t="s">
        <v>1008</v>
      </c>
      <c r="J536" s="132" t="s">
        <v>1121</v>
      </c>
      <c r="K536" s="137">
        <v>7776</v>
      </c>
      <c r="L536" s="132" t="s">
        <v>112</v>
      </c>
      <c r="M536" s="138" t="s">
        <v>582</v>
      </c>
      <c r="N536" s="210" t="str">
        <f>IF(Tabela2[[#This Row],[Tipo]]="matriz",VLOOKUP(Tabela2[[#This Row],[N. de ordem]],Estatísticas!$A$66:$B$1048576,2,FALSE),"")</f>
        <v/>
      </c>
    </row>
    <row r="537" spans="2:14" ht="45.75" hidden="1">
      <c r="B537" s="352">
        <v>239</v>
      </c>
      <c r="C537" s="132" t="s">
        <v>883</v>
      </c>
      <c r="D537" s="132" t="s">
        <v>180</v>
      </c>
      <c r="E537" s="204" t="s">
        <v>1007</v>
      </c>
      <c r="F537" s="132" t="s">
        <v>1240</v>
      </c>
      <c r="G537" s="135" t="s">
        <v>605</v>
      </c>
      <c r="H537" s="204" t="str">
        <f>IF(Tabela2[[#This Row],[Valor já contrado (matriz)]]=0,"Prevista","Em contratação")</f>
        <v>Em contratação</v>
      </c>
      <c r="I537" s="132" t="s">
        <v>1008</v>
      </c>
      <c r="J537" s="132" t="s">
        <v>1071</v>
      </c>
      <c r="K537" s="137">
        <v>1370</v>
      </c>
      <c r="L537" s="132" t="s">
        <v>112</v>
      </c>
      <c r="M537" s="138" t="s">
        <v>582</v>
      </c>
      <c r="N537" s="210" t="str">
        <f>IF(Tabela2[[#This Row],[Tipo]]="matriz",VLOOKUP(Tabela2[[#This Row],[N. de ordem]],Estatísticas!$A$66:$B$1048576,2,FALSE),"")</f>
        <v/>
      </c>
    </row>
    <row r="538" spans="2:14" ht="45.75" hidden="1">
      <c r="B538" s="352">
        <v>239</v>
      </c>
      <c r="C538" s="132" t="s">
        <v>883</v>
      </c>
      <c r="D538" s="132" t="s">
        <v>180</v>
      </c>
      <c r="E538" s="204" t="s">
        <v>1007</v>
      </c>
      <c r="F538" s="132" t="s">
        <v>1241</v>
      </c>
      <c r="G538" s="135" t="s">
        <v>605</v>
      </c>
      <c r="H538" s="204" t="str">
        <f>IF(Tabela2[[#This Row],[Valor já contrado (matriz)]]=0,"Prevista","Em contratação")</f>
        <v>Em contratação</v>
      </c>
      <c r="I538" s="132" t="s">
        <v>1008</v>
      </c>
      <c r="J538" s="132" t="s">
        <v>1184</v>
      </c>
      <c r="K538" s="137">
        <v>3240</v>
      </c>
      <c r="L538" s="132" t="s">
        <v>112</v>
      </c>
      <c r="M538" s="138" t="s">
        <v>582</v>
      </c>
      <c r="N538" s="210" t="str">
        <f>IF(Tabela2[[#This Row],[Tipo]]="matriz",VLOOKUP(Tabela2[[#This Row],[N. de ordem]],Estatísticas!$A$66:$B$1048576,2,FALSE),"")</f>
        <v/>
      </c>
    </row>
    <row r="539" spans="2:14" ht="45.75" hidden="1">
      <c r="B539" s="352">
        <v>240</v>
      </c>
      <c r="C539" s="132" t="s">
        <v>884</v>
      </c>
      <c r="D539" s="132" t="s">
        <v>180</v>
      </c>
      <c r="E539" s="204" t="s">
        <v>1007</v>
      </c>
      <c r="F539" s="132"/>
      <c r="G539" s="135" t="s">
        <v>589</v>
      </c>
      <c r="H539" s="204" t="str">
        <f>IF(Tabela2[[#This Row],[Valor já contrado (matriz)]]=0,"Prevista","Em contratação")</f>
        <v>Em contratação</v>
      </c>
      <c r="I539" s="132" t="s">
        <v>1008</v>
      </c>
      <c r="J539" s="132" t="s">
        <v>1009</v>
      </c>
      <c r="K539" s="137">
        <v>13257.62</v>
      </c>
      <c r="L539" s="132" t="s">
        <v>112</v>
      </c>
      <c r="M539" s="138" t="s">
        <v>582</v>
      </c>
      <c r="N539" s="210">
        <f>IF(Tabela2[[#This Row],[Tipo]]="matriz",VLOOKUP(Tabela2[[#This Row],[N. de ordem]],Estatísticas!$A$66:$B$1048576,2,FALSE),"")</f>
        <v>22432.399999999998</v>
      </c>
    </row>
    <row r="540" spans="2:14" ht="45.75" hidden="1">
      <c r="B540" s="352">
        <v>240</v>
      </c>
      <c r="C540" s="132" t="s">
        <v>884</v>
      </c>
      <c r="D540" s="132" t="s">
        <v>180</v>
      </c>
      <c r="E540" s="204" t="s">
        <v>1007</v>
      </c>
      <c r="F540" s="132" t="s">
        <v>1242</v>
      </c>
      <c r="G540" s="135" t="s">
        <v>605</v>
      </c>
      <c r="H540" s="204" t="str">
        <f>IF(Tabela2[[#This Row],[Valor já contrado (matriz)]]=0,"Prevista","Em contratação")</f>
        <v>Em contratação</v>
      </c>
      <c r="I540" s="132" t="s">
        <v>1008</v>
      </c>
      <c r="J540" s="132" t="s">
        <v>1066</v>
      </c>
      <c r="K540" s="137">
        <v>984</v>
      </c>
      <c r="L540" s="132" t="s">
        <v>112</v>
      </c>
      <c r="M540" s="138" t="s">
        <v>582</v>
      </c>
      <c r="N540" s="210" t="str">
        <f>IF(Tabela2[[#This Row],[Tipo]]="matriz",VLOOKUP(Tabela2[[#This Row],[N. de ordem]],Estatísticas!$A$66:$B$1048576,2,FALSE),"")</f>
        <v/>
      </c>
    </row>
    <row r="541" spans="2:14" ht="45.75" hidden="1">
      <c r="B541" s="352">
        <v>240</v>
      </c>
      <c r="C541" s="132" t="s">
        <v>884</v>
      </c>
      <c r="D541" s="132" t="s">
        <v>180</v>
      </c>
      <c r="E541" s="204" t="s">
        <v>1007</v>
      </c>
      <c r="F541" s="132" t="s">
        <v>1243</v>
      </c>
      <c r="G541" s="135" t="s">
        <v>605</v>
      </c>
      <c r="H541" s="204" t="str">
        <f>IF(Tabela2[[#This Row],[Valor já contrado (matriz)]]=0,"Prevista","Em contratação")</f>
        <v>Em contratação</v>
      </c>
      <c r="I541" s="132" t="s">
        <v>1008</v>
      </c>
      <c r="J541" s="132" t="s">
        <v>1244</v>
      </c>
      <c r="K541" s="137">
        <v>4250</v>
      </c>
      <c r="L541" s="132" t="s">
        <v>112</v>
      </c>
      <c r="M541" s="138" t="s">
        <v>582</v>
      </c>
      <c r="N541" s="210" t="str">
        <f>IF(Tabela2[[#This Row],[Tipo]]="matriz",VLOOKUP(Tabela2[[#This Row],[N. de ordem]],Estatísticas!$A$66:$B$1048576,2,FALSE),"")</f>
        <v/>
      </c>
    </row>
    <row r="542" spans="2:14" ht="45.75" hidden="1">
      <c r="B542" s="352">
        <v>240</v>
      </c>
      <c r="C542" s="132" t="s">
        <v>884</v>
      </c>
      <c r="D542" s="132" t="s">
        <v>180</v>
      </c>
      <c r="E542" s="204" t="s">
        <v>1007</v>
      </c>
      <c r="F542" s="132" t="s">
        <v>1245</v>
      </c>
      <c r="G542" s="135" t="s">
        <v>605</v>
      </c>
      <c r="H542" s="204" t="str">
        <f>IF(Tabela2[[#This Row],[Valor já contrado (matriz)]]=0,"Prevista","Em contratação")</f>
        <v>Em contratação</v>
      </c>
      <c r="I542" s="132" t="s">
        <v>1008</v>
      </c>
      <c r="J542" s="132" t="s">
        <v>1066</v>
      </c>
      <c r="K542" s="137">
        <v>1560</v>
      </c>
      <c r="L542" s="132" t="s">
        <v>112</v>
      </c>
      <c r="M542" s="138" t="s">
        <v>582</v>
      </c>
      <c r="N542" s="210" t="str">
        <f>IF(Tabela2[[#This Row],[Tipo]]="matriz",VLOOKUP(Tabela2[[#This Row],[N. de ordem]],Estatísticas!$A$66:$B$1048576,2,FALSE),"")</f>
        <v/>
      </c>
    </row>
    <row r="543" spans="2:14" ht="45.75" hidden="1">
      <c r="B543" s="352">
        <v>240</v>
      </c>
      <c r="C543" s="132" t="s">
        <v>884</v>
      </c>
      <c r="D543" s="132" t="s">
        <v>180</v>
      </c>
      <c r="E543" s="204" t="s">
        <v>1007</v>
      </c>
      <c r="F543" s="132" t="s">
        <v>1246</v>
      </c>
      <c r="G543" s="135" t="s">
        <v>605</v>
      </c>
      <c r="H543" s="204" t="str">
        <f>IF(Tabela2[[#This Row],[Valor já contrado (matriz)]]=0,"Prevista","Em contratação")</f>
        <v>Em contratação</v>
      </c>
      <c r="I543" s="132" t="s">
        <v>1008</v>
      </c>
      <c r="J543" s="132" t="s">
        <v>1079</v>
      </c>
      <c r="K543" s="137">
        <v>1320</v>
      </c>
      <c r="L543" s="132" t="s">
        <v>112</v>
      </c>
      <c r="M543" s="138" t="s">
        <v>582</v>
      </c>
      <c r="N543" s="210" t="str">
        <f>IF(Tabela2[[#This Row],[Tipo]]="matriz",VLOOKUP(Tabela2[[#This Row],[N. de ordem]],Estatísticas!$A$66:$B$1048576,2,FALSE),"")</f>
        <v/>
      </c>
    </row>
    <row r="544" spans="2:14" ht="45.75" hidden="1">
      <c r="B544" s="352">
        <v>240</v>
      </c>
      <c r="C544" s="132" t="s">
        <v>884</v>
      </c>
      <c r="D544" s="132" t="s">
        <v>180</v>
      </c>
      <c r="E544" s="204" t="s">
        <v>1007</v>
      </c>
      <c r="F544" s="132" t="s">
        <v>1245</v>
      </c>
      <c r="G544" s="135" t="s">
        <v>605</v>
      </c>
      <c r="H544" s="204" t="str">
        <f>IF(Tabela2[[#This Row],[Valor já contrado (matriz)]]=0,"Prevista","Em contratação")</f>
        <v>Em contratação</v>
      </c>
      <c r="I544" s="132" t="s">
        <v>1008</v>
      </c>
      <c r="J544" s="132" t="s">
        <v>1247</v>
      </c>
      <c r="K544" s="137">
        <v>3198</v>
      </c>
      <c r="L544" s="132" t="s">
        <v>112</v>
      </c>
      <c r="M544" s="138" t="s">
        <v>582</v>
      </c>
      <c r="N544" s="210" t="str">
        <f>IF(Tabela2[[#This Row],[Tipo]]="matriz",VLOOKUP(Tabela2[[#This Row],[N. de ordem]],Estatísticas!$A$66:$B$1048576,2,FALSE),"")</f>
        <v/>
      </c>
    </row>
    <row r="545" spans="2:14" ht="45.75" hidden="1">
      <c r="B545" s="352">
        <v>240</v>
      </c>
      <c r="C545" s="132" t="s">
        <v>884</v>
      </c>
      <c r="D545" s="132" t="s">
        <v>180</v>
      </c>
      <c r="E545" s="204" t="s">
        <v>1007</v>
      </c>
      <c r="F545" s="132" t="s">
        <v>1248</v>
      </c>
      <c r="G545" s="135" t="s">
        <v>605</v>
      </c>
      <c r="H545" s="204" t="str">
        <f>IF(Tabela2[[#This Row],[Valor já contrado (matriz)]]=0,"Prevista","Em contratação")</f>
        <v>Em contratação</v>
      </c>
      <c r="I545" s="132" t="s">
        <v>1008</v>
      </c>
      <c r="J545" s="132" t="s">
        <v>1011</v>
      </c>
      <c r="K545" s="137">
        <v>1638</v>
      </c>
      <c r="L545" s="132" t="s">
        <v>112</v>
      </c>
      <c r="M545" s="138" t="s">
        <v>582</v>
      </c>
      <c r="N545" s="210" t="str">
        <f>IF(Tabela2[[#This Row],[Tipo]]="matriz",VLOOKUP(Tabela2[[#This Row],[N. de ordem]],Estatísticas!$A$66:$B$1048576,2,FALSE),"")</f>
        <v/>
      </c>
    </row>
    <row r="546" spans="2:14" ht="45.75" hidden="1">
      <c r="B546" s="352">
        <v>240</v>
      </c>
      <c r="C546" s="132" t="s">
        <v>884</v>
      </c>
      <c r="D546" s="132" t="s">
        <v>180</v>
      </c>
      <c r="E546" s="204" t="s">
        <v>1007</v>
      </c>
      <c r="F546" s="132" t="s">
        <v>1249</v>
      </c>
      <c r="G546" s="135" t="s">
        <v>605</v>
      </c>
      <c r="H546" s="204" t="str">
        <f>IF(Tabela2[[#This Row],[Valor já contrado (matriz)]]=0,"Prevista","Em contratação")</f>
        <v>Em contratação</v>
      </c>
      <c r="I546" s="132" t="s">
        <v>1008</v>
      </c>
      <c r="J546" s="132" t="s">
        <v>1066</v>
      </c>
      <c r="K546" s="137">
        <v>984</v>
      </c>
      <c r="L546" s="132" t="s">
        <v>112</v>
      </c>
      <c r="M546" s="138" t="s">
        <v>582</v>
      </c>
      <c r="N546" s="210" t="str">
        <f>IF(Tabela2[[#This Row],[Tipo]]="matriz",VLOOKUP(Tabela2[[#This Row],[N. de ordem]],Estatísticas!$A$66:$B$1048576,2,FALSE),"")</f>
        <v/>
      </c>
    </row>
    <row r="547" spans="2:14" ht="45.75" hidden="1">
      <c r="B547" s="352">
        <v>240</v>
      </c>
      <c r="C547" s="132" t="s">
        <v>884</v>
      </c>
      <c r="D547" s="132" t="s">
        <v>180</v>
      </c>
      <c r="E547" s="204" t="s">
        <v>1007</v>
      </c>
      <c r="F547" s="132" t="s">
        <v>1250</v>
      </c>
      <c r="G547" s="135" t="s">
        <v>605</v>
      </c>
      <c r="H547" s="204" t="str">
        <f>IF(Tabela2[[#This Row],[Valor já contrado (matriz)]]=0,"Prevista","Em contratação")</f>
        <v>Em contratação</v>
      </c>
      <c r="I547" s="132" t="s">
        <v>1008</v>
      </c>
      <c r="J547" s="132" t="s">
        <v>1066</v>
      </c>
      <c r="K547" s="137">
        <v>1560</v>
      </c>
      <c r="L547" s="132" t="s">
        <v>112</v>
      </c>
      <c r="M547" s="138" t="s">
        <v>582</v>
      </c>
      <c r="N547" s="210" t="str">
        <f>IF(Tabela2[[#This Row],[Tipo]]="matriz",VLOOKUP(Tabela2[[#This Row],[N. de ordem]],Estatísticas!$A$66:$B$1048576,2,FALSE),"")</f>
        <v/>
      </c>
    </row>
    <row r="548" spans="2:14" ht="45.75" hidden="1">
      <c r="B548" s="352">
        <v>240</v>
      </c>
      <c r="C548" s="132" t="s">
        <v>884</v>
      </c>
      <c r="D548" s="132" t="s">
        <v>180</v>
      </c>
      <c r="E548" s="204" t="s">
        <v>1007</v>
      </c>
      <c r="F548" s="132" t="s">
        <v>1251</v>
      </c>
      <c r="G548" s="135" t="s">
        <v>605</v>
      </c>
      <c r="H548" s="204" t="str">
        <f>IF(Tabela2[[#This Row],[Valor já contrado (matriz)]]=0,"Prevista","Em contratação")</f>
        <v>Em contratação</v>
      </c>
      <c r="I548" s="132" t="s">
        <v>1008</v>
      </c>
      <c r="J548" s="132" t="s">
        <v>1011</v>
      </c>
      <c r="K548" s="137">
        <v>1108.8</v>
      </c>
      <c r="L548" s="132" t="s">
        <v>112</v>
      </c>
      <c r="M548" s="138" t="s">
        <v>582</v>
      </c>
      <c r="N548" s="210" t="str">
        <f>IF(Tabela2[[#This Row],[Tipo]]="matriz",VLOOKUP(Tabela2[[#This Row],[N. de ordem]],Estatísticas!$A$66:$B$1048576,2,FALSE),"")</f>
        <v/>
      </c>
    </row>
    <row r="549" spans="2:14" ht="45.75" hidden="1">
      <c r="B549" s="352">
        <v>240</v>
      </c>
      <c r="C549" s="132" t="s">
        <v>884</v>
      </c>
      <c r="D549" s="132" t="s">
        <v>180</v>
      </c>
      <c r="E549" s="204" t="s">
        <v>1007</v>
      </c>
      <c r="F549" s="132" t="s">
        <v>1252</v>
      </c>
      <c r="G549" s="135" t="s">
        <v>605</v>
      </c>
      <c r="H549" s="204" t="str">
        <f>IF(Tabela2[[#This Row],[Valor já contrado (matriz)]]=0,"Prevista","Em contratação")</f>
        <v>Em contratação</v>
      </c>
      <c r="I549" s="132" t="s">
        <v>1008</v>
      </c>
      <c r="J549" s="132" t="s">
        <v>1011</v>
      </c>
      <c r="K549" s="137">
        <v>1108.8</v>
      </c>
      <c r="L549" s="132" t="s">
        <v>112</v>
      </c>
      <c r="M549" s="138" t="s">
        <v>582</v>
      </c>
      <c r="N549" s="210" t="str">
        <f>IF(Tabela2[[#This Row],[Tipo]]="matriz",VLOOKUP(Tabela2[[#This Row],[N. de ordem]],Estatísticas!$A$66:$B$1048576,2,FALSE),"")</f>
        <v/>
      </c>
    </row>
    <row r="550" spans="2:14" ht="45.75" hidden="1">
      <c r="B550" s="352">
        <v>240</v>
      </c>
      <c r="C550" s="132" t="s">
        <v>884</v>
      </c>
      <c r="D550" s="132" t="s">
        <v>180</v>
      </c>
      <c r="E550" s="204" t="s">
        <v>1007</v>
      </c>
      <c r="F550" s="132" t="s">
        <v>1253</v>
      </c>
      <c r="G550" s="135" t="s">
        <v>605</v>
      </c>
      <c r="H550" s="204" t="str">
        <f>IF(Tabela2[[#This Row],[Valor já contrado (matriz)]]=0,"Prevista","Em contratação")</f>
        <v>Em contratação</v>
      </c>
      <c r="I550" s="132" t="s">
        <v>1008</v>
      </c>
      <c r="J550" s="132" t="s">
        <v>1066</v>
      </c>
      <c r="K550" s="137">
        <v>1560</v>
      </c>
      <c r="L550" s="132" t="s">
        <v>112</v>
      </c>
      <c r="M550" s="138" t="s">
        <v>582</v>
      </c>
      <c r="N550" s="210" t="str">
        <f>IF(Tabela2[[#This Row],[Tipo]]="matriz",VLOOKUP(Tabela2[[#This Row],[N. de ordem]],Estatísticas!$A$66:$B$1048576,2,FALSE),"")</f>
        <v/>
      </c>
    </row>
    <row r="551" spans="2:14" ht="45.75" hidden="1">
      <c r="B551" s="352">
        <v>240</v>
      </c>
      <c r="C551" s="132" t="s">
        <v>884</v>
      </c>
      <c r="D551" s="132" t="s">
        <v>180</v>
      </c>
      <c r="E551" s="204" t="s">
        <v>1007</v>
      </c>
      <c r="F551" s="132" t="s">
        <v>1249</v>
      </c>
      <c r="G551" s="135" t="s">
        <v>605</v>
      </c>
      <c r="H551" s="204" t="str">
        <f>IF(Tabela2[[#This Row],[Valor já contrado (matriz)]]=0,"Prevista","Em contratação")</f>
        <v>Em contratação</v>
      </c>
      <c r="I551" s="132" t="s">
        <v>1008</v>
      </c>
      <c r="J551" s="132" t="s">
        <v>1254</v>
      </c>
      <c r="K551" s="137">
        <v>492</v>
      </c>
      <c r="L551" s="132" t="s">
        <v>112</v>
      </c>
      <c r="M551" s="138" t="s">
        <v>582</v>
      </c>
      <c r="N551" s="210" t="str">
        <f>IF(Tabela2[[#This Row],[Tipo]]="matriz",VLOOKUP(Tabela2[[#This Row],[N. de ordem]],Estatísticas!$A$66:$B$1048576,2,FALSE),"")</f>
        <v/>
      </c>
    </row>
    <row r="552" spans="2:14" ht="45.75" hidden="1">
      <c r="B552" s="352">
        <v>240</v>
      </c>
      <c r="C552" s="132" t="s">
        <v>884</v>
      </c>
      <c r="D552" s="132" t="s">
        <v>180</v>
      </c>
      <c r="E552" s="204" t="s">
        <v>1007</v>
      </c>
      <c r="F552" s="132" t="s">
        <v>1255</v>
      </c>
      <c r="G552" s="135" t="s">
        <v>605</v>
      </c>
      <c r="H552" s="204" t="str">
        <f>IF(Tabela2[[#This Row],[Valor já contrado (matriz)]]=0,"Prevista","Em contratação")</f>
        <v>Em contratação</v>
      </c>
      <c r="I552" s="132" t="s">
        <v>1008</v>
      </c>
      <c r="J552" s="132" t="s">
        <v>1066</v>
      </c>
      <c r="K552" s="137">
        <v>1560</v>
      </c>
      <c r="L552" s="132" t="s">
        <v>112</v>
      </c>
      <c r="M552" s="138" t="s">
        <v>582</v>
      </c>
      <c r="N552" s="210" t="str">
        <f>IF(Tabela2[[#This Row],[Tipo]]="matriz",VLOOKUP(Tabela2[[#This Row],[N. de ordem]],Estatísticas!$A$66:$B$1048576,2,FALSE),"")</f>
        <v/>
      </c>
    </row>
    <row r="553" spans="2:14" ht="45.75" hidden="1">
      <c r="B553" s="352">
        <v>240</v>
      </c>
      <c r="C553" s="132" t="s">
        <v>884</v>
      </c>
      <c r="D553" s="132" t="s">
        <v>180</v>
      </c>
      <c r="E553" s="204" t="s">
        <v>1007</v>
      </c>
      <c r="F553" s="132" t="s">
        <v>1256</v>
      </c>
      <c r="G553" s="135" t="s">
        <v>605</v>
      </c>
      <c r="H553" s="204" t="str">
        <f>IF(Tabela2[[#This Row],[Valor já contrado (matriz)]]=0,"Prevista","Em contratação")</f>
        <v>Em contratação</v>
      </c>
      <c r="I553" s="132" t="s">
        <v>1008</v>
      </c>
      <c r="J553" s="132" t="s">
        <v>1011</v>
      </c>
      <c r="K553" s="137">
        <v>1108.8</v>
      </c>
      <c r="L553" s="132" t="s">
        <v>112</v>
      </c>
      <c r="M553" s="138" t="s">
        <v>582</v>
      </c>
      <c r="N553" s="210" t="str">
        <f>IF(Tabela2[[#This Row],[Tipo]]="matriz",VLOOKUP(Tabela2[[#This Row],[N. de ordem]],Estatísticas!$A$66:$B$1048576,2,FALSE),"")</f>
        <v/>
      </c>
    </row>
    <row r="554" spans="2:14" ht="45.75" hidden="1">
      <c r="B554" s="352">
        <v>241</v>
      </c>
      <c r="C554" s="132" t="s">
        <v>885</v>
      </c>
      <c r="D554" s="132" t="s">
        <v>180</v>
      </c>
      <c r="E554" s="204" t="s">
        <v>1007</v>
      </c>
      <c r="F554" s="132"/>
      <c r="G554" s="135" t="s">
        <v>589</v>
      </c>
      <c r="H554" s="204" t="str">
        <f>IF(Tabela2[[#This Row],[Valor já contrado (matriz)]]=0,"Prevista","Em contratação")</f>
        <v>Em contratação</v>
      </c>
      <c r="I554" s="132" t="s">
        <v>1008</v>
      </c>
      <c r="J554" s="132" t="s">
        <v>1257</v>
      </c>
      <c r="K554" s="137">
        <v>8463.07</v>
      </c>
      <c r="L554" s="132" t="s">
        <v>112</v>
      </c>
      <c r="M554" s="138" t="s">
        <v>582</v>
      </c>
      <c r="N554" s="210">
        <f>IF(Tabela2[[#This Row],[Tipo]]="matriz",VLOOKUP(Tabela2[[#This Row],[N. de ordem]],Estatísticas!$A$66:$B$1048576,2,FALSE),"")</f>
        <v>6746.5</v>
      </c>
    </row>
    <row r="555" spans="2:14" ht="45.75" hidden="1">
      <c r="B555" s="352">
        <v>241</v>
      </c>
      <c r="C555" s="132" t="s">
        <v>885</v>
      </c>
      <c r="D555" s="132" t="s">
        <v>180</v>
      </c>
      <c r="E555" s="204" t="s">
        <v>1007</v>
      </c>
      <c r="F555" s="132" t="s">
        <v>1258</v>
      </c>
      <c r="G555" s="135" t="s">
        <v>605</v>
      </c>
      <c r="H555" s="204" t="str">
        <f>IF(Tabela2[[#This Row],[Valor já contrado (matriz)]]=0,"Prevista","Em contratação")</f>
        <v>Em contratação</v>
      </c>
      <c r="I555" s="132" t="s">
        <v>1008</v>
      </c>
      <c r="J555" s="132" t="s">
        <v>1259</v>
      </c>
      <c r="K555" s="137">
        <v>2850</v>
      </c>
      <c r="L555" s="132" t="s">
        <v>112</v>
      </c>
      <c r="M555" s="138" t="s">
        <v>582</v>
      </c>
      <c r="N555" s="210" t="str">
        <f>IF(Tabela2[[#This Row],[Tipo]]="matriz",VLOOKUP(Tabela2[[#This Row],[N. de ordem]],Estatísticas!$A$66:$B$1048576,2,FALSE),"")</f>
        <v/>
      </c>
    </row>
    <row r="556" spans="2:14" ht="45.75" hidden="1">
      <c r="B556" s="352">
        <v>241</v>
      </c>
      <c r="C556" s="132" t="s">
        <v>885</v>
      </c>
      <c r="D556" s="132" t="s">
        <v>180</v>
      </c>
      <c r="E556" s="204" t="s">
        <v>1007</v>
      </c>
      <c r="F556" s="132" t="s">
        <v>1260</v>
      </c>
      <c r="G556" s="135" t="s">
        <v>605</v>
      </c>
      <c r="H556" s="204" t="str">
        <f>IF(Tabela2[[#This Row],[Valor já contrado (matriz)]]=0,"Prevista","Em contratação")</f>
        <v>Em contratação</v>
      </c>
      <c r="I556" s="132" t="s">
        <v>1008</v>
      </c>
      <c r="J556" s="132" t="s">
        <v>1129</v>
      </c>
      <c r="K556" s="137">
        <v>630</v>
      </c>
      <c r="L556" s="132" t="s">
        <v>112</v>
      </c>
      <c r="M556" s="138" t="s">
        <v>582</v>
      </c>
      <c r="N556" s="210" t="str">
        <f>IF(Tabela2[[#This Row],[Tipo]]="matriz",VLOOKUP(Tabela2[[#This Row],[N. de ordem]],Estatísticas!$A$66:$B$1048576,2,FALSE),"")</f>
        <v/>
      </c>
    </row>
    <row r="557" spans="2:14" ht="45.75" hidden="1">
      <c r="B557" s="352">
        <v>241</v>
      </c>
      <c r="C557" s="132" t="s">
        <v>885</v>
      </c>
      <c r="D557" s="132" t="s">
        <v>180</v>
      </c>
      <c r="E557" s="204" t="s">
        <v>1007</v>
      </c>
      <c r="F557" s="132" t="s">
        <v>1261</v>
      </c>
      <c r="G557" s="135" t="s">
        <v>605</v>
      </c>
      <c r="H557" s="204" t="str">
        <f>IF(Tabela2[[#This Row],[Valor já contrado (matriz)]]=0,"Prevista","Em contratação")</f>
        <v>Em contratação</v>
      </c>
      <c r="I557" s="132" t="s">
        <v>1008</v>
      </c>
      <c r="J557" s="132" t="s">
        <v>1127</v>
      </c>
      <c r="K557" s="137">
        <v>2730</v>
      </c>
      <c r="L557" s="132" t="s">
        <v>112</v>
      </c>
      <c r="M557" s="138" t="s">
        <v>582</v>
      </c>
      <c r="N557" s="210" t="str">
        <f>IF(Tabela2[[#This Row],[Tipo]]="matriz",VLOOKUP(Tabela2[[#This Row],[N. de ordem]],Estatísticas!$A$66:$B$1048576,2,FALSE),"")</f>
        <v/>
      </c>
    </row>
    <row r="558" spans="2:14" ht="45.75" hidden="1">
      <c r="B558" s="352">
        <v>241</v>
      </c>
      <c r="C558" s="132" t="s">
        <v>885</v>
      </c>
      <c r="D558" s="132" t="s">
        <v>180</v>
      </c>
      <c r="E558" s="204" t="s">
        <v>1007</v>
      </c>
      <c r="F558" s="132" t="s">
        <v>1262</v>
      </c>
      <c r="G558" s="135" t="s">
        <v>605</v>
      </c>
      <c r="H558" s="204" t="str">
        <f>IF(Tabela2[[#This Row],[Valor já contrado (matriz)]]=0,"Prevista","Em contratação")</f>
        <v>Em contratação</v>
      </c>
      <c r="I558" s="132" t="s">
        <v>1008</v>
      </c>
      <c r="J558" s="132" t="s">
        <v>1263</v>
      </c>
      <c r="K558" s="137">
        <v>536.5</v>
      </c>
      <c r="L558" s="132" t="s">
        <v>112</v>
      </c>
      <c r="M558" s="138" t="s">
        <v>582</v>
      </c>
      <c r="N558" s="210" t="str">
        <f>IF(Tabela2[[#This Row],[Tipo]]="matriz",VLOOKUP(Tabela2[[#This Row],[N. de ordem]],Estatísticas!$A$66:$B$1048576,2,FALSE),"")</f>
        <v/>
      </c>
    </row>
    <row r="559" spans="2:14" ht="45.75" hidden="1">
      <c r="B559" s="352">
        <v>242</v>
      </c>
      <c r="C559" s="132" t="s">
        <v>886</v>
      </c>
      <c r="D559" s="132" t="s">
        <v>180</v>
      </c>
      <c r="E559" s="204" t="s">
        <v>1007</v>
      </c>
      <c r="F559" s="132"/>
      <c r="G559" s="135" t="s">
        <v>589</v>
      </c>
      <c r="H559" s="204" t="str">
        <f>IF(Tabela2[[#This Row],[Valor já contrado (matriz)]]=0,"Prevista","Em contratação")</f>
        <v>Em contratação</v>
      </c>
      <c r="I559" s="132" t="s">
        <v>1008</v>
      </c>
      <c r="J559" s="132" t="s">
        <v>1154</v>
      </c>
      <c r="K559" s="137">
        <v>27366.240000000002</v>
      </c>
      <c r="L559" s="132" t="s">
        <v>112</v>
      </c>
      <c r="M559" s="138" t="s">
        <v>582</v>
      </c>
      <c r="N559" s="210">
        <f>IF(Tabela2[[#This Row],[Tipo]]="matriz",VLOOKUP(Tabela2[[#This Row],[N. de ordem]],Estatísticas!$A$66:$B$1048576,2,FALSE),"")</f>
        <v>37830.300000000003</v>
      </c>
    </row>
    <row r="560" spans="2:14" ht="45.75" hidden="1">
      <c r="B560" s="352">
        <v>242</v>
      </c>
      <c r="C560" s="132" t="s">
        <v>886</v>
      </c>
      <c r="D560" s="132" t="s">
        <v>180</v>
      </c>
      <c r="E560" s="204" t="s">
        <v>1007</v>
      </c>
      <c r="F560" s="132" t="s">
        <v>1264</v>
      </c>
      <c r="G560" s="135" t="s">
        <v>605</v>
      </c>
      <c r="H560" s="204" t="str">
        <f>IF(Tabela2[[#This Row],[Valor já contrado (matriz)]]=0,"Prevista","Em contratação")</f>
        <v>Em contratação</v>
      </c>
      <c r="I560" s="132" t="s">
        <v>1008</v>
      </c>
      <c r="J560" s="132" t="s">
        <v>1265</v>
      </c>
      <c r="K560" s="137">
        <v>2862.2</v>
      </c>
      <c r="L560" s="132" t="s">
        <v>112</v>
      </c>
      <c r="M560" s="138" t="s">
        <v>582</v>
      </c>
      <c r="N560" s="210" t="str">
        <f>IF(Tabela2[[#This Row],[Tipo]]="matriz",VLOOKUP(Tabela2[[#This Row],[N. de ordem]],Estatísticas!$A$66:$B$1048576,2,FALSE),"")</f>
        <v/>
      </c>
    </row>
    <row r="561" spans="2:14" ht="45.75" hidden="1">
      <c r="B561" s="352">
        <v>242</v>
      </c>
      <c r="C561" s="132" t="s">
        <v>886</v>
      </c>
      <c r="D561" s="132" t="s">
        <v>180</v>
      </c>
      <c r="E561" s="204" t="s">
        <v>1007</v>
      </c>
      <c r="F561" s="132" t="s">
        <v>1266</v>
      </c>
      <c r="G561" s="135" t="s">
        <v>605</v>
      </c>
      <c r="H561" s="204" t="str">
        <f>IF(Tabela2[[#This Row],[Valor já contrado (matriz)]]=0,"Prevista","Em contratação")</f>
        <v>Em contratação</v>
      </c>
      <c r="I561" s="132" t="s">
        <v>1008</v>
      </c>
      <c r="J561" s="132" t="s">
        <v>1023</v>
      </c>
      <c r="K561" s="137">
        <v>1743.5</v>
      </c>
      <c r="L561" s="132" t="s">
        <v>112</v>
      </c>
      <c r="M561" s="138" t="s">
        <v>582</v>
      </c>
      <c r="N561" s="210" t="str">
        <f>IF(Tabela2[[#This Row],[Tipo]]="matriz",VLOOKUP(Tabela2[[#This Row],[N. de ordem]],Estatísticas!$A$66:$B$1048576,2,FALSE),"")</f>
        <v/>
      </c>
    </row>
    <row r="562" spans="2:14" ht="45.75" hidden="1">
      <c r="B562" s="352">
        <v>242</v>
      </c>
      <c r="C562" s="132" t="s">
        <v>886</v>
      </c>
      <c r="D562" s="132" t="s">
        <v>180</v>
      </c>
      <c r="E562" s="204" t="s">
        <v>1007</v>
      </c>
      <c r="F562" s="132" t="s">
        <v>1267</v>
      </c>
      <c r="G562" s="135" t="s">
        <v>605</v>
      </c>
      <c r="H562" s="204" t="str">
        <f>IF(Tabela2[[#This Row],[Valor já contrado (matriz)]]=0,"Prevista","Em contratação")</f>
        <v>Em contratação</v>
      </c>
      <c r="I562" s="132" t="s">
        <v>1008</v>
      </c>
      <c r="J562" s="132" t="s">
        <v>1265</v>
      </c>
      <c r="K562" s="137">
        <v>2862.2</v>
      </c>
      <c r="L562" s="132" t="s">
        <v>112</v>
      </c>
      <c r="M562" s="138" t="s">
        <v>582</v>
      </c>
      <c r="N562" s="210" t="str">
        <f>IF(Tabela2[[#This Row],[Tipo]]="matriz",VLOOKUP(Tabela2[[#This Row],[N. de ordem]],Estatísticas!$A$66:$B$1048576,2,FALSE),"")</f>
        <v/>
      </c>
    </row>
    <row r="563" spans="2:14" ht="45.75" hidden="1">
      <c r="B563" s="352">
        <v>242</v>
      </c>
      <c r="C563" s="132" t="s">
        <v>886</v>
      </c>
      <c r="D563" s="132" t="s">
        <v>180</v>
      </c>
      <c r="E563" s="204" t="s">
        <v>1007</v>
      </c>
      <c r="F563" s="132" t="s">
        <v>1268</v>
      </c>
      <c r="G563" s="135" t="s">
        <v>605</v>
      </c>
      <c r="H563" s="204" t="str">
        <f>IF(Tabela2[[#This Row],[Valor já contrado (matriz)]]=0,"Prevista","Em contratação")</f>
        <v>Em contratação</v>
      </c>
      <c r="I563" s="132" t="s">
        <v>1008</v>
      </c>
      <c r="J563" s="132" t="s">
        <v>1269</v>
      </c>
      <c r="K563" s="137">
        <v>9237.1</v>
      </c>
      <c r="L563" s="132" t="s">
        <v>112</v>
      </c>
      <c r="M563" s="138" t="s">
        <v>582</v>
      </c>
      <c r="N563" s="210" t="str">
        <f>IF(Tabela2[[#This Row],[Tipo]]="matriz",VLOOKUP(Tabela2[[#This Row],[N. de ordem]],Estatísticas!$A$66:$B$1048576,2,FALSE),"")</f>
        <v/>
      </c>
    </row>
    <row r="564" spans="2:14" ht="45.75" hidden="1">
      <c r="B564" s="352">
        <v>242</v>
      </c>
      <c r="C564" s="132" t="s">
        <v>886</v>
      </c>
      <c r="D564" s="132" t="s">
        <v>180</v>
      </c>
      <c r="E564" s="204" t="s">
        <v>1007</v>
      </c>
      <c r="F564" s="132" t="s">
        <v>1270</v>
      </c>
      <c r="G564" s="135" t="s">
        <v>605</v>
      </c>
      <c r="H564" s="204" t="str">
        <f>IF(Tabela2[[#This Row],[Valor já contrado (matriz)]]=0,"Prevista","Em contratação")</f>
        <v>Em contratação</v>
      </c>
      <c r="I564" s="132" t="s">
        <v>1008</v>
      </c>
      <c r="J564" s="132" t="s">
        <v>1144</v>
      </c>
      <c r="K564" s="137">
        <v>1902</v>
      </c>
      <c r="L564" s="132" t="s">
        <v>112</v>
      </c>
      <c r="M564" s="138" t="s">
        <v>582</v>
      </c>
      <c r="N564" s="210" t="str">
        <f>IF(Tabela2[[#This Row],[Tipo]]="matriz",VLOOKUP(Tabela2[[#This Row],[N. de ordem]],Estatísticas!$A$66:$B$1048576,2,FALSE),"")</f>
        <v/>
      </c>
    </row>
    <row r="565" spans="2:14" ht="45.75" hidden="1">
      <c r="B565" s="352">
        <v>242</v>
      </c>
      <c r="C565" s="132" t="s">
        <v>886</v>
      </c>
      <c r="D565" s="132" t="s">
        <v>180</v>
      </c>
      <c r="E565" s="204" t="s">
        <v>1007</v>
      </c>
      <c r="F565" s="132" t="s">
        <v>1271</v>
      </c>
      <c r="G565" s="135" t="s">
        <v>605</v>
      </c>
      <c r="H565" s="204" t="str">
        <f>IF(Tabela2[[#This Row],[Valor já contrado (matriz)]]=0,"Prevista","Em contratação")</f>
        <v>Em contratação</v>
      </c>
      <c r="I565" s="132" t="s">
        <v>1008</v>
      </c>
      <c r="J565" s="132" t="s">
        <v>1272</v>
      </c>
      <c r="K565" s="137">
        <v>5073.8999999999996</v>
      </c>
      <c r="L565" s="132" t="s">
        <v>112</v>
      </c>
      <c r="M565" s="138" t="s">
        <v>582</v>
      </c>
      <c r="N565" s="210" t="str">
        <f>IF(Tabela2[[#This Row],[Tipo]]="matriz",VLOOKUP(Tabela2[[#This Row],[N. de ordem]],Estatísticas!$A$66:$B$1048576,2,FALSE),"")</f>
        <v/>
      </c>
    </row>
    <row r="566" spans="2:14" ht="45.75" hidden="1">
      <c r="B566" s="352">
        <v>242</v>
      </c>
      <c r="C566" s="132" t="s">
        <v>886</v>
      </c>
      <c r="D566" s="132" t="s">
        <v>180</v>
      </c>
      <c r="E566" s="204" t="s">
        <v>1007</v>
      </c>
      <c r="F566" s="132" t="s">
        <v>1273</v>
      </c>
      <c r="G566" s="135" t="s">
        <v>605</v>
      </c>
      <c r="H566" s="204" t="str">
        <f>IF(Tabela2[[#This Row],[Valor já contrado (matriz)]]=0,"Prevista","Em contratação")</f>
        <v>Em contratação</v>
      </c>
      <c r="I566" s="132" t="s">
        <v>1008</v>
      </c>
      <c r="J566" s="132" t="s">
        <v>1148</v>
      </c>
      <c r="K566" s="137">
        <v>1372.8</v>
      </c>
      <c r="L566" s="132" t="s">
        <v>112</v>
      </c>
      <c r="M566" s="138" t="s">
        <v>582</v>
      </c>
      <c r="N566" s="210" t="str">
        <f>IF(Tabela2[[#This Row],[Tipo]]="matriz",VLOOKUP(Tabela2[[#This Row],[N. de ordem]],Estatísticas!$A$66:$B$1048576,2,FALSE),"")</f>
        <v/>
      </c>
    </row>
    <row r="567" spans="2:14" ht="45.75" hidden="1">
      <c r="B567" s="352">
        <v>242</v>
      </c>
      <c r="C567" s="132" t="s">
        <v>886</v>
      </c>
      <c r="D567" s="132" t="s">
        <v>180</v>
      </c>
      <c r="E567" s="204" t="s">
        <v>1007</v>
      </c>
      <c r="F567" s="132" t="s">
        <v>1274</v>
      </c>
      <c r="G567" s="135" t="s">
        <v>605</v>
      </c>
      <c r="H567" s="204" t="str">
        <f>IF(Tabela2[[#This Row],[Valor já contrado (matriz)]]=0,"Prevista","Em contratação")</f>
        <v>Em contratação</v>
      </c>
      <c r="I567" s="132" t="s">
        <v>1008</v>
      </c>
      <c r="J567" s="132" t="s">
        <v>1275</v>
      </c>
      <c r="K567" s="137">
        <v>1043.0999999999999</v>
      </c>
      <c r="L567" s="132" t="s">
        <v>112</v>
      </c>
      <c r="M567" s="138" t="s">
        <v>582</v>
      </c>
      <c r="N567" s="210" t="str">
        <f>IF(Tabela2[[#This Row],[Tipo]]="matriz",VLOOKUP(Tabela2[[#This Row],[N. de ordem]],Estatísticas!$A$66:$B$1048576,2,FALSE),"")</f>
        <v/>
      </c>
    </row>
    <row r="568" spans="2:14" ht="45.75" hidden="1">
      <c r="B568" s="352">
        <v>242</v>
      </c>
      <c r="C568" s="132" t="s">
        <v>886</v>
      </c>
      <c r="D568" s="132" t="s">
        <v>180</v>
      </c>
      <c r="E568" s="204" t="s">
        <v>1007</v>
      </c>
      <c r="F568" s="132" t="s">
        <v>1276</v>
      </c>
      <c r="G568" s="135" t="s">
        <v>605</v>
      </c>
      <c r="H568" s="204" t="str">
        <f>IF(Tabela2[[#This Row],[Valor já contrado (matriz)]]=0,"Prevista","Em contratação")</f>
        <v>Em contratação</v>
      </c>
      <c r="I568" s="132" t="s">
        <v>1008</v>
      </c>
      <c r="J568" s="132" t="s">
        <v>1193</v>
      </c>
      <c r="K568" s="137">
        <v>1635.2</v>
      </c>
      <c r="L568" s="132" t="s">
        <v>112</v>
      </c>
      <c r="M568" s="138" t="s">
        <v>582</v>
      </c>
      <c r="N568" s="210" t="str">
        <f>IF(Tabela2[[#This Row],[Tipo]]="matriz",VLOOKUP(Tabela2[[#This Row],[N. de ordem]],Estatísticas!$A$66:$B$1048576,2,FALSE),"")</f>
        <v/>
      </c>
    </row>
    <row r="569" spans="2:14" ht="45.75" hidden="1">
      <c r="B569" s="352">
        <v>242</v>
      </c>
      <c r="C569" s="132" t="s">
        <v>886</v>
      </c>
      <c r="D569" s="132" t="s">
        <v>180</v>
      </c>
      <c r="E569" s="204" t="s">
        <v>1007</v>
      </c>
      <c r="F569" s="132" t="s">
        <v>1277</v>
      </c>
      <c r="G569" s="135" t="s">
        <v>605</v>
      </c>
      <c r="H569" s="204" t="str">
        <f>IF(Tabela2[[#This Row],[Valor já contrado (matriz)]]=0,"Prevista","Em contratação")</f>
        <v>Em contratação</v>
      </c>
      <c r="I569" s="132" t="s">
        <v>1008</v>
      </c>
      <c r="J569" s="132" t="s">
        <v>1278</v>
      </c>
      <c r="K569" s="137">
        <v>2695</v>
      </c>
      <c r="L569" s="132" t="s">
        <v>112</v>
      </c>
      <c r="M569" s="138" t="s">
        <v>582</v>
      </c>
      <c r="N569" s="210" t="str">
        <f>IF(Tabela2[[#This Row],[Tipo]]="matriz",VLOOKUP(Tabela2[[#This Row],[N. de ordem]],Estatísticas!$A$66:$B$1048576,2,FALSE),"")</f>
        <v/>
      </c>
    </row>
    <row r="570" spans="2:14" ht="45.75" hidden="1">
      <c r="B570" s="352">
        <v>242</v>
      </c>
      <c r="C570" s="132" t="s">
        <v>886</v>
      </c>
      <c r="D570" s="132" t="s">
        <v>180</v>
      </c>
      <c r="E570" s="204" t="s">
        <v>1007</v>
      </c>
      <c r="F570" s="132" t="s">
        <v>1279</v>
      </c>
      <c r="G570" s="135" t="s">
        <v>605</v>
      </c>
      <c r="H570" s="204" t="str">
        <f>IF(Tabela2[[#This Row],[Valor já contrado (matriz)]]=0,"Prevista","Em contratação")</f>
        <v>Em contratação</v>
      </c>
      <c r="I570" s="132" t="s">
        <v>1008</v>
      </c>
      <c r="J570" s="132" t="s">
        <v>1280</v>
      </c>
      <c r="K570" s="137">
        <v>965.25</v>
      </c>
      <c r="L570" s="132" t="s">
        <v>112</v>
      </c>
      <c r="M570" s="138" t="s">
        <v>582</v>
      </c>
      <c r="N570" s="210" t="str">
        <f>IF(Tabela2[[#This Row],[Tipo]]="matriz",VLOOKUP(Tabela2[[#This Row],[N. de ordem]],Estatísticas!$A$66:$B$1048576,2,FALSE),"")</f>
        <v/>
      </c>
    </row>
    <row r="571" spans="2:14" ht="45.75" hidden="1">
      <c r="B571" s="352">
        <v>242</v>
      </c>
      <c r="C571" s="132" t="s">
        <v>886</v>
      </c>
      <c r="D571" s="132" t="s">
        <v>180</v>
      </c>
      <c r="E571" s="204" t="s">
        <v>1007</v>
      </c>
      <c r="F571" s="132" t="s">
        <v>1281</v>
      </c>
      <c r="G571" s="135" t="s">
        <v>605</v>
      </c>
      <c r="H571" s="204" t="str">
        <f>IF(Tabela2[[#This Row],[Valor já contrado (matriz)]]=0,"Prevista","Em contratação")</f>
        <v>Em contratação</v>
      </c>
      <c r="I571" s="132" t="s">
        <v>1008</v>
      </c>
      <c r="J571" s="132" t="s">
        <v>1282</v>
      </c>
      <c r="K571" s="137">
        <v>789.25</v>
      </c>
      <c r="L571" s="132" t="s">
        <v>112</v>
      </c>
      <c r="M571" s="138" t="s">
        <v>582</v>
      </c>
      <c r="N571" s="210" t="str">
        <f>IF(Tabela2[[#This Row],[Tipo]]="matriz",VLOOKUP(Tabela2[[#This Row],[N. de ordem]],Estatísticas!$A$66:$B$1048576,2,FALSE),"")</f>
        <v/>
      </c>
    </row>
    <row r="572" spans="2:14" ht="45.75" hidden="1">
      <c r="B572" s="352">
        <v>242</v>
      </c>
      <c r="C572" s="132" t="s">
        <v>886</v>
      </c>
      <c r="D572" s="132" t="s">
        <v>180</v>
      </c>
      <c r="E572" s="204" t="s">
        <v>1007</v>
      </c>
      <c r="F572" s="132" t="s">
        <v>1283</v>
      </c>
      <c r="G572" s="135" t="s">
        <v>605</v>
      </c>
      <c r="H572" s="204" t="str">
        <f>IF(Tabela2[[#This Row],[Valor já contrado (matriz)]]=0,"Prevista","Em contratação")</f>
        <v>Em contratação</v>
      </c>
      <c r="I572" s="132" t="s">
        <v>1008</v>
      </c>
      <c r="J572" s="132" t="s">
        <v>1265</v>
      </c>
      <c r="K572" s="137">
        <v>3484.8</v>
      </c>
      <c r="L572" s="132" t="s">
        <v>112</v>
      </c>
      <c r="M572" s="138" t="s">
        <v>582</v>
      </c>
      <c r="N572" s="210" t="str">
        <f>IF(Tabela2[[#This Row],[Tipo]]="matriz",VLOOKUP(Tabela2[[#This Row],[N. de ordem]],Estatísticas!$A$66:$B$1048576,2,FALSE),"")</f>
        <v/>
      </c>
    </row>
    <row r="573" spans="2:14" ht="45.75" hidden="1">
      <c r="B573" s="352">
        <v>242</v>
      </c>
      <c r="C573" s="132" t="s">
        <v>886</v>
      </c>
      <c r="D573" s="132" t="s">
        <v>180</v>
      </c>
      <c r="E573" s="204" t="s">
        <v>1007</v>
      </c>
      <c r="F573" s="132" t="s">
        <v>1284</v>
      </c>
      <c r="G573" s="135" t="s">
        <v>605</v>
      </c>
      <c r="H573" s="204" t="str">
        <f>IF(Tabela2[[#This Row],[Valor já contrado (matriz)]]=0,"Prevista","Em contratação")</f>
        <v>Em contratação</v>
      </c>
      <c r="I573" s="132" t="s">
        <v>1008</v>
      </c>
      <c r="J573" s="132" t="s">
        <v>1282</v>
      </c>
      <c r="K573" s="137">
        <v>1425.6</v>
      </c>
      <c r="L573" s="132" t="s">
        <v>112</v>
      </c>
      <c r="M573" s="138" t="s">
        <v>582</v>
      </c>
      <c r="N573" s="210" t="str">
        <f>IF(Tabela2[[#This Row],[Tipo]]="matriz",VLOOKUP(Tabela2[[#This Row],[N. de ordem]],Estatísticas!$A$66:$B$1048576,2,FALSE),"")</f>
        <v/>
      </c>
    </row>
    <row r="574" spans="2:14" ht="45.75" hidden="1">
      <c r="B574" s="352">
        <v>242</v>
      </c>
      <c r="C574" s="132" t="s">
        <v>886</v>
      </c>
      <c r="D574" s="132" t="s">
        <v>180</v>
      </c>
      <c r="E574" s="204" t="s">
        <v>1007</v>
      </c>
      <c r="F574" s="132" t="s">
        <v>1285</v>
      </c>
      <c r="G574" s="135" t="s">
        <v>605</v>
      </c>
      <c r="H574" s="204" t="str">
        <f>IF(Tabela2[[#This Row],[Valor já contrado (matriz)]]=0,"Prevista","Em contratação")</f>
        <v>Em contratação</v>
      </c>
      <c r="I574" s="132" t="s">
        <v>1008</v>
      </c>
      <c r="J574" s="132" t="s">
        <v>1148</v>
      </c>
      <c r="K574" s="137">
        <v>738.4</v>
      </c>
      <c r="L574" s="132" t="s">
        <v>112</v>
      </c>
      <c r="M574" s="138" t="s">
        <v>582</v>
      </c>
      <c r="N574" s="210" t="str">
        <f>IF(Tabela2[[#This Row],[Tipo]]="matriz",VLOOKUP(Tabela2[[#This Row],[N. de ordem]],Estatísticas!$A$66:$B$1048576,2,FALSE),"")</f>
        <v/>
      </c>
    </row>
    <row r="575" spans="2:14" ht="45.75" hidden="1">
      <c r="B575" s="352">
        <v>243</v>
      </c>
      <c r="C575" s="132" t="s">
        <v>888</v>
      </c>
      <c r="D575" s="132" t="s">
        <v>180</v>
      </c>
      <c r="E575" s="204" t="s">
        <v>1007</v>
      </c>
      <c r="F575" s="139"/>
      <c r="G575" s="135" t="s">
        <v>589</v>
      </c>
      <c r="H575" s="204" t="str">
        <f>IF(Tabela2[[#This Row],[Valor já contrado (matriz)]]=0,"Prevista","Em contratação")</f>
        <v>Em contratação</v>
      </c>
      <c r="I575" s="132" t="s">
        <v>1008</v>
      </c>
      <c r="J575" s="132" t="s">
        <v>1286</v>
      </c>
      <c r="K575" s="137">
        <v>4373.6000000000004</v>
      </c>
      <c r="L575" s="132" t="s">
        <v>112</v>
      </c>
      <c r="M575" s="138" t="s">
        <v>582</v>
      </c>
      <c r="N575" s="210">
        <f>IF(Tabela2[[#This Row],[Tipo]]="matriz",VLOOKUP(Tabela2[[#This Row],[N. de ordem]],Estatísticas!$A$66:$B$1048576,2,FALSE),"")</f>
        <v>12027</v>
      </c>
    </row>
    <row r="576" spans="2:14" ht="45.75" hidden="1">
      <c r="B576" s="352">
        <v>243</v>
      </c>
      <c r="C576" s="132" t="s">
        <v>888</v>
      </c>
      <c r="D576" s="132" t="s">
        <v>180</v>
      </c>
      <c r="E576" s="204" t="s">
        <v>1007</v>
      </c>
      <c r="F576" s="139" t="s">
        <v>1287</v>
      </c>
      <c r="G576" s="135" t="s">
        <v>605</v>
      </c>
      <c r="H576" s="204" t="str">
        <f>IF(Tabela2[[#This Row],[Valor já contrado (matriz)]]=0,"Prevista","Em contratação")</f>
        <v>Em contratação</v>
      </c>
      <c r="I576" s="132" t="s">
        <v>1008</v>
      </c>
      <c r="J576" s="132" t="s">
        <v>1071</v>
      </c>
      <c r="K576" s="137">
        <v>1415</v>
      </c>
      <c r="L576" s="132" t="s">
        <v>112</v>
      </c>
      <c r="M576" s="138" t="s">
        <v>582</v>
      </c>
      <c r="N576" s="210" t="str">
        <f>IF(Tabela2[[#This Row],[Tipo]]="matriz",VLOOKUP(Tabela2[[#This Row],[N. de ordem]],Estatísticas!$A$66:$B$1048576,2,FALSE),"")</f>
        <v/>
      </c>
    </row>
    <row r="577" spans="2:14" ht="45.75" hidden="1">
      <c r="B577" s="352">
        <v>243</v>
      </c>
      <c r="C577" s="132" t="s">
        <v>888</v>
      </c>
      <c r="D577" s="132" t="s">
        <v>180</v>
      </c>
      <c r="E577" s="204" t="s">
        <v>1007</v>
      </c>
      <c r="F577" s="139" t="s">
        <v>1288</v>
      </c>
      <c r="G577" s="135" t="s">
        <v>605</v>
      </c>
      <c r="H577" s="204" t="str">
        <f>IF(Tabela2[[#This Row],[Valor já contrado (matriz)]]=0,"Prevista","Em contratação")</f>
        <v>Em contratação</v>
      </c>
      <c r="I577" s="132" t="s">
        <v>1008</v>
      </c>
      <c r="J577" s="132" t="s">
        <v>1200</v>
      </c>
      <c r="K577" s="137">
        <v>5460</v>
      </c>
      <c r="L577" s="132" t="s">
        <v>112</v>
      </c>
      <c r="M577" s="138" t="s">
        <v>582</v>
      </c>
      <c r="N577" s="210" t="str">
        <f>IF(Tabela2[[#This Row],[Tipo]]="matriz",VLOOKUP(Tabela2[[#This Row],[N. de ordem]],Estatísticas!$A$66:$B$1048576,2,FALSE),"")</f>
        <v/>
      </c>
    </row>
    <row r="578" spans="2:14" ht="45.75" hidden="1">
      <c r="B578" s="352">
        <v>243</v>
      </c>
      <c r="C578" s="132" t="s">
        <v>888</v>
      </c>
      <c r="D578" s="132" t="s">
        <v>180</v>
      </c>
      <c r="E578" s="204" t="s">
        <v>1007</v>
      </c>
      <c r="F578" s="139" t="s">
        <v>1289</v>
      </c>
      <c r="G578" s="135" t="s">
        <v>605</v>
      </c>
      <c r="H578" s="204" t="str">
        <f>IF(Tabela2[[#This Row],[Valor já contrado (matriz)]]=0,"Prevista","Em contratação")</f>
        <v>Em contratação</v>
      </c>
      <c r="I578" s="132" t="s">
        <v>1008</v>
      </c>
      <c r="J578" s="132" t="s">
        <v>1290</v>
      </c>
      <c r="K578" s="137">
        <v>4020</v>
      </c>
      <c r="L578" s="132" t="s">
        <v>112</v>
      </c>
      <c r="M578" s="138" t="s">
        <v>582</v>
      </c>
      <c r="N578" s="210" t="str">
        <f>IF(Tabela2[[#This Row],[Tipo]]="matriz",VLOOKUP(Tabela2[[#This Row],[N. de ordem]],Estatísticas!$A$66:$B$1048576,2,FALSE),"")</f>
        <v/>
      </c>
    </row>
    <row r="579" spans="2:14" ht="45.75" hidden="1">
      <c r="B579" s="352">
        <v>243</v>
      </c>
      <c r="C579" s="132" t="s">
        <v>888</v>
      </c>
      <c r="D579" s="132" t="s">
        <v>180</v>
      </c>
      <c r="E579" s="204" t="s">
        <v>1007</v>
      </c>
      <c r="F579" s="139" t="s">
        <v>1291</v>
      </c>
      <c r="G579" s="135" t="s">
        <v>605</v>
      </c>
      <c r="H579" s="204" t="str">
        <f>IF(Tabela2[[#This Row],[Valor já contrado (matriz)]]=0,"Prevista","Em contratação")</f>
        <v>Em contratação</v>
      </c>
      <c r="I579" s="132" t="s">
        <v>1008</v>
      </c>
      <c r="J579" s="132" t="s">
        <v>1066</v>
      </c>
      <c r="K579" s="137">
        <v>1132</v>
      </c>
      <c r="L579" s="132" t="s">
        <v>112</v>
      </c>
      <c r="M579" s="138" t="s">
        <v>582</v>
      </c>
      <c r="N579" s="210" t="str">
        <f>IF(Tabela2[[#This Row],[Tipo]]="matriz",VLOOKUP(Tabela2[[#This Row],[N. de ordem]],Estatísticas!$A$66:$B$1048576,2,FALSE),"")</f>
        <v/>
      </c>
    </row>
    <row r="580" spans="2:14" ht="45.75" hidden="1">
      <c r="B580" s="352">
        <v>244</v>
      </c>
      <c r="C580" s="132" t="s">
        <v>889</v>
      </c>
      <c r="D580" s="132" t="s">
        <v>180</v>
      </c>
      <c r="E580" s="204" t="s">
        <v>1007</v>
      </c>
      <c r="F580" s="132"/>
      <c r="G580" s="135" t="s">
        <v>589</v>
      </c>
      <c r="H580" s="204" t="str">
        <f>IF(Tabela2[[#This Row],[Valor já contrado (matriz)]]=0,"Prevista","Em contratação")</f>
        <v>Em contratação</v>
      </c>
      <c r="I580" s="132" t="s">
        <v>1008</v>
      </c>
      <c r="J580" s="132" t="s">
        <v>1292</v>
      </c>
      <c r="K580" s="137">
        <v>22211.200000000001</v>
      </c>
      <c r="L580" s="132" t="s">
        <v>112</v>
      </c>
      <c r="M580" s="138" t="s">
        <v>582</v>
      </c>
      <c r="N580" s="210">
        <f>IF(Tabela2[[#This Row],[Tipo]]="matriz",VLOOKUP(Tabela2[[#This Row],[N. de ordem]],Estatísticas!$A$66:$B$1048576,2,FALSE),"")</f>
        <v>22530</v>
      </c>
    </row>
    <row r="581" spans="2:14" ht="45.75" hidden="1">
      <c r="B581" s="352">
        <v>244</v>
      </c>
      <c r="C581" s="132" t="s">
        <v>889</v>
      </c>
      <c r="D581" s="132" t="s">
        <v>180</v>
      </c>
      <c r="E581" s="204" t="s">
        <v>1007</v>
      </c>
      <c r="F581" s="132" t="s">
        <v>1293</v>
      </c>
      <c r="G581" s="135" t="s">
        <v>605</v>
      </c>
      <c r="H581" s="132" t="s">
        <v>626</v>
      </c>
      <c r="I581" s="132" t="s">
        <v>1008</v>
      </c>
      <c r="J581" s="132" t="s">
        <v>1127</v>
      </c>
      <c r="K581" s="137">
        <v>3150</v>
      </c>
      <c r="L581" s="132" t="s">
        <v>112</v>
      </c>
      <c r="M581" s="138" t="s">
        <v>582</v>
      </c>
      <c r="N581" s="210" t="str">
        <f>IF(Tabela2[[#This Row],[Tipo]]="matriz",VLOOKUP(Tabela2[[#This Row],[N. de ordem]],Estatísticas!$A$66:$B$1048576,2,FALSE),"")</f>
        <v/>
      </c>
    </row>
    <row r="582" spans="2:14" ht="45.75" hidden="1">
      <c r="B582" s="352">
        <v>244</v>
      </c>
      <c r="C582" s="132" t="s">
        <v>889</v>
      </c>
      <c r="D582" s="132" t="s">
        <v>180</v>
      </c>
      <c r="E582" s="204" t="s">
        <v>1007</v>
      </c>
      <c r="F582" s="132" t="s">
        <v>1294</v>
      </c>
      <c r="G582" s="135" t="s">
        <v>605</v>
      </c>
      <c r="H582" s="132" t="s">
        <v>626</v>
      </c>
      <c r="I582" s="132" t="s">
        <v>1008</v>
      </c>
      <c r="J582" s="132" t="s">
        <v>1011</v>
      </c>
      <c r="K582" s="137">
        <v>840</v>
      </c>
      <c r="L582" s="132" t="s">
        <v>112</v>
      </c>
      <c r="M582" s="138" t="s">
        <v>582</v>
      </c>
      <c r="N582" s="210" t="str">
        <f>IF(Tabela2[[#This Row],[Tipo]]="matriz",VLOOKUP(Tabela2[[#This Row],[N. de ordem]],Estatísticas!$A$66:$B$1048576,2,FALSE),"")</f>
        <v/>
      </c>
    </row>
    <row r="583" spans="2:14" ht="45.75" hidden="1">
      <c r="B583" s="352">
        <v>244</v>
      </c>
      <c r="C583" s="132" t="s">
        <v>889</v>
      </c>
      <c r="D583" s="132" t="s">
        <v>180</v>
      </c>
      <c r="E583" s="204" t="s">
        <v>1007</v>
      </c>
      <c r="F583" s="132" t="s">
        <v>1295</v>
      </c>
      <c r="G583" s="135" t="s">
        <v>605</v>
      </c>
      <c r="H583" s="132" t="s">
        <v>626</v>
      </c>
      <c r="I583" s="132" t="s">
        <v>1008</v>
      </c>
      <c r="J583" s="132" t="s">
        <v>1013</v>
      </c>
      <c r="K583" s="137">
        <v>3780</v>
      </c>
      <c r="L583" s="132" t="s">
        <v>112</v>
      </c>
      <c r="M583" s="138" t="s">
        <v>582</v>
      </c>
      <c r="N583" s="210"/>
    </row>
    <row r="584" spans="2:14" ht="45.75" hidden="1">
      <c r="B584" s="352">
        <v>244</v>
      </c>
      <c r="C584" s="132" t="s">
        <v>889</v>
      </c>
      <c r="D584" s="132" t="s">
        <v>180</v>
      </c>
      <c r="E584" s="204" t="s">
        <v>1007</v>
      </c>
      <c r="F584" s="132" t="s">
        <v>1296</v>
      </c>
      <c r="G584" s="135" t="s">
        <v>605</v>
      </c>
      <c r="H584" s="132" t="s">
        <v>626</v>
      </c>
      <c r="I584" s="132" t="s">
        <v>1008</v>
      </c>
      <c r="J584" s="132" t="s">
        <v>1297</v>
      </c>
      <c r="K584" s="137">
        <v>3800</v>
      </c>
      <c r="L584" s="132" t="s">
        <v>112</v>
      </c>
      <c r="M584" s="138" t="s">
        <v>582</v>
      </c>
      <c r="N584" s="210"/>
    </row>
    <row r="585" spans="2:14" ht="45.75" hidden="1">
      <c r="B585" s="352">
        <v>244</v>
      </c>
      <c r="C585" s="132" t="s">
        <v>889</v>
      </c>
      <c r="D585" s="132" t="s">
        <v>180</v>
      </c>
      <c r="E585" s="204" t="s">
        <v>1007</v>
      </c>
      <c r="F585" s="132" t="s">
        <v>1298</v>
      </c>
      <c r="G585" s="135" t="s">
        <v>605</v>
      </c>
      <c r="H585" s="132" t="s">
        <v>626</v>
      </c>
      <c r="I585" s="132" t="s">
        <v>1008</v>
      </c>
      <c r="J585" s="132" t="s">
        <v>1275</v>
      </c>
      <c r="K585" s="137">
        <v>760</v>
      </c>
      <c r="L585" s="132" t="s">
        <v>112</v>
      </c>
      <c r="M585" s="138" t="s">
        <v>582</v>
      </c>
      <c r="N585" s="210"/>
    </row>
    <row r="586" spans="2:14" ht="45.75" hidden="1">
      <c r="B586" s="352">
        <v>244</v>
      </c>
      <c r="C586" s="132" t="s">
        <v>889</v>
      </c>
      <c r="D586" s="132" t="s">
        <v>180</v>
      </c>
      <c r="E586" s="204" t="s">
        <v>1007</v>
      </c>
      <c r="F586" s="132" t="s">
        <v>1299</v>
      </c>
      <c r="G586" s="135" t="s">
        <v>605</v>
      </c>
      <c r="H586" s="132" t="s">
        <v>626</v>
      </c>
      <c r="I586" s="132" t="s">
        <v>1008</v>
      </c>
      <c r="J586" s="132" t="s">
        <v>1015</v>
      </c>
      <c r="K586" s="137">
        <v>4300</v>
      </c>
      <c r="L586" s="132" t="s">
        <v>112</v>
      </c>
      <c r="M586" s="138" t="s">
        <v>582</v>
      </c>
      <c r="N586" s="210"/>
    </row>
    <row r="587" spans="2:14" ht="45.75" hidden="1">
      <c r="B587" s="352">
        <v>244</v>
      </c>
      <c r="C587" s="132" t="s">
        <v>889</v>
      </c>
      <c r="D587" s="132" t="s">
        <v>180</v>
      </c>
      <c r="E587" s="204" t="s">
        <v>1007</v>
      </c>
      <c r="F587" s="132" t="s">
        <v>1300</v>
      </c>
      <c r="G587" s="135" t="s">
        <v>605</v>
      </c>
      <c r="H587" s="132" t="s">
        <v>626</v>
      </c>
      <c r="I587" s="132" t="s">
        <v>1008</v>
      </c>
      <c r="J587" s="132" t="s">
        <v>1017</v>
      </c>
      <c r="K587" s="137">
        <v>860</v>
      </c>
      <c r="L587" s="132" t="s">
        <v>112</v>
      </c>
      <c r="M587" s="138" t="s">
        <v>582</v>
      </c>
      <c r="N587" s="210"/>
    </row>
    <row r="588" spans="2:14" ht="45.75" hidden="1">
      <c r="B588" s="352">
        <v>244</v>
      </c>
      <c r="C588" s="132" t="s">
        <v>889</v>
      </c>
      <c r="D588" s="132" t="s">
        <v>180</v>
      </c>
      <c r="E588" s="204" t="s">
        <v>1007</v>
      </c>
      <c r="F588" s="132" t="s">
        <v>1301</v>
      </c>
      <c r="G588" s="135" t="s">
        <v>605</v>
      </c>
      <c r="H588" s="132" t="s">
        <v>626</v>
      </c>
      <c r="I588" s="132" t="s">
        <v>1008</v>
      </c>
      <c r="J588" s="132" t="s">
        <v>1068</v>
      </c>
      <c r="K588" s="137">
        <v>4160</v>
      </c>
      <c r="L588" s="132" t="s">
        <v>112</v>
      </c>
      <c r="M588" s="138" t="s">
        <v>582</v>
      </c>
      <c r="N588" s="210"/>
    </row>
    <row r="589" spans="2:14" ht="45.75" hidden="1">
      <c r="B589" s="352">
        <v>244</v>
      </c>
      <c r="C589" s="132" t="s">
        <v>889</v>
      </c>
      <c r="D589" s="132" t="s">
        <v>180</v>
      </c>
      <c r="E589" s="204" t="s">
        <v>1007</v>
      </c>
      <c r="F589" s="132" t="s">
        <v>1302</v>
      </c>
      <c r="G589" s="135" t="s">
        <v>605</v>
      </c>
      <c r="H589" s="132" t="s">
        <v>626</v>
      </c>
      <c r="I589" s="132" t="s">
        <v>1008</v>
      </c>
      <c r="J589" s="132" t="s">
        <v>1066</v>
      </c>
      <c r="K589" s="137">
        <v>880</v>
      </c>
      <c r="L589" s="132" t="s">
        <v>112</v>
      </c>
      <c r="M589" s="138" t="s">
        <v>582</v>
      </c>
      <c r="N589" s="210"/>
    </row>
    <row r="590" spans="2:14" ht="45.75" hidden="1">
      <c r="B590" s="352">
        <v>245</v>
      </c>
      <c r="C590" s="132" t="s">
        <v>894</v>
      </c>
      <c r="D590" s="132" t="s">
        <v>180</v>
      </c>
      <c r="E590" s="204" t="s">
        <v>1007</v>
      </c>
      <c r="F590" s="132"/>
      <c r="G590" s="135" t="s">
        <v>589</v>
      </c>
      <c r="H590" s="204" t="str">
        <f>IF(Tabela2[[#This Row],[Valor já contrado (matriz)]]=0,"Prevista","Em contratação")</f>
        <v>Prevista</v>
      </c>
      <c r="I590" s="132" t="s">
        <v>1008</v>
      </c>
      <c r="J590" s="132" t="s">
        <v>1071</v>
      </c>
      <c r="K590" s="137">
        <v>2284.6999999999998</v>
      </c>
      <c r="L590" s="132" t="s">
        <v>112</v>
      </c>
      <c r="M590" s="138" t="s">
        <v>582</v>
      </c>
      <c r="N590" s="210">
        <f>IF(Tabela2[[#This Row],[Tipo]]="matriz",VLOOKUP(Tabela2[[#This Row],[N. de ordem]],Estatísticas!$A$66:$B$1048576,2,FALSE),"")</f>
        <v>0</v>
      </c>
    </row>
    <row r="591" spans="2:14" ht="45.75" hidden="1">
      <c r="B591" s="352">
        <v>246</v>
      </c>
      <c r="C591" s="132" t="s">
        <v>896</v>
      </c>
      <c r="D591" s="132" t="s">
        <v>180</v>
      </c>
      <c r="E591" s="204" t="s">
        <v>1007</v>
      </c>
      <c r="F591" s="132"/>
      <c r="G591" s="135" t="s">
        <v>589</v>
      </c>
      <c r="H591" s="204" t="str">
        <f>IF(Tabela2[[#This Row],[Valor já contrado (matriz)]]=0,"Prevista","Em contratação")</f>
        <v>Prevista</v>
      </c>
      <c r="I591" s="132" t="s">
        <v>1008</v>
      </c>
      <c r="J591" s="132" t="s">
        <v>1303</v>
      </c>
      <c r="K591" s="137">
        <v>7660.4</v>
      </c>
      <c r="L591" s="132" t="s">
        <v>112</v>
      </c>
      <c r="M591" s="138" t="s">
        <v>582</v>
      </c>
      <c r="N591" s="210">
        <f>IF(Tabela2[[#This Row],[Tipo]]="matriz",VLOOKUP(Tabela2[[#This Row],[N. de ordem]],Estatísticas!$A$66:$B$1048576,2,FALSE),"")</f>
        <v>0</v>
      </c>
    </row>
    <row r="592" spans="2:14" ht="45.75" hidden="1">
      <c r="B592" s="352">
        <v>247</v>
      </c>
      <c r="C592" s="132" t="s">
        <v>1304</v>
      </c>
      <c r="D592" s="132" t="s">
        <v>180</v>
      </c>
      <c r="E592" s="204" t="s">
        <v>1007</v>
      </c>
      <c r="F592" s="132"/>
      <c r="G592" s="135" t="s">
        <v>589</v>
      </c>
      <c r="H592" s="204" t="str">
        <f>IF(Tabela2[[#This Row],[Valor já contrado (matriz)]]=0,"Prevista","Em contratação")</f>
        <v>Em contratação</v>
      </c>
      <c r="I592" s="132" t="s">
        <v>1008</v>
      </c>
      <c r="J592" s="132" t="s">
        <v>1305</v>
      </c>
      <c r="K592" s="137">
        <v>9840.6</v>
      </c>
      <c r="L592" s="132" t="s">
        <v>112</v>
      </c>
      <c r="M592" s="138" t="s">
        <v>582</v>
      </c>
      <c r="N592" s="210">
        <f>IF(Tabela2[[#This Row],[Tipo]]="matriz",VLOOKUP(Tabela2[[#This Row],[N. de ordem]],Estatísticas!$A$66:$B$1048576,2,FALSE),"")</f>
        <v>4290.8</v>
      </c>
    </row>
    <row r="593" spans="2:14" ht="45.75" hidden="1">
      <c r="B593" s="352">
        <v>247</v>
      </c>
      <c r="C593" s="132" t="s">
        <v>1304</v>
      </c>
      <c r="D593" s="132" t="s">
        <v>180</v>
      </c>
      <c r="E593" s="204" t="s">
        <v>1007</v>
      </c>
      <c r="F593" s="132" t="s">
        <v>1306</v>
      </c>
      <c r="G593" s="135" t="s">
        <v>605</v>
      </c>
      <c r="H593" s="132" t="s">
        <v>626</v>
      </c>
      <c r="I593" s="132" t="s">
        <v>1008</v>
      </c>
      <c r="J593" s="132" t="s">
        <v>1076</v>
      </c>
      <c r="K593" s="137">
        <v>4290.8</v>
      </c>
      <c r="L593" s="132" t="s">
        <v>112</v>
      </c>
      <c r="M593" s="138" t="s">
        <v>582</v>
      </c>
      <c r="N593" s="210" t="str">
        <f>IF(Tabela2[[#This Row],[Tipo]]="matriz",VLOOKUP(Tabela2[[#This Row],[N. de ordem]],Estatísticas!$A$66:$B$1048576,2,FALSE),"")</f>
        <v/>
      </c>
    </row>
    <row r="594" spans="2:14" ht="45.75" hidden="1">
      <c r="B594" s="352">
        <v>248</v>
      </c>
      <c r="C594" s="132" t="s">
        <v>897</v>
      </c>
      <c r="D594" s="132" t="s">
        <v>180</v>
      </c>
      <c r="E594" s="204" t="s">
        <v>1007</v>
      </c>
      <c r="F594" s="132"/>
      <c r="G594" s="135" t="s">
        <v>589</v>
      </c>
      <c r="H594" s="204" t="str">
        <f>IF(Tabela2[[#This Row],[Valor já contrado (matriz)]]=0,"Prevista","Em contratação")</f>
        <v>Em contratação</v>
      </c>
      <c r="I594" s="132" t="s">
        <v>1008</v>
      </c>
      <c r="J594" s="132" t="s">
        <v>1307</v>
      </c>
      <c r="K594" s="137">
        <v>7121.3</v>
      </c>
      <c r="L594" s="132" t="s">
        <v>112</v>
      </c>
      <c r="M594" s="138" t="s">
        <v>582</v>
      </c>
      <c r="N594" s="210">
        <f>IF(Tabela2[[#This Row],[Tipo]]="matriz",VLOOKUP(Tabela2[[#This Row],[N. de ordem]],Estatísticas!$A$66:$B$1048576,2,FALSE),"")</f>
        <v>14290.640000000001</v>
      </c>
    </row>
    <row r="595" spans="2:14" ht="45.75" hidden="1">
      <c r="B595" s="352">
        <v>248</v>
      </c>
      <c r="C595" s="132" t="s">
        <v>897</v>
      </c>
      <c r="D595" s="132" t="s">
        <v>180</v>
      </c>
      <c r="E595" s="204" t="s">
        <v>1007</v>
      </c>
      <c r="F595" s="132" t="s">
        <v>1308</v>
      </c>
      <c r="G595" s="135" t="s">
        <v>605</v>
      </c>
      <c r="H595" s="132" t="s">
        <v>626</v>
      </c>
      <c r="I595" s="132" t="s">
        <v>1008</v>
      </c>
      <c r="J595" s="132" t="s">
        <v>1309</v>
      </c>
      <c r="K595" s="137">
        <v>784</v>
      </c>
      <c r="L595" s="132" t="s">
        <v>112</v>
      </c>
      <c r="M595" s="138" t="s">
        <v>582</v>
      </c>
      <c r="N595" s="210" t="str">
        <f>IF(Tabela2[[#This Row],[Tipo]]="matriz",VLOOKUP(Tabela2[[#This Row],[N. de ordem]],Estatísticas!$A$66:$B$1048576,2,FALSE),"")</f>
        <v/>
      </c>
    </row>
    <row r="596" spans="2:14" ht="45.75" hidden="1">
      <c r="B596" s="352">
        <v>248</v>
      </c>
      <c r="C596" s="132" t="s">
        <v>897</v>
      </c>
      <c r="D596" s="132" t="s">
        <v>180</v>
      </c>
      <c r="E596" s="204" t="s">
        <v>1007</v>
      </c>
      <c r="F596" s="132" t="s">
        <v>1310</v>
      </c>
      <c r="G596" s="135" t="s">
        <v>605</v>
      </c>
      <c r="H596" s="132" t="s">
        <v>626</v>
      </c>
      <c r="I596" s="132" t="s">
        <v>1008</v>
      </c>
      <c r="J596" s="132" t="s">
        <v>1311</v>
      </c>
      <c r="K596" s="137">
        <v>1678.38</v>
      </c>
      <c r="L596" s="132" t="s">
        <v>112</v>
      </c>
      <c r="M596" s="138" t="s">
        <v>582</v>
      </c>
      <c r="N596" s="210" t="str">
        <f>IF(Tabela2[[#This Row],[Tipo]]="matriz",VLOOKUP(Tabela2[[#This Row],[N. de ordem]],Estatísticas!$A$66:$B$1048576,2,FALSE),"")</f>
        <v/>
      </c>
    </row>
    <row r="597" spans="2:14" ht="45.75" hidden="1">
      <c r="B597" s="352">
        <v>248</v>
      </c>
      <c r="C597" s="132" t="s">
        <v>897</v>
      </c>
      <c r="D597" s="132" t="s">
        <v>180</v>
      </c>
      <c r="E597" s="204" t="s">
        <v>1007</v>
      </c>
      <c r="F597" s="132" t="s">
        <v>1312</v>
      </c>
      <c r="G597" s="135" t="s">
        <v>605</v>
      </c>
      <c r="H597" s="132" t="s">
        <v>626</v>
      </c>
      <c r="I597" s="132" t="s">
        <v>1008</v>
      </c>
      <c r="J597" s="132" t="s">
        <v>1309</v>
      </c>
      <c r="K597" s="137">
        <v>784</v>
      </c>
      <c r="L597" s="132" t="s">
        <v>112</v>
      </c>
      <c r="M597" s="138" t="s">
        <v>582</v>
      </c>
      <c r="N597" s="210" t="str">
        <f>IF(Tabela2[[#This Row],[Tipo]]="matriz",VLOOKUP(Tabela2[[#This Row],[N. de ordem]],Estatísticas!$A$66:$B$1048576,2,FALSE),"")</f>
        <v/>
      </c>
    </row>
    <row r="598" spans="2:14" ht="45.75" hidden="1">
      <c r="B598" s="352">
        <v>248</v>
      </c>
      <c r="C598" s="132" t="s">
        <v>897</v>
      </c>
      <c r="D598" s="132" t="s">
        <v>180</v>
      </c>
      <c r="E598" s="204" t="s">
        <v>1007</v>
      </c>
      <c r="F598" s="132" t="s">
        <v>1313</v>
      </c>
      <c r="G598" s="135" t="s">
        <v>605</v>
      </c>
      <c r="H598" s="132" t="s">
        <v>626</v>
      </c>
      <c r="I598" s="132" t="s">
        <v>1008</v>
      </c>
      <c r="J598" s="132" t="s">
        <v>1311</v>
      </c>
      <c r="K598" s="137">
        <v>1678.38</v>
      </c>
      <c r="L598" s="132" t="s">
        <v>112</v>
      </c>
      <c r="M598" s="138" t="s">
        <v>582</v>
      </c>
      <c r="N598" s="210" t="str">
        <f>IF(Tabela2[[#This Row],[Tipo]]="matriz",VLOOKUP(Tabela2[[#This Row],[N. de ordem]],Estatísticas!$A$66:$B$1048576,2,FALSE),"")</f>
        <v/>
      </c>
    </row>
    <row r="599" spans="2:14" ht="45.75" hidden="1">
      <c r="B599" s="352">
        <v>248</v>
      </c>
      <c r="C599" s="132" t="s">
        <v>897</v>
      </c>
      <c r="D599" s="132" t="s">
        <v>180</v>
      </c>
      <c r="E599" s="204" t="s">
        <v>1007</v>
      </c>
      <c r="F599" s="132" t="s">
        <v>1314</v>
      </c>
      <c r="G599" s="135" t="s">
        <v>605</v>
      </c>
      <c r="H599" s="132" t="s">
        <v>626</v>
      </c>
      <c r="I599" s="132" t="s">
        <v>1008</v>
      </c>
      <c r="J599" s="132" t="s">
        <v>1311</v>
      </c>
      <c r="K599" s="137">
        <v>1525.8</v>
      </c>
      <c r="L599" s="132" t="s">
        <v>112</v>
      </c>
      <c r="M599" s="138" t="s">
        <v>582</v>
      </c>
      <c r="N599" s="210" t="str">
        <f>IF(Tabela2[[#This Row],[Tipo]]="matriz",VLOOKUP(Tabela2[[#This Row],[N. de ordem]],Estatísticas!$A$66:$B$1048576,2,FALSE),"")</f>
        <v/>
      </c>
    </row>
    <row r="600" spans="2:14" ht="45.75" hidden="1">
      <c r="B600" s="352">
        <v>248</v>
      </c>
      <c r="C600" s="132" t="s">
        <v>897</v>
      </c>
      <c r="D600" s="132" t="s">
        <v>180</v>
      </c>
      <c r="E600" s="204" t="s">
        <v>1007</v>
      </c>
      <c r="F600" s="132" t="s">
        <v>1315</v>
      </c>
      <c r="G600" s="135" t="s">
        <v>605</v>
      </c>
      <c r="H600" s="132" t="s">
        <v>626</v>
      </c>
      <c r="I600" s="132" t="s">
        <v>1008</v>
      </c>
      <c r="J600" s="132" t="s">
        <v>1316</v>
      </c>
      <c r="K600" s="137">
        <v>700</v>
      </c>
      <c r="L600" s="132" t="s">
        <v>112</v>
      </c>
      <c r="M600" s="138" t="s">
        <v>582</v>
      </c>
      <c r="N600" s="210" t="str">
        <f>IF(Tabela2[[#This Row],[Tipo]]="matriz",VLOOKUP(Tabela2[[#This Row],[N. de ordem]],Estatísticas!$A$66:$B$1048576,2,FALSE),"")</f>
        <v/>
      </c>
    </row>
    <row r="601" spans="2:14" ht="45.75" hidden="1">
      <c r="B601" s="352">
        <v>248</v>
      </c>
      <c r="C601" s="132" t="s">
        <v>897</v>
      </c>
      <c r="D601" s="132" t="s">
        <v>180</v>
      </c>
      <c r="E601" s="204" t="s">
        <v>1007</v>
      </c>
      <c r="F601" s="132" t="s">
        <v>1317</v>
      </c>
      <c r="G601" s="135" t="s">
        <v>605</v>
      </c>
      <c r="H601" s="132" t="s">
        <v>626</v>
      </c>
      <c r="I601" s="132" t="s">
        <v>1008</v>
      </c>
      <c r="J601" s="132" t="s">
        <v>1311</v>
      </c>
      <c r="K601" s="137">
        <v>1678.38</v>
      </c>
      <c r="L601" s="132" t="s">
        <v>112</v>
      </c>
      <c r="M601" s="138" t="s">
        <v>582</v>
      </c>
      <c r="N601" s="210" t="str">
        <f>IF(Tabela2[[#This Row],[Tipo]]="matriz",VLOOKUP(Tabela2[[#This Row],[N. de ordem]],Estatísticas!$A$66:$B$1048576,2,FALSE),"")</f>
        <v/>
      </c>
    </row>
    <row r="602" spans="2:14" ht="45.75" hidden="1">
      <c r="B602" s="352">
        <v>248</v>
      </c>
      <c r="C602" s="132" t="s">
        <v>897</v>
      </c>
      <c r="D602" s="132" t="s">
        <v>180</v>
      </c>
      <c r="E602" s="204" t="s">
        <v>1007</v>
      </c>
      <c r="F602" s="132" t="s">
        <v>1318</v>
      </c>
      <c r="G602" s="135" t="s">
        <v>605</v>
      </c>
      <c r="H602" s="132" t="s">
        <v>626</v>
      </c>
      <c r="I602" s="132" t="s">
        <v>1008</v>
      </c>
      <c r="J602" s="132" t="s">
        <v>1309</v>
      </c>
      <c r="K602" s="137">
        <v>784</v>
      </c>
      <c r="L602" s="132" t="s">
        <v>112</v>
      </c>
      <c r="M602" s="138" t="s">
        <v>582</v>
      </c>
      <c r="N602" s="210" t="str">
        <f>IF(Tabela2[[#This Row],[Tipo]]="matriz",VLOOKUP(Tabela2[[#This Row],[N. de ordem]],Estatísticas!$A$66:$B$1048576,2,FALSE),"")</f>
        <v/>
      </c>
    </row>
    <row r="603" spans="2:14" ht="45.75" hidden="1">
      <c r="B603" s="352">
        <v>248</v>
      </c>
      <c r="C603" s="132" t="s">
        <v>897</v>
      </c>
      <c r="D603" s="132" t="s">
        <v>180</v>
      </c>
      <c r="E603" s="204" t="s">
        <v>1007</v>
      </c>
      <c r="F603" s="132" t="s">
        <v>1319</v>
      </c>
      <c r="G603" s="135" t="s">
        <v>605</v>
      </c>
      <c r="H603" s="132" t="s">
        <v>626</v>
      </c>
      <c r="I603" s="132" t="s">
        <v>1008</v>
      </c>
      <c r="J603" s="132" t="s">
        <v>1320</v>
      </c>
      <c r="K603" s="137">
        <v>1780.1</v>
      </c>
      <c r="L603" s="132" t="s">
        <v>112</v>
      </c>
      <c r="M603" s="138" t="s">
        <v>582</v>
      </c>
      <c r="N603" s="210" t="str">
        <f>IF(Tabela2[[#This Row],[Tipo]]="matriz",VLOOKUP(Tabela2[[#This Row],[N. de ordem]],Estatísticas!$A$66:$B$1048576,2,FALSE),"")</f>
        <v/>
      </c>
    </row>
    <row r="604" spans="2:14" ht="45.75" hidden="1">
      <c r="B604" s="352">
        <v>248</v>
      </c>
      <c r="C604" s="132" t="s">
        <v>897</v>
      </c>
      <c r="D604" s="132" t="s">
        <v>180</v>
      </c>
      <c r="E604" s="204" t="s">
        <v>1007</v>
      </c>
      <c r="F604" s="132" t="s">
        <v>1321</v>
      </c>
      <c r="G604" s="135" t="s">
        <v>605</v>
      </c>
      <c r="H604" s="132" t="s">
        <v>626</v>
      </c>
      <c r="I604" s="132" t="s">
        <v>1008</v>
      </c>
      <c r="J604" s="132" t="s">
        <v>1309</v>
      </c>
      <c r="K604" s="137">
        <v>784</v>
      </c>
      <c r="L604" s="132" t="s">
        <v>112</v>
      </c>
      <c r="M604" s="138" t="s">
        <v>582</v>
      </c>
      <c r="N604" s="210" t="str">
        <f>IF(Tabela2[[#This Row],[Tipo]]="matriz",VLOOKUP(Tabela2[[#This Row],[N. de ordem]],Estatísticas!$A$66:$B$1048576,2,FALSE),"")</f>
        <v/>
      </c>
    </row>
    <row r="605" spans="2:14" ht="45.75" hidden="1">
      <c r="B605" s="352">
        <v>248</v>
      </c>
      <c r="C605" s="132" t="s">
        <v>897</v>
      </c>
      <c r="D605" s="132" t="s">
        <v>180</v>
      </c>
      <c r="E605" s="204" t="s">
        <v>1007</v>
      </c>
      <c r="F605" s="132" t="s">
        <v>1322</v>
      </c>
      <c r="G605" s="135" t="s">
        <v>605</v>
      </c>
      <c r="H605" s="132" t="s">
        <v>626</v>
      </c>
      <c r="I605" s="132" t="s">
        <v>1008</v>
      </c>
      <c r="J605" s="132" t="s">
        <v>1323</v>
      </c>
      <c r="K605" s="137">
        <v>2113.6</v>
      </c>
      <c r="L605" s="132" t="s">
        <v>112</v>
      </c>
      <c r="M605" s="138" t="s">
        <v>582</v>
      </c>
      <c r="N605" s="210" t="str">
        <f>IF(Tabela2[[#This Row],[Tipo]]="matriz",VLOOKUP(Tabela2[[#This Row],[N. de ordem]],Estatísticas!$A$66:$B$1048576,2,FALSE),"")</f>
        <v/>
      </c>
    </row>
    <row r="606" spans="2:14" ht="45.75" hidden="1">
      <c r="B606" s="352">
        <v>249</v>
      </c>
      <c r="C606" s="132" t="s">
        <v>1324</v>
      </c>
      <c r="D606" s="132" t="s">
        <v>180</v>
      </c>
      <c r="E606" s="204" t="s">
        <v>1007</v>
      </c>
      <c r="F606" s="139"/>
      <c r="G606" s="135" t="s">
        <v>589</v>
      </c>
      <c r="H606" s="204" t="str">
        <f>IF(Tabela2[[#This Row],[Valor já contrado (matriz)]]=0,"Prevista","Em contratação")</f>
        <v>Em contratação</v>
      </c>
      <c r="I606" s="132" t="s">
        <v>1008</v>
      </c>
      <c r="J606" s="132" t="s">
        <v>1042</v>
      </c>
      <c r="K606" s="137">
        <v>1258.4000000000001</v>
      </c>
      <c r="L606" s="132" t="s">
        <v>112</v>
      </c>
      <c r="M606" s="138" t="s">
        <v>582</v>
      </c>
      <c r="N606" s="210">
        <f>IF(Tabela2[[#This Row],[Tipo]]="matriz",VLOOKUP(Tabela2[[#This Row],[N. de ordem]],Estatísticas!$A$66:$B$1048576,2,FALSE),"")</f>
        <v>12544</v>
      </c>
    </row>
    <row r="607" spans="2:14" ht="45.75" hidden="1">
      <c r="B607" s="352">
        <v>249</v>
      </c>
      <c r="C607" s="132" t="s">
        <v>1324</v>
      </c>
      <c r="D607" s="132" t="s">
        <v>180</v>
      </c>
      <c r="E607" s="204" t="s">
        <v>1007</v>
      </c>
      <c r="F607" s="135" t="s">
        <v>1325</v>
      </c>
      <c r="G607" s="135" t="s">
        <v>605</v>
      </c>
      <c r="H607" s="204" t="str">
        <f>IF(Tabela2[[#This Row],[Valor já contrado (matriz)]]=0,"Prevista","Em contratação")</f>
        <v>Em contratação</v>
      </c>
      <c r="I607" s="132" t="s">
        <v>1008</v>
      </c>
      <c r="J607" s="132" t="s">
        <v>1021</v>
      </c>
      <c r="K607" s="137">
        <v>3136</v>
      </c>
      <c r="L607" s="132" t="s">
        <v>112</v>
      </c>
      <c r="M607" s="138" t="s">
        <v>582</v>
      </c>
      <c r="N607" s="210" t="str">
        <f>IF(Tabela2[[#This Row],[Tipo]]="matriz",VLOOKUP(Tabela2[[#This Row],[N. de ordem]],Estatísticas!$A$66:$B$1048576,2,FALSE),"")</f>
        <v/>
      </c>
    </row>
    <row r="608" spans="2:14" ht="45.75" hidden="1">
      <c r="B608" s="352">
        <v>249</v>
      </c>
      <c r="C608" s="132" t="s">
        <v>1324</v>
      </c>
      <c r="D608" s="132" t="s">
        <v>180</v>
      </c>
      <c r="E608" s="204" t="s">
        <v>1007</v>
      </c>
      <c r="F608" s="135" t="s">
        <v>1326</v>
      </c>
      <c r="G608" s="135" t="s">
        <v>605</v>
      </c>
      <c r="H608" s="204" t="str">
        <f>IF(Tabela2[[#This Row],[Valor já contrado (matriz)]]=0,"Prevista","Em contratação")</f>
        <v>Em contratação</v>
      </c>
      <c r="I608" s="132" t="s">
        <v>1008</v>
      </c>
      <c r="J608" s="132" t="s">
        <v>1021</v>
      </c>
      <c r="K608" s="137">
        <v>3136</v>
      </c>
      <c r="L608" s="132" t="s">
        <v>112</v>
      </c>
      <c r="M608" s="138" t="s">
        <v>582</v>
      </c>
      <c r="N608" s="210" t="str">
        <f>IF(Tabela2[[#This Row],[Tipo]]="matriz",VLOOKUP(Tabela2[[#This Row],[N. de ordem]],Estatísticas!$A$66:$B$1048576,2,FALSE),"")</f>
        <v/>
      </c>
    </row>
    <row r="609" spans="2:14" ht="45.75" hidden="1">
      <c r="B609" s="352">
        <v>249</v>
      </c>
      <c r="C609" s="132" t="s">
        <v>1324</v>
      </c>
      <c r="D609" s="132" t="s">
        <v>180</v>
      </c>
      <c r="E609" s="204" t="s">
        <v>1007</v>
      </c>
      <c r="F609" s="135" t="s">
        <v>1327</v>
      </c>
      <c r="G609" s="135" t="s">
        <v>605</v>
      </c>
      <c r="H609" s="204" t="str">
        <f>IF(Tabela2[[#This Row],[Valor já contrado (matriz)]]=0,"Prevista","Em contratação")</f>
        <v>Em contratação</v>
      </c>
      <c r="I609" s="132" t="s">
        <v>1008</v>
      </c>
      <c r="J609" s="132" t="s">
        <v>1021</v>
      </c>
      <c r="K609" s="137">
        <v>3136</v>
      </c>
      <c r="L609" s="132" t="s">
        <v>112</v>
      </c>
      <c r="M609" s="138" t="s">
        <v>582</v>
      </c>
      <c r="N609" s="210" t="str">
        <f>IF(Tabela2[[#This Row],[Tipo]]="matriz",VLOOKUP(Tabela2[[#This Row],[N. de ordem]],Estatísticas!$A$66:$B$1048576,2,FALSE),"")</f>
        <v/>
      </c>
    </row>
    <row r="610" spans="2:14" ht="45.75" hidden="1">
      <c r="B610" s="352">
        <v>249</v>
      </c>
      <c r="C610" s="132" t="s">
        <v>1324</v>
      </c>
      <c r="D610" s="132" t="s">
        <v>180</v>
      </c>
      <c r="E610" s="204" t="s">
        <v>1007</v>
      </c>
      <c r="F610" s="135" t="s">
        <v>1328</v>
      </c>
      <c r="G610" s="135" t="s">
        <v>605</v>
      </c>
      <c r="H610" s="204" t="str">
        <f>IF(Tabela2[[#This Row],[Valor já contrado (matriz)]]=0,"Prevista","Em contratação")</f>
        <v>Em contratação</v>
      </c>
      <c r="I610" s="132" t="s">
        <v>1008</v>
      </c>
      <c r="J610" s="132" t="s">
        <v>1021</v>
      </c>
      <c r="K610" s="137">
        <v>3136</v>
      </c>
      <c r="L610" s="132" t="s">
        <v>112</v>
      </c>
      <c r="M610" s="138" t="s">
        <v>582</v>
      </c>
      <c r="N610" s="210" t="str">
        <f>IF(Tabela2[[#This Row],[Tipo]]="matriz",VLOOKUP(Tabela2[[#This Row],[N. de ordem]],Estatísticas!$A$66:$B$1048576,2,FALSE),"")</f>
        <v/>
      </c>
    </row>
    <row r="611" spans="2:14" ht="45.75" hidden="1">
      <c r="B611" s="352">
        <v>250</v>
      </c>
      <c r="C611" s="132" t="s">
        <v>898</v>
      </c>
      <c r="D611" s="132" t="s">
        <v>180</v>
      </c>
      <c r="E611" s="204" t="s">
        <v>1007</v>
      </c>
      <c r="F611" s="132"/>
      <c r="G611" s="135" t="s">
        <v>589</v>
      </c>
      <c r="H611" s="204" t="str">
        <f>IF(Tabela2[[#This Row],[Valor já contrado (matriz)]]=0,"Prevista","Em contratação")</f>
        <v>Em contratação</v>
      </c>
      <c r="I611" s="132" t="s">
        <v>1008</v>
      </c>
      <c r="J611" s="132" t="s">
        <v>1329</v>
      </c>
      <c r="K611" s="137">
        <v>50819.78</v>
      </c>
      <c r="L611" s="132" t="s">
        <v>112</v>
      </c>
      <c r="M611" s="138" t="s">
        <v>582</v>
      </c>
      <c r="N611" s="210">
        <f>IF(Tabela2[[#This Row],[Tipo]]="matriz",VLOOKUP(Tabela2[[#This Row],[N. de ordem]],Estatísticas!$A$66:$B$1048576,2,FALSE),"")</f>
        <v>49035</v>
      </c>
    </row>
    <row r="612" spans="2:14" ht="45.75" hidden="1">
      <c r="B612" s="352">
        <v>250</v>
      </c>
      <c r="C612" s="132" t="s">
        <v>898</v>
      </c>
      <c r="D612" s="132" t="s">
        <v>180</v>
      </c>
      <c r="E612" s="204" t="s">
        <v>1007</v>
      </c>
      <c r="F612" s="132" t="s">
        <v>1330</v>
      </c>
      <c r="G612" s="135" t="s">
        <v>605</v>
      </c>
      <c r="H612" s="132" t="s">
        <v>626</v>
      </c>
      <c r="I612" s="132" t="s">
        <v>1008</v>
      </c>
      <c r="J612" s="132" t="s">
        <v>1062</v>
      </c>
      <c r="K612" s="137">
        <v>2247</v>
      </c>
      <c r="L612" s="132" t="s">
        <v>112</v>
      </c>
      <c r="M612" s="138" t="s">
        <v>582</v>
      </c>
      <c r="N612" s="210" t="str">
        <f>IF(Tabela2[[#This Row],[Tipo]]="matriz",VLOOKUP(Tabela2[[#This Row],[N. de ordem]],Estatísticas!$A$66:$B$1048576,2,FALSE),"")</f>
        <v/>
      </c>
    </row>
    <row r="613" spans="2:14" ht="45.75" hidden="1">
      <c r="B613" s="352">
        <v>250</v>
      </c>
      <c r="C613" s="132" t="s">
        <v>898</v>
      </c>
      <c r="D613" s="132" t="s">
        <v>180</v>
      </c>
      <c r="E613" s="204" t="s">
        <v>1007</v>
      </c>
      <c r="F613" s="132" t="s">
        <v>1331</v>
      </c>
      <c r="G613" s="135" t="s">
        <v>605</v>
      </c>
      <c r="H613" s="132" t="s">
        <v>626</v>
      </c>
      <c r="I613" s="132" t="s">
        <v>1008</v>
      </c>
      <c r="J613" s="132" t="s">
        <v>1332</v>
      </c>
      <c r="K613" s="137">
        <v>7560</v>
      </c>
      <c r="L613" s="132" t="s">
        <v>112</v>
      </c>
      <c r="M613" s="138" t="s">
        <v>582</v>
      </c>
      <c r="N613" s="210" t="str">
        <f>IF(Tabela2[[#This Row],[Tipo]]="matriz",VLOOKUP(Tabela2[[#This Row],[N. de ordem]],Estatísticas!$A$66:$B$1048576,2,FALSE),"")</f>
        <v/>
      </c>
    </row>
    <row r="614" spans="2:14" ht="45.75" hidden="1">
      <c r="B614" s="352">
        <v>250</v>
      </c>
      <c r="C614" s="132" t="s">
        <v>898</v>
      </c>
      <c r="D614" s="132" t="s">
        <v>180</v>
      </c>
      <c r="E614" s="204" t="s">
        <v>1007</v>
      </c>
      <c r="F614" s="132" t="s">
        <v>1333</v>
      </c>
      <c r="G614" s="135" t="s">
        <v>605</v>
      </c>
      <c r="H614" s="132" t="s">
        <v>626</v>
      </c>
      <c r="I614" s="132" t="s">
        <v>1008</v>
      </c>
      <c r="J614" s="132" t="s">
        <v>1127</v>
      </c>
      <c r="K614" s="137">
        <v>1498</v>
      </c>
      <c r="L614" s="132" t="s">
        <v>112</v>
      </c>
      <c r="M614" s="138" t="s">
        <v>582</v>
      </c>
      <c r="N614" s="210" t="str">
        <f>IF(Tabela2[[#This Row],[Tipo]]="matriz",VLOOKUP(Tabela2[[#This Row],[N. de ordem]],Estatísticas!$A$66:$B$1048576,2,FALSE),"")</f>
        <v/>
      </c>
    </row>
    <row r="615" spans="2:14" ht="45.75" hidden="1">
      <c r="B615" s="352">
        <v>250</v>
      </c>
      <c r="C615" s="132" t="s">
        <v>898</v>
      </c>
      <c r="D615" s="132" t="s">
        <v>180</v>
      </c>
      <c r="E615" s="204" t="s">
        <v>1007</v>
      </c>
      <c r="F615" s="132" t="s">
        <v>1334</v>
      </c>
      <c r="G615" s="135" t="s">
        <v>605</v>
      </c>
      <c r="H615" s="132" t="s">
        <v>626</v>
      </c>
      <c r="I615" s="132" t="s">
        <v>1008</v>
      </c>
      <c r="J615" s="132" t="s">
        <v>1200</v>
      </c>
      <c r="K615" s="137">
        <v>5040</v>
      </c>
      <c r="L615" s="132" t="s">
        <v>112</v>
      </c>
      <c r="M615" s="138" t="s">
        <v>582</v>
      </c>
      <c r="N615" s="210" t="str">
        <f>IF(Tabela2[[#This Row],[Tipo]]="matriz",VLOOKUP(Tabela2[[#This Row],[N. de ordem]],Estatísticas!$A$66:$B$1048576,2,FALSE),"")</f>
        <v/>
      </c>
    </row>
    <row r="616" spans="2:14" ht="45.75" hidden="1">
      <c r="B616" s="352">
        <v>250</v>
      </c>
      <c r="C616" s="132" t="s">
        <v>898</v>
      </c>
      <c r="D616" s="132" t="s">
        <v>180</v>
      </c>
      <c r="E616" s="204" t="s">
        <v>1007</v>
      </c>
      <c r="F616" s="132" t="s">
        <v>1335</v>
      </c>
      <c r="G616" s="135" t="s">
        <v>605</v>
      </c>
      <c r="H616" s="132" t="s">
        <v>626</v>
      </c>
      <c r="I616" s="132" t="s">
        <v>1008</v>
      </c>
      <c r="J616" s="132" t="s">
        <v>1062</v>
      </c>
      <c r="K616" s="137">
        <v>2247</v>
      </c>
      <c r="L616" s="132" t="s">
        <v>112</v>
      </c>
      <c r="M616" s="138" t="s">
        <v>582</v>
      </c>
      <c r="N616" s="210" t="str">
        <f>IF(Tabela2[[#This Row],[Tipo]]="matriz",VLOOKUP(Tabela2[[#This Row],[N. de ordem]],Estatísticas!$A$66:$B$1048576,2,FALSE),"")</f>
        <v/>
      </c>
    </row>
    <row r="617" spans="2:14" ht="45.75" hidden="1">
      <c r="B617" s="352">
        <v>250</v>
      </c>
      <c r="C617" s="132" t="s">
        <v>898</v>
      </c>
      <c r="D617" s="132" t="s">
        <v>180</v>
      </c>
      <c r="E617" s="204" t="s">
        <v>1007</v>
      </c>
      <c r="F617" s="132" t="s">
        <v>1336</v>
      </c>
      <c r="G617" s="135" t="s">
        <v>605</v>
      </c>
      <c r="H617" s="132" t="s">
        <v>626</v>
      </c>
      <c r="I617" s="132" t="s">
        <v>1008</v>
      </c>
      <c r="J617" s="132" t="s">
        <v>1332</v>
      </c>
      <c r="K617" s="137">
        <v>7560</v>
      </c>
      <c r="L617" s="132" t="s">
        <v>112</v>
      </c>
      <c r="M617" s="138" t="s">
        <v>582</v>
      </c>
      <c r="N617" s="210" t="str">
        <f>IF(Tabela2[[#This Row],[Tipo]]="matriz",VLOOKUP(Tabela2[[#This Row],[N. de ordem]],Estatísticas!$A$66:$B$1048576,2,FALSE),"")</f>
        <v/>
      </c>
    </row>
    <row r="618" spans="2:14" ht="45.75" hidden="1">
      <c r="B618" s="352">
        <v>250</v>
      </c>
      <c r="C618" s="132" t="s">
        <v>898</v>
      </c>
      <c r="D618" s="132" t="s">
        <v>180</v>
      </c>
      <c r="E618" s="204" t="s">
        <v>1007</v>
      </c>
      <c r="F618" s="132" t="s">
        <v>1337</v>
      </c>
      <c r="G618" s="135" t="s">
        <v>605</v>
      </c>
      <c r="H618" s="132" t="s">
        <v>626</v>
      </c>
      <c r="I618" s="132" t="s">
        <v>1008</v>
      </c>
      <c r="J618" s="132" t="s">
        <v>1129</v>
      </c>
      <c r="K618" s="137">
        <v>749</v>
      </c>
      <c r="L618" s="132" t="s">
        <v>112</v>
      </c>
      <c r="M618" s="138" t="s">
        <v>582</v>
      </c>
      <c r="N618" s="210" t="str">
        <f>IF(Tabela2[[#This Row],[Tipo]]="matriz",VLOOKUP(Tabela2[[#This Row],[N. de ordem]],Estatísticas!$A$66:$B$1048576,2,FALSE),"")</f>
        <v/>
      </c>
    </row>
    <row r="619" spans="2:14" ht="45.75" hidden="1">
      <c r="B619" s="352">
        <v>250</v>
      </c>
      <c r="C619" s="132" t="s">
        <v>898</v>
      </c>
      <c r="D619" s="132" t="s">
        <v>180</v>
      </c>
      <c r="E619" s="204" t="s">
        <v>1007</v>
      </c>
      <c r="F619" s="132" t="s">
        <v>1338</v>
      </c>
      <c r="G619" s="135" t="s">
        <v>605</v>
      </c>
      <c r="H619" s="132" t="s">
        <v>626</v>
      </c>
      <c r="I619" s="132" t="s">
        <v>1008</v>
      </c>
      <c r="J619" s="132" t="s">
        <v>1332</v>
      </c>
      <c r="K619" s="137">
        <v>2520</v>
      </c>
      <c r="L619" s="132" t="s">
        <v>112</v>
      </c>
      <c r="M619" s="138" t="s">
        <v>582</v>
      </c>
      <c r="N619" s="210" t="str">
        <f>IF(Tabela2[[#This Row],[Tipo]]="matriz",VLOOKUP(Tabela2[[#This Row],[N. de ordem]],Estatísticas!$A$66:$B$1048576,2,FALSE),"")</f>
        <v/>
      </c>
    </row>
    <row r="620" spans="2:14" ht="45.75" hidden="1">
      <c r="B620" s="352">
        <v>250</v>
      </c>
      <c r="C620" s="132" t="s">
        <v>898</v>
      </c>
      <c r="D620" s="132" t="s">
        <v>180</v>
      </c>
      <c r="E620" s="204" t="s">
        <v>1007</v>
      </c>
      <c r="F620" s="132" t="s">
        <v>1339</v>
      </c>
      <c r="G620" s="135" t="s">
        <v>605</v>
      </c>
      <c r="H620" s="132" t="s">
        <v>626</v>
      </c>
      <c r="I620" s="132" t="s">
        <v>1008</v>
      </c>
      <c r="J620" s="132" t="s">
        <v>1127</v>
      </c>
      <c r="K620" s="137">
        <v>1498</v>
      </c>
      <c r="L620" s="132" t="s">
        <v>112</v>
      </c>
      <c r="M620" s="138" t="s">
        <v>582</v>
      </c>
      <c r="N620" s="210" t="str">
        <f>IF(Tabela2[[#This Row],[Tipo]]="matriz",VLOOKUP(Tabela2[[#This Row],[N. de ordem]],Estatísticas!$A$66:$B$1048576,2,FALSE),"")</f>
        <v/>
      </c>
    </row>
    <row r="621" spans="2:14" ht="45.75" hidden="1">
      <c r="B621" s="352">
        <v>250</v>
      </c>
      <c r="C621" s="132" t="s">
        <v>898</v>
      </c>
      <c r="D621" s="132" t="s">
        <v>180</v>
      </c>
      <c r="E621" s="204" t="s">
        <v>1007</v>
      </c>
      <c r="F621" s="132" t="s">
        <v>1340</v>
      </c>
      <c r="G621" s="135" t="s">
        <v>605</v>
      </c>
      <c r="H621" s="132" t="s">
        <v>626</v>
      </c>
      <c r="I621" s="132" t="s">
        <v>1008</v>
      </c>
      <c r="J621" s="132" t="s">
        <v>1200</v>
      </c>
      <c r="K621" s="137">
        <v>5040</v>
      </c>
      <c r="L621" s="132" t="s">
        <v>112</v>
      </c>
      <c r="M621" s="138" t="s">
        <v>582</v>
      </c>
      <c r="N621" s="210" t="str">
        <f>IF(Tabela2[[#This Row],[Tipo]]="matriz",VLOOKUP(Tabela2[[#This Row],[N. de ordem]],Estatísticas!$A$66:$B$1048576,2,FALSE),"")</f>
        <v/>
      </c>
    </row>
    <row r="622" spans="2:14" ht="45.75" hidden="1">
      <c r="B622" s="352">
        <v>250</v>
      </c>
      <c r="C622" s="132" t="s">
        <v>898</v>
      </c>
      <c r="D622" s="132" t="s">
        <v>180</v>
      </c>
      <c r="E622" s="204" t="s">
        <v>1007</v>
      </c>
      <c r="F622" s="132" t="s">
        <v>1341</v>
      </c>
      <c r="G622" s="135" t="s">
        <v>605</v>
      </c>
      <c r="H622" s="132" t="s">
        <v>626</v>
      </c>
      <c r="I622" s="132" t="s">
        <v>1008</v>
      </c>
      <c r="J622" s="132" t="s">
        <v>1127</v>
      </c>
      <c r="K622" s="137">
        <v>1498</v>
      </c>
      <c r="L622" s="132" t="s">
        <v>112</v>
      </c>
      <c r="M622" s="138" t="s">
        <v>582</v>
      </c>
      <c r="N622" s="210" t="str">
        <f>IF(Tabela2[[#This Row],[Tipo]]="matriz",VLOOKUP(Tabela2[[#This Row],[N. de ordem]],Estatísticas!$A$66:$B$1048576,2,FALSE),"")</f>
        <v/>
      </c>
    </row>
    <row r="623" spans="2:14" ht="45.75" hidden="1">
      <c r="B623" s="352">
        <v>250</v>
      </c>
      <c r="C623" s="132" t="s">
        <v>898</v>
      </c>
      <c r="D623" s="132" t="s">
        <v>180</v>
      </c>
      <c r="E623" s="204" t="s">
        <v>1007</v>
      </c>
      <c r="F623" s="132" t="s">
        <v>1342</v>
      </c>
      <c r="G623" s="135" t="s">
        <v>605</v>
      </c>
      <c r="H623" s="132" t="s">
        <v>626</v>
      </c>
      <c r="I623" s="132" t="s">
        <v>1008</v>
      </c>
      <c r="J623" s="132" t="s">
        <v>1200</v>
      </c>
      <c r="K623" s="137">
        <v>5040</v>
      </c>
      <c r="L623" s="132" t="s">
        <v>112</v>
      </c>
      <c r="M623" s="138" t="s">
        <v>582</v>
      </c>
      <c r="N623" s="210" t="str">
        <f>IF(Tabela2[[#This Row],[Tipo]]="matriz",VLOOKUP(Tabela2[[#This Row],[N. de ordem]],Estatísticas!$A$66:$B$1048576,2,FALSE),"")</f>
        <v/>
      </c>
    </row>
    <row r="624" spans="2:14" ht="45.75" hidden="1">
      <c r="B624" s="352">
        <v>250</v>
      </c>
      <c r="C624" s="132" t="s">
        <v>898</v>
      </c>
      <c r="D624" s="132" t="s">
        <v>180</v>
      </c>
      <c r="E624" s="204" t="s">
        <v>1007</v>
      </c>
      <c r="F624" s="132" t="s">
        <v>1343</v>
      </c>
      <c r="G624" s="135" t="s">
        <v>605</v>
      </c>
      <c r="H624" s="132" t="s">
        <v>626</v>
      </c>
      <c r="I624" s="132" t="s">
        <v>1008</v>
      </c>
      <c r="J624" s="132" t="s">
        <v>1127</v>
      </c>
      <c r="K624" s="137">
        <v>1498</v>
      </c>
      <c r="L624" s="132" t="s">
        <v>112</v>
      </c>
      <c r="M624" s="138" t="s">
        <v>582</v>
      </c>
      <c r="N624" s="210" t="str">
        <f>IF(Tabela2[[#This Row],[Tipo]]="matriz",VLOOKUP(Tabela2[[#This Row],[N. de ordem]],Estatísticas!$A$66:$B$1048576,2,FALSE),"")</f>
        <v/>
      </c>
    </row>
    <row r="625" spans="2:14" ht="45.75" hidden="1">
      <c r="B625" s="352">
        <v>250</v>
      </c>
      <c r="C625" s="132" t="s">
        <v>898</v>
      </c>
      <c r="D625" s="132" t="s">
        <v>180</v>
      </c>
      <c r="E625" s="204" t="s">
        <v>1007</v>
      </c>
      <c r="F625" s="132" t="s">
        <v>1344</v>
      </c>
      <c r="G625" s="135" t="s">
        <v>605</v>
      </c>
      <c r="H625" s="132" t="s">
        <v>626</v>
      </c>
      <c r="I625" s="132" t="s">
        <v>1008</v>
      </c>
      <c r="J625" s="132" t="s">
        <v>1200</v>
      </c>
      <c r="K625" s="137">
        <v>5040</v>
      </c>
      <c r="L625" s="132" t="s">
        <v>112</v>
      </c>
      <c r="M625" s="138" t="s">
        <v>582</v>
      </c>
      <c r="N625" s="210" t="str">
        <f>IF(Tabela2[[#This Row],[Tipo]]="matriz",VLOOKUP(Tabela2[[#This Row],[N. de ordem]],Estatísticas!$A$66:$B$1048576,2,FALSE),"")</f>
        <v/>
      </c>
    </row>
    <row r="626" spans="2:14" ht="45.75" hidden="1">
      <c r="B626" s="352">
        <v>251</v>
      </c>
      <c r="C626" s="132" t="s">
        <v>900</v>
      </c>
      <c r="D626" s="132" t="s">
        <v>180</v>
      </c>
      <c r="E626" s="204" t="s">
        <v>1007</v>
      </c>
      <c r="F626" s="139"/>
      <c r="G626" s="135" t="s">
        <v>589</v>
      </c>
      <c r="H626" s="204" t="str">
        <f>IF(Tabela2[[#This Row],[Valor já contrado (matriz)]]=0,"Prevista","Em contratação")</f>
        <v>Em contratação</v>
      </c>
      <c r="I626" s="132" t="s">
        <v>1008</v>
      </c>
      <c r="J626" s="132" t="s">
        <v>1345</v>
      </c>
      <c r="K626" s="137">
        <v>20320.740000000002</v>
      </c>
      <c r="L626" s="132" t="s">
        <v>112</v>
      </c>
      <c r="M626" s="138" t="s">
        <v>582</v>
      </c>
      <c r="N626" s="210">
        <f>IF(Tabela2[[#This Row],[Tipo]]="matriz",VLOOKUP(Tabela2[[#This Row],[N. de ordem]],Estatísticas!$A$66:$B$1048576,2,FALSE),"")</f>
        <v>16881</v>
      </c>
    </row>
    <row r="627" spans="2:14" ht="45.75" hidden="1">
      <c r="B627" s="352">
        <v>251</v>
      </c>
      <c r="C627" s="132" t="s">
        <v>900</v>
      </c>
      <c r="D627" s="132" t="s">
        <v>180</v>
      </c>
      <c r="E627" s="204" t="s">
        <v>1007</v>
      </c>
      <c r="F627" s="139" t="s">
        <v>1346</v>
      </c>
      <c r="G627" s="135" t="s">
        <v>605</v>
      </c>
      <c r="H627" s="204" t="str">
        <f>IF(Tabela2[[#This Row],[Valor já contrado (matriz)]]=0,"Prevista","Em contratação")</f>
        <v>Em contratação</v>
      </c>
      <c r="I627" s="132" t="s">
        <v>1008</v>
      </c>
      <c r="J627" s="132" t="s">
        <v>1347</v>
      </c>
      <c r="K627" s="137">
        <v>8381</v>
      </c>
      <c r="L627" s="132" t="s">
        <v>112</v>
      </c>
      <c r="M627" s="138" t="s">
        <v>582</v>
      </c>
      <c r="N627" s="210" t="str">
        <f>IF(Tabela2[[#This Row],[Tipo]]="matriz",VLOOKUP(Tabela2[[#This Row],[N. de ordem]],Estatísticas!$A$66:$B$1048576,2,FALSE),"")</f>
        <v/>
      </c>
    </row>
    <row r="628" spans="2:14" ht="45.75" hidden="1">
      <c r="B628" s="352">
        <v>251</v>
      </c>
      <c r="C628" s="132" t="s">
        <v>900</v>
      </c>
      <c r="D628" s="132" t="s">
        <v>180</v>
      </c>
      <c r="E628" s="204" t="s">
        <v>1007</v>
      </c>
      <c r="F628" s="139" t="s">
        <v>1348</v>
      </c>
      <c r="G628" s="135" t="s">
        <v>605</v>
      </c>
      <c r="H628" s="204" t="str">
        <f>IF(Tabela2[[#This Row],[Valor já contrado (matriz)]]=0,"Prevista","Em contratação")</f>
        <v>Em contratação</v>
      </c>
      <c r="I628" s="132" t="s">
        <v>1008</v>
      </c>
      <c r="J628" s="132" t="s">
        <v>1349</v>
      </c>
      <c r="K628" s="137">
        <v>8500</v>
      </c>
      <c r="L628" s="132" t="s">
        <v>112</v>
      </c>
      <c r="M628" s="138" t="s">
        <v>582</v>
      </c>
      <c r="N628" s="210" t="str">
        <f>IF(Tabela2[[#This Row],[Tipo]]="matriz",VLOOKUP(Tabela2[[#This Row],[N. de ordem]],Estatísticas!$A$66:$B$1048576,2,FALSE),"")</f>
        <v/>
      </c>
    </row>
    <row r="629" spans="2:14" ht="45.75" hidden="1">
      <c r="B629" s="352">
        <v>252</v>
      </c>
      <c r="C629" s="132" t="s">
        <v>1004</v>
      </c>
      <c r="D629" s="132" t="s">
        <v>180</v>
      </c>
      <c r="E629" s="204" t="s">
        <v>1007</v>
      </c>
      <c r="F629" s="139"/>
      <c r="G629" s="135" t="s">
        <v>589</v>
      </c>
      <c r="H629" s="204" t="str">
        <f>IF(Tabela2[[#This Row],[Valor já contrado (matriz)]]=0,"Prevista","Em contratação")</f>
        <v>Em contratação</v>
      </c>
      <c r="I629" s="132" t="s">
        <v>1008</v>
      </c>
      <c r="J629" s="132" t="s">
        <v>1350</v>
      </c>
      <c r="K629" s="137">
        <v>15717.9</v>
      </c>
      <c r="L629" s="132" t="s">
        <v>112</v>
      </c>
      <c r="M629" s="138" t="s">
        <v>582</v>
      </c>
      <c r="N629" s="210">
        <f>IF(Tabela2[[#This Row],[Tipo]]="matriz",VLOOKUP(Tabela2[[#This Row],[N. de ordem]],Estatísticas!$A$66:$B$1048576,2,FALSE),"")</f>
        <v>17439</v>
      </c>
    </row>
    <row r="630" spans="2:14" ht="45.75" hidden="1">
      <c r="B630" s="352">
        <v>252</v>
      </c>
      <c r="C630" s="132" t="s">
        <v>1004</v>
      </c>
      <c r="D630" s="132" t="s">
        <v>180</v>
      </c>
      <c r="E630" s="204" t="s">
        <v>1007</v>
      </c>
      <c r="F630" s="139" t="s">
        <v>1351</v>
      </c>
      <c r="G630" s="135" t="s">
        <v>605</v>
      </c>
      <c r="H630" s="204" t="str">
        <f>IF(Tabela2[[#This Row],[Valor já contrado (matriz)]]=0,"Prevista","Em contratação")</f>
        <v>Em contratação</v>
      </c>
      <c r="I630" s="132" t="s">
        <v>1008</v>
      </c>
      <c r="J630" s="132" t="s">
        <v>1323</v>
      </c>
      <c r="K630" s="137">
        <v>1240</v>
      </c>
      <c r="L630" s="132" t="s">
        <v>112</v>
      </c>
      <c r="M630" s="138" t="s">
        <v>582</v>
      </c>
      <c r="N630" s="210" t="str">
        <f>IF(Tabela2[[#This Row],[Tipo]]="matriz",VLOOKUP(Tabela2[[#This Row],[N. de ordem]],Estatísticas!$A$66:$B$1048576,2,FALSE),"")</f>
        <v/>
      </c>
    </row>
    <row r="631" spans="2:14" ht="45.75" hidden="1">
      <c r="B631" s="352">
        <v>252</v>
      </c>
      <c r="C631" s="132" t="s">
        <v>1004</v>
      </c>
      <c r="D631" s="132" t="s">
        <v>180</v>
      </c>
      <c r="E631" s="204" t="s">
        <v>1007</v>
      </c>
      <c r="F631" s="139" t="s">
        <v>1352</v>
      </c>
      <c r="G631" s="135" t="s">
        <v>605</v>
      </c>
      <c r="H631" s="204" t="str">
        <f>IF(Tabela2[[#This Row],[Valor já contrado (matriz)]]=0,"Prevista","Em contratação")</f>
        <v>Em contratação</v>
      </c>
      <c r="I631" s="132" t="s">
        <v>1008</v>
      </c>
      <c r="J631" s="132" t="s">
        <v>1353</v>
      </c>
      <c r="K631" s="137">
        <v>2640</v>
      </c>
      <c r="L631" s="132" t="s">
        <v>112</v>
      </c>
      <c r="M631" s="138" t="s">
        <v>582</v>
      </c>
      <c r="N631" s="210" t="str">
        <f>IF(Tabela2[[#This Row],[Tipo]]="matriz",VLOOKUP(Tabela2[[#This Row],[N. de ordem]],Estatísticas!$A$66:$B$1048576,2,FALSE),"")</f>
        <v/>
      </c>
    </row>
    <row r="632" spans="2:14" ht="45.75" hidden="1">
      <c r="B632" s="352">
        <v>252</v>
      </c>
      <c r="C632" s="132" t="s">
        <v>1004</v>
      </c>
      <c r="D632" s="132" t="s">
        <v>180</v>
      </c>
      <c r="E632" s="204" t="s">
        <v>1007</v>
      </c>
      <c r="F632" s="139" t="s">
        <v>1354</v>
      </c>
      <c r="G632" s="135" t="s">
        <v>605</v>
      </c>
      <c r="H632" s="204" t="str">
        <f>IF(Tabela2[[#This Row],[Valor já contrado (matriz)]]=0,"Prevista","Em contratação")</f>
        <v>Em contratação</v>
      </c>
      <c r="I632" s="132" t="s">
        <v>1008</v>
      </c>
      <c r="J632" s="132" t="s">
        <v>1323</v>
      </c>
      <c r="K632" s="137">
        <v>1280</v>
      </c>
      <c r="L632" s="132" t="s">
        <v>112</v>
      </c>
      <c r="M632" s="138" t="s">
        <v>582</v>
      </c>
      <c r="N632" s="210" t="str">
        <f>IF(Tabela2[[#This Row],[Tipo]]="matriz",VLOOKUP(Tabela2[[#This Row],[N. de ordem]],Estatísticas!$A$66:$B$1048576,2,FALSE),"")</f>
        <v/>
      </c>
    </row>
    <row r="633" spans="2:14" ht="45.75" hidden="1">
      <c r="B633" s="352">
        <v>252</v>
      </c>
      <c r="C633" s="132" t="s">
        <v>1004</v>
      </c>
      <c r="D633" s="132" t="s">
        <v>180</v>
      </c>
      <c r="E633" s="204" t="s">
        <v>1007</v>
      </c>
      <c r="F633" s="139" t="s">
        <v>1355</v>
      </c>
      <c r="G633" s="135" t="s">
        <v>605</v>
      </c>
      <c r="H633" s="204" t="str">
        <f>IF(Tabela2[[#This Row],[Valor já contrado (matriz)]]=0,"Prevista","Em contratação")</f>
        <v>Em contratação</v>
      </c>
      <c r="I633" s="132" t="s">
        <v>1008</v>
      </c>
      <c r="J633" s="132" t="s">
        <v>1353</v>
      </c>
      <c r="K633" s="137">
        <v>2892</v>
      </c>
      <c r="L633" s="132" t="s">
        <v>112</v>
      </c>
      <c r="M633" s="138" t="s">
        <v>582</v>
      </c>
      <c r="N633" s="210" t="str">
        <f>IF(Tabela2[[#This Row],[Tipo]]="matriz",VLOOKUP(Tabela2[[#This Row],[N. de ordem]],Estatísticas!$A$66:$B$1048576,2,FALSE),"")</f>
        <v/>
      </c>
    </row>
    <row r="634" spans="2:14" ht="45.75" hidden="1">
      <c r="B634" s="352">
        <v>252</v>
      </c>
      <c r="C634" s="132" t="s">
        <v>1004</v>
      </c>
      <c r="D634" s="132" t="s">
        <v>180</v>
      </c>
      <c r="E634" s="204" t="s">
        <v>1007</v>
      </c>
      <c r="F634" s="204" t="s">
        <v>1356</v>
      </c>
      <c r="G634" s="135" t="s">
        <v>605</v>
      </c>
      <c r="H634" s="204" t="str">
        <f>IF(Tabela2[[#This Row],[Valor já contrado (matriz)]]=0,"Prevista","Em contratação")</f>
        <v>Em contratação</v>
      </c>
      <c r="I634" s="132" t="s">
        <v>1008</v>
      </c>
      <c r="J634" s="132" t="s">
        <v>1357</v>
      </c>
      <c r="K634" s="137">
        <v>2880</v>
      </c>
      <c r="L634" s="132" t="s">
        <v>112</v>
      </c>
      <c r="M634" s="138" t="s">
        <v>582</v>
      </c>
      <c r="N634" s="210" t="str">
        <f>IF(Tabela2[[#This Row],[Tipo]]="matriz",VLOOKUP(Tabela2[[#This Row],[N. de ordem]],Estatísticas!$A$66:$B$1048576,2,FALSE),"")</f>
        <v/>
      </c>
    </row>
    <row r="635" spans="2:14" ht="45.75" hidden="1">
      <c r="B635" s="352">
        <v>252</v>
      </c>
      <c r="C635" s="132" t="s">
        <v>1004</v>
      </c>
      <c r="D635" s="132" t="s">
        <v>180</v>
      </c>
      <c r="E635" s="204" t="s">
        <v>1007</v>
      </c>
      <c r="F635" s="204" t="s">
        <v>1358</v>
      </c>
      <c r="G635" s="135" t="s">
        <v>605</v>
      </c>
      <c r="H635" s="204" t="str">
        <f>IF(Tabela2[[#This Row],[Valor já contrado (matriz)]]=0,"Prevista","Em contratação")</f>
        <v>Em contratação</v>
      </c>
      <c r="I635" s="132" t="s">
        <v>1008</v>
      </c>
      <c r="J635" s="132" t="s">
        <v>1359</v>
      </c>
      <c r="K635" s="137">
        <v>6507</v>
      </c>
      <c r="L635" s="132" t="s">
        <v>112</v>
      </c>
      <c r="M635" s="138" t="s">
        <v>582</v>
      </c>
      <c r="N635" s="210" t="str">
        <f>IF(Tabela2[[#This Row],[Tipo]]="matriz",VLOOKUP(Tabela2[[#This Row],[N. de ordem]],Estatísticas!$A$66:$B$1048576,2,FALSE),"")</f>
        <v/>
      </c>
    </row>
    <row r="636" spans="2:14" ht="45.75" hidden="1">
      <c r="B636" s="352">
        <v>253</v>
      </c>
      <c r="C636" s="132" t="s">
        <v>903</v>
      </c>
      <c r="D636" s="132" t="s">
        <v>180</v>
      </c>
      <c r="E636" s="204" t="s">
        <v>1007</v>
      </c>
      <c r="F636" s="132"/>
      <c r="G636" s="135" t="s">
        <v>589</v>
      </c>
      <c r="H636" s="204" t="str">
        <f>IF(Tabela2[[#This Row],[Valor já contrado (matriz)]]=0,"Prevista","Em contratação")</f>
        <v>Em contratação</v>
      </c>
      <c r="I636" s="132" t="s">
        <v>1008</v>
      </c>
      <c r="J636" s="132" t="s">
        <v>1360</v>
      </c>
      <c r="K636" s="137">
        <v>25271.4</v>
      </c>
      <c r="L636" s="132" t="s">
        <v>112</v>
      </c>
      <c r="M636" s="138" t="s">
        <v>582</v>
      </c>
      <c r="N636" s="210">
        <f>IF(Tabela2[[#This Row],[Tipo]]="matriz",VLOOKUP(Tabela2[[#This Row],[N. de ordem]],Estatísticas!$A$66:$B$1048576,2,FALSE),"")</f>
        <v>5340</v>
      </c>
    </row>
    <row r="637" spans="2:14" ht="45.75" hidden="1">
      <c r="B637" s="352">
        <v>253</v>
      </c>
      <c r="C637" s="132" t="s">
        <v>903</v>
      </c>
      <c r="D637" s="132" t="s">
        <v>180</v>
      </c>
      <c r="E637" s="204" t="s">
        <v>1007</v>
      </c>
      <c r="F637" s="132" t="s">
        <v>1361</v>
      </c>
      <c r="G637" s="135" t="s">
        <v>605</v>
      </c>
      <c r="H637" s="204" t="str">
        <f>IF(Tabela2[[#This Row],[Valor já contrado (matriz)]]=0,"Prevista","Em contratação")</f>
        <v>Em contratação</v>
      </c>
      <c r="I637" s="132" t="s">
        <v>1008</v>
      </c>
      <c r="J637" s="132" t="s">
        <v>1309</v>
      </c>
      <c r="K637" s="137">
        <v>840</v>
      </c>
      <c r="L637" s="132" t="s">
        <v>112</v>
      </c>
      <c r="M637" s="138" t="s">
        <v>582</v>
      </c>
      <c r="N637" s="210" t="str">
        <f>IF(Tabela2[[#This Row],[Tipo]]="matriz",VLOOKUP(Tabela2[[#This Row],[N. de ordem]],Estatísticas!$A$66:$B$1048576,2,FALSE),"")</f>
        <v/>
      </c>
    </row>
    <row r="638" spans="2:14" ht="45.75" hidden="1">
      <c r="B638" s="352">
        <v>253</v>
      </c>
      <c r="C638" s="132" t="s">
        <v>903</v>
      </c>
      <c r="D638" s="132" t="s">
        <v>180</v>
      </c>
      <c r="E638" s="204" t="s">
        <v>1007</v>
      </c>
      <c r="F638" s="132" t="s">
        <v>1362</v>
      </c>
      <c r="G638" s="135" t="s">
        <v>605</v>
      </c>
      <c r="H638" s="204" t="str">
        <f>IF(Tabela2[[#This Row],[Valor já contrado (matriz)]]=0,"Prevista","Em contratação")</f>
        <v>Em contratação</v>
      </c>
      <c r="I638" s="132" t="s">
        <v>1008</v>
      </c>
      <c r="J638" s="132" t="s">
        <v>1363</v>
      </c>
      <c r="K638" s="137">
        <v>1850</v>
      </c>
      <c r="L638" s="132" t="s">
        <v>112</v>
      </c>
      <c r="M638" s="138" t="s">
        <v>582</v>
      </c>
      <c r="N638" s="210" t="str">
        <f>IF(Tabela2[[#This Row],[Tipo]]="matriz",VLOOKUP(Tabela2[[#This Row],[N. de ordem]],Estatísticas!$A$66:$B$1048576,2,FALSE),"")</f>
        <v/>
      </c>
    </row>
    <row r="639" spans="2:14" ht="45.75" hidden="1">
      <c r="B639" s="352">
        <v>253</v>
      </c>
      <c r="C639" s="132" t="s">
        <v>903</v>
      </c>
      <c r="D639" s="132" t="s">
        <v>180</v>
      </c>
      <c r="E639" s="204" t="s">
        <v>1007</v>
      </c>
      <c r="F639" s="132" t="s">
        <v>1364</v>
      </c>
      <c r="G639" s="135" t="s">
        <v>605</v>
      </c>
      <c r="H639" s="204" t="str">
        <f>IF(Tabela2[[#This Row],[Valor já contrado (matriz)]]=0,"Prevista","Em contratação")</f>
        <v>Em contratação</v>
      </c>
      <c r="I639" s="132" t="s">
        <v>1008</v>
      </c>
      <c r="J639" s="132" t="s">
        <v>1316</v>
      </c>
      <c r="K639" s="137">
        <v>700</v>
      </c>
      <c r="L639" s="132" t="s">
        <v>112</v>
      </c>
      <c r="M639" s="138" t="s">
        <v>582</v>
      </c>
      <c r="N639" s="210" t="str">
        <f>IF(Tabela2[[#This Row],[Tipo]]="matriz",VLOOKUP(Tabela2[[#This Row],[N. de ordem]],Estatísticas!$A$66:$B$1048576,2,FALSE),"")</f>
        <v/>
      </c>
    </row>
    <row r="640" spans="2:14" ht="45.75" hidden="1">
      <c r="B640" s="352">
        <v>253</v>
      </c>
      <c r="C640" s="132" t="s">
        <v>903</v>
      </c>
      <c r="D640" s="132" t="s">
        <v>180</v>
      </c>
      <c r="E640" s="204" t="s">
        <v>1007</v>
      </c>
      <c r="F640" s="132" t="s">
        <v>1365</v>
      </c>
      <c r="G640" s="135" t="s">
        <v>605</v>
      </c>
      <c r="H640" s="204" t="str">
        <f>IF(Tabela2[[#This Row],[Valor já contrado (matriz)]]=0,"Prevista","Em contratação")</f>
        <v>Em contratação</v>
      </c>
      <c r="I640" s="132" t="s">
        <v>1008</v>
      </c>
      <c r="J640" s="132" t="s">
        <v>1366</v>
      </c>
      <c r="K640" s="137">
        <v>1950</v>
      </c>
      <c r="L640" s="132" t="s">
        <v>112</v>
      </c>
      <c r="M640" s="138" t="s">
        <v>582</v>
      </c>
      <c r="N640" s="210" t="str">
        <f>IF(Tabela2[[#This Row],[Tipo]]="matriz",VLOOKUP(Tabela2[[#This Row],[N. de ordem]],Estatísticas!$A$66:$B$1048576,2,FALSE),"")</f>
        <v/>
      </c>
    </row>
    <row r="641" spans="2:14" ht="45.75" hidden="1">
      <c r="B641" s="352">
        <v>254</v>
      </c>
      <c r="C641" s="132" t="s">
        <v>905</v>
      </c>
      <c r="D641" s="132" t="s">
        <v>180</v>
      </c>
      <c r="E641" s="204" t="s">
        <v>1007</v>
      </c>
      <c r="F641" s="139"/>
      <c r="G641" s="135" t="s">
        <v>589</v>
      </c>
      <c r="H641" s="204" t="str">
        <f>IF(Tabela2[[#This Row],[Valor já contrado (matriz)]]=0,"Prevista","Em contratação")</f>
        <v>Em contratação</v>
      </c>
      <c r="I641" s="132" t="s">
        <v>1008</v>
      </c>
      <c r="J641" s="132" t="s">
        <v>1188</v>
      </c>
      <c r="K641" s="137">
        <v>8726.2999999999993</v>
      </c>
      <c r="L641" s="132" t="s">
        <v>112</v>
      </c>
      <c r="M641" s="138" t="s">
        <v>582</v>
      </c>
      <c r="N641" s="210">
        <f>IF(Tabela2[[#This Row],[Tipo]]="matriz",VLOOKUP(Tabela2[[#This Row],[N. de ordem]],Estatísticas!$A$66:$B$1048576,2,FALSE),"")</f>
        <v>5049</v>
      </c>
    </row>
    <row r="642" spans="2:14" ht="45.75" hidden="1">
      <c r="B642" s="352">
        <v>254</v>
      </c>
      <c r="C642" s="132" t="s">
        <v>905</v>
      </c>
      <c r="D642" s="132" t="s">
        <v>180</v>
      </c>
      <c r="E642" s="204" t="s">
        <v>1007</v>
      </c>
      <c r="F642" s="331" t="s">
        <v>1367</v>
      </c>
      <c r="G642" s="135" t="s">
        <v>589</v>
      </c>
      <c r="H642" s="204" t="str">
        <f>IF(Tabela2[[#This Row],[Valor já contrado (matriz)]]=0,"Prevista","Em contratação")</f>
        <v>Em contratação</v>
      </c>
      <c r="I642" s="132" t="s">
        <v>1008</v>
      </c>
      <c r="J642" s="132" t="s">
        <v>1368</v>
      </c>
      <c r="K642" s="137">
        <v>1950</v>
      </c>
      <c r="L642" s="132" t="s">
        <v>112</v>
      </c>
      <c r="M642" s="138" t="s">
        <v>582</v>
      </c>
      <c r="N642" s="210">
        <f>IF(Tabela2[[#This Row],[Tipo]]="matriz",VLOOKUP(Tabela2[[#This Row],[N. de ordem]],Estatísticas!$A$66:$B$1048576,2,FALSE),"")</f>
        <v>5049</v>
      </c>
    </row>
    <row r="643" spans="2:14" ht="45.75" hidden="1">
      <c r="B643" s="352">
        <v>254</v>
      </c>
      <c r="C643" s="132" t="s">
        <v>905</v>
      </c>
      <c r="D643" s="132" t="s">
        <v>180</v>
      </c>
      <c r="E643" s="204" t="s">
        <v>1007</v>
      </c>
      <c r="F643" s="331" t="s">
        <v>1369</v>
      </c>
      <c r="G643" s="135" t="s">
        <v>605</v>
      </c>
      <c r="H643" s="204" t="str">
        <f>IF(Tabela2[[#This Row],[Valor já contrado (matriz)]]=0,"Prevista","Em contratação")</f>
        <v>Em contratação</v>
      </c>
      <c r="I643" s="132" t="s">
        <v>1008</v>
      </c>
      <c r="J643" s="132" t="s">
        <v>1368</v>
      </c>
      <c r="K643" s="137">
        <v>1089.5</v>
      </c>
      <c r="L643" s="132" t="s">
        <v>112</v>
      </c>
      <c r="M643" s="138" t="s">
        <v>582</v>
      </c>
      <c r="N643" s="210" t="str">
        <f>IF(Tabela2[[#This Row],[Tipo]]="matriz",VLOOKUP(Tabela2[[#This Row],[N. de ordem]],Estatísticas!$A$66:$B$1048576,2,FALSE),"")</f>
        <v/>
      </c>
    </row>
    <row r="644" spans="2:14" ht="45.75" hidden="1">
      <c r="B644" s="352">
        <v>254</v>
      </c>
      <c r="C644" s="132" t="s">
        <v>905</v>
      </c>
      <c r="D644" s="132" t="s">
        <v>180</v>
      </c>
      <c r="E644" s="204" t="s">
        <v>1007</v>
      </c>
      <c r="F644" s="331" t="s">
        <v>1370</v>
      </c>
      <c r="G644" s="135" t="s">
        <v>605</v>
      </c>
      <c r="H644" s="204" t="str">
        <f>IF(Tabela2[[#This Row],[Valor já contrado (matriz)]]=0,"Prevista","Em contratação")</f>
        <v>Em contratação</v>
      </c>
      <c r="I644" s="132" t="s">
        <v>1008</v>
      </c>
      <c r="J644" s="132" t="s">
        <v>1368</v>
      </c>
      <c r="K644" s="137">
        <v>1459.5</v>
      </c>
      <c r="L644" s="132" t="s">
        <v>112</v>
      </c>
      <c r="M644" s="138" t="s">
        <v>582</v>
      </c>
      <c r="N644" s="210" t="str">
        <f>IF(Tabela2[[#This Row],[Tipo]]="matriz",VLOOKUP(Tabela2[[#This Row],[N. de ordem]],Estatísticas!$A$66:$B$1048576,2,FALSE),"")</f>
        <v/>
      </c>
    </row>
    <row r="645" spans="2:14" ht="45.75" hidden="1">
      <c r="B645" s="352">
        <v>254</v>
      </c>
      <c r="C645" s="132" t="s">
        <v>905</v>
      </c>
      <c r="D645" s="132" t="s">
        <v>180</v>
      </c>
      <c r="E645" s="204" t="s">
        <v>1007</v>
      </c>
      <c r="F645" s="331" t="s">
        <v>1371</v>
      </c>
      <c r="G645" s="135" t="s">
        <v>605</v>
      </c>
      <c r="H645" s="204" t="str">
        <f>IF(Tabela2[[#This Row],[Valor já contrado (matriz)]]=0,"Prevista","Em contratação")</f>
        <v>Em contratação</v>
      </c>
      <c r="I645" s="132" t="s">
        <v>1008</v>
      </c>
      <c r="J645" s="132" t="s">
        <v>1071</v>
      </c>
      <c r="K645" s="137">
        <v>2500</v>
      </c>
      <c r="L645" s="132" t="s">
        <v>112</v>
      </c>
      <c r="M645" s="138" t="s">
        <v>582</v>
      </c>
      <c r="N645" s="210" t="str">
        <f>IF(Tabela2[[#This Row],[Tipo]]="matriz",VLOOKUP(Tabela2[[#This Row],[N. de ordem]],Estatísticas!$A$66:$B$1048576,2,FALSE),"")</f>
        <v/>
      </c>
    </row>
    <row r="646" spans="2:14" ht="45.75" hidden="1">
      <c r="B646" s="352">
        <v>255</v>
      </c>
      <c r="C646" s="132" t="s">
        <v>1006</v>
      </c>
      <c r="D646" s="132" t="s">
        <v>180</v>
      </c>
      <c r="E646" s="204" t="s">
        <v>1007</v>
      </c>
      <c r="F646" s="132"/>
      <c r="G646" s="135" t="s">
        <v>589</v>
      </c>
      <c r="H646" s="204" t="str">
        <f>IF(Tabela2[[#This Row],[Valor já contrado (matriz)]]=0,"Prevista","Em contratação")</f>
        <v>Em contratação</v>
      </c>
      <c r="I646" s="132" t="s">
        <v>1008</v>
      </c>
      <c r="J646" s="132" t="s">
        <v>1372</v>
      </c>
      <c r="K646" s="137">
        <v>9817.5</v>
      </c>
      <c r="L646" s="132" t="s">
        <v>112</v>
      </c>
      <c r="M646" s="138" t="s">
        <v>582</v>
      </c>
      <c r="N646" s="210">
        <f>IF(Tabela2[[#This Row],[Tipo]]="matriz",VLOOKUP(Tabela2[[#This Row],[N. de ordem]],Estatísticas!$A$66:$B$1048576,2,FALSE),"")</f>
        <v>2648.6400000000003</v>
      </c>
    </row>
    <row r="647" spans="2:14" ht="45.75" hidden="1">
      <c r="B647" s="352">
        <v>255</v>
      </c>
      <c r="C647" s="132" t="s">
        <v>1006</v>
      </c>
      <c r="D647" s="132" t="s">
        <v>180</v>
      </c>
      <c r="E647" s="204" t="s">
        <v>1007</v>
      </c>
      <c r="F647" s="132" t="s">
        <v>1373</v>
      </c>
      <c r="G647" s="135" t="s">
        <v>605</v>
      </c>
      <c r="H647" s="204" t="str">
        <f>IF(Tabela2[[#This Row],[Valor já contrado (matriz)]]=0,"Prevista","Em contratação")</f>
        <v>Em contratação</v>
      </c>
      <c r="I647" s="132" t="s">
        <v>1008</v>
      </c>
      <c r="J647" s="132" t="s">
        <v>1374</v>
      </c>
      <c r="K647" s="137">
        <v>1220.6400000000001</v>
      </c>
      <c r="L647" s="132" t="s">
        <v>112</v>
      </c>
      <c r="M647" s="138" t="s">
        <v>582</v>
      </c>
      <c r="N647" s="210" t="str">
        <f>IF(Tabela2[[#This Row],[Tipo]]="matriz",VLOOKUP(Tabela2[[#This Row],[N. de ordem]],Estatísticas!$A$66:$B$1048576,2,FALSE),"")</f>
        <v/>
      </c>
    </row>
    <row r="648" spans="2:14" ht="45.75" hidden="1">
      <c r="B648" s="352">
        <v>255</v>
      </c>
      <c r="C648" s="132" t="s">
        <v>1006</v>
      </c>
      <c r="D648" s="132" t="s">
        <v>180</v>
      </c>
      <c r="E648" s="204" t="s">
        <v>1007</v>
      </c>
      <c r="F648" s="132" t="s">
        <v>1375</v>
      </c>
      <c r="G648" s="135" t="s">
        <v>605</v>
      </c>
      <c r="H648" s="204" t="str">
        <f>IF(Tabela2[[#This Row],[Valor já contrado (matriz)]]=0,"Prevista","Em contratação")</f>
        <v>Em contratação</v>
      </c>
      <c r="I648" s="132" t="s">
        <v>1008</v>
      </c>
      <c r="J648" s="132" t="s">
        <v>1374</v>
      </c>
      <c r="K648" s="137">
        <v>672</v>
      </c>
      <c r="L648" s="132" t="s">
        <v>112</v>
      </c>
      <c r="M648" s="138" t="s">
        <v>582</v>
      </c>
      <c r="N648" s="210" t="str">
        <f>IF(Tabela2[[#This Row],[Tipo]]="matriz",VLOOKUP(Tabela2[[#This Row],[N. de ordem]],Estatísticas!$A$66:$B$1048576,2,FALSE),"")</f>
        <v/>
      </c>
    </row>
    <row r="649" spans="2:14" ht="45.75" hidden="1">
      <c r="B649" s="352">
        <v>255</v>
      </c>
      <c r="C649" s="132" t="s">
        <v>1006</v>
      </c>
      <c r="D649" s="132" t="s">
        <v>180</v>
      </c>
      <c r="E649" s="204" t="s">
        <v>1007</v>
      </c>
      <c r="F649" s="132" t="s">
        <v>1376</v>
      </c>
      <c r="G649" s="135" t="s">
        <v>605</v>
      </c>
      <c r="H649" s="204" t="str">
        <f>IF(Tabela2[[#This Row],[Valor já contrado (matriz)]]=0,"Prevista","Em contratação")</f>
        <v>Em contratação</v>
      </c>
      <c r="I649" s="132" t="s">
        <v>1008</v>
      </c>
      <c r="J649" s="132" t="s">
        <v>1377</v>
      </c>
      <c r="K649" s="137">
        <v>756</v>
      </c>
      <c r="L649" s="132" t="s">
        <v>112</v>
      </c>
      <c r="M649" s="138" t="s">
        <v>582</v>
      </c>
      <c r="N649" s="210" t="str">
        <f>IF(Tabela2[[#This Row],[Tipo]]="matriz",VLOOKUP(Tabela2[[#This Row],[N. de ordem]],Estatísticas!$A$66:$B$1048576,2,FALSE),"")</f>
        <v/>
      </c>
    </row>
    <row r="650" spans="2:14" ht="45.75" hidden="1">
      <c r="B650" s="352">
        <v>256</v>
      </c>
      <c r="C650" s="132" t="s">
        <v>907</v>
      </c>
      <c r="D650" s="132" t="s">
        <v>180</v>
      </c>
      <c r="E650" s="204" t="s">
        <v>1007</v>
      </c>
      <c r="F650" s="132"/>
      <c r="G650" s="135" t="s">
        <v>589</v>
      </c>
      <c r="H650" s="204" t="str">
        <f>IF(Tabela2[[#This Row],[Valor já contrado (matriz)]]=0,"Prevista","Em contratação")</f>
        <v>Em contratação</v>
      </c>
      <c r="I650" s="132" t="s">
        <v>1008</v>
      </c>
      <c r="J650" s="132" t="s">
        <v>1378</v>
      </c>
      <c r="K650" s="137">
        <v>32182.6</v>
      </c>
      <c r="L650" s="132" t="s">
        <v>112</v>
      </c>
      <c r="M650" s="138" t="s">
        <v>582</v>
      </c>
      <c r="N650" s="210">
        <f>IF(Tabela2[[#This Row],[Tipo]]="matriz",VLOOKUP(Tabela2[[#This Row],[N. de ordem]],Estatísticas!$A$66:$B$1048576,2,FALSE),"")</f>
        <v>41821.35</v>
      </c>
    </row>
    <row r="651" spans="2:14" ht="45.75" hidden="1">
      <c r="B651" s="352">
        <v>256</v>
      </c>
      <c r="C651" s="132" t="s">
        <v>907</v>
      </c>
      <c r="D651" s="132" t="s">
        <v>180</v>
      </c>
      <c r="E651" s="204" t="s">
        <v>1007</v>
      </c>
      <c r="F651" s="132" t="s">
        <v>1379</v>
      </c>
      <c r="G651" s="135" t="s">
        <v>605</v>
      </c>
      <c r="H651" s="132" t="s">
        <v>626</v>
      </c>
      <c r="I651" s="132" t="s">
        <v>1008</v>
      </c>
      <c r="J651" s="132" t="s">
        <v>1062</v>
      </c>
      <c r="K651" s="137">
        <v>4555.95</v>
      </c>
      <c r="L651" s="132" t="s">
        <v>112</v>
      </c>
      <c r="M651" s="138" t="s">
        <v>582</v>
      </c>
      <c r="N651" s="210" t="str">
        <f>IF(Tabela2[[#This Row],[Tipo]]="matriz",VLOOKUP(Tabela2[[#This Row],[N. de ordem]],Estatísticas!$A$66:$B$1048576,2,FALSE),"")</f>
        <v/>
      </c>
    </row>
    <row r="652" spans="2:14" ht="45.75" hidden="1">
      <c r="B652" s="352">
        <v>256</v>
      </c>
      <c r="C652" s="132" t="s">
        <v>907</v>
      </c>
      <c r="D652" s="132" t="s">
        <v>180</v>
      </c>
      <c r="E652" s="204" t="s">
        <v>1007</v>
      </c>
      <c r="F652" s="132" t="s">
        <v>1380</v>
      </c>
      <c r="G652" s="135" t="s">
        <v>605</v>
      </c>
      <c r="H652" s="132" t="s">
        <v>626</v>
      </c>
      <c r="I652" s="132" t="s">
        <v>1008</v>
      </c>
      <c r="J652" s="132" t="s">
        <v>1378</v>
      </c>
      <c r="K652" s="137">
        <v>4555.95</v>
      </c>
      <c r="L652" s="132" t="s">
        <v>112</v>
      </c>
      <c r="M652" s="138" t="s">
        <v>582</v>
      </c>
      <c r="N652" s="210" t="str">
        <f>IF(Tabela2[[#This Row],[Tipo]]="matriz",VLOOKUP(Tabela2[[#This Row],[N. de ordem]],Estatísticas!$A$66:$B$1048576,2,FALSE),"")</f>
        <v/>
      </c>
    </row>
    <row r="653" spans="2:14" ht="45.75" hidden="1">
      <c r="B653" s="352">
        <v>256</v>
      </c>
      <c r="C653" s="132" t="s">
        <v>907</v>
      </c>
      <c r="D653" s="132" t="s">
        <v>180</v>
      </c>
      <c r="E653" s="204" t="s">
        <v>1007</v>
      </c>
      <c r="F653" s="132" t="s">
        <v>1381</v>
      </c>
      <c r="G653" s="135" t="s">
        <v>605</v>
      </c>
      <c r="H653" s="132" t="s">
        <v>626</v>
      </c>
      <c r="I653" s="132" t="s">
        <v>1008</v>
      </c>
      <c r="J653" s="132" t="s">
        <v>1062</v>
      </c>
      <c r="K653" s="137">
        <v>4555.95</v>
      </c>
      <c r="L653" s="132" t="s">
        <v>112</v>
      </c>
      <c r="M653" s="138" t="s">
        <v>582</v>
      </c>
      <c r="N653" s="210" t="str">
        <f>IF(Tabela2[[#This Row],[Tipo]]="matriz",VLOOKUP(Tabela2[[#This Row],[N. de ordem]],Estatísticas!$A$66:$B$1048576,2,FALSE),"")</f>
        <v/>
      </c>
    </row>
    <row r="654" spans="2:14" ht="45.75" hidden="1">
      <c r="B654" s="352">
        <v>256</v>
      </c>
      <c r="C654" s="132" t="s">
        <v>907</v>
      </c>
      <c r="D654" s="132" t="s">
        <v>180</v>
      </c>
      <c r="E654" s="204" t="s">
        <v>1007</v>
      </c>
      <c r="F654" s="132" t="s">
        <v>1382</v>
      </c>
      <c r="G654" s="135" t="s">
        <v>605</v>
      </c>
      <c r="H654" s="132" t="s">
        <v>626</v>
      </c>
      <c r="I654" s="132" t="s">
        <v>1008</v>
      </c>
      <c r="J654" s="132" t="s">
        <v>1062</v>
      </c>
      <c r="K654" s="137">
        <v>4555.95</v>
      </c>
      <c r="L654" s="132" t="s">
        <v>112</v>
      </c>
      <c r="M654" s="138" t="s">
        <v>582</v>
      </c>
      <c r="N654" s="210" t="str">
        <f>IF(Tabela2[[#This Row],[Tipo]]="matriz",VLOOKUP(Tabela2[[#This Row],[N. de ordem]],Estatísticas!$A$66:$B$1048576,2,FALSE),"")</f>
        <v/>
      </c>
    </row>
    <row r="655" spans="2:14" ht="45.75" hidden="1">
      <c r="B655" s="352">
        <v>256</v>
      </c>
      <c r="C655" s="132" t="s">
        <v>907</v>
      </c>
      <c r="D655" s="132" t="s">
        <v>180</v>
      </c>
      <c r="E655" s="204" t="s">
        <v>1007</v>
      </c>
      <c r="F655" s="132" t="s">
        <v>1383</v>
      </c>
      <c r="G655" s="135" t="s">
        <v>605</v>
      </c>
      <c r="H655" s="132" t="s">
        <v>626</v>
      </c>
      <c r="I655" s="132" t="s">
        <v>1008</v>
      </c>
      <c r="J655" s="132" t="s">
        <v>1384</v>
      </c>
      <c r="K655" s="137">
        <v>5206.8</v>
      </c>
      <c r="L655" s="132" t="s">
        <v>112</v>
      </c>
      <c r="M655" s="138" t="s">
        <v>582</v>
      </c>
      <c r="N655" s="210" t="str">
        <f>IF(Tabela2[[#This Row],[Tipo]]="matriz",VLOOKUP(Tabela2[[#This Row],[N. de ordem]],Estatísticas!$A$66:$B$1048576,2,FALSE),"")</f>
        <v/>
      </c>
    </row>
    <row r="656" spans="2:14" ht="45.75" hidden="1">
      <c r="B656" s="352">
        <v>256</v>
      </c>
      <c r="C656" s="132" t="s">
        <v>907</v>
      </c>
      <c r="D656" s="132" t="s">
        <v>180</v>
      </c>
      <c r="E656" s="204" t="s">
        <v>1007</v>
      </c>
      <c r="F656" s="132" t="s">
        <v>1385</v>
      </c>
      <c r="G656" s="135" t="s">
        <v>605</v>
      </c>
      <c r="H656" s="132" t="s">
        <v>626</v>
      </c>
      <c r="I656" s="132" t="s">
        <v>1008</v>
      </c>
      <c r="J656" s="132" t="s">
        <v>1062</v>
      </c>
      <c r="K656" s="137">
        <v>4555.95</v>
      </c>
      <c r="L656" s="132" t="s">
        <v>112</v>
      </c>
      <c r="M656" s="138" t="s">
        <v>582</v>
      </c>
      <c r="N656" s="210" t="str">
        <f>IF(Tabela2[[#This Row],[Tipo]]="matriz",VLOOKUP(Tabela2[[#This Row],[N. de ordem]],Estatísticas!$A$66:$B$1048576,2,FALSE),"")</f>
        <v/>
      </c>
    </row>
    <row r="657" spans="2:14" ht="45.75" hidden="1">
      <c r="B657" s="352">
        <v>256</v>
      </c>
      <c r="C657" s="132" t="s">
        <v>907</v>
      </c>
      <c r="D657" s="132" t="s">
        <v>180</v>
      </c>
      <c r="E657" s="204" t="s">
        <v>1007</v>
      </c>
      <c r="F657" s="132" t="s">
        <v>1386</v>
      </c>
      <c r="G657" s="135" t="s">
        <v>605</v>
      </c>
      <c r="H657" s="132" t="s">
        <v>626</v>
      </c>
      <c r="I657" s="132" t="s">
        <v>1008</v>
      </c>
      <c r="J657" s="132" t="s">
        <v>1062</v>
      </c>
      <c r="K657" s="137">
        <v>4555.95</v>
      </c>
      <c r="L657" s="132" t="s">
        <v>112</v>
      </c>
      <c r="M657" s="138" t="s">
        <v>582</v>
      </c>
      <c r="N657" s="210" t="str">
        <f>IF(Tabela2[[#This Row],[Tipo]]="matriz",VLOOKUP(Tabela2[[#This Row],[N. de ordem]],Estatísticas!$A$66:$B$1048576,2,FALSE),"")</f>
        <v/>
      </c>
    </row>
    <row r="658" spans="2:14" ht="45.75" hidden="1">
      <c r="B658" s="352">
        <v>256</v>
      </c>
      <c r="C658" s="132" t="s">
        <v>907</v>
      </c>
      <c r="D658" s="132" t="s">
        <v>180</v>
      </c>
      <c r="E658" s="204" t="s">
        <v>1007</v>
      </c>
      <c r="F658" s="132" t="s">
        <v>1387</v>
      </c>
      <c r="G658" s="135" t="s">
        <v>605</v>
      </c>
      <c r="H658" s="132" t="s">
        <v>626</v>
      </c>
      <c r="I658" s="132" t="s">
        <v>1008</v>
      </c>
      <c r="J658" s="132" t="s">
        <v>1062</v>
      </c>
      <c r="K658" s="137">
        <v>4555.95</v>
      </c>
      <c r="L658" s="132" t="s">
        <v>112</v>
      </c>
      <c r="M658" s="138" t="s">
        <v>582</v>
      </c>
      <c r="N658" s="210" t="str">
        <f>IF(Tabela2[[#This Row],[Tipo]]="matriz",VLOOKUP(Tabela2[[#This Row],[N. de ordem]],Estatísticas!$A$66:$B$1048576,2,FALSE),"")</f>
        <v/>
      </c>
    </row>
    <row r="659" spans="2:14" ht="45.75" hidden="1">
      <c r="B659" s="352">
        <v>256</v>
      </c>
      <c r="C659" s="132" t="s">
        <v>907</v>
      </c>
      <c r="D659" s="132" t="s">
        <v>180</v>
      </c>
      <c r="E659" s="204" t="s">
        <v>1007</v>
      </c>
      <c r="F659" s="132" t="s">
        <v>1388</v>
      </c>
      <c r="G659" s="135" t="s">
        <v>605</v>
      </c>
      <c r="H659" s="132" t="s">
        <v>626</v>
      </c>
      <c r="I659" s="132" t="s">
        <v>1008</v>
      </c>
      <c r="J659" s="132" t="s">
        <v>1062</v>
      </c>
      <c r="K659" s="137">
        <v>4722.8999999999996</v>
      </c>
      <c r="L659" s="132" t="s">
        <v>112</v>
      </c>
      <c r="M659" s="138" t="s">
        <v>582</v>
      </c>
      <c r="N659" s="210" t="str">
        <f>IF(Tabela2[[#This Row],[Tipo]]="matriz",VLOOKUP(Tabela2[[#This Row],[N. de ordem]],Estatísticas!$A$66:$B$1048576,2,FALSE),"")</f>
        <v/>
      </c>
    </row>
    <row r="660" spans="2:14" ht="45.75" hidden="1">
      <c r="B660" s="352">
        <v>257</v>
      </c>
      <c r="C660" s="132" t="s">
        <v>908</v>
      </c>
      <c r="D660" s="132" t="s">
        <v>180</v>
      </c>
      <c r="E660" s="204" t="s">
        <v>1007</v>
      </c>
      <c r="F660" s="132"/>
      <c r="G660" s="135" t="s">
        <v>589</v>
      </c>
      <c r="H660" s="204" t="str">
        <f>IF(Tabela2[[#This Row],[Valor já contrado (matriz)]]=0,"Prevista","Em contratação")</f>
        <v>Em contratação</v>
      </c>
      <c r="I660" s="132" t="s">
        <v>1008</v>
      </c>
      <c r="J660" s="132" t="s">
        <v>1265</v>
      </c>
      <c r="K660" s="137">
        <v>2587.1999999999998</v>
      </c>
      <c r="L660" s="132" t="s">
        <v>112</v>
      </c>
      <c r="M660" s="138" t="s">
        <v>582</v>
      </c>
      <c r="N660" s="210">
        <f>IF(Tabela2[[#This Row],[Tipo]]="matriz",VLOOKUP(Tabela2[[#This Row],[N. de ordem]],Estatísticas!$A$66:$B$1048576,2,FALSE),"")</f>
        <v>5049.6000000000004</v>
      </c>
    </row>
    <row r="661" spans="2:14" ht="45.75" hidden="1">
      <c r="B661" s="352">
        <v>257</v>
      </c>
      <c r="C661" s="132" t="s">
        <v>908</v>
      </c>
      <c r="D661" s="132" t="s">
        <v>180</v>
      </c>
      <c r="E661" s="204" t="s">
        <v>1007</v>
      </c>
      <c r="F661" s="132" t="s">
        <v>1389</v>
      </c>
      <c r="G661" s="135" t="s">
        <v>605</v>
      </c>
      <c r="H661" s="204" t="str">
        <f>IF(Tabela2[[#This Row],[Valor já contrado (matriz)]]=0,"Prevista","Em contratação")</f>
        <v>Em contratação</v>
      </c>
      <c r="I661" s="132" t="s">
        <v>1008</v>
      </c>
      <c r="J661" s="132" t="s">
        <v>1191</v>
      </c>
      <c r="K661" s="137">
        <v>1696.6</v>
      </c>
      <c r="L661" s="132" t="s">
        <v>112</v>
      </c>
      <c r="M661" s="138" t="s">
        <v>582</v>
      </c>
      <c r="N661" s="210" t="str">
        <f>IF(Tabela2[[#This Row],[Tipo]]="matriz",VLOOKUP(Tabela2[[#This Row],[N. de ordem]],Estatísticas!$A$66:$B$1048576,2,FALSE),"")</f>
        <v/>
      </c>
    </row>
    <row r="662" spans="2:14" ht="45.75" hidden="1">
      <c r="B662" s="352">
        <v>257</v>
      </c>
      <c r="C662" s="132" t="s">
        <v>908</v>
      </c>
      <c r="D662" s="132" t="s">
        <v>180</v>
      </c>
      <c r="E662" s="204" t="s">
        <v>1007</v>
      </c>
      <c r="F662" s="132" t="s">
        <v>1390</v>
      </c>
      <c r="G662" s="135" t="s">
        <v>605</v>
      </c>
      <c r="H662" s="204" t="str">
        <f>IF(Tabela2[[#This Row],[Valor já contrado (matriz)]]=0,"Prevista","Em contratação")</f>
        <v>Em contratação</v>
      </c>
      <c r="I662" s="132" t="s">
        <v>1008</v>
      </c>
      <c r="J662" s="132" t="s">
        <v>1085</v>
      </c>
      <c r="K662" s="137">
        <v>870</v>
      </c>
      <c r="L662" s="132" t="s">
        <v>112</v>
      </c>
      <c r="M662" s="138" t="s">
        <v>582</v>
      </c>
      <c r="N662" s="210" t="str">
        <f>IF(Tabela2[[#This Row],[Tipo]]="matriz",VLOOKUP(Tabela2[[#This Row],[N. de ordem]],Estatísticas!$A$66:$B$1048576,2,FALSE),"")</f>
        <v/>
      </c>
    </row>
    <row r="663" spans="2:14" ht="45.75" hidden="1">
      <c r="B663" s="352">
        <v>257</v>
      </c>
      <c r="C663" s="132" t="s">
        <v>908</v>
      </c>
      <c r="D663" s="132" t="s">
        <v>180</v>
      </c>
      <c r="E663" s="204" t="s">
        <v>1007</v>
      </c>
      <c r="F663" s="132" t="s">
        <v>1391</v>
      </c>
      <c r="G663" s="135" t="s">
        <v>605</v>
      </c>
      <c r="H663" s="204" t="str">
        <f>IF(Tabela2[[#This Row],[Valor já contrado (matriz)]]=0,"Prevista","Em contratação")</f>
        <v>Em contratação</v>
      </c>
      <c r="I663" s="132" t="s">
        <v>1008</v>
      </c>
      <c r="J663" s="132" t="s">
        <v>1085</v>
      </c>
      <c r="K663" s="137">
        <v>1497</v>
      </c>
      <c r="L663" s="132" t="s">
        <v>112</v>
      </c>
      <c r="M663" s="138" t="s">
        <v>582</v>
      </c>
      <c r="N663" s="210" t="str">
        <f>IF(Tabela2[[#This Row],[Tipo]]="matriz",VLOOKUP(Tabela2[[#This Row],[N. de ordem]],Estatísticas!$A$66:$B$1048576,2,FALSE),"")</f>
        <v/>
      </c>
    </row>
    <row r="664" spans="2:14" ht="45.75" hidden="1">
      <c r="B664" s="352">
        <v>257</v>
      </c>
      <c r="C664" s="132" t="s">
        <v>908</v>
      </c>
      <c r="D664" s="132" t="s">
        <v>180</v>
      </c>
      <c r="E664" s="204" t="s">
        <v>1007</v>
      </c>
      <c r="F664" s="132" t="s">
        <v>1392</v>
      </c>
      <c r="G664" s="135" t="s">
        <v>605</v>
      </c>
      <c r="H664" s="204" t="str">
        <f>IF(Tabela2[[#This Row],[Valor já contrado (matriz)]]=0,"Prevista","Em contratação")</f>
        <v>Em contratação</v>
      </c>
      <c r="I664" s="132" t="s">
        <v>1008</v>
      </c>
      <c r="J664" s="132" t="s">
        <v>1191</v>
      </c>
      <c r="K664" s="137">
        <v>986</v>
      </c>
      <c r="L664" s="132" t="s">
        <v>112</v>
      </c>
      <c r="M664" s="138" t="s">
        <v>582</v>
      </c>
      <c r="N664" s="210" t="str">
        <f>IF(Tabela2[[#This Row],[Tipo]]="matriz",VLOOKUP(Tabela2[[#This Row],[N. de ordem]],Estatísticas!$A$66:$B$1048576,2,FALSE),"")</f>
        <v/>
      </c>
    </row>
    <row r="665" spans="2:14" ht="45.75" hidden="1">
      <c r="B665" s="352">
        <v>258</v>
      </c>
      <c r="C665" s="132" t="s">
        <v>910</v>
      </c>
      <c r="D665" s="132" t="s">
        <v>180</v>
      </c>
      <c r="E665" s="204" t="s">
        <v>1007</v>
      </c>
      <c r="F665" s="132"/>
      <c r="G665" s="135" t="s">
        <v>589</v>
      </c>
      <c r="H665" s="204" t="str">
        <f>IF(Tabela2[[#This Row],[Valor já contrado (matriz)]]=0,"Prevista","Em contratação")</f>
        <v>Em contratação</v>
      </c>
      <c r="I665" s="132" t="s">
        <v>1008</v>
      </c>
      <c r="J665" s="132" t="s">
        <v>1393</v>
      </c>
      <c r="K665" s="137">
        <v>44540.71</v>
      </c>
      <c r="L665" s="132" t="s">
        <v>112</v>
      </c>
      <c r="M665" s="138" t="s">
        <v>582</v>
      </c>
      <c r="N665" s="210">
        <f>IF(Tabela2[[#This Row],[Tipo]]="matriz",VLOOKUP(Tabela2[[#This Row],[N. de ordem]],Estatísticas!$A$66:$B$1048576,2,FALSE),"")</f>
        <v>35989.950000000004</v>
      </c>
    </row>
    <row r="666" spans="2:14" ht="45.75" hidden="1">
      <c r="B666" s="352">
        <v>258</v>
      </c>
      <c r="C666" s="132" t="s">
        <v>910</v>
      </c>
      <c r="D666" s="132" t="s">
        <v>180</v>
      </c>
      <c r="E666" s="204" t="s">
        <v>1007</v>
      </c>
      <c r="F666" s="132" t="s">
        <v>1394</v>
      </c>
      <c r="G666" s="135" t="s">
        <v>605</v>
      </c>
      <c r="H666" s="132" t="s">
        <v>626</v>
      </c>
      <c r="I666" s="132" t="s">
        <v>1008</v>
      </c>
      <c r="J666" s="132" t="s">
        <v>1395</v>
      </c>
      <c r="K666" s="137">
        <v>13086.15</v>
      </c>
      <c r="L666" s="132" t="s">
        <v>112</v>
      </c>
      <c r="M666" s="138" t="s">
        <v>582</v>
      </c>
      <c r="N666" s="210" t="str">
        <f>IF(Tabela2[[#This Row],[Tipo]]="matriz",VLOOKUP(Tabela2[[#This Row],[N. de ordem]],Estatísticas!$A$66:$B$1048576,2,FALSE),"")</f>
        <v/>
      </c>
    </row>
    <row r="667" spans="2:14" ht="45.75" hidden="1">
      <c r="B667" s="352">
        <v>258</v>
      </c>
      <c r="C667" s="132" t="s">
        <v>910</v>
      </c>
      <c r="D667" s="132" t="s">
        <v>180</v>
      </c>
      <c r="E667" s="204" t="s">
        <v>1007</v>
      </c>
      <c r="F667" s="132" t="s">
        <v>1396</v>
      </c>
      <c r="G667" s="135" t="s">
        <v>605</v>
      </c>
      <c r="H667" s="132" t="s">
        <v>626</v>
      </c>
      <c r="I667" s="132" t="s">
        <v>1008</v>
      </c>
      <c r="J667" s="132" t="s">
        <v>1397</v>
      </c>
      <c r="K667" s="137">
        <v>3883.65</v>
      </c>
      <c r="L667" s="132" t="s">
        <v>112</v>
      </c>
      <c r="M667" s="138" t="s">
        <v>582</v>
      </c>
      <c r="N667" s="210" t="str">
        <f>IF(Tabela2[[#This Row],[Tipo]]="matriz",VLOOKUP(Tabela2[[#This Row],[N. de ordem]],Estatísticas!$A$66:$B$1048576,2,FALSE),"")</f>
        <v/>
      </c>
    </row>
    <row r="668" spans="2:14" ht="45.75" hidden="1">
      <c r="B668" s="352">
        <v>258</v>
      </c>
      <c r="C668" s="132" t="s">
        <v>910</v>
      </c>
      <c r="D668" s="132" t="s">
        <v>180</v>
      </c>
      <c r="E668" s="204" t="s">
        <v>1007</v>
      </c>
      <c r="F668" s="132" t="s">
        <v>1398</v>
      </c>
      <c r="G668" s="135" t="s">
        <v>605</v>
      </c>
      <c r="H668" s="132" t="s">
        <v>626</v>
      </c>
      <c r="I668" s="132" t="s">
        <v>1008</v>
      </c>
      <c r="J668" s="132" t="s">
        <v>1397</v>
      </c>
      <c r="K668" s="137">
        <v>3883.65</v>
      </c>
      <c r="L668" s="132" t="s">
        <v>112</v>
      </c>
      <c r="M668" s="138" t="s">
        <v>582</v>
      </c>
      <c r="N668" s="210" t="str">
        <f>IF(Tabela2[[#This Row],[Tipo]]="matriz",VLOOKUP(Tabela2[[#This Row],[N. de ordem]],Estatísticas!$A$66:$B$1048576,2,FALSE),"")</f>
        <v/>
      </c>
    </row>
    <row r="669" spans="2:14" ht="45.75" hidden="1">
      <c r="B669" s="352">
        <v>258</v>
      </c>
      <c r="C669" s="132" t="s">
        <v>910</v>
      </c>
      <c r="D669" s="132" t="s">
        <v>180</v>
      </c>
      <c r="E669" s="204" t="s">
        <v>1007</v>
      </c>
      <c r="F669" s="132" t="s">
        <v>1399</v>
      </c>
      <c r="G669" s="135" t="s">
        <v>605</v>
      </c>
      <c r="H669" s="132" t="s">
        <v>626</v>
      </c>
      <c r="I669" s="132" t="s">
        <v>1008</v>
      </c>
      <c r="J669" s="132" t="s">
        <v>1397</v>
      </c>
      <c r="K669" s="137">
        <v>4555.95</v>
      </c>
      <c r="L669" s="132" t="s">
        <v>112</v>
      </c>
      <c r="M669" s="138" t="s">
        <v>582</v>
      </c>
      <c r="N669" s="210" t="str">
        <f>IF(Tabela2[[#This Row],[Tipo]]="matriz",VLOOKUP(Tabela2[[#This Row],[N. de ordem]],Estatísticas!$A$66:$B$1048576,2,FALSE),"")</f>
        <v/>
      </c>
    </row>
    <row r="670" spans="2:14" ht="45.75" hidden="1">
      <c r="B670" s="352">
        <v>258</v>
      </c>
      <c r="C670" s="132" t="s">
        <v>910</v>
      </c>
      <c r="D670" s="132" t="s">
        <v>180</v>
      </c>
      <c r="E670" s="204" t="s">
        <v>1007</v>
      </c>
      <c r="F670" s="132" t="s">
        <v>1400</v>
      </c>
      <c r="G670" s="135" t="s">
        <v>605</v>
      </c>
      <c r="H670" s="132" t="s">
        <v>626</v>
      </c>
      <c r="I670" s="132" t="s">
        <v>1008</v>
      </c>
      <c r="J670" s="132" t="s">
        <v>1401</v>
      </c>
      <c r="K670" s="137">
        <v>5857.65</v>
      </c>
      <c r="L670" s="132" t="s">
        <v>112</v>
      </c>
      <c r="M670" s="138" t="s">
        <v>582</v>
      </c>
      <c r="N670" s="210" t="str">
        <f>IF(Tabela2[[#This Row],[Tipo]]="matriz",VLOOKUP(Tabela2[[#This Row],[N. de ordem]],Estatísticas!$A$66:$B$1048576,2,FALSE),"")</f>
        <v/>
      </c>
    </row>
    <row r="671" spans="2:14" ht="45.75" hidden="1">
      <c r="B671" s="352">
        <v>258</v>
      </c>
      <c r="C671" s="132" t="s">
        <v>910</v>
      </c>
      <c r="D671" s="132" t="s">
        <v>180</v>
      </c>
      <c r="E671" s="204" t="s">
        <v>1007</v>
      </c>
      <c r="F671" s="132" t="s">
        <v>1402</v>
      </c>
      <c r="G671" s="135" t="s">
        <v>605</v>
      </c>
      <c r="H671" s="132" t="s">
        <v>626</v>
      </c>
      <c r="I671" s="132" t="s">
        <v>1008</v>
      </c>
      <c r="J671" s="132" t="s">
        <v>1397</v>
      </c>
      <c r="K671" s="137">
        <v>4722.8999999999996</v>
      </c>
      <c r="L671" s="132" t="s">
        <v>112</v>
      </c>
      <c r="M671" s="138" t="s">
        <v>582</v>
      </c>
      <c r="N671" s="210" t="str">
        <f>IF(Tabela2[[#This Row],[Tipo]]="matriz",VLOOKUP(Tabela2[[#This Row],[N. de ordem]],Estatísticas!$A$66:$B$1048576,2,FALSE),"")</f>
        <v/>
      </c>
    </row>
    <row r="672" spans="2:14" ht="45.75" hidden="1">
      <c r="B672" s="352">
        <v>259</v>
      </c>
      <c r="C672" s="132" t="s">
        <v>912</v>
      </c>
      <c r="D672" s="132" t="s">
        <v>180</v>
      </c>
      <c r="E672" s="204" t="s">
        <v>1007</v>
      </c>
      <c r="F672" s="132"/>
      <c r="G672" s="135" t="s">
        <v>589</v>
      </c>
      <c r="H672" s="204" t="str">
        <f>IF(Tabela2[[#This Row],[Valor já contrado (matriz)]]=0,"Prevista","Em contratação")</f>
        <v>Em contratação</v>
      </c>
      <c r="I672" s="132" t="s">
        <v>1008</v>
      </c>
      <c r="J672" s="132" t="s">
        <v>1378</v>
      </c>
      <c r="K672" s="137">
        <v>31803.200000000001</v>
      </c>
      <c r="L672" s="132" t="s">
        <v>112</v>
      </c>
      <c r="M672" s="138" t="s">
        <v>582</v>
      </c>
      <c r="N672" s="210">
        <f>IF(Tabela2[[#This Row],[Tipo]]="matriz",VLOOKUP(Tabela2[[#This Row],[N. de ordem]],Estatísticas!$A$66:$B$1048576,2,FALSE),"")</f>
        <v>11172</v>
      </c>
    </row>
    <row r="673" spans="2:14" ht="45.75" hidden="1">
      <c r="B673" s="352">
        <v>259</v>
      </c>
      <c r="C673" s="132" t="s">
        <v>912</v>
      </c>
      <c r="D673" s="132" t="s">
        <v>180</v>
      </c>
      <c r="E673" s="204" t="s">
        <v>1007</v>
      </c>
      <c r="F673" s="132" t="s">
        <v>1403</v>
      </c>
      <c r="G673" s="135" t="s">
        <v>605</v>
      </c>
      <c r="H673" s="204" t="str">
        <f>IF(Tabela2[[#This Row],[Valor já contrado (matriz)]]=0,"Prevista","Em contratação")</f>
        <v>Em contratação</v>
      </c>
      <c r="I673" s="132" t="s">
        <v>1008</v>
      </c>
      <c r="J673" s="132" t="s">
        <v>1265</v>
      </c>
      <c r="K673" s="137">
        <v>1452</v>
      </c>
      <c r="L673" s="132" t="s">
        <v>112</v>
      </c>
      <c r="M673" s="138" t="s">
        <v>582</v>
      </c>
      <c r="N673" s="210" t="str">
        <f>IF(Tabela2[[#This Row],[Tipo]]="matriz",VLOOKUP(Tabela2[[#This Row],[N. de ordem]],Estatísticas!$A$66:$B$1048576,2,FALSE),"")</f>
        <v/>
      </c>
    </row>
    <row r="674" spans="2:14" ht="45.75" hidden="1">
      <c r="B674" s="352">
        <v>259</v>
      </c>
      <c r="C674" s="132" t="s">
        <v>912</v>
      </c>
      <c r="D674" s="132" t="s">
        <v>180</v>
      </c>
      <c r="E674" s="204" t="s">
        <v>1007</v>
      </c>
      <c r="F674" s="132" t="s">
        <v>1404</v>
      </c>
      <c r="G674" s="135" t="s">
        <v>605</v>
      </c>
      <c r="H674" s="204" t="str">
        <f>IF(Tabela2[[#This Row],[Valor já contrado (matriz)]]=0,"Prevista","Em contratação")</f>
        <v>Em contratação</v>
      </c>
      <c r="I674" s="132" t="s">
        <v>1008</v>
      </c>
      <c r="J674" s="132" t="s">
        <v>1280</v>
      </c>
      <c r="K674" s="137">
        <v>1584</v>
      </c>
      <c r="L674" s="132" t="s">
        <v>112</v>
      </c>
      <c r="M674" s="138" t="s">
        <v>582</v>
      </c>
      <c r="N674" s="210" t="str">
        <f>IF(Tabela2[[#This Row],[Tipo]]="matriz",VLOOKUP(Tabela2[[#This Row],[N. de ordem]],Estatísticas!$A$66:$B$1048576,2,FALSE),"")</f>
        <v/>
      </c>
    </row>
    <row r="675" spans="2:14" ht="45.75" hidden="1">
      <c r="B675" s="352">
        <v>259</v>
      </c>
      <c r="C675" s="132" t="s">
        <v>912</v>
      </c>
      <c r="D675" s="132" t="s">
        <v>180</v>
      </c>
      <c r="E675" s="204" t="s">
        <v>1007</v>
      </c>
      <c r="F675" s="132" t="s">
        <v>1405</v>
      </c>
      <c r="G675" s="135" t="s">
        <v>605</v>
      </c>
      <c r="H675" s="204" t="str">
        <f>IF(Tabela2[[#This Row],[Valor já contrado (matriz)]]=0,"Prevista","Em contratação")</f>
        <v>Em contratação</v>
      </c>
      <c r="I675" s="132" t="s">
        <v>1008</v>
      </c>
      <c r="J675" s="132" t="s">
        <v>1023</v>
      </c>
      <c r="K675" s="137">
        <v>2112</v>
      </c>
      <c r="L675" s="132" t="s">
        <v>112</v>
      </c>
      <c r="M675" s="138" t="s">
        <v>582</v>
      </c>
      <c r="N675" s="210" t="str">
        <f>IF(Tabela2[[#This Row],[Tipo]]="matriz",VLOOKUP(Tabela2[[#This Row],[N. de ordem]],Estatísticas!$A$66:$B$1048576,2,FALSE),"")</f>
        <v/>
      </c>
    </row>
    <row r="676" spans="2:14" ht="45.75" hidden="1">
      <c r="B676" s="352">
        <v>259</v>
      </c>
      <c r="C676" s="132" t="s">
        <v>912</v>
      </c>
      <c r="D676" s="132" t="s">
        <v>180</v>
      </c>
      <c r="E676" s="204" t="s">
        <v>1007</v>
      </c>
      <c r="F676" s="132" t="s">
        <v>1406</v>
      </c>
      <c r="G676" s="135" t="s">
        <v>605</v>
      </c>
      <c r="H676" s="204" t="str">
        <f>IF(Tabela2[[#This Row],[Valor já contrado (matriz)]]=0,"Prevista","Em contratação")</f>
        <v>Em contratação</v>
      </c>
      <c r="I676" s="132" t="s">
        <v>1008</v>
      </c>
      <c r="J676" s="132" t="s">
        <v>1023</v>
      </c>
      <c r="K676" s="137">
        <v>968</v>
      </c>
      <c r="L676" s="132" t="s">
        <v>112</v>
      </c>
      <c r="M676" s="138" t="s">
        <v>582</v>
      </c>
      <c r="N676" s="210" t="str">
        <f>IF(Tabela2[[#This Row],[Tipo]]="matriz",VLOOKUP(Tabela2[[#This Row],[N. de ordem]],Estatísticas!$A$66:$B$1048576,2,FALSE),"")</f>
        <v/>
      </c>
    </row>
    <row r="677" spans="2:14" ht="45.75" hidden="1">
      <c r="B677" s="352">
        <v>259</v>
      </c>
      <c r="C677" s="132" t="s">
        <v>912</v>
      </c>
      <c r="D677" s="132" t="s">
        <v>180</v>
      </c>
      <c r="E677" s="204" t="s">
        <v>1007</v>
      </c>
      <c r="F677" s="132" t="s">
        <v>1407</v>
      </c>
      <c r="G677" s="135" t="s">
        <v>605</v>
      </c>
      <c r="H677" s="204" t="str">
        <f>IF(Tabela2[[#This Row],[Valor já contrado (matriz)]]=0,"Prevista","Em contratação")</f>
        <v>Em contratação</v>
      </c>
      <c r="I677" s="132" t="s">
        <v>1008</v>
      </c>
      <c r="J677" s="132" t="s">
        <v>1104</v>
      </c>
      <c r="K677" s="137">
        <v>1152</v>
      </c>
      <c r="L677" s="132" t="s">
        <v>112</v>
      </c>
      <c r="M677" s="138" t="s">
        <v>582</v>
      </c>
      <c r="N677" s="210" t="str">
        <f>IF(Tabela2[[#This Row],[Tipo]]="matriz",VLOOKUP(Tabela2[[#This Row],[N. de ordem]],Estatísticas!$A$66:$B$1048576,2,FALSE),"")</f>
        <v/>
      </c>
    </row>
    <row r="678" spans="2:14" ht="45.75" hidden="1">
      <c r="B678" s="352">
        <v>259</v>
      </c>
      <c r="C678" s="132" t="s">
        <v>912</v>
      </c>
      <c r="D678" s="132" t="s">
        <v>180</v>
      </c>
      <c r="E678" s="204" t="s">
        <v>1007</v>
      </c>
      <c r="F678" s="132" t="s">
        <v>1407</v>
      </c>
      <c r="G678" s="135" t="s">
        <v>605</v>
      </c>
      <c r="H678" s="204" t="str">
        <f>IF(Tabela2[[#This Row],[Valor já contrado (matriz)]]=0,"Prevista","Em contratação")</f>
        <v>Em contratação</v>
      </c>
      <c r="I678" s="132" t="s">
        <v>1008</v>
      </c>
      <c r="J678" s="132" t="s">
        <v>1408</v>
      </c>
      <c r="K678" s="137">
        <v>1144</v>
      </c>
      <c r="L678" s="132" t="s">
        <v>112</v>
      </c>
      <c r="M678" s="138" t="s">
        <v>582</v>
      </c>
      <c r="N678" s="210" t="str">
        <f>IF(Tabela2[[#This Row],[Tipo]]="matriz",VLOOKUP(Tabela2[[#This Row],[N. de ordem]],Estatísticas!$A$66:$B$1048576,2,FALSE),"")</f>
        <v/>
      </c>
    </row>
    <row r="679" spans="2:14" ht="45.75" hidden="1">
      <c r="B679" s="352">
        <v>259</v>
      </c>
      <c r="C679" s="132" t="s">
        <v>912</v>
      </c>
      <c r="D679" s="132" t="s">
        <v>180</v>
      </c>
      <c r="E679" s="204" t="s">
        <v>1007</v>
      </c>
      <c r="F679" s="132" t="s">
        <v>1409</v>
      </c>
      <c r="G679" s="135" t="s">
        <v>605</v>
      </c>
      <c r="H679" s="204" t="str">
        <f>IF(Tabela2[[#This Row],[Valor já contrado (matriz)]]=0,"Prevista","Em contratação")</f>
        <v>Em contratação</v>
      </c>
      <c r="I679" s="132" t="s">
        <v>1008</v>
      </c>
      <c r="J679" s="132" t="s">
        <v>1085</v>
      </c>
      <c r="K679" s="137">
        <v>1440</v>
      </c>
      <c r="L679" s="132" t="s">
        <v>112</v>
      </c>
      <c r="M679" s="138" t="s">
        <v>582</v>
      </c>
      <c r="N679" s="210" t="str">
        <f>IF(Tabela2[[#This Row],[Tipo]]="matriz",VLOOKUP(Tabela2[[#This Row],[N. de ordem]],Estatísticas!$A$66:$B$1048576,2,FALSE),"")</f>
        <v/>
      </c>
    </row>
    <row r="680" spans="2:14" ht="45.75" hidden="1">
      <c r="B680" s="352">
        <v>259</v>
      </c>
      <c r="C680" s="132" t="s">
        <v>912</v>
      </c>
      <c r="D680" s="132" t="s">
        <v>180</v>
      </c>
      <c r="E680" s="204" t="s">
        <v>1007</v>
      </c>
      <c r="F680" s="132" t="s">
        <v>1410</v>
      </c>
      <c r="G680" s="135" t="s">
        <v>605</v>
      </c>
      <c r="H680" s="204" t="str">
        <f>IF(Tabela2[[#This Row],[Valor já contrado (matriz)]]=0,"Prevista","Em contratação")</f>
        <v>Em contratação</v>
      </c>
      <c r="I680" s="132" t="s">
        <v>1008</v>
      </c>
      <c r="J680" s="132" t="s">
        <v>1079</v>
      </c>
      <c r="K680" s="137">
        <v>1320</v>
      </c>
      <c r="L680" s="132" t="s">
        <v>112</v>
      </c>
      <c r="M680" s="138" t="s">
        <v>582</v>
      </c>
      <c r="N680" s="210" t="str">
        <f>IF(Tabela2[[#This Row],[Tipo]]="matriz",VLOOKUP(Tabela2[[#This Row],[N. de ordem]],Estatísticas!$A$66:$B$1048576,2,FALSE),"")</f>
        <v/>
      </c>
    </row>
    <row r="681" spans="2:14" ht="45.75" hidden="1">
      <c r="B681" s="352">
        <v>260</v>
      </c>
      <c r="C681" s="132" t="s">
        <v>914</v>
      </c>
      <c r="D681" s="132" t="s">
        <v>180</v>
      </c>
      <c r="E681" s="204" t="s">
        <v>1007</v>
      </c>
      <c r="F681" s="132"/>
      <c r="G681" s="135" t="s">
        <v>589</v>
      </c>
      <c r="H681" s="204" t="str">
        <f>IF(Tabela2[[#This Row],[Valor já contrado (matriz)]]=0,"Prevista","Em contratação")</f>
        <v>Em contratação</v>
      </c>
      <c r="I681" s="132" t="s">
        <v>1008</v>
      </c>
      <c r="J681" s="132" t="s">
        <v>1411</v>
      </c>
      <c r="K681" s="137">
        <v>2357.69</v>
      </c>
      <c r="L681" s="132" t="s">
        <v>112</v>
      </c>
      <c r="M681" s="138" t="s">
        <v>582</v>
      </c>
      <c r="N681" s="210">
        <f>IF(Tabela2[[#This Row],[Tipo]]="matriz",VLOOKUP(Tabela2[[#This Row],[N. de ordem]],Estatísticas!$A$66:$B$1048576,2,FALSE),"")</f>
        <v>5260.91</v>
      </c>
    </row>
    <row r="682" spans="2:14" ht="45.75" hidden="1">
      <c r="B682" s="352">
        <v>260</v>
      </c>
      <c r="C682" s="132" t="s">
        <v>914</v>
      </c>
      <c r="D682" s="132" t="s">
        <v>180</v>
      </c>
      <c r="E682" s="204" t="s">
        <v>1007</v>
      </c>
      <c r="F682" s="132" t="s">
        <v>1412</v>
      </c>
      <c r="G682" s="135" t="s">
        <v>605</v>
      </c>
      <c r="H682" s="204" t="str">
        <f>IF(Tabela2[[#This Row],[Valor já contrado (matriz)]]=0,"Prevista","Em contratação")</f>
        <v>Em contratação</v>
      </c>
      <c r="I682" s="132" t="s">
        <v>1008</v>
      </c>
      <c r="J682" s="132" t="s">
        <v>1413</v>
      </c>
      <c r="K682" s="137">
        <v>1576.66</v>
      </c>
      <c r="L682" s="132" t="s">
        <v>112</v>
      </c>
      <c r="M682" s="138" t="s">
        <v>582</v>
      </c>
      <c r="N682" s="210" t="str">
        <f>IF(Tabela2[[#This Row],[Tipo]]="matriz",VLOOKUP(Tabela2[[#This Row],[N. de ordem]],Estatísticas!$A$66:$B$1048576,2,FALSE),"")</f>
        <v/>
      </c>
    </row>
    <row r="683" spans="2:14" ht="45.75" hidden="1">
      <c r="B683" s="352">
        <v>260</v>
      </c>
      <c r="C683" s="132" t="s">
        <v>914</v>
      </c>
      <c r="D683" s="132" t="s">
        <v>180</v>
      </c>
      <c r="E683" s="204" t="s">
        <v>1007</v>
      </c>
      <c r="F683" s="132" t="s">
        <v>1414</v>
      </c>
      <c r="G683" s="135" t="s">
        <v>605</v>
      </c>
      <c r="H683" s="204" t="str">
        <f>IF(Tabela2[[#This Row],[Valor já contrado (matriz)]]=0,"Prevista","Em contratação")</f>
        <v>Em contratação</v>
      </c>
      <c r="I683" s="132" t="s">
        <v>1008</v>
      </c>
      <c r="J683" s="132" t="s">
        <v>1413</v>
      </c>
      <c r="K683" s="137">
        <v>880.4</v>
      </c>
      <c r="L683" s="132" t="s">
        <v>112</v>
      </c>
      <c r="M683" s="138" t="s">
        <v>582</v>
      </c>
      <c r="N683" s="210" t="str">
        <f>IF(Tabela2[[#This Row],[Tipo]]="matriz",VLOOKUP(Tabela2[[#This Row],[N. de ordem]],Estatísticas!$A$66:$B$1048576,2,FALSE),"")</f>
        <v/>
      </c>
    </row>
    <row r="684" spans="2:14" ht="45.75" hidden="1">
      <c r="B684" s="352">
        <v>260</v>
      </c>
      <c r="C684" s="132" t="s">
        <v>914</v>
      </c>
      <c r="D684" s="132" t="s">
        <v>180</v>
      </c>
      <c r="E684" s="204" t="s">
        <v>1007</v>
      </c>
      <c r="F684" s="132" t="s">
        <v>1415</v>
      </c>
      <c r="G684" s="135" t="s">
        <v>605</v>
      </c>
      <c r="H684" s="204" t="str">
        <f>IF(Tabela2[[#This Row],[Valor já contrado (matriz)]]=0,"Prevista","Em contratação")</f>
        <v>Em contratação</v>
      </c>
      <c r="I684" s="132" t="s">
        <v>1008</v>
      </c>
      <c r="J684" s="132" t="s">
        <v>1320</v>
      </c>
      <c r="K684" s="137">
        <v>1023.75</v>
      </c>
      <c r="L684" s="132" t="s">
        <v>112</v>
      </c>
      <c r="M684" s="138" t="s">
        <v>582</v>
      </c>
      <c r="N684" s="210" t="str">
        <f>IF(Tabela2[[#This Row],[Tipo]]="matriz",VLOOKUP(Tabela2[[#This Row],[N. de ordem]],Estatísticas!$A$66:$B$1048576,2,FALSE),"")</f>
        <v/>
      </c>
    </row>
    <row r="685" spans="2:14" ht="45.75" hidden="1">
      <c r="B685" s="352">
        <v>260</v>
      </c>
      <c r="C685" s="132" t="s">
        <v>914</v>
      </c>
      <c r="D685" s="132" t="s">
        <v>180</v>
      </c>
      <c r="E685" s="204" t="s">
        <v>1007</v>
      </c>
      <c r="F685" s="132" t="s">
        <v>1416</v>
      </c>
      <c r="G685" s="135" t="s">
        <v>605</v>
      </c>
      <c r="H685" s="204" t="str">
        <f>IF(Tabela2[[#This Row],[Valor já contrado (matriz)]]=0,"Prevista","Em contratação")</f>
        <v>Em contratação</v>
      </c>
      <c r="I685" s="132" t="s">
        <v>1008</v>
      </c>
      <c r="J685" s="132" t="s">
        <v>1320</v>
      </c>
      <c r="K685" s="137">
        <v>1780.1</v>
      </c>
      <c r="L685" s="132" t="s">
        <v>112</v>
      </c>
      <c r="M685" s="138" t="s">
        <v>582</v>
      </c>
      <c r="N685" s="210" t="str">
        <f>IF(Tabela2[[#This Row],[Tipo]]="matriz",VLOOKUP(Tabela2[[#This Row],[N. de ordem]],Estatísticas!$A$66:$B$1048576,2,FALSE),"")</f>
        <v/>
      </c>
    </row>
    <row r="686" spans="2:14" ht="45.75" hidden="1">
      <c r="B686" s="352">
        <v>261</v>
      </c>
      <c r="C686" s="132" t="s">
        <v>916</v>
      </c>
      <c r="D686" s="132" t="s">
        <v>180</v>
      </c>
      <c r="E686" s="204" t="s">
        <v>1007</v>
      </c>
      <c r="F686" s="132"/>
      <c r="G686" s="135" t="s">
        <v>589</v>
      </c>
      <c r="H686" s="204" t="str">
        <f>IF(Tabela2[[#This Row],[Valor já contrado (matriz)]]=0,"Prevista","Em contratação")</f>
        <v>Prevista</v>
      </c>
      <c r="I686" s="132" t="s">
        <v>1008</v>
      </c>
      <c r="J686" s="132" t="s">
        <v>1307</v>
      </c>
      <c r="K686" s="137">
        <v>10228.129999999999</v>
      </c>
      <c r="L686" s="132" t="s">
        <v>112</v>
      </c>
      <c r="M686" s="138" t="s">
        <v>582</v>
      </c>
      <c r="N686" s="210">
        <f>IF(Tabela2[[#This Row],[Tipo]]="matriz",VLOOKUP(Tabela2[[#This Row],[N. de ordem]],Estatísticas!$A$66:$B$1048576,2,FALSE),"")</f>
        <v>0</v>
      </c>
    </row>
    <row r="687" spans="2:14" ht="45.75" hidden="1">
      <c r="B687" s="352">
        <v>262</v>
      </c>
      <c r="C687" s="132" t="s">
        <v>1417</v>
      </c>
      <c r="D687" s="132" t="s">
        <v>180</v>
      </c>
      <c r="E687" s="204" t="s">
        <v>1007</v>
      </c>
      <c r="F687" s="132"/>
      <c r="G687" s="135" t="s">
        <v>589</v>
      </c>
      <c r="H687" s="204" t="str">
        <f>IF(Tabela2[[#This Row],[Valor já contrado (matriz)]]=0,"Prevista","Em contratação")</f>
        <v>Em contratação</v>
      </c>
      <c r="I687" s="132" t="s">
        <v>1008</v>
      </c>
      <c r="J687" s="132" t="s">
        <v>1418</v>
      </c>
      <c r="K687" s="137">
        <v>5984</v>
      </c>
      <c r="L687" s="132" t="s">
        <v>112</v>
      </c>
      <c r="M687" s="138" t="s">
        <v>582</v>
      </c>
      <c r="N687" s="210">
        <f>IF(Tabela2[[#This Row],[Tipo]]="matriz",VLOOKUP(Tabela2[[#This Row],[N. de ordem]],Estatísticas!$A$66:$B$1048576,2,FALSE),"")</f>
        <v>2450</v>
      </c>
    </row>
    <row r="688" spans="2:14" ht="45.75" hidden="1">
      <c r="B688" s="352">
        <v>262</v>
      </c>
      <c r="C688" s="132" t="s">
        <v>1417</v>
      </c>
      <c r="D688" s="132" t="s">
        <v>180</v>
      </c>
      <c r="E688" s="204" t="s">
        <v>1007</v>
      </c>
      <c r="F688" s="132" t="s">
        <v>1419</v>
      </c>
      <c r="G688" s="135" t="s">
        <v>605</v>
      </c>
      <c r="H688" s="204" t="str">
        <f>IF(Tabela2[[#This Row],[Valor já contrado (matriz)]]=0,"Prevista","Em contratação")</f>
        <v>Em contratação</v>
      </c>
      <c r="I688" s="132" t="s">
        <v>1008</v>
      </c>
      <c r="J688" s="132" t="s">
        <v>1420</v>
      </c>
      <c r="K688" s="137">
        <v>2450</v>
      </c>
      <c r="L688" s="132" t="s">
        <v>112</v>
      </c>
      <c r="M688" s="138" t="s">
        <v>582</v>
      </c>
      <c r="N688" s="210" t="str">
        <f>IF(Tabela2[[#This Row],[Tipo]]="matriz",VLOOKUP(Tabela2[[#This Row],[N. de ordem]],Estatísticas!$A$66:$B$1048576,2,FALSE),"")</f>
        <v/>
      </c>
    </row>
    <row r="689" spans="2:14" ht="45.75" hidden="1">
      <c r="B689" s="352">
        <v>263</v>
      </c>
      <c r="C689" s="132" t="s">
        <v>1421</v>
      </c>
      <c r="D689" s="132" t="s">
        <v>180</v>
      </c>
      <c r="E689" s="204" t="s">
        <v>1007</v>
      </c>
      <c r="F689" s="139"/>
      <c r="G689" s="135" t="s">
        <v>589</v>
      </c>
      <c r="H689" s="204" t="str">
        <f>IF(Tabela2[[#This Row],[Valor já contrado (matriz)]]=0,"Prevista","Em contratação")</f>
        <v>Em contratação</v>
      </c>
      <c r="I689" s="132" t="s">
        <v>1008</v>
      </c>
      <c r="J689" s="132" t="s">
        <v>1422</v>
      </c>
      <c r="K689" s="137">
        <v>23843.05</v>
      </c>
      <c r="L689" s="132" t="s">
        <v>112</v>
      </c>
      <c r="M689" s="138" t="s">
        <v>582</v>
      </c>
      <c r="N689" s="210">
        <f>IF(Tabela2[[#This Row],[Tipo]]="matriz",VLOOKUP(Tabela2[[#This Row],[N. de ordem]],Estatísticas!$A$66:$B$1048576,2,FALSE),"")</f>
        <v>18095.25</v>
      </c>
    </row>
    <row r="690" spans="2:14" ht="45.75" hidden="1">
      <c r="B690" s="352">
        <v>263</v>
      </c>
      <c r="C690" s="132" t="s">
        <v>1421</v>
      </c>
      <c r="D690" s="132" t="s">
        <v>180</v>
      </c>
      <c r="E690" s="204" t="s">
        <v>1007</v>
      </c>
      <c r="F690" s="139" t="s">
        <v>1423</v>
      </c>
      <c r="G690" s="135" t="s">
        <v>605</v>
      </c>
      <c r="H690" s="132" t="s">
        <v>626</v>
      </c>
      <c r="I690" s="132" t="s">
        <v>1008</v>
      </c>
      <c r="J690" s="132" t="s">
        <v>1323</v>
      </c>
      <c r="K690" s="137">
        <v>1138</v>
      </c>
      <c r="L690" s="132" t="s">
        <v>112</v>
      </c>
      <c r="M690" s="138" t="s">
        <v>582</v>
      </c>
      <c r="N690" s="210" t="str">
        <f>IF(Tabela2[[#This Row],[Tipo]]="matriz",VLOOKUP(Tabela2[[#This Row],[N. de ordem]],Estatísticas!$A$66:$B$1048576,2,FALSE),"")</f>
        <v/>
      </c>
    </row>
    <row r="691" spans="2:14" ht="45.75" hidden="1">
      <c r="B691" s="352">
        <v>263</v>
      </c>
      <c r="C691" s="132" t="s">
        <v>1421</v>
      </c>
      <c r="D691" s="132" t="s">
        <v>180</v>
      </c>
      <c r="E691" s="204" t="s">
        <v>1007</v>
      </c>
      <c r="F691" s="139" t="s">
        <v>1424</v>
      </c>
      <c r="G691" s="135" t="s">
        <v>605</v>
      </c>
      <c r="H691" s="132" t="s">
        <v>626</v>
      </c>
      <c r="I691" s="132" t="s">
        <v>1008</v>
      </c>
      <c r="J691" s="132" t="s">
        <v>1353</v>
      </c>
      <c r="K691" s="137">
        <v>4064</v>
      </c>
      <c r="L691" s="132" t="s">
        <v>112</v>
      </c>
      <c r="M691" s="138" t="s">
        <v>582</v>
      </c>
      <c r="N691" s="210" t="str">
        <f>IF(Tabela2[[#This Row],[Tipo]]="matriz",VLOOKUP(Tabela2[[#This Row],[N. de ordem]],Estatísticas!$A$66:$B$1048576,2,FALSE),"")</f>
        <v/>
      </c>
    </row>
    <row r="692" spans="2:14" ht="45.75" hidden="1">
      <c r="B692" s="352">
        <v>263</v>
      </c>
      <c r="C692" s="132" t="s">
        <v>1421</v>
      </c>
      <c r="D692" s="132" t="s">
        <v>180</v>
      </c>
      <c r="E692" s="204" t="s">
        <v>1007</v>
      </c>
      <c r="F692" s="139" t="s">
        <v>1425</v>
      </c>
      <c r="G692" s="135" t="s">
        <v>605</v>
      </c>
      <c r="H692" s="132" t="s">
        <v>626</v>
      </c>
      <c r="I692" s="132" t="s">
        <v>1008</v>
      </c>
      <c r="J692" s="132" t="s">
        <v>1397</v>
      </c>
      <c r="K692" s="137">
        <v>2987.25</v>
      </c>
      <c r="L692" s="132" t="s">
        <v>112</v>
      </c>
      <c r="M692" s="138" t="s">
        <v>582</v>
      </c>
      <c r="N692" s="210" t="str">
        <f>IF(Tabela2[[#This Row],[Tipo]]="matriz",VLOOKUP(Tabela2[[#This Row],[N. de ordem]],Estatísticas!$A$66:$B$1048576,2,FALSE),"")</f>
        <v/>
      </c>
    </row>
    <row r="693" spans="2:14" ht="45.75" hidden="1">
      <c r="B693" s="352">
        <v>263</v>
      </c>
      <c r="C693" s="132" t="s">
        <v>1421</v>
      </c>
      <c r="D693" s="132" t="s">
        <v>180</v>
      </c>
      <c r="E693" s="204" t="s">
        <v>1007</v>
      </c>
      <c r="F693" s="139" t="s">
        <v>1426</v>
      </c>
      <c r="G693" s="135" t="s">
        <v>605</v>
      </c>
      <c r="H693" s="132" t="s">
        <v>626</v>
      </c>
      <c r="I693" s="132" t="s">
        <v>1008</v>
      </c>
      <c r="J693" s="132" t="s">
        <v>1427</v>
      </c>
      <c r="K693" s="137">
        <v>9906</v>
      </c>
      <c r="L693" s="132" t="s">
        <v>112</v>
      </c>
      <c r="M693" s="138" t="s">
        <v>582</v>
      </c>
      <c r="N693" s="210" t="str">
        <f>IF(Tabela2[[#This Row],[Tipo]]="matriz",VLOOKUP(Tabela2[[#This Row],[N. de ordem]],Estatísticas!$A$66:$B$1048576,2,FALSE),"")</f>
        <v/>
      </c>
    </row>
    <row r="694" spans="2:14" ht="45.75" hidden="1">
      <c r="B694" s="352">
        <v>264</v>
      </c>
      <c r="C694" s="132" t="s">
        <v>923</v>
      </c>
      <c r="D694" s="132" t="s">
        <v>180</v>
      </c>
      <c r="E694" s="204" t="s">
        <v>1007</v>
      </c>
      <c r="F694" s="140"/>
      <c r="G694" s="135" t="s">
        <v>589</v>
      </c>
      <c r="H694" s="204" t="str">
        <f>IF(Tabela2[[#This Row],[Valor já contrado (matriz)]]=0,"Prevista","Em contratação")</f>
        <v>Prevista</v>
      </c>
      <c r="I694" s="132" t="s">
        <v>1008</v>
      </c>
      <c r="J694" s="132" t="s">
        <v>1428</v>
      </c>
      <c r="K694" s="137">
        <v>3558.5</v>
      </c>
      <c r="L694" s="132" t="s">
        <v>112</v>
      </c>
      <c r="M694" s="138" t="s">
        <v>582</v>
      </c>
      <c r="N694" s="210">
        <f>IF(Tabela2[[#This Row],[Tipo]]="matriz",VLOOKUP(Tabela2[[#This Row],[N. de ordem]],Estatísticas!$A$66:$B$1048576,2,FALSE),"")</f>
        <v>0</v>
      </c>
    </row>
    <row r="695" spans="2:14" ht="45.75" hidden="1">
      <c r="B695" s="352">
        <v>265</v>
      </c>
      <c r="C695" s="132" t="s">
        <v>1005</v>
      </c>
      <c r="D695" s="132" t="s">
        <v>180</v>
      </c>
      <c r="E695" s="204" t="s">
        <v>1007</v>
      </c>
      <c r="F695" s="132"/>
      <c r="G695" s="135" t="s">
        <v>589</v>
      </c>
      <c r="H695" s="204" t="str">
        <f>IF(Tabela2[[#This Row],[Valor já contrado (matriz)]]=0,"Prevista","Em contratação")</f>
        <v>Em contratação</v>
      </c>
      <c r="I695" s="132" t="s">
        <v>1008</v>
      </c>
      <c r="J695" s="132" t="s">
        <v>1420</v>
      </c>
      <c r="K695" s="137">
        <v>23843.05</v>
      </c>
      <c r="L695" s="132" t="s">
        <v>112</v>
      </c>
      <c r="M695" s="138" t="s">
        <v>582</v>
      </c>
      <c r="N695" s="210">
        <f>IF(Tabela2[[#This Row],[Tipo]]="matriz",VLOOKUP(Tabela2[[#This Row],[N. de ordem]],Estatísticas!$A$66:$B$1048576,2,FALSE),"")</f>
        <v>30409.599999999999</v>
      </c>
    </row>
    <row r="696" spans="2:14" ht="45.75" hidden="1">
      <c r="B696" s="352">
        <v>265</v>
      </c>
      <c r="C696" s="132" t="s">
        <v>1005</v>
      </c>
      <c r="D696" s="132" t="s">
        <v>180</v>
      </c>
      <c r="E696" s="204" t="s">
        <v>1007</v>
      </c>
      <c r="F696" s="132" t="s">
        <v>1429</v>
      </c>
      <c r="G696" s="135" t="s">
        <v>605</v>
      </c>
      <c r="H696" s="132" t="s">
        <v>626</v>
      </c>
      <c r="I696" s="132" t="s">
        <v>1008</v>
      </c>
      <c r="J696" s="132" t="s">
        <v>1363</v>
      </c>
      <c r="K696" s="137">
        <v>1850</v>
      </c>
      <c r="L696" s="132" t="s">
        <v>112</v>
      </c>
      <c r="M696" s="138" t="s">
        <v>582</v>
      </c>
      <c r="N696" s="210" t="str">
        <f>IF(Tabela2[[#This Row],[Tipo]]="matriz",VLOOKUP(Tabela2[[#This Row],[N. de ordem]],Estatísticas!$A$66:$B$1048576,2,FALSE),"")</f>
        <v/>
      </c>
    </row>
    <row r="697" spans="2:14" ht="45.75" hidden="1">
      <c r="B697" s="352">
        <v>265</v>
      </c>
      <c r="C697" s="132" t="s">
        <v>1005</v>
      </c>
      <c r="D697" s="132" t="s">
        <v>180</v>
      </c>
      <c r="E697" s="204" t="s">
        <v>1007</v>
      </c>
      <c r="F697" s="132" t="s">
        <v>1430</v>
      </c>
      <c r="G697" s="135" t="s">
        <v>605</v>
      </c>
      <c r="H697" s="132" t="s">
        <v>626</v>
      </c>
      <c r="I697" s="132" t="s">
        <v>1008</v>
      </c>
      <c r="J697" s="132" t="s">
        <v>1431</v>
      </c>
      <c r="K697" s="137">
        <v>755.2</v>
      </c>
      <c r="L697" s="132" t="s">
        <v>112</v>
      </c>
      <c r="M697" s="138" t="s">
        <v>582</v>
      </c>
      <c r="N697" s="210" t="str">
        <f>IF(Tabela2[[#This Row],[Tipo]]="matriz",VLOOKUP(Tabela2[[#This Row],[N. de ordem]],Estatísticas!$A$66:$B$1048576,2,FALSE),"")</f>
        <v/>
      </c>
    </row>
    <row r="698" spans="2:14" ht="45.75" hidden="1">
      <c r="B698" s="352">
        <v>265</v>
      </c>
      <c r="C698" s="132" t="s">
        <v>1005</v>
      </c>
      <c r="D698" s="132" t="s">
        <v>180</v>
      </c>
      <c r="E698" s="204" t="s">
        <v>1007</v>
      </c>
      <c r="F698" s="132" t="s">
        <v>1432</v>
      </c>
      <c r="G698" s="135" t="s">
        <v>605</v>
      </c>
      <c r="H698" s="132" t="s">
        <v>626</v>
      </c>
      <c r="I698" s="132" t="s">
        <v>1008</v>
      </c>
      <c r="J698" s="132" t="s">
        <v>1433</v>
      </c>
      <c r="K698" s="137">
        <v>1900</v>
      </c>
      <c r="L698" s="132" t="s">
        <v>112</v>
      </c>
      <c r="M698" s="138" t="s">
        <v>582</v>
      </c>
      <c r="N698" s="210" t="str">
        <f>IF(Tabela2[[#This Row],[Tipo]]="matriz",VLOOKUP(Tabela2[[#This Row],[N. de ordem]],Estatísticas!$A$66:$B$1048576,2,FALSE),"")</f>
        <v/>
      </c>
    </row>
    <row r="699" spans="2:14" ht="45.75" hidden="1">
      <c r="B699" s="352">
        <v>265</v>
      </c>
      <c r="C699" s="132" t="s">
        <v>1005</v>
      </c>
      <c r="D699" s="132" t="s">
        <v>180</v>
      </c>
      <c r="E699" s="204" t="s">
        <v>1007</v>
      </c>
      <c r="F699" s="132" t="s">
        <v>1434</v>
      </c>
      <c r="G699" s="135" t="s">
        <v>605</v>
      </c>
      <c r="H699" s="132" t="s">
        <v>626</v>
      </c>
      <c r="I699" s="132" t="s">
        <v>1008</v>
      </c>
      <c r="J699" s="132" t="s">
        <v>1320</v>
      </c>
      <c r="K699" s="137">
        <v>826</v>
      </c>
      <c r="L699" s="132" t="s">
        <v>112</v>
      </c>
      <c r="M699" s="138" t="s">
        <v>582</v>
      </c>
      <c r="N699" s="210" t="str">
        <f>IF(Tabela2[[#This Row],[Tipo]]="matriz",VLOOKUP(Tabela2[[#This Row],[N. de ordem]],Estatísticas!$A$66:$B$1048576,2,FALSE),"")</f>
        <v/>
      </c>
    </row>
    <row r="700" spans="2:14" ht="45.75" hidden="1">
      <c r="B700" s="352">
        <v>265</v>
      </c>
      <c r="C700" s="132" t="s">
        <v>1005</v>
      </c>
      <c r="D700" s="132" t="s">
        <v>180</v>
      </c>
      <c r="E700" s="204" t="s">
        <v>1007</v>
      </c>
      <c r="F700" s="132" t="s">
        <v>1435</v>
      </c>
      <c r="G700" s="135" t="s">
        <v>605</v>
      </c>
      <c r="H700" s="132" t="s">
        <v>626</v>
      </c>
      <c r="I700" s="132" t="s">
        <v>1008</v>
      </c>
      <c r="J700" s="132" t="s">
        <v>1433</v>
      </c>
      <c r="K700" s="137">
        <v>1900</v>
      </c>
      <c r="L700" s="132" t="s">
        <v>112</v>
      </c>
      <c r="M700" s="138" t="s">
        <v>582</v>
      </c>
      <c r="N700" s="210" t="str">
        <f>IF(Tabela2[[#This Row],[Tipo]]="matriz",VLOOKUP(Tabela2[[#This Row],[N. de ordem]],Estatísticas!$A$66:$B$1048576,2,FALSE),"")</f>
        <v/>
      </c>
    </row>
    <row r="701" spans="2:14" ht="45.75" hidden="1">
      <c r="B701" s="352">
        <v>265</v>
      </c>
      <c r="C701" s="132" t="s">
        <v>1005</v>
      </c>
      <c r="D701" s="132" t="s">
        <v>180</v>
      </c>
      <c r="E701" s="204" t="s">
        <v>1007</v>
      </c>
      <c r="F701" s="132" t="s">
        <v>1436</v>
      </c>
      <c r="G701" s="135" t="s">
        <v>605</v>
      </c>
      <c r="H701" s="132" t="s">
        <v>626</v>
      </c>
      <c r="I701" s="132" t="s">
        <v>1008</v>
      </c>
      <c r="J701" s="132" t="s">
        <v>1433</v>
      </c>
      <c r="K701" s="137">
        <v>896.8</v>
      </c>
      <c r="L701" s="132" t="s">
        <v>112</v>
      </c>
      <c r="M701" s="138" t="s">
        <v>582</v>
      </c>
      <c r="N701" s="210" t="str">
        <f>IF(Tabela2[[#This Row],[Tipo]]="matriz",VLOOKUP(Tabela2[[#This Row],[N. de ordem]],Estatísticas!$A$66:$B$1048576,2,FALSE),"")</f>
        <v/>
      </c>
    </row>
    <row r="702" spans="2:14" ht="45.75" hidden="1">
      <c r="B702" s="352">
        <v>265</v>
      </c>
      <c r="C702" s="132" t="s">
        <v>1005</v>
      </c>
      <c r="D702" s="132" t="s">
        <v>180</v>
      </c>
      <c r="E702" s="204" t="s">
        <v>1007</v>
      </c>
      <c r="F702" s="132" t="s">
        <v>1437</v>
      </c>
      <c r="G702" s="135" t="s">
        <v>605</v>
      </c>
      <c r="H702" s="132" t="s">
        <v>626</v>
      </c>
      <c r="I702" s="132" t="s">
        <v>1008</v>
      </c>
      <c r="J702" s="132" t="s">
        <v>1438</v>
      </c>
      <c r="K702" s="137">
        <v>3894</v>
      </c>
      <c r="L702" s="132" t="s">
        <v>112</v>
      </c>
      <c r="M702" s="138" t="s">
        <v>582</v>
      </c>
      <c r="N702" s="210" t="str">
        <f>IF(Tabela2[[#This Row],[Tipo]]="matriz",VLOOKUP(Tabela2[[#This Row],[N. de ordem]],Estatísticas!$A$66:$B$1048576,2,FALSE),"")</f>
        <v/>
      </c>
    </row>
    <row r="703" spans="2:14" ht="45.75" hidden="1">
      <c r="B703" s="352">
        <v>265</v>
      </c>
      <c r="C703" s="132" t="s">
        <v>1005</v>
      </c>
      <c r="D703" s="132" t="s">
        <v>180</v>
      </c>
      <c r="E703" s="204" t="s">
        <v>1007</v>
      </c>
      <c r="F703" s="328" t="s">
        <v>1439</v>
      </c>
      <c r="G703" s="135" t="s">
        <v>605</v>
      </c>
      <c r="H703" s="132" t="s">
        <v>626</v>
      </c>
      <c r="I703" s="132" t="s">
        <v>1008</v>
      </c>
      <c r="J703" s="132" t="s">
        <v>1440</v>
      </c>
      <c r="K703" s="137">
        <v>967.6</v>
      </c>
      <c r="L703" s="132" t="s">
        <v>112</v>
      </c>
      <c r="M703" s="138" t="s">
        <v>582</v>
      </c>
      <c r="N703" s="210" t="str">
        <f>IF(Tabela2[[#This Row],[Tipo]]="matriz",VLOOKUP(Tabela2[[#This Row],[N. de ordem]],Estatísticas!$A$66:$B$1048576,2,FALSE),"")</f>
        <v/>
      </c>
    </row>
    <row r="704" spans="2:14" ht="45.75" hidden="1">
      <c r="B704" s="352">
        <v>265</v>
      </c>
      <c r="C704" s="132" t="s">
        <v>1005</v>
      </c>
      <c r="D704" s="132" t="s">
        <v>180</v>
      </c>
      <c r="E704" s="204" t="s">
        <v>1007</v>
      </c>
      <c r="F704" s="204" t="s">
        <v>1441</v>
      </c>
      <c r="G704" s="135" t="s">
        <v>605</v>
      </c>
      <c r="H704" s="132" t="s">
        <v>626</v>
      </c>
      <c r="I704" s="132" t="s">
        <v>1008</v>
      </c>
      <c r="J704" s="132" t="s">
        <v>1427</v>
      </c>
      <c r="K704" s="137">
        <v>9750</v>
      </c>
      <c r="L704" s="132" t="s">
        <v>112</v>
      </c>
      <c r="M704" s="138" t="s">
        <v>582</v>
      </c>
      <c r="N704" s="210" t="str">
        <f>IF(Tabela2[[#This Row],[Tipo]]="matriz",VLOOKUP(Tabela2[[#This Row],[N. de ordem]],Estatísticas!$A$66:$B$1048576,2,FALSE),"")</f>
        <v/>
      </c>
    </row>
    <row r="705" spans="2:14" ht="45.75" hidden="1">
      <c r="B705" s="352">
        <v>265</v>
      </c>
      <c r="C705" s="132" t="s">
        <v>1005</v>
      </c>
      <c r="D705" s="132" t="s">
        <v>180</v>
      </c>
      <c r="E705" s="204" t="s">
        <v>1007</v>
      </c>
      <c r="F705" s="204" t="s">
        <v>1442</v>
      </c>
      <c r="G705" s="135" t="s">
        <v>605</v>
      </c>
      <c r="H705" s="132" t="s">
        <v>626</v>
      </c>
      <c r="I705" s="132" t="s">
        <v>1008</v>
      </c>
      <c r="J705" s="132" t="s">
        <v>1320</v>
      </c>
      <c r="K705" s="137">
        <v>826</v>
      </c>
      <c r="L705" s="132" t="s">
        <v>112</v>
      </c>
      <c r="M705" s="138" t="s">
        <v>582</v>
      </c>
      <c r="N705" s="210" t="str">
        <f>IF(Tabela2[[#This Row],[Tipo]]="matriz",VLOOKUP(Tabela2[[#This Row],[N. de ordem]],Estatísticas!$A$66:$B$1048576,2,FALSE),"")</f>
        <v/>
      </c>
    </row>
    <row r="706" spans="2:14" ht="45.75" hidden="1">
      <c r="B706" s="352">
        <v>265</v>
      </c>
      <c r="C706" s="132" t="s">
        <v>1005</v>
      </c>
      <c r="D706" s="132" t="s">
        <v>180</v>
      </c>
      <c r="E706" s="204" t="s">
        <v>1007</v>
      </c>
      <c r="F706" s="204" t="s">
        <v>1443</v>
      </c>
      <c r="G706" s="135" t="s">
        <v>605</v>
      </c>
      <c r="H706" s="132" t="s">
        <v>626</v>
      </c>
      <c r="I706" s="132" t="s">
        <v>1008</v>
      </c>
      <c r="J706" s="132" t="s">
        <v>1320</v>
      </c>
      <c r="K706" s="137">
        <v>1750</v>
      </c>
      <c r="L706" s="132" t="s">
        <v>112</v>
      </c>
      <c r="M706" s="138" t="s">
        <v>582</v>
      </c>
      <c r="N706" s="210" t="str">
        <f>IF(Tabela2[[#This Row],[Tipo]]="matriz",VLOOKUP(Tabela2[[#This Row],[N. de ordem]],Estatísticas!$A$66:$B$1048576,2,FALSE),"")</f>
        <v/>
      </c>
    </row>
    <row r="707" spans="2:14" ht="45.75" hidden="1">
      <c r="B707" s="352">
        <v>265</v>
      </c>
      <c r="C707" s="132" t="s">
        <v>1005</v>
      </c>
      <c r="D707" s="132" t="s">
        <v>180</v>
      </c>
      <c r="E707" s="204" t="s">
        <v>1007</v>
      </c>
      <c r="F707" s="204" t="s">
        <v>1444</v>
      </c>
      <c r="G707" s="135" t="s">
        <v>605</v>
      </c>
      <c r="H707" s="132" t="s">
        <v>626</v>
      </c>
      <c r="I707" s="132" t="s">
        <v>1008</v>
      </c>
      <c r="J707" s="132" t="s">
        <v>1323</v>
      </c>
      <c r="K707" s="137">
        <v>944</v>
      </c>
      <c r="L707" s="132" t="s">
        <v>112</v>
      </c>
      <c r="M707" s="138" t="s">
        <v>582</v>
      </c>
      <c r="N707" s="210" t="str">
        <f>IF(Tabela2[[#This Row],[Tipo]]="matriz",VLOOKUP(Tabela2[[#This Row],[N. de ordem]],Estatísticas!$A$66:$B$1048576,2,FALSE),"")</f>
        <v/>
      </c>
    </row>
    <row r="708" spans="2:14" ht="45.75" hidden="1">
      <c r="B708" s="352">
        <v>265</v>
      </c>
      <c r="C708" s="132" t="s">
        <v>1005</v>
      </c>
      <c r="D708" s="132" t="s">
        <v>180</v>
      </c>
      <c r="E708" s="204" t="s">
        <v>1007</v>
      </c>
      <c r="F708" s="204" t="s">
        <v>1445</v>
      </c>
      <c r="G708" s="135" t="s">
        <v>605</v>
      </c>
      <c r="H708" s="132" t="s">
        <v>626</v>
      </c>
      <c r="I708" s="132" t="s">
        <v>1008</v>
      </c>
      <c r="J708" s="132" t="s">
        <v>1323</v>
      </c>
      <c r="K708" s="137">
        <v>2100</v>
      </c>
      <c r="L708" s="132" t="s">
        <v>112</v>
      </c>
      <c r="M708" s="138" t="s">
        <v>582</v>
      </c>
      <c r="N708" s="210" t="str">
        <f>IF(Tabela2[[#This Row],[Tipo]]="matriz",VLOOKUP(Tabela2[[#This Row],[N. de ordem]],Estatísticas!$A$66:$B$1048576,2,FALSE),"")</f>
        <v/>
      </c>
    </row>
    <row r="709" spans="2:14" ht="45.75" hidden="1">
      <c r="B709" s="352">
        <v>265</v>
      </c>
      <c r="C709" s="132" t="s">
        <v>1005</v>
      </c>
      <c r="D709" s="132" t="s">
        <v>180</v>
      </c>
      <c r="E709" s="204" t="s">
        <v>1007</v>
      </c>
      <c r="F709" s="204" t="s">
        <v>1446</v>
      </c>
      <c r="G709" s="135" t="s">
        <v>605</v>
      </c>
      <c r="H709" s="132" t="s">
        <v>626</v>
      </c>
      <c r="I709" s="132" t="s">
        <v>1008</v>
      </c>
      <c r="J709" s="132" t="s">
        <v>1440</v>
      </c>
      <c r="K709" s="137">
        <v>2050</v>
      </c>
      <c r="L709" s="132" t="s">
        <v>112</v>
      </c>
      <c r="M709" s="138" t="s">
        <v>582</v>
      </c>
      <c r="N709" s="210" t="str">
        <f>IF(Tabela2[[#This Row],[Tipo]]="matriz",VLOOKUP(Tabela2[[#This Row],[N. de ordem]],Estatísticas!$A$66:$B$1048576,2,FALSE),"")</f>
        <v/>
      </c>
    </row>
    <row r="710" spans="2:14" s="58" customFormat="1" ht="45.75" hidden="1">
      <c r="B710" s="352">
        <v>266</v>
      </c>
      <c r="C710" s="132" t="s">
        <v>1447</v>
      </c>
      <c r="D710" s="132" t="s">
        <v>180</v>
      </c>
      <c r="E710" s="204" t="s">
        <v>1007</v>
      </c>
      <c r="F710" s="139"/>
      <c r="G710" s="135" t="s">
        <v>589</v>
      </c>
      <c r="H710" s="204" t="str">
        <f>IF(Tabela2[[#This Row],[Valor já contrado (matriz)]]=0,"Prevista","Em contratação")</f>
        <v>Em contratação</v>
      </c>
      <c r="I710" s="132" t="s">
        <v>1008</v>
      </c>
      <c r="J710" s="132" t="s">
        <v>1448</v>
      </c>
      <c r="K710" s="137">
        <v>11602.25</v>
      </c>
      <c r="L710" s="132" t="s">
        <v>112</v>
      </c>
      <c r="M710" s="138" t="s">
        <v>582</v>
      </c>
      <c r="N710" s="210">
        <f>IF(Tabela2[[#This Row],[Tipo]]="matriz",VLOOKUP(Tabela2[[#This Row],[N. de ordem]],Estatísticas!$A$66:$B$1048576,2,FALSE),"")</f>
        <v>31295.000000000004</v>
      </c>
    </row>
    <row r="711" spans="2:14" ht="45.75" hidden="1">
      <c r="B711" s="352">
        <v>266</v>
      </c>
      <c r="C711" s="132" t="s">
        <v>1447</v>
      </c>
      <c r="D711" s="132" t="s">
        <v>180</v>
      </c>
      <c r="E711" s="204" t="s">
        <v>1007</v>
      </c>
      <c r="F711" s="139" t="s">
        <v>1449</v>
      </c>
      <c r="G711" s="135" t="s">
        <v>605</v>
      </c>
      <c r="H711" s="132" t="s">
        <v>626</v>
      </c>
      <c r="I711" s="132" t="s">
        <v>1008</v>
      </c>
      <c r="J711" s="132" t="s">
        <v>1450</v>
      </c>
      <c r="K711" s="137">
        <v>3051.6</v>
      </c>
      <c r="L711" s="132" t="s">
        <v>112</v>
      </c>
      <c r="M711" s="138" t="s">
        <v>582</v>
      </c>
      <c r="N711" s="210" t="str">
        <f>IF(Tabela2[[#This Row],[Tipo]]="matriz",VLOOKUP(Tabela2[[#This Row],[N. de ordem]],Estatísticas!$A$66:$B$1048576,2,FALSE),"")</f>
        <v/>
      </c>
    </row>
    <row r="712" spans="2:14" ht="45.75" hidden="1">
      <c r="B712" s="352">
        <v>266</v>
      </c>
      <c r="C712" s="132" t="s">
        <v>1447</v>
      </c>
      <c r="D712" s="132" t="s">
        <v>180</v>
      </c>
      <c r="E712" s="204" t="s">
        <v>1007</v>
      </c>
      <c r="F712" s="139" t="s">
        <v>1451</v>
      </c>
      <c r="G712" s="135" t="s">
        <v>605</v>
      </c>
      <c r="H712" s="132" t="s">
        <v>626</v>
      </c>
      <c r="I712" s="132" t="s">
        <v>1008</v>
      </c>
      <c r="J712" s="132" t="s">
        <v>1450</v>
      </c>
      <c r="K712" s="137">
        <v>3051.6</v>
      </c>
      <c r="L712" s="132" t="s">
        <v>112</v>
      </c>
      <c r="M712" s="138" t="s">
        <v>582</v>
      </c>
      <c r="N712" s="210" t="str">
        <f>IF(Tabela2[[#This Row],[Tipo]]="matriz",VLOOKUP(Tabela2[[#This Row],[N. de ordem]],Estatísticas!$A$66:$B$1048576,2,FALSE),"")</f>
        <v/>
      </c>
    </row>
    <row r="713" spans="2:14" ht="45.75" hidden="1">
      <c r="B713" s="352">
        <v>266</v>
      </c>
      <c r="C713" s="132" t="s">
        <v>1447</v>
      </c>
      <c r="D713" s="132" t="s">
        <v>180</v>
      </c>
      <c r="E713" s="204" t="s">
        <v>1007</v>
      </c>
      <c r="F713" s="139" t="s">
        <v>1452</v>
      </c>
      <c r="G713" s="135" t="s">
        <v>605</v>
      </c>
      <c r="H713" s="132" t="s">
        <v>626</v>
      </c>
      <c r="I713" s="132" t="s">
        <v>1008</v>
      </c>
      <c r="J713" s="132" t="s">
        <v>1453</v>
      </c>
      <c r="K713" s="137">
        <v>853.5</v>
      </c>
      <c r="L713" s="132" t="s">
        <v>112</v>
      </c>
      <c r="M713" s="138" t="s">
        <v>582</v>
      </c>
      <c r="N713" s="210" t="str">
        <f>IF(Tabela2[[#This Row],[Tipo]]="matriz",VLOOKUP(Tabela2[[#This Row],[N. de ordem]],Estatísticas!$A$66:$B$1048576,2,FALSE),"")</f>
        <v/>
      </c>
    </row>
    <row r="714" spans="2:14" ht="45.75" hidden="1">
      <c r="B714" s="352">
        <v>266</v>
      </c>
      <c r="C714" s="132" t="s">
        <v>1447</v>
      </c>
      <c r="D714" s="132" t="s">
        <v>180</v>
      </c>
      <c r="E714" s="204" t="s">
        <v>1007</v>
      </c>
      <c r="F714" s="139" t="s">
        <v>1454</v>
      </c>
      <c r="G714" s="135" t="s">
        <v>605</v>
      </c>
      <c r="H714" s="132" t="s">
        <v>626</v>
      </c>
      <c r="I714" s="132" t="s">
        <v>1008</v>
      </c>
      <c r="J714" s="132" t="s">
        <v>1453</v>
      </c>
      <c r="K714" s="137">
        <v>853.5</v>
      </c>
      <c r="L714" s="132" t="s">
        <v>112</v>
      </c>
      <c r="M714" s="138" t="s">
        <v>582</v>
      </c>
      <c r="N714" s="210" t="str">
        <f>IF(Tabela2[[#This Row],[Tipo]]="matriz",VLOOKUP(Tabela2[[#This Row],[N. de ordem]],Estatísticas!$A$66:$B$1048576,2,FALSE),"")</f>
        <v/>
      </c>
    </row>
    <row r="715" spans="2:14" ht="45.75" hidden="1">
      <c r="B715" s="352">
        <v>266</v>
      </c>
      <c r="C715" s="132" t="s">
        <v>1447</v>
      </c>
      <c r="D715" s="132" t="s">
        <v>180</v>
      </c>
      <c r="E715" s="204" t="s">
        <v>1007</v>
      </c>
      <c r="F715" s="139" t="s">
        <v>1455</v>
      </c>
      <c r="G715" s="135" t="s">
        <v>605</v>
      </c>
      <c r="H715" s="132" t="s">
        <v>626</v>
      </c>
      <c r="I715" s="132" t="s">
        <v>1008</v>
      </c>
      <c r="J715" s="132" t="s">
        <v>1323</v>
      </c>
      <c r="K715" s="137">
        <v>1138</v>
      </c>
      <c r="L715" s="132" t="s">
        <v>112</v>
      </c>
      <c r="M715" s="138" t="s">
        <v>582</v>
      </c>
      <c r="N715" s="210" t="str">
        <f>IF(Tabela2[[#This Row],[Tipo]]="matriz",VLOOKUP(Tabela2[[#This Row],[N. de ordem]],Estatísticas!$A$66:$B$1048576,2,FALSE),"")</f>
        <v/>
      </c>
    </row>
    <row r="716" spans="2:14" ht="45.75" hidden="1">
      <c r="B716" s="352">
        <v>266</v>
      </c>
      <c r="C716" s="132" t="s">
        <v>1447</v>
      </c>
      <c r="D716" s="132" t="s">
        <v>180</v>
      </c>
      <c r="E716" s="204" t="s">
        <v>1007</v>
      </c>
      <c r="F716" s="139" t="s">
        <v>1456</v>
      </c>
      <c r="G716" s="135" t="s">
        <v>605</v>
      </c>
      <c r="H716" s="132" t="s">
        <v>626</v>
      </c>
      <c r="I716" s="132" t="s">
        <v>1008</v>
      </c>
      <c r="J716" s="132" t="s">
        <v>1323</v>
      </c>
      <c r="K716" s="137">
        <v>1138</v>
      </c>
      <c r="L716" s="132" t="s">
        <v>112</v>
      </c>
      <c r="M716" s="138" t="s">
        <v>582</v>
      </c>
      <c r="N716" s="210" t="str">
        <f>IF(Tabela2[[#This Row],[Tipo]]="matriz",VLOOKUP(Tabela2[[#This Row],[N. de ordem]],Estatísticas!$A$66:$B$1048576,2,FALSE),"")</f>
        <v/>
      </c>
    </row>
    <row r="717" spans="2:14" ht="45.75" hidden="1">
      <c r="B717" s="352">
        <v>266</v>
      </c>
      <c r="C717" s="132" t="s">
        <v>1447</v>
      </c>
      <c r="D717" s="132" t="s">
        <v>180</v>
      </c>
      <c r="E717" s="204" t="s">
        <v>1007</v>
      </c>
      <c r="F717" s="139" t="s">
        <v>1457</v>
      </c>
      <c r="G717" s="135" t="s">
        <v>605</v>
      </c>
      <c r="H717" s="132" t="s">
        <v>626</v>
      </c>
      <c r="I717" s="132" t="s">
        <v>1008</v>
      </c>
      <c r="J717" s="132" t="s">
        <v>1353</v>
      </c>
      <c r="K717" s="137">
        <v>4068.8</v>
      </c>
      <c r="L717" s="132" t="s">
        <v>112</v>
      </c>
      <c r="M717" s="138" t="s">
        <v>582</v>
      </c>
      <c r="N717" s="210" t="str">
        <f>IF(Tabela2[[#This Row],[Tipo]]="matriz",VLOOKUP(Tabela2[[#This Row],[N. de ordem]],Estatísticas!$A$66:$B$1048576,2,FALSE),"")</f>
        <v/>
      </c>
    </row>
    <row r="718" spans="2:14" ht="45.75" hidden="1">
      <c r="B718" s="352">
        <v>266</v>
      </c>
      <c r="C718" s="132" t="s">
        <v>1447</v>
      </c>
      <c r="D718" s="132" t="s">
        <v>180</v>
      </c>
      <c r="E718" s="204" t="s">
        <v>1007</v>
      </c>
      <c r="F718" s="139" t="s">
        <v>1458</v>
      </c>
      <c r="G718" s="135" t="s">
        <v>605</v>
      </c>
      <c r="H718" s="132" t="s">
        <v>626</v>
      </c>
      <c r="I718" s="132" t="s">
        <v>1008</v>
      </c>
      <c r="J718" s="132" t="s">
        <v>1323</v>
      </c>
      <c r="K718" s="137">
        <v>1138</v>
      </c>
      <c r="L718" s="132" t="s">
        <v>112</v>
      </c>
      <c r="M718" s="138" t="s">
        <v>582</v>
      </c>
      <c r="N718" s="210" t="str">
        <f>IF(Tabela2[[#This Row],[Tipo]]="matriz",VLOOKUP(Tabela2[[#This Row],[N. de ordem]],Estatísticas!$A$66:$B$1048576,2,FALSE),"")</f>
        <v/>
      </c>
    </row>
    <row r="719" spans="2:14" ht="45.75" hidden="1">
      <c r="B719" s="352">
        <v>266</v>
      </c>
      <c r="C719" s="132" t="s">
        <v>1447</v>
      </c>
      <c r="D719" s="132" t="s">
        <v>180</v>
      </c>
      <c r="E719" s="204" t="s">
        <v>1007</v>
      </c>
      <c r="F719" s="204" t="s">
        <v>1459</v>
      </c>
      <c r="G719" s="135" t="s">
        <v>605</v>
      </c>
      <c r="H719" s="132" t="s">
        <v>626</v>
      </c>
      <c r="I719" s="132" t="s">
        <v>1008</v>
      </c>
      <c r="J719" s="132" t="s">
        <v>1353</v>
      </c>
      <c r="K719" s="137">
        <v>4068.8</v>
      </c>
      <c r="L719" s="132" t="s">
        <v>112</v>
      </c>
      <c r="M719" s="138" t="s">
        <v>582</v>
      </c>
      <c r="N719" s="210" t="str">
        <f>IF(Tabela2[[#This Row],[Tipo]]="matriz",VLOOKUP(Tabela2[[#This Row],[N. de ordem]],Estatísticas!$A$66:$B$1048576,2,FALSE),"")</f>
        <v/>
      </c>
    </row>
    <row r="720" spans="2:14" ht="45.75" hidden="1">
      <c r="B720" s="352">
        <v>266</v>
      </c>
      <c r="C720" s="132" t="s">
        <v>1447</v>
      </c>
      <c r="D720" s="132" t="s">
        <v>180</v>
      </c>
      <c r="E720" s="204" t="s">
        <v>1007</v>
      </c>
      <c r="F720" s="331" t="s">
        <v>1460</v>
      </c>
      <c r="G720" s="135" t="s">
        <v>605</v>
      </c>
      <c r="H720" s="132" t="s">
        <v>626</v>
      </c>
      <c r="I720" s="132" t="s">
        <v>1008</v>
      </c>
      <c r="J720" s="132" t="s">
        <v>1323</v>
      </c>
      <c r="K720" s="137">
        <v>1138</v>
      </c>
      <c r="L720" s="132" t="s">
        <v>112</v>
      </c>
      <c r="M720" s="138" t="s">
        <v>582</v>
      </c>
      <c r="N720" s="210" t="str">
        <f>IF(Tabela2[[#This Row],[Tipo]]="matriz",VLOOKUP(Tabela2[[#This Row],[N. de ordem]],Estatísticas!$A$66:$B$1048576,2,FALSE),"")</f>
        <v/>
      </c>
    </row>
    <row r="721" spans="2:14" ht="45.75" hidden="1">
      <c r="B721" s="352">
        <v>266</v>
      </c>
      <c r="C721" s="132" t="s">
        <v>1447</v>
      </c>
      <c r="D721" s="132" t="s">
        <v>180</v>
      </c>
      <c r="E721" s="204" t="s">
        <v>1007</v>
      </c>
      <c r="F721" s="331" t="s">
        <v>1461</v>
      </c>
      <c r="G721" s="135" t="s">
        <v>605</v>
      </c>
      <c r="H721" s="132" t="s">
        <v>626</v>
      </c>
      <c r="I721" s="132" t="s">
        <v>1008</v>
      </c>
      <c r="J721" s="132" t="s">
        <v>1353</v>
      </c>
      <c r="K721" s="137">
        <v>4227.2</v>
      </c>
      <c r="L721" s="132" t="s">
        <v>112</v>
      </c>
      <c r="M721" s="138" t="s">
        <v>582</v>
      </c>
      <c r="N721" s="210" t="str">
        <f>IF(Tabela2[[#This Row],[Tipo]]="matriz",VLOOKUP(Tabela2[[#This Row],[N. de ordem]],Estatísticas!$A$66:$B$1048576,2,FALSE),"")</f>
        <v/>
      </c>
    </row>
    <row r="722" spans="2:14" ht="45.75" hidden="1">
      <c r="B722" s="352">
        <v>266</v>
      </c>
      <c r="C722" s="132" t="s">
        <v>1447</v>
      </c>
      <c r="D722" s="132" t="s">
        <v>180</v>
      </c>
      <c r="E722" s="204" t="s">
        <v>1007</v>
      </c>
      <c r="F722" s="331" t="s">
        <v>1462</v>
      </c>
      <c r="G722" s="135" t="s">
        <v>605</v>
      </c>
      <c r="H722" s="132" t="s">
        <v>626</v>
      </c>
      <c r="I722" s="132" t="s">
        <v>1008</v>
      </c>
      <c r="J722" s="132" t="s">
        <v>1353</v>
      </c>
      <c r="K722" s="137">
        <v>4227.2</v>
      </c>
      <c r="L722" s="132" t="s">
        <v>112</v>
      </c>
      <c r="M722" s="138" t="s">
        <v>582</v>
      </c>
      <c r="N722" s="210" t="str">
        <f>IF(Tabela2[[#This Row],[Tipo]]="matriz",VLOOKUP(Tabela2[[#This Row],[N. de ordem]],Estatísticas!$A$66:$B$1048576,2,FALSE),"")</f>
        <v/>
      </c>
    </row>
    <row r="723" spans="2:14" ht="45.75" hidden="1">
      <c r="B723" s="352">
        <v>266</v>
      </c>
      <c r="C723" s="132" t="s">
        <v>1447</v>
      </c>
      <c r="D723" s="132" t="s">
        <v>180</v>
      </c>
      <c r="E723" s="204" t="s">
        <v>1007</v>
      </c>
      <c r="F723" s="331" t="s">
        <v>1463</v>
      </c>
      <c r="G723" s="135" t="s">
        <v>605</v>
      </c>
      <c r="H723" s="132" t="s">
        <v>626</v>
      </c>
      <c r="I723" s="132" t="s">
        <v>1008</v>
      </c>
      <c r="J723" s="132" t="s">
        <v>1323</v>
      </c>
      <c r="K723" s="137">
        <v>1170.4000000000001</v>
      </c>
      <c r="L723" s="132" t="s">
        <v>112</v>
      </c>
      <c r="M723" s="138" t="s">
        <v>582</v>
      </c>
      <c r="N723" s="210" t="str">
        <f>IF(Tabela2[[#This Row],[Tipo]]="matriz",VLOOKUP(Tabela2[[#This Row],[N. de ordem]],Estatísticas!$A$66:$B$1048576,2,FALSE),"")</f>
        <v/>
      </c>
    </row>
    <row r="724" spans="2:14" ht="45.75" hidden="1">
      <c r="B724" s="352">
        <v>266</v>
      </c>
      <c r="C724" s="132" t="s">
        <v>1447</v>
      </c>
      <c r="D724" s="132" t="s">
        <v>180</v>
      </c>
      <c r="E724" s="204" t="s">
        <v>1007</v>
      </c>
      <c r="F724" s="331" t="s">
        <v>1464</v>
      </c>
      <c r="G724" s="135" t="s">
        <v>605</v>
      </c>
      <c r="H724" s="132" t="s">
        <v>626</v>
      </c>
      <c r="I724" s="132" t="s">
        <v>1008</v>
      </c>
      <c r="J724" s="132" t="s">
        <v>1353</v>
      </c>
      <c r="K724" s="137">
        <v>1170.4000000000001</v>
      </c>
      <c r="L724" s="132" t="s">
        <v>112</v>
      </c>
      <c r="M724" s="138" t="s">
        <v>582</v>
      </c>
      <c r="N724" s="210" t="str">
        <f>IF(Tabela2[[#This Row],[Tipo]]="matriz",VLOOKUP(Tabela2[[#This Row],[N. de ordem]],Estatísticas!$A$66:$B$1048576,2,FALSE),"")</f>
        <v/>
      </c>
    </row>
    <row r="725" spans="2:14" ht="45.75" hidden="1">
      <c r="B725" s="352">
        <v>267</v>
      </c>
      <c r="C725" s="132" t="s">
        <v>925</v>
      </c>
      <c r="D725" s="132" t="s">
        <v>180</v>
      </c>
      <c r="E725" s="204" t="s">
        <v>1007</v>
      </c>
      <c r="F725" s="132"/>
      <c r="G725" s="135" t="s">
        <v>589</v>
      </c>
      <c r="H725" s="204" t="str">
        <f>IF(Tabela2[[#This Row],[Valor já contrado (matriz)]]=0,"Prevista","Em contratação")</f>
        <v>Em contratação</v>
      </c>
      <c r="I725" s="132" t="s">
        <v>1008</v>
      </c>
      <c r="J725" s="132" t="s">
        <v>1465</v>
      </c>
      <c r="K725" s="137">
        <v>20040.68</v>
      </c>
      <c r="L725" s="132" t="s">
        <v>112</v>
      </c>
      <c r="M725" s="138" t="s">
        <v>582</v>
      </c>
      <c r="N725" s="210">
        <f>IF(Tabela2[[#This Row],[Tipo]]="matriz",VLOOKUP(Tabela2[[#This Row],[N. de ordem]],Estatísticas!$A$66:$B$1048576,2,FALSE),"")</f>
        <v>13797.84</v>
      </c>
    </row>
    <row r="726" spans="2:14" ht="45.75" hidden="1">
      <c r="B726" s="352">
        <v>267</v>
      </c>
      <c r="C726" s="132" t="s">
        <v>925</v>
      </c>
      <c r="D726" s="132" t="s">
        <v>180</v>
      </c>
      <c r="E726" s="204" t="s">
        <v>1007</v>
      </c>
      <c r="F726" s="132" t="s">
        <v>1466</v>
      </c>
      <c r="G726" s="135" t="s">
        <v>605</v>
      </c>
      <c r="H726" s="204" t="str">
        <f>IF(Tabela2[[#This Row],[Valor já contrado (matriz)]]=0,"Prevista","Em contratação")</f>
        <v>Em contratação</v>
      </c>
      <c r="I726" s="132" t="s">
        <v>1008</v>
      </c>
      <c r="J726" s="132" t="s">
        <v>1467</v>
      </c>
      <c r="K726" s="137">
        <v>374</v>
      </c>
      <c r="L726" s="132" t="s">
        <v>112</v>
      </c>
      <c r="M726" s="138" t="s">
        <v>582</v>
      </c>
      <c r="N726" s="210" t="str">
        <f>IF(Tabela2[[#This Row],[Tipo]]="matriz",VLOOKUP(Tabela2[[#This Row],[N. de ordem]],Estatísticas!$A$66:$B$1048576,2,FALSE),"")</f>
        <v/>
      </c>
    </row>
    <row r="727" spans="2:14" ht="45.75" hidden="1">
      <c r="B727" s="352">
        <v>267</v>
      </c>
      <c r="C727" s="132" t="s">
        <v>925</v>
      </c>
      <c r="D727" s="132" t="s">
        <v>180</v>
      </c>
      <c r="E727" s="204" t="s">
        <v>1007</v>
      </c>
      <c r="F727" s="132" t="s">
        <v>1468</v>
      </c>
      <c r="G727" s="135" t="s">
        <v>605</v>
      </c>
      <c r="H727" s="204" t="str">
        <f>IF(Tabela2[[#This Row],[Valor já contrado (matriz)]]=0,"Prevista","Em contratação")</f>
        <v>Em contratação</v>
      </c>
      <c r="I727" s="132" t="s">
        <v>1008</v>
      </c>
      <c r="J727" s="132" t="s">
        <v>1469</v>
      </c>
      <c r="K727" s="137">
        <v>644</v>
      </c>
      <c r="L727" s="132" t="s">
        <v>112</v>
      </c>
      <c r="M727" s="138" t="s">
        <v>582</v>
      </c>
      <c r="N727" s="210" t="str">
        <f>IF(Tabela2[[#This Row],[Tipo]]="matriz",VLOOKUP(Tabela2[[#This Row],[N. de ordem]],Estatísticas!$A$66:$B$1048576,2,FALSE),"")</f>
        <v/>
      </c>
    </row>
    <row r="728" spans="2:14" ht="45.75" hidden="1">
      <c r="B728" s="352">
        <v>267</v>
      </c>
      <c r="C728" s="132" t="s">
        <v>925</v>
      </c>
      <c r="D728" s="132" t="s">
        <v>180</v>
      </c>
      <c r="E728" s="204" t="s">
        <v>1007</v>
      </c>
      <c r="F728" s="132" t="s">
        <v>1470</v>
      </c>
      <c r="G728" s="135" t="s">
        <v>605</v>
      </c>
      <c r="H728" s="204" t="str">
        <f>IF(Tabela2[[#This Row],[Valor já contrado (matriz)]]=0,"Prevista","Em contratação")</f>
        <v>Em contratação</v>
      </c>
      <c r="I728" s="132" t="s">
        <v>1008</v>
      </c>
      <c r="J728" s="132" t="s">
        <v>1309</v>
      </c>
      <c r="K728" s="137">
        <v>1423.8</v>
      </c>
      <c r="L728" s="132" t="s">
        <v>112</v>
      </c>
      <c r="M728" s="138" t="s">
        <v>582</v>
      </c>
      <c r="N728" s="210" t="str">
        <f>IF(Tabela2[[#This Row],[Tipo]]="matriz",VLOOKUP(Tabela2[[#This Row],[N. de ordem]],Estatísticas!$A$66:$B$1048576,2,FALSE),"")</f>
        <v/>
      </c>
    </row>
    <row r="729" spans="2:14" ht="45.75" hidden="1">
      <c r="B729" s="352">
        <v>267</v>
      </c>
      <c r="C729" s="132" t="s">
        <v>925</v>
      </c>
      <c r="D729" s="132" t="s">
        <v>180</v>
      </c>
      <c r="E729" s="204" t="s">
        <v>1007</v>
      </c>
      <c r="F729" s="132" t="s">
        <v>1471</v>
      </c>
      <c r="G729" s="135" t="s">
        <v>605</v>
      </c>
      <c r="H729" s="204" t="str">
        <f>IF(Tabela2[[#This Row],[Valor já contrado (matriz)]]=0,"Prevista","Em contratação")</f>
        <v>Em contratação</v>
      </c>
      <c r="I729" s="132" t="s">
        <v>1008</v>
      </c>
      <c r="J729" s="132" t="s">
        <v>1472</v>
      </c>
      <c r="K729" s="137">
        <v>3406.95</v>
      </c>
      <c r="L729" s="132" t="s">
        <v>112</v>
      </c>
      <c r="M729" s="138" t="s">
        <v>582</v>
      </c>
      <c r="N729" s="210" t="str">
        <f>IF(Tabela2[[#This Row],[Tipo]]="matriz",VLOOKUP(Tabela2[[#This Row],[N. de ordem]],Estatísticas!$A$66:$B$1048576,2,FALSE),"")</f>
        <v/>
      </c>
    </row>
    <row r="730" spans="2:14" ht="45.75" hidden="1">
      <c r="B730" s="352">
        <v>267</v>
      </c>
      <c r="C730" s="132" t="s">
        <v>925</v>
      </c>
      <c r="D730" s="132" t="s">
        <v>180</v>
      </c>
      <c r="E730" s="204" t="s">
        <v>1007</v>
      </c>
      <c r="F730" s="132" t="s">
        <v>1473</v>
      </c>
      <c r="G730" s="135" t="s">
        <v>605</v>
      </c>
      <c r="H730" s="204" t="str">
        <f>IF(Tabela2[[#This Row],[Valor já contrado (matriz)]]=0,"Prevista","Em contratação")</f>
        <v>Em contratação</v>
      </c>
      <c r="I730" s="132" t="s">
        <v>1008</v>
      </c>
      <c r="J730" s="132" t="s">
        <v>1413</v>
      </c>
      <c r="K730" s="137">
        <v>868</v>
      </c>
      <c r="L730" s="132" t="s">
        <v>112</v>
      </c>
      <c r="M730" s="138" t="s">
        <v>582</v>
      </c>
      <c r="N730" s="210" t="str">
        <f>IF(Tabela2[[#This Row],[Tipo]]="matriz",VLOOKUP(Tabela2[[#This Row],[N. de ordem]],Estatísticas!$A$66:$B$1048576,2,FALSE),"")</f>
        <v/>
      </c>
    </row>
    <row r="731" spans="2:14" ht="45.75" hidden="1">
      <c r="B731" s="352">
        <v>267</v>
      </c>
      <c r="C731" s="132" t="s">
        <v>925</v>
      </c>
      <c r="D731" s="132" t="s">
        <v>180</v>
      </c>
      <c r="E731" s="204" t="s">
        <v>1007</v>
      </c>
      <c r="F731" s="132" t="s">
        <v>1474</v>
      </c>
      <c r="G731" s="135" t="s">
        <v>605</v>
      </c>
      <c r="H731" s="204" t="str">
        <f>IF(Tabela2[[#This Row],[Valor já contrado (matriz)]]=0,"Prevista","Em contratação")</f>
        <v>Em contratação</v>
      </c>
      <c r="I731" s="132" t="s">
        <v>1008</v>
      </c>
      <c r="J731" s="132" t="s">
        <v>1413</v>
      </c>
      <c r="K731" s="137">
        <v>722.92</v>
      </c>
      <c r="L731" s="132" t="s">
        <v>112</v>
      </c>
      <c r="M731" s="138" t="s">
        <v>582</v>
      </c>
      <c r="N731" s="210" t="str">
        <f>IF(Tabela2[[#This Row],[Tipo]]="matriz",VLOOKUP(Tabela2[[#This Row],[N. de ordem]],Estatísticas!$A$66:$B$1048576,2,FALSE),"")</f>
        <v/>
      </c>
    </row>
    <row r="732" spans="2:14" ht="45.75" hidden="1">
      <c r="B732" s="352">
        <v>267</v>
      </c>
      <c r="C732" s="132" t="s">
        <v>925</v>
      </c>
      <c r="D732" s="132" t="s">
        <v>180</v>
      </c>
      <c r="E732" s="204" t="s">
        <v>1007</v>
      </c>
      <c r="F732" s="132" t="s">
        <v>1471</v>
      </c>
      <c r="G732" s="135" t="s">
        <v>605</v>
      </c>
      <c r="H732" s="204" t="str">
        <f>IF(Tabela2[[#This Row],[Valor já contrado (matriz)]]=0,"Prevista","Em contratação")</f>
        <v>Em contratação</v>
      </c>
      <c r="I732" s="132" t="s">
        <v>1008</v>
      </c>
      <c r="J732" s="132" t="s">
        <v>1475</v>
      </c>
      <c r="K732" s="137">
        <v>50.85</v>
      </c>
      <c r="L732" s="132" t="s">
        <v>112</v>
      </c>
      <c r="M732" s="138" t="s">
        <v>582</v>
      </c>
      <c r="N732" s="210" t="str">
        <f>IF(Tabela2[[#This Row],[Tipo]]="matriz",VLOOKUP(Tabela2[[#This Row],[N. de ordem]],Estatísticas!$A$66:$B$1048576,2,FALSE),"")</f>
        <v/>
      </c>
    </row>
    <row r="733" spans="2:14" ht="45.75" hidden="1">
      <c r="B733" s="352">
        <v>267</v>
      </c>
      <c r="C733" s="132" t="s">
        <v>925</v>
      </c>
      <c r="D733" s="132" t="s">
        <v>180</v>
      </c>
      <c r="E733" s="204" t="s">
        <v>1007</v>
      </c>
      <c r="F733" s="132" t="s">
        <v>1474</v>
      </c>
      <c r="G733" s="135" t="s">
        <v>605</v>
      </c>
      <c r="H733" s="204" t="str">
        <f>IF(Tabela2[[#This Row],[Valor já contrado (matriz)]]=0,"Prevista","Em contratação")</f>
        <v>Em contratação</v>
      </c>
      <c r="I733" s="132" t="s">
        <v>1008</v>
      </c>
      <c r="J733" s="132" t="s">
        <v>1476</v>
      </c>
      <c r="K733" s="137">
        <v>23.32</v>
      </c>
      <c r="L733" s="132" t="s">
        <v>112</v>
      </c>
      <c r="M733" s="138" t="s">
        <v>582</v>
      </c>
      <c r="N733" s="210" t="str">
        <f>IF(Tabela2[[#This Row],[Tipo]]="matriz",VLOOKUP(Tabela2[[#This Row],[N. de ordem]],Estatísticas!$A$66:$B$1048576,2,FALSE),"")</f>
        <v/>
      </c>
    </row>
    <row r="734" spans="2:14" ht="45.75" hidden="1">
      <c r="B734" s="352">
        <v>267</v>
      </c>
      <c r="C734" s="132" t="s">
        <v>925</v>
      </c>
      <c r="D734" s="132" t="s">
        <v>180</v>
      </c>
      <c r="E734" s="204" t="s">
        <v>1007</v>
      </c>
      <c r="F734" s="132" t="s">
        <v>1473</v>
      </c>
      <c r="G734" s="135" t="s">
        <v>605</v>
      </c>
      <c r="H734" s="204" t="str">
        <f>IF(Tabela2[[#This Row],[Valor já contrado (matriz)]]=0,"Prevista","Em contratação")</f>
        <v>Em contratação</v>
      </c>
      <c r="I734" s="132" t="s">
        <v>1008</v>
      </c>
      <c r="J734" s="132" t="s">
        <v>1476</v>
      </c>
      <c r="K734" s="137">
        <v>28</v>
      </c>
      <c r="L734" s="132" t="s">
        <v>112</v>
      </c>
      <c r="M734" s="138" t="s">
        <v>582</v>
      </c>
      <c r="N734" s="210" t="str">
        <f>IF(Tabela2[[#This Row],[Tipo]]="matriz",VLOOKUP(Tabela2[[#This Row],[N. de ordem]],Estatísticas!$A$66:$B$1048576,2,FALSE),"")</f>
        <v/>
      </c>
    </row>
    <row r="735" spans="2:14" ht="45.75" hidden="1">
      <c r="B735" s="352">
        <v>267</v>
      </c>
      <c r="C735" s="132" t="s">
        <v>925</v>
      </c>
      <c r="D735" s="132" t="s">
        <v>180</v>
      </c>
      <c r="E735" s="204" t="s">
        <v>1007</v>
      </c>
      <c r="F735" s="132" t="s">
        <v>1477</v>
      </c>
      <c r="G735" s="135" t="s">
        <v>605</v>
      </c>
      <c r="H735" s="204" t="str">
        <f>IF(Tabela2[[#This Row],[Valor já contrado (matriz)]]=0,"Prevista","Em contratação")</f>
        <v>Em contratação</v>
      </c>
      <c r="I735" s="132" t="s">
        <v>1008</v>
      </c>
      <c r="J735" s="132" t="s">
        <v>1478</v>
      </c>
      <c r="K735" s="137">
        <v>4867.2</v>
      </c>
      <c r="L735" s="132" t="s">
        <v>112</v>
      </c>
      <c r="M735" s="138" t="s">
        <v>582</v>
      </c>
      <c r="N735" s="210" t="str">
        <f>IF(Tabela2[[#This Row],[Tipo]]="matriz",VLOOKUP(Tabela2[[#This Row],[N. de ordem]],Estatísticas!$A$66:$B$1048576,2,FALSE),"")</f>
        <v/>
      </c>
    </row>
    <row r="736" spans="2:14" ht="45.75" hidden="1">
      <c r="B736" s="352">
        <v>267</v>
      </c>
      <c r="C736" s="132" t="s">
        <v>925</v>
      </c>
      <c r="D736" s="132" t="s">
        <v>180</v>
      </c>
      <c r="E736" s="204" t="s">
        <v>1007</v>
      </c>
      <c r="F736" s="132" t="s">
        <v>1479</v>
      </c>
      <c r="G736" s="135" t="s">
        <v>605</v>
      </c>
      <c r="H736" s="204" t="str">
        <f>IF(Tabela2[[#This Row],[Valor já contrado (matriz)]]=0,"Prevista","Em contratação")</f>
        <v>Em contratação</v>
      </c>
      <c r="I736" s="132" t="s">
        <v>1008</v>
      </c>
      <c r="J736" s="132" t="s">
        <v>1413</v>
      </c>
      <c r="K736" s="137">
        <v>868</v>
      </c>
      <c r="L736" s="132" t="s">
        <v>112</v>
      </c>
      <c r="M736" s="138" t="s">
        <v>582</v>
      </c>
      <c r="N736" s="210" t="str">
        <f>IF(Tabela2[[#This Row],[Tipo]]="matriz",VLOOKUP(Tabela2[[#This Row],[N. de ordem]],Estatísticas!$A$66:$B$1048576,2,FALSE),"")</f>
        <v/>
      </c>
    </row>
    <row r="737" spans="2:14" ht="45.75" hidden="1">
      <c r="B737" s="352">
        <v>267</v>
      </c>
      <c r="C737" s="132" t="s">
        <v>925</v>
      </c>
      <c r="D737" s="132" t="s">
        <v>180</v>
      </c>
      <c r="E737" s="204" t="s">
        <v>1007</v>
      </c>
      <c r="F737" s="132" t="s">
        <v>1480</v>
      </c>
      <c r="G737" s="135" t="s">
        <v>605</v>
      </c>
      <c r="H737" s="204" t="str">
        <f>IF(Tabela2[[#This Row],[Valor já contrado (matriz)]]=0,"Prevista","Em contratação")</f>
        <v>Em contratação</v>
      </c>
      <c r="I737" s="132" t="s">
        <v>1008</v>
      </c>
      <c r="J737" s="132" t="s">
        <v>1413</v>
      </c>
      <c r="K737" s="137">
        <v>520.79999999999995</v>
      </c>
      <c r="L737" s="132" t="s">
        <v>112</v>
      </c>
      <c r="M737" s="138" t="s">
        <v>582</v>
      </c>
      <c r="N737" s="210" t="str">
        <f>IF(Tabela2[[#This Row],[Tipo]]="matriz",VLOOKUP(Tabela2[[#This Row],[N. de ordem]],Estatísticas!$A$66:$B$1048576,2,FALSE),"")</f>
        <v/>
      </c>
    </row>
    <row r="738" spans="2:14" ht="45.75" hidden="1">
      <c r="B738" s="352">
        <v>268</v>
      </c>
      <c r="C738" s="132" t="s">
        <v>927</v>
      </c>
      <c r="D738" s="132" t="s">
        <v>180</v>
      </c>
      <c r="E738" s="204" t="s">
        <v>1007</v>
      </c>
      <c r="F738" s="132"/>
      <c r="G738" s="135" t="s">
        <v>589</v>
      </c>
      <c r="H738" s="204" t="str">
        <f>IF(Tabela2[[#This Row],[Valor já contrado (matriz)]]=0,"Prevista","Em contratação")</f>
        <v>Em contratação</v>
      </c>
      <c r="I738" s="132" t="s">
        <v>1008</v>
      </c>
      <c r="J738" s="132" t="s">
        <v>1481</v>
      </c>
      <c r="K738" s="137">
        <v>22407</v>
      </c>
      <c r="L738" s="132" t="s">
        <v>112</v>
      </c>
      <c r="M738" s="138" t="s">
        <v>582</v>
      </c>
      <c r="N738" s="210">
        <f>IF(Tabela2[[#This Row],[Tipo]]="matriz",VLOOKUP(Tabela2[[#This Row],[N. de ordem]],Estatísticas!$A$66:$B$1048576,2,FALSE),"")</f>
        <v>12788.4</v>
      </c>
    </row>
    <row r="739" spans="2:14" ht="45.75" hidden="1">
      <c r="B739" s="352">
        <v>268</v>
      </c>
      <c r="C739" s="132" t="s">
        <v>927</v>
      </c>
      <c r="D739" s="132" t="s">
        <v>180</v>
      </c>
      <c r="E739" s="204" t="s">
        <v>1007</v>
      </c>
      <c r="F739" s="132" t="s">
        <v>1482</v>
      </c>
      <c r="G739" s="135" t="s">
        <v>605</v>
      </c>
      <c r="H739" s="132" t="s">
        <v>626</v>
      </c>
      <c r="I739" s="132" t="s">
        <v>1008</v>
      </c>
      <c r="J739" s="132" t="s">
        <v>1483</v>
      </c>
      <c r="K739" s="137">
        <v>3360</v>
      </c>
      <c r="L739" s="132" t="s">
        <v>112</v>
      </c>
      <c r="M739" s="138" t="s">
        <v>582</v>
      </c>
      <c r="N739" s="210" t="str">
        <f>IF(Tabela2[[#This Row],[Tipo]]="matriz",VLOOKUP(Tabela2[[#This Row],[N. de ordem]],Estatísticas!$A$66:$B$1048576,2,FALSE),"")</f>
        <v/>
      </c>
    </row>
    <row r="740" spans="2:14" ht="45.75" hidden="1">
      <c r="B740" s="352">
        <v>268</v>
      </c>
      <c r="C740" s="132" t="s">
        <v>927</v>
      </c>
      <c r="D740" s="132" t="s">
        <v>180</v>
      </c>
      <c r="E740" s="204" t="s">
        <v>1007</v>
      </c>
      <c r="F740" s="132" t="s">
        <v>1484</v>
      </c>
      <c r="G740" s="135" t="s">
        <v>605</v>
      </c>
      <c r="H740" s="132" t="s">
        <v>626</v>
      </c>
      <c r="I740" s="132" t="s">
        <v>1008</v>
      </c>
      <c r="J740" s="132" t="s">
        <v>1320</v>
      </c>
      <c r="K740" s="137">
        <v>840</v>
      </c>
      <c r="L740" s="132" t="s">
        <v>112</v>
      </c>
      <c r="M740" s="138" t="s">
        <v>582</v>
      </c>
      <c r="N740" s="210" t="str">
        <f>IF(Tabela2[[#This Row],[Tipo]]="matriz",VLOOKUP(Tabela2[[#This Row],[N. de ordem]],Estatísticas!$A$66:$B$1048576,2,FALSE),"")</f>
        <v/>
      </c>
    </row>
    <row r="741" spans="2:14" ht="45.75" hidden="1">
      <c r="B741" s="352">
        <v>268</v>
      </c>
      <c r="C741" s="132" t="s">
        <v>927</v>
      </c>
      <c r="D741" s="132" t="s">
        <v>180</v>
      </c>
      <c r="E741" s="204" t="s">
        <v>1007</v>
      </c>
      <c r="F741" s="132" t="s">
        <v>1485</v>
      </c>
      <c r="G741" s="135" t="s">
        <v>605</v>
      </c>
      <c r="H741" s="132" t="s">
        <v>626</v>
      </c>
      <c r="I741" s="132" t="s">
        <v>1008</v>
      </c>
      <c r="J741" s="132" t="s">
        <v>1309</v>
      </c>
      <c r="K741" s="137">
        <v>1310.4000000000001</v>
      </c>
      <c r="L741" s="132" t="s">
        <v>112</v>
      </c>
      <c r="M741" s="138" t="s">
        <v>582</v>
      </c>
      <c r="N741" s="210" t="str">
        <f>IF(Tabela2[[#This Row],[Tipo]]="matriz",VLOOKUP(Tabela2[[#This Row],[N. de ordem]],Estatísticas!$A$66:$B$1048576,2,FALSE),"")</f>
        <v/>
      </c>
    </row>
    <row r="742" spans="2:14" ht="45.75" hidden="1">
      <c r="B742" s="352">
        <v>268</v>
      </c>
      <c r="C742" s="132" t="s">
        <v>927</v>
      </c>
      <c r="D742" s="132" t="s">
        <v>180</v>
      </c>
      <c r="E742" s="204" t="s">
        <v>1007</v>
      </c>
      <c r="F742" s="132" t="s">
        <v>1486</v>
      </c>
      <c r="G742" s="135" t="s">
        <v>605</v>
      </c>
      <c r="H742" s="132" t="s">
        <v>626</v>
      </c>
      <c r="I742" s="132" t="s">
        <v>1008</v>
      </c>
      <c r="J742" s="132" t="s">
        <v>1320</v>
      </c>
      <c r="K742" s="137">
        <v>840</v>
      </c>
      <c r="L742" s="132" t="s">
        <v>112</v>
      </c>
      <c r="M742" s="138" t="s">
        <v>582</v>
      </c>
      <c r="N742" s="210" t="str">
        <f>IF(Tabela2[[#This Row],[Tipo]]="matriz",VLOOKUP(Tabela2[[#This Row],[N. de ordem]],Estatísticas!$A$66:$B$1048576,2,FALSE),"")</f>
        <v/>
      </c>
    </row>
    <row r="743" spans="2:14" ht="45.75" hidden="1">
      <c r="B743" s="352">
        <v>268</v>
      </c>
      <c r="C743" s="132" t="s">
        <v>927</v>
      </c>
      <c r="D743" s="132" t="s">
        <v>180</v>
      </c>
      <c r="E743" s="204" t="s">
        <v>1007</v>
      </c>
      <c r="F743" s="132" t="s">
        <v>1487</v>
      </c>
      <c r="G743" s="135" t="s">
        <v>605</v>
      </c>
      <c r="H743" s="132" t="s">
        <v>626</v>
      </c>
      <c r="I743" s="132" t="s">
        <v>1008</v>
      </c>
      <c r="J743" s="132" t="s">
        <v>1320</v>
      </c>
      <c r="K743" s="137">
        <v>840</v>
      </c>
      <c r="L743" s="132" t="s">
        <v>112</v>
      </c>
      <c r="M743" s="138" t="s">
        <v>582</v>
      </c>
      <c r="N743" s="210" t="str">
        <f>IF(Tabela2[[#This Row],[Tipo]]="matriz",VLOOKUP(Tabela2[[#This Row],[N. de ordem]],Estatísticas!$A$66:$B$1048576,2,FALSE),"")</f>
        <v/>
      </c>
    </row>
    <row r="744" spans="2:14" ht="45.75" hidden="1">
      <c r="B744" s="352">
        <v>268</v>
      </c>
      <c r="C744" s="132" t="s">
        <v>927</v>
      </c>
      <c r="D744" s="132" t="s">
        <v>180</v>
      </c>
      <c r="E744" s="204" t="s">
        <v>1007</v>
      </c>
      <c r="F744" s="132" t="s">
        <v>1488</v>
      </c>
      <c r="G744" s="135" t="s">
        <v>605</v>
      </c>
      <c r="H744" s="132" t="s">
        <v>626</v>
      </c>
      <c r="I744" s="132" t="s">
        <v>1008</v>
      </c>
      <c r="J744" s="132" t="s">
        <v>1320</v>
      </c>
      <c r="K744" s="137">
        <v>840</v>
      </c>
      <c r="L744" s="132" t="s">
        <v>112</v>
      </c>
      <c r="M744" s="138" t="s">
        <v>582</v>
      </c>
      <c r="N744" s="210" t="str">
        <f>IF(Tabela2[[#This Row],[Tipo]]="matriz",VLOOKUP(Tabela2[[#This Row],[N. de ordem]],Estatísticas!$A$66:$B$1048576,2,FALSE),"")</f>
        <v/>
      </c>
    </row>
    <row r="745" spans="2:14" ht="45.75" hidden="1">
      <c r="B745" s="352">
        <v>268</v>
      </c>
      <c r="C745" s="132" t="s">
        <v>927</v>
      </c>
      <c r="D745" s="132" t="s">
        <v>180</v>
      </c>
      <c r="E745" s="204" t="s">
        <v>1007</v>
      </c>
      <c r="F745" s="132" t="s">
        <v>1489</v>
      </c>
      <c r="G745" s="135" t="s">
        <v>605</v>
      </c>
      <c r="H745" s="132" t="s">
        <v>626</v>
      </c>
      <c r="I745" s="132" t="s">
        <v>1008</v>
      </c>
      <c r="J745" s="132" t="s">
        <v>1320</v>
      </c>
      <c r="K745" s="137">
        <v>1638</v>
      </c>
      <c r="L745" s="132" t="s">
        <v>112</v>
      </c>
      <c r="M745" s="138" t="s">
        <v>582</v>
      </c>
      <c r="N745" s="210" t="str">
        <f>IF(Tabela2[[#This Row],[Tipo]]="matriz",VLOOKUP(Tabela2[[#This Row],[N. de ordem]],Estatísticas!$A$66:$B$1048576,2,FALSE),"")</f>
        <v/>
      </c>
    </row>
    <row r="746" spans="2:14" ht="45.75" hidden="1">
      <c r="B746" s="352">
        <v>268</v>
      </c>
      <c r="C746" s="132" t="s">
        <v>927</v>
      </c>
      <c r="D746" s="132" t="s">
        <v>180</v>
      </c>
      <c r="E746" s="204" t="s">
        <v>1007</v>
      </c>
      <c r="F746" s="132" t="s">
        <v>1490</v>
      </c>
      <c r="G746" s="135" t="s">
        <v>605</v>
      </c>
      <c r="H746" s="132" t="s">
        <v>626</v>
      </c>
      <c r="I746" s="132" t="s">
        <v>1008</v>
      </c>
      <c r="J746" s="132" t="s">
        <v>1320</v>
      </c>
      <c r="K746" s="137">
        <v>840</v>
      </c>
      <c r="L746" s="132" t="s">
        <v>112</v>
      </c>
      <c r="M746" s="138" t="s">
        <v>582</v>
      </c>
      <c r="N746" s="210" t="str">
        <f>IF(Tabela2[[#This Row],[Tipo]]="matriz",VLOOKUP(Tabela2[[#This Row],[N. de ordem]],Estatísticas!$A$66:$B$1048576,2,FALSE),"")</f>
        <v/>
      </c>
    </row>
    <row r="747" spans="2:14" ht="45.75" hidden="1">
      <c r="B747" s="352">
        <v>268</v>
      </c>
      <c r="C747" s="132" t="s">
        <v>927</v>
      </c>
      <c r="D747" s="132" t="s">
        <v>180</v>
      </c>
      <c r="E747" s="204" t="s">
        <v>1007</v>
      </c>
      <c r="F747" s="132" t="s">
        <v>1491</v>
      </c>
      <c r="G747" s="135" t="s">
        <v>605</v>
      </c>
      <c r="H747" s="132" t="s">
        <v>626</v>
      </c>
      <c r="I747" s="132" t="s">
        <v>1008</v>
      </c>
      <c r="J747" s="132" t="s">
        <v>1320</v>
      </c>
      <c r="K747" s="137">
        <v>840</v>
      </c>
      <c r="L747" s="132" t="s">
        <v>112</v>
      </c>
      <c r="M747" s="138" t="s">
        <v>582</v>
      </c>
      <c r="N747" s="210" t="str">
        <f>IF(Tabela2[[#This Row],[Tipo]]="matriz",VLOOKUP(Tabela2[[#This Row],[N. de ordem]],Estatísticas!$A$66:$B$1048576,2,FALSE),"")</f>
        <v/>
      </c>
    </row>
    <row r="748" spans="2:14" ht="45.75" hidden="1">
      <c r="B748" s="352">
        <v>268</v>
      </c>
      <c r="C748" s="132" t="s">
        <v>927</v>
      </c>
      <c r="D748" s="132" t="s">
        <v>180</v>
      </c>
      <c r="E748" s="204" t="s">
        <v>1007</v>
      </c>
      <c r="F748" s="132" t="s">
        <v>1492</v>
      </c>
      <c r="G748" s="135" t="s">
        <v>605</v>
      </c>
      <c r="H748" s="132" t="s">
        <v>626</v>
      </c>
      <c r="I748" s="132" t="s">
        <v>1008</v>
      </c>
      <c r="J748" s="132" t="s">
        <v>1374</v>
      </c>
      <c r="K748" s="137">
        <v>600</v>
      </c>
      <c r="L748" s="132" t="s">
        <v>112</v>
      </c>
      <c r="M748" s="138" t="s">
        <v>582</v>
      </c>
      <c r="N748" s="210" t="str">
        <f>IF(Tabela2[[#This Row],[Tipo]]="matriz",VLOOKUP(Tabela2[[#This Row],[N. de ordem]],Estatísticas!$A$66:$B$1048576,2,FALSE),"")</f>
        <v/>
      </c>
    </row>
    <row r="749" spans="2:14" ht="45.75" hidden="1">
      <c r="B749" s="352">
        <v>268</v>
      </c>
      <c r="C749" s="132" t="s">
        <v>927</v>
      </c>
      <c r="D749" s="132" t="s">
        <v>180</v>
      </c>
      <c r="E749" s="204" t="s">
        <v>1007</v>
      </c>
      <c r="F749" s="132" t="s">
        <v>1493</v>
      </c>
      <c r="G749" s="135" t="s">
        <v>605</v>
      </c>
      <c r="H749" s="132" t="s">
        <v>626</v>
      </c>
      <c r="I749" s="132" t="s">
        <v>1008</v>
      </c>
      <c r="J749" s="132" t="s">
        <v>1320</v>
      </c>
      <c r="K749" s="137">
        <v>840</v>
      </c>
      <c r="L749" s="132" t="s">
        <v>112</v>
      </c>
      <c r="M749" s="138" t="s">
        <v>582</v>
      </c>
      <c r="N749" s="210" t="str">
        <f>IF(Tabela2[[#This Row],[Tipo]]="matriz",VLOOKUP(Tabela2[[#This Row],[N. de ordem]],Estatísticas!$A$66:$B$1048576,2,FALSE),"")</f>
        <v/>
      </c>
    </row>
    <row r="750" spans="2:14" ht="45.75" hidden="1">
      <c r="B750" s="352">
        <v>269</v>
      </c>
      <c r="C750" s="132" t="s">
        <v>929</v>
      </c>
      <c r="D750" s="132" t="s">
        <v>180</v>
      </c>
      <c r="E750" s="204" t="s">
        <v>1007</v>
      </c>
      <c r="F750" s="132"/>
      <c r="G750" s="135" t="s">
        <v>589</v>
      </c>
      <c r="H750" s="204" t="str">
        <f>IF(Tabela2[[#This Row],[Valor já contrado (matriz)]]=0,"Prevista","Em contratação")</f>
        <v>Em contratação</v>
      </c>
      <c r="I750" s="132" t="s">
        <v>1008</v>
      </c>
      <c r="J750" s="132" t="s">
        <v>1494</v>
      </c>
      <c r="K750" s="137">
        <v>2901.68</v>
      </c>
      <c r="L750" s="132" t="s">
        <v>112</v>
      </c>
      <c r="M750" s="138" t="s">
        <v>582</v>
      </c>
      <c r="N750" s="210">
        <f>IF(Tabela2[[#This Row],[Tipo]]="matriz",VLOOKUP(Tabela2[[#This Row],[N. de ordem]],Estatísticas!$A$66:$B$1048576,2,FALSE),"")</f>
        <v>17692.099999999999</v>
      </c>
    </row>
    <row r="751" spans="2:14" ht="45.75" hidden="1">
      <c r="B751" s="352">
        <v>269</v>
      </c>
      <c r="C751" s="132" t="s">
        <v>929</v>
      </c>
      <c r="D751" s="132" t="s">
        <v>180</v>
      </c>
      <c r="E751" s="204" t="s">
        <v>1007</v>
      </c>
      <c r="F751" s="132" t="s">
        <v>1495</v>
      </c>
      <c r="G751" s="135" t="s">
        <v>605</v>
      </c>
      <c r="H751" s="204" t="str">
        <f>IF(Tabela2[[#This Row],[Valor já contrado (matriz)]]=0,"Prevista","Em contratação")</f>
        <v>Em contratação</v>
      </c>
      <c r="I751" s="132" t="s">
        <v>1008</v>
      </c>
      <c r="J751" s="132" t="s">
        <v>1323</v>
      </c>
      <c r="K751" s="137">
        <v>1138</v>
      </c>
      <c r="L751" s="132" t="s">
        <v>112</v>
      </c>
      <c r="M751" s="138" t="s">
        <v>582</v>
      </c>
      <c r="N751" s="210" t="str">
        <f>IF(Tabela2[[#This Row],[Tipo]]="matriz",VLOOKUP(Tabela2[[#This Row],[N. de ordem]],Estatísticas!$A$66:$B$1048576,2,FALSE),"")</f>
        <v/>
      </c>
    </row>
    <row r="752" spans="2:14" ht="45.75" hidden="1">
      <c r="B752" s="352">
        <v>269</v>
      </c>
      <c r="C752" s="132" t="s">
        <v>929</v>
      </c>
      <c r="D752" s="132" t="s">
        <v>180</v>
      </c>
      <c r="E752" s="204" t="s">
        <v>1007</v>
      </c>
      <c r="F752" s="132" t="s">
        <v>1496</v>
      </c>
      <c r="G752" s="135" t="s">
        <v>605</v>
      </c>
      <c r="H752" s="204" t="str">
        <f>IF(Tabela2[[#This Row],[Valor já contrado (matriz)]]=0,"Prevista","Em contratação")</f>
        <v>Em contratação</v>
      </c>
      <c r="I752" s="132" t="s">
        <v>1008</v>
      </c>
      <c r="J752" s="132" t="s">
        <v>1413</v>
      </c>
      <c r="K752" s="137">
        <v>1550</v>
      </c>
      <c r="L752" s="132" t="s">
        <v>112</v>
      </c>
      <c r="M752" s="138" t="s">
        <v>582</v>
      </c>
      <c r="N752" s="210" t="str">
        <f>IF(Tabela2[[#This Row],[Tipo]]="matriz",VLOOKUP(Tabela2[[#This Row],[N. de ordem]],Estatísticas!$A$66:$B$1048576,2,FALSE),"")</f>
        <v/>
      </c>
    </row>
    <row r="753" spans="2:14" ht="45.75" hidden="1">
      <c r="B753" s="352">
        <v>269</v>
      </c>
      <c r="C753" s="132" t="s">
        <v>929</v>
      </c>
      <c r="D753" s="132" t="s">
        <v>180</v>
      </c>
      <c r="E753" s="204" t="s">
        <v>1007</v>
      </c>
      <c r="F753" s="132" t="s">
        <v>1497</v>
      </c>
      <c r="G753" s="135" t="s">
        <v>605</v>
      </c>
      <c r="H753" s="204" t="str">
        <f>IF(Tabela2[[#This Row],[Valor já contrado (matriz)]]=0,"Prevista","Em contratação")</f>
        <v>Em contratação</v>
      </c>
      <c r="I753" s="132" t="s">
        <v>1008</v>
      </c>
      <c r="J753" s="132" t="s">
        <v>1498</v>
      </c>
      <c r="K753" s="137">
        <v>569</v>
      </c>
      <c r="L753" s="132" t="s">
        <v>112</v>
      </c>
      <c r="M753" s="138" t="s">
        <v>582</v>
      </c>
      <c r="N753" s="210" t="str">
        <f>IF(Tabela2[[#This Row],[Tipo]]="matriz",VLOOKUP(Tabela2[[#This Row],[N. de ordem]],Estatísticas!$A$66:$B$1048576,2,FALSE),"")</f>
        <v/>
      </c>
    </row>
    <row r="754" spans="2:14" ht="45.75" hidden="1">
      <c r="B754" s="352">
        <v>269</v>
      </c>
      <c r="C754" s="132" t="s">
        <v>929</v>
      </c>
      <c r="D754" s="132" t="s">
        <v>180</v>
      </c>
      <c r="E754" s="204" t="s">
        <v>1007</v>
      </c>
      <c r="F754" s="132" t="s">
        <v>1499</v>
      </c>
      <c r="G754" s="135" t="s">
        <v>605</v>
      </c>
      <c r="H754" s="204" t="str">
        <f>IF(Tabela2[[#This Row],[Valor já contrado (matriz)]]=0,"Prevista","Em contratação")</f>
        <v>Em contratação</v>
      </c>
      <c r="I754" s="132" t="s">
        <v>1008</v>
      </c>
      <c r="J754" s="132" t="s">
        <v>1453</v>
      </c>
      <c r="K754" s="137">
        <v>1500</v>
      </c>
      <c r="L754" s="132" t="s">
        <v>112</v>
      </c>
      <c r="M754" s="138" t="s">
        <v>582</v>
      </c>
      <c r="N754" s="210" t="str">
        <f>IF(Tabela2[[#This Row],[Tipo]]="matriz",VLOOKUP(Tabela2[[#This Row],[N. de ordem]],Estatísticas!$A$66:$B$1048576,2,FALSE),"")</f>
        <v/>
      </c>
    </row>
    <row r="755" spans="2:14" ht="45.75" hidden="1">
      <c r="B755" s="352">
        <v>269</v>
      </c>
      <c r="C755" s="132" t="s">
        <v>929</v>
      </c>
      <c r="D755" s="132" t="s">
        <v>180</v>
      </c>
      <c r="E755" s="204" t="s">
        <v>1007</v>
      </c>
      <c r="F755" s="132" t="s">
        <v>1500</v>
      </c>
      <c r="G755" s="135" t="s">
        <v>605</v>
      </c>
      <c r="H755" s="204" t="str">
        <f>IF(Tabela2[[#This Row],[Valor já contrado (matriz)]]=0,"Prevista","Em contratação")</f>
        <v>Em contratação</v>
      </c>
      <c r="I755" s="132" t="s">
        <v>1008</v>
      </c>
      <c r="J755" s="132" t="s">
        <v>1453</v>
      </c>
      <c r="K755" s="137">
        <v>1500</v>
      </c>
      <c r="L755" s="132" t="s">
        <v>112</v>
      </c>
      <c r="M755" s="138" t="s">
        <v>582</v>
      </c>
      <c r="N755" s="210" t="str">
        <f>IF(Tabela2[[#This Row],[Tipo]]="matriz",VLOOKUP(Tabela2[[#This Row],[N. de ordem]],Estatísticas!$A$66:$B$1048576,2,FALSE),"")</f>
        <v/>
      </c>
    </row>
    <row r="756" spans="2:14" ht="45.75" hidden="1">
      <c r="B756" s="352">
        <v>269</v>
      </c>
      <c r="C756" s="132" t="s">
        <v>929</v>
      </c>
      <c r="D756" s="132" t="s">
        <v>180</v>
      </c>
      <c r="E756" s="204" t="s">
        <v>1007</v>
      </c>
      <c r="F756" s="132" t="s">
        <v>1501</v>
      </c>
      <c r="G756" s="135" t="s">
        <v>605</v>
      </c>
      <c r="H756" s="204" t="str">
        <f>IF(Tabela2[[#This Row],[Valor já contrado (matriz)]]=0,"Prevista","Em contratação")</f>
        <v>Em contratação</v>
      </c>
      <c r="I756" s="132" t="s">
        <v>1008</v>
      </c>
      <c r="J756" s="132" t="s">
        <v>1498</v>
      </c>
      <c r="K756" s="137">
        <v>569</v>
      </c>
      <c r="L756" s="132" t="s">
        <v>112</v>
      </c>
      <c r="M756" s="138" t="s">
        <v>582</v>
      </c>
      <c r="N756" s="210" t="str">
        <f>IF(Tabela2[[#This Row],[Tipo]]="matriz",VLOOKUP(Tabela2[[#This Row],[N. de ordem]],Estatísticas!$A$66:$B$1048576,2,FALSE),"")</f>
        <v/>
      </c>
    </row>
    <row r="757" spans="2:14" ht="45.75" hidden="1">
      <c r="B757" s="352">
        <v>269</v>
      </c>
      <c r="C757" s="132" t="s">
        <v>929</v>
      </c>
      <c r="D757" s="132" t="s">
        <v>180</v>
      </c>
      <c r="E757" s="204" t="s">
        <v>1007</v>
      </c>
      <c r="F757" s="132" t="s">
        <v>1502</v>
      </c>
      <c r="G757" s="135" t="s">
        <v>605</v>
      </c>
      <c r="H757" s="204" t="str">
        <f>IF(Tabela2[[#This Row],[Valor já contrado (matriz)]]=0,"Prevista","Em contratação")</f>
        <v>Em contratação</v>
      </c>
      <c r="I757" s="132" t="s">
        <v>1008</v>
      </c>
      <c r="J757" s="132" t="s">
        <v>1503</v>
      </c>
      <c r="K757" s="137">
        <v>1422.5</v>
      </c>
      <c r="L757" s="132" t="s">
        <v>112</v>
      </c>
      <c r="M757" s="138" t="s">
        <v>582</v>
      </c>
      <c r="N757" s="210" t="str">
        <f>IF(Tabela2[[#This Row],[Tipo]]="matriz",VLOOKUP(Tabela2[[#This Row],[N. de ordem]],Estatísticas!$A$66:$B$1048576,2,FALSE),"")</f>
        <v/>
      </c>
    </row>
    <row r="758" spans="2:14" ht="45.75" hidden="1">
      <c r="B758" s="352">
        <v>269</v>
      </c>
      <c r="C758" s="132" t="s">
        <v>929</v>
      </c>
      <c r="D758" s="132" t="s">
        <v>180</v>
      </c>
      <c r="E758" s="204" t="s">
        <v>1007</v>
      </c>
      <c r="F758" s="132" t="s">
        <v>1504</v>
      </c>
      <c r="G758" s="135" t="s">
        <v>605</v>
      </c>
      <c r="H758" s="204" t="str">
        <f>IF(Tabela2[[#This Row],[Valor já contrado (matriz)]]=0,"Prevista","Em contratação")</f>
        <v>Em contratação</v>
      </c>
      <c r="I758" s="132" t="s">
        <v>1008</v>
      </c>
      <c r="J758" s="132" t="s">
        <v>1366</v>
      </c>
      <c r="K758" s="137">
        <v>1950</v>
      </c>
      <c r="L758" s="132" t="s">
        <v>112</v>
      </c>
      <c r="M758" s="138" t="s">
        <v>582</v>
      </c>
      <c r="N758" s="210" t="str">
        <f>IF(Tabela2[[#This Row],[Tipo]]="matriz",VLOOKUP(Tabela2[[#This Row],[N. de ordem]],Estatísticas!$A$66:$B$1048576,2,FALSE),"")</f>
        <v/>
      </c>
    </row>
    <row r="759" spans="2:14" ht="45.75" hidden="1">
      <c r="B759" s="352">
        <v>269</v>
      </c>
      <c r="C759" s="132" t="s">
        <v>929</v>
      </c>
      <c r="D759" s="132" t="s">
        <v>180</v>
      </c>
      <c r="E759" s="204" t="s">
        <v>1007</v>
      </c>
      <c r="F759" s="132" t="s">
        <v>1505</v>
      </c>
      <c r="G759" s="135" t="s">
        <v>605</v>
      </c>
      <c r="H759" s="204" t="str">
        <f>IF(Tabela2[[#This Row],[Valor já contrado (matriz)]]=0,"Prevista","Em contratação")</f>
        <v>Em contratação</v>
      </c>
      <c r="I759" s="132" t="s">
        <v>1008</v>
      </c>
      <c r="J759" s="132" t="s">
        <v>1420</v>
      </c>
      <c r="K759" s="137">
        <v>3640</v>
      </c>
      <c r="L759" s="132" t="s">
        <v>112</v>
      </c>
      <c r="M759" s="138" t="s">
        <v>582</v>
      </c>
      <c r="N759" s="210" t="str">
        <f>IF(Tabela2[[#This Row],[Tipo]]="matriz",VLOOKUP(Tabela2[[#This Row],[N. de ordem]],Estatísticas!$A$66:$B$1048576,2,FALSE),"")</f>
        <v/>
      </c>
    </row>
    <row r="760" spans="2:14" ht="45.75" hidden="1">
      <c r="B760" s="352">
        <v>269</v>
      </c>
      <c r="C760" s="132" t="s">
        <v>929</v>
      </c>
      <c r="D760" s="132" t="s">
        <v>180</v>
      </c>
      <c r="E760" s="204" t="s">
        <v>1007</v>
      </c>
      <c r="F760" s="132" t="s">
        <v>1506</v>
      </c>
      <c r="G760" s="135" t="s">
        <v>605</v>
      </c>
      <c r="H760" s="204" t="str">
        <f>IF(Tabela2[[#This Row],[Valor já contrado (matriz)]]=0,"Prevista","Em contratação")</f>
        <v>Em contratação</v>
      </c>
      <c r="I760" s="132" t="s">
        <v>1008</v>
      </c>
      <c r="J760" s="132" t="s">
        <v>1453</v>
      </c>
      <c r="K760" s="137">
        <v>870</v>
      </c>
      <c r="L760" s="132" t="s">
        <v>112</v>
      </c>
      <c r="M760" s="138" t="s">
        <v>582</v>
      </c>
      <c r="N760" s="210" t="str">
        <f>IF(Tabela2[[#This Row],[Tipo]]="matriz",VLOOKUP(Tabela2[[#This Row],[N. de ordem]],Estatísticas!$A$66:$B$1048576,2,FALSE),"")</f>
        <v/>
      </c>
    </row>
    <row r="761" spans="2:14" ht="45.75" hidden="1">
      <c r="B761" s="352">
        <v>269</v>
      </c>
      <c r="C761" s="132" t="s">
        <v>929</v>
      </c>
      <c r="D761" s="132" t="s">
        <v>180</v>
      </c>
      <c r="E761" s="204" t="s">
        <v>1007</v>
      </c>
      <c r="F761" s="132" t="s">
        <v>1507</v>
      </c>
      <c r="G761" s="135" t="s">
        <v>605</v>
      </c>
      <c r="H761" s="204" t="str">
        <f>IF(Tabela2[[#This Row],[Valor já contrado (matriz)]]=0,"Prevista","Em contratação")</f>
        <v>Em contratação</v>
      </c>
      <c r="I761" s="132" t="s">
        <v>1008</v>
      </c>
      <c r="J761" s="132" t="s">
        <v>1453</v>
      </c>
      <c r="K761" s="137">
        <v>870</v>
      </c>
      <c r="L761" s="132" t="s">
        <v>112</v>
      </c>
      <c r="M761" s="138" t="s">
        <v>582</v>
      </c>
      <c r="N761" s="210" t="str">
        <f>IF(Tabela2[[#This Row],[Tipo]]="matriz",VLOOKUP(Tabela2[[#This Row],[N. de ordem]],Estatísticas!$A$66:$B$1048576,2,FALSE),"")</f>
        <v/>
      </c>
    </row>
    <row r="762" spans="2:14" ht="45.75" hidden="1">
      <c r="B762" s="352">
        <v>269</v>
      </c>
      <c r="C762" s="132" t="s">
        <v>929</v>
      </c>
      <c r="D762" s="132" t="s">
        <v>180</v>
      </c>
      <c r="E762" s="204" t="s">
        <v>1007</v>
      </c>
      <c r="F762" s="132" t="s">
        <v>1508</v>
      </c>
      <c r="G762" s="135" t="s">
        <v>605</v>
      </c>
      <c r="H762" s="204" t="str">
        <f>IF(Tabela2[[#This Row],[Valor já contrado (matriz)]]=0,"Prevista","Em contratação")</f>
        <v>Em contratação</v>
      </c>
      <c r="I762" s="132" t="s">
        <v>1008</v>
      </c>
      <c r="J762" s="132" t="s">
        <v>1323</v>
      </c>
      <c r="K762" s="137">
        <v>2113.6</v>
      </c>
      <c r="L762" s="132" t="s">
        <v>112</v>
      </c>
      <c r="M762" s="138" t="s">
        <v>582</v>
      </c>
      <c r="N762" s="210" t="str">
        <f>IF(Tabela2[[#This Row],[Tipo]]="matriz",VLOOKUP(Tabela2[[#This Row],[N. de ordem]],Estatísticas!$A$66:$B$1048576,2,FALSE),"")</f>
        <v/>
      </c>
    </row>
    <row r="763" spans="2:14" ht="45.75" hidden="1">
      <c r="B763" s="352">
        <v>270</v>
      </c>
      <c r="C763" s="132" t="s">
        <v>1509</v>
      </c>
      <c r="D763" s="132" t="s">
        <v>180</v>
      </c>
      <c r="E763" s="204" t="s">
        <v>1007</v>
      </c>
      <c r="F763" s="132"/>
      <c r="G763" s="135" t="s">
        <v>589</v>
      </c>
      <c r="H763" s="204" t="str">
        <f>IF(Tabela2[[#This Row],[Valor já contrado (matriz)]]=0,"Prevista","Em contratação")</f>
        <v>Em contratação</v>
      </c>
      <c r="I763" s="132" t="s">
        <v>1008</v>
      </c>
      <c r="J763" s="132" t="s">
        <v>1428</v>
      </c>
      <c r="K763" s="137">
        <v>1942.14</v>
      </c>
      <c r="L763" s="132" t="s">
        <v>112</v>
      </c>
      <c r="M763" s="138" t="s">
        <v>582</v>
      </c>
      <c r="N763" s="210">
        <f>IF(Tabela2[[#This Row],[Tipo]]="matriz",VLOOKUP(Tabela2[[#This Row],[N. de ordem]],Estatísticas!$A$66:$B$1048576,2,FALSE),"")</f>
        <v>2025.23</v>
      </c>
    </row>
    <row r="764" spans="2:14" ht="45.75" hidden="1">
      <c r="B764" s="352">
        <v>270</v>
      </c>
      <c r="C764" s="132" t="s">
        <v>1509</v>
      </c>
      <c r="D764" s="132" t="s">
        <v>180</v>
      </c>
      <c r="E764" s="204" t="s">
        <v>1007</v>
      </c>
      <c r="F764" s="132" t="s">
        <v>1510</v>
      </c>
      <c r="G764" s="135" t="s">
        <v>605</v>
      </c>
      <c r="H764" s="204" t="str">
        <f>IF(Tabela2[[#This Row],[Valor já contrado (matriz)]]=0,"Prevista","Em contratação")</f>
        <v>Em contratação</v>
      </c>
      <c r="I764" s="132" t="s">
        <v>1008</v>
      </c>
      <c r="J764" s="132" t="s">
        <v>1431</v>
      </c>
      <c r="K764" s="137">
        <v>1472</v>
      </c>
      <c r="L764" s="132" t="s">
        <v>112</v>
      </c>
      <c r="M764" s="138" t="s">
        <v>582</v>
      </c>
      <c r="N764" s="210" t="str">
        <f>IF(Tabela2[[#This Row],[Tipo]]="matriz",VLOOKUP(Tabela2[[#This Row],[N. de ordem]],Estatísticas!$A$66:$B$1048576,2,FALSE),"")</f>
        <v/>
      </c>
    </row>
    <row r="765" spans="2:14" ht="45.75" hidden="1">
      <c r="B765" s="352">
        <v>270</v>
      </c>
      <c r="C765" s="132" t="s">
        <v>1509</v>
      </c>
      <c r="D765" s="132" t="s">
        <v>180</v>
      </c>
      <c r="E765" s="204" t="s">
        <v>1007</v>
      </c>
      <c r="F765" s="132" t="s">
        <v>1511</v>
      </c>
      <c r="G765" s="135" t="s">
        <v>605</v>
      </c>
      <c r="H765" s="204" t="str">
        <f>IF(Tabela2[[#This Row],[Valor já contrado (matriz)]]=0,"Prevista","Em contratação")</f>
        <v>Em contratação</v>
      </c>
      <c r="I765" s="132" t="s">
        <v>1008</v>
      </c>
      <c r="J765" s="132" t="s">
        <v>1377</v>
      </c>
      <c r="K765" s="137">
        <v>553.23</v>
      </c>
      <c r="L765" s="132" t="s">
        <v>112</v>
      </c>
      <c r="M765" s="138" t="s">
        <v>582</v>
      </c>
      <c r="N765" s="210" t="str">
        <f>IF(Tabela2[[#This Row],[Tipo]]="matriz",VLOOKUP(Tabela2[[#This Row],[N. de ordem]],Estatísticas!$A$66:$B$1048576,2,FALSE),"")</f>
        <v/>
      </c>
    </row>
    <row r="766" spans="2:14" ht="45.75" hidden="1">
      <c r="B766" s="352">
        <v>271</v>
      </c>
      <c r="C766" s="132" t="s">
        <v>937</v>
      </c>
      <c r="D766" s="132" t="s">
        <v>180</v>
      </c>
      <c r="E766" s="204" t="s">
        <v>1007</v>
      </c>
      <c r="F766" s="132"/>
      <c r="G766" s="135" t="s">
        <v>589</v>
      </c>
      <c r="H766" s="204" t="str">
        <f>IF(Tabela2[[#This Row],[Valor já contrado (matriz)]]=0,"Prevista","Em contratação")</f>
        <v>Em contratação</v>
      </c>
      <c r="I766" s="132" t="s">
        <v>1008</v>
      </c>
      <c r="J766" s="132" t="s">
        <v>1512</v>
      </c>
      <c r="K766" s="137">
        <v>2896.74</v>
      </c>
      <c r="L766" s="132" t="s">
        <v>112</v>
      </c>
      <c r="M766" s="138" t="s">
        <v>582</v>
      </c>
      <c r="N766" s="210">
        <f>IF(Tabela2[[#This Row],[Tipo]]="matriz",VLOOKUP(Tabela2[[#This Row],[N. de ordem]],Estatísticas!$A$66:$B$1048576,2,FALSE),"")</f>
        <v>11313</v>
      </c>
    </row>
    <row r="767" spans="2:14" ht="45.75" hidden="1">
      <c r="B767" s="352">
        <v>271</v>
      </c>
      <c r="C767" s="132" t="s">
        <v>937</v>
      </c>
      <c r="D767" s="132" t="s">
        <v>180</v>
      </c>
      <c r="E767" s="204" t="s">
        <v>1007</v>
      </c>
      <c r="F767" s="132" t="s">
        <v>1513</v>
      </c>
      <c r="G767" s="135" t="s">
        <v>605</v>
      </c>
      <c r="H767" s="204" t="str">
        <f>IF(Tabela2[[#This Row],[Valor já contrado (matriz)]]=0,"Prevista","Em contratação")</f>
        <v>Em contratação</v>
      </c>
      <c r="I767" s="132" t="s">
        <v>1008</v>
      </c>
      <c r="J767" s="132">
        <v>25</v>
      </c>
      <c r="K767" s="137">
        <v>1100</v>
      </c>
      <c r="L767" s="132" t="s">
        <v>112</v>
      </c>
      <c r="M767" s="138" t="s">
        <v>582</v>
      </c>
      <c r="N767" s="210" t="str">
        <f>IF(Tabela2[[#This Row],[Tipo]]="matriz",VLOOKUP(Tabela2[[#This Row],[N. de ordem]],Estatísticas!$A$66:$B$1048576,2,FALSE),"")</f>
        <v/>
      </c>
    </row>
    <row r="768" spans="2:14" ht="45.75" hidden="1">
      <c r="B768" s="352">
        <v>271</v>
      </c>
      <c r="C768" s="132" t="s">
        <v>937</v>
      </c>
      <c r="D768" s="132" t="s">
        <v>180</v>
      </c>
      <c r="E768" s="204" t="s">
        <v>1007</v>
      </c>
      <c r="F768" s="132" t="s">
        <v>1514</v>
      </c>
      <c r="G768" s="135" t="s">
        <v>605</v>
      </c>
      <c r="H768" s="204" t="str">
        <f>IF(Tabela2[[#This Row],[Valor já contrado (matriz)]]=0,"Prevista","Em contratação")</f>
        <v>Em contratação</v>
      </c>
      <c r="I768" s="132" t="s">
        <v>1008</v>
      </c>
      <c r="J768" s="132">
        <v>25</v>
      </c>
      <c r="K768" s="137">
        <v>625</v>
      </c>
      <c r="L768" s="132" t="s">
        <v>112</v>
      </c>
      <c r="M768" s="138" t="s">
        <v>582</v>
      </c>
      <c r="N768" s="210" t="str">
        <f>IF(Tabela2[[#This Row],[Tipo]]="matriz",VLOOKUP(Tabela2[[#This Row],[N. de ordem]],Estatísticas!$A$66:$B$1048576,2,FALSE),"")</f>
        <v/>
      </c>
    </row>
    <row r="769" spans="2:14" ht="45.75" hidden="1">
      <c r="B769" s="352">
        <v>271</v>
      </c>
      <c r="C769" s="132" t="s">
        <v>937</v>
      </c>
      <c r="D769" s="132" t="s">
        <v>180</v>
      </c>
      <c r="E769" s="204" t="s">
        <v>1007</v>
      </c>
      <c r="F769" s="132" t="s">
        <v>1515</v>
      </c>
      <c r="G769" s="135" t="s">
        <v>605</v>
      </c>
      <c r="H769" s="204" t="str">
        <f>IF(Tabela2[[#This Row],[Valor já contrado (matriz)]]=0,"Prevista","Em contratação")</f>
        <v>Em contratação</v>
      </c>
      <c r="I769" s="132" t="s">
        <v>1008</v>
      </c>
      <c r="J769" s="132">
        <v>25</v>
      </c>
      <c r="K769" s="137">
        <v>1100</v>
      </c>
      <c r="L769" s="132" t="s">
        <v>112</v>
      </c>
      <c r="M769" s="138" t="s">
        <v>582</v>
      </c>
      <c r="N769" s="210" t="str">
        <f>IF(Tabela2[[#This Row],[Tipo]]="matriz",VLOOKUP(Tabela2[[#This Row],[N. de ordem]],Estatísticas!$A$66:$B$1048576,2,FALSE),"")</f>
        <v/>
      </c>
    </row>
    <row r="770" spans="2:14" ht="45.75" hidden="1">
      <c r="B770" s="352">
        <v>271</v>
      </c>
      <c r="C770" s="132" t="s">
        <v>937</v>
      </c>
      <c r="D770" s="132" t="s">
        <v>180</v>
      </c>
      <c r="E770" s="204" t="s">
        <v>1007</v>
      </c>
      <c r="F770" s="132" t="s">
        <v>1516</v>
      </c>
      <c r="G770" s="135" t="s">
        <v>605</v>
      </c>
      <c r="H770" s="204" t="str">
        <f>IF(Tabela2[[#This Row],[Valor já contrado (matriz)]]=0,"Prevista","Em contratação")</f>
        <v>Em contratação</v>
      </c>
      <c r="I770" s="132" t="s">
        <v>1008</v>
      </c>
      <c r="J770" s="132">
        <v>25</v>
      </c>
      <c r="K770" s="137">
        <v>625</v>
      </c>
      <c r="L770" s="132" t="s">
        <v>112</v>
      </c>
      <c r="M770" s="138" t="s">
        <v>582</v>
      </c>
      <c r="N770" s="210" t="str">
        <f>IF(Tabela2[[#This Row],[Tipo]]="matriz",VLOOKUP(Tabela2[[#This Row],[N. de ordem]],Estatísticas!$A$66:$B$1048576,2,FALSE),"")</f>
        <v/>
      </c>
    </row>
    <row r="771" spans="2:14" ht="45.75" hidden="1">
      <c r="B771" s="352">
        <v>271</v>
      </c>
      <c r="C771" s="132" t="s">
        <v>937</v>
      </c>
      <c r="D771" s="132" t="s">
        <v>180</v>
      </c>
      <c r="E771" s="204" t="s">
        <v>1007</v>
      </c>
      <c r="F771" s="132" t="s">
        <v>1517</v>
      </c>
      <c r="G771" s="135" t="s">
        <v>605</v>
      </c>
      <c r="H771" s="204" t="str">
        <f>IF(Tabela2[[#This Row],[Valor já contrado (matriz)]]=0,"Prevista","Em contratação")</f>
        <v>Em contratação</v>
      </c>
      <c r="I771" s="132" t="s">
        <v>1008</v>
      </c>
      <c r="J771" s="132">
        <v>32</v>
      </c>
      <c r="K771" s="137">
        <v>800</v>
      </c>
      <c r="L771" s="132" t="s">
        <v>112</v>
      </c>
      <c r="M771" s="138" t="s">
        <v>582</v>
      </c>
      <c r="N771" s="210" t="str">
        <f>IF(Tabela2[[#This Row],[Tipo]]="matriz",VLOOKUP(Tabela2[[#This Row],[N. de ordem]],Estatísticas!$A$66:$B$1048576,2,FALSE),"")</f>
        <v/>
      </c>
    </row>
    <row r="772" spans="2:14" ht="45.75" hidden="1">
      <c r="B772" s="352">
        <v>271</v>
      </c>
      <c r="C772" s="132" t="s">
        <v>937</v>
      </c>
      <c r="D772" s="132" t="s">
        <v>180</v>
      </c>
      <c r="E772" s="204" t="s">
        <v>1007</v>
      </c>
      <c r="F772" s="132" t="s">
        <v>1518</v>
      </c>
      <c r="G772" s="135" t="s">
        <v>605</v>
      </c>
      <c r="H772" s="204" t="str">
        <f>IF(Tabela2[[#This Row],[Valor já contrado (matriz)]]=0,"Prevista","Em contratação")</f>
        <v>Em contratação</v>
      </c>
      <c r="I772" s="132" t="s">
        <v>1008</v>
      </c>
      <c r="J772" s="132">
        <v>32</v>
      </c>
      <c r="K772" s="137">
        <v>1408</v>
      </c>
      <c r="L772" s="132" t="s">
        <v>112</v>
      </c>
      <c r="M772" s="138" t="s">
        <v>582</v>
      </c>
      <c r="N772" s="210" t="str">
        <f>IF(Tabela2[[#This Row],[Tipo]]="matriz",VLOOKUP(Tabela2[[#This Row],[N. de ordem]],Estatísticas!$A$66:$B$1048576,2,FALSE),"")</f>
        <v/>
      </c>
    </row>
    <row r="773" spans="2:14" ht="45.75" hidden="1">
      <c r="B773" s="352">
        <v>271</v>
      </c>
      <c r="C773" s="132" t="s">
        <v>937</v>
      </c>
      <c r="D773" s="132" t="s">
        <v>180</v>
      </c>
      <c r="E773" s="204" t="s">
        <v>1007</v>
      </c>
      <c r="F773" s="132" t="s">
        <v>1519</v>
      </c>
      <c r="G773" s="135" t="s">
        <v>605</v>
      </c>
      <c r="H773" s="204" t="str">
        <f>IF(Tabela2[[#This Row],[Valor já contrado (matriz)]]=0,"Prevista","Em contratação")</f>
        <v>Em contratação</v>
      </c>
      <c r="I773" s="132" t="s">
        <v>1008</v>
      </c>
      <c r="J773" s="132">
        <v>33</v>
      </c>
      <c r="K773" s="137">
        <v>825</v>
      </c>
      <c r="L773" s="132" t="s">
        <v>112</v>
      </c>
      <c r="M773" s="138" t="s">
        <v>582</v>
      </c>
      <c r="N773" s="210" t="str">
        <f>IF(Tabela2[[#This Row],[Tipo]]="matriz",VLOOKUP(Tabela2[[#This Row],[N. de ordem]],Estatísticas!$A$66:$B$1048576,2,FALSE),"")</f>
        <v/>
      </c>
    </row>
    <row r="774" spans="2:14" ht="45.75" hidden="1">
      <c r="B774" s="352">
        <v>271</v>
      </c>
      <c r="C774" s="132" t="s">
        <v>937</v>
      </c>
      <c r="D774" s="132" t="s">
        <v>180</v>
      </c>
      <c r="E774" s="204" t="s">
        <v>1007</v>
      </c>
      <c r="F774" s="132" t="s">
        <v>1519</v>
      </c>
      <c r="G774" s="135" t="s">
        <v>605</v>
      </c>
      <c r="H774" s="204" t="str">
        <f>IF(Tabela2[[#This Row],[Valor já contrado (matriz)]]=0,"Prevista","Em contratação")</f>
        <v>Em contratação</v>
      </c>
      <c r="I774" s="132" t="s">
        <v>1008</v>
      </c>
      <c r="J774" s="132">
        <v>35</v>
      </c>
      <c r="K774" s="137">
        <v>875</v>
      </c>
      <c r="L774" s="132" t="s">
        <v>112</v>
      </c>
      <c r="M774" s="138" t="s">
        <v>582</v>
      </c>
      <c r="N774" s="210" t="str">
        <f>IF(Tabela2[[#This Row],[Tipo]]="matriz",VLOOKUP(Tabela2[[#This Row],[N. de ordem]],Estatísticas!$A$66:$B$1048576,2,FALSE),"")</f>
        <v/>
      </c>
    </row>
    <row r="775" spans="2:14" ht="45.75" hidden="1">
      <c r="B775" s="352">
        <v>271</v>
      </c>
      <c r="C775" s="132" t="s">
        <v>937</v>
      </c>
      <c r="D775" s="132" t="s">
        <v>180</v>
      </c>
      <c r="E775" s="204" t="s">
        <v>1007</v>
      </c>
      <c r="F775" s="132" t="s">
        <v>1520</v>
      </c>
      <c r="G775" s="135" t="s">
        <v>605</v>
      </c>
      <c r="H775" s="204" t="str">
        <f>IF(Tabela2[[#This Row],[Valor já contrado (matriz)]]=0,"Prevista","Em contratação")</f>
        <v>Em contratação</v>
      </c>
      <c r="I775" s="132" t="s">
        <v>1008</v>
      </c>
      <c r="J775" s="132">
        <v>35</v>
      </c>
      <c r="K775" s="137">
        <v>1540</v>
      </c>
      <c r="L775" s="132" t="s">
        <v>112</v>
      </c>
      <c r="M775" s="138" t="s">
        <v>582</v>
      </c>
      <c r="N775" s="210" t="str">
        <f>IF(Tabela2[[#This Row],[Tipo]]="matriz",VLOOKUP(Tabela2[[#This Row],[N. de ordem]],Estatísticas!$A$66:$B$1048576,2,FALSE),"")</f>
        <v/>
      </c>
    </row>
    <row r="776" spans="2:14" ht="45.75" hidden="1">
      <c r="B776" s="352">
        <v>271</v>
      </c>
      <c r="C776" s="132" t="s">
        <v>937</v>
      </c>
      <c r="D776" s="132" t="s">
        <v>180</v>
      </c>
      <c r="E776" s="204" t="s">
        <v>1007</v>
      </c>
      <c r="F776" s="132" t="s">
        <v>1521</v>
      </c>
      <c r="G776" s="135" t="s">
        <v>605</v>
      </c>
      <c r="H776" s="204" t="str">
        <f>IF(Tabela2[[#This Row],[Valor já contrado (matriz)]]=0,"Prevista","Em contratação")</f>
        <v>Em contratação</v>
      </c>
      <c r="I776" s="132" t="s">
        <v>1008</v>
      </c>
      <c r="J776" s="132">
        <v>35</v>
      </c>
      <c r="K776" s="137">
        <v>875</v>
      </c>
      <c r="L776" s="132" t="s">
        <v>112</v>
      </c>
      <c r="M776" s="138" t="s">
        <v>582</v>
      </c>
      <c r="N776" s="210" t="str">
        <f>IF(Tabela2[[#This Row],[Tipo]]="matriz",VLOOKUP(Tabela2[[#This Row],[N. de ordem]],Estatísticas!$A$66:$B$1048576,2,FALSE),"")</f>
        <v/>
      </c>
    </row>
    <row r="777" spans="2:14" ht="45.75" hidden="1">
      <c r="B777" s="352">
        <v>271</v>
      </c>
      <c r="C777" s="132" t="s">
        <v>937</v>
      </c>
      <c r="D777" s="132" t="s">
        <v>180</v>
      </c>
      <c r="E777" s="204" t="s">
        <v>1007</v>
      </c>
      <c r="F777" s="132" t="s">
        <v>1522</v>
      </c>
      <c r="G777" s="135" t="s">
        <v>605</v>
      </c>
      <c r="H777" s="204" t="str">
        <f>IF(Tabela2[[#This Row],[Valor já contrado (matriz)]]=0,"Prevista","Em contratação")</f>
        <v>Em contratação</v>
      </c>
      <c r="I777" s="132" t="s">
        <v>1008</v>
      </c>
      <c r="J777" s="132">
        <v>35</v>
      </c>
      <c r="K777" s="137">
        <v>1540</v>
      </c>
      <c r="L777" s="132" t="s">
        <v>112</v>
      </c>
      <c r="M777" s="138" t="s">
        <v>582</v>
      </c>
      <c r="N777" s="210" t="str">
        <f>IF(Tabela2[[#This Row],[Tipo]]="matriz",VLOOKUP(Tabela2[[#This Row],[N. de ordem]],Estatísticas!$A$66:$B$1048576,2,FALSE),"")</f>
        <v/>
      </c>
    </row>
    <row r="778" spans="2:14" ht="45.75" hidden="1">
      <c r="B778" s="352">
        <v>272</v>
      </c>
      <c r="C778" s="132" t="s">
        <v>1523</v>
      </c>
      <c r="D778" s="132" t="s">
        <v>180</v>
      </c>
      <c r="E778" s="204" t="s">
        <v>1007</v>
      </c>
      <c r="F778" s="139"/>
      <c r="G778" s="135" t="s">
        <v>589</v>
      </c>
      <c r="H778" s="204" t="str">
        <f>IF(Tabela2[[#This Row],[Valor já contrado (matriz)]]=0,"Prevista","Em contratação")</f>
        <v>Em contratação</v>
      </c>
      <c r="I778" s="132" t="s">
        <v>1008</v>
      </c>
      <c r="J778" s="132" t="s">
        <v>1524</v>
      </c>
      <c r="K778" s="137">
        <v>17271.27</v>
      </c>
      <c r="L778" s="132" t="s">
        <v>112</v>
      </c>
      <c r="M778" s="138" t="s">
        <v>582</v>
      </c>
      <c r="N778" s="210">
        <f>IF(Tabela2[[#This Row],[Tipo]]="matriz",VLOOKUP(Tabela2[[#This Row],[N. de ordem]],Estatísticas!$A$66:$B$1048576,2,FALSE),"")</f>
        <v>10792.85</v>
      </c>
    </row>
    <row r="779" spans="2:14" ht="45.75" hidden="1">
      <c r="B779" s="352">
        <v>272</v>
      </c>
      <c r="C779" s="132" t="s">
        <v>1523</v>
      </c>
      <c r="D779" s="132" t="s">
        <v>180</v>
      </c>
      <c r="E779" s="204" t="s">
        <v>1007</v>
      </c>
      <c r="F779" s="139" t="s">
        <v>1525</v>
      </c>
      <c r="G779" s="135" t="s">
        <v>605</v>
      </c>
      <c r="H779" s="132" t="s">
        <v>626</v>
      </c>
      <c r="I779" s="132" t="s">
        <v>1008</v>
      </c>
      <c r="J779" s="132" t="s">
        <v>1413</v>
      </c>
      <c r="K779" s="137">
        <v>587.45000000000005</v>
      </c>
      <c r="L779" s="132" t="s">
        <v>112</v>
      </c>
      <c r="M779" s="138" t="s">
        <v>582</v>
      </c>
      <c r="N779" s="210" t="str">
        <f>IF(Tabela2[[#This Row],[Tipo]]="matriz",VLOOKUP(Tabela2[[#This Row],[N. de ordem]],Estatísticas!$A$66:$B$1048576,2,FALSE),"")</f>
        <v/>
      </c>
    </row>
    <row r="780" spans="2:14" ht="45.75" hidden="1">
      <c r="B780" s="352">
        <v>272</v>
      </c>
      <c r="C780" s="132" t="s">
        <v>1523</v>
      </c>
      <c r="D780" s="132" t="s">
        <v>180</v>
      </c>
      <c r="E780" s="204" t="s">
        <v>1007</v>
      </c>
      <c r="F780" s="139" t="s">
        <v>1526</v>
      </c>
      <c r="G780" s="135" t="s">
        <v>605</v>
      </c>
      <c r="H780" s="132" t="s">
        <v>626</v>
      </c>
      <c r="I780" s="132" t="s">
        <v>1008</v>
      </c>
      <c r="J780" s="132" t="s">
        <v>1527</v>
      </c>
      <c r="K780" s="137">
        <v>2356</v>
      </c>
      <c r="L780" s="132" t="s">
        <v>112</v>
      </c>
      <c r="M780" s="138" t="s">
        <v>582</v>
      </c>
      <c r="N780" s="210" t="str">
        <f>IF(Tabela2[[#This Row],[Tipo]]="matriz",VLOOKUP(Tabela2[[#This Row],[N. de ordem]],Estatísticas!$A$66:$B$1048576,2,FALSE),"")</f>
        <v/>
      </c>
    </row>
    <row r="781" spans="2:14" ht="45.75" hidden="1">
      <c r="B781" s="352">
        <v>272</v>
      </c>
      <c r="C781" s="132" t="s">
        <v>1523</v>
      </c>
      <c r="D781" s="132" t="s">
        <v>180</v>
      </c>
      <c r="E781" s="204" t="s">
        <v>1007</v>
      </c>
      <c r="F781" s="139" t="s">
        <v>1528</v>
      </c>
      <c r="G781" s="135" t="s">
        <v>605</v>
      </c>
      <c r="H781" s="132" t="s">
        <v>626</v>
      </c>
      <c r="I781" s="132" t="s">
        <v>1008</v>
      </c>
      <c r="J781" s="132" t="s">
        <v>1529</v>
      </c>
      <c r="K781" s="137">
        <v>2855.32</v>
      </c>
      <c r="L781" s="132" t="s">
        <v>112</v>
      </c>
      <c r="M781" s="138" t="s">
        <v>582</v>
      </c>
      <c r="N781" s="210" t="str">
        <f>IF(Tabela2[[#This Row],[Tipo]]="matriz",VLOOKUP(Tabela2[[#This Row],[N. de ordem]],Estatísticas!$A$66:$B$1048576,2,FALSE),"")</f>
        <v/>
      </c>
    </row>
    <row r="782" spans="2:14" ht="45.75" hidden="1">
      <c r="B782" s="352">
        <v>272</v>
      </c>
      <c r="C782" s="132" t="s">
        <v>1523</v>
      </c>
      <c r="D782" s="132" t="s">
        <v>180</v>
      </c>
      <c r="E782" s="204" t="s">
        <v>1007</v>
      </c>
      <c r="F782" s="139" t="s">
        <v>1530</v>
      </c>
      <c r="G782" s="135" t="s">
        <v>605</v>
      </c>
      <c r="H782" s="132" t="s">
        <v>626</v>
      </c>
      <c r="I782" s="132" t="s">
        <v>1008</v>
      </c>
      <c r="J782" s="132" t="s">
        <v>1531</v>
      </c>
      <c r="K782" s="137">
        <v>644.29999999999995</v>
      </c>
      <c r="L782" s="132" t="s">
        <v>112</v>
      </c>
      <c r="M782" s="138" t="s">
        <v>582</v>
      </c>
      <c r="N782" s="210" t="str">
        <f>IF(Tabela2[[#This Row],[Tipo]]="matriz",VLOOKUP(Tabela2[[#This Row],[N. de ordem]],Estatísticas!$A$66:$B$1048576,2,FALSE),"")</f>
        <v/>
      </c>
    </row>
    <row r="783" spans="2:14" ht="45.75" hidden="1">
      <c r="B783" s="352">
        <v>272</v>
      </c>
      <c r="C783" s="132" t="s">
        <v>1523</v>
      </c>
      <c r="D783" s="132" t="s">
        <v>180</v>
      </c>
      <c r="E783" s="204" t="s">
        <v>1007</v>
      </c>
      <c r="F783" s="139" t="s">
        <v>1532</v>
      </c>
      <c r="G783" s="135" t="s">
        <v>605</v>
      </c>
      <c r="H783" s="132" t="s">
        <v>626</v>
      </c>
      <c r="I783" s="132" t="s">
        <v>1008</v>
      </c>
      <c r="J783" s="133" t="s">
        <v>1533</v>
      </c>
      <c r="K783" s="136">
        <v>682.2</v>
      </c>
      <c r="L783" s="132" t="s">
        <v>112</v>
      </c>
      <c r="M783" s="138" t="s">
        <v>582</v>
      </c>
      <c r="N783" s="210" t="str">
        <f>IF(Tabela2[[#This Row],[Tipo]]="matriz",VLOOKUP(Tabela2[[#This Row],[N. de ordem]],Estatísticas!$A$66:$B$1048576,2,FALSE),"")</f>
        <v/>
      </c>
    </row>
    <row r="784" spans="2:14" ht="45.75" hidden="1">
      <c r="B784" s="352">
        <v>272</v>
      </c>
      <c r="C784" s="132" t="s">
        <v>1523</v>
      </c>
      <c r="D784" s="132" t="s">
        <v>180</v>
      </c>
      <c r="E784" s="204" t="s">
        <v>1007</v>
      </c>
      <c r="F784" s="139" t="s">
        <v>1534</v>
      </c>
      <c r="G784" s="135" t="s">
        <v>605</v>
      </c>
      <c r="H784" s="132" t="s">
        <v>626</v>
      </c>
      <c r="I784" s="132" t="s">
        <v>1008</v>
      </c>
      <c r="J784" s="133" t="s">
        <v>1411</v>
      </c>
      <c r="K784" s="136">
        <v>3023.28</v>
      </c>
      <c r="L784" s="132" t="s">
        <v>112</v>
      </c>
      <c r="M784" s="138" t="s">
        <v>582</v>
      </c>
      <c r="N784" s="210" t="str">
        <f>IF(Tabela2[[#This Row],[Tipo]]="matriz",VLOOKUP(Tabela2[[#This Row],[N. de ordem]],Estatísticas!$A$66:$B$1048576,2,FALSE),"")</f>
        <v/>
      </c>
    </row>
    <row r="785" spans="2:14" ht="45.75" hidden="1">
      <c r="B785" s="352">
        <v>272</v>
      </c>
      <c r="C785" s="132" t="s">
        <v>1523</v>
      </c>
      <c r="D785" s="132" t="s">
        <v>180</v>
      </c>
      <c r="E785" s="204" t="s">
        <v>1007</v>
      </c>
      <c r="F785" s="331" t="s">
        <v>1535</v>
      </c>
      <c r="G785" s="135" t="s">
        <v>605</v>
      </c>
      <c r="H785" s="132" t="s">
        <v>626</v>
      </c>
      <c r="I785" s="132" t="s">
        <v>1008</v>
      </c>
      <c r="J785" s="133" t="s">
        <v>1531</v>
      </c>
      <c r="K785" s="136">
        <v>644.29999999999995</v>
      </c>
      <c r="L785" s="132" t="s">
        <v>112</v>
      </c>
      <c r="M785" s="138" t="s">
        <v>582</v>
      </c>
      <c r="N785" s="210" t="str">
        <f>IF(Tabela2[[#This Row],[Tipo]]="matriz",VLOOKUP(Tabela2[[#This Row],[N. de ordem]],Estatísticas!$A$66:$B$1048576,2,FALSE),"")</f>
        <v/>
      </c>
    </row>
    <row r="786" spans="2:14" ht="45.75" hidden="1">
      <c r="B786" s="352">
        <v>273</v>
      </c>
      <c r="C786" s="132" t="s">
        <v>938</v>
      </c>
      <c r="D786" s="132" t="s">
        <v>180</v>
      </c>
      <c r="E786" s="204" t="s">
        <v>1007</v>
      </c>
      <c r="F786" s="139"/>
      <c r="G786" s="135" t="s">
        <v>589</v>
      </c>
      <c r="H786" s="204" t="str">
        <f>IF(Tabela2[[#This Row],[Valor já contrado (matriz)]]=0,"Prevista","Em contratação")</f>
        <v>Em contratação</v>
      </c>
      <c r="I786" s="132" t="s">
        <v>1008</v>
      </c>
      <c r="J786" s="133" t="s">
        <v>1536</v>
      </c>
      <c r="K786" s="136">
        <v>20713.740000000002</v>
      </c>
      <c r="L786" s="132" t="s">
        <v>112</v>
      </c>
      <c r="M786" s="138" t="s">
        <v>582</v>
      </c>
      <c r="N786" s="210">
        <f>IF(Tabela2[[#This Row],[Tipo]]="matriz",VLOOKUP(Tabela2[[#This Row],[N. de ordem]],Estatísticas!$A$66:$B$1048576,2,FALSE),"")</f>
        <v>18216.25</v>
      </c>
    </row>
    <row r="787" spans="2:14" ht="45.75" hidden="1">
      <c r="B787" s="352">
        <v>273</v>
      </c>
      <c r="C787" s="132" t="s">
        <v>938</v>
      </c>
      <c r="D787" s="132" t="s">
        <v>180</v>
      </c>
      <c r="E787" s="204" t="s">
        <v>1007</v>
      </c>
      <c r="F787" s="139" t="s">
        <v>1537</v>
      </c>
      <c r="G787" s="135" t="s">
        <v>605</v>
      </c>
      <c r="H787" s="204" t="str">
        <f>IF(Tabela2[[#This Row],[Valor já contrado (matriz)]]=0,"Prevista","Em contratação")</f>
        <v>Em contratação</v>
      </c>
      <c r="I787" s="132" t="s">
        <v>1008</v>
      </c>
      <c r="J787" s="133" t="s">
        <v>1538</v>
      </c>
      <c r="K787" s="136">
        <v>3360</v>
      </c>
      <c r="L787" s="132" t="s">
        <v>112</v>
      </c>
      <c r="M787" s="138" t="s">
        <v>582</v>
      </c>
      <c r="N787" s="210" t="str">
        <f>IF(Tabela2[[#This Row],[Tipo]]="matriz",VLOOKUP(Tabela2[[#This Row],[N. de ordem]],Estatísticas!$A$66:$B$1048576,2,FALSE),"")</f>
        <v/>
      </c>
    </row>
    <row r="788" spans="2:14" ht="45.75" hidden="1">
      <c r="B788" s="352">
        <v>273</v>
      </c>
      <c r="C788" s="132" t="s">
        <v>938</v>
      </c>
      <c r="D788" s="132" t="s">
        <v>180</v>
      </c>
      <c r="E788" s="204" t="s">
        <v>1007</v>
      </c>
      <c r="F788" s="139" t="s">
        <v>1539</v>
      </c>
      <c r="G788" s="135" t="s">
        <v>605</v>
      </c>
      <c r="H788" s="204" t="str">
        <f>IF(Tabela2[[#This Row],[Valor já contrado (matriz)]]=0,"Prevista","Em contratação")</f>
        <v>Em contratação</v>
      </c>
      <c r="I788" s="132" t="s">
        <v>1008</v>
      </c>
      <c r="J788" s="133" t="s">
        <v>1540</v>
      </c>
      <c r="K788" s="136">
        <v>1092</v>
      </c>
      <c r="L788" s="132" t="s">
        <v>112</v>
      </c>
      <c r="M788" s="138" t="s">
        <v>582</v>
      </c>
      <c r="N788" s="210" t="str">
        <f>IF(Tabela2[[#This Row],[Tipo]]="matriz",VLOOKUP(Tabela2[[#This Row],[N. de ordem]],Estatísticas!$A$66:$B$1048576,2,FALSE),"")</f>
        <v/>
      </c>
    </row>
    <row r="789" spans="2:14" ht="45.75" hidden="1">
      <c r="B789" s="352">
        <v>273</v>
      </c>
      <c r="C789" s="132" t="s">
        <v>938</v>
      </c>
      <c r="D789" s="132" t="s">
        <v>180</v>
      </c>
      <c r="E789" s="204" t="s">
        <v>1007</v>
      </c>
      <c r="F789" s="139" t="s">
        <v>1541</v>
      </c>
      <c r="G789" s="135" t="s">
        <v>605</v>
      </c>
      <c r="H789" s="204" t="str">
        <f>IF(Tabela2[[#This Row],[Valor já contrado (matriz)]]=0,"Prevista","Em contratação")</f>
        <v>Em contratação</v>
      </c>
      <c r="I789" s="132" t="s">
        <v>1008</v>
      </c>
      <c r="J789" s="133" t="s">
        <v>1420</v>
      </c>
      <c r="K789" s="136">
        <v>3010</v>
      </c>
      <c r="L789" s="132" t="s">
        <v>112</v>
      </c>
      <c r="M789" s="138" t="s">
        <v>582</v>
      </c>
      <c r="N789" s="210" t="str">
        <f>IF(Tabela2[[#This Row],[Tipo]]="matriz",VLOOKUP(Tabela2[[#This Row],[N. de ordem]],Estatísticas!$A$66:$B$1048576,2,FALSE),"")</f>
        <v/>
      </c>
    </row>
    <row r="790" spans="2:14" ht="45.75" hidden="1">
      <c r="B790" s="352">
        <v>273</v>
      </c>
      <c r="C790" s="132" t="s">
        <v>938</v>
      </c>
      <c r="D790" s="132" t="s">
        <v>180</v>
      </c>
      <c r="E790" s="204" t="s">
        <v>1007</v>
      </c>
      <c r="F790" s="204" t="s">
        <v>1542</v>
      </c>
      <c r="G790" s="135" t="s">
        <v>605</v>
      </c>
      <c r="H790" s="204" t="str">
        <f>IF(Tabela2[[#This Row],[Valor já contrado (matriz)]]=0,"Prevista","Em contratação")</f>
        <v>Em contratação</v>
      </c>
      <c r="I790" s="132" t="s">
        <v>1008</v>
      </c>
      <c r="J790" s="133" t="s">
        <v>1420</v>
      </c>
      <c r="K790" s="136">
        <v>3010</v>
      </c>
      <c r="L790" s="132" t="s">
        <v>112</v>
      </c>
      <c r="M790" s="138" t="s">
        <v>582</v>
      </c>
      <c r="N790" s="210" t="str">
        <f>IF(Tabela2[[#This Row],[Tipo]]="matriz",VLOOKUP(Tabela2[[#This Row],[N. de ordem]],Estatísticas!$A$66:$B$1048576,2,FALSE),"")</f>
        <v/>
      </c>
    </row>
    <row r="791" spans="2:14" ht="45.75" hidden="1">
      <c r="B791" s="352">
        <v>273</v>
      </c>
      <c r="C791" s="132" t="s">
        <v>938</v>
      </c>
      <c r="D791" s="132" t="s">
        <v>180</v>
      </c>
      <c r="E791" s="204" t="s">
        <v>1007</v>
      </c>
      <c r="F791" s="204" t="s">
        <v>1543</v>
      </c>
      <c r="G791" s="135" t="s">
        <v>605</v>
      </c>
      <c r="H791" s="204" t="str">
        <f>IF(Tabela2[[#This Row],[Valor já contrado (matriz)]]=0,"Prevista","Em contratação")</f>
        <v>Em contratação</v>
      </c>
      <c r="I791" s="132" t="s">
        <v>1008</v>
      </c>
      <c r="J791" s="133" t="s">
        <v>1420</v>
      </c>
      <c r="K791" s="136">
        <v>3010</v>
      </c>
      <c r="L791" s="132" t="s">
        <v>112</v>
      </c>
      <c r="M791" s="138" t="s">
        <v>582</v>
      </c>
      <c r="N791" s="210" t="str">
        <f>IF(Tabela2[[#This Row],[Tipo]]="matriz",VLOOKUP(Tabela2[[#This Row],[N. de ordem]],Estatísticas!$A$66:$B$1048576,2,FALSE),"")</f>
        <v/>
      </c>
    </row>
    <row r="792" spans="2:14" ht="45.75" hidden="1">
      <c r="B792" s="352">
        <v>273</v>
      </c>
      <c r="C792" s="132" t="s">
        <v>938</v>
      </c>
      <c r="D792" s="132" t="s">
        <v>180</v>
      </c>
      <c r="E792" s="204" t="s">
        <v>1007</v>
      </c>
      <c r="F792" s="204" t="s">
        <v>1544</v>
      </c>
      <c r="G792" s="135" t="s">
        <v>605</v>
      </c>
      <c r="H792" s="204" t="str">
        <f>IF(Tabela2[[#This Row],[Valor já contrado (matriz)]]=0,"Prevista","Em contratação")</f>
        <v>Em contratação</v>
      </c>
      <c r="I792" s="132" t="s">
        <v>1008</v>
      </c>
      <c r="J792" s="133">
        <v>35</v>
      </c>
      <c r="K792" s="136">
        <v>928.35</v>
      </c>
      <c r="L792" s="132" t="s">
        <v>112</v>
      </c>
      <c r="M792" s="138" t="s">
        <v>582</v>
      </c>
      <c r="N792" s="210" t="str">
        <f>IF(Tabela2[[#This Row],[Tipo]]="matriz",VLOOKUP(Tabela2[[#This Row],[N. de ordem]],Estatísticas!$A$66:$B$1048576,2,FALSE),"")</f>
        <v/>
      </c>
    </row>
    <row r="793" spans="2:14" ht="45.75" hidden="1">
      <c r="B793" s="352">
        <v>273</v>
      </c>
      <c r="C793" s="132" t="s">
        <v>938</v>
      </c>
      <c r="D793" s="132" t="s">
        <v>180</v>
      </c>
      <c r="E793" s="204" t="s">
        <v>1007</v>
      </c>
      <c r="F793" s="204" t="s">
        <v>1545</v>
      </c>
      <c r="G793" s="135" t="s">
        <v>605</v>
      </c>
      <c r="H793" s="204" t="str">
        <f>IF(Tabela2[[#This Row],[Valor já contrado (matriz)]]=0,"Prevista","Em contratação")</f>
        <v>Em contratação</v>
      </c>
      <c r="I793" s="132" t="s">
        <v>1008</v>
      </c>
      <c r="J793" s="133">
        <v>70</v>
      </c>
      <c r="K793" s="136">
        <v>3010</v>
      </c>
      <c r="L793" s="132" t="s">
        <v>112</v>
      </c>
      <c r="M793" s="138" t="s">
        <v>582</v>
      </c>
      <c r="N793" s="210" t="str">
        <f>IF(Tabela2[[#This Row],[Tipo]]="matriz",VLOOKUP(Tabela2[[#This Row],[N. de ordem]],Estatísticas!$A$66:$B$1048576,2,FALSE),"")</f>
        <v/>
      </c>
    </row>
    <row r="794" spans="2:14" ht="45.75" hidden="1">
      <c r="B794" s="352">
        <v>273</v>
      </c>
      <c r="C794" s="132" t="s">
        <v>938</v>
      </c>
      <c r="D794" s="132" t="s">
        <v>180</v>
      </c>
      <c r="E794" s="204" t="s">
        <v>1007</v>
      </c>
      <c r="F794" s="204" t="s">
        <v>1546</v>
      </c>
      <c r="G794" s="135" t="s">
        <v>605</v>
      </c>
      <c r="H794" s="204" t="str">
        <f>IF(Tabela2[[#This Row],[Valor já contrado (matriz)]]=0,"Prevista","Em contratação")</f>
        <v>Em contratação</v>
      </c>
      <c r="I794" s="132" t="s">
        <v>1008</v>
      </c>
      <c r="J794" s="133">
        <v>30</v>
      </c>
      <c r="K794" s="136">
        <v>795.9</v>
      </c>
      <c r="L794" s="132" t="s">
        <v>112</v>
      </c>
      <c r="M794" s="138" t="s">
        <v>582</v>
      </c>
      <c r="N794" s="210" t="str">
        <f>IF(Tabela2[[#This Row],[Tipo]]="matriz",VLOOKUP(Tabela2[[#This Row],[N. de ordem]],Estatísticas!$A$66:$B$1048576,2,FALSE),"")</f>
        <v/>
      </c>
    </row>
    <row r="795" spans="2:14" ht="45.75" hidden="1">
      <c r="B795" s="352">
        <v>274</v>
      </c>
      <c r="C795" s="132" t="s">
        <v>940</v>
      </c>
      <c r="D795" s="132" t="s">
        <v>180</v>
      </c>
      <c r="E795" s="204" t="s">
        <v>1007</v>
      </c>
      <c r="F795" s="132"/>
      <c r="G795" s="135" t="s">
        <v>589</v>
      </c>
      <c r="H795" s="204" t="str">
        <f>IF(Tabela2[[#This Row],[Valor já contrado (matriz)]]=0,"Prevista","Em contratação")</f>
        <v>Em contratação</v>
      </c>
      <c r="I795" s="132" t="s">
        <v>1008</v>
      </c>
      <c r="J795" s="133" t="s">
        <v>1547</v>
      </c>
      <c r="K795" s="136">
        <v>2876.06</v>
      </c>
      <c r="L795" s="132" t="s">
        <v>112</v>
      </c>
      <c r="M795" s="138" t="s">
        <v>582</v>
      </c>
      <c r="N795" s="210">
        <f>IF(Tabela2[[#This Row],[Tipo]]="matriz",VLOOKUP(Tabela2[[#This Row],[N. de ordem]],Estatísticas!$A$66:$B$1048576,2,FALSE),"")</f>
        <v>6996</v>
      </c>
    </row>
    <row r="796" spans="2:14" ht="45.75" hidden="1">
      <c r="B796" s="352">
        <v>274</v>
      </c>
      <c r="C796" s="132" t="s">
        <v>940</v>
      </c>
      <c r="D796" s="132" t="s">
        <v>180</v>
      </c>
      <c r="E796" s="204" t="s">
        <v>1007</v>
      </c>
      <c r="F796" s="132" t="s">
        <v>1548</v>
      </c>
      <c r="G796" s="135" t="s">
        <v>605</v>
      </c>
      <c r="H796" s="204" t="str">
        <f>IF(Tabela2[[#This Row],[Valor já contrado (matriz)]]=0,"Prevista","Em contratação")</f>
        <v>Em contratação</v>
      </c>
      <c r="I796" s="132" t="s">
        <v>1008</v>
      </c>
      <c r="J796" s="133" t="s">
        <v>1549</v>
      </c>
      <c r="K796" s="136">
        <v>3286</v>
      </c>
      <c r="L796" s="132" t="s">
        <v>112</v>
      </c>
      <c r="M796" s="138" t="s">
        <v>582</v>
      </c>
      <c r="N796" s="210" t="str">
        <f>IF(Tabela2[[#This Row],[Tipo]]="matriz",VLOOKUP(Tabela2[[#This Row],[N. de ordem]],Estatísticas!$A$66:$B$1048576,2,FALSE),"")</f>
        <v/>
      </c>
    </row>
    <row r="797" spans="2:14" ht="45.75" hidden="1">
      <c r="B797" s="352">
        <v>274</v>
      </c>
      <c r="C797" s="132" t="s">
        <v>940</v>
      </c>
      <c r="D797" s="132" t="s">
        <v>180</v>
      </c>
      <c r="E797" s="204" t="s">
        <v>1007</v>
      </c>
      <c r="F797" s="132" t="s">
        <v>1550</v>
      </c>
      <c r="G797" s="135" t="s">
        <v>605</v>
      </c>
      <c r="H797" s="204" t="str">
        <f>IF(Tabela2[[#This Row],[Valor já contrado (matriz)]]=0,"Prevista","Em contratação")</f>
        <v>Em contratação</v>
      </c>
      <c r="I797" s="132" t="s">
        <v>1008</v>
      </c>
      <c r="J797" s="133" t="s">
        <v>1397</v>
      </c>
      <c r="K797" s="136">
        <v>3710</v>
      </c>
      <c r="L797" s="132" t="s">
        <v>112</v>
      </c>
      <c r="M797" s="138" t="s">
        <v>582</v>
      </c>
      <c r="N797" s="210" t="str">
        <f>IF(Tabela2[[#This Row],[Tipo]]="matriz",VLOOKUP(Tabela2[[#This Row],[N. de ordem]],Estatísticas!$A$66:$B$1048576,2,FALSE),"")</f>
        <v/>
      </c>
    </row>
    <row r="798" spans="2:14" ht="45.75" hidden="1">
      <c r="B798" s="352">
        <v>275</v>
      </c>
      <c r="C798" s="132" t="s">
        <v>941</v>
      </c>
      <c r="D798" s="132" t="s">
        <v>180</v>
      </c>
      <c r="E798" s="204" t="s">
        <v>1007</v>
      </c>
      <c r="F798" s="132"/>
      <c r="G798" s="135" t="s">
        <v>589</v>
      </c>
      <c r="H798" s="204" t="str">
        <f>IF(Tabela2[[#This Row],[Valor já contrado (matriz)]]=0,"Prevista","Em contratação")</f>
        <v>Em contratação</v>
      </c>
      <c r="I798" s="132" t="s">
        <v>1008</v>
      </c>
      <c r="J798" s="133" t="s">
        <v>1551</v>
      </c>
      <c r="K798" s="136">
        <v>13844.58</v>
      </c>
      <c r="L798" s="132" t="s">
        <v>112</v>
      </c>
      <c r="M798" s="138" t="s">
        <v>582</v>
      </c>
      <c r="N798" s="210">
        <f>IF(Tabela2[[#This Row],[Tipo]]="matriz",VLOOKUP(Tabela2[[#This Row],[N. de ordem]],Estatísticas!$A$66:$B$1048576,2,FALSE),"")</f>
        <v>11211.2</v>
      </c>
    </row>
    <row r="799" spans="2:14" ht="45.75" hidden="1">
      <c r="B799" s="352">
        <v>275</v>
      </c>
      <c r="C799" s="132" t="s">
        <v>941</v>
      </c>
      <c r="D799" s="132" t="s">
        <v>180</v>
      </c>
      <c r="E799" s="204" t="s">
        <v>1007</v>
      </c>
      <c r="F799" s="132" t="s">
        <v>1552</v>
      </c>
      <c r="G799" s="135" t="s">
        <v>605</v>
      </c>
      <c r="H799" s="204" t="str">
        <f>IF(Tabela2[[#This Row],[Valor já contrado (matriz)]]=0,"Prevista","Em contratação")</f>
        <v>Em contratação</v>
      </c>
      <c r="I799" s="132" t="s">
        <v>1008</v>
      </c>
      <c r="J799" s="133" t="s">
        <v>1553</v>
      </c>
      <c r="K799" s="136">
        <v>5500</v>
      </c>
      <c r="L799" s="132" t="s">
        <v>112</v>
      </c>
      <c r="M799" s="138" t="s">
        <v>582</v>
      </c>
      <c r="N799" s="210" t="str">
        <f>IF(Tabela2[[#This Row],[Tipo]]="matriz",VLOOKUP(Tabela2[[#This Row],[N. de ordem]],Estatísticas!$A$66:$B$1048576,2,FALSE),"")</f>
        <v/>
      </c>
    </row>
    <row r="800" spans="2:14" ht="45.75" hidden="1">
      <c r="B800" s="352">
        <v>275</v>
      </c>
      <c r="C800" s="132" t="s">
        <v>941</v>
      </c>
      <c r="D800" s="132" t="s">
        <v>180</v>
      </c>
      <c r="E800" s="204" t="s">
        <v>1007</v>
      </c>
      <c r="F800" s="132" t="s">
        <v>1554</v>
      </c>
      <c r="G800" s="135" t="s">
        <v>605</v>
      </c>
      <c r="H800" s="204" t="str">
        <f>IF(Tabela2[[#This Row],[Valor já contrado (matriz)]]=0,"Prevista","Em contratação")</f>
        <v>Em contratação</v>
      </c>
      <c r="I800" s="132" t="s">
        <v>1008</v>
      </c>
      <c r="J800" s="133" t="s">
        <v>1555</v>
      </c>
      <c r="K800" s="136">
        <v>2191.1999999999998</v>
      </c>
      <c r="L800" s="132" t="s">
        <v>112</v>
      </c>
      <c r="M800" s="138" t="s">
        <v>582</v>
      </c>
      <c r="N800" s="210" t="str">
        <f>IF(Tabela2[[#This Row],[Tipo]]="matriz",VLOOKUP(Tabela2[[#This Row],[N. de ordem]],Estatísticas!$A$66:$B$1048576,2,FALSE),"")</f>
        <v/>
      </c>
    </row>
    <row r="801" spans="2:14" ht="45.75" hidden="1">
      <c r="B801" s="352">
        <v>275</v>
      </c>
      <c r="C801" s="132" t="s">
        <v>941</v>
      </c>
      <c r="D801" s="132" t="s">
        <v>180</v>
      </c>
      <c r="E801" s="204" t="s">
        <v>1007</v>
      </c>
      <c r="F801" s="132" t="s">
        <v>1556</v>
      </c>
      <c r="G801" s="135" t="s">
        <v>605</v>
      </c>
      <c r="H801" s="204" t="str">
        <f>IF(Tabela2[[#This Row],[Valor já contrado (matriz)]]=0,"Prevista","Em contratação")</f>
        <v>Em contratação</v>
      </c>
      <c r="I801" s="132" t="s">
        <v>1008</v>
      </c>
      <c r="J801" s="133" t="s">
        <v>1555</v>
      </c>
      <c r="K801" s="136">
        <v>3520</v>
      </c>
      <c r="L801" s="132" t="s">
        <v>112</v>
      </c>
      <c r="M801" s="138" t="s">
        <v>582</v>
      </c>
      <c r="N801" s="210" t="str">
        <f>IF(Tabela2[[#This Row],[Tipo]]="matriz",VLOOKUP(Tabela2[[#This Row],[N. de ordem]],Estatísticas!$A$66:$B$1048576,2,FALSE),"")</f>
        <v/>
      </c>
    </row>
    <row r="802" spans="2:14" ht="45.75" hidden="1">
      <c r="B802" s="352">
        <v>276</v>
      </c>
      <c r="C802" s="132" t="s">
        <v>1557</v>
      </c>
      <c r="D802" s="132" t="s">
        <v>180</v>
      </c>
      <c r="E802" s="204" t="s">
        <v>1007</v>
      </c>
      <c r="F802" s="132"/>
      <c r="G802" s="135" t="s">
        <v>589</v>
      </c>
      <c r="H802" s="204" t="str">
        <f>IF(Tabela2[[#This Row],[Valor já contrado (matriz)]]=0,"Prevista","Em contratação")</f>
        <v>Em contratação</v>
      </c>
      <c r="I802" s="132" t="s">
        <v>1008</v>
      </c>
      <c r="J802" s="133" t="s">
        <v>1558</v>
      </c>
      <c r="K802" s="136">
        <v>6435</v>
      </c>
      <c r="L802" s="132" t="s">
        <v>112</v>
      </c>
      <c r="M802" s="138" t="s">
        <v>582</v>
      </c>
      <c r="N802" s="210">
        <f>IF(Tabela2[[#This Row],[Tipo]]="matriz",VLOOKUP(Tabela2[[#This Row],[N. de ordem]],Estatísticas!$A$66:$B$1048576,2,FALSE),"")</f>
        <v>6630</v>
      </c>
    </row>
    <row r="803" spans="2:14" ht="45.75" hidden="1">
      <c r="B803" s="352">
        <v>276</v>
      </c>
      <c r="C803" s="132" t="s">
        <v>1557</v>
      </c>
      <c r="D803" s="132" t="s">
        <v>180</v>
      </c>
      <c r="E803" s="204" t="s">
        <v>1007</v>
      </c>
      <c r="F803" s="132" t="s">
        <v>1559</v>
      </c>
      <c r="G803" s="135" t="s">
        <v>605</v>
      </c>
      <c r="H803" s="204" t="str">
        <f>IF(Tabela2[[#This Row],[Valor já contrado (matriz)]]=0,"Prevista","Em contratação")</f>
        <v>Em contratação</v>
      </c>
      <c r="I803" s="132" t="s">
        <v>1008</v>
      </c>
      <c r="J803" s="133" t="s">
        <v>1316</v>
      </c>
      <c r="K803" s="136">
        <v>1250</v>
      </c>
      <c r="L803" s="132" t="s">
        <v>112</v>
      </c>
      <c r="M803" s="138" t="s">
        <v>582</v>
      </c>
      <c r="N803" s="210" t="str">
        <f>IF(Tabela2[[#This Row],[Tipo]]="matriz",VLOOKUP(Tabela2[[#This Row],[N. de ordem]],Estatísticas!$A$66:$B$1048576,2,FALSE),"")</f>
        <v/>
      </c>
    </row>
    <row r="804" spans="2:14" ht="45.75" hidden="1">
      <c r="B804" s="352">
        <v>276</v>
      </c>
      <c r="C804" s="132" t="s">
        <v>1557</v>
      </c>
      <c r="D804" s="132" t="s">
        <v>180</v>
      </c>
      <c r="E804" s="204" t="s">
        <v>1007</v>
      </c>
      <c r="F804" s="132" t="s">
        <v>1560</v>
      </c>
      <c r="G804" s="135" t="s">
        <v>605</v>
      </c>
      <c r="H804" s="204" t="str">
        <f>IF(Tabela2[[#This Row],[Valor já contrado (matriz)]]=0,"Prevista","Em contratação")</f>
        <v>Prevista</v>
      </c>
      <c r="I804" s="132" t="s">
        <v>1008</v>
      </c>
      <c r="J804" s="133" t="s">
        <v>1316</v>
      </c>
      <c r="K804" s="136">
        <v>700</v>
      </c>
      <c r="L804" s="132" t="s">
        <v>112</v>
      </c>
      <c r="M804" s="138" t="s">
        <v>582</v>
      </c>
      <c r="N804" s="210"/>
    </row>
    <row r="805" spans="2:14" ht="45.75" hidden="1">
      <c r="B805" s="352">
        <v>276</v>
      </c>
      <c r="C805" s="132" t="s">
        <v>1557</v>
      </c>
      <c r="D805" s="132" t="s">
        <v>180</v>
      </c>
      <c r="E805" s="204" t="s">
        <v>1007</v>
      </c>
      <c r="F805" s="132" t="s">
        <v>1561</v>
      </c>
      <c r="G805" s="135" t="s">
        <v>605</v>
      </c>
      <c r="H805" s="204" t="s">
        <v>626</v>
      </c>
      <c r="I805" s="132" t="s">
        <v>1008</v>
      </c>
      <c r="J805" s="133" t="s">
        <v>1453</v>
      </c>
      <c r="K805" s="136">
        <v>840</v>
      </c>
      <c r="L805" s="132" t="s">
        <v>112</v>
      </c>
      <c r="M805" s="138" t="s">
        <v>582</v>
      </c>
      <c r="N805" s="210"/>
    </row>
    <row r="806" spans="2:14" ht="45.75" hidden="1">
      <c r="B806" s="352">
        <v>276</v>
      </c>
      <c r="C806" s="132" t="s">
        <v>1557</v>
      </c>
      <c r="D806" s="132" t="s">
        <v>180</v>
      </c>
      <c r="E806" s="204" t="s">
        <v>1007</v>
      </c>
      <c r="F806" s="132" t="s">
        <v>1562</v>
      </c>
      <c r="G806" s="135" t="s">
        <v>605</v>
      </c>
      <c r="H806" s="204" t="s">
        <v>626</v>
      </c>
      <c r="I806" s="132" t="s">
        <v>1008</v>
      </c>
      <c r="J806" s="133" t="s">
        <v>1453</v>
      </c>
      <c r="K806" s="136">
        <v>1500</v>
      </c>
      <c r="L806" s="132" t="s">
        <v>112</v>
      </c>
      <c r="M806" s="138" t="s">
        <v>582</v>
      </c>
      <c r="N806" s="210"/>
    </row>
    <row r="807" spans="2:14" ht="45.75" hidden="1">
      <c r="B807" s="352">
        <v>276</v>
      </c>
      <c r="C807" s="132" t="s">
        <v>1557</v>
      </c>
      <c r="D807" s="132" t="s">
        <v>180</v>
      </c>
      <c r="E807" s="204" t="s">
        <v>1007</v>
      </c>
      <c r="F807" s="132" t="s">
        <v>1563</v>
      </c>
      <c r="G807" s="135" t="s">
        <v>605</v>
      </c>
      <c r="H807" s="204" t="s">
        <v>626</v>
      </c>
      <c r="I807" s="132" t="s">
        <v>1008</v>
      </c>
      <c r="J807" s="133" t="s">
        <v>1453</v>
      </c>
      <c r="K807" s="136">
        <v>1500</v>
      </c>
      <c r="L807" s="132" t="s">
        <v>112</v>
      </c>
      <c r="M807" s="138" t="s">
        <v>582</v>
      </c>
      <c r="N807" s="210"/>
    </row>
    <row r="808" spans="2:14" ht="45.75" hidden="1">
      <c r="B808" s="352">
        <v>276</v>
      </c>
      <c r="C808" s="132" t="s">
        <v>1557</v>
      </c>
      <c r="D808" s="132" t="s">
        <v>180</v>
      </c>
      <c r="E808" s="204" t="s">
        <v>1007</v>
      </c>
      <c r="F808" s="132" t="s">
        <v>1564</v>
      </c>
      <c r="G808" s="135" t="s">
        <v>605</v>
      </c>
      <c r="H808" s="204" t="s">
        <v>626</v>
      </c>
      <c r="I808" s="132" t="s">
        <v>1008</v>
      </c>
      <c r="J808" s="133" t="s">
        <v>1453</v>
      </c>
      <c r="K808" s="136">
        <v>840</v>
      </c>
      <c r="L808" s="132" t="s">
        <v>112</v>
      </c>
      <c r="M808" s="138" t="s">
        <v>582</v>
      </c>
      <c r="N808" s="210"/>
    </row>
    <row r="809" spans="2:14" ht="45.75" hidden="1">
      <c r="B809" s="352">
        <v>277</v>
      </c>
      <c r="C809" s="132" t="s">
        <v>1565</v>
      </c>
      <c r="D809" s="132" t="s">
        <v>180</v>
      </c>
      <c r="E809" s="204" t="s">
        <v>1007</v>
      </c>
      <c r="F809" s="139"/>
      <c r="G809" s="135" t="s">
        <v>589</v>
      </c>
      <c r="H809" s="204" t="str">
        <f>IF(Tabela2[[#This Row],[Valor já contrado (matriz)]]=0,"Prevista","Em contratação")</f>
        <v>Em contratação</v>
      </c>
      <c r="I809" s="132" t="s">
        <v>1008</v>
      </c>
      <c r="J809" s="133" t="s">
        <v>1566</v>
      </c>
      <c r="K809" s="136">
        <v>7856.82</v>
      </c>
      <c r="L809" s="132" t="s">
        <v>112</v>
      </c>
      <c r="M809" s="138" t="s">
        <v>582</v>
      </c>
      <c r="N809" s="210">
        <f>IF(Tabela2[[#This Row],[Tipo]]="matriz",VLOOKUP(Tabela2[[#This Row],[N. de ordem]],Estatísticas!$A$66:$B$1048576,2,FALSE),"")</f>
        <v>8943.0400000000009</v>
      </c>
    </row>
    <row r="810" spans="2:14" ht="45.75" hidden="1">
      <c r="B810" s="352">
        <v>277</v>
      </c>
      <c r="C810" s="132" t="s">
        <v>1565</v>
      </c>
      <c r="D810" s="132" t="s">
        <v>180</v>
      </c>
      <c r="E810" s="204" t="s">
        <v>1007</v>
      </c>
      <c r="F810" s="132" t="s">
        <v>1567</v>
      </c>
      <c r="G810" s="135" t="s">
        <v>605</v>
      </c>
      <c r="H810" s="132" t="s">
        <v>626</v>
      </c>
      <c r="I810" s="132" t="s">
        <v>1008</v>
      </c>
      <c r="J810" s="133" t="s">
        <v>1566</v>
      </c>
      <c r="K810" s="136">
        <v>3250</v>
      </c>
      <c r="L810" s="132" t="s">
        <v>112</v>
      </c>
      <c r="M810" s="138" t="s">
        <v>582</v>
      </c>
      <c r="N810" s="210" t="str">
        <f>IF(Tabela2[[#This Row],[Tipo]]="matriz",VLOOKUP(Tabela2[[#This Row],[N. de ordem]],Estatísticas!$A$66:$B$1048576,2,FALSE),"")</f>
        <v/>
      </c>
    </row>
    <row r="811" spans="2:14" ht="45.75" hidden="1">
      <c r="B811" s="352">
        <v>277</v>
      </c>
      <c r="C811" s="132" t="s">
        <v>1565</v>
      </c>
      <c r="D811" s="132" t="s">
        <v>180</v>
      </c>
      <c r="E811" s="204" t="s">
        <v>1007</v>
      </c>
      <c r="F811" s="132" t="s">
        <v>1568</v>
      </c>
      <c r="G811" s="135" t="s">
        <v>605</v>
      </c>
      <c r="H811" s="132" t="s">
        <v>626</v>
      </c>
      <c r="I811" s="132" t="s">
        <v>1008</v>
      </c>
      <c r="J811" s="133" t="s">
        <v>1569</v>
      </c>
      <c r="K811" s="136">
        <v>1365.12</v>
      </c>
      <c r="L811" s="132" t="s">
        <v>112</v>
      </c>
      <c r="M811" s="138" t="s">
        <v>582</v>
      </c>
      <c r="N811" s="210" t="str">
        <f>IF(Tabela2[[#This Row],[Tipo]]="matriz",VLOOKUP(Tabela2[[#This Row],[N. de ordem]],Estatísticas!$A$66:$B$1048576,2,FALSE),"")</f>
        <v/>
      </c>
    </row>
    <row r="812" spans="2:14" ht="45.75" hidden="1">
      <c r="B812" s="352">
        <v>277</v>
      </c>
      <c r="C812" s="132" t="s">
        <v>1565</v>
      </c>
      <c r="D812" s="132" t="s">
        <v>180</v>
      </c>
      <c r="E812" s="204" t="s">
        <v>1007</v>
      </c>
      <c r="F812" s="132" t="s">
        <v>1570</v>
      </c>
      <c r="G812" s="135" t="s">
        <v>605</v>
      </c>
      <c r="H812" s="132" t="s">
        <v>626</v>
      </c>
      <c r="I812" s="132" t="s">
        <v>1008</v>
      </c>
      <c r="J812" s="133" t="s">
        <v>1374</v>
      </c>
      <c r="K812" s="136">
        <v>583.91999999999996</v>
      </c>
      <c r="L812" s="132" t="s">
        <v>112</v>
      </c>
      <c r="M812" s="138" t="s">
        <v>582</v>
      </c>
      <c r="N812" s="210" t="str">
        <f>IF(Tabela2[[#This Row],[Tipo]]="matriz",VLOOKUP(Tabela2[[#This Row],[N. de ordem]],Estatísticas!$A$66:$B$1048576,2,FALSE),"")</f>
        <v/>
      </c>
    </row>
    <row r="813" spans="2:14" ht="45.75" hidden="1">
      <c r="B813" s="352">
        <v>277</v>
      </c>
      <c r="C813" s="132" t="s">
        <v>1565</v>
      </c>
      <c r="D813" s="132" t="s">
        <v>180</v>
      </c>
      <c r="E813" s="204" t="s">
        <v>1007</v>
      </c>
      <c r="F813" s="132" t="s">
        <v>1571</v>
      </c>
      <c r="G813" s="135" t="s">
        <v>605</v>
      </c>
      <c r="H813" s="132" t="s">
        <v>626</v>
      </c>
      <c r="I813" s="132" t="s">
        <v>1008</v>
      </c>
      <c r="J813" s="133" t="s">
        <v>1503</v>
      </c>
      <c r="K813" s="136">
        <v>1600</v>
      </c>
      <c r="L813" s="132" t="s">
        <v>112</v>
      </c>
      <c r="M813" s="138" t="s">
        <v>582</v>
      </c>
      <c r="N813" s="210" t="str">
        <f>IF(Tabela2[[#This Row],[Tipo]]="matriz",VLOOKUP(Tabela2[[#This Row],[N. de ordem]],Estatísticas!$A$66:$B$1048576,2,FALSE),"")</f>
        <v/>
      </c>
    </row>
    <row r="814" spans="2:14" ht="45.75" hidden="1">
      <c r="B814" s="352">
        <v>277</v>
      </c>
      <c r="C814" s="132" t="s">
        <v>1565</v>
      </c>
      <c r="D814" s="132" t="s">
        <v>180</v>
      </c>
      <c r="E814" s="204" t="s">
        <v>1007</v>
      </c>
      <c r="F814" s="132" t="s">
        <v>1572</v>
      </c>
      <c r="G814" s="135" t="s">
        <v>605</v>
      </c>
      <c r="H814" s="132" t="s">
        <v>626</v>
      </c>
      <c r="I814" s="132" t="s">
        <v>1008</v>
      </c>
      <c r="J814" s="133" t="s">
        <v>1453</v>
      </c>
      <c r="K814" s="136">
        <v>1500</v>
      </c>
      <c r="L814" s="132" t="s">
        <v>112</v>
      </c>
      <c r="M814" s="138" t="s">
        <v>582</v>
      </c>
      <c r="N814" s="210" t="str">
        <f>IF(Tabela2[[#This Row],[Tipo]]="matriz",VLOOKUP(Tabela2[[#This Row],[N. de ordem]],Estatísticas!$A$66:$B$1048576,2,FALSE),"")</f>
        <v/>
      </c>
    </row>
    <row r="815" spans="2:14" ht="45.75" hidden="1">
      <c r="B815" s="352">
        <v>277</v>
      </c>
      <c r="C815" s="132" t="s">
        <v>1565</v>
      </c>
      <c r="D815" s="132" t="s">
        <v>180</v>
      </c>
      <c r="E815" s="204" t="s">
        <v>1007</v>
      </c>
      <c r="F815" s="132" t="s">
        <v>1573</v>
      </c>
      <c r="G815" s="135" t="s">
        <v>605</v>
      </c>
      <c r="H815" s="132" t="s">
        <v>626</v>
      </c>
      <c r="I815" s="132" t="s">
        <v>1008</v>
      </c>
      <c r="J815" s="133" t="s">
        <v>1469</v>
      </c>
      <c r="K815" s="136">
        <v>644</v>
      </c>
      <c r="L815" s="132" t="s">
        <v>112</v>
      </c>
      <c r="M815" s="138" t="s">
        <v>582</v>
      </c>
      <c r="N815" s="210" t="str">
        <f>IF(Tabela2[[#This Row],[Tipo]]="matriz",VLOOKUP(Tabela2[[#This Row],[N. de ordem]],Estatísticas!$A$66:$B$1048576,2,FALSE),"")</f>
        <v/>
      </c>
    </row>
    <row r="816" spans="2:14" ht="45.75" hidden="1">
      <c r="B816" s="352">
        <v>278</v>
      </c>
      <c r="C816" s="132" t="s">
        <v>943</v>
      </c>
      <c r="D816" s="132" t="s">
        <v>180</v>
      </c>
      <c r="E816" s="204" t="s">
        <v>1007</v>
      </c>
      <c r="F816" s="132"/>
      <c r="G816" s="135" t="s">
        <v>589</v>
      </c>
      <c r="H816" s="204" t="str">
        <f>IF(Tabela2[[#This Row],[Valor já contrado (matriz)]]=0,"Prevista","Em contratação")</f>
        <v>Em contratação</v>
      </c>
      <c r="I816" s="132" t="s">
        <v>1008</v>
      </c>
      <c r="J816" s="133" t="s">
        <v>1574</v>
      </c>
      <c r="K816" s="136">
        <v>9351.1</v>
      </c>
      <c r="L816" s="132" t="s">
        <v>112</v>
      </c>
      <c r="M816" s="138" t="s">
        <v>582</v>
      </c>
      <c r="N816" s="210">
        <f>IF(Tabela2[[#This Row],[Tipo]]="matriz",VLOOKUP(Tabela2[[#This Row],[N. de ordem]],Estatísticas!$A$66:$B$1048576,2,FALSE),"")</f>
        <v>6004.7</v>
      </c>
    </row>
    <row r="817" spans="2:14" ht="45.75" hidden="1">
      <c r="B817" s="352">
        <v>278</v>
      </c>
      <c r="C817" s="132" t="s">
        <v>943</v>
      </c>
      <c r="D817" s="132" t="s">
        <v>180</v>
      </c>
      <c r="E817" s="204" t="s">
        <v>1007</v>
      </c>
      <c r="F817" s="132" t="s">
        <v>1575</v>
      </c>
      <c r="G817" s="135" t="s">
        <v>605</v>
      </c>
      <c r="H817" s="204" t="str">
        <f>IF(Tabela2[[#This Row],[Valor já contrado (matriz)]]=0,"Prevista","Em contratação")</f>
        <v>Em contratação</v>
      </c>
      <c r="I817" s="133" t="s">
        <v>1008</v>
      </c>
      <c r="J817" s="133" t="s">
        <v>1363</v>
      </c>
      <c r="K817" s="136">
        <v>758.5</v>
      </c>
      <c r="L817" s="132" t="s">
        <v>112</v>
      </c>
      <c r="M817" s="138" t="s">
        <v>582</v>
      </c>
      <c r="N817" s="210" t="str">
        <f>IF(Tabela2[[#This Row],[Tipo]]="matriz",VLOOKUP(Tabela2[[#This Row],[N. de ordem]],Estatísticas!$A$66:$B$1048576,2,FALSE),"")</f>
        <v/>
      </c>
    </row>
    <row r="818" spans="2:14" ht="45.75" hidden="1">
      <c r="B818" s="352">
        <v>278</v>
      </c>
      <c r="C818" s="132" t="s">
        <v>943</v>
      </c>
      <c r="D818" s="132" t="s">
        <v>180</v>
      </c>
      <c r="E818" s="204" t="s">
        <v>1007</v>
      </c>
      <c r="F818" s="132" t="s">
        <v>1576</v>
      </c>
      <c r="G818" s="135" t="s">
        <v>605</v>
      </c>
      <c r="H818" s="204" t="str">
        <f>IF(Tabela2[[#This Row],[Valor já contrado (matriz)]]=0,"Prevista","Em contratação")</f>
        <v>Em contratação</v>
      </c>
      <c r="I818" s="132" t="s">
        <v>1008</v>
      </c>
      <c r="J818" s="133" t="s">
        <v>1366</v>
      </c>
      <c r="K818" s="136">
        <v>1872</v>
      </c>
      <c r="L818" s="132" t="s">
        <v>112</v>
      </c>
      <c r="M818" s="138" t="s">
        <v>582</v>
      </c>
      <c r="N818" s="210" t="str">
        <f>IF(Tabela2[[#This Row],[Tipo]]="matriz",VLOOKUP(Tabela2[[#This Row],[N. de ordem]],Estatísticas!$A$66:$B$1048576,2,FALSE),"")</f>
        <v/>
      </c>
    </row>
    <row r="819" spans="2:14" ht="45.75" hidden="1">
      <c r="B819" s="352">
        <v>278</v>
      </c>
      <c r="C819" s="132" t="s">
        <v>943</v>
      </c>
      <c r="D819" s="132" t="s">
        <v>180</v>
      </c>
      <c r="E819" s="213" t="s">
        <v>1007</v>
      </c>
      <c r="F819" s="134" t="s">
        <v>1577</v>
      </c>
      <c r="G819" s="135" t="s">
        <v>605</v>
      </c>
      <c r="H819" s="204" t="str">
        <f>IF(Tabela2[[#This Row],[Valor já contrado (matriz)]]=0,"Prevista","Em contratação")</f>
        <v>Em contratação</v>
      </c>
      <c r="I819" s="132" t="s">
        <v>1008</v>
      </c>
      <c r="J819" s="133" t="s">
        <v>1363</v>
      </c>
      <c r="K819" s="136">
        <v>910.2</v>
      </c>
      <c r="L819" s="132" t="s">
        <v>112</v>
      </c>
      <c r="M819" s="138" t="s">
        <v>582</v>
      </c>
      <c r="N819" s="210" t="str">
        <f>IF(Tabela2[[#This Row],[Tipo]]="matriz",VLOOKUP(Tabela2[[#This Row],[N. de ordem]],Estatísticas!$A$66:$B$1048576,2,FALSE),"")</f>
        <v/>
      </c>
    </row>
    <row r="820" spans="2:14" ht="45.75" hidden="1">
      <c r="B820" s="352">
        <v>278</v>
      </c>
      <c r="C820" s="132" t="s">
        <v>943</v>
      </c>
      <c r="D820" s="132" t="s">
        <v>180</v>
      </c>
      <c r="E820" s="204" t="s">
        <v>1007</v>
      </c>
      <c r="F820" s="132" t="s">
        <v>1578</v>
      </c>
      <c r="G820" s="135" t="s">
        <v>605</v>
      </c>
      <c r="H820" s="204" t="str">
        <f>IF(Tabela2[[#This Row],[Valor já contrado (matriz)]]=0,"Prevista","Em contratação")</f>
        <v>Em contratação</v>
      </c>
      <c r="I820" s="132" t="s">
        <v>1008</v>
      </c>
      <c r="J820" s="133" t="s">
        <v>1320</v>
      </c>
      <c r="K820" s="136">
        <v>1746.5</v>
      </c>
      <c r="L820" s="132" t="s">
        <v>112</v>
      </c>
      <c r="M820" s="138" t="s">
        <v>582</v>
      </c>
      <c r="N820" s="210" t="str">
        <f>IF(Tabela2[[#This Row],[Tipo]]="matriz",VLOOKUP(Tabela2[[#This Row],[N. de ordem]],Estatísticas!$A$66:$B$1048576,2,FALSE),"")</f>
        <v/>
      </c>
    </row>
    <row r="821" spans="2:14" ht="45.75" hidden="1">
      <c r="B821" s="352">
        <v>278</v>
      </c>
      <c r="C821" s="132" t="s">
        <v>943</v>
      </c>
      <c r="D821" s="132" t="s">
        <v>180</v>
      </c>
      <c r="E821" s="204" t="s">
        <v>1007</v>
      </c>
      <c r="F821" s="132" t="s">
        <v>1579</v>
      </c>
      <c r="G821" s="135" t="s">
        <v>605</v>
      </c>
      <c r="H821" s="215" t="str">
        <f>IF(Tabela2[[#This Row],[Valor já contrado (matriz)]]=0,"Prevista","Em contratação")</f>
        <v>Em contratação</v>
      </c>
      <c r="I821" s="132" t="s">
        <v>1008</v>
      </c>
      <c r="J821" s="133" t="s">
        <v>1320</v>
      </c>
      <c r="K821" s="136">
        <v>717.5</v>
      </c>
      <c r="L821" s="132" t="s">
        <v>112</v>
      </c>
      <c r="M821" s="138" t="s">
        <v>582</v>
      </c>
      <c r="N821" s="210" t="str">
        <f>IF(Tabela2[[#This Row],[Tipo]]="matriz",VLOOKUP(Tabela2[[#This Row],[N. de ordem]],Estatísticas!$A$66:$B$1048576,2,FALSE),"")</f>
        <v/>
      </c>
    </row>
    <row r="822" spans="2:14" ht="45.75" hidden="1">
      <c r="B822" s="352">
        <v>279</v>
      </c>
      <c r="C822" s="132" t="s">
        <v>946</v>
      </c>
      <c r="D822" s="132" t="s">
        <v>180</v>
      </c>
      <c r="E822" s="204" t="s">
        <v>1007</v>
      </c>
      <c r="F822" s="132"/>
      <c r="G822" s="135" t="s">
        <v>589</v>
      </c>
      <c r="H822" s="204" t="str">
        <f>IF(Tabela2[[#This Row],[Valor já contrado (matriz)]]=0,"Prevista","Em contratação")</f>
        <v>Em contratação</v>
      </c>
      <c r="I822" s="132" t="s">
        <v>1008</v>
      </c>
      <c r="J822" s="133" t="s">
        <v>1580</v>
      </c>
      <c r="K822" s="136">
        <v>7227</v>
      </c>
      <c r="L822" s="132" t="s">
        <v>112</v>
      </c>
      <c r="M822" s="138" t="s">
        <v>582</v>
      </c>
      <c r="N822" s="210">
        <f>IF(Tabela2[[#This Row],[Tipo]]="matriz",VLOOKUP(Tabela2[[#This Row],[N. de ordem]],Estatísticas!$A$66:$B$1048576,2,FALSE),"")</f>
        <v>20575.050000000003</v>
      </c>
    </row>
    <row r="823" spans="2:14" ht="45.75" hidden="1">
      <c r="B823" s="352">
        <v>279</v>
      </c>
      <c r="C823" s="132" t="s">
        <v>946</v>
      </c>
      <c r="D823" s="132" t="s">
        <v>180</v>
      </c>
      <c r="E823" s="204" t="s">
        <v>1007</v>
      </c>
      <c r="F823" s="132" t="s">
        <v>1581</v>
      </c>
      <c r="G823" s="135" t="s">
        <v>605</v>
      </c>
      <c r="H823" s="141" t="s">
        <v>626</v>
      </c>
      <c r="I823" s="132" t="s">
        <v>1008</v>
      </c>
      <c r="J823" s="133" t="s">
        <v>1320</v>
      </c>
      <c r="K823" s="136">
        <v>995.75</v>
      </c>
      <c r="L823" s="132" t="s">
        <v>112</v>
      </c>
      <c r="M823" s="138" t="s">
        <v>582</v>
      </c>
      <c r="N823" s="210" t="str">
        <f>IF(Tabela2[[#This Row],[Tipo]]="matriz",VLOOKUP(Tabela2[[#This Row],[N. de ordem]],Estatísticas!$A$66:$B$1048576,2,FALSE),"")</f>
        <v/>
      </c>
    </row>
    <row r="824" spans="2:14" ht="45.75" hidden="1">
      <c r="B824" s="352">
        <v>279</v>
      </c>
      <c r="C824" s="132" t="s">
        <v>946</v>
      </c>
      <c r="D824" s="132" t="s">
        <v>180</v>
      </c>
      <c r="E824" s="204" t="s">
        <v>1007</v>
      </c>
      <c r="F824" s="132" t="s">
        <v>1582</v>
      </c>
      <c r="G824" s="135" t="s">
        <v>605</v>
      </c>
      <c r="H824" s="132" t="s">
        <v>626</v>
      </c>
      <c r="I824" s="132" t="s">
        <v>1008</v>
      </c>
      <c r="J824" s="133" t="s">
        <v>1420</v>
      </c>
      <c r="K824" s="136">
        <v>3430</v>
      </c>
      <c r="L824" s="132" t="s">
        <v>112</v>
      </c>
      <c r="M824" s="138" t="s">
        <v>582</v>
      </c>
      <c r="N824" s="210" t="str">
        <f>IF(Tabela2[[#This Row],[Tipo]]="matriz",VLOOKUP(Tabela2[[#This Row],[N. de ordem]],Estatísticas!$A$66:$B$1048576,2,FALSE),"")</f>
        <v/>
      </c>
    </row>
    <row r="825" spans="2:14" ht="45.75" hidden="1">
      <c r="B825" s="352">
        <v>279</v>
      </c>
      <c r="C825" s="132" t="s">
        <v>946</v>
      </c>
      <c r="D825" s="132" t="s">
        <v>180</v>
      </c>
      <c r="E825" s="204" t="s">
        <v>1007</v>
      </c>
      <c r="F825" s="132" t="s">
        <v>1583</v>
      </c>
      <c r="G825" s="135" t="s">
        <v>605</v>
      </c>
      <c r="H825" s="141" t="s">
        <v>626</v>
      </c>
      <c r="I825" s="132" t="s">
        <v>1008</v>
      </c>
      <c r="J825" s="133" t="s">
        <v>1584</v>
      </c>
      <c r="K825" s="136">
        <v>3234</v>
      </c>
      <c r="L825" s="132" t="s">
        <v>112</v>
      </c>
      <c r="M825" s="138" t="s">
        <v>582</v>
      </c>
      <c r="N825" s="210" t="str">
        <f>IF(Tabela2[[#This Row],[Tipo]]="matriz",VLOOKUP(Tabela2[[#This Row],[N. de ordem]],Estatísticas!$A$66:$B$1048576,2,FALSE),"")</f>
        <v/>
      </c>
    </row>
    <row r="826" spans="2:14" ht="45.75" hidden="1">
      <c r="B826" s="352">
        <v>279</v>
      </c>
      <c r="C826" s="132" t="s">
        <v>946</v>
      </c>
      <c r="D826" s="132" t="s">
        <v>180</v>
      </c>
      <c r="E826" s="204" t="s">
        <v>1007</v>
      </c>
      <c r="F826" s="132" t="s">
        <v>1585</v>
      </c>
      <c r="G826" s="135" t="s">
        <v>605</v>
      </c>
      <c r="H826" s="132" t="s">
        <v>626</v>
      </c>
      <c r="I826" s="132" t="s">
        <v>1008</v>
      </c>
      <c r="J826" s="133" t="s">
        <v>1311</v>
      </c>
      <c r="K826" s="136">
        <v>938.85</v>
      </c>
      <c r="L826" s="132" t="s">
        <v>112</v>
      </c>
      <c r="M826" s="138" t="s">
        <v>582</v>
      </c>
      <c r="N826" s="210" t="str">
        <f>IF(Tabela2[[#This Row],[Tipo]]="matriz",VLOOKUP(Tabela2[[#This Row],[N. de ordem]],Estatísticas!$A$66:$B$1048576,2,FALSE),"")</f>
        <v/>
      </c>
    </row>
    <row r="827" spans="2:14" ht="45.75" hidden="1">
      <c r="B827" s="352">
        <v>279</v>
      </c>
      <c r="C827" s="132" t="s">
        <v>946</v>
      </c>
      <c r="D827" s="132" t="s">
        <v>180</v>
      </c>
      <c r="E827" s="204" t="s">
        <v>1007</v>
      </c>
      <c r="F827" s="132" t="s">
        <v>1586</v>
      </c>
      <c r="G827" s="135" t="s">
        <v>605</v>
      </c>
      <c r="H827" s="132" t="s">
        <v>626</v>
      </c>
      <c r="I827" s="132" t="s">
        <v>1008</v>
      </c>
      <c r="J827" s="133" t="s">
        <v>1587</v>
      </c>
      <c r="K827" s="136">
        <v>1735.45</v>
      </c>
      <c r="L827" s="132" t="s">
        <v>112</v>
      </c>
      <c r="M827" s="138" t="s">
        <v>582</v>
      </c>
      <c r="N827" s="210" t="str">
        <f>IF(Tabela2[[#This Row],[Tipo]]="matriz",VLOOKUP(Tabela2[[#This Row],[N. de ordem]],Estatísticas!$A$66:$B$1048576,2,FALSE),"")</f>
        <v/>
      </c>
    </row>
    <row r="828" spans="2:14" ht="45.75" hidden="1">
      <c r="B828" s="352">
        <v>279</v>
      </c>
      <c r="C828" s="132" t="s">
        <v>946</v>
      </c>
      <c r="D828" s="132" t="s">
        <v>180</v>
      </c>
      <c r="E828" s="204" t="s">
        <v>1007</v>
      </c>
      <c r="F828" s="132" t="s">
        <v>1588</v>
      </c>
      <c r="G828" s="135" t="s">
        <v>605</v>
      </c>
      <c r="H828" s="141" t="s">
        <v>626</v>
      </c>
      <c r="I828" s="132" t="s">
        <v>1008</v>
      </c>
      <c r="J828" s="133" t="s">
        <v>1589</v>
      </c>
      <c r="K828" s="136">
        <v>4888</v>
      </c>
      <c r="L828" s="132" t="s">
        <v>112</v>
      </c>
      <c r="M828" s="138" t="s">
        <v>582</v>
      </c>
      <c r="N828" s="210" t="str">
        <f>IF(Tabela2[[#This Row],[Tipo]]="matriz",VLOOKUP(Tabela2[[#This Row],[N. de ordem]],Estatísticas!$A$66:$B$1048576,2,FALSE),"")</f>
        <v/>
      </c>
    </row>
    <row r="829" spans="2:14" ht="45.75" hidden="1">
      <c r="B829" s="352">
        <v>279</v>
      </c>
      <c r="C829" s="132" t="s">
        <v>946</v>
      </c>
      <c r="D829" s="132" t="s">
        <v>180</v>
      </c>
      <c r="E829" s="204" t="s">
        <v>1007</v>
      </c>
      <c r="F829" s="132" t="s">
        <v>1590</v>
      </c>
      <c r="G829" s="135" t="s">
        <v>605</v>
      </c>
      <c r="H829" s="132" t="s">
        <v>626</v>
      </c>
      <c r="I829" s="132" t="s">
        <v>1008</v>
      </c>
      <c r="J829" s="133" t="s">
        <v>1591</v>
      </c>
      <c r="K829" s="136">
        <v>1363</v>
      </c>
      <c r="L829" s="132" t="s">
        <v>112</v>
      </c>
      <c r="M829" s="138" t="s">
        <v>582</v>
      </c>
      <c r="N829" s="210" t="str">
        <f>IF(Tabela2[[#This Row],[Tipo]]="matriz",VLOOKUP(Tabela2[[#This Row],[N. de ordem]],Estatísticas!$A$66:$B$1048576,2,FALSE),"")</f>
        <v/>
      </c>
    </row>
    <row r="830" spans="2:14" ht="45.75" hidden="1">
      <c r="B830" s="352">
        <v>279</v>
      </c>
      <c r="C830" s="132" t="s">
        <v>946</v>
      </c>
      <c r="D830" s="132" t="s">
        <v>180</v>
      </c>
      <c r="E830" s="204" t="s">
        <v>1007</v>
      </c>
      <c r="F830" s="132" t="s">
        <v>1592</v>
      </c>
      <c r="G830" s="135" t="s">
        <v>605</v>
      </c>
      <c r="H830" s="141" t="s">
        <v>626</v>
      </c>
      <c r="I830" s="132" t="s">
        <v>1008</v>
      </c>
      <c r="J830" s="133" t="s">
        <v>1450</v>
      </c>
      <c r="K830" s="136">
        <v>3120</v>
      </c>
      <c r="L830" s="132" t="s">
        <v>112</v>
      </c>
      <c r="M830" s="138" t="s">
        <v>582</v>
      </c>
      <c r="N830" s="210" t="str">
        <f>IF(Tabela2[[#This Row],[Tipo]]="matriz",VLOOKUP(Tabela2[[#This Row],[N. de ordem]],Estatísticas!$A$66:$B$1048576,2,FALSE),"")</f>
        <v/>
      </c>
    </row>
    <row r="831" spans="2:14" ht="45.75" hidden="1">
      <c r="B831" s="352">
        <v>279</v>
      </c>
      <c r="C831" s="132" t="s">
        <v>946</v>
      </c>
      <c r="D831" s="132" t="s">
        <v>180</v>
      </c>
      <c r="E831" s="204" t="s">
        <v>1007</v>
      </c>
      <c r="F831" s="132" t="s">
        <v>1593</v>
      </c>
      <c r="G831" s="135" t="s">
        <v>605</v>
      </c>
      <c r="H831" s="132" t="s">
        <v>626</v>
      </c>
      <c r="I831" s="141" t="s">
        <v>1008</v>
      </c>
      <c r="J831" s="133" t="s">
        <v>1453</v>
      </c>
      <c r="K831" s="136">
        <v>870</v>
      </c>
      <c r="L831" s="132" t="s">
        <v>112</v>
      </c>
      <c r="M831" s="138" t="s">
        <v>582</v>
      </c>
      <c r="N831" s="210" t="str">
        <f>IF(Tabela2[[#This Row],[Tipo]]="matriz",VLOOKUP(Tabela2[[#This Row],[N. de ordem]],Estatísticas!$A$66:$B$1048576,2,FALSE),"")</f>
        <v/>
      </c>
    </row>
    <row r="832" spans="2:14" ht="45.75" hidden="1">
      <c r="B832" s="352">
        <v>280</v>
      </c>
      <c r="C832" s="132" t="s">
        <v>1594</v>
      </c>
      <c r="D832" s="132" t="s">
        <v>180</v>
      </c>
      <c r="E832" s="204" t="s">
        <v>1007</v>
      </c>
      <c r="F832" s="132"/>
      <c r="G832" s="135" t="s">
        <v>589</v>
      </c>
      <c r="H832" s="219" t="str">
        <f>IF(Tabela2[[#This Row],[Valor já contrado (matriz)]]=0,"Prevista","Em contratação")</f>
        <v>Em contratação</v>
      </c>
      <c r="I832" s="141" t="s">
        <v>1008</v>
      </c>
      <c r="J832" s="133" t="s">
        <v>1595</v>
      </c>
      <c r="K832" s="136">
        <v>19518.400000000001</v>
      </c>
      <c r="L832" s="132" t="s">
        <v>112</v>
      </c>
      <c r="M832" s="138" t="s">
        <v>582</v>
      </c>
      <c r="N832" s="210">
        <f>IF(Tabela2[[#This Row],[Tipo]]="matriz",VLOOKUP(Tabela2[[#This Row],[N. de ordem]],Estatísticas!$A$66:$B$1048576,2,FALSE),"")</f>
        <v>3895</v>
      </c>
    </row>
    <row r="833" spans="2:14" ht="45.75" hidden="1">
      <c r="B833" s="352">
        <v>280</v>
      </c>
      <c r="C833" s="132" t="s">
        <v>1594</v>
      </c>
      <c r="D833" s="132" t="s">
        <v>180</v>
      </c>
      <c r="E833" s="204" t="s">
        <v>1007</v>
      </c>
      <c r="F833" s="132" t="s">
        <v>1596</v>
      </c>
      <c r="G833" s="135" t="s">
        <v>605</v>
      </c>
      <c r="H833" s="204" t="str">
        <f>IF(Tabela2[[#This Row],[Valor já contrado (matriz)]]=0,"Prevista","Em contratação")</f>
        <v>Em contratação</v>
      </c>
      <c r="I833" s="141" t="s">
        <v>1008</v>
      </c>
      <c r="J833" s="133" t="s">
        <v>1323</v>
      </c>
      <c r="K833" s="136">
        <v>1120</v>
      </c>
      <c r="L833" s="132" t="s">
        <v>112</v>
      </c>
      <c r="M833" s="138" t="s">
        <v>582</v>
      </c>
      <c r="N833" s="210" t="str">
        <f>IF(Tabela2[[#This Row],[Tipo]]="matriz",VLOOKUP(Tabela2[[#This Row],[N. de ordem]],Estatísticas!$A$66:$B$1048576,2,FALSE),"")</f>
        <v/>
      </c>
    </row>
    <row r="834" spans="2:14" ht="45.75" hidden="1">
      <c r="B834" s="352">
        <v>280</v>
      </c>
      <c r="C834" s="132" t="s">
        <v>1594</v>
      </c>
      <c r="D834" s="132" t="s">
        <v>180</v>
      </c>
      <c r="E834" s="204" t="s">
        <v>1007</v>
      </c>
      <c r="F834" s="132" t="s">
        <v>1597</v>
      </c>
      <c r="G834" s="135" t="s">
        <v>605</v>
      </c>
      <c r="H834" s="204" t="str">
        <f>IF(Tabela2[[#This Row],[Valor já contrado (matriz)]]=0,"Prevista","Em contratação")</f>
        <v>Em contratação</v>
      </c>
      <c r="I834" s="141" t="s">
        <v>1008</v>
      </c>
      <c r="J834" s="133" t="s">
        <v>1450</v>
      </c>
      <c r="K834" s="136">
        <v>2775</v>
      </c>
      <c r="L834" s="132" t="s">
        <v>112</v>
      </c>
      <c r="M834" s="138" t="s">
        <v>582</v>
      </c>
      <c r="N834" s="210" t="str">
        <f>IF(Tabela2[[#This Row],[Tipo]]="matriz",VLOOKUP(Tabela2[[#This Row],[N. de ordem]],Estatísticas!$A$66:$B$1048576,2,FALSE),"")</f>
        <v/>
      </c>
    </row>
    <row r="835" spans="2:14" ht="45.75" hidden="1">
      <c r="B835" s="352">
        <v>281</v>
      </c>
      <c r="C835" s="132" t="s">
        <v>947</v>
      </c>
      <c r="D835" s="132" t="s">
        <v>180</v>
      </c>
      <c r="E835" s="213" t="s">
        <v>1007</v>
      </c>
      <c r="F835" s="134"/>
      <c r="G835" s="135" t="s">
        <v>589</v>
      </c>
      <c r="H835" s="204" t="str">
        <f>IF(Tabela2[[#This Row],[Valor já contrado (matriz)]]=0,"Prevista","Em contratação")</f>
        <v>Em contratação</v>
      </c>
      <c r="I835" s="141" t="s">
        <v>1008</v>
      </c>
      <c r="J835" s="133" t="s">
        <v>1009</v>
      </c>
      <c r="K835" s="136">
        <v>16115.73</v>
      </c>
      <c r="L835" s="132" t="s">
        <v>112</v>
      </c>
      <c r="M835" s="138" t="s">
        <v>582</v>
      </c>
      <c r="N835" s="210">
        <f>IF(Tabela2[[#This Row],[Tipo]]="matriz",VLOOKUP(Tabela2[[#This Row],[N. de ordem]],Estatísticas!$A$66:$B$1048576,2,FALSE),"")</f>
        <v>32847.199999999997</v>
      </c>
    </row>
    <row r="836" spans="2:14" ht="45.75" hidden="1">
      <c r="B836" s="352">
        <v>281</v>
      </c>
      <c r="C836" s="132" t="s">
        <v>947</v>
      </c>
      <c r="D836" s="132" t="s">
        <v>180</v>
      </c>
      <c r="E836" s="213" t="s">
        <v>1007</v>
      </c>
      <c r="F836" s="134" t="s">
        <v>1598</v>
      </c>
      <c r="G836" s="135" t="s">
        <v>605</v>
      </c>
      <c r="H836" s="204" t="str">
        <f>IF(Tabela2[[#This Row],[Valor já contrado (matriz)]]=0,"Prevista","Em contratação")</f>
        <v>Em contratação</v>
      </c>
      <c r="I836" s="141" t="s">
        <v>1008</v>
      </c>
      <c r="J836" s="133" t="s">
        <v>1068</v>
      </c>
      <c r="K836" s="136">
        <v>3854.4</v>
      </c>
      <c r="L836" s="132" t="s">
        <v>112</v>
      </c>
      <c r="M836" s="138" t="s">
        <v>582</v>
      </c>
      <c r="N836" s="210" t="str">
        <f>IF(Tabela2[[#This Row],[Tipo]]="matriz",VLOOKUP(Tabela2[[#This Row],[N. de ordem]],Estatísticas!$A$66:$B$1048576,2,FALSE),"")</f>
        <v/>
      </c>
    </row>
    <row r="837" spans="2:14" ht="45.75" hidden="1">
      <c r="B837" s="352">
        <v>281</v>
      </c>
      <c r="C837" s="132" t="s">
        <v>947</v>
      </c>
      <c r="D837" s="132" t="s">
        <v>180</v>
      </c>
      <c r="E837" s="213" t="s">
        <v>1007</v>
      </c>
      <c r="F837" s="134" t="s">
        <v>1599</v>
      </c>
      <c r="G837" s="135" t="s">
        <v>605</v>
      </c>
      <c r="H837" s="204" t="str">
        <f>IF(Tabela2[[#This Row],[Valor já contrado (matriz)]]=0,"Prevista","Em contratação")</f>
        <v>Em contratação</v>
      </c>
      <c r="I837" s="141" t="s">
        <v>1008</v>
      </c>
      <c r="J837" s="133" t="s">
        <v>1384</v>
      </c>
      <c r="K837" s="136">
        <v>6103.2</v>
      </c>
      <c r="L837" s="132" t="s">
        <v>112</v>
      </c>
      <c r="M837" s="138" t="s">
        <v>582</v>
      </c>
      <c r="N837" s="210" t="str">
        <f>IF(Tabela2[[#This Row],[Tipo]]="matriz",VLOOKUP(Tabela2[[#This Row],[N. de ordem]],Estatísticas!$A$66:$B$1048576,2,FALSE),"")</f>
        <v/>
      </c>
    </row>
    <row r="838" spans="2:14" ht="45.75" hidden="1">
      <c r="B838" s="352">
        <v>281</v>
      </c>
      <c r="C838" s="132" t="s">
        <v>947</v>
      </c>
      <c r="D838" s="132" t="s">
        <v>180</v>
      </c>
      <c r="E838" s="213" t="s">
        <v>1007</v>
      </c>
      <c r="F838" s="134" t="s">
        <v>1600</v>
      </c>
      <c r="G838" s="135" t="s">
        <v>605</v>
      </c>
      <c r="H838" s="204" t="str">
        <f>IF(Tabela2[[#This Row],[Valor já contrado (matriz)]]=0,"Prevista","Em contratação")</f>
        <v>Em contratação</v>
      </c>
      <c r="I838" s="141" t="s">
        <v>1008</v>
      </c>
      <c r="J838" s="133" t="s">
        <v>1384</v>
      </c>
      <c r="K838" s="136">
        <v>3414</v>
      </c>
      <c r="L838" s="132" t="s">
        <v>112</v>
      </c>
      <c r="M838" s="138" t="s">
        <v>582</v>
      </c>
      <c r="N838" s="210" t="str">
        <f>IF(Tabela2[[#This Row],[Tipo]]="matriz",VLOOKUP(Tabela2[[#This Row],[N. de ordem]],Estatísticas!$A$66:$B$1048576,2,FALSE),"")</f>
        <v/>
      </c>
    </row>
    <row r="839" spans="2:14" ht="45.75" hidden="1">
      <c r="B839" s="352">
        <v>281</v>
      </c>
      <c r="C839" s="132" t="s">
        <v>947</v>
      </c>
      <c r="D839" s="132" t="s">
        <v>180</v>
      </c>
      <c r="E839" s="213" t="s">
        <v>1007</v>
      </c>
      <c r="F839" s="134" t="s">
        <v>1601</v>
      </c>
      <c r="G839" s="135" t="s">
        <v>605</v>
      </c>
      <c r="H839" s="204" t="str">
        <f>IF(Tabela2[[#This Row],[Valor já contrado (matriz)]]=0,"Prevista","Em contratação")</f>
        <v>Em contratação</v>
      </c>
      <c r="I839" s="141" t="s">
        <v>1008</v>
      </c>
      <c r="J839" s="133" t="s">
        <v>1066</v>
      </c>
      <c r="K839" s="136">
        <v>1138</v>
      </c>
      <c r="L839" s="132" t="s">
        <v>112</v>
      </c>
      <c r="M839" s="138" t="s">
        <v>582</v>
      </c>
      <c r="N839" s="210" t="str">
        <f>IF(Tabela2[[#This Row],[Tipo]]="matriz",VLOOKUP(Tabela2[[#This Row],[N. de ordem]],Estatísticas!$A$66:$B$1048576,2,FALSE),"")</f>
        <v/>
      </c>
    </row>
    <row r="840" spans="2:14" ht="45.75" hidden="1">
      <c r="B840" s="352">
        <v>281</v>
      </c>
      <c r="C840" s="132" t="s">
        <v>947</v>
      </c>
      <c r="D840" s="132" t="s">
        <v>180</v>
      </c>
      <c r="E840" s="213" t="s">
        <v>1007</v>
      </c>
      <c r="F840" s="134" t="s">
        <v>1602</v>
      </c>
      <c r="G840" s="135" t="s">
        <v>605</v>
      </c>
      <c r="H840" s="204" t="str">
        <f>IF(Tabela2[[#This Row],[Valor já contrado (matriz)]]=0,"Prevista","Em contratação")</f>
        <v>Em contratação</v>
      </c>
      <c r="I840" s="141" t="s">
        <v>1008</v>
      </c>
      <c r="J840" s="133" t="s">
        <v>1066</v>
      </c>
      <c r="K840" s="136">
        <v>2034.4</v>
      </c>
      <c r="L840" s="132" t="s">
        <v>112</v>
      </c>
      <c r="M840" s="138" t="s">
        <v>582</v>
      </c>
      <c r="N840" s="210" t="str">
        <f>IF(Tabela2[[#This Row],[Tipo]]="matriz",VLOOKUP(Tabela2[[#This Row],[N. de ordem]],Estatísticas!$A$66:$B$1048576,2,FALSE),"")</f>
        <v/>
      </c>
    </row>
    <row r="841" spans="2:14" ht="45.75" hidden="1">
      <c r="B841" s="352">
        <v>281</v>
      </c>
      <c r="C841" s="132" t="s">
        <v>947</v>
      </c>
      <c r="D841" s="132" t="s">
        <v>180</v>
      </c>
      <c r="E841" s="213" t="s">
        <v>1007</v>
      </c>
      <c r="F841" s="134" t="s">
        <v>1603</v>
      </c>
      <c r="G841" s="135" t="s">
        <v>605</v>
      </c>
      <c r="H841" s="204" t="str">
        <f>IF(Tabela2[[#This Row],[Valor já contrado (matriz)]]=0,"Prevista","Em contratação")</f>
        <v>Em contratação</v>
      </c>
      <c r="I841" s="141" t="s">
        <v>1008</v>
      </c>
      <c r="J841" s="133" t="s">
        <v>1068</v>
      </c>
      <c r="K841" s="136">
        <v>2276</v>
      </c>
      <c r="L841" s="132" t="s">
        <v>112</v>
      </c>
      <c r="M841" s="138" t="s">
        <v>582</v>
      </c>
      <c r="N841" s="210" t="str">
        <f>IF(Tabela2[[#This Row],[Tipo]]="matriz",VLOOKUP(Tabela2[[#This Row],[N. de ordem]],Estatísticas!$A$66:$B$1048576,2,FALSE),"")</f>
        <v/>
      </c>
    </row>
    <row r="842" spans="2:14" ht="45.75" hidden="1">
      <c r="B842" s="352">
        <v>281</v>
      </c>
      <c r="C842" s="132" t="s">
        <v>947</v>
      </c>
      <c r="D842" s="132" t="s">
        <v>180</v>
      </c>
      <c r="E842" s="213" t="s">
        <v>1007</v>
      </c>
      <c r="F842" s="134" t="s">
        <v>1604</v>
      </c>
      <c r="G842" s="135" t="s">
        <v>605</v>
      </c>
      <c r="H842" s="204" t="str">
        <f>IF(Tabela2[[#This Row],[Valor já contrado (matriz)]]=0,"Prevista","Em contratação")</f>
        <v>Em contratação</v>
      </c>
      <c r="I842" s="141" t="s">
        <v>1008</v>
      </c>
      <c r="J842" s="133" t="s">
        <v>1068</v>
      </c>
      <c r="K842" s="136">
        <v>3855.2</v>
      </c>
      <c r="L842" s="132" t="s">
        <v>112</v>
      </c>
      <c r="M842" s="138" t="s">
        <v>582</v>
      </c>
      <c r="N842" s="210" t="str">
        <f>IF(Tabela2[[#This Row],[Tipo]]="matriz",VLOOKUP(Tabela2[[#This Row],[N. de ordem]],Estatísticas!$A$66:$B$1048576,2,FALSE),"")</f>
        <v/>
      </c>
    </row>
    <row r="843" spans="2:14" ht="45.75" hidden="1">
      <c r="B843" s="352">
        <v>281</v>
      </c>
      <c r="C843" s="132" t="s">
        <v>947</v>
      </c>
      <c r="D843" s="132" t="s">
        <v>180</v>
      </c>
      <c r="E843" s="213" t="s">
        <v>1007</v>
      </c>
      <c r="F843" s="134" t="s">
        <v>1605</v>
      </c>
      <c r="G843" s="135" t="s">
        <v>605</v>
      </c>
      <c r="H843" s="204" t="str">
        <f>IF(Tabela2[[#This Row],[Valor já contrado (matriz)]]=0,"Prevista","Em contratação")</f>
        <v>Em contratação</v>
      </c>
      <c r="I843" s="141" t="s">
        <v>1008</v>
      </c>
      <c r="J843" s="133" t="s">
        <v>1068</v>
      </c>
      <c r="K843" s="136">
        <v>4068.8</v>
      </c>
      <c r="L843" s="132" t="s">
        <v>112</v>
      </c>
      <c r="M843" s="138" t="s">
        <v>582</v>
      </c>
      <c r="N843" s="210" t="str">
        <f>IF(Tabela2[[#This Row],[Tipo]]="matriz",VLOOKUP(Tabela2[[#This Row],[N. de ordem]],Estatísticas!$A$66:$B$1048576,2,FALSE),"")</f>
        <v/>
      </c>
    </row>
    <row r="844" spans="2:14" ht="45.75" hidden="1">
      <c r="B844" s="352">
        <v>281</v>
      </c>
      <c r="C844" s="132" t="s">
        <v>947</v>
      </c>
      <c r="D844" s="132" t="s">
        <v>180</v>
      </c>
      <c r="E844" s="213" t="s">
        <v>1007</v>
      </c>
      <c r="F844" s="134" t="s">
        <v>1606</v>
      </c>
      <c r="G844" s="135" t="s">
        <v>605</v>
      </c>
      <c r="H844" s="204" t="str">
        <f>IF(Tabela2[[#This Row],[Valor já contrado (matriz)]]=0,"Prevista","Em contratação")</f>
        <v>Em contratação</v>
      </c>
      <c r="I844" s="141" t="s">
        <v>1008</v>
      </c>
      <c r="J844" s="133" t="s">
        <v>1068</v>
      </c>
      <c r="K844" s="136">
        <v>4068.8</v>
      </c>
      <c r="L844" s="132" t="s">
        <v>112</v>
      </c>
      <c r="M844" s="138" t="s">
        <v>582</v>
      </c>
      <c r="N844" s="210" t="str">
        <f>IF(Tabela2[[#This Row],[Tipo]]="matriz",VLOOKUP(Tabela2[[#This Row],[N. de ordem]],Estatísticas!$A$66:$B$1048576,2,FALSE),"")</f>
        <v/>
      </c>
    </row>
    <row r="845" spans="2:14" ht="45.75" hidden="1">
      <c r="B845" s="352">
        <v>281</v>
      </c>
      <c r="C845" s="132" t="s">
        <v>947</v>
      </c>
      <c r="D845" s="132" t="s">
        <v>180</v>
      </c>
      <c r="E845" s="213" t="s">
        <v>1007</v>
      </c>
      <c r="F845" s="134" t="s">
        <v>1607</v>
      </c>
      <c r="G845" s="135" t="s">
        <v>605</v>
      </c>
      <c r="H845" s="204" t="str">
        <f>IF(Tabela2[[#This Row],[Valor já contrado (matriz)]]=0,"Prevista","Em contratação")</f>
        <v>Em contratação</v>
      </c>
      <c r="I845" s="141" t="s">
        <v>1008</v>
      </c>
      <c r="J845" s="133" t="s">
        <v>1066</v>
      </c>
      <c r="K845" s="136">
        <v>2034.4</v>
      </c>
      <c r="L845" s="132" t="s">
        <v>112</v>
      </c>
      <c r="M845" s="138" t="s">
        <v>582</v>
      </c>
      <c r="N845" s="210" t="str">
        <f>IF(Tabela2[[#This Row],[Tipo]]="matriz",VLOOKUP(Tabela2[[#This Row],[N. de ordem]],Estatísticas!$A$66:$B$1048576,2,FALSE),"")</f>
        <v/>
      </c>
    </row>
    <row r="846" spans="2:14" ht="45.75" hidden="1">
      <c r="B846" s="352">
        <v>282</v>
      </c>
      <c r="C846" s="132" t="s">
        <v>1608</v>
      </c>
      <c r="D846" s="132" t="s">
        <v>180</v>
      </c>
      <c r="E846" s="213" t="s">
        <v>1007</v>
      </c>
      <c r="F846" s="134"/>
      <c r="G846" s="135" t="s">
        <v>589</v>
      </c>
      <c r="H846" s="204" t="str">
        <f>IF(Tabela2[[#This Row],[Valor já contrado (matriz)]]=0,"Prevista","Em contratação")</f>
        <v>Em contratação</v>
      </c>
      <c r="I846" s="141" t="s">
        <v>1008</v>
      </c>
      <c r="J846" s="133" t="s">
        <v>1609</v>
      </c>
      <c r="K846" s="136">
        <v>9041.7800000000007</v>
      </c>
      <c r="L846" s="132" t="s">
        <v>112</v>
      </c>
      <c r="M846" s="138" t="s">
        <v>582</v>
      </c>
      <c r="N846" s="210">
        <f>IF(Tabela2[[#This Row],[Tipo]]="matriz",VLOOKUP(Tabela2[[#This Row],[N. de ordem]],Estatísticas!$A$66:$B$1048576,2,FALSE),"")</f>
        <v>14564.97</v>
      </c>
    </row>
    <row r="847" spans="2:14" ht="45.75" hidden="1">
      <c r="B847" s="352">
        <v>282</v>
      </c>
      <c r="C847" s="132" t="s">
        <v>1608</v>
      </c>
      <c r="D847" s="132" t="s">
        <v>180</v>
      </c>
      <c r="E847" s="213" t="s">
        <v>1007</v>
      </c>
      <c r="F847" s="134" t="s">
        <v>1610</v>
      </c>
      <c r="G847" s="135" t="s">
        <v>605</v>
      </c>
      <c r="H847" s="204" t="str">
        <f>IF(Tabela2[[#This Row],[Valor já contrado (matriz)]]=0,"Prevista","Em contratação")</f>
        <v>Em contratação</v>
      </c>
      <c r="I847" s="141" t="s">
        <v>1008</v>
      </c>
      <c r="J847" s="133" t="s">
        <v>1611</v>
      </c>
      <c r="K847" s="136">
        <v>3800</v>
      </c>
      <c r="L847" s="132" t="s">
        <v>112</v>
      </c>
      <c r="M847" s="138" t="s">
        <v>582</v>
      </c>
      <c r="N847" s="210" t="str">
        <f>IF(Tabela2[[#This Row],[Tipo]]="matriz",VLOOKUP(Tabela2[[#This Row],[N. de ordem]],Estatísticas!$A$66:$B$1048576,2,FALSE),"")</f>
        <v/>
      </c>
    </row>
    <row r="848" spans="2:14" ht="45.75" hidden="1">
      <c r="B848" s="352">
        <v>282</v>
      </c>
      <c r="C848" s="132" t="s">
        <v>1608</v>
      </c>
      <c r="D848" s="132" t="s">
        <v>180</v>
      </c>
      <c r="E848" s="213" t="s">
        <v>1007</v>
      </c>
      <c r="F848" s="134" t="s">
        <v>1612</v>
      </c>
      <c r="G848" s="135" t="s">
        <v>605</v>
      </c>
      <c r="H848" s="204" t="str">
        <f>IF(Tabela2[[#This Row],[Valor já contrado (matriz)]]=0,"Prevista","Em contratação")</f>
        <v>Em contratação</v>
      </c>
      <c r="I848" s="141" t="s">
        <v>1008</v>
      </c>
      <c r="J848" s="133" t="s">
        <v>1320</v>
      </c>
      <c r="K848" s="136">
        <v>808.85</v>
      </c>
      <c r="L848" s="132" t="s">
        <v>112</v>
      </c>
      <c r="M848" s="138" t="s">
        <v>582</v>
      </c>
      <c r="N848" s="210" t="str">
        <f>IF(Tabela2[[#This Row],[Tipo]]="matriz",VLOOKUP(Tabela2[[#This Row],[N. de ordem]],Estatísticas!$A$66:$B$1048576,2,FALSE),"")</f>
        <v/>
      </c>
    </row>
    <row r="849" spans="2:14" ht="45.75" hidden="1">
      <c r="B849" s="352">
        <v>282</v>
      </c>
      <c r="C849" s="132" t="s">
        <v>1608</v>
      </c>
      <c r="D849" s="132" t="s">
        <v>180</v>
      </c>
      <c r="E849" s="213" t="s">
        <v>1007</v>
      </c>
      <c r="F849" s="134" t="s">
        <v>1613</v>
      </c>
      <c r="G849" s="135" t="s">
        <v>605</v>
      </c>
      <c r="H849" s="204" t="str">
        <f>IF(Tabela2[[#This Row],[Valor já contrado (matriz)]]=0,"Prevista","Em contratação")</f>
        <v>Em contratação</v>
      </c>
      <c r="I849" s="141" t="s">
        <v>1008</v>
      </c>
      <c r="J849" s="133" t="s">
        <v>1363</v>
      </c>
      <c r="K849" s="136">
        <v>828.06</v>
      </c>
      <c r="L849" s="132" t="s">
        <v>112</v>
      </c>
      <c r="M849" s="138" t="s">
        <v>582</v>
      </c>
      <c r="N849" s="210" t="str">
        <f>IF(Tabela2[[#This Row],[Tipo]]="matriz",VLOOKUP(Tabela2[[#This Row],[N. de ordem]],Estatísticas!$A$66:$B$1048576,2,FALSE),"")</f>
        <v/>
      </c>
    </row>
    <row r="850" spans="2:14" ht="45.75" hidden="1">
      <c r="B850" s="352">
        <v>282</v>
      </c>
      <c r="C850" s="132" t="s">
        <v>1608</v>
      </c>
      <c r="D850" s="132" t="s">
        <v>180</v>
      </c>
      <c r="E850" s="213" t="s">
        <v>1007</v>
      </c>
      <c r="F850" s="134" t="s">
        <v>1614</v>
      </c>
      <c r="G850" s="135" t="s">
        <v>605</v>
      </c>
      <c r="H850" s="204" t="str">
        <f>IF(Tabela2[[#This Row],[Valor já contrado (matriz)]]=0,"Prevista","Em contratação")</f>
        <v>Em contratação</v>
      </c>
      <c r="I850" s="141" t="s">
        <v>1008</v>
      </c>
      <c r="J850" s="133" t="s">
        <v>1411</v>
      </c>
      <c r="K850" s="136">
        <v>4000</v>
      </c>
      <c r="L850" s="132" t="s">
        <v>112</v>
      </c>
      <c r="M850" s="138" t="s">
        <v>582</v>
      </c>
      <c r="N850" s="210" t="str">
        <f>IF(Tabela2[[#This Row],[Tipo]]="matriz",VLOOKUP(Tabela2[[#This Row],[N. de ordem]],Estatísticas!$A$66:$B$1048576,2,FALSE),"")</f>
        <v/>
      </c>
    </row>
    <row r="851" spans="2:14" ht="45.75" hidden="1">
      <c r="B851" s="352">
        <v>282</v>
      </c>
      <c r="C851" s="132" t="s">
        <v>1608</v>
      </c>
      <c r="D851" s="132" t="s">
        <v>180</v>
      </c>
      <c r="E851" s="213" t="s">
        <v>1007</v>
      </c>
      <c r="F851" s="134" t="s">
        <v>1615</v>
      </c>
      <c r="G851" s="135" t="s">
        <v>605</v>
      </c>
      <c r="H851" s="204" t="str">
        <f>IF(Tabela2[[#This Row],[Valor já contrado (matriz)]]=0,"Prevista","Em contratação")</f>
        <v>Em contratação</v>
      </c>
      <c r="I851" s="141" t="s">
        <v>1008</v>
      </c>
      <c r="J851" s="133" t="s">
        <v>1363</v>
      </c>
      <c r="K851" s="136">
        <v>828.06</v>
      </c>
      <c r="L851" s="132" t="s">
        <v>112</v>
      </c>
      <c r="M851" s="138" t="s">
        <v>582</v>
      </c>
      <c r="N851" s="210" t="str">
        <f>IF(Tabela2[[#This Row],[Tipo]]="matriz",VLOOKUP(Tabela2[[#This Row],[N. de ordem]],Estatísticas!$A$66:$B$1048576,2,FALSE),"")</f>
        <v/>
      </c>
    </row>
    <row r="852" spans="2:14" ht="45.75" hidden="1">
      <c r="B852" s="352">
        <v>282</v>
      </c>
      <c r="C852" s="132" t="s">
        <v>1608</v>
      </c>
      <c r="D852" s="132" t="s">
        <v>180</v>
      </c>
      <c r="E852" s="213" t="s">
        <v>1007</v>
      </c>
      <c r="F852" s="134" t="s">
        <v>1616</v>
      </c>
      <c r="G852" s="135" t="s">
        <v>605</v>
      </c>
      <c r="H852" s="204" t="str">
        <f>IF(Tabela2[[#This Row],[Valor já contrado (matriz)]]=0,"Prevista","Em contratação")</f>
        <v>Em contratação</v>
      </c>
      <c r="I852" s="141" t="s">
        <v>1008</v>
      </c>
      <c r="J852" s="133" t="s">
        <v>1617</v>
      </c>
      <c r="K852" s="136">
        <v>4300</v>
      </c>
      <c r="L852" s="132" t="s">
        <v>112</v>
      </c>
      <c r="M852" s="138" t="s">
        <v>582</v>
      </c>
      <c r="N852" s="210" t="str">
        <f>IF(Tabela2[[#This Row],[Tipo]]="matriz",VLOOKUP(Tabela2[[#This Row],[N. de ordem]],Estatísticas!$A$66:$B$1048576,2,FALSE),"")</f>
        <v/>
      </c>
    </row>
    <row r="853" spans="2:14" ht="45.75" hidden="1">
      <c r="B853" s="352">
        <v>283</v>
      </c>
      <c r="C853" s="132" t="s">
        <v>950</v>
      </c>
      <c r="D853" s="132" t="s">
        <v>180</v>
      </c>
      <c r="E853" s="213" t="s">
        <v>1007</v>
      </c>
      <c r="F853" s="134"/>
      <c r="G853" s="135" t="s">
        <v>589</v>
      </c>
      <c r="H853" s="204" t="str">
        <f>IF(Tabela2[[#This Row],[Valor já contrado (matriz)]]=0,"Prevista","Em contratação")</f>
        <v>Em contratação</v>
      </c>
      <c r="I853" s="141" t="s">
        <v>1008</v>
      </c>
      <c r="J853" s="133" t="s">
        <v>1009</v>
      </c>
      <c r="K853" s="136">
        <v>3662.18</v>
      </c>
      <c r="L853" s="132" t="s">
        <v>112</v>
      </c>
      <c r="M853" s="138" t="s">
        <v>582</v>
      </c>
      <c r="N853" s="210">
        <f>IF(Tabela2[[#This Row],[Tipo]]="matriz",VLOOKUP(Tabela2[[#This Row],[N. de ordem]],Estatísticas!$A$66:$B$1048576,2,FALSE),"")</f>
        <v>1920.3</v>
      </c>
    </row>
    <row r="854" spans="2:14" ht="45.75" hidden="1">
      <c r="B854" s="352">
        <v>283</v>
      </c>
      <c r="C854" s="132" t="s">
        <v>950</v>
      </c>
      <c r="D854" s="132" t="s">
        <v>180</v>
      </c>
      <c r="E854" s="213" t="s">
        <v>1007</v>
      </c>
      <c r="F854" s="134" t="s">
        <v>1618</v>
      </c>
      <c r="G854" s="135" t="s">
        <v>605</v>
      </c>
      <c r="H854" s="204" t="str">
        <f>IF(Tabela2[[#This Row],[Valor já contrado (matriz)]]=0,"Prevista","Em contratação")</f>
        <v>Em contratação</v>
      </c>
      <c r="I854" s="141" t="s">
        <v>1008</v>
      </c>
      <c r="J854" s="133" t="s">
        <v>1202</v>
      </c>
      <c r="K854" s="136">
        <v>1147</v>
      </c>
      <c r="L854" s="132" t="s">
        <v>112</v>
      </c>
      <c r="M854" s="138" t="s">
        <v>582</v>
      </c>
      <c r="N854" s="210" t="str">
        <f>IF(Tabela2[[#This Row],[Tipo]]="matriz",VLOOKUP(Tabela2[[#This Row],[N. de ordem]],Estatísticas!$A$66:$B$1048576,2,FALSE),"")</f>
        <v/>
      </c>
    </row>
    <row r="855" spans="2:14" ht="45.75" hidden="1">
      <c r="B855" s="352">
        <v>283</v>
      </c>
      <c r="C855" s="132" t="s">
        <v>950</v>
      </c>
      <c r="D855" s="132" t="s">
        <v>180</v>
      </c>
      <c r="E855" s="213" t="s">
        <v>1007</v>
      </c>
      <c r="F855" s="134" t="s">
        <v>1619</v>
      </c>
      <c r="G855" s="135" t="s">
        <v>605</v>
      </c>
      <c r="H855" s="204" t="str">
        <f>IF(Tabela2[[#This Row],[Valor já contrado (matriz)]]=0,"Prevista","Em contratação")</f>
        <v>Em contratação</v>
      </c>
      <c r="I855" s="141" t="s">
        <v>1008</v>
      </c>
      <c r="J855" s="133" t="s">
        <v>1202</v>
      </c>
      <c r="K855" s="136">
        <v>773.3</v>
      </c>
      <c r="L855" s="132" t="s">
        <v>112</v>
      </c>
      <c r="M855" s="138" t="s">
        <v>582</v>
      </c>
      <c r="N855" s="210" t="str">
        <f>IF(Tabela2[[#This Row],[Tipo]]="matriz",VLOOKUP(Tabela2[[#This Row],[N. de ordem]],Estatísticas!$A$66:$B$1048576,2,FALSE),"")</f>
        <v/>
      </c>
    </row>
    <row r="856" spans="2:14" ht="45.75" hidden="1">
      <c r="B856" s="352">
        <v>284</v>
      </c>
      <c r="C856" s="132" t="s">
        <v>1620</v>
      </c>
      <c r="D856" s="132" t="s">
        <v>180</v>
      </c>
      <c r="E856" s="213" t="s">
        <v>1007</v>
      </c>
      <c r="F856" s="134"/>
      <c r="G856" s="135" t="s">
        <v>589</v>
      </c>
      <c r="H856" s="204" t="str">
        <f>IF(Tabela2[[#This Row],[Valor já contrado (matriz)]]=0,"Prevista","Em contratação")</f>
        <v>Em contratação</v>
      </c>
      <c r="I856" s="141" t="s">
        <v>1008</v>
      </c>
      <c r="J856" s="133" t="s">
        <v>1621</v>
      </c>
      <c r="K856" s="136">
        <v>9279.6</v>
      </c>
      <c r="L856" s="132" t="s">
        <v>112</v>
      </c>
      <c r="M856" s="138" t="s">
        <v>582</v>
      </c>
      <c r="N856" s="210">
        <f>IF(Tabela2[[#This Row],[Tipo]]="matriz",VLOOKUP(Tabela2[[#This Row],[N. de ordem]],Estatísticas!$A$66:$B$1048576,2,FALSE),"")</f>
        <v>2055</v>
      </c>
    </row>
    <row r="857" spans="2:14" ht="45.75" hidden="1">
      <c r="B857" s="352">
        <v>284</v>
      </c>
      <c r="C857" s="132" t="s">
        <v>1620</v>
      </c>
      <c r="D857" s="132" t="s">
        <v>180</v>
      </c>
      <c r="E857" s="213" t="s">
        <v>1007</v>
      </c>
      <c r="F857" s="134" t="s">
        <v>1622</v>
      </c>
      <c r="G857" s="135" t="s">
        <v>605</v>
      </c>
      <c r="H857" s="204" t="str">
        <f>IF(Tabela2[[#This Row],[Valor já contrado (matriz)]]=0,"Prevista","Em contratação")</f>
        <v>Em contratação</v>
      </c>
      <c r="I857" s="141" t="s">
        <v>1008</v>
      </c>
      <c r="J857" s="133" t="s">
        <v>1453</v>
      </c>
      <c r="K857" s="136">
        <v>1500</v>
      </c>
      <c r="L857" s="132" t="s">
        <v>112</v>
      </c>
      <c r="M857" s="138" t="s">
        <v>582</v>
      </c>
      <c r="N857" s="210" t="str">
        <f>IF(Tabela2[[#This Row],[Tipo]]="matriz",VLOOKUP(Tabela2[[#This Row],[N. de ordem]],Estatísticas!$A$66:$B$1048576,2,FALSE),"")</f>
        <v/>
      </c>
    </row>
    <row r="858" spans="2:14" ht="45.75" hidden="1">
      <c r="B858" s="352">
        <v>284</v>
      </c>
      <c r="C858" s="132" t="s">
        <v>1620</v>
      </c>
      <c r="D858" s="132" t="s">
        <v>180</v>
      </c>
      <c r="E858" s="213" t="s">
        <v>1007</v>
      </c>
      <c r="F858" s="134" t="s">
        <v>1623</v>
      </c>
      <c r="G858" s="135" t="s">
        <v>605</v>
      </c>
      <c r="H858" s="204" t="str">
        <f>IF(Tabela2[[#This Row],[Valor já contrado (matriz)]]=0,"Prevista","Em contratação")</f>
        <v>Em contratação</v>
      </c>
      <c r="I858" s="141" t="s">
        <v>1008</v>
      </c>
      <c r="J858" s="133" t="s">
        <v>1453</v>
      </c>
      <c r="K858" s="136">
        <v>555</v>
      </c>
      <c r="L858" s="132" t="s">
        <v>112</v>
      </c>
      <c r="M858" s="138" t="s">
        <v>582</v>
      </c>
      <c r="N858" s="210" t="str">
        <f>IF(Tabela2[[#This Row],[Tipo]]="matriz",VLOOKUP(Tabela2[[#This Row],[N. de ordem]],Estatísticas!$A$66:$B$1048576,2,FALSE),"")</f>
        <v/>
      </c>
    </row>
    <row r="859" spans="2:14" ht="45.75" hidden="1">
      <c r="B859" s="352">
        <v>285</v>
      </c>
      <c r="C859" s="132" t="s">
        <v>1624</v>
      </c>
      <c r="D859" s="132" t="s">
        <v>180</v>
      </c>
      <c r="E859" s="213" t="s">
        <v>1007</v>
      </c>
      <c r="F859" s="134"/>
      <c r="G859" s="135" t="s">
        <v>589</v>
      </c>
      <c r="H859" s="204" t="str">
        <f>IF(Tabela2[[#This Row],[Valor já contrado (matriz)]]=0,"Prevista","Em contratação")</f>
        <v>Em contratação</v>
      </c>
      <c r="I859" s="141" t="s">
        <v>1008</v>
      </c>
      <c r="J859" s="133" t="s">
        <v>1625</v>
      </c>
      <c r="K859" s="136">
        <v>9553.89</v>
      </c>
      <c r="L859" s="132" t="s">
        <v>112</v>
      </c>
      <c r="M859" s="138" t="s">
        <v>582</v>
      </c>
      <c r="N859" s="210">
        <f>IF(Tabela2[[#This Row],[Tipo]]="matriz",VLOOKUP(Tabela2[[#This Row],[N. de ordem]],Estatísticas!$A$66:$B$1048576,2,FALSE),"")</f>
        <v>25155.05</v>
      </c>
    </row>
    <row r="860" spans="2:14" ht="45.75" hidden="1">
      <c r="B860" s="352">
        <v>285</v>
      </c>
      <c r="C860" s="132" t="s">
        <v>1624</v>
      </c>
      <c r="D860" s="132" t="s">
        <v>180</v>
      </c>
      <c r="E860" s="213" t="s">
        <v>1007</v>
      </c>
      <c r="F860" s="134" t="s">
        <v>1626</v>
      </c>
      <c r="G860" s="135" t="s">
        <v>605</v>
      </c>
      <c r="H860" s="204" t="str">
        <f>IF(Tabela2[[#This Row],[Valor já contrado (matriz)]]=0,"Prevista","Em contratação")</f>
        <v>Em contratação</v>
      </c>
      <c r="I860" s="141" t="s">
        <v>1008</v>
      </c>
      <c r="J860" s="133" t="s">
        <v>1320</v>
      </c>
      <c r="K860" s="136">
        <v>995.75</v>
      </c>
      <c r="L860" s="132" t="s">
        <v>112</v>
      </c>
      <c r="M860" s="138" t="s">
        <v>582</v>
      </c>
      <c r="N860" s="210" t="str">
        <f>IF(Tabela2[[#This Row],[Tipo]]="matriz",VLOOKUP(Tabela2[[#This Row],[N. de ordem]],Estatísticas!$A$66:$B$1048576,2,FALSE),"")</f>
        <v/>
      </c>
    </row>
    <row r="861" spans="2:14" ht="45.75" hidden="1">
      <c r="B861" s="352">
        <v>285</v>
      </c>
      <c r="C861" s="132" t="s">
        <v>1624</v>
      </c>
      <c r="D861" s="132" t="s">
        <v>180</v>
      </c>
      <c r="E861" s="204" t="s">
        <v>1007</v>
      </c>
      <c r="F861" s="132" t="s">
        <v>1627</v>
      </c>
      <c r="G861" s="135" t="s">
        <v>605</v>
      </c>
      <c r="H861" s="204" t="str">
        <f>IF(Tabela2[[#This Row],[Valor já contrado (matriz)]]=0,"Prevista","Em contratação")</f>
        <v>Em contratação</v>
      </c>
      <c r="I861" s="132" t="s">
        <v>1008</v>
      </c>
      <c r="J861" s="132" t="s">
        <v>1320</v>
      </c>
      <c r="K861" s="137">
        <v>1750</v>
      </c>
      <c r="L861" s="132" t="s">
        <v>112</v>
      </c>
      <c r="M861" s="138" t="s">
        <v>582</v>
      </c>
      <c r="N861" s="210" t="str">
        <f>IF(Tabela2[[#This Row],[Tipo]]="matriz",VLOOKUP(Tabela2[[#This Row],[N. de ordem]],Estatísticas!$A$66:$B$1048576,2,FALSE),"")</f>
        <v/>
      </c>
    </row>
    <row r="862" spans="2:14" ht="45.75" hidden="1">
      <c r="B862" s="352">
        <v>285</v>
      </c>
      <c r="C862" s="132" t="s">
        <v>1624</v>
      </c>
      <c r="D862" s="132" t="s">
        <v>180</v>
      </c>
      <c r="E862" s="204" t="s">
        <v>1007</v>
      </c>
      <c r="F862" s="132" t="s">
        <v>1628</v>
      </c>
      <c r="G862" s="135" t="s">
        <v>605</v>
      </c>
      <c r="H862" s="204" t="str">
        <f>IF(Tabela2[[#This Row],[Valor já contrado (matriz)]]=0,"Prevista","Em contratação")</f>
        <v>Em contratação</v>
      </c>
      <c r="I862" s="132" t="s">
        <v>1008</v>
      </c>
      <c r="J862" s="132" t="s">
        <v>1629</v>
      </c>
      <c r="K862" s="137">
        <v>2794</v>
      </c>
      <c r="L862" s="132" t="s">
        <v>112</v>
      </c>
      <c r="M862" s="138" t="s">
        <v>582</v>
      </c>
      <c r="N862" s="210" t="str">
        <f>IF(Tabela2[[#This Row],[Tipo]]="matriz",VLOOKUP(Tabela2[[#This Row],[N. de ordem]],Estatísticas!$A$66:$B$1048576,2,FALSE),"")</f>
        <v/>
      </c>
    </row>
    <row r="863" spans="2:14" ht="45.75" hidden="1">
      <c r="B863" s="352">
        <v>285</v>
      </c>
      <c r="C863" s="132" t="s">
        <v>1624</v>
      </c>
      <c r="D863" s="132" t="s">
        <v>180</v>
      </c>
      <c r="E863" s="204" t="s">
        <v>1007</v>
      </c>
      <c r="F863" s="132" t="s">
        <v>1630</v>
      </c>
      <c r="G863" s="135" t="s">
        <v>605</v>
      </c>
      <c r="H863" s="204" t="str">
        <f>IF(Tabela2[[#This Row],[Valor já contrado (matriz)]]=0,"Prevista","Em contratação")</f>
        <v>Em contratação</v>
      </c>
      <c r="I863" s="132" t="s">
        <v>1008</v>
      </c>
      <c r="J863" s="132" t="s">
        <v>1631</v>
      </c>
      <c r="K863" s="137">
        <v>762</v>
      </c>
      <c r="L863" s="132" t="s">
        <v>112</v>
      </c>
      <c r="M863" s="138" t="s">
        <v>582</v>
      </c>
      <c r="N863" s="210" t="str">
        <f>IF(Tabela2[[#This Row],[Tipo]]="matriz",VLOOKUP(Tabela2[[#This Row],[N. de ordem]],Estatísticas!$A$66:$B$1048576,2,FALSE),"")</f>
        <v/>
      </c>
    </row>
    <row r="864" spans="2:14" ht="45.75" hidden="1">
      <c r="B864" s="352">
        <v>285</v>
      </c>
      <c r="C864" s="132" t="s">
        <v>1624</v>
      </c>
      <c r="D864" s="132" t="s">
        <v>180</v>
      </c>
      <c r="E864" s="204" t="s">
        <v>1007</v>
      </c>
      <c r="F864" s="132" t="s">
        <v>1632</v>
      </c>
      <c r="G864" s="135" t="s">
        <v>605</v>
      </c>
      <c r="H864" s="204" t="str">
        <f>IF(Tabela2[[#This Row],[Valor já contrado (matriz)]]=0,"Prevista","Em contratação")</f>
        <v>Em contratação</v>
      </c>
      <c r="I864" s="132" t="s">
        <v>1008</v>
      </c>
      <c r="J864" s="132" t="s">
        <v>1503</v>
      </c>
      <c r="K864" s="137">
        <v>2540</v>
      </c>
      <c r="L864" s="132" t="s">
        <v>112</v>
      </c>
      <c r="M864" s="138" t="s">
        <v>582</v>
      </c>
      <c r="N864" s="210" t="str">
        <f>IF(Tabela2[[#This Row],[Tipo]]="matriz",VLOOKUP(Tabela2[[#This Row],[N. de ordem]],Estatísticas!$A$66:$B$1048576,2,FALSE),"")</f>
        <v/>
      </c>
    </row>
    <row r="865" spans="2:14" ht="45.75" hidden="1">
      <c r="B865" s="352">
        <v>285</v>
      </c>
      <c r="C865" s="132" t="s">
        <v>1624</v>
      </c>
      <c r="D865" s="132" t="s">
        <v>180</v>
      </c>
      <c r="E865" s="204" t="s">
        <v>1007</v>
      </c>
      <c r="F865" s="132" t="s">
        <v>1633</v>
      </c>
      <c r="G865" s="135" t="s">
        <v>605</v>
      </c>
      <c r="H865" s="204" t="str">
        <f>IF(Tabela2[[#This Row],[Valor já contrado (matriz)]]=0,"Prevista","Em contratação")</f>
        <v>Em contratação</v>
      </c>
      <c r="I865" s="132" t="s">
        <v>1008</v>
      </c>
      <c r="J865" s="132" t="s">
        <v>1357</v>
      </c>
      <c r="K865" s="137">
        <v>2560.5</v>
      </c>
      <c r="L865" s="132" t="s">
        <v>112</v>
      </c>
      <c r="M865" s="138" t="s">
        <v>582</v>
      </c>
      <c r="N865" s="210" t="str">
        <f>IF(Tabela2[[#This Row],[Tipo]]="matriz",VLOOKUP(Tabela2[[#This Row],[N. de ordem]],Estatísticas!$A$66:$B$1048576,2,FALSE),"")</f>
        <v/>
      </c>
    </row>
    <row r="866" spans="2:14" ht="45.75" hidden="1">
      <c r="B866" s="352">
        <v>285</v>
      </c>
      <c r="C866" s="132" t="s">
        <v>1624</v>
      </c>
      <c r="D866" s="132" t="s">
        <v>180</v>
      </c>
      <c r="E866" s="204" t="s">
        <v>1007</v>
      </c>
      <c r="F866" s="132" t="s">
        <v>1634</v>
      </c>
      <c r="G866" s="135" t="s">
        <v>605</v>
      </c>
      <c r="H866" s="204" t="str">
        <f>IF(Tabela2[[#This Row],[Valor já contrado (matriz)]]=0,"Prevista","Em contratação")</f>
        <v>Em contratação</v>
      </c>
      <c r="I866" s="132" t="s">
        <v>1008</v>
      </c>
      <c r="J866" s="132" t="s">
        <v>1629</v>
      </c>
      <c r="K866" s="137">
        <v>2794</v>
      </c>
      <c r="L866" s="132" t="s">
        <v>112</v>
      </c>
      <c r="M866" s="138" t="s">
        <v>582</v>
      </c>
      <c r="N866" s="210" t="str">
        <f>IF(Tabela2[[#This Row],[Tipo]]="matriz",VLOOKUP(Tabela2[[#This Row],[N. de ordem]],Estatísticas!$A$66:$B$1048576,2,FALSE),"")</f>
        <v/>
      </c>
    </row>
    <row r="867" spans="2:14" ht="45.75" hidden="1">
      <c r="B867" s="352">
        <v>285</v>
      </c>
      <c r="C867" s="132" t="s">
        <v>1624</v>
      </c>
      <c r="D867" s="132" t="s">
        <v>180</v>
      </c>
      <c r="E867" s="204" t="s">
        <v>1007</v>
      </c>
      <c r="F867" s="132" t="s">
        <v>1635</v>
      </c>
      <c r="G867" s="135" t="s">
        <v>605</v>
      </c>
      <c r="H867" s="204" t="str">
        <f>IF(Tabela2[[#This Row],[Valor já contrado (matriz)]]=0,"Prevista","Em contratação")</f>
        <v>Em contratação</v>
      </c>
      <c r="I867" s="132" t="s">
        <v>1008</v>
      </c>
      <c r="J867" s="132" t="s">
        <v>1503</v>
      </c>
      <c r="K867" s="137">
        <v>2540</v>
      </c>
      <c r="L867" s="132" t="s">
        <v>112</v>
      </c>
      <c r="M867" s="138" t="s">
        <v>582</v>
      </c>
      <c r="N867" s="210" t="str">
        <f>IF(Tabela2[[#This Row],[Tipo]]="matriz",VLOOKUP(Tabela2[[#This Row],[N. de ordem]],Estatísticas!$A$66:$B$1048576,2,FALSE),"")</f>
        <v/>
      </c>
    </row>
    <row r="868" spans="2:14" ht="45.75" hidden="1">
      <c r="B868" s="352">
        <v>285</v>
      </c>
      <c r="C868" s="132" t="s">
        <v>1624</v>
      </c>
      <c r="D868" s="132" t="s">
        <v>180</v>
      </c>
      <c r="E868" s="204" t="s">
        <v>1007</v>
      </c>
      <c r="F868" s="132" t="s">
        <v>1636</v>
      </c>
      <c r="G868" s="135" t="s">
        <v>605</v>
      </c>
      <c r="H868" s="204" t="str">
        <f>IF(Tabela2[[#This Row],[Valor já contrado (matriz)]]=0,"Prevista","Em contratação")</f>
        <v>Em contratação</v>
      </c>
      <c r="I868" s="132" t="s">
        <v>1008</v>
      </c>
      <c r="J868" s="132" t="s">
        <v>1631</v>
      </c>
      <c r="K868" s="137">
        <v>762</v>
      </c>
      <c r="L868" s="132" t="s">
        <v>112</v>
      </c>
      <c r="M868" s="138" t="s">
        <v>582</v>
      </c>
      <c r="N868" s="210" t="str">
        <f>IF(Tabela2[[#This Row],[Tipo]]="matriz",VLOOKUP(Tabela2[[#This Row],[N. de ordem]],Estatísticas!$A$66:$B$1048576,2,FALSE),"")</f>
        <v/>
      </c>
    </row>
    <row r="869" spans="2:14" ht="45.75" hidden="1">
      <c r="B869" s="352">
        <v>285</v>
      </c>
      <c r="C869" s="132" t="s">
        <v>1624</v>
      </c>
      <c r="D869" s="132" t="s">
        <v>180</v>
      </c>
      <c r="E869" s="204" t="s">
        <v>1007</v>
      </c>
      <c r="F869" s="132" t="s">
        <v>1637</v>
      </c>
      <c r="G869" s="135" t="s">
        <v>605</v>
      </c>
      <c r="H869" s="204" t="str">
        <f>IF(Tabela2[[#This Row],[Valor já contrado (matriz)]]=0,"Prevista","Em contratação")</f>
        <v>Em contratação</v>
      </c>
      <c r="I869" s="132" t="s">
        <v>1008</v>
      </c>
      <c r="J869" s="132" t="s">
        <v>1320</v>
      </c>
      <c r="K869" s="137">
        <v>995.75</v>
      </c>
      <c r="L869" s="132" t="s">
        <v>112</v>
      </c>
      <c r="M869" s="138" t="s">
        <v>582</v>
      </c>
      <c r="N869" s="210" t="str">
        <f>IF(Tabela2[[#This Row],[Tipo]]="matriz",VLOOKUP(Tabela2[[#This Row],[N. de ordem]],Estatísticas!$A$66:$B$1048576,2,FALSE),"")</f>
        <v/>
      </c>
    </row>
    <row r="870" spans="2:14" ht="45.75" hidden="1">
      <c r="B870" s="352">
        <v>285</v>
      </c>
      <c r="C870" s="132" t="s">
        <v>1624</v>
      </c>
      <c r="D870" s="132" t="s">
        <v>180</v>
      </c>
      <c r="E870" s="204" t="s">
        <v>1007</v>
      </c>
      <c r="F870" s="132" t="s">
        <v>1638</v>
      </c>
      <c r="G870" s="135" t="s">
        <v>605</v>
      </c>
      <c r="H870" s="204" t="str">
        <f>IF(Tabela2[[#This Row],[Valor já contrado (matriz)]]=0,"Prevista","Em contratação")</f>
        <v>Em contratação</v>
      </c>
      <c r="I870" s="132" t="s">
        <v>1008</v>
      </c>
      <c r="J870" s="132" t="s">
        <v>1503</v>
      </c>
      <c r="K870" s="137">
        <v>2540</v>
      </c>
      <c r="L870" s="132" t="s">
        <v>112</v>
      </c>
      <c r="M870" s="138" t="s">
        <v>582</v>
      </c>
      <c r="N870" s="210" t="str">
        <f>IF(Tabela2[[#This Row],[Tipo]]="matriz",VLOOKUP(Tabela2[[#This Row],[N. de ordem]],Estatísticas!$A$66:$B$1048576,2,FALSE),"")</f>
        <v/>
      </c>
    </row>
    <row r="871" spans="2:14" ht="45.75" hidden="1">
      <c r="B871" s="352">
        <v>285</v>
      </c>
      <c r="C871" s="132" t="s">
        <v>1624</v>
      </c>
      <c r="D871" s="132" t="s">
        <v>180</v>
      </c>
      <c r="E871" s="204" t="s">
        <v>1007</v>
      </c>
      <c r="F871" s="132" t="s">
        <v>1639</v>
      </c>
      <c r="G871" s="135" t="s">
        <v>605</v>
      </c>
      <c r="H871" s="204" t="str">
        <f>IF(Tabela2[[#This Row],[Valor já contrado (matriz)]]=0,"Prevista","Em contratação")</f>
        <v>Em contratação</v>
      </c>
      <c r="I871" s="132" t="s">
        <v>1008</v>
      </c>
      <c r="J871" s="132" t="s">
        <v>1320</v>
      </c>
      <c r="K871" s="137">
        <v>379.05</v>
      </c>
      <c r="L871" s="132" t="s">
        <v>112</v>
      </c>
      <c r="M871" s="138" t="s">
        <v>582</v>
      </c>
      <c r="N871" s="210" t="str">
        <f>IF(Tabela2[[#This Row],[Tipo]]="matriz",VLOOKUP(Tabela2[[#This Row],[N. de ordem]],Estatísticas!$A$66:$B$1048576,2,FALSE),"")</f>
        <v/>
      </c>
    </row>
    <row r="872" spans="2:14" ht="45.75" hidden="1">
      <c r="B872" s="352">
        <v>285</v>
      </c>
      <c r="C872" s="132" t="s">
        <v>1624</v>
      </c>
      <c r="D872" s="132" t="s">
        <v>180</v>
      </c>
      <c r="E872" s="204" t="s">
        <v>1007</v>
      </c>
      <c r="F872" s="132" t="s">
        <v>1640</v>
      </c>
      <c r="G872" s="135" t="s">
        <v>605</v>
      </c>
      <c r="H872" s="204" t="str">
        <f>IF(Tabela2[[#This Row],[Valor já contrado (matriz)]]=0,"Prevista","Em contratação")</f>
        <v>Em contratação</v>
      </c>
      <c r="I872" s="132" t="s">
        <v>1008</v>
      </c>
      <c r="J872" s="132" t="s">
        <v>1631</v>
      </c>
      <c r="K872" s="137">
        <v>762</v>
      </c>
      <c r="L872" s="132" t="s">
        <v>112</v>
      </c>
      <c r="M872" s="138" t="s">
        <v>582</v>
      </c>
      <c r="N872" s="210" t="str">
        <f>IF(Tabela2[[#This Row],[Tipo]]="matriz",VLOOKUP(Tabela2[[#This Row],[N. de ordem]],Estatísticas!$A$66:$B$1048576,2,FALSE),"")</f>
        <v/>
      </c>
    </row>
    <row r="873" spans="2:14" ht="45.75" hidden="1">
      <c r="B873" s="352">
        <v>285</v>
      </c>
      <c r="C873" s="132" t="s">
        <v>1624</v>
      </c>
      <c r="D873" s="132" t="s">
        <v>180</v>
      </c>
      <c r="E873" s="204" t="s">
        <v>1007</v>
      </c>
      <c r="F873" s="132" t="s">
        <v>1641</v>
      </c>
      <c r="G873" s="135" t="s">
        <v>605</v>
      </c>
      <c r="H873" s="204" t="str">
        <f>IF(Tabela2[[#This Row],[Valor já contrado (matriz)]]=0,"Prevista","Em contratação")</f>
        <v>Em contratação</v>
      </c>
      <c r="I873" s="132" t="s">
        <v>1008</v>
      </c>
      <c r="J873" s="132" t="s">
        <v>1503</v>
      </c>
      <c r="K873" s="137">
        <v>2540</v>
      </c>
      <c r="L873" s="132" t="s">
        <v>112</v>
      </c>
      <c r="M873" s="138" t="s">
        <v>582</v>
      </c>
      <c r="N873" s="210" t="str">
        <f>IF(Tabela2[[#This Row],[Tipo]]="matriz",VLOOKUP(Tabela2[[#This Row],[N. de ordem]],Estatísticas!$A$66:$B$1048576,2,FALSE),"")</f>
        <v/>
      </c>
    </row>
    <row r="874" spans="2:14" ht="45.75" hidden="1">
      <c r="B874" s="352">
        <v>285</v>
      </c>
      <c r="C874" s="132" t="s">
        <v>1624</v>
      </c>
      <c r="D874" s="132" t="s">
        <v>180</v>
      </c>
      <c r="E874" s="204" t="s">
        <v>1007</v>
      </c>
      <c r="F874" s="132" t="s">
        <v>1642</v>
      </c>
      <c r="G874" s="135" t="s">
        <v>605</v>
      </c>
      <c r="H874" s="204" t="str">
        <f>IF(Tabela2[[#This Row],[Valor já contrado (matriz)]]=0,"Prevista","Em contratação")</f>
        <v>Em contratação</v>
      </c>
      <c r="I874" s="132" t="s">
        <v>1008</v>
      </c>
      <c r="J874" s="132" t="s">
        <v>1323</v>
      </c>
      <c r="K874" s="137">
        <v>440</v>
      </c>
      <c r="L874" s="132" t="s">
        <v>112</v>
      </c>
      <c r="M874" s="138" t="s">
        <v>582</v>
      </c>
      <c r="N874" s="210" t="str">
        <f>IF(Tabela2[[#This Row],[Tipo]]="matriz",VLOOKUP(Tabela2[[#This Row],[N. de ordem]],Estatísticas!$A$66:$B$1048576,2,FALSE),"")</f>
        <v/>
      </c>
    </row>
    <row r="875" spans="2:14" ht="45.75" hidden="1">
      <c r="B875" s="352">
        <v>286</v>
      </c>
      <c r="C875" s="132" t="s">
        <v>1003</v>
      </c>
      <c r="D875" s="132" t="s">
        <v>180</v>
      </c>
      <c r="E875" s="204" t="s">
        <v>1007</v>
      </c>
      <c r="F875" s="132"/>
      <c r="G875" s="135" t="s">
        <v>589</v>
      </c>
      <c r="H875" s="204" t="str">
        <f>IF(Tabela2[[#This Row],[Valor já contrado (matriz)]]=0,"Prevista","Em contratação")</f>
        <v>Em contratação</v>
      </c>
      <c r="I875" s="132" t="s">
        <v>1008</v>
      </c>
      <c r="J875" s="132" t="s">
        <v>1643</v>
      </c>
      <c r="K875" s="137">
        <v>15036.47</v>
      </c>
      <c r="L875" s="132" t="s">
        <v>112</v>
      </c>
      <c r="M875" s="138" t="s">
        <v>582</v>
      </c>
      <c r="N875" s="210">
        <f>IF(Tabela2[[#This Row],[Tipo]]="matriz",VLOOKUP(Tabela2[[#This Row],[N. de ordem]],Estatísticas!$A$66:$B$1048576,2,FALSE),"")</f>
        <v>1885.2</v>
      </c>
    </row>
    <row r="876" spans="2:14" ht="45.75" hidden="1">
      <c r="B876" s="352">
        <v>286</v>
      </c>
      <c r="C876" s="132" t="s">
        <v>1003</v>
      </c>
      <c r="D876" s="132" t="s">
        <v>180</v>
      </c>
      <c r="E876" s="204" t="s">
        <v>1007</v>
      </c>
      <c r="F876" s="132" t="s">
        <v>1644</v>
      </c>
      <c r="G876" s="135" t="s">
        <v>605</v>
      </c>
      <c r="H876" s="204" t="str">
        <f>IF(Tabela2[[#This Row],[Valor já contrado (matriz)]]=0,"Prevista","Em contratação")</f>
        <v>Em contratação</v>
      </c>
      <c r="I876" s="132" t="s">
        <v>1008</v>
      </c>
      <c r="J876" s="132" t="s">
        <v>1453</v>
      </c>
      <c r="K876" s="137">
        <v>1230</v>
      </c>
      <c r="L876" s="132" t="s">
        <v>112</v>
      </c>
      <c r="M876" s="138" t="s">
        <v>582</v>
      </c>
      <c r="N876" s="210" t="str">
        <f>IF(Tabela2[[#This Row],[Tipo]]="matriz",VLOOKUP(Tabela2[[#This Row],[N. de ordem]],Estatísticas!$A$66:$B$1048576,2,FALSE),"")</f>
        <v/>
      </c>
    </row>
    <row r="877" spans="2:14" ht="45.75" hidden="1">
      <c r="B877" s="352">
        <v>286</v>
      </c>
      <c r="C877" s="132" t="s">
        <v>1003</v>
      </c>
      <c r="D877" s="132" t="s">
        <v>180</v>
      </c>
      <c r="E877" s="204" t="s">
        <v>1007</v>
      </c>
      <c r="F877" s="132" t="s">
        <v>1645</v>
      </c>
      <c r="G877" s="135" t="s">
        <v>605</v>
      </c>
      <c r="H877" s="204" t="str">
        <f>IF(Tabela2[[#This Row],[Valor já contrado (matriz)]]=0,"Prevista","Em contratação")</f>
        <v>Em contratação</v>
      </c>
      <c r="I877" s="132" t="s">
        <v>1008</v>
      </c>
      <c r="J877" s="132" t="s">
        <v>1646</v>
      </c>
      <c r="K877" s="137">
        <v>655.20000000000005</v>
      </c>
      <c r="L877" s="132" t="s">
        <v>112</v>
      </c>
      <c r="M877" s="138" t="s">
        <v>582</v>
      </c>
      <c r="N877" s="210" t="str">
        <f>IF(Tabela2[[#This Row],[Tipo]]="matriz",VLOOKUP(Tabela2[[#This Row],[N. de ordem]],Estatísticas!$A$66:$B$1048576,2,FALSE),"")</f>
        <v/>
      </c>
    </row>
    <row r="878" spans="2:14" ht="45.75" hidden="1">
      <c r="B878" s="352">
        <v>287</v>
      </c>
      <c r="C878" s="132" t="s">
        <v>951</v>
      </c>
      <c r="D878" s="132" t="s">
        <v>180</v>
      </c>
      <c r="E878" s="204" t="s">
        <v>1007</v>
      </c>
      <c r="F878" s="132"/>
      <c r="G878" s="135" t="s">
        <v>589</v>
      </c>
      <c r="H878" s="204" t="str">
        <f>IF(Tabela2[[#This Row],[Valor já contrado (matriz)]]=0,"Prevista","Em contratação")</f>
        <v>Em contratação</v>
      </c>
      <c r="I878" s="132" t="s">
        <v>1008</v>
      </c>
      <c r="J878" s="132" t="s">
        <v>1647</v>
      </c>
      <c r="K878" s="137">
        <v>15188.03</v>
      </c>
      <c r="L878" s="132" t="s">
        <v>112</v>
      </c>
      <c r="M878" s="138" t="s">
        <v>582</v>
      </c>
      <c r="N878" s="210">
        <f>IF(Tabela2[[#This Row],[Tipo]]="matriz",VLOOKUP(Tabela2[[#This Row],[N. de ordem]],Estatísticas!$A$66:$B$1048576,2,FALSE),"")</f>
        <v>4736</v>
      </c>
    </row>
    <row r="879" spans="2:14" ht="45.75" hidden="1">
      <c r="B879" s="352">
        <v>287</v>
      </c>
      <c r="C879" s="132" t="s">
        <v>951</v>
      </c>
      <c r="D879" s="132" t="s">
        <v>180</v>
      </c>
      <c r="E879" s="204" t="s">
        <v>1007</v>
      </c>
      <c r="F879" s="132" t="s">
        <v>1648</v>
      </c>
      <c r="G879" s="135" t="s">
        <v>605</v>
      </c>
      <c r="H879" s="204" t="str">
        <f>IF(Tabela2[[#This Row],[Valor já contrado (matriz)]]=0,"Prevista","Em contratação")</f>
        <v>Em contratação</v>
      </c>
      <c r="I879" s="132" t="s">
        <v>1008</v>
      </c>
      <c r="J879" s="132" t="s">
        <v>1649</v>
      </c>
      <c r="K879" s="137">
        <v>4736</v>
      </c>
      <c r="L879" s="132" t="s">
        <v>112</v>
      </c>
      <c r="M879" s="138" t="s">
        <v>582</v>
      </c>
      <c r="N879" s="210" t="str">
        <f>IF(Tabela2[[#This Row],[Tipo]]="matriz",VLOOKUP(Tabela2[[#This Row],[N. de ordem]],Estatísticas!$A$66:$B$1048576,2,FALSE),"")</f>
        <v/>
      </c>
    </row>
    <row r="880" spans="2:14" ht="45.75" hidden="1">
      <c r="B880" s="352">
        <v>288</v>
      </c>
      <c r="C880" s="132" t="s">
        <v>953</v>
      </c>
      <c r="D880" s="132" t="s">
        <v>180</v>
      </c>
      <c r="E880" s="204" t="s">
        <v>1007</v>
      </c>
      <c r="F880" s="132"/>
      <c r="G880" s="135" t="s">
        <v>589</v>
      </c>
      <c r="H880" s="204" t="str">
        <f>IF(Tabela2[[#This Row],[Valor já contrado (matriz)]]=0,"Prevista","Em contratação")</f>
        <v>Prevista</v>
      </c>
      <c r="I880" s="132" t="s">
        <v>1008</v>
      </c>
      <c r="J880" s="132" t="s">
        <v>1650</v>
      </c>
      <c r="K880" s="137">
        <v>6401.18</v>
      </c>
      <c r="L880" s="132" t="s">
        <v>112</v>
      </c>
      <c r="M880" s="138" t="s">
        <v>582</v>
      </c>
      <c r="N880" s="210">
        <f>IF(Tabela2[[#This Row],[Tipo]]="matriz",VLOOKUP(Tabela2[[#This Row],[N. de ordem]],Estatísticas!$A$66:$B$1048576,2,FALSE),"")</f>
        <v>0</v>
      </c>
    </row>
    <row r="881" spans="2:14" ht="45.75" hidden="1">
      <c r="B881" s="352">
        <v>289</v>
      </c>
      <c r="C881" s="132" t="s">
        <v>955</v>
      </c>
      <c r="D881" s="132" t="s">
        <v>180</v>
      </c>
      <c r="E881" s="204" t="s">
        <v>1007</v>
      </c>
      <c r="F881" s="132"/>
      <c r="G881" s="135" t="s">
        <v>589</v>
      </c>
      <c r="H881" s="204" t="str">
        <f>IF(Tabela2[[#This Row],[Valor já contrado (matriz)]]=0,"Prevista","Em contratação")</f>
        <v>Em contratação</v>
      </c>
      <c r="I881" s="132" t="s">
        <v>1008</v>
      </c>
      <c r="J881" s="132" t="s">
        <v>1651</v>
      </c>
      <c r="K881" s="137">
        <v>4922.5</v>
      </c>
      <c r="L881" s="132" t="s">
        <v>112</v>
      </c>
      <c r="M881" s="138" t="s">
        <v>582</v>
      </c>
      <c r="N881" s="210">
        <f>IF(Tabela2[[#This Row],[Tipo]]="matriz",VLOOKUP(Tabela2[[#This Row],[N. de ordem]],Estatísticas!$A$66:$B$1048576,2,FALSE),"")</f>
        <v>11454.5</v>
      </c>
    </row>
    <row r="882" spans="2:14" ht="45.75" hidden="1">
      <c r="B882" s="352">
        <v>289</v>
      </c>
      <c r="C882" s="132" t="s">
        <v>955</v>
      </c>
      <c r="D882" s="132" t="s">
        <v>180</v>
      </c>
      <c r="E882" s="204" t="s">
        <v>1007</v>
      </c>
      <c r="F882" s="132" t="s">
        <v>1652</v>
      </c>
      <c r="G882" s="135" t="s">
        <v>605</v>
      </c>
      <c r="H882" s="204" t="str">
        <f>IF(Tabela2[[#This Row],[Valor já contrado (matriz)]]=0,"Prevista","Em contratação")</f>
        <v>Em contratação</v>
      </c>
      <c r="I882" s="132" t="s">
        <v>1008</v>
      </c>
      <c r="J882" s="132" t="s">
        <v>1621</v>
      </c>
      <c r="K882" s="137">
        <v>3773.55</v>
      </c>
      <c r="L882" s="132" t="s">
        <v>112</v>
      </c>
      <c r="M882" s="138" t="s">
        <v>582</v>
      </c>
      <c r="N882" s="210" t="str">
        <f>IF(Tabela2[[#This Row],[Tipo]]="matriz",VLOOKUP(Tabela2[[#This Row],[N. de ordem]],Estatísticas!$A$66:$B$1048576,2,FALSE),"")</f>
        <v/>
      </c>
    </row>
    <row r="883" spans="2:14" ht="45.75" hidden="1">
      <c r="B883" s="352">
        <v>289</v>
      </c>
      <c r="C883" s="132" t="s">
        <v>955</v>
      </c>
      <c r="D883" s="132" t="s">
        <v>180</v>
      </c>
      <c r="E883" s="204" t="s">
        <v>1007</v>
      </c>
      <c r="F883" s="132" t="s">
        <v>1652</v>
      </c>
      <c r="G883" s="135" t="s">
        <v>605</v>
      </c>
      <c r="H883" s="204" t="str">
        <f>IF(Tabela2[[#This Row],[Valor já contrado (matriz)]]=0,"Prevista","Em contratação")</f>
        <v>Em contratação</v>
      </c>
      <c r="I883" s="132" t="s">
        <v>1008</v>
      </c>
      <c r="J883" s="132" t="s">
        <v>1450</v>
      </c>
      <c r="K883" s="137">
        <v>1715.25</v>
      </c>
      <c r="L883" s="132" t="s">
        <v>112</v>
      </c>
      <c r="M883" s="138" t="s">
        <v>582</v>
      </c>
      <c r="N883" s="210" t="str">
        <f>IF(Tabela2[[#This Row],[Tipo]]="matriz",VLOOKUP(Tabela2[[#This Row],[N. de ordem]],Estatísticas!$A$66:$B$1048576,2,FALSE),"")</f>
        <v/>
      </c>
    </row>
    <row r="884" spans="2:14" ht="45.75" hidden="1">
      <c r="B884" s="352">
        <v>289</v>
      </c>
      <c r="C884" s="132" t="s">
        <v>955</v>
      </c>
      <c r="D884" s="132" t="s">
        <v>180</v>
      </c>
      <c r="E884" s="204" t="s">
        <v>1007</v>
      </c>
      <c r="F884" s="132" t="s">
        <v>1653</v>
      </c>
      <c r="G884" s="135" t="s">
        <v>605</v>
      </c>
      <c r="H884" s="204" t="str">
        <f>IF(Tabela2[[#This Row],[Valor já contrado (matriz)]]=0,"Prevista","Em contratação")</f>
        <v>Em contratação</v>
      </c>
      <c r="I884" s="132" t="s">
        <v>1008</v>
      </c>
      <c r="J884" s="132" t="s">
        <v>1654</v>
      </c>
      <c r="K884" s="137">
        <v>3309.7</v>
      </c>
      <c r="L884" s="132" t="s">
        <v>112</v>
      </c>
      <c r="M884" s="138" t="s">
        <v>582</v>
      </c>
      <c r="N884" s="210" t="str">
        <f>IF(Tabela2[[#This Row],[Tipo]]="matriz",VLOOKUP(Tabela2[[#This Row],[N. de ordem]],Estatísticas!$A$66:$B$1048576,2,FALSE),"")</f>
        <v/>
      </c>
    </row>
    <row r="885" spans="2:14" ht="45.75" hidden="1">
      <c r="B885" s="352">
        <v>289</v>
      </c>
      <c r="C885" s="132" t="s">
        <v>955</v>
      </c>
      <c r="D885" s="132" t="s">
        <v>180</v>
      </c>
      <c r="E885" s="204" t="s">
        <v>1007</v>
      </c>
      <c r="F885" s="132" t="s">
        <v>1655</v>
      </c>
      <c r="G885" s="135" t="s">
        <v>605</v>
      </c>
      <c r="H885" s="204" t="str">
        <f>IF(Tabela2[[#This Row],[Valor já contrado (matriz)]]=0,"Prevista","Em contratação")</f>
        <v>Em contratação</v>
      </c>
      <c r="I885" s="132" t="s">
        <v>1008</v>
      </c>
      <c r="J885" s="132" t="s">
        <v>1656</v>
      </c>
      <c r="K885" s="137">
        <v>2656</v>
      </c>
      <c r="L885" s="132" t="s">
        <v>112</v>
      </c>
      <c r="M885" s="138" t="s">
        <v>582</v>
      </c>
      <c r="N885" s="210" t="str">
        <f>IF(Tabela2[[#This Row],[Tipo]]="matriz",VLOOKUP(Tabela2[[#This Row],[N. de ordem]],Estatísticas!$A$66:$B$1048576,2,FALSE),"")</f>
        <v/>
      </c>
    </row>
    <row r="886" spans="2:14" ht="45.75" hidden="1">
      <c r="B886" s="352">
        <v>290</v>
      </c>
      <c r="C886" s="132" t="s">
        <v>957</v>
      </c>
      <c r="D886" s="132" t="s">
        <v>180</v>
      </c>
      <c r="E886" s="204" t="s">
        <v>1007</v>
      </c>
      <c r="F886" s="132"/>
      <c r="G886" s="135" t="s">
        <v>589</v>
      </c>
      <c r="H886" s="204" t="str">
        <f>IF(Tabela2[[#This Row],[Valor já contrado (matriz)]]=0,"Prevista","Em contratação")</f>
        <v>Em contratação</v>
      </c>
      <c r="I886" s="132" t="s">
        <v>1008</v>
      </c>
      <c r="J886" s="132" t="s">
        <v>1657</v>
      </c>
      <c r="K886" s="137">
        <v>4210.8</v>
      </c>
      <c r="L886" s="132" t="s">
        <v>112</v>
      </c>
      <c r="M886" s="138" t="s">
        <v>582</v>
      </c>
      <c r="N886" s="210">
        <f>IF(Tabela2[[#This Row],[Tipo]]="matriz",VLOOKUP(Tabela2[[#This Row],[N. de ordem]],Estatísticas!$A$66:$B$1048576,2,FALSE),"")</f>
        <v>6027</v>
      </c>
    </row>
    <row r="887" spans="2:14" ht="45.75" hidden="1">
      <c r="B887" s="352">
        <v>290</v>
      </c>
      <c r="C887" s="132" t="s">
        <v>957</v>
      </c>
      <c r="D887" s="132" t="s">
        <v>180</v>
      </c>
      <c r="E887" s="204" t="s">
        <v>1007</v>
      </c>
      <c r="F887" s="132" t="s">
        <v>1658</v>
      </c>
      <c r="G887" s="135" t="s">
        <v>605</v>
      </c>
      <c r="H887" s="204" t="str">
        <f>IF(Tabela2[[#This Row],[Valor já contrado (matriz)]]=0,"Prevista","Em contratação")</f>
        <v>Em contratação</v>
      </c>
      <c r="I887" s="132" t="s">
        <v>1008</v>
      </c>
      <c r="J887" s="132" t="s">
        <v>1453</v>
      </c>
      <c r="K887" s="137">
        <v>1290</v>
      </c>
      <c r="L887" s="132" t="s">
        <v>112</v>
      </c>
      <c r="M887" s="138" t="s">
        <v>582</v>
      </c>
      <c r="N887" s="210" t="str">
        <f>IF(Tabela2[[#This Row],[Tipo]]="matriz",VLOOKUP(Tabela2[[#This Row],[N. de ordem]],Estatísticas!$A$66:$B$1048576,2,FALSE),"")</f>
        <v/>
      </c>
    </row>
    <row r="888" spans="2:14" ht="45.75" hidden="1">
      <c r="B888" s="352">
        <v>290</v>
      </c>
      <c r="C888" s="132" t="s">
        <v>957</v>
      </c>
      <c r="D888" s="132" t="s">
        <v>180</v>
      </c>
      <c r="E888" s="204" t="s">
        <v>1007</v>
      </c>
      <c r="F888" s="132" t="s">
        <v>1659</v>
      </c>
      <c r="G888" s="135" t="s">
        <v>605</v>
      </c>
      <c r="H888" s="204" t="str">
        <f>IF(Tabela2[[#This Row],[Valor já contrado (matriz)]]=0,"Prevista","Em contratação")</f>
        <v>Em contratação</v>
      </c>
      <c r="I888" s="132" t="s">
        <v>1008</v>
      </c>
      <c r="J888" s="132" t="s">
        <v>1453</v>
      </c>
      <c r="K888" s="137">
        <v>660</v>
      </c>
      <c r="L888" s="132" t="s">
        <v>112</v>
      </c>
      <c r="M888" s="138" t="s">
        <v>582</v>
      </c>
      <c r="N888" s="210" t="str">
        <f>IF(Tabela2[[#This Row],[Tipo]]="matriz",VLOOKUP(Tabela2[[#This Row],[N. de ordem]],Estatísticas!$A$66:$B$1048576,2,FALSE),"")</f>
        <v/>
      </c>
    </row>
    <row r="889" spans="2:14" ht="45.75" hidden="1">
      <c r="B889" s="352">
        <v>290</v>
      </c>
      <c r="C889" s="132" t="s">
        <v>957</v>
      </c>
      <c r="D889" s="132" t="s">
        <v>180</v>
      </c>
      <c r="E889" s="204" t="s">
        <v>1007</v>
      </c>
      <c r="F889" s="132" t="s">
        <v>1660</v>
      </c>
      <c r="G889" s="135" t="s">
        <v>605</v>
      </c>
      <c r="H889" s="204" t="str">
        <f>IF(Tabela2[[#This Row],[Valor já contrado (matriz)]]=0,"Prevista","Em contratação")</f>
        <v>Em contratação</v>
      </c>
      <c r="I889" s="132" t="s">
        <v>1008</v>
      </c>
      <c r="J889" s="132" t="s">
        <v>1453</v>
      </c>
      <c r="K889" s="137">
        <v>1290</v>
      </c>
      <c r="L889" s="132" t="s">
        <v>112</v>
      </c>
      <c r="M889" s="138" t="s">
        <v>582</v>
      </c>
      <c r="N889" s="210" t="str">
        <f>IF(Tabela2[[#This Row],[Tipo]]="matriz",VLOOKUP(Tabela2[[#This Row],[N. de ordem]],Estatísticas!$A$66:$B$1048576,2,FALSE),"")</f>
        <v/>
      </c>
    </row>
    <row r="890" spans="2:14" ht="45.75" hidden="1">
      <c r="B890" s="352">
        <v>290</v>
      </c>
      <c r="C890" s="132" t="s">
        <v>957</v>
      </c>
      <c r="D890" s="132" t="s">
        <v>180</v>
      </c>
      <c r="E890" s="204" t="s">
        <v>1007</v>
      </c>
      <c r="F890" s="132" t="s">
        <v>1661</v>
      </c>
      <c r="G890" s="135" t="s">
        <v>605</v>
      </c>
      <c r="H890" s="204" t="str">
        <f>IF(Tabela2[[#This Row],[Valor já contrado (matriz)]]=0,"Prevista","Em contratação")</f>
        <v>Em contratação</v>
      </c>
      <c r="I890" s="132" t="s">
        <v>1008</v>
      </c>
      <c r="J890" s="132" t="s">
        <v>1453</v>
      </c>
      <c r="K890" s="137">
        <v>660</v>
      </c>
      <c r="L890" s="132" t="s">
        <v>112</v>
      </c>
      <c r="M890" s="138" t="s">
        <v>582</v>
      </c>
      <c r="N890" s="210" t="str">
        <f>IF(Tabela2[[#This Row],[Tipo]]="matriz",VLOOKUP(Tabela2[[#This Row],[N. de ordem]],Estatísticas!$A$66:$B$1048576,2,FALSE),"")</f>
        <v/>
      </c>
    </row>
    <row r="891" spans="2:14" ht="45.75" hidden="1">
      <c r="B891" s="352">
        <v>290</v>
      </c>
      <c r="C891" s="132" t="s">
        <v>957</v>
      </c>
      <c r="D891" s="132" t="s">
        <v>180</v>
      </c>
      <c r="E891" s="204" t="s">
        <v>1007</v>
      </c>
      <c r="F891" s="132" t="s">
        <v>1662</v>
      </c>
      <c r="G891" s="135" t="s">
        <v>605</v>
      </c>
      <c r="H891" s="204" t="str">
        <f>IF(Tabela2[[#This Row],[Valor já contrado (matriz)]]=0,"Prevista","Em contratação")</f>
        <v>Em contratação</v>
      </c>
      <c r="I891" s="132" t="s">
        <v>1008</v>
      </c>
      <c r="J891" s="132" t="s">
        <v>1453</v>
      </c>
      <c r="K891" s="137">
        <v>750</v>
      </c>
      <c r="L891" s="132" t="s">
        <v>112</v>
      </c>
      <c r="M891" s="138" t="s">
        <v>582</v>
      </c>
      <c r="N891" s="210" t="str">
        <f>IF(Tabela2[[#This Row],[Tipo]]="matriz",VLOOKUP(Tabela2[[#This Row],[N. de ordem]],Estatísticas!$A$66:$B$1048576,2,FALSE),"")</f>
        <v/>
      </c>
    </row>
    <row r="892" spans="2:14" ht="45.75" hidden="1">
      <c r="B892" s="352">
        <v>290</v>
      </c>
      <c r="C892" s="132" t="s">
        <v>957</v>
      </c>
      <c r="D892" s="132" t="s">
        <v>180</v>
      </c>
      <c r="E892" s="204" t="s">
        <v>1007</v>
      </c>
      <c r="F892" s="132" t="s">
        <v>1663</v>
      </c>
      <c r="G892" s="135" t="s">
        <v>605</v>
      </c>
      <c r="H892" s="204" t="str">
        <f>IF(Tabela2[[#This Row],[Valor já contrado (matriz)]]=0,"Prevista","Em contratação")</f>
        <v>Em contratação</v>
      </c>
      <c r="I892" s="132" t="s">
        <v>1008</v>
      </c>
      <c r="J892" s="132" t="s">
        <v>1453</v>
      </c>
      <c r="K892" s="137">
        <v>1377</v>
      </c>
      <c r="L892" s="132" t="s">
        <v>112</v>
      </c>
      <c r="M892" s="138" t="s">
        <v>582</v>
      </c>
      <c r="N892" s="210" t="str">
        <f>IF(Tabela2[[#This Row],[Tipo]]="matriz",VLOOKUP(Tabela2[[#This Row],[N. de ordem]],Estatísticas!$A$66:$B$1048576,2,FALSE),"")</f>
        <v/>
      </c>
    </row>
    <row r="893" spans="2:14" ht="45.75" hidden="1">
      <c r="B893" s="352">
        <v>291</v>
      </c>
      <c r="C893" s="132" t="s">
        <v>1664</v>
      </c>
      <c r="D893" s="132" t="s">
        <v>180</v>
      </c>
      <c r="E893" s="204" t="s">
        <v>1007</v>
      </c>
      <c r="F893" s="132"/>
      <c r="G893" s="135" t="s">
        <v>589</v>
      </c>
      <c r="H893" s="204" t="str">
        <f>IF(Tabela2[[#This Row],[Valor já contrado (matriz)]]=0,"Prevista","Em contratação")</f>
        <v>Em contratação</v>
      </c>
      <c r="I893" s="132" t="s">
        <v>1008</v>
      </c>
      <c r="J893" s="132" t="s">
        <v>1665</v>
      </c>
      <c r="K893" s="137">
        <v>12982.2</v>
      </c>
      <c r="L893" s="132" t="s">
        <v>112</v>
      </c>
      <c r="M893" s="138" t="s">
        <v>582</v>
      </c>
      <c r="N893" s="210">
        <f>IF(Tabela2[[#This Row],[Tipo]]="matriz",VLOOKUP(Tabela2[[#This Row],[N. de ordem]],Estatísticas!$A$66:$B$1048576,2,FALSE),"")</f>
        <v>23400</v>
      </c>
    </row>
    <row r="894" spans="2:14" ht="45.75" hidden="1">
      <c r="B894" s="352">
        <v>291</v>
      </c>
      <c r="C894" s="132" t="s">
        <v>1664</v>
      </c>
      <c r="D894" s="132" t="s">
        <v>180</v>
      </c>
      <c r="E894" s="204" t="s">
        <v>1007</v>
      </c>
      <c r="F894" s="132" t="s">
        <v>1666</v>
      </c>
      <c r="G894" s="135" t="s">
        <v>605</v>
      </c>
      <c r="H894" s="204" t="str">
        <f>IF(Tabela2[[#This Row],[Valor já contrado (matriz)]]=0,"Prevista","Em contratação")</f>
        <v>Em contratação</v>
      </c>
      <c r="I894" s="132" t="s">
        <v>1008</v>
      </c>
      <c r="J894" s="132" t="s">
        <v>1665</v>
      </c>
      <c r="K894" s="137">
        <v>1680</v>
      </c>
      <c r="L894" s="132" t="s">
        <v>112</v>
      </c>
      <c r="M894" s="138" t="s">
        <v>582</v>
      </c>
      <c r="N894" s="210" t="str">
        <f>IF(Tabela2[[#This Row],[Tipo]]="matriz",VLOOKUP(Tabela2[[#This Row],[N. de ordem]],Estatísticas!$A$66:$B$1048576,2,FALSE),"")</f>
        <v/>
      </c>
    </row>
    <row r="895" spans="2:14" ht="45.75" hidden="1">
      <c r="B895" s="352">
        <v>291</v>
      </c>
      <c r="C895" s="132" t="s">
        <v>1664</v>
      </c>
      <c r="D895" s="132" t="s">
        <v>180</v>
      </c>
      <c r="E895" s="204" t="s">
        <v>1007</v>
      </c>
      <c r="F895" s="132" t="s">
        <v>1667</v>
      </c>
      <c r="G895" s="135" t="s">
        <v>605</v>
      </c>
      <c r="H895" s="204" t="str">
        <f>IF(Tabela2[[#This Row],[Valor já contrado (matriz)]]=0,"Prevista","Em contratação")</f>
        <v>Em contratação</v>
      </c>
      <c r="I895" s="132" t="s">
        <v>1008</v>
      </c>
      <c r="J895" s="132" t="s">
        <v>1503</v>
      </c>
      <c r="K895" s="137">
        <v>3000</v>
      </c>
      <c r="L895" s="132" t="s">
        <v>112</v>
      </c>
      <c r="M895" s="138" t="s">
        <v>582</v>
      </c>
      <c r="N895" s="210" t="str">
        <f>IF(Tabela2[[#This Row],[Tipo]]="matriz",VLOOKUP(Tabela2[[#This Row],[N. de ordem]],Estatísticas!$A$66:$B$1048576,2,FALSE),"")</f>
        <v/>
      </c>
    </row>
    <row r="896" spans="2:14" ht="45.75" hidden="1">
      <c r="B896" s="352">
        <v>291</v>
      </c>
      <c r="C896" s="132" t="s">
        <v>1664</v>
      </c>
      <c r="D896" s="132" t="s">
        <v>180</v>
      </c>
      <c r="E896" s="204" t="s">
        <v>1007</v>
      </c>
      <c r="F896" s="132" t="s">
        <v>1668</v>
      </c>
      <c r="G896" s="135" t="s">
        <v>605</v>
      </c>
      <c r="H896" s="204" t="str">
        <f>IF(Tabela2[[#This Row],[Valor já contrado (matriz)]]=0,"Prevista","Em contratação")</f>
        <v>Em contratação</v>
      </c>
      <c r="I896" s="132" t="s">
        <v>1008</v>
      </c>
      <c r="J896" s="132" t="s">
        <v>1453</v>
      </c>
      <c r="K896" s="137">
        <v>1500</v>
      </c>
      <c r="L896" s="132" t="s">
        <v>112</v>
      </c>
      <c r="M896" s="138" t="s">
        <v>582</v>
      </c>
      <c r="N896" s="210" t="str">
        <f>IF(Tabela2[[#This Row],[Tipo]]="matriz",VLOOKUP(Tabela2[[#This Row],[N. de ordem]],Estatísticas!$A$66:$B$1048576,2,FALSE),"")</f>
        <v/>
      </c>
    </row>
    <row r="897" spans="2:14" ht="45.75" hidden="1">
      <c r="B897" s="352">
        <v>291</v>
      </c>
      <c r="C897" s="132" t="s">
        <v>1664</v>
      </c>
      <c r="D897" s="132" t="s">
        <v>180</v>
      </c>
      <c r="E897" s="204" t="s">
        <v>1007</v>
      </c>
      <c r="F897" s="132" t="s">
        <v>1669</v>
      </c>
      <c r="G897" s="135" t="s">
        <v>605</v>
      </c>
      <c r="H897" s="204" t="str">
        <f>IF(Tabela2[[#This Row],[Valor já contrado (matriz)]]=0,"Prevista","Em contratação")</f>
        <v>Em contratação</v>
      </c>
      <c r="I897" s="132" t="s">
        <v>1008</v>
      </c>
      <c r="J897" s="132" t="s">
        <v>1453</v>
      </c>
      <c r="K897" s="137">
        <v>840</v>
      </c>
      <c r="L897" s="132" t="s">
        <v>112</v>
      </c>
      <c r="M897" s="138" t="s">
        <v>582</v>
      </c>
      <c r="N897" s="210" t="str">
        <f>IF(Tabela2[[#This Row],[Tipo]]="matriz",VLOOKUP(Tabela2[[#This Row],[N. de ordem]],Estatísticas!$A$66:$B$1048576,2,FALSE),"")</f>
        <v/>
      </c>
    </row>
    <row r="898" spans="2:14" ht="45.75" hidden="1">
      <c r="B898" s="352">
        <v>291</v>
      </c>
      <c r="C898" s="132" t="s">
        <v>1664</v>
      </c>
      <c r="D898" s="132" t="s">
        <v>180</v>
      </c>
      <c r="E898" s="204" t="s">
        <v>1007</v>
      </c>
      <c r="F898" s="132" t="s">
        <v>1670</v>
      </c>
      <c r="G898" s="135" t="s">
        <v>605</v>
      </c>
      <c r="H898" s="204" t="str">
        <f>IF(Tabela2[[#This Row],[Valor já contrado (matriz)]]=0,"Prevista","Em contratação")</f>
        <v>Em contratação</v>
      </c>
      <c r="I898" s="132" t="s">
        <v>1008</v>
      </c>
      <c r="J898" s="132" t="s">
        <v>1453</v>
      </c>
      <c r="K898" s="137">
        <v>840</v>
      </c>
      <c r="L898" s="132" t="s">
        <v>112</v>
      </c>
      <c r="M898" s="138" t="s">
        <v>582</v>
      </c>
      <c r="N898" s="210" t="str">
        <f>IF(Tabela2[[#This Row],[Tipo]]="matriz",VLOOKUP(Tabela2[[#This Row],[N. de ordem]],Estatísticas!$A$66:$B$1048576,2,FALSE),"")</f>
        <v/>
      </c>
    </row>
    <row r="899" spans="2:14" ht="45.75" hidden="1">
      <c r="B899" s="352">
        <v>291</v>
      </c>
      <c r="C899" s="132" t="s">
        <v>1664</v>
      </c>
      <c r="D899" s="132" t="s">
        <v>180</v>
      </c>
      <c r="E899" s="204" t="s">
        <v>1007</v>
      </c>
      <c r="F899" s="132" t="s">
        <v>1667</v>
      </c>
      <c r="G899" s="135" t="s">
        <v>605</v>
      </c>
      <c r="H899" s="204" t="str">
        <f>IF(Tabela2[[#This Row],[Valor já contrado (matriz)]]=0,"Prevista","Em contratação")</f>
        <v>Em contratação</v>
      </c>
      <c r="I899" s="132" t="s">
        <v>1008</v>
      </c>
      <c r="J899" s="132" t="s">
        <v>1453</v>
      </c>
      <c r="K899" s="137">
        <v>1500</v>
      </c>
      <c r="L899" s="132" t="s">
        <v>112</v>
      </c>
      <c r="M899" s="138" t="s">
        <v>582</v>
      </c>
      <c r="N899" s="210" t="str">
        <f>IF(Tabela2[[#This Row],[Tipo]]="matriz",VLOOKUP(Tabela2[[#This Row],[N. de ordem]],Estatísticas!$A$66:$B$1048576,2,FALSE),"")</f>
        <v/>
      </c>
    </row>
    <row r="900" spans="2:14" ht="45.75" hidden="1">
      <c r="B900" s="352">
        <v>291</v>
      </c>
      <c r="C900" s="132" t="s">
        <v>1664</v>
      </c>
      <c r="D900" s="132" t="s">
        <v>180</v>
      </c>
      <c r="E900" s="204" t="s">
        <v>1007</v>
      </c>
      <c r="F900" s="132" t="s">
        <v>1671</v>
      </c>
      <c r="G900" s="135" t="s">
        <v>605</v>
      </c>
      <c r="H900" s="204" t="str">
        <f>IF(Tabela2[[#This Row],[Valor já contrado (matriz)]]=0,"Prevista","Em contratação")</f>
        <v>Em contratação</v>
      </c>
      <c r="I900" s="132" t="s">
        <v>1008</v>
      </c>
      <c r="J900" s="132" t="s">
        <v>1453</v>
      </c>
      <c r="K900" s="137">
        <v>1500</v>
      </c>
      <c r="L900" s="132" t="s">
        <v>112</v>
      </c>
      <c r="M900" s="138" t="s">
        <v>582</v>
      </c>
      <c r="N900" s="210" t="str">
        <f>IF(Tabela2[[#This Row],[Tipo]]="matriz",VLOOKUP(Tabela2[[#This Row],[N. de ordem]],Estatísticas!$A$66:$B$1048576,2,FALSE),"")</f>
        <v/>
      </c>
    </row>
    <row r="901" spans="2:14" ht="45.75" hidden="1">
      <c r="B901" s="352">
        <v>291</v>
      </c>
      <c r="C901" s="132" t="s">
        <v>1664</v>
      </c>
      <c r="D901" s="132" t="s">
        <v>180</v>
      </c>
      <c r="E901" s="204" t="s">
        <v>1007</v>
      </c>
      <c r="F901" s="132" t="s">
        <v>1672</v>
      </c>
      <c r="G901" s="135" t="s">
        <v>605</v>
      </c>
      <c r="H901" s="204" t="str">
        <f>IF(Tabela2[[#This Row],[Valor já contrado (matriz)]]=0,"Prevista","Em contratação")</f>
        <v>Em contratação</v>
      </c>
      <c r="I901" s="132" t="s">
        <v>1008</v>
      </c>
      <c r="J901" s="132" t="s">
        <v>1673</v>
      </c>
      <c r="K901" s="137">
        <v>2800</v>
      </c>
      <c r="L901" s="132" t="s">
        <v>112</v>
      </c>
      <c r="M901" s="138" t="s">
        <v>582</v>
      </c>
      <c r="N901" s="210" t="str">
        <f>IF(Tabela2[[#This Row],[Tipo]]="matriz",VLOOKUP(Tabela2[[#This Row],[N. de ordem]],Estatísticas!$A$66:$B$1048576,2,FALSE),"")</f>
        <v/>
      </c>
    </row>
    <row r="902" spans="2:14" ht="45.75" hidden="1">
      <c r="B902" s="352">
        <v>291</v>
      </c>
      <c r="C902" s="132" t="s">
        <v>1664</v>
      </c>
      <c r="D902" s="132" t="s">
        <v>180</v>
      </c>
      <c r="E902" s="204" t="s">
        <v>1007</v>
      </c>
      <c r="F902" s="132" t="s">
        <v>1674</v>
      </c>
      <c r="G902" s="135" t="s">
        <v>605</v>
      </c>
      <c r="H902" s="204" t="str">
        <f>IF(Tabela2[[#This Row],[Valor já contrado (matriz)]]=0,"Prevista","Em contratação")</f>
        <v>Em contratação</v>
      </c>
      <c r="I902" s="132" t="s">
        <v>1008</v>
      </c>
      <c r="J902" s="132" t="s">
        <v>1675</v>
      </c>
      <c r="K902" s="137">
        <v>7500</v>
      </c>
      <c r="L902" s="132" t="s">
        <v>112</v>
      </c>
      <c r="M902" s="138" t="s">
        <v>582</v>
      </c>
      <c r="N902" s="210" t="str">
        <f>IF(Tabela2[[#This Row],[Tipo]]="matriz",VLOOKUP(Tabela2[[#This Row],[N. de ordem]],Estatísticas!$A$66:$B$1048576,2,FALSE),"")</f>
        <v/>
      </c>
    </row>
    <row r="903" spans="2:14" ht="45.75" hidden="1">
      <c r="B903" s="352">
        <v>291</v>
      </c>
      <c r="C903" s="132" t="s">
        <v>1664</v>
      </c>
      <c r="D903" s="132" t="s">
        <v>180</v>
      </c>
      <c r="E903" s="204" t="s">
        <v>1007</v>
      </c>
      <c r="F903" s="132" t="s">
        <v>1676</v>
      </c>
      <c r="G903" s="135" t="s">
        <v>605</v>
      </c>
      <c r="H903" s="204" t="str">
        <f>IF(Tabela2[[#This Row],[Valor já contrado (matriz)]]=0,"Prevista","Em contratação")</f>
        <v>Em contratação</v>
      </c>
      <c r="I903" s="132" t="s">
        <v>1008</v>
      </c>
      <c r="J903" s="132" t="s">
        <v>1677</v>
      </c>
      <c r="K903" s="137">
        <v>2240</v>
      </c>
      <c r="L903" s="132" t="s">
        <v>112</v>
      </c>
      <c r="M903" s="138" t="s">
        <v>582</v>
      </c>
      <c r="N903" s="210" t="str">
        <f>IF(Tabela2[[#This Row],[Tipo]]="matriz",VLOOKUP(Tabela2[[#This Row],[N. de ordem]],Estatísticas!$A$66:$B$1048576,2,FALSE),"")</f>
        <v/>
      </c>
    </row>
    <row r="904" spans="2:14" ht="45.75" hidden="1">
      <c r="B904" s="352">
        <v>292</v>
      </c>
      <c r="C904" s="132" t="s">
        <v>1678</v>
      </c>
      <c r="D904" s="132" t="s">
        <v>180</v>
      </c>
      <c r="E904" s="204" t="s">
        <v>1007</v>
      </c>
      <c r="F904" s="132"/>
      <c r="G904" s="135" t="s">
        <v>589</v>
      </c>
      <c r="H904" s="204" t="str">
        <f>IF(Tabela2[[#This Row],[Valor já contrado (matriz)]]=0,"Prevista","Em contratação")</f>
        <v>Em contratação</v>
      </c>
      <c r="I904" s="132" t="s">
        <v>1008</v>
      </c>
      <c r="J904" s="132" t="s">
        <v>1679</v>
      </c>
      <c r="K904" s="137">
        <v>18031.419999999998</v>
      </c>
      <c r="L904" s="132" t="s">
        <v>112</v>
      </c>
      <c r="M904" s="138" t="s">
        <v>582</v>
      </c>
      <c r="N904" s="210">
        <f>IF(Tabela2[[#This Row],[Tipo]]="matriz",VLOOKUP(Tabela2[[#This Row],[N. de ordem]],Estatísticas!$A$66:$B$1048576,2,FALSE),"")</f>
        <v>9110</v>
      </c>
    </row>
    <row r="905" spans="2:14" ht="45.75" hidden="1">
      <c r="B905" s="352">
        <v>292</v>
      </c>
      <c r="C905" s="132" t="s">
        <v>1678</v>
      </c>
      <c r="D905" s="132" t="s">
        <v>180</v>
      </c>
      <c r="E905" s="204" t="s">
        <v>1007</v>
      </c>
      <c r="F905" s="132" t="s">
        <v>1680</v>
      </c>
      <c r="G905" s="135" t="s">
        <v>605</v>
      </c>
      <c r="H905" s="204" t="str">
        <f>IF(Tabela2[[#This Row],[Valor já contrado (matriz)]]=0,"Prevista","Em contratação")</f>
        <v>Em contratação</v>
      </c>
      <c r="I905" s="132" t="s">
        <v>1008</v>
      </c>
      <c r="J905" s="132" t="s">
        <v>1681</v>
      </c>
      <c r="K905" s="137">
        <v>3037.7</v>
      </c>
      <c r="L905" s="132" t="s">
        <v>112</v>
      </c>
      <c r="M905" s="138" t="s">
        <v>582</v>
      </c>
      <c r="N905" s="210" t="str">
        <f>IF(Tabela2[[#This Row],[Tipo]]="matriz",VLOOKUP(Tabela2[[#This Row],[N. de ordem]],Estatísticas!$A$66:$B$1048576,2,FALSE),"")</f>
        <v/>
      </c>
    </row>
    <row r="906" spans="2:14" ht="45.75" hidden="1">
      <c r="B906" s="352">
        <v>292</v>
      </c>
      <c r="C906" s="132" t="s">
        <v>1678</v>
      </c>
      <c r="D906" s="132" t="s">
        <v>180</v>
      </c>
      <c r="E906" s="204" t="s">
        <v>1007</v>
      </c>
      <c r="F906" s="132" t="s">
        <v>1682</v>
      </c>
      <c r="G906" s="135" t="s">
        <v>605</v>
      </c>
      <c r="H906" s="204" t="str">
        <f>IF(Tabela2[[#This Row],[Valor já contrado (matriz)]]=0,"Prevista","Em contratação")</f>
        <v>Em contratação</v>
      </c>
      <c r="I906" s="132" t="s">
        <v>1008</v>
      </c>
      <c r="J906" s="132" t="s">
        <v>1401</v>
      </c>
      <c r="K906" s="137">
        <v>6072.3</v>
      </c>
      <c r="L906" s="132" t="s">
        <v>112</v>
      </c>
      <c r="M906" s="138" t="s">
        <v>582</v>
      </c>
      <c r="N906" s="210" t="str">
        <f>IF(Tabela2[[#This Row],[Tipo]]="matriz",VLOOKUP(Tabela2[[#This Row],[N. de ordem]],Estatísticas!$A$66:$B$1048576,2,FALSE),"")</f>
        <v/>
      </c>
    </row>
    <row r="907" spans="2:14" ht="45.75" hidden="1">
      <c r="B907" s="352">
        <v>293</v>
      </c>
      <c r="C907" s="132" t="s">
        <v>958</v>
      </c>
      <c r="D907" s="132" t="s">
        <v>180</v>
      </c>
      <c r="E907" s="204" t="s">
        <v>1007</v>
      </c>
      <c r="F907" s="132"/>
      <c r="G907" s="135" t="s">
        <v>589</v>
      </c>
      <c r="H907" s="204" t="str">
        <f>IF(Tabela2[[#This Row],[Valor já contrado (matriz)]]=0,"Prevista","Em contratação")</f>
        <v>Em contratação</v>
      </c>
      <c r="I907" s="132" t="s">
        <v>1008</v>
      </c>
      <c r="J907" s="132" t="s">
        <v>1683</v>
      </c>
      <c r="K907" s="137">
        <v>22675.18</v>
      </c>
      <c r="L907" s="132" t="s">
        <v>112</v>
      </c>
      <c r="M907" s="138" t="s">
        <v>582</v>
      </c>
      <c r="N907" s="210">
        <f>IF(Tabela2[[#This Row],[Tipo]]="matriz",VLOOKUP(Tabela2[[#This Row],[N. de ordem]],Estatísticas!$A$66:$B$1048576,2,FALSE),"")</f>
        <v>18936</v>
      </c>
    </row>
    <row r="908" spans="2:14" ht="45.75" hidden="1">
      <c r="B908" s="352">
        <v>293</v>
      </c>
      <c r="C908" s="132" t="s">
        <v>958</v>
      </c>
      <c r="D908" s="132" t="s">
        <v>180</v>
      </c>
      <c r="E908" s="204" t="s">
        <v>1007</v>
      </c>
      <c r="F908" s="132" t="s">
        <v>1684</v>
      </c>
      <c r="G908" s="135" t="s">
        <v>605</v>
      </c>
      <c r="H908" s="132" t="s">
        <v>626</v>
      </c>
      <c r="I908" s="132" t="s">
        <v>1008</v>
      </c>
      <c r="J908" s="132" t="s">
        <v>1646</v>
      </c>
      <c r="K908" s="137">
        <v>728</v>
      </c>
      <c r="L908" s="132" t="s">
        <v>112</v>
      </c>
      <c r="M908" s="138" t="s">
        <v>582</v>
      </c>
      <c r="N908" s="210" t="str">
        <f>IF(Tabela2[[#This Row],[Tipo]]="matriz",VLOOKUP(Tabela2[[#This Row],[N. de ordem]],Estatísticas!$A$66:$B$1048576,2,FALSE),"")</f>
        <v/>
      </c>
    </row>
    <row r="909" spans="2:14" ht="45.75" hidden="1">
      <c r="B909" s="352">
        <v>293</v>
      </c>
      <c r="C909" s="132" t="s">
        <v>958</v>
      </c>
      <c r="D909" s="132" t="s">
        <v>180</v>
      </c>
      <c r="E909" s="204" t="s">
        <v>1007</v>
      </c>
      <c r="F909" s="132" t="s">
        <v>1685</v>
      </c>
      <c r="G909" s="135" t="s">
        <v>605</v>
      </c>
      <c r="H909" s="132" t="s">
        <v>626</v>
      </c>
      <c r="I909" s="132" t="s">
        <v>1008</v>
      </c>
      <c r="J909" s="132" t="s">
        <v>1453</v>
      </c>
      <c r="K909" s="137">
        <v>840</v>
      </c>
      <c r="L909" s="132" t="s">
        <v>112</v>
      </c>
      <c r="M909" s="138" t="s">
        <v>582</v>
      </c>
      <c r="N909" s="210" t="str">
        <f>IF(Tabela2[[#This Row],[Tipo]]="matriz",VLOOKUP(Tabela2[[#This Row],[N. de ordem]],Estatísticas!$A$66:$B$1048576,2,FALSE),"")</f>
        <v/>
      </c>
    </row>
    <row r="910" spans="2:14" ht="45.75" hidden="1">
      <c r="B910" s="352">
        <v>293</v>
      </c>
      <c r="C910" s="132" t="s">
        <v>958</v>
      </c>
      <c r="D910" s="132" t="s">
        <v>180</v>
      </c>
      <c r="E910" s="204" t="s">
        <v>1007</v>
      </c>
      <c r="F910" s="132" t="s">
        <v>1686</v>
      </c>
      <c r="G910" s="135" t="s">
        <v>605</v>
      </c>
      <c r="H910" s="132" t="s">
        <v>626</v>
      </c>
      <c r="I910" s="132" t="s">
        <v>1008</v>
      </c>
      <c r="J910" s="132" t="s">
        <v>1453</v>
      </c>
      <c r="K910" s="137">
        <v>1515</v>
      </c>
      <c r="L910" s="132" t="s">
        <v>112</v>
      </c>
      <c r="M910" s="138" t="s">
        <v>582</v>
      </c>
      <c r="N910" s="210" t="str">
        <f>IF(Tabela2[[#This Row],[Tipo]]="matriz",VLOOKUP(Tabela2[[#This Row],[N. de ordem]],Estatísticas!$A$66:$B$1048576,2,FALSE),"")</f>
        <v/>
      </c>
    </row>
    <row r="911" spans="2:14" ht="45.75" hidden="1">
      <c r="B911" s="352">
        <v>293</v>
      </c>
      <c r="C911" s="132" t="s">
        <v>958</v>
      </c>
      <c r="D911" s="132" t="s">
        <v>180</v>
      </c>
      <c r="E911" s="204" t="s">
        <v>1007</v>
      </c>
      <c r="F911" s="132" t="s">
        <v>1687</v>
      </c>
      <c r="G911" s="135" t="s">
        <v>605</v>
      </c>
      <c r="H911" s="132" t="s">
        <v>626</v>
      </c>
      <c r="I911" s="132" t="s">
        <v>1008</v>
      </c>
      <c r="J911" s="132" t="s">
        <v>1646</v>
      </c>
      <c r="K911" s="137">
        <v>1313</v>
      </c>
      <c r="L911" s="132" t="s">
        <v>112</v>
      </c>
      <c r="M911" s="138" t="s">
        <v>582</v>
      </c>
      <c r="N911" s="210" t="str">
        <f>IF(Tabela2[[#This Row],[Tipo]]="matriz",VLOOKUP(Tabela2[[#This Row],[N. de ordem]],Estatísticas!$A$66:$B$1048576,2,FALSE),"")</f>
        <v/>
      </c>
    </row>
    <row r="912" spans="2:14" ht="15" hidden="1" customHeight="1">
      <c r="B912" s="352">
        <v>293</v>
      </c>
      <c r="C912" s="132" t="s">
        <v>958</v>
      </c>
      <c r="D912" s="132" t="s">
        <v>180</v>
      </c>
      <c r="E912" s="204" t="s">
        <v>1007</v>
      </c>
      <c r="F912" s="132" t="s">
        <v>1688</v>
      </c>
      <c r="G912" s="135" t="s">
        <v>605</v>
      </c>
      <c r="H912" s="132" t="s">
        <v>626</v>
      </c>
      <c r="I912" s="132" t="s">
        <v>1008</v>
      </c>
      <c r="J912" s="132" t="s">
        <v>1646</v>
      </c>
      <c r="K912" s="137">
        <v>728</v>
      </c>
      <c r="L912" s="132" t="s">
        <v>112</v>
      </c>
      <c r="M912" s="138" t="s">
        <v>582</v>
      </c>
      <c r="N912" s="210" t="str">
        <f>IF(Tabela2[[#This Row],[Tipo]]="matriz",VLOOKUP(Tabela2[[#This Row],[N. de ordem]],Estatísticas!$A$66:$B$1048576,2,FALSE),"")</f>
        <v/>
      </c>
    </row>
    <row r="913" spans="2:14" ht="15" hidden="1" customHeight="1">
      <c r="B913" s="352">
        <v>293</v>
      </c>
      <c r="C913" s="132" t="s">
        <v>958</v>
      </c>
      <c r="D913" s="132" t="s">
        <v>180</v>
      </c>
      <c r="E913" s="204" t="s">
        <v>1007</v>
      </c>
      <c r="F913" s="132" t="s">
        <v>1689</v>
      </c>
      <c r="G913" s="135" t="s">
        <v>605</v>
      </c>
      <c r="H913" s="132" t="s">
        <v>626</v>
      </c>
      <c r="I913" s="132" t="s">
        <v>1008</v>
      </c>
      <c r="J913" s="132" t="s">
        <v>1646</v>
      </c>
      <c r="K913" s="137">
        <v>1313</v>
      </c>
      <c r="L913" s="132" t="s">
        <v>112</v>
      </c>
      <c r="M913" s="138" t="s">
        <v>582</v>
      </c>
      <c r="N913" s="210" t="str">
        <f>IF(Tabela2[[#This Row],[Tipo]]="matriz",VLOOKUP(Tabela2[[#This Row],[N. de ordem]],Estatísticas!$A$66:$B$1048576,2,FALSE),"")</f>
        <v/>
      </c>
    </row>
    <row r="914" spans="2:14" ht="15" hidden="1" customHeight="1">
      <c r="B914" s="352">
        <v>293</v>
      </c>
      <c r="C914" s="132" t="s">
        <v>958</v>
      </c>
      <c r="D914" s="132" t="s">
        <v>180</v>
      </c>
      <c r="E914" s="204" t="s">
        <v>1007</v>
      </c>
      <c r="F914" s="132" t="s">
        <v>1690</v>
      </c>
      <c r="G914" s="135" t="s">
        <v>605</v>
      </c>
      <c r="H914" s="132" t="s">
        <v>626</v>
      </c>
      <c r="I914" s="132" t="s">
        <v>1008</v>
      </c>
      <c r="J914" s="132" t="s">
        <v>1646</v>
      </c>
      <c r="K914" s="137">
        <v>728</v>
      </c>
      <c r="L914" s="132" t="s">
        <v>112</v>
      </c>
      <c r="M914" s="138" t="s">
        <v>582</v>
      </c>
      <c r="N914" s="210" t="str">
        <f>IF(Tabela2[[#This Row],[Tipo]]="matriz",VLOOKUP(Tabela2[[#This Row],[N. de ordem]],Estatísticas!$A$66:$B$1048576,2,FALSE),"")</f>
        <v/>
      </c>
    </row>
    <row r="915" spans="2:14" ht="15" hidden="1" customHeight="1">
      <c r="B915" s="352">
        <v>293</v>
      </c>
      <c r="C915" s="132" t="s">
        <v>958</v>
      </c>
      <c r="D915" s="132" t="s">
        <v>180</v>
      </c>
      <c r="E915" s="204" t="s">
        <v>1007</v>
      </c>
      <c r="F915" s="132" t="s">
        <v>1691</v>
      </c>
      <c r="G915" s="135" t="s">
        <v>605</v>
      </c>
      <c r="H915" s="132" t="s">
        <v>626</v>
      </c>
      <c r="I915" s="132" t="s">
        <v>1008</v>
      </c>
      <c r="J915" s="132" t="s">
        <v>1646</v>
      </c>
      <c r="K915" s="137">
        <v>1313</v>
      </c>
      <c r="L915" s="132" t="s">
        <v>112</v>
      </c>
      <c r="M915" s="138" t="s">
        <v>582</v>
      </c>
      <c r="N915" s="210" t="str">
        <f>IF(Tabela2[[#This Row],[Tipo]]="matriz",VLOOKUP(Tabela2[[#This Row],[N. de ordem]],Estatísticas!$A$66:$B$1048576,2,FALSE),"")</f>
        <v/>
      </c>
    </row>
    <row r="916" spans="2:14" ht="15" hidden="1" customHeight="1">
      <c r="B916" s="352">
        <v>293</v>
      </c>
      <c r="C916" s="132" t="s">
        <v>958</v>
      </c>
      <c r="D916" s="132" t="s">
        <v>180</v>
      </c>
      <c r="E916" s="204" t="s">
        <v>1007</v>
      </c>
      <c r="F916" s="132" t="s">
        <v>1692</v>
      </c>
      <c r="G916" s="135" t="s">
        <v>605</v>
      </c>
      <c r="H916" s="132" t="s">
        <v>626</v>
      </c>
      <c r="I916" s="132" t="s">
        <v>1008</v>
      </c>
      <c r="J916" s="132" t="s">
        <v>1453</v>
      </c>
      <c r="K916" s="137">
        <v>1515</v>
      </c>
      <c r="L916" s="132" t="s">
        <v>112</v>
      </c>
      <c r="M916" s="138" t="s">
        <v>582</v>
      </c>
      <c r="N916" s="210" t="str">
        <f>IF(Tabela2[[#This Row],[Tipo]]="matriz",VLOOKUP(Tabela2[[#This Row],[N. de ordem]],Estatísticas!$A$66:$B$1048576,2,FALSE),"")</f>
        <v/>
      </c>
    </row>
    <row r="917" spans="2:14" ht="15" hidden="1" customHeight="1">
      <c r="B917" s="352">
        <v>293</v>
      </c>
      <c r="C917" s="132" t="s">
        <v>958</v>
      </c>
      <c r="D917" s="132" t="s">
        <v>180</v>
      </c>
      <c r="E917" s="204" t="s">
        <v>1007</v>
      </c>
      <c r="F917" s="132" t="s">
        <v>1693</v>
      </c>
      <c r="G917" s="135" t="s">
        <v>605</v>
      </c>
      <c r="H917" s="132" t="s">
        <v>626</v>
      </c>
      <c r="I917" s="132" t="s">
        <v>1008</v>
      </c>
      <c r="J917" s="132" t="s">
        <v>1646</v>
      </c>
      <c r="K917" s="137">
        <v>1313</v>
      </c>
      <c r="L917" s="132" t="s">
        <v>112</v>
      </c>
      <c r="M917" s="138" t="s">
        <v>582</v>
      </c>
      <c r="N917" s="210" t="str">
        <f>IF(Tabela2[[#This Row],[Tipo]]="matriz",VLOOKUP(Tabela2[[#This Row],[N. de ordem]],Estatísticas!$A$66:$B$1048576,2,FALSE),"")</f>
        <v/>
      </c>
    </row>
    <row r="918" spans="2:14" ht="45.75" hidden="1">
      <c r="B918" s="352">
        <v>293</v>
      </c>
      <c r="C918" s="132" t="s">
        <v>958</v>
      </c>
      <c r="D918" s="132" t="s">
        <v>180</v>
      </c>
      <c r="E918" s="204" t="s">
        <v>1007</v>
      </c>
      <c r="F918" s="132" t="s">
        <v>1694</v>
      </c>
      <c r="G918" s="135" t="s">
        <v>605</v>
      </c>
      <c r="H918" s="132" t="s">
        <v>626</v>
      </c>
      <c r="I918" s="132" t="s">
        <v>1008</v>
      </c>
      <c r="J918" s="132" t="s">
        <v>1646</v>
      </c>
      <c r="K918" s="137">
        <v>728</v>
      </c>
      <c r="L918" s="132" t="s">
        <v>112</v>
      </c>
      <c r="M918" s="138" t="s">
        <v>582</v>
      </c>
      <c r="N918" s="210" t="str">
        <f>IF(Tabela2[[#This Row],[Tipo]]="matriz",VLOOKUP(Tabela2[[#This Row],[N. de ordem]],Estatísticas!$A$66:$B$1048576,2,FALSE),"")</f>
        <v/>
      </c>
    </row>
    <row r="919" spans="2:14" ht="15" hidden="1" customHeight="1">
      <c r="B919" s="352">
        <v>293</v>
      </c>
      <c r="C919" s="132" t="s">
        <v>958</v>
      </c>
      <c r="D919" s="132" t="s">
        <v>180</v>
      </c>
      <c r="E919" s="204" t="s">
        <v>1007</v>
      </c>
      <c r="F919" s="132" t="s">
        <v>1695</v>
      </c>
      <c r="G919" s="135" t="s">
        <v>605</v>
      </c>
      <c r="H919" s="132" t="s">
        <v>626</v>
      </c>
      <c r="I919" s="132" t="s">
        <v>1008</v>
      </c>
      <c r="J919" s="132" t="s">
        <v>1309</v>
      </c>
      <c r="K919" s="137">
        <v>1414</v>
      </c>
      <c r="L919" s="132" t="s">
        <v>112</v>
      </c>
      <c r="M919" s="138" t="s">
        <v>582</v>
      </c>
      <c r="N919" s="210" t="str">
        <f>IF(Tabela2[[#This Row],[Tipo]]="matriz",VLOOKUP(Tabela2[[#This Row],[N. de ordem]],Estatísticas!$A$66:$B$1048576,2,FALSE),"")</f>
        <v/>
      </c>
    </row>
    <row r="920" spans="2:14" ht="15" hidden="1" customHeight="1">
      <c r="B920" s="352">
        <v>293</v>
      </c>
      <c r="C920" s="132" t="s">
        <v>958</v>
      </c>
      <c r="D920" s="132" t="s">
        <v>180</v>
      </c>
      <c r="E920" s="204" t="s">
        <v>1007</v>
      </c>
      <c r="F920" s="132" t="s">
        <v>1696</v>
      </c>
      <c r="G920" s="135" t="s">
        <v>605</v>
      </c>
      <c r="H920" s="132" t="s">
        <v>626</v>
      </c>
      <c r="I920" s="132" t="s">
        <v>1008</v>
      </c>
      <c r="J920" s="132" t="s">
        <v>1453</v>
      </c>
      <c r="K920" s="137">
        <v>840</v>
      </c>
      <c r="L920" s="132" t="s">
        <v>112</v>
      </c>
      <c r="M920" s="138" t="s">
        <v>582</v>
      </c>
      <c r="N920" s="210" t="str">
        <f>IF(Tabela2[[#This Row],[Tipo]]="matriz",VLOOKUP(Tabela2[[#This Row],[N. de ordem]],Estatísticas!$A$66:$B$1048576,2,FALSE),"")</f>
        <v/>
      </c>
    </row>
    <row r="921" spans="2:14" ht="15" hidden="1" customHeight="1">
      <c r="B921" s="352">
        <v>293</v>
      </c>
      <c r="C921" s="132" t="s">
        <v>958</v>
      </c>
      <c r="D921" s="132" t="s">
        <v>180</v>
      </c>
      <c r="E921" s="204" t="s">
        <v>1007</v>
      </c>
      <c r="F921" s="132" t="s">
        <v>1697</v>
      </c>
      <c r="G921" s="135" t="s">
        <v>605</v>
      </c>
      <c r="H921" s="132" t="s">
        <v>626</v>
      </c>
      <c r="I921" s="132" t="s">
        <v>1008</v>
      </c>
      <c r="J921" s="132" t="s">
        <v>1453</v>
      </c>
      <c r="K921" s="137">
        <v>1515</v>
      </c>
      <c r="L921" s="132" t="s">
        <v>112</v>
      </c>
      <c r="M921" s="138" t="s">
        <v>582</v>
      </c>
      <c r="N921" s="210" t="str">
        <f>IF(Tabela2[[#This Row],[Tipo]]="matriz",VLOOKUP(Tabela2[[#This Row],[N. de ordem]],Estatísticas!$A$66:$B$1048576,2,FALSE),"")</f>
        <v/>
      </c>
    </row>
    <row r="922" spans="2:14" ht="15" hidden="1" customHeight="1">
      <c r="B922" s="352">
        <v>293</v>
      </c>
      <c r="C922" s="132" t="s">
        <v>958</v>
      </c>
      <c r="D922" s="132" t="s">
        <v>180</v>
      </c>
      <c r="E922" s="204" t="s">
        <v>1007</v>
      </c>
      <c r="F922" s="132" t="s">
        <v>1698</v>
      </c>
      <c r="G922" s="135" t="s">
        <v>605</v>
      </c>
      <c r="H922" s="132" t="s">
        <v>626</v>
      </c>
      <c r="I922" s="132" t="s">
        <v>1008</v>
      </c>
      <c r="J922" s="132" t="s">
        <v>1309</v>
      </c>
      <c r="K922" s="137">
        <v>784</v>
      </c>
      <c r="L922" s="132" t="s">
        <v>112</v>
      </c>
      <c r="M922" s="138" t="s">
        <v>582</v>
      </c>
      <c r="N922" s="210" t="str">
        <f>IF(Tabela2[[#This Row],[Tipo]]="matriz",VLOOKUP(Tabela2[[#This Row],[N. de ordem]],Estatísticas!$A$66:$B$1048576,2,FALSE),"")</f>
        <v/>
      </c>
    </row>
    <row r="923" spans="2:14" ht="15" hidden="1" customHeight="1">
      <c r="B923" s="352">
        <v>293</v>
      </c>
      <c r="C923" s="132" t="s">
        <v>958</v>
      </c>
      <c r="D923" s="132" t="s">
        <v>180</v>
      </c>
      <c r="E923" s="204" t="s">
        <v>1007</v>
      </c>
      <c r="F923" s="132" t="s">
        <v>1699</v>
      </c>
      <c r="G923" s="135" t="s">
        <v>605</v>
      </c>
      <c r="H923" s="132" t="s">
        <v>626</v>
      </c>
      <c r="I923" s="132" t="s">
        <v>1008</v>
      </c>
      <c r="J923" s="132" t="s">
        <v>1700</v>
      </c>
      <c r="K923" s="137">
        <v>841</v>
      </c>
      <c r="L923" s="132" t="s">
        <v>112</v>
      </c>
      <c r="M923" s="138" t="s">
        <v>582</v>
      </c>
      <c r="N923" s="210" t="str">
        <f>IF(Tabela2[[#This Row],[Tipo]]="matriz",VLOOKUP(Tabela2[[#This Row],[N. de ordem]],Estatísticas!$A$66:$B$1048576,2,FALSE),"")</f>
        <v/>
      </c>
    </row>
    <row r="924" spans="2:14" ht="15" hidden="1" customHeight="1">
      <c r="B924" s="352">
        <v>293</v>
      </c>
      <c r="C924" s="132" t="s">
        <v>958</v>
      </c>
      <c r="D924" s="132" t="s">
        <v>180</v>
      </c>
      <c r="E924" s="204" t="s">
        <v>1007</v>
      </c>
      <c r="F924" s="132" t="s">
        <v>1701</v>
      </c>
      <c r="G924" s="135" t="s">
        <v>605</v>
      </c>
      <c r="H924" s="132" t="s">
        <v>626</v>
      </c>
      <c r="I924" s="132" t="s">
        <v>1008</v>
      </c>
      <c r="J924" s="132" t="s">
        <v>1700</v>
      </c>
      <c r="K924" s="137">
        <v>1508</v>
      </c>
      <c r="L924" s="132" t="s">
        <v>112</v>
      </c>
      <c r="M924" s="138" t="s">
        <v>582</v>
      </c>
      <c r="N924" s="210" t="str">
        <f>IF(Tabela2[[#This Row],[Tipo]]="matriz",VLOOKUP(Tabela2[[#This Row],[N. de ordem]],Estatísticas!$A$66:$B$1048576,2,FALSE),"")</f>
        <v/>
      </c>
    </row>
    <row r="925" spans="2:14" ht="15" hidden="1" customHeight="1">
      <c r="B925" s="352">
        <v>294</v>
      </c>
      <c r="C925" s="132" t="s">
        <v>960</v>
      </c>
      <c r="D925" s="132" t="s">
        <v>180</v>
      </c>
      <c r="E925" s="204" t="s">
        <v>1007</v>
      </c>
      <c r="F925" s="132"/>
      <c r="G925" s="135" t="s">
        <v>589</v>
      </c>
      <c r="H925" s="204" t="str">
        <f>IF(Tabela2[[#This Row],[Valor já contrado (matriz)]]=0,"Prevista","Em contratação")</f>
        <v>Em contratação</v>
      </c>
      <c r="I925" s="132" t="s">
        <v>1008</v>
      </c>
      <c r="J925" s="132" t="s">
        <v>1702</v>
      </c>
      <c r="K925" s="137">
        <v>1894.75</v>
      </c>
      <c r="L925" s="132" t="s">
        <v>112</v>
      </c>
      <c r="M925" s="138" t="s">
        <v>582</v>
      </c>
      <c r="N925" s="210">
        <f>IF(Tabela2[[#This Row],[Tipo]]="matriz",VLOOKUP(Tabela2[[#This Row],[N. de ordem]],Estatísticas!$A$66:$B$1048576,2,FALSE),"")</f>
        <v>3375</v>
      </c>
    </row>
    <row r="926" spans="2:14" ht="15" hidden="1" customHeight="1">
      <c r="B926" s="352">
        <v>294</v>
      </c>
      <c r="C926" s="132" t="s">
        <v>960</v>
      </c>
      <c r="D926" s="132" t="s">
        <v>180</v>
      </c>
      <c r="E926" s="204" t="s">
        <v>1007</v>
      </c>
      <c r="F926" s="132" t="s">
        <v>1703</v>
      </c>
      <c r="G926" s="135" t="s">
        <v>605</v>
      </c>
      <c r="H926" s="204" t="str">
        <f>IF(Tabela2[[#This Row],[Valor já contrado (matriz)]]=0,"Prevista","Em contratação")</f>
        <v>Em contratação</v>
      </c>
      <c r="I926" s="132" t="s">
        <v>1008</v>
      </c>
      <c r="J926" s="132" t="s">
        <v>1316</v>
      </c>
      <c r="K926" s="137">
        <v>625</v>
      </c>
      <c r="L926" s="132" t="s">
        <v>112</v>
      </c>
      <c r="M926" s="138" t="s">
        <v>582</v>
      </c>
      <c r="N926" s="210" t="str">
        <f>IF(Tabela2[[#This Row],[Tipo]]="matriz",VLOOKUP(Tabela2[[#This Row],[N. de ordem]],Estatísticas!$A$66:$B$1048576,2,FALSE),"")</f>
        <v/>
      </c>
    </row>
    <row r="927" spans="2:14" ht="15" hidden="1" customHeight="1">
      <c r="B927" s="352">
        <v>294</v>
      </c>
      <c r="C927" s="132" t="s">
        <v>960</v>
      </c>
      <c r="D927" s="132" t="s">
        <v>180</v>
      </c>
      <c r="E927" s="204" t="s">
        <v>1007</v>
      </c>
      <c r="F927" s="132" t="s">
        <v>1704</v>
      </c>
      <c r="G927" s="135" t="s">
        <v>605</v>
      </c>
      <c r="H927" s="204" t="str">
        <f>IF(Tabela2[[#This Row],[Valor já contrado (matriz)]]=0,"Prevista","Em contratação")</f>
        <v>Em contratação</v>
      </c>
      <c r="I927" s="132" t="s">
        <v>1008</v>
      </c>
      <c r="J927" s="132" t="s">
        <v>1316</v>
      </c>
      <c r="K927" s="137">
        <v>625</v>
      </c>
      <c r="L927" s="132" t="s">
        <v>112</v>
      </c>
      <c r="M927" s="138" t="s">
        <v>582</v>
      </c>
      <c r="N927" s="210" t="str">
        <f>IF(Tabela2[[#This Row],[Tipo]]="matriz",VLOOKUP(Tabela2[[#This Row],[N. de ordem]],Estatísticas!$A$66:$B$1048576,2,FALSE),"")</f>
        <v/>
      </c>
    </row>
    <row r="928" spans="2:14" ht="15" hidden="1" customHeight="1">
      <c r="B928" s="352">
        <v>294</v>
      </c>
      <c r="C928" s="132" t="s">
        <v>960</v>
      </c>
      <c r="D928" s="132" t="s">
        <v>180</v>
      </c>
      <c r="E928" s="204" t="s">
        <v>1007</v>
      </c>
      <c r="F928" s="132" t="s">
        <v>1705</v>
      </c>
      <c r="G928" s="135" t="s">
        <v>605</v>
      </c>
      <c r="H928" s="204" t="str">
        <f>IF(Tabela2[[#This Row],[Valor já contrado (matriz)]]=0,"Prevista","Em contratação")</f>
        <v>Em contratação</v>
      </c>
      <c r="I928" s="132" t="s">
        <v>1008</v>
      </c>
      <c r="J928" s="132" t="s">
        <v>1316</v>
      </c>
      <c r="K928" s="137">
        <v>750</v>
      </c>
      <c r="L928" s="132" t="s">
        <v>112</v>
      </c>
      <c r="M928" s="138" t="s">
        <v>582</v>
      </c>
      <c r="N928" s="210" t="str">
        <f>IF(Tabela2[[#This Row],[Tipo]]="matriz",VLOOKUP(Tabela2[[#This Row],[N. de ordem]],Estatísticas!$A$66:$B$1048576,2,FALSE),"")</f>
        <v/>
      </c>
    </row>
    <row r="929" spans="2:14" ht="15" hidden="1" customHeight="1">
      <c r="B929" s="352">
        <v>294</v>
      </c>
      <c r="C929" s="132" t="s">
        <v>960</v>
      </c>
      <c r="D929" s="132" t="s">
        <v>180</v>
      </c>
      <c r="E929" s="204" t="s">
        <v>1007</v>
      </c>
      <c r="F929" s="132" t="s">
        <v>1706</v>
      </c>
      <c r="G929" s="135" t="s">
        <v>605</v>
      </c>
      <c r="H929" s="204" t="str">
        <f>IF(Tabela2[[#This Row],[Valor já contrado (matriz)]]=0,"Prevista","Em contratação")</f>
        <v>Em contratação</v>
      </c>
      <c r="I929" s="132" t="s">
        <v>1008</v>
      </c>
      <c r="J929" s="132" t="s">
        <v>1316</v>
      </c>
      <c r="K929" s="137">
        <v>750</v>
      </c>
      <c r="L929" s="132" t="s">
        <v>112</v>
      </c>
      <c r="M929" s="138" t="s">
        <v>582</v>
      </c>
      <c r="N929" s="210" t="str">
        <f>IF(Tabela2[[#This Row],[Tipo]]="matriz",VLOOKUP(Tabela2[[#This Row],[N. de ordem]],Estatísticas!$A$66:$B$1048576,2,FALSE),"")</f>
        <v/>
      </c>
    </row>
    <row r="930" spans="2:14" ht="15" hidden="1" customHeight="1">
      <c r="B930" s="352">
        <v>294</v>
      </c>
      <c r="C930" s="132" t="s">
        <v>960</v>
      </c>
      <c r="D930" s="132" t="s">
        <v>180</v>
      </c>
      <c r="E930" s="204" t="s">
        <v>1007</v>
      </c>
      <c r="F930" s="132" t="s">
        <v>1707</v>
      </c>
      <c r="G930" s="135" t="s">
        <v>605</v>
      </c>
      <c r="H930" s="204" t="str">
        <f>IF(Tabela2[[#This Row],[Valor já contrado (matriz)]]=0,"Prevista","Em contratação")</f>
        <v>Em contratação</v>
      </c>
      <c r="I930" s="132" t="s">
        <v>1008</v>
      </c>
      <c r="J930" s="132" t="s">
        <v>1708</v>
      </c>
      <c r="K930" s="137">
        <v>625</v>
      </c>
      <c r="L930" s="132" t="s">
        <v>112</v>
      </c>
      <c r="M930" s="138" t="s">
        <v>582</v>
      </c>
      <c r="N930" s="210" t="str">
        <f>IF(Tabela2[[#This Row],[Tipo]]="matriz",VLOOKUP(Tabela2[[#This Row],[N. de ordem]],Estatísticas!$A$66:$B$1048576,2,FALSE),"")</f>
        <v/>
      </c>
    </row>
    <row r="931" spans="2:14" ht="15" hidden="1" customHeight="1">
      <c r="B931" s="352">
        <v>295</v>
      </c>
      <c r="C931" s="132" t="s">
        <v>962</v>
      </c>
      <c r="D931" s="132" t="s">
        <v>180</v>
      </c>
      <c r="E931" s="204" t="s">
        <v>1007</v>
      </c>
      <c r="F931" s="132"/>
      <c r="G931" s="135" t="s">
        <v>589</v>
      </c>
      <c r="H931" s="204" t="str">
        <f>IF(Tabela2[[#This Row],[Valor já contrado (matriz)]]=0,"Prevista","Em contratação")</f>
        <v>Em contratação</v>
      </c>
      <c r="I931" s="132" t="s">
        <v>1008</v>
      </c>
      <c r="J931" s="132" t="s">
        <v>1709</v>
      </c>
      <c r="K931" s="137">
        <v>12689.53</v>
      </c>
      <c r="L931" s="132" t="s">
        <v>112</v>
      </c>
      <c r="M931" s="138" t="s">
        <v>582</v>
      </c>
      <c r="N931" s="210">
        <f>IF(Tabela2[[#This Row],[Tipo]]="matriz",VLOOKUP(Tabela2[[#This Row],[N. de ordem]],Estatísticas!$A$66:$B$1048576,2,FALSE),"")</f>
        <v>11640.400000000001</v>
      </c>
    </row>
    <row r="932" spans="2:14" ht="15" hidden="1" customHeight="1">
      <c r="B932" s="352">
        <v>295</v>
      </c>
      <c r="C932" s="132" t="s">
        <v>962</v>
      </c>
      <c r="D932" s="132" t="s">
        <v>180</v>
      </c>
      <c r="E932" s="204" t="s">
        <v>1007</v>
      </c>
      <c r="F932" s="132" t="s">
        <v>1710</v>
      </c>
      <c r="G932" s="135" t="s">
        <v>605</v>
      </c>
      <c r="H932" s="204" t="str">
        <f>IF(Tabela2[[#This Row],[Valor já contrado (matriz)]]=0,"Prevista","Em contratação")</f>
        <v>Em contratação</v>
      </c>
      <c r="I932" s="132" t="s">
        <v>1008</v>
      </c>
      <c r="J932" s="132" t="s">
        <v>1311</v>
      </c>
      <c r="K932" s="137">
        <v>500.28</v>
      </c>
      <c r="L932" s="132" t="s">
        <v>112</v>
      </c>
      <c r="M932" s="138" t="s">
        <v>582</v>
      </c>
      <c r="N932" s="210" t="str">
        <f>IF(Tabela2[[#This Row],[Tipo]]="matriz",VLOOKUP(Tabela2[[#This Row],[N. de ordem]],Estatísticas!$A$66:$B$1048576,2,FALSE),"")</f>
        <v/>
      </c>
    </row>
    <row r="933" spans="2:14" ht="15" hidden="1" customHeight="1">
      <c r="B933" s="352">
        <v>295</v>
      </c>
      <c r="C933" s="132" t="s">
        <v>962</v>
      </c>
      <c r="D933" s="132" t="s">
        <v>180</v>
      </c>
      <c r="E933" s="204" t="s">
        <v>1007</v>
      </c>
      <c r="F933" s="132" t="s">
        <v>1711</v>
      </c>
      <c r="G933" s="135" t="s">
        <v>605</v>
      </c>
      <c r="H933" s="204" t="str">
        <f>IF(Tabela2[[#This Row],[Valor já contrado (matriz)]]=0,"Prevista","Em contratação")</f>
        <v>Em contratação</v>
      </c>
      <c r="I933" s="132" t="s">
        <v>1008</v>
      </c>
      <c r="J933" s="132" t="s">
        <v>1311</v>
      </c>
      <c r="K933" s="137">
        <v>1221</v>
      </c>
      <c r="L933" s="132" t="s">
        <v>112</v>
      </c>
      <c r="M933" s="138" t="s">
        <v>582</v>
      </c>
      <c r="N933" s="210" t="str">
        <f>IF(Tabela2[[#This Row],[Tipo]]="matriz",VLOOKUP(Tabela2[[#This Row],[N. de ordem]],Estatísticas!$A$66:$B$1048576,2,FALSE),"")</f>
        <v/>
      </c>
    </row>
    <row r="934" spans="2:14" ht="15" hidden="1" customHeight="1">
      <c r="B934" s="352">
        <v>295</v>
      </c>
      <c r="C934" s="132" t="s">
        <v>962</v>
      </c>
      <c r="D934" s="132" t="s">
        <v>180</v>
      </c>
      <c r="E934" s="204" t="s">
        <v>1007</v>
      </c>
      <c r="F934" s="132" t="s">
        <v>1712</v>
      </c>
      <c r="G934" s="135" t="s">
        <v>605</v>
      </c>
      <c r="H934" s="204" t="str">
        <f>IF(Tabela2[[#This Row],[Valor já contrado (matriz)]]=0,"Prevista","Em contratação")</f>
        <v>Em contratação</v>
      </c>
      <c r="I934" s="132" t="s">
        <v>1008</v>
      </c>
      <c r="J934" s="132" t="s">
        <v>1709</v>
      </c>
      <c r="K934" s="137">
        <v>3536</v>
      </c>
      <c r="L934" s="132" t="s">
        <v>112</v>
      </c>
      <c r="M934" s="138" t="s">
        <v>582</v>
      </c>
      <c r="N934" s="210" t="str">
        <f>IF(Tabela2[[#This Row],[Tipo]]="matriz",VLOOKUP(Tabela2[[#This Row],[N. de ordem]],Estatísticas!$A$66:$B$1048576,2,FALSE),"")</f>
        <v/>
      </c>
    </row>
    <row r="935" spans="2:14" ht="15" hidden="1" customHeight="1">
      <c r="B935" s="352">
        <v>295</v>
      </c>
      <c r="C935" s="132" t="s">
        <v>962</v>
      </c>
      <c r="D935" s="132" t="s">
        <v>180</v>
      </c>
      <c r="E935" s="204" t="s">
        <v>1007</v>
      </c>
      <c r="F935" s="132" t="s">
        <v>1713</v>
      </c>
      <c r="G935" s="135" t="s">
        <v>605</v>
      </c>
      <c r="H935" s="204" t="str">
        <f>IF(Tabela2[[#This Row],[Valor já contrado (matriz)]]=0,"Prevista","Em contratação")</f>
        <v>Em contratação</v>
      </c>
      <c r="I935" s="132" t="s">
        <v>1008</v>
      </c>
      <c r="J935" s="132" t="s">
        <v>1531</v>
      </c>
      <c r="K935" s="137">
        <v>512.72</v>
      </c>
      <c r="L935" s="132" t="s">
        <v>112</v>
      </c>
      <c r="M935" s="138" t="s">
        <v>582</v>
      </c>
      <c r="N935" s="210" t="str">
        <f>IF(Tabela2[[#This Row],[Tipo]]="matriz",VLOOKUP(Tabela2[[#This Row],[N. de ordem]],Estatísticas!$A$66:$B$1048576,2,FALSE),"")</f>
        <v/>
      </c>
    </row>
    <row r="936" spans="2:14" ht="15" hidden="1" customHeight="1">
      <c r="B936" s="352">
        <v>295</v>
      </c>
      <c r="C936" s="132" t="s">
        <v>962</v>
      </c>
      <c r="D936" s="132" t="s">
        <v>180</v>
      </c>
      <c r="E936" s="204" t="s">
        <v>1007</v>
      </c>
      <c r="F936" s="132" t="s">
        <v>1714</v>
      </c>
      <c r="G936" s="135" t="s">
        <v>605</v>
      </c>
      <c r="H936" s="204" t="str">
        <f>IF(Tabela2[[#This Row],[Valor já contrado (matriz)]]=0,"Prevista","Em contratação")</f>
        <v>Em contratação</v>
      </c>
      <c r="I936" s="132" t="s">
        <v>1008</v>
      </c>
      <c r="J936" s="132" t="s">
        <v>1531</v>
      </c>
      <c r="K936" s="137">
        <v>455.26</v>
      </c>
      <c r="L936" s="132" t="s">
        <v>112</v>
      </c>
      <c r="M936" s="138" t="s">
        <v>582</v>
      </c>
      <c r="N936" s="210" t="str">
        <f>IF(Tabela2[[#This Row],[Tipo]]="matriz",VLOOKUP(Tabela2[[#This Row],[N. de ordem]],Estatísticas!$A$66:$B$1048576,2,FALSE),"")</f>
        <v/>
      </c>
    </row>
    <row r="937" spans="2:14" ht="15" hidden="1" customHeight="1">
      <c r="B937" s="352">
        <v>295</v>
      </c>
      <c r="C937" s="132" t="s">
        <v>962</v>
      </c>
      <c r="D937" s="132" t="s">
        <v>180</v>
      </c>
      <c r="E937" s="204" t="s">
        <v>1007</v>
      </c>
      <c r="F937" s="132" t="s">
        <v>1715</v>
      </c>
      <c r="G937" s="135" t="s">
        <v>605</v>
      </c>
      <c r="H937" s="204" t="str">
        <f>IF(Tabela2[[#This Row],[Valor já contrado (matriz)]]=0,"Prevista","Em contratação")</f>
        <v>Em contratação</v>
      </c>
      <c r="I937" s="132" t="s">
        <v>1008</v>
      </c>
      <c r="J937" s="132" t="s">
        <v>1533</v>
      </c>
      <c r="K937" s="137">
        <v>572.04</v>
      </c>
      <c r="L937" s="132" t="s">
        <v>112</v>
      </c>
      <c r="M937" s="138" t="s">
        <v>582</v>
      </c>
      <c r="N937" s="210" t="str">
        <f>IF(Tabela2[[#This Row],[Tipo]]="matriz",VLOOKUP(Tabela2[[#This Row],[N. de ordem]],Estatísticas!$A$66:$B$1048576,2,FALSE),"")</f>
        <v/>
      </c>
    </row>
    <row r="938" spans="2:14" ht="15" hidden="1" customHeight="1">
      <c r="B938" s="352">
        <v>295</v>
      </c>
      <c r="C938" s="132" t="s">
        <v>962</v>
      </c>
      <c r="D938" s="132" t="s">
        <v>180</v>
      </c>
      <c r="E938" s="204" t="s">
        <v>1007</v>
      </c>
      <c r="F938" s="132" t="s">
        <v>1716</v>
      </c>
      <c r="G938" s="135" t="s">
        <v>605</v>
      </c>
      <c r="H938" s="204" t="str">
        <f>IF(Tabela2[[#This Row],[Valor já contrado (matriz)]]=0,"Prevista","Em contratação")</f>
        <v>Em contratação</v>
      </c>
      <c r="I938" s="141" t="s">
        <v>1008</v>
      </c>
      <c r="J938" s="132" t="s">
        <v>1717</v>
      </c>
      <c r="K938" s="137">
        <v>1017.9</v>
      </c>
      <c r="L938" s="132" t="s">
        <v>112</v>
      </c>
      <c r="M938" s="138" t="s">
        <v>582</v>
      </c>
      <c r="N938" s="210" t="str">
        <f>IF(Tabela2[[#This Row],[Tipo]]="matriz",VLOOKUP(Tabela2[[#This Row],[N. de ordem]],Estatísticas!$A$66:$B$1048576,2,FALSE),"")</f>
        <v/>
      </c>
    </row>
    <row r="939" spans="2:14" ht="15" hidden="1" customHeight="1">
      <c r="B939" s="352">
        <v>295</v>
      </c>
      <c r="C939" s="132" t="s">
        <v>962</v>
      </c>
      <c r="D939" s="132" t="s">
        <v>180</v>
      </c>
      <c r="E939" s="204" t="s">
        <v>1007</v>
      </c>
      <c r="F939" s="132" t="s">
        <v>1718</v>
      </c>
      <c r="G939" s="135" t="s">
        <v>605</v>
      </c>
      <c r="H939" s="204" t="str">
        <f>IF(Tabela2[[#This Row],[Valor já contrado (matriz)]]=0,"Prevista","Em contratação")</f>
        <v>Em contratação</v>
      </c>
      <c r="I939" s="132" t="s">
        <v>1008</v>
      </c>
      <c r="J939" s="132" t="s">
        <v>1717</v>
      </c>
      <c r="K939" s="137">
        <v>2210</v>
      </c>
      <c r="L939" s="132" t="s">
        <v>112</v>
      </c>
      <c r="M939" s="138" t="s">
        <v>582</v>
      </c>
      <c r="N939" s="210" t="str">
        <f>IF(Tabela2[[#This Row],[Tipo]]="matriz",VLOOKUP(Tabela2[[#This Row],[N. de ordem]],Estatísticas!$A$66:$B$1048576,2,FALSE),"")</f>
        <v/>
      </c>
    </row>
    <row r="940" spans="2:14" ht="15" hidden="1" customHeight="1">
      <c r="B940" s="352">
        <v>295</v>
      </c>
      <c r="C940" s="132" t="s">
        <v>962</v>
      </c>
      <c r="D940" s="132" t="s">
        <v>180</v>
      </c>
      <c r="E940" s="204" t="s">
        <v>1007</v>
      </c>
      <c r="F940" s="132" t="s">
        <v>1719</v>
      </c>
      <c r="G940" s="135" t="s">
        <v>605</v>
      </c>
      <c r="H940" s="204" t="str">
        <f>IF(Tabela2[[#This Row],[Valor já contrado (matriz)]]=0,"Prevista","Em contratação")</f>
        <v>Em contratação</v>
      </c>
      <c r="I940" s="132" t="s">
        <v>1008</v>
      </c>
      <c r="J940" s="132" t="s">
        <v>1453</v>
      </c>
      <c r="K940" s="137">
        <v>1080</v>
      </c>
      <c r="L940" s="132" t="s">
        <v>112</v>
      </c>
      <c r="M940" s="138" t="s">
        <v>582</v>
      </c>
      <c r="N940" s="210" t="str">
        <f>IF(Tabela2[[#This Row],[Tipo]]="matriz",VLOOKUP(Tabela2[[#This Row],[N. de ordem]],Estatísticas!$A$66:$B$1048576,2,FALSE),"")</f>
        <v/>
      </c>
    </row>
    <row r="941" spans="2:14" ht="15" hidden="1" customHeight="1">
      <c r="B941" s="352">
        <v>295</v>
      </c>
      <c r="C941" s="132" t="s">
        <v>962</v>
      </c>
      <c r="D941" s="132" t="s">
        <v>180</v>
      </c>
      <c r="E941" s="204" t="s">
        <v>1007</v>
      </c>
      <c r="F941" s="132" t="s">
        <v>1720</v>
      </c>
      <c r="G941" s="135" t="s">
        <v>605</v>
      </c>
      <c r="H941" s="204" t="str">
        <f>IF(Tabela2[[#This Row],[Valor já contrado (matriz)]]=0,"Prevista","Em contratação")</f>
        <v>Em contratação</v>
      </c>
      <c r="I941" s="132" t="s">
        <v>1008</v>
      </c>
      <c r="J941" s="132" t="s">
        <v>1453</v>
      </c>
      <c r="K941" s="137">
        <v>535.20000000000005</v>
      </c>
      <c r="L941" s="132" t="s">
        <v>112</v>
      </c>
      <c r="M941" s="138" t="s">
        <v>582</v>
      </c>
      <c r="N941" s="210" t="str">
        <f>IF(Tabela2[[#This Row],[Tipo]]="matriz",VLOOKUP(Tabela2[[#This Row],[N. de ordem]],Estatísticas!$A$66:$B$1048576,2,FALSE),"")</f>
        <v/>
      </c>
    </row>
    <row r="942" spans="2:14" ht="15" hidden="1" customHeight="1">
      <c r="B942" s="352">
        <v>296</v>
      </c>
      <c r="C942" s="132" t="s">
        <v>963</v>
      </c>
      <c r="D942" s="132" t="s">
        <v>180</v>
      </c>
      <c r="E942" s="204" t="s">
        <v>1007</v>
      </c>
      <c r="F942" s="132"/>
      <c r="G942" s="135" t="s">
        <v>589</v>
      </c>
      <c r="H942" s="204" t="str">
        <f>IF(Tabela2[[#This Row],[Valor já contrado (matriz)]]=0,"Prevista","Em contratação")</f>
        <v>Em contratação</v>
      </c>
      <c r="I942" s="132" t="s">
        <v>1008</v>
      </c>
      <c r="J942" s="132" t="s">
        <v>1721</v>
      </c>
      <c r="K942" s="137">
        <v>32166.86</v>
      </c>
      <c r="L942" s="132" t="s">
        <v>112</v>
      </c>
      <c r="M942" s="138" t="s">
        <v>582</v>
      </c>
      <c r="N942" s="210">
        <f>IF(Tabela2[[#This Row],[Tipo]]="matriz",VLOOKUP(Tabela2[[#This Row],[N. de ordem]],Estatísticas!$A$66:$B$1048576,2,FALSE),"")</f>
        <v>31062.500000000004</v>
      </c>
    </row>
    <row r="943" spans="2:14" ht="15" hidden="1" customHeight="1">
      <c r="B943" s="352">
        <v>296</v>
      </c>
      <c r="C943" s="132" t="s">
        <v>963</v>
      </c>
      <c r="D943" s="132" t="s">
        <v>180</v>
      </c>
      <c r="E943" s="204" t="s">
        <v>1007</v>
      </c>
      <c r="F943" s="132" t="s">
        <v>1722</v>
      </c>
      <c r="G943" s="135" t="s">
        <v>605</v>
      </c>
      <c r="H943" s="204" t="str">
        <f>IF(Tabela2[[#This Row],[Valor já contrado (matriz)]]=0,"Prevista","Em contratação")</f>
        <v>Em contratação</v>
      </c>
      <c r="I943" s="132" t="s">
        <v>1008</v>
      </c>
      <c r="J943" s="132" t="s">
        <v>1700</v>
      </c>
      <c r="K943" s="137">
        <v>825.05</v>
      </c>
      <c r="L943" s="132" t="s">
        <v>112</v>
      </c>
      <c r="M943" s="138" t="s">
        <v>582</v>
      </c>
      <c r="N943" s="210" t="str">
        <f>IF(Tabela2[[#This Row],[Tipo]]="matriz",VLOOKUP(Tabela2[[#This Row],[N. de ordem]],Estatísticas!$A$66:$B$1048576,2,FALSE),"")</f>
        <v/>
      </c>
    </row>
    <row r="944" spans="2:14" ht="15" hidden="1" customHeight="1">
      <c r="B944" s="352">
        <v>296</v>
      </c>
      <c r="C944" s="132" t="s">
        <v>963</v>
      </c>
      <c r="D944" s="132" t="s">
        <v>180</v>
      </c>
      <c r="E944" s="204" t="s">
        <v>1007</v>
      </c>
      <c r="F944" s="132" t="s">
        <v>1723</v>
      </c>
      <c r="G944" s="135" t="s">
        <v>605</v>
      </c>
      <c r="H944" s="204" t="str">
        <f>IF(Tabela2[[#This Row],[Valor já contrado (matriz)]]=0,"Prevista","Em contratação")</f>
        <v>Em contratação</v>
      </c>
      <c r="I944" s="132" t="s">
        <v>1008</v>
      </c>
      <c r="J944" s="132" t="s">
        <v>1700</v>
      </c>
      <c r="K944" s="137">
        <v>1435.5</v>
      </c>
      <c r="L944" s="132" t="s">
        <v>112</v>
      </c>
      <c r="M944" s="138" t="s">
        <v>582</v>
      </c>
      <c r="N944" s="210" t="str">
        <f>IF(Tabela2[[#This Row],[Tipo]]="matriz",VLOOKUP(Tabela2[[#This Row],[N. de ordem]],Estatísticas!$A$66:$B$1048576,2,FALSE),"")</f>
        <v/>
      </c>
    </row>
    <row r="945" spans="2:14" ht="15" hidden="1" customHeight="1">
      <c r="B945" s="352">
        <v>296</v>
      </c>
      <c r="C945" s="132" t="s">
        <v>963</v>
      </c>
      <c r="D945" s="132" t="s">
        <v>180</v>
      </c>
      <c r="E945" s="204" t="s">
        <v>1007</v>
      </c>
      <c r="F945" s="132" t="s">
        <v>1724</v>
      </c>
      <c r="G945" s="135" t="s">
        <v>605</v>
      </c>
      <c r="H945" s="204" t="str">
        <f>IF(Tabela2[[#This Row],[Valor já contrado (matriz)]]=0,"Prevista","Em contratação")</f>
        <v>Em contratação</v>
      </c>
      <c r="I945" s="132" t="s">
        <v>1008</v>
      </c>
      <c r="J945" s="132" t="s">
        <v>1538</v>
      </c>
      <c r="K945" s="137">
        <v>4158</v>
      </c>
      <c r="L945" s="132" t="s">
        <v>112</v>
      </c>
      <c r="M945" s="138" t="s">
        <v>582</v>
      </c>
      <c r="N945" s="210" t="str">
        <f>IF(Tabela2[[#This Row],[Tipo]]="matriz",VLOOKUP(Tabela2[[#This Row],[N. de ordem]],Estatísticas!$A$66:$B$1048576,2,FALSE),"")</f>
        <v/>
      </c>
    </row>
    <row r="946" spans="2:14" ht="15" hidden="1" customHeight="1">
      <c r="B946" s="352">
        <v>296</v>
      </c>
      <c r="C946" s="132" t="s">
        <v>963</v>
      </c>
      <c r="D946" s="132" t="s">
        <v>180</v>
      </c>
      <c r="E946" s="204" t="s">
        <v>1007</v>
      </c>
      <c r="F946" s="132" t="s">
        <v>1725</v>
      </c>
      <c r="G946" s="135" t="s">
        <v>605</v>
      </c>
      <c r="H946" s="204" t="str">
        <f>IF(Tabela2[[#This Row],[Valor já contrado (matriz)]]=0,"Prevista","Em contratação")</f>
        <v>Em contratação</v>
      </c>
      <c r="I946" s="132" t="s">
        <v>1008</v>
      </c>
      <c r="J946" s="132" t="s">
        <v>1538</v>
      </c>
      <c r="K946" s="137">
        <v>2389.8000000000002</v>
      </c>
      <c r="L946" s="132" t="s">
        <v>112</v>
      </c>
      <c r="M946" s="138" t="s">
        <v>582</v>
      </c>
      <c r="N946" s="210" t="str">
        <f>IF(Tabela2[[#This Row],[Tipo]]="matriz",VLOOKUP(Tabela2[[#This Row],[N. de ordem]],Estatísticas!$A$66:$B$1048576,2,FALSE),"")</f>
        <v/>
      </c>
    </row>
    <row r="947" spans="2:14" ht="15" hidden="1" customHeight="1">
      <c r="B947" s="352">
        <v>296</v>
      </c>
      <c r="C947" s="132" t="s">
        <v>963</v>
      </c>
      <c r="D947" s="132" t="s">
        <v>180</v>
      </c>
      <c r="E947" s="204" t="s">
        <v>1007</v>
      </c>
      <c r="F947" s="132" t="s">
        <v>1726</v>
      </c>
      <c r="G947" s="135" t="s">
        <v>605</v>
      </c>
      <c r="H947" s="204" t="str">
        <f>IF(Tabela2[[#This Row],[Valor já contrado (matriz)]]=0,"Prevista","Em contratação")</f>
        <v>Em contratação</v>
      </c>
      <c r="I947" s="132" t="s">
        <v>1008</v>
      </c>
      <c r="J947" s="132" t="s">
        <v>1540</v>
      </c>
      <c r="K947" s="137">
        <v>2079</v>
      </c>
      <c r="L947" s="132" t="s">
        <v>112</v>
      </c>
      <c r="M947" s="138" t="s">
        <v>582</v>
      </c>
      <c r="N947" s="210" t="str">
        <f>IF(Tabela2[[#This Row],[Tipo]]="matriz",VLOOKUP(Tabela2[[#This Row],[N. de ordem]],Estatísticas!$A$66:$B$1048576,2,FALSE),"")</f>
        <v/>
      </c>
    </row>
    <row r="948" spans="2:14" ht="15" hidden="1" customHeight="1">
      <c r="B948" s="352">
        <v>296</v>
      </c>
      <c r="C948" s="132" t="s">
        <v>963</v>
      </c>
      <c r="D948" s="132" t="s">
        <v>180</v>
      </c>
      <c r="E948" s="204" t="s">
        <v>1007</v>
      </c>
      <c r="F948" s="132" t="s">
        <v>1727</v>
      </c>
      <c r="G948" s="135" t="s">
        <v>605</v>
      </c>
      <c r="H948" s="204" t="str">
        <f>IF(Tabela2[[#This Row],[Valor já contrado (matriz)]]=0,"Prevista","Em contratação")</f>
        <v>Em contratação</v>
      </c>
      <c r="I948" s="132" t="s">
        <v>1008</v>
      </c>
      <c r="J948" s="132" t="s">
        <v>1413</v>
      </c>
      <c r="K948" s="137">
        <v>881.95</v>
      </c>
      <c r="L948" s="132" t="s">
        <v>112</v>
      </c>
      <c r="M948" s="138" t="s">
        <v>582</v>
      </c>
      <c r="N948" s="210" t="str">
        <f>IF(Tabela2[[#This Row],[Tipo]]="matriz",VLOOKUP(Tabela2[[#This Row],[N. de ordem]],Estatísticas!$A$66:$B$1048576,2,FALSE),"")</f>
        <v/>
      </c>
    </row>
    <row r="949" spans="2:14" ht="15" hidden="1" customHeight="1">
      <c r="B949" s="352">
        <v>296</v>
      </c>
      <c r="C949" s="132" t="s">
        <v>963</v>
      </c>
      <c r="D949" s="132" t="s">
        <v>180</v>
      </c>
      <c r="E949" s="204" t="s">
        <v>1007</v>
      </c>
      <c r="F949" s="132" t="s">
        <v>1728</v>
      </c>
      <c r="G949" s="135" t="s">
        <v>605</v>
      </c>
      <c r="H949" s="204" t="str">
        <f>IF(Tabela2[[#This Row],[Valor já contrado (matriz)]]=0,"Prevista","Em contratação")</f>
        <v>Em contratação</v>
      </c>
      <c r="I949" s="132" t="s">
        <v>1008</v>
      </c>
      <c r="J949" s="132" t="s">
        <v>1413</v>
      </c>
      <c r="K949" s="137">
        <v>1534.5</v>
      </c>
      <c r="L949" s="132" t="s">
        <v>112</v>
      </c>
      <c r="M949" s="138" t="s">
        <v>582</v>
      </c>
      <c r="N949" s="210" t="str">
        <f>IF(Tabela2[[#This Row],[Tipo]]="matriz",VLOOKUP(Tabela2[[#This Row],[N. de ordem]],Estatísticas!$A$66:$B$1048576,2,FALSE),"")</f>
        <v/>
      </c>
    </row>
    <row r="950" spans="2:14" ht="15" hidden="1" customHeight="1">
      <c r="B950" s="352">
        <v>296</v>
      </c>
      <c r="C950" s="132" t="s">
        <v>963</v>
      </c>
      <c r="D950" s="132" t="s">
        <v>180</v>
      </c>
      <c r="E950" s="204" t="s">
        <v>1007</v>
      </c>
      <c r="F950" s="132" t="s">
        <v>1729</v>
      </c>
      <c r="G950" s="135" t="s">
        <v>605</v>
      </c>
      <c r="H950" s="204" t="str">
        <f>IF(Tabela2[[#This Row],[Valor já contrado (matriz)]]=0,"Prevista","Em contratação")</f>
        <v>Em contratação</v>
      </c>
      <c r="I950" s="132" t="s">
        <v>1008</v>
      </c>
      <c r="J950" s="132" t="s">
        <v>1469</v>
      </c>
      <c r="K950" s="137">
        <v>1138.5</v>
      </c>
      <c r="L950" s="132" t="s">
        <v>112</v>
      </c>
      <c r="M950" s="138" t="s">
        <v>582</v>
      </c>
      <c r="N950" s="210" t="str">
        <f>IF(Tabela2[[#This Row],[Tipo]]="matriz",VLOOKUP(Tabela2[[#This Row],[N. de ordem]],Estatísticas!$A$66:$B$1048576,2,FALSE),"")</f>
        <v/>
      </c>
    </row>
    <row r="951" spans="2:14" ht="15" hidden="1" customHeight="1">
      <c r="B951" s="352">
        <v>296</v>
      </c>
      <c r="C951" s="132" t="s">
        <v>963</v>
      </c>
      <c r="D951" s="132" t="s">
        <v>180</v>
      </c>
      <c r="E951" s="204" t="s">
        <v>1007</v>
      </c>
      <c r="F951" s="132" t="s">
        <v>1730</v>
      </c>
      <c r="G951" s="135" t="s">
        <v>605</v>
      </c>
      <c r="H951" s="204" t="str">
        <f>IF(Tabela2[[#This Row],[Valor já contrado (matriz)]]=0,"Prevista","Em contratação")</f>
        <v>Em contratação</v>
      </c>
      <c r="I951" s="132" t="s">
        <v>1008</v>
      </c>
      <c r="J951" s="132" t="s">
        <v>1469</v>
      </c>
      <c r="K951" s="137">
        <v>654.35</v>
      </c>
      <c r="L951" s="132" t="s">
        <v>112</v>
      </c>
      <c r="M951" s="138" t="s">
        <v>582</v>
      </c>
      <c r="N951" s="210" t="str">
        <f>IF(Tabela2[[#This Row],[Tipo]]="matriz",VLOOKUP(Tabela2[[#This Row],[N. de ordem]],Estatísticas!$A$66:$B$1048576,2,FALSE),"")</f>
        <v/>
      </c>
    </row>
    <row r="952" spans="2:14" ht="45.75" hidden="1">
      <c r="B952" s="352">
        <v>296</v>
      </c>
      <c r="C952" s="132" t="s">
        <v>963</v>
      </c>
      <c r="D952" s="132" t="s">
        <v>180</v>
      </c>
      <c r="E952" s="204" t="s">
        <v>1007</v>
      </c>
      <c r="F952" s="132" t="s">
        <v>1731</v>
      </c>
      <c r="G952" s="135" t="s">
        <v>605</v>
      </c>
      <c r="H952" s="204" t="str">
        <f>IF(Tabela2[[#This Row],[Valor já contrado (matriz)]]=0,"Prevista","Em contratação")</f>
        <v>Em contratação</v>
      </c>
      <c r="I952" s="132" t="s">
        <v>1008</v>
      </c>
      <c r="J952" s="132" t="s">
        <v>1377</v>
      </c>
      <c r="K952" s="137">
        <v>768.15</v>
      </c>
      <c r="L952" s="132" t="s">
        <v>112</v>
      </c>
      <c r="M952" s="138" t="s">
        <v>582</v>
      </c>
      <c r="N952" s="210" t="str">
        <f>IF(Tabela2[[#This Row],[Tipo]]="matriz",VLOOKUP(Tabela2[[#This Row],[N. de ordem]],Estatísticas!$A$66:$B$1048576,2,FALSE),"")</f>
        <v/>
      </c>
    </row>
    <row r="953" spans="2:14" ht="45.75" hidden="1">
      <c r="B953" s="352">
        <v>296</v>
      </c>
      <c r="C953" s="132" t="s">
        <v>963</v>
      </c>
      <c r="D953" s="132" t="s">
        <v>180</v>
      </c>
      <c r="E953" s="204" t="s">
        <v>1007</v>
      </c>
      <c r="F953" s="132" t="s">
        <v>1732</v>
      </c>
      <c r="G953" s="135" t="s">
        <v>605</v>
      </c>
      <c r="H953" s="204" t="str">
        <f>IF(Tabela2[[#This Row],[Valor já contrado (matriz)]]=0,"Prevista","Em contratação")</f>
        <v>Em contratação</v>
      </c>
      <c r="I953" s="132" t="s">
        <v>1008</v>
      </c>
      <c r="J953" s="132" t="s">
        <v>1646</v>
      </c>
      <c r="K953" s="137">
        <v>739.7</v>
      </c>
      <c r="L953" s="132" t="s">
        <v>112</v>
      </c>
      <c r="M953" s="138" t="s">
        <v>582</v>
      </c>
      <c r="N953" s="210" t="str">
        <f>IF(Tabela2[[#This Row],[Tipo]]="matriz",VLOOKUP(Tabela2[[#This Row],[N. de ordem]],Estatísticas!$A$66:$B$1048576,2,FALSE),"")</f>
        <v/>
      </c>
    </row>
    <row r="954" spans="2:14" ht="45.75" hidden="1">
      <c r="B954" s="352">
        <v>296</v>
      </c>
      <c r="C954" s="132" t="s">
        <v>963</v>
      </c>
      <c r="D954" s="132" t="s">
        <v>180</v>
      </c>
      <c r="E954" s="204" t="s">
        <v>1007</v>
      </c>
      <c r="F954" s="132" t="s">
        <v>1733</v>
      </c>
      <c r="G954" s="135" t="s">
        <v>605</v>
      </c>
      <c r="H954" s="204" t="str">
        <f>IF(Tabela2[[#This Row],[Valor já contrado (matriz)]]=0,"Prevista","Em contratação")</f>
        <v>Em contratação</v>
      </c>
      <c r="I954" s="132" t="s">
        <v>1008</v>
      </c>
      <c r="J954" s="132" t="s">
        <v>1646</v>
      </c>
      <c r="K954" s="137">
        <v>1287</v>
      </c>
      <c r="L954" s="132" t="s">
        <v>112</v>
      </c>
      <c r="M954" s="138" t="s">
        <v>582</v>
      </c>
      <c r="N954" s="210" t="str">
        <f>IF(Tabela2[[#This Row],[Tipo]]="matriz",VLOOKUP(Tabela2[[#This Row],[N. de ordem]],Estatísticas!$A$66:$B$1048576,2,FALSE),"")</f>
        <v/>
      </c>
    </row>
    <row r="955" spans="2:14" ht="45.75" hidden="1">
      <c r="B955" s="352">
        <v>296</v>
      </c>
      <c r="C955" s="132" t="s">
        <v>963</v>
      </c>
      <c r="D955" s="132" t="s">
        <v>180</v>
      </c>
      <c r="E955" s="204" t="s">
        <v>1007</v>
      </c>
      <c r="F955" s="132" t="s">
        <v>1730</v>
      </c>
      <c r="G955" s="135" t="s">
        <v>605</v>
      </c>
      <c r="H955" s="204" t="str">
        <f>IF(Tabela2[[#This Row],[Valor já contrado (matriz)]]=0,"Prevista","Em contratação")</f>
        <v>Em contratação</v>
      </c>
      <c r="I955" s="132" t="s">
        <v>1008</v>
      </c>
      <c r="J955" s="132" t="s">
        <v>1734</v>
      </c>
      <c r="K955" s="137">
        <v>113.8</v>
      </c>
      <c r="L955" s="132" t="s">
        <v>112</v>
      </c>
      <c r="M955" s="138" t="s">
        <v>582</v>
      </c>
      <c r="N955" s="210" t="str">
        <f>IF(Tabela2[[#This Row],[Tipo]]="matriz",VLOOKUP(Tabela2[[#This Row],[N. de ordem]],Estatísticas!$A$66:$B$1048576,2,FALSE),"")</f>
        <v/>
      </c>
    </row>
    <row r="956" spans="2:14" ht="15" hidden="1" customHeight="1">
      <c r="B956" s="352">
        <v>296</v>
      </c>
      <c r="C956" s="132" t="s">
        <v>963</v>
      </c>
      <c r="D956" s="132" t="s">
        <v>180</v>
      </c>
      <c r="E956" s="204" t="s">
        <v>1007</v>
      </c>
      <c r="F956" s="132" t="s">
        <v>1729</v>
      </c>
      <c r="G956" s="135" t="s">
        <v>605</v>
      </c>
      <c r="H956" s="204" t="str">
        <f>IF(Tabela2[[#This Row],[Valor já contrado (matriz)]]=0,"Prevista","Em contratação")</f>
        <v>Em contratação</v>
      </c>
      <c r="I956" s="132" t="s">
        <v>1008</v>
      </c>
      <c r="J956" s="132" t="s">
        <v>1734</v>
      </c>
      <c r="K956" s="137">
        <v>198</v>
      </c>
      <c r="L956" s="132" t="s">
        <v>112</v>
      </c>
      <c r="M956" s="138" t="s">
        <v>582</v>
      </c>
      <c r="N956" s="210" t="str">
        <f>IF(Tabela2[[#This Row],[Tipo]]="matriz",VLOOKUP(Tabela2[[#This Row],[N. de ordem]],Estatísticas!$A$66:$B$1048576,2,FALSE),"")</f>
        <v/>
      </c>
    </row>
    <row r="957" spans="2:14" ht="15" hidden="1" customHeight="1">
      <c r="B957" s="352">
        <v>296</v>
      </c>
      <c r="C957" s="132" t="s">
        <v>963</v>
      </c>
      <c r="D957" s="132" t="s">
        <v>180</v>
      </c>
      <c r="E957" s="204" t="s">
        <v>1007</v>
      </c>
      <c r="F957" s="132" t="s">
        <v>1735</v>
      </c>
      <c r="G957" s="135" t="s">
        <v>605</v>
      </c>
      <c r="H957" s="204" t="str">
        <f>IF(Tabela2[[#This Row],[Valor já contrado (matriz)]]=0,"Prevista","Em contratação")</f>
        <v>Em contratação</v>
      </c>
      <c r="I957" s="132" t="s">
        <v>1008</v>
      </c>
      <c r="J957" s="132" t="s">
        <v>1503</v>
      </c>
      <c r="K957" s="137">
        <v>1948.75</v>
      </c>
      <c r="L957" s="132" t="s">
        <v>112</v>
      </c>
      <c r="M957" s="138" t="s">
        <v>582</v>
      </c>
      <c r="N957" s="210" t="str">
        <f>IF(Tabela2[[#This Row],[Tipo]]="matriz",VLOOKUP(Tabela2[[#This Row],[N. de ordem]],Estatísticas!$A$66:$B$1048576,2,FALSE),"")</f>
        <v/>
      </c>
    </row>
    <row r="958" spans="2:14" ht="15" hidden="1" customHeight="1">
      <c r="B958" s="352">
        <v>296</v>
      </c>
      <c r="C958" s="132" t="s">
        <v>963</v>
      </c>
      <c r="D958" s="132" t="s">
        <v>180</v>
      </c>
      <c r="E958" s="204" t="s">
        <v>1007</v>
      </c>
      <c r="F958" s="132" t="s">
        <v>1733</v>
      </c>
      <c r="G958" s="135" t="s">
        <v>605</v>
      </c>
      <c r="H958" s="204" t="str">
        <f>IF(Tabela2[[#This Row],[Valor já contrado (matriz)]]=0,"Prevista","Em contratação")</f>
        <v>Em contratação</v>
      </c>
      <c r="I958" s="132" t="s">
        <v>1008</v>
      </c>
      <c r="J958" s="132" t="s">
        <v>1734</v>
      </c>
      <c r="K958" s="137">
        <v>198</v>
      </c>
      <c r="L958" s="132" t="s">
        <v>112</v>
      </c>
      <c r="M958" s="138" t="s">
        <v>582</v>
      </c>
      <c r="N958" s="210" t="str">
        <f>IF(Tabela2[[#This Row],[Tipo]]="matriz",VLOOKUP(Tabela2[[#This Row],[N. de ordem]],Estatísticas!$A$66:$B$1048576,2,FALSE),"")</f>
        <v/>
      </c>
    </row>
    <row r="959" spans="2:14" ht="15" hidden="1" customHeight="1">
      <c r="B959" s="352">
        <v>296</v>
      </c>
      <c r="C959" s="132" t="s">
        <v>963</v>
      </c>
      <c r="D959" s="132" t="s">
        <v>180</v>
      </c>
      <c r="E959" s="204" t="s">
        <v>1007</v>
      </c>
      <c r="F959" s="132" t="s">
        <v>1732</v>
      </c>
      <c r="G959" s="135" t="s">
        <v>605</v>
      </c>
      <c r="H959" s="204" t="str">
        <f>IF(Tabela2[[#This Row],[Valor já contrado (matriz)]]=0,"Prevista","Em contratação")</f>
        <v>Em contratação</v>
      </c>
      <c r="I959" s="132" t="s">
        <v>1008</v>
      </c>
      <c r="J959" s="132" t="s">
        <v>1734</v>
      </c>
      <c r="K959" s="137">
        <v>113.8</v>
      </c>
      <c r="L959" s="132" t="s">
        <v>112</v>
      </c>
      <c r="M959" s="138" t="s">
        <v>582</v>
      </c>
      <c r="N959" s="210" t="str">
        <f>IF(Tabela2[[#This Row],[Tipo]]="matriz",VLOOKUP(Tabela2[[#This Row],[N. de ordem]],Estatísticas!$A$66:$B$1048576,2,FALSE),"")</f>
        <v/>
      </c>
    </row>
    <row r="960" spans="2:14" ht="15" hidden="1" customHeight="1">
      <c r="B960" s="352">
        <v>296</v>
      </c>
      <c r="C960" s="132" t="s">
        <v>963</v>
      </c>
      <c r="D960" s="132" t="s">
        <v>180</v>
      </c>
      <c r="E960" s="204" t="s">
        <v>1007</v>
      </c>
      <c r="F960" s="132" t="s">
        <v>1736</v>
      </c>
      <c r="G960" s="135" t="s">
        <v>605</v>
      </c>
      <c r="H960" s="204" t="str">
        <f>IF(Tabela2[[#This Row],[Valor já contrado (matriz)]]=0,"Prevista","Em contratação")</f>
        <v>Em contratação</v>
      </c>
      <c r="I960" s="132" t="s">
        <v>1008</v>
      </c>
      <c r="J960" s="132" t="s">
        <v>1372</v>
      </c>
      <c r="K960" s="137">
        <v>2494.4</v>
      </c>
      <c r="L960" s="132" t="s">
        <v>112</v>
      </c>
      <c r="M960" s="138" t="s">
        <v>582</v>
      </c>
      <c r="N960" s="210" t="str">
        <f>IF(Tabela2[[#This Row],[Tipo]]="matriz",VLOOKUP(Tabela2[[#This Row],[N. de ordem]],Estatísticas!$A$66:$B$1048576,2,FALSE),"")</f>
        <v/>
      </c>
    </row>
    <row r="961" spans="2:14" ht="15" hidden="1" customHeight="1">
      <c r="B961" s="352">
        <v>296</v>
      </c>
      <c r="C961" s="132" t="s">
        <v>963</v>
      </c>
      <c r="D961" s="132" t="s">
        <v>180</v>
      </c>
      <c r="E961" s="204" t="s">
        <v>1007</v>
      </c>
      <c r="F961" s="132" t="s">
        <v>1737</v>
      </c>
      <c r="G961" s="135" t="s">
        <v>605</v>
      </c>
      <c r="H961" s="204" t="str">
        <f>IF(Tabela2[[#This Row],[Valor já contrado (matriz)]]=0,"Prevista","Em contratação")</f>
        <v>Em contratação</v>
      </c>
      <c r="I961" s="132" t="s">
        <v>1008</v>
      </c>
      <c r="J961" s="132" t="s">
        <v>1738</v>
      </c>
      <c r="K961" s="137">
        <v>2026.7</v>
      </c>
      <c r="L961" s="132" t="s">
        <v>112</v>
      </c>
      <c r="M961" s="138" t="s">
        <v>582</v>
      </c>
      <c r="N961" s="210" t="str">
        <f>IF(Tabela2[[#This Row],[Tipo]]="matriz",VLOOKUP(Tabela2[[#This Row],[N. de ordem]],Estatísticas!$A$66:$B$1048576,2,FALSE),"")</f>
        <v/>
      </c>
    </row>
    <row r="962" spans="2:14" ht="45.75" hidden="1">
      <c r="B962" s="352">
        <v>296</v>
      </c>
      <c r="C962" s="132" t="s">
        <v>963</v>
      </c>
      <c r="D962" s="132" t="s">
        <v>180</v>
      </c>
      <c r="E962" s="204" t="s">
        <v>1007</v>
      </c>
      <c r="F962" s="132" t="s">
        <v>1739</v>
      </c>
      <c r="G962" s="135" t="s">
        <v>605</v>
      </c>
      <c r="H962" s="204" t="str">
        <f>IF(Tabela2[[#This Row],[Valor já contrado (matriz)]]=0,"Prevista","Em contratação")</f>
        <v>Em contratação</v>
      </c>
      <c r="I962" s="374" t="s">
        <v>1008</v>
      </c>
      <c r="J962" s="132" t="s">
        <v>1740</v>
      </c>
      <c r="K962" s="137">
        <v>389.75</v>
      </c>
      <c r="L962" s="132" t="s">
        <v>112</v>
      </c>
      <c r="M962" s="138" t="s">
        <v>582</v>
      </c>
      <c r="N962" s="210" t="str">
        <f>IF(Tabela2[[#This Row],[Tipo]]="matriz",VLOOKUP(Tabela2[[#This Row],[N. de ordem]],Estatísticas!$A$66:$B$1048576,2,FALSE),"")</f>
        <v/>
      </c>
    </row>
    <row r="963" spans="2:14" ht="15" hidden="1" customHeight="1">
      <c r="B963" s="352">
        <v>296</v>
      </c>
      <c r="C963" s="132" t="s">
        <v>963</v>
      </c>
      <c r="D963" s="132" t="s">
        <v>180</v>
      </c>
      <c r="E963" s="204" t="s">
        <v>1007</v>
      </c>
      <c r="F963" s="132" t="s">
        <v>1741</v>
      </c>
      <c r="G963" s="135" t="s">
        <v>605</v>
      </c>
      <c r="H963" s="204" t="str">
        <f>IF(Tabela2[[#This Row],[Valor já contrado (matriz)]]=0,"Prevista","Em contratação")</f>
        <v>Em contratação</v>
      </c>
      <c r="I963" s="220" t="s">
        <v>1008</v>
      </c>
      <c r="J963" s="132" t="s">
        <v>1569</v>
      </c>
      <c r="K963" s="137">
        <v>1970.4</v>
      </c>
      <c r="L963" s="132" t="s">
        <v>112</v>
      </c>
      <c r="M963" s="138" t="s">
        <v>582</v>
      </c>
      <c r="N963" s="210" t="str">
        <f>IF(Tabela2[[#This Row],[Tipo]]="matriz",VLOOKUP(Tabela2[[#This Row],[N. de ordem]],Estatísticas!$A$66:$B$1048576,2,FALSE),"")</f>
        <v/>
      </c>
    </row>
    <row r="964" spans="2:14" ht="15" hidden="1" customHeight="1">
      <c r="B964" s="352">
        <v>296</v>
      </c>
      <c r="C964" s="132" t="s">
        <v>963</v>
      </c>
      <c r="D964" s="132" t="s">
        <v>180</v>
      </c>
      <c r="E964" s="204" t="s">
        <v>1007</v>
      </c>
      <c r="F964" s="132" t="s">
        <v>1742</v>
      </c>
      <c r="G964" s="135" t="s">
        <v>605</v>
      </c>
      <c r="H964" s="204" t="str">
        <f>IF(Tabela2[[#This Row],[Valor já contrado (matriz)]]=0,"Prevista","Em contratação")</f>
        <v>Em contratação</v>
      </c>
      <c r="I964" s="132" t="s">
        <v>1008</v>
      </c>
      <c r="J964" s="132" t="s">
        <v>1650</v>
      </c>
      <c r="K964" s="137">
        <v>2380.9</v>
      </c>
      <c r="L964" s="132" t="s">
        <v>112</v>
      </c>
      <c r="M964" s="138" t="s">
        <v>582</v>
      </c>
      <c r="N964" s="210" t="str">
        <f>IF(Tabela2[[#This Row],[Tipo]]="matriz",VLOOKUP(Tabela2[[#This Row],[N. de ordem]],Estatísticas!$A$66:$B$1048576,2,FALSE),"")</f>
        <v/>
      </c>
    </row>
    <row r="965" spans="2:14" ht="15" hidden="1" customHeight="1">
      <c r="B965" s="352">
        <v>296</v>
      </c>
      <c r="C965" s="132" t="s">
        <v>963</v>
      </c>
      <c r="D965" s="132" t="s">
        <v>180</v>
      </c>
      <c r="E965" s="204" t="s">
        <v>1007</v>
      </c>
      <c r="F965" s="132" t="s">
        <v>1739</v>
      </c>
      <c r="G965" s="135" t="s">
        <v>605</v>
      </c>
      <c r="H965" s="204" t="str">
        <f>IF(Tabela2[[#This Row],[Valor já contrado (matriz)]]=0,"Prevista","Em contratação")</f>
        <v>Em contratação</v>
      </c>
      <c r="I965" s="132" t="s">
        <v>1008</v>
      </c>
      <c r="J965" s="132" t="s">
        <v>1377</v>
      </c>
      <c r="K965" s="137">
        <v>1336.5</v>
      </c>
      <c r="L965" s="132" t="s">
        <v>112</v>
      </c>
      <c r="M965" s="135" t="s">
        <v>582</v>
      </c>
      <c r="N965" s="210" t="str">
        <f>IF(Tabela2[[#This Row],[Tipo]]="matriz",VLOOKUP(Tabela2[[#This Row],[N. de ordem]],Estatísticas!$A$66:$B$1048576,2,FALSE),"")</f>
        <v/>
      </c>
    </row>
    <row r="966" spans="2:14" ht="15" hidden="1" customHeight="1">
      <c r="B966" s="352">
        <v>297</v>
      </c>
      <c r="C966" s="132" t="s">
        <v>965</v>
      </c>
      <c r="D966" s="132" t="s">
        <v>180</v>
      </c>
      <c r="E966" s="204" t="s">
        <v>1007</v>
      </c>
      <c r="F966" s="132"/>
      <c r="G966" s="135" t="s">
        <v>589</v>
      </c>
      <c r="H966" s="204" t="str">
        <f>IF(Tabela2[[#This Row],[Valor já contrado (matriz)]]=0,"Prevista","Em contratação")</f>
        <v>Em contratação</v>
      </c>
      <c r="I966" s="132" t="s">
        <v>1008</v>
      </c>
      <c r="J966" s="132" t="s">
        <v>1743</v>
      </c>
      <c r="K966" s="137">
        <v>4255.68</v>
      </c>
      <c r="L966" s="132" t="s">
        <v>112</v>
      </c>
      <c r="M966" s="135" t="s">
        <v>582</v>
      </c>
      <c r="N966" s="210">
        <f>IF(Tabela2[[#This Row],[Tipo]]="matriz",VLOOKUP(Tabela2[[#This Row],[N. de ordem]],Estatísticas!$A$66:$B$1048576,2,FALSE),"")</f>
        <v>8850.2000000000007</v>
      </c>
    </row>
    <row r="967" spans="2:14" ht="45.75" hidden="1">
      <c r="B967" s="352">
        <v>297</v>
      </c>
      <c r="C967" s="132" t="s">
        <v>965</v>
      </c>
      <c r="D967" s="132" t="s">
        <v>180</v>
      </c>
      <c r="E967" s="204" t="s">
        <v>1007</v>
      </c>
      <c r="F967" s="132" t="s">
        <v>1744</v>
      </c>
      <c r="G967" s="135" t="s">
        <v>605</v>
      </c>
      <c r="H967" s="204" t="str">
        <f>IF(Tabela2[[#This Row],[Valor já contrado (matriz)]]=0,"Prevista","Em contratação")</f>
        <v>Em contratação</v>
      </c>
      <c r="I967" s="132" t="s">
        <v>1008</v>
      </c>
      <c r="J967" s="132" t="s">
        <v>1745</v>
      </c>
      <c r="K967" s="137">
        <v>8850.2000000000007</v>
      </c>
      <c r="L967" s="132" t="s">
        <v>112</v>
      </c>
      <c r="M967" s="138" t="s">
        <v>582</v>
      </c>
      <c r="N967" s="210" t="str">
        <f>IF(Tabela2[[#This Row],[Tipo]]="matriz",VLOOKUP(Tabela2[[#This Row],[N. de ordem]],Estatísticas!$A$66:$B$1048576,2,FALSE),"")</f>
        <v/>
      </c>
    </row>
    <row r="968" spans="2:14" ht="45.75" hidden="1">
      <c r="B968" s="352">
        <v>298</v>
      </c>
      <c r="C968" s="132" t="s">
        <v>997</v>
      </c>
      <c r="D968" s="132" t="s">
        <v>180</v>
      </c>
      <c r="E968" s="204" t="s">
        <v>1007</v>
      </c>
      <c r="F968" s="132"/>
      <c r="G968" s="135" t="s">
        <v>589</v>
      </c>
      <c r="H968" s="204" t="str">
        <f>IF(Tabela2[[#This Row],[Valor já contrado (matriz)]]=0,"Prevista","Em contratação")</f>
        <v>Em contratação</v>
      </c>
      <c r="I968" s="132" t="s">
        <v>1008</v>
      </c>
      <c r="J968" s="132" t="s">
        <v>1746</v>
      </c>
      <c r="K968" s="137">
        <v>50273.3</v>
      </c>
      <c r="L968" s="132" t="s">
        <v>112</v>
      </c>
      <c r="M968" s="138" t="s">
        <v>582</v>
      </c>
      <c r="N968" s="210">
        <f>IF(Tabela2[[#This Row],[Tipo]]="matriz",VLOOKUP(Tabela2[[#This Row],[N. de ordem]],Estatísticas!$A$66:$B$1048576,2,FALSE),"")</f>
        <v>46875</v>
      </c>
    </row>
    <row r="969" spans="2:14" ht="45.75" hidden="1">
      <c r="B969" s="352">
        <v>298</v>
      </c>
      <c r="C969" s="132" t="s">
        <v>997</v>
      </c>
      <c r="D969" s="132" t="s">
        <v>180</v>
      </c>
      <c r="E969" s="204" t="s">
        <v>1007</v>
      </c>
      <c r="F969" s="132" t="s">
        <v>1747</v>
      </c>
      <c r="G969" s="135" t="s">
        <v>605</v>
      </c>
      <c r="H969" s="204" t="str">
        <f>IF(Tabela2[[#This Row],[Valor já contrado (matriz)]]=0,"Prevista","Em contratação")</f>
        <v>Em contratação</v>
      </c>
      <c r="I969" s="132" t="s">
        <v>1008</v>
      </c>
      <c r="J969" s="132" t="s">
        <v>1323</v>
      </c>
      <c r="K969" s="137">
        <v>1800</v>
      </c>
      <c r="L969" s="132" t="s">
        <v>112</v>
      </c>
      <c r="M969" s="138" t="s">
        <v>582</v>
      </c>
      <c r="N969" s="210" t="str">
        <f>IF(Tabela2[[#This Row],[Tipo]]="matriz",VLOOKUP(Tabela2[[#This Row],[N. de ordem]],Estatísticas!$A$66:$B$1048576,2,FALSE),"")</f>
        <v/>
      </c>
    </row>
    <row r="970" spans="2:14" ht="45.75" hidden="1">
      <c r="B970" s="352">
        <v>298</v>
      </c>
      <c r="C970" s="132" t="s">
        <v>997</v>
      </c>
      <c r="D970" s="132" t="s">
        <v>180</v>
      </c>
      <c r="E970" s="204" t="s">
        <v>1007</v>
      </c>
      <c r="F970" s="132" t="s">
        <v>1748</v>
      </c>
      <c r="G970" s="135" t="s">
        <v>605</v>
      </c>
      <c r="H970" s="204" t="str">
        <f>IF(Tabela2[[#This Row],[Valor já contrado (matriz)]]=0,"Prevista","Em contratação")</f>
        <v>Em contratação</v>
      </c>
      <c r="I970" s="132" t="s">
        <v>1008</v>
      </c>
      <c r="J970" s="132" t="s">
        <v>1483</v>
      </c>
      <c r="K970" s="137">
        <v>4900</v>
      </c>
      <c r="L970" s="132" t="s">
        <v>112</v>
      </c>
      <c r="M970" s="138" t="s">
        <v>582</v>
      </c>
      <c r="N970" s="210" t="str">
        <f>IF(Tabela2[[#This Row],[Tipo]]="matriz",VLOOKUP(Tabela2[[#This Row],[N. de ordem]],Estatísticas!$A$66:$B$1048576,2,FALSE),"")</f>
        <v/>
      </c>
    </row>
    <row r="971" spans="2:14" ht="45.75" hidden="1">
      <c r="B971" s="352">
        <v>298</v>
      </c>
      <c r="C971" s="132" t="s">
        <v>997</v>
      </c>
      <c r="D971" s="132" t="s">
        <v>180</v>
      </c>
      <c r="E971" s="204" t="s">
        <v>1007</v>
      </c>
      <c r="F971" s="132" t="s">
        <v>1747</v>
      </c>
      <c r="G971" s="135" t="s">
        <v>605</v>
      </c>
      <c r="H971" s="204" t="str">
        <f>IF(Tabela2[[#This Row],[Valor já contrado (matriz)]]=0,"Prevista","Em contratação")</f>
        <v>Em contratação</v>
      </c>
      <c r="I971" s="132" t="s">
        <v>1008</v>
      </c>
      <c r="J971" s="132" t="s">
        <v>1353</v>
      </c>
      <c r="K971" s="137">
        <v>2800</v>
      </c>
      <c r="L971" s="132" t="s">
        <v>112</v>
      </c>
      <c r="M971" s="138" t="s">
        <v>582</v>
      </c>
      <c r="N971" s="210" t="str">
        <f>IF(Tabela2[[#This Row],[Tipo]]="matriz",VLOOKUP(Tabela2[[#This Row],[N. de ordem]],Estatísticas!$A$66:$B$1048576,2,FALSE),"")</f>
        <v/>
      </c>
    </row>
    <row r="972" spans="2:14" ht="45.75" hidden="1">
      <c r="B972" s="352">
        <v>298</v>
      </c>
      <c r="C972" s="132" t="s">
        <v>997</v>
      </c>
      <c r="D972" s="132" t="s">
        <v>180</v>
      </c>
      <c r="E972" s="204" t="s">
        <v>1007</v>
      </c>
      <c r="F972" s="132" t="s">
        <v>1749</v>
      </c>
      <c r="G972" s="135" t="s">
        <v>605</v>
      </c>
      <c r="H972" s="204" t="str">
        <f>IF(Tabela2[[#This Row],[Valor já contrado (matriz)]]=0,"Prevista","Em contratação")</f>
        <v>Em contratação</v>
      </c>
      <c r="I972" s="132" t="s">
        <v>1008</v>
      </c>
      <c r="J972" s="132" t="s">
        <v>1420</v>
      </c>
      <c r="K972" s="137">
        <v>3150</v>
      </c>
      <c r="L972" s="132" t="s">
        <v>112</v>
      </c>
      <c r="M972" s="138" t="s">
        <v>582</v>
      </c>
      <c r="N972" s="210" t="str">
        <f>IF(Tabela2[[#This Row],[Tipo]]="matriz",VLOOKUP(Tabela2[[#This Row],[N. de ordem]],Estatísticas!$A$66:$B$1048576,2,FALSE),"")</f>
        <v/>
      </c>
    </row>
    <row r="973" spans="2:14" ht="45.75" hidden="1">
      <c r="B973" s="352">
        <v>298</v>
      </c>
      <c r="C973" s="132" t="s">
        <v>997</v>
      </c>
      <c r="D973" s="132" t="s">
        <v>180</v>
      </c>
      <c r="E973" s="204" t="s">
        <v>1007</v>
      </c>
      <c r="F973" s="132" t="s">
        <v>1750</v>
      </c>
      <c r="G973" s="135" t="s">
        <v>605</v>
      </c>
      <c r="H973" s="204" t="str">
        <f>IF(Tabela2[[#This Row],[Valor já contrado (matriz)]]=0,"Prevista","Em contratação")</f>
        <v>Em contratação</v>
      </c>
      <c r="I973" s="132" t="s">
        <v>1008</v>
      </c>
      <c r="J973" s="132" t="s">
        <v>1751</v>
      </c>
      <c r="K973" s="137">
        <v>12075</v>
      </c>
      <c r="L973" s="132" t="s">
        <v>112</v>
      </c>
      <c r="M973" s="138" t="s">
        <v>582</v>
      </c>
      <c r="N973" s="210" t="str">
        <f>IF(Tabela2[[#This Row],[Tipo]]="matriz",VLOOKUP(Tabela2[[#This Row],[N. de ordem]],Estatísticas!$A$66:$B$1048576,2,FALSE),"")</f>
        <v/>
      </c>
    </row>
    <row r="974" spans="2:14" ht="45.75" hidden="1">
      <c r="B974" s="352">
        <v>298</v>
      </c>
      <c r="C974" s="132" t="s">
        <v>997</v>
      </c>
      <c r="D974" s="132" t="s">
        <v>180</v>
      </c>
      <c r="E974" s="204" t="s">
        <v>1007</v>
      </c>
      <c r="F974" s="132" t="s">
        <v>1749</v>
      </c>
      <c r="G974" s="135" t="s">
        <v>605</v>
      </c>
      <c r="H974" s="204" t="str">
        <f>IF(Tabela2[[#This Row],[Valor já contrado (matriz)]]=0,"Prevista","Em contratação")</f>
        <v>Em contratação</v>
      </c>
      <c r="I974" s="132" t="s">
        <v>1008</v>
      </c>
      <c r="J974" s="132" t="s">
        <v>1483</v>
      </c>
      <c r="K974" s="137">
        <v>4900</v>
      </c>
      <c r="L974" s="132" t="s">
        <v>112</v>
      </c>
      <c r="M974" s="138" t="s">
        <v>582</v>
      </c>
      <c r="N974" s="210" t="str">
        <f>IF(Tabela2[[#This Row],[Tipo]]="matriz",VLOOKUP(Tabela2[[#This Row],[N. de ordem]],Estatísticas!$A$66:$B$1048576,2,FALSE),"")</f>
        <v/>
      </c>
    </row>
    <row r="975" spans="2:14" ht="45.75" hidden="1">
      <c r="B975" s="352">
        <v>298</v>
      </c>
      <c r="C975" s="132" t="s">
        <v>997</v>
      </c>
      <c r="D975" s="132" t="s">
        <v>180</v>
      </c>
      <c r="E975" s="204" t="s">
        <v>1007</v>
      </c>
      <c r="F975" s="132" t="s">
        <v>1752</v>
      </c>
      <c r="G975" s="135" t="s">
        <v>605</v>
      </c>
      <c r="H975" s="204" t="str">
        <f>IF(Tabela2[[#This Row],[Valor já contrado (matriz)]]=0,"Prevista","Em contratação")</f>
        <v>Em contratação</v>
      </c>
      <c r="I975" s="132" t="s">
        <v>1008</v>
      </c>
      <c r="J975" s="132" t="s">
        <v>1753</v>
      </c>
      <c r="K975" s="137">
        <v>8050</v>
      </c>
      <c r="L975" s="132" t="s">
        <v>112</v>
      </c>
      <c r="M975" s="138" t="s">
        <v>582</v>
      </c>
      <c r="N975" s="210" t="str">
        <f>IF(Tabela2[[#This Row],[Tipo]]="matriz",VLOOKUP(Tabela2[[#This Row],[N. de ordem]],Estatísticas!$A$66:$B$1048576,2,FALSE),"")</f>
        <v/>
      </c>
    </row>
    <row r="976" spans="2:14" ht="45.75" hidden="1">
      <c r="B976" s="352">
        <v>298</v>
      </c>
      <c r="C976" s="132" t="s">
        <v>997</v>
      </c>
      <c r="D976" s="132" t="s">
        <v>180</v>
      </c>
      <c r="E976" s="204" t="s">
        <v>1007</v>
      </c>
      <c r="F976" s="132" t="s">
        <v>1754</v>
      </c>
      <c r="G976" s="135" t="s">
        <v>605</v>
      </c>
      <c r="H976" s="204" t="str">
        <f>IF(Tabela2[[#This Row],[Valor já contrado (matriz)]]=0,"Prevista","Em contratação")</f>
        <v>Em contratação</v>
      </c>
      <c r="I976" s="132" t="s">
        <v>1008</v>
      </c>
      <c r="J976" s="132" t="s">
        <v>1755</v>
      </c>
      <c r="K976" s="137">
        <v>9200</v>
      </c>
      <c r="L976" s="132" t="s">
        <v>112</v>
      </c>
      <c r="M976" s="138" t="s">
        <v>582</v>
      </c>
      <c r="N976" s="210" t="str">
        <f>IF(Tabela2[[#This Row],[Tipo]]="matriz",VLOOKUP(Tabela2[[#This Row],[N. de ordem]],Estatísticas!$A$66:$B$1048576,2,FALSE),"")</f>
        <v/>
      </c>
    </row>
    <row r="977" spans="1:14" ht="45.75" hidden="1">
      <c r="B977" s="352">
        <v>299</v>
      </c>
      <c r="C977" s="132" t="s">
        <v>967</v>
      </c>
      <c r="D977" s="132" t="s">
        <v>180</v>
      </c>
      <c r="E977" s="204" t="s">
        <v>1007</v>
      </c>
      <c r="F977" s="132"/>
      <c r="G977" s="135" t="s">
        <v>589</v>
      </c>
      <c r="H977" s="204" t="str">
        <f>IF(Tabela2[[#This Row],[Valor já contrado (matriz)]]=0,"Prevista","Em contratação")</f>
        <v>Em contratação</v>
      </c>
      <c r="I977" s="132" t="s">
        <v>1008</v>
      </c>
      <c r="J977" s="132" t="s">
        <v>1009</v>
      </c>
      <c r="K977" s="137">
        <v>43619.51</v>
      </c>
      <c r="L977" s="132" t="s">
        <v>112</v>
      </c>
      <c r="M977" s="138" t="s">
        <v>582</v>
      </c>
      <c r="N977" s="210">
        <f>IF(Tabela2[[#This Row],[Tipo]]="matriz",VLOOKUP(Tabela2[[#This Row],[N. de ordem]],Estatísticas!$A$66:$B$1048576,2,FALSE),"")</f>
        <v>71664.5</v>
      </c>
    </row>
    <row r="978" spans="1:14" ht="45.75" hidden="1">
      <c r="B978" s="352">
        <v>299</v>
      </c>
      <c r="C978" s="132" t="s">
        <v>967</v>
      </c>
      <c r="D978" s="132" t="s">
        <v>180</v>
      </c>
      <c r="E978" s="204" t="s">
        <v>1007</v>
      </c>
      <c r="F978" s="132" t="s">
        <v>1756</v>
      </c>
      <c r="G978" s="135" t="s">
        <v>605</v>
      </c>
      <c r="H978" s="132" t="s">
        <v>626</v>
      </c>
      <c r="I978" s="132" t="s">
        <v>1008</v>
      </c>
      <c r="J978" s="132" t="s">
        <v>1757</v>
      </c>
      <c r="K978" s="137">
        <v>3635.2</v>
      </c>
      <c r="L978" s="132" t="s">
        <v>112</v>
      </c>
      <c r="M978" s="138" t="s">
        <v>582</v>
      </c>
      <c r="N978" s="210" t="str">
        <f>IF(Tabela2[[#This Row],[Tipo]]="matriz",VLOOKUP(Tabela2[[#This Row],[N. de ordem]],Estatísticas!$A$66:$B$1048576,2,FALSE),"")</f>
        <v/>
      </c>
    </row>
    <row r="979" spans="1:14" ht="45.75" hidden="1">
      <c r="B979" s="352">
        <v>299</v>
      </c>
      <c r="C979" s="132" t="s">
        <v>967</v>
      </c>
      <c r="D979" s="132" t="s">
        <v>180</v>
      </c>
      <c r="E979" s="204" t="s">
        <v>1007</v>
      </c>
      <c r="F979" s="132" t="s">
        <v>1758</v>
      </c>
      <c r="G979" s="135" t="s">
        <v>605</v>
      </c>
      <c r="H979" s="132" t="s">
        <v>626</v>
      </c>
      <c r="I979" s="132" t="s">
        <v>1008</v>
      </c>
      <c r="J979" s="132" t="s">
        <v>1757</v>
      </c>
      <c r="K979" s="137">
        <v>6387.2</v>
      </c>
      <c r="L979" s="132" t="s">
        <v>112</v>
      </c>
      <c r="M979" s="138" t="s">
        <v>582</v>
      </c>
      <c r="N979" s="210" t="str">
        <f>IF(Tabela2[[#This Row],[Tipo]]="matriz",VLOOKUP(Tabela2[[#This Row],[N. de ordem]],Estatísticas!$A$66:$B$1048576,2,FALSE),"")</f>
        <v/>
      </c>
    </row>
    <row r="980" spans="1:14" ht="45.75" hidden="1">
      <c r="B980" s="352">
        <v>299</v>
      </c>
      <c r="C980" s="132" t="s">
        <v>967</v>
      </c>
      <c r="D980" s="132" t="s">
        <v>180</v>
      </c>
      <c r="E980" s="204" t="s">
        <v>1007</v>
      </c>
      <c r="F980" s="132" t="s">
        <v>1759</v>
      </c>
      <c r="G980" s="135" t="s">
        <v>605</v>
      </c>
      <c r="H980" s="132" t="s">
        <v>626</v>
      </c>
      <c r="I980" s="132" t="s">
        <v>1008</v>
      </c>
      <c r="J980" s="132" t="s">
        <v>1757</v>
      </c>
      <c r="K980" s="137">
        <v>6387.2</v>
      </c>
      <c r="L980" s="132" t="s">
        <v>112</v>
      </c>
      <c r="M980" s="138" t="s">
        <v>582</v>
      </c>
      <c r="N980" s="210" t="str">
        <f>IF(Tabela2[[#This Row],[Tipo]]="matriz",VLOOKUP(Tabela2[[#This Row],[N. de ordem]],Estatísticas!$A$66:$B$1048576,2,FALSE),"")</f>
        <v/>
      </c>
    </row>
    <row r="981" spans="1:14" ht="45.75" hidden="1">
      <c r="B981" s="352">
        <v>299</v>
      </c>
      <c r="C981" s="132" t="s">
        <v>967</v>
      </c>
      <c r="D981" s="132" t="s">
        <v>180</v>
      </c>
      <c r="E981" s="204" t="s">
        <v>1007</v>
      </c>
      <c r="F981" s="132" t="s">
        <v>1760</v>
      </c>
      <c r="G981" s="135" t="s">
        <v>605</v>
      </c>
      <c r="H981" s="132" t="s">
        <v>626</v>
      </c>
      <c r="I981" s="132" t="s">
        <v>1008</v>
      </c>
      <c r="J981" s="132" t="s">
        <v>1009</v>
      </c>
      <c r="K981" s="137">
        <v>2345.3000000000002</v>
      </c>
      <c r="L981" s="132" t="s">
        <v>112</v>
      </c>
      <c r="M981" s="138" t="s">
        <v>582</v>
      </c>
      <c r="N981" s="210" t="str">
        <f>IF(Tabela2[[#This Row],[Tipo]]="matriz",VLOOKUP(Tabela2[[#This Row],[N. de ordem]],Estatísticas!$A$66:$B$1048576,2,FALSE),"")</f>
        <v/>
      </c>
    </row>
    <row r="982" spans="1:14" ht="45.75" hidden="1">
      <c r="B982" s="352">
        <v>299</v>
      </c>
      <c r="C982" s="132" t="s">
        <v>967</v>
      </c>
      <c r="D982" s="132" t="s">
        <v>180</v>
      </c>
      <c r="E982" s="204" t="s">
        <v>1007</v>
      </c>
      <c r="F982" s="132" t="s">
        <v>1761</v>
      </c>
      <c r="G982" s="135" t="s">
        <v>605</v>
      </c>
      <c r="H982" s="132" t="s">
        <v>626</v>
      </c>
      <c r="I982" s="132" t="s">
        <v>1008</v>
      </c>
      <c r="J982" s="132" t="s">
        <v>1027</v>
      </c>
      <c r="K982" s="137">
        <v>2345.3000000000002</v>
      </c>
      <c r="L982" s="132" t="s">
        <v>112</v>
      </c>
      <c r="M982" s="138" t="s">
        <v>582</v>
      </c>
      <c r="N982" s="210" t="str">
        <f>IF(Tabela2[[#This Row],[Tipo]]="matriz",VLOOKUP(Tabela2[[#This Row],[N. de ordem]],Estatísticas!$A$66:$B$1048576,2,FALSE),"")</f>
        <v/>
      </c>
    </row>
    <row r="983" spans="1:14" ht="45.75" hidden="1">
      <c r="B983" s="352">
        <v>299</v>
      </c>
      <c r="C983" s="132" t="s">
        <v>967</v>
      </c>
      <c r="D983" s="132" t="s">
        <v>180</v>
      </c>
      <c r="E983" s="204" t="s">
        <v>1007</v>
      </c>
      <c r="F983" s="132" t="s">
        <v>1762</v>
      </c>
      <c r="G983" s="135" t="s">
        <v>605</v>
      </c>
      <c r="H983" s="132" t="s">
        <v>626</v>
      </c>
      <c r="I983" s="132" t="s">
        <v>1008</v>
      </c>
      <c r="J983" s="132" t="s">
        <v>1027</v>
      </c>
      <c r="K983" s="137">
        <v>1334.8</v>
      </c>
      <c r="L983" s="132" t="s">
        <v>112</v>
      </c>
      <c r="M983" s="138" t="s">
        <v>582</v>
      </c>
      <c r="N983" s="210" t="str">
        <f>IF(Tabela2[[#This Row],[Tipo]]="matriz",VLOOKUP(Tabela2[[#This Row],[N. de ordem]],Estatísticas!$A$66:$B$1048576,2,FALSE),"")</f>
        <v/>
      </c>
    </row>
    <row r="984" spans="1:14" ht="45.75" hidden="1">
      <c r="B984" s="352">
        <v>299</v>
      </c>
      <c r="C984" s="132" t="s">
        <v>967</v>
      </c>
      <c r="D984" s="132" t="s">
        <v>180</v>
      </c>
      <c r="E984" s="204" t="s">
        <v>1007</v>
      </c>
      <c r="F984" s="132" t="s">
        <v>1763</v>
      </c>
      <c r="G984" s="135" t="s">
        <v>605</v>
      </c>
      <c r="H984" s="132" t="s">
        <v>626</v>
      </c>
      <c r="I984" s="132" t="s">
        <v>1008</v>
      </c>
      <c r="J984" s="132" t="s">
        <v>1019</v>
      </c>
      <c r="K984" s="137">
        <v>2045.9</v>
      </c>
      <c r="L984" s="132" t="s">
        <v>112</v>
      </c>
      <c r="M984" s="138" t="s">
        <v>582</v>
      </c>
      <c r="N984" s="210" t="str">
        <f>IF(Tabela2[[#This Row],[Tipo]]="matriz",VLOOKUP(Tabela2[[#This Row],[N. de ordem]],Estatísticas!$A$66:$B$1048576,2,FALSE),"")</f>
        <v/>
      </c>
    </row>
    <row r="985" spans="1:14" ht="45.75" hidden="1">
      <c r="B985" s="352">
        <v>299</v>
      </c>
      <c r="C985" s="132" t="s">
        <v>967</v>
      </c>
      <c r="D985" s="132" t="s">
        <v>180</v>
      </c>
      <c r="E985" s="204" t="s">
        <v>1007</v>
      </c>
      <c r="F985" s="132" t="s">
        <v>1764</v>
      </c>
      <c r="G985" s="135" t="s">
        <v>605</v>
      </c>
      <c r="H985" s="132" t="s">
        <v>626</v>
      </c>
      <c r="I985" s="132" t="s">
        <v>1008</v>
      </c>
      <c r="J985" s="132" t="s">
        <v>1019</v>
      </c>
      <c r="K985" s="137">
        <v>1164.4000000000001</v>
      </c>
      <c r="L985" s="132" t="s">
        <v>112</v>
      </c>
      <c r="M985" s="138" t="s">
        <v>582</v>
      </c>
      <c r="N985" s="210" t="str">
        <f>IF(Tabela2[[#This Row],[Tipo]]="matriz",VLOOKUP(Tabela2[[#This Row],[N. de ordem]],Estatísticas!$A$66:$B$1048576,2,FALSE),"")</f>
        <v/>
      </c>
    </row>
    <row r="986" spans="1:14" ht="45.75" hidden="1">
      <c r="B986" s="352">
        <v>299</v>
      </c>
      <c r="C986" s="132" t="s">
        <v>967</v>
      </c>
      <c r="D986" s="132" t="s">
        <v>180</v>
      </c>
      <c r="E986" s="204" t="s">
        <v>1007</v>
      </c>
      <c r="F986" s="132" t="s">
        <v>1765</v>
      </c>
      <c r="G986" s="135" t="s">
        <v>605</v>
      </c>
      <c r="H986" s="132" t="s">
        <v>626</v>
      </c>
      <c r="I986" s="132" t="s">
        <v>1008</v>
      </c>
      <c r="J986" s="132" t="s">
        <v>1019</v>
      </c>
      <c r="K986" s="137">
        <v>2045.9</v>
      </c>
      <c r="L986" s="132" t="s">
        <v>112</v>
      </c>
      <c r="M986" s="138" t="s">
        <v>582</v>
      </c>
      <c r="N986" s="210" t="str">
        <f>IF(Tabela2[[#This Row],[Tipo]]="matriz",VLOOKUP(Tabela2[[#This Row],[N. de ordem]],Estatísticas!$A$66:$B$1048576,2,FALSE),"")</f>
        <v/>
      </c>
    </row>
    <row r="987" spans="1:14" ht="45.75" hidden="1">
      <c r="B987" s="352">
        <v>299</v>
      </c>
      <c r="C987" s="132" t="s">
        <v>967</v>
      </c>
      <c r="D987" s="132" t="s">
        <v>180</v>
      </c>
      <c r="E987" s="204" t="s">
        <v>1007</v>
      </c>
      <c r="F987" s="132" t="s">
        <v>1766</v>
      </c>
      <c r="G987" s="135" t="s">
        <v>605</v>
      </c>
      <c r="H987" s="132" t="s">
        <v>626</v>
      </c>
      <c r="I987" s="132" t="s">
        <v>1008</v>
      </c>
      <c r="J987" s="132" t="s">
        <v>1275</v>
      </c>
      <c r="K987" s="137">
        <v>1896.2</v>
      </c>
      <c r="L987" s="132" t="s">
        <v>112</v>
      </c>
      <c r="M987" s="138" t="s">
        <v>582</v>
      </c>
      <c r="N987" s="210" t="str">
        <f>IF(Tabela2[[#This Row],[Tipo]]="matriz",VLOOKUP(Tabela2[[#This Row],[N. de ordem]],Estatísticas!$A$66:$B$1048576,2,FALSE),"")</f>
        <v/>
      </c>
    </row>
    <row r="988" spans="1:14" s="91" customFormat="1" ht="45.75" hidden="1">
      <c r="A988" s="6"/>
      <c r="B988" s="352">
        <v>299</v>
      </c>
      <c r="C988" s="132" t="s">
        <v>967</v>
      </c>
      <c r="D988" s="132" t="s">
        <v>180</v>
      </c>
      <c r="E988" s="204" t="s">
        <v>1007</v>
      </c>
      <c r="F988" s="132" t="s">
        <v>1767</v>
      </c>
      <c r="G988" s="135" t="s">
        <v>605</v>
      </c>
      <c r="H988" s="132" t="s">
        <v>626</v>
      </c>
      <c r="I988" s="132" t="s">
        <v>1008</v>
      </c>
      <c r="J988" s="132" t="s">
        <v>1275</v>
      </c>
      <c r="K988" s="137">
        <v>1896.2</v>
      </c>
      <c r="L988" s="132" t="s">
        <v>112</v>
      </c>
      <c r="M988" s="138" t="s">
        <v>582</v>
      </c>
      <c r="N988" s="210" t="str">
        <f>IF(Tabela2[[#This Row],[Tipo]]="matriz",VLOOKUP(Tabela2[[#This Row],[N. de ordem]],Estatísticas!$A$66:$B$1048576,2,FALSE),"")</f>
        <v/>
      </c>
    </row>
    <row r="989" spans="1:14" s="91" customFormat="1" ht="45.75" hidden="1">
      <c r="A989" s="6"/>
      <c r="B989" s="352">
        <v>299</v>
      </c>
      <c r="C989" s="132" t="s">
        <v>967</v>
      </c>
      <c r="D989" s="132" t="s">
        <v>180</v>
      </c>
      <c r="E989" s="204" t="s">
        <v>1007</v>
      </c>
      <c r="F989" s="132" t="s">
        <v>1768</v>
      </c>
      <c r="G989" s="135" t="s">
        <v>605</v>
      </c>
      <c r="H989" s="132" t="s">
        <v>626</v>
      </c>
      <c r="I989" s="132" t="s">
        <v>1008</v>
      </c>
      <c r="J989" s="132" t="s">
        <v>1275</v>
      </c>
      <c r="K989" s="137">
        <v>1079.2</v>
      </c>
      <c r="L989" s="132" t="s">
        <v>112</v>
      </c>
      <c r="M989" s="138" t="s">
        <v>582</v>
      </c>
      <c r="N989" s="210" t="str">
        <f>IF(Tabela2[[#This Row],[Tipo]]="matriz",VLOOKUP(Tabela2[[#This Row],[N. de ordem]],Estatísticas!$A$66:$B$1048576,2,FALSE),"")</f>
        <v/>
      </c>
    </row>
    <row r="990" spans="1:14" s="91" customFormat="1" ht="45.75" hidden="1">
      <c r="A990" s="6"/>
      <c r="B990" s="352">
        <v>299</v>
      </c>
      <c r="C990" s="132" t="s">
        <v>967</v>
      </c>
      <c r="D990" s="132" t="s">
        <v>180</v>
      </c>
      <c r="E990" s="204" t="s">
        <v>1007</v>
      </c>
      <c r="F990" s="132" t="s">
        <v>1769</v>
      </c>
      <c r="G990" s="135" t="s">
        <v>605</v>
      </c>
      <c r="H990" s="132" t="s">
        <v>626</v>
      </c>
      <c r="I990" s="132" t="s">
        <v>1008</v>
      </c>
      <c r="J990" s="132" t="s">
        <v>1019</v>
      </c>
      <c r="K990" s="137">
        <v>2045.9</v>
      </c>
      <c r="L990" s="132" t="s">
        <v>112</v>
      </c>
      <c r="M990" s="138" t="s">
        <v>582</v>
      </c>
      <c r="N990" s="210" t="str">
        <f>IF(Tabela2[[#This Row],[Tipo]]="matriz",VLOOKUP(Tabela2[[#This Row],[N. de ordem]],Estatísticas!$A$66:$B$1048576,2,FALSE),"")</f>
        <v/>
      </c>
    </row>
    <row r="991" spans="1:14" s="91" customFormat="1" ht="45.75" hidden="1">
      <c r="A991" s="6"/>
      <c r="B991" s="352">
        <v>299</v>
      </c>
      <c r="C991" s="132" t="s">
        <v>967</v>
      </c>
      <c r="D991" s="132" t="s">
        <v>180</v>
      </c>
      <c r="E991" s="204" t="s">
        <v>1007</v>
      </c>
      <c r="F991" s="132" t="s">
        <v>1770</v>
      </c>
      <c r="G991" s="135" t="s">
        <v>605</v>
      </c>
      <c r="H991" s="132" t="s">
        <v>626</v>
      </c>
      <c r="I991" s="132" t="s">
        <v>1008</v>
      </c>
      <c r="J991" s="132" t="s">
        <v>1019</v>
      </c>
      <c r="K991" s="137">
        <v>2045.9</v>
      </c>
      <c r="L991" s="132" t="s">
        <v>112</v>
      </c>
      <c r="M991" s="138" t="s">
        <v>582</v>
      </c>
      <c r="N991" s="210" t="str">
        <f>IF(Tabela2[[#This Row],[Tipo]]="matriz",VLOOKUP(Tabela2[[#This Row],[N. de ordem]],Estatísticas!$A$66:$B$1048576,2,FALSE),"")</f>
        <v/>
      </c>
    </row>
    <row r="992" spans="1:14" s="91" customFormat="1" ht="45.75" hidden="1">
      <c r="A992" s="6"/>
      <c r="B992" s="352">
        <v>299</v>
      </c>
      <c r="C992" s="132" t="s">
        <v>967</v>
      </c>
      <c r="D992" s="132" t="s">
        <v>180</v>
      </c>
      <c r="E992" s="204" t="s">
        <v>1007</v>
      </c>
      <c r="F992" s="132" t="s">
        <v>1771</v>
      </c>
      <c r="G992" s="135" t="s">
        <v>605</v>
      </c>
      <c r="H992" s="132" t="s">
        <v>626</v>
      </c>
      <c r="I992" s="132" t="s">
        <v>1008</v>
      </c>
      <c r="J992" s="132" t="s">
        <v>1019</v>
      </c>
      <c r="K992" s="137">
        <v>1164.9000000000001</v>
      </c>
      <c r="L992" s="132" t="s">
        <v>112</v>
      </c>
      <c r="M992" s="138" t="s">
        <v>582</v>
      </c>
      <c r="N992" s="210" t="str">
        <f>IF(Tabela2[[#This Row],[Tipo]]="matriz",VLOOKUP(Tabela2[[#This Row],[N. de ordem]],Estatísticas!$A$66:$B$1048576,2,FALSE),"")</f>
        <v/>
      </c>
    </row>
    <row r="993" spans="2:14" ht="45.75" hidden="1">
      <c r="B993" s="352">
        <v>299</v>
      </c>
      <c r="C993" s="132" t="s">
        <v>967</v>
      </c>
      <c r="D993" s="132" t="s">
        <v>180</v>
      </c>
      <c r="E993" s="204" t="s">
        <v>1007</v>
      </c>
      <c r="F993" s="132" t="s">
        <v>1772</v>
      </c>
      <c r="G993" s="135" t="s">
        <v>605</v>
      </c>
      <c r="H993" s="132" t="s">
        <v>626</v>
      </c>
      <c r="I993" s="132" t="s">
        <v>1008</v>
      </c>
      <c r="J993" s="132" t="s">
        <v>1368</v>
      </c>
      <c r="K993" s="137">
        <v>1946.1</v>
      </c>
      <c r="L993" s="132" t="s">
        <v>112</v>
      </c>
      <c r="M993" s="138" t="s">
        <v>582</v>
      </c>
      <c r="N993" s="210" t="str">
        <f>IF(Tabela2[[#This Row],[Tipo]]="matriz",VLOOKUP(Tabela2[[#This Row],[N. de ordem]],Estatísticas!$A$66:$B$1048576,2,FALSE),"")</f>
        <v/>
      </c>
    </row>
    <row r="994" spans="2:14" ht="45.75" hidden="1">
      <c r="B994" s="352">
        <v>299</v>
      </c>
      <c r="C994" s="132" t="s">
        <v>967</v>
      </c>
      <c r="D994" s="132" t="s">
        <v>180</v>
      </c>
      <c r="E994" s="204" t="s">
        <v>1007</v>
      </c>
      <c r="F994" s="132" t="s">
        <v>1773</v>
      </c>
      <c r="G994" s="135" t="s">
        <v>605</v>
      </c>
      <c r="H994" s="132" t="s">
        <v>626</v>
      </c>
      <c r="I994" s="132" t="s">
        <v>1008</v>
      </c>
      <c r="J994" s="132" t="s">
        <v>1368</v>
      </c>
      <c r="K994" s="137">
        <v>1946.1</v>
      </c>
      <c r="L994" s="132" t="s">
        <v>112</v>
      </c>
      <c r="M994" s="138" t="s">
        <v>582</v>
      </c>
      <c r="N994" s="210" t="str">
        <f>IF(Tabela2[[#This Row],[Tipo]]="matriz",VLOOKUP(Tabela2[[#This Row],[N. de ordem]],Estatísticas!$A$66:$B$1048576,2,FALSE),"")</f>
        <v/>
      </c>
    </row>
    <row r="995" spans="2:14" ht="45.75" hidden="1">
      <c r="B995" s="352">
        <v>299</v>
      </c>
      <c r="C995" s="132" t="s">
        <v>967</v>
      </c>
      <c r="D995" s="132" t="s">
        <v>180</v>
      </c>
      <c r="E995" s="204" t="s">
        <v>1007</v>
      </c>
      <c r="F995" s="132" t="s">
        <v>1774</v>
      </c>
      <c r="G995" s="135" t="s">
        <v>605</v>
      </c>
      <c r="H995" s="132" t="s">
        <v>626</v>
      </c>
      <c r="I995" s="132" t="s">
        <v>1008</v>
      </c>
      <c r="J995" s="132" t="s">
        <v>1368</v>
      </c>
      <c r="K995" s="137">
        <v>1107.5999999999999</v>
      </c>
      <c r="L995" s="132" t="s">
        <v>112</v>
      </c>
      <c r="M995" s="138" t="s">
        <v>582</v>
      </c>
      <c r="N995" s="210" t="str">
        <f>IF(Tabela2[[#This Row],[Tipo]]="matriz",VLOOKUP(Tabela2[[#This Row],[N. de ordem]],Estatísticas!$A$66:$B$1048576,2,FALSE),"")</f>
        <v/>
      </c>
    </row>
    <row r="996" spans="2:14" ht="45.75" hidden="1">
      <c r="B996" s="352">
        <v>299</v>
      </c>
      <c r="C996" s="132" t="s">
        <v>967</v>
      </c>
      <c r="D996" s="132" t="s">
        <v>180</v>
      </c>
      <c r="E996" s="204" t="s">
        <v>1007</v>
      </c>
      <c r="F996" s="132" t="s">
        <v>1775</v>
      </c>
      <c r="G996" s="135" t="s">
        <v>605</v>
      </c>
      <c r="H996" s="132" t="s">
        <v>626</v>
      </c>
      <c r="I996" s="132" t="s">
        <v>1008</v>
      </c>
      <c r="J996" s="132" t="s">
        <v>1066</v>
      </c>
      <c r="K996" s="137">
        <v>2295.4</v>
      </c>
      <c r="L996" s="132" t="s">
        <v>112</v>
      </c>
      <c r="M996" s="138" t="s">
        <v>582</v>
      </c>
      <c r="N996" s="210" t="str">
        <f>IF(Tabela2[[#This Row],[Tipo]]="matriz",VLOOKUP(Tabela2[[#This Row],[N. de ordem]],Estatísticas!$A$66:$B$1048576,2,FALSE),"")</f>
        <v/>
      </c>
    </row>
    <row r="997" spans="2:14" ht="45.75" hidden="1">
      <c r="B997" s="352">
        <v>299</v>
      </c>
      <c r="C997" s="132" t="s">
        <v>967</v>
      </c>
      <c r="D997" s="132" t="s">
        <v>180</v>
      </c>
      <c r="E997" s="204" t="s">
        <v>1007</v>
      </c>
      <c r="F997" s="132" t="s">
        <v>1776</v>
      </c>
      <c r="G997" s="135" t="s">
        <v>605</v>
      </c>
      <c r="H997" s="132" t="s">
        <v>626</v>
      </c>
      <c r="I997" s="132" t="s">
        <v>1008</v>
      </c>
      <c r="J997" s="132" t="s">
        <v>1150</v>
      </c>
      <c r="K997" s="137">
        <v>3521.6</v>
      </c>
      <c r="L997" s="132" t="s">
        <v>112</v>
      </c>
      <c r="M997" s="138" t="s">
        <v>582</v>
      </c>
      <c r="N997" s="210" t="str">
        <f>IF(Tabela2[[#This Row],[Tipo]]="matriz",VLOOKUP(Tabela2[[#This Row],[N. de ordem]],Estatísticas!$A$66:$B$1048576,2,FALSE),"")</f>
        <v/>
      </c>
    </row>
    <row r="998" spans="2:14" ht="45.75" hidden="1">
      <c r="B998" s="352">
        <v>299</v>
      </c>
      <c r="C998" s="132" t="s">
        <v>967</v>
      </c>
      <c r="D998" s="132" t="s">
        <v>180</v>
      </c>
      <c r="E998" s="204" t="s">
        <v>1007</v>
      </c>
      <c r="F998" s="132" t="s">
        <v>1777</v>
      </c>
      <c r="G998" s="135" t="s">
        <v>605</v>
      </c>
      <c r="H998" s="132" t="s">
        <v>626</v>
      </c>
      <c r="I998" s="132" t="s">
        <v>1008</v>
      </c>
      <c r="J998" s="132" t="s">
        <v>1778</v>
      </c>
      <c r="K998" s="137">
        <v>2295.4</v>
      </c>
      <c r="L998" s="132" t="s">
        <v>112</v>
      </c>
      <c r="M998" s="138" t="s">
        <v>582</v>
      </c>
      <c r="N998" s="210" t="str">
        <f>IF(Tabela2[[#This Row],[Tipo]]="matriz",VLOOKUP(Tabela2[[#This Row],[N. de ordem]],Estatísticas!$A$66:$B$1048576,2,FALSE),"")</f>
        <v/>
      </c>
    </row>
    <row r="999" spans="2:14" ht="45.75" hidden="1">
      <c r="B999" s="352">
        <v>299</v>
      </c>
      <c r="C999" s="132" t="s">
        <v>967</v>
      </c>
      <c r="D999" s="132" t="s">
        <v>180</v>
      </c>
      <c r="E999" s="204" t="s">
        <v>1007</v>
      </c>
      <c r="F999" s="132" t="s">
        <v>1779</v>
      </c>
      <c r="G999" s="135" t="s">
        <v>605</v>
      </c>
      <c r="H999" s="132" t="s">
        <v>626</v>
      </c>
      <c r="I999" s="132" t="s">
        <v>1008</v>
      </c>
      <c r="J999" s="132" t="s">
        <v>1778</v>
      </c>
      <c r="K999" s="137">
        <v>1306.4000000000001</v>
      </c>
      <c r="L999" s="132" t="s">
        <v>112</v>
      </c>
      <c r="M999" s="138" t="s">
        <v>582</v>
      </c>
      <c r="N999" s="210" t="str">
        <f>IF(Tabela2[[#This Row],[Tipo]]="matriz",VLOOKUP(Tabela2[[#This Row],[N. de ordem]],Estatísticas!$A$66:$B$1048576,2,FALSE),"")</f>
        <v/>
      </c>
    </row>
    <row r="1000" spans="2:14" ht="45.75" hidden="1">
      <c r="B1000" s="352">
        <v>299</v>
      </c>
      <c r="C1000" s="132" t="s">
        <v>967</v>
      </c>
      <c r="D1000" s="132" t="s">
        <v>180</v>
      </c>
      <c r="E1000" s="204" t="s">
        <v>1007</v>
      </c>
      <c r="F1000" s="132" t="s">
        <v>1780</v>
      </c>
      <c r="G1000" s="135" t="s">
        <v>605</v>
      </c>
      <c r="H1000" s="132" t="s">
        <v>626</v>
      </c>
      <c r="I1000" s="132" t="s">
        <v>1008</v>
      </c>
      <c r="J1000" s="132" t="s">
        <v>1150</v>
      </c>
      <c r="K1000" s="137">
        <v>6187.6</v>
      </c>
      <c r="L1000" s="132" t="s">
        <v>112</v>
      </c>
      <c r="M1000" s="138" t="s">
        <v>582</v>
      </c>
      <c r="N1000" s="210" t="str">
        <f>IF(Tabela2[[#This Row],[Tipo]]="matriz",VLOOKUP(Tabela2[[#This Row],[N. de ordem]],Estatísticas!$A$66:$B$1048576,2,FALSE),"")</f>
        <v/>
      </c>
    </row>
    <row r="1001" spans="2:14" ht="45.75" hidden="1">
      <c r="B1001" s="352">
        <v>299</v>
      </c>
      <c r="C1001" s="132" t="s">
        <v>967</v>
      </c>
      <c r="D1001" s="132" t="s">
        <v>180</v>
      </c>
      <c r="E1001" s="204" t="s">
        <v>1007</v>
      </c>
      <c r="F1001" s="132" t="s">
        <v>1781</v>
      </c>
      <c r="G1001" s="135" t="s">
        <v>605</v>
      </c>
      <c r="H1001" s="132" t="s">
        <v>626</v>
      </c>
      <c r="I1001" s="132" t="s">
        <v>1008</v>
      </c>
      <c r="J1001" s="132" t="s">
        <v>1782</v>
      </c>
      <c r="K1001" s="137">
        <v>2712</v>
      </c>
      <c r="L1001" s="132" t="s">
        <v>112</v>
      </c>
      <c r="M1001" s="138" t="s">
        <v>582</v>
      </c>
      <c r="N1001" s="210" t="str">
        <f>IF(Tabela2[[#This Row],[Tipo]]="matriz",VLOOKUP(Tabela2[[#This Row],[N. de ordem]],Estatísticas!$A$66:$B$1048576,2,FALSE),"")</f>
        <v/>
      </c>
    </row>
    <row r="1002" spans="2:14" ht="45.75" hidden="1">
      <c r="B1002" s="352">
        <v>299</v>
      </c>
      <c r="C1002" s="132" t="s">
        <v>967</v>
      </c>
      <c r="D1002" s="132" t="s">
        <v>180</v>
      </c>
      <c r="E1002" s="204" t="s">
        <v>1007</v>
      </c>
      <c r="F1002" s="132" t="s">
        <v>1783</v>
      </c>
      <c r="G1002" s="135" t="s">
        <v>605</v>
      </c>
      <c r="H1002" s="132" t="s">
        <v>626</v>
      </c>
      <c r="I1002" s="132" t="s">
        <v>1008</v>
      </c>
      <c r="J1002" s="132" t="s">
        <v>1023</v>
      </c>
      <c r="K1002" s="137">
        <v>1249.5999999999999</v>
      </c>
      <c r="L1002" s="132" t="s">
        <v>112</v>
      </c>
      <c r="M1002" s="138" t="s">
        <v>582</v>
      </c>
      <c r="N1002" s="210" t="str">
        <f>IF(Tabela2[[#This Row],[Tipo]]="matriz",VLOOKUP(Tabela2[[#This Row],[N. de ordem]],Estatísticas!$A$66:$B$1048576,2,FALSE),"")</f>
        <v/>
      </c>
    </row>
    <row r="1003" spans="2:14" ht="45.75" hidden="1">
      <c r="B1003" s="352">
        <v>299</v>
      </c>
      <c r="C1003" s="132" t="s">
        <v>967</v>
      </c>
      <c r="D1003" s="132" t="s">
        <v>180</v>
      </c>
      <c r="E1003" s="204" t="s">
        <v>1007</v>
      </c>
      <c r="F1003" s="132" t="s">
        <v>1784</v>
      </c>
      <c r="G1003" s="135" t="s">
        <v>605</v>
      </c>
      <c r="H1003" s="132" t="s">
        <v>626</v>
      </c>
      <c r="I1003" s="132" t="s">
        <v>1008</v>
      </c>
      <c r="J1003" s="132" t="s">
        <v>1023</v>
      </c>
      <c r="K1003" s="137">
        <v>1826</v>
      </c>
      <c r="L1003" s="132" t="s">
        <v>112</v>
      </c>
      <c r="M1003" s="138" t="s">
        <v>582</v>
      </c>
      <c r="N1003" s="210" t="str">
        <f>IF(Tabela2[[#This Row],[Tipo]]="matriz",VLOOKUP(Tabela2[[#This Row],[N. de ordem]],Estatísticas!$A$66:$B$1048576,2,FALSE),"")</f>
        <v/>
      </c>
    </row>
    <row r="1004" spans="2:14" ht="45.75" hidden="1">
      <c r="B1004" s="352">
        <v>299</v>
      </c>
      <c r="C1004" s="132" t="s">
        <v>967</v>
      </c>
      <c r="D1004" s="132" t="s">
        <v>180</v>
      </c>
      <c r="E1004" s="204" t="s">
        <v>1007</v>
      </c>
      <c r="F1004" s="132" t="s">
        <v>1785</v>
      </c>
      <c r="G1004" s="135" t="s">
        <v>605</v>
      </c>
      <c r="H1004" s="132" t="s">
        <v>626</v>
      </c>
      <c r="I1004" s="132" t="s">
        <v>1008</v>
      </c>
      <c r="J1004" s="132" t="s">
        <v>1023</v>
      </c>
      <c r="K1004" s="137">
        <v>2195</v>
      </c>
      <c r="L1004" s="132" t="s">
        <v>112</v>
      </c>
      <c r="M1004" s="138" t="s">
        <v>582</v>
      </c>
      <c r="N1004" s="210" t="str">
        <f>IF(Tabela2[[#This Row],[Tipo]]="matriz",VLOOKUP(Tabela2[[#This Row],[N. de ordem]],Estatísticas!$A$66:$B$1048576,2,FALSE),"")</f>
        <v/>
      </c>
    </row>
    <row r="1005" spans="2:14" ht="45.75" hidden="1">
      <c r="B1005" s="352">
        <v>299</v>
      </c>
      <c r="C1005" s="132" t="s">
        <v>967</v>
      </c>
      <c r="D1005" s="132" t="s">
        <v>180</v>
      </c>
      <c r="E1005" s="204" t="s">
        <v>1007</v>
      </c>
      <c r="F1005" s="132" t="s">
        <v>1786</v>
      </c>
      <c r="G1005" s="135" t="s">
        <v>605</v>
      </c>
      <c r="H1005" s="132" t="s">
        <v>626</v>
      </c>
      <c r="I1005" s="132" t="s">
        <v>1008</v>
      </c>
      <c r="J1005" s="132" t="s">
        <v>1247</v>
      </c>
      <c r="K1005" s="137">
        <v>4091.8</v>
      </c>
      <c r="L1005" s="132" t="s">
        <v>112</v>
      </c>
      <c r="M1005" s="138" t="s">
        <v>582</v>
      </c>
      <c r="N1005" s="210" t="str">
        <f>IF(Tabela2[[#This Row],[Tipo]]="matriz",VLOOKUP(Tabela2[[#This Row],[N. de ordem]],Estatísticas!$A$66:$B$1048576,2,FALSE),"")</f>
        <v/>
      </c>
    </row>
    <row r="1006" spans="2:14" ht="45.75" hidden="1">
      <c r="B1006" s="352">
        <v>299</v>
      </c>
      <c r="C1006" s="132" t="s">
        <v>967</v>
      </c>
      <c r="D1006" s="132" t="s">
        <v>180</v>
      </c>
      <c r="E1006" s="204" t="s">
        <v>1007</v>
      </c>
      <c r="F1006" s="132" t="s">
        <v>1787</v>
      </c>
      <c r="G1006" s="135" t="s">
        <v>605</v>
      </c>
      <c r="H1006" s="132" t="s">
        <v>626</v>
      </c>
      <c r="I1006" s="132" t="s">
        <v>1008</v>
      </c>
      <c r="J1006" s="132" t="s">
        <v>1019</v>
      </c>
      <c r="K1006" s="137">
        <v>1164.4000000000001</v>
      </c>
      <c r="L1006" s="132" t="s">
        <v>112</v>
      </c>
      <c r="M1006" s="138" t="s">
        <v>582</v>
      </c>
      <c r="N1006" s="210" t="str">
        <f>IF(Tabela2[[#This Row],[Tipo]]="matriz",VLOOKUP(Tabela2[[#This Row],[N. de ordem]],Estatísticas!$A$66:$B$1048576,2,FALSE),"")</f>
        <v/>
      </c>
    </row>
    <row r="1007" spans="2:14" ht="45.75" hidden="1">
      <c r="B1007" s="352">
        <v>300</v>
      </c>
      <c r="C1007" s="132" t="s">
        <v>969</v>
      </c>
      <c r="D1007" s="132" t="s">
        <v>180</v>
      </c>
      <c r="E1007" s="204" t="s">
        <v>1007</v>
      </c>
      <c r="F1007" s="132"/>
      <c r="G1007" s="135" t="s">
        <v>589</v>
      </c>
      <c r="H1007" s="204" t="str">
        <f>IF(Tabela2[[#This Row],[Valor já contrado (matriz)]]=0,"Prevista","Em contratação")</f>
        <v>Em contratação</v>
      </c>
      <c r="I1007" s="132" t="s">
        <v>1008</v>
      </c>
      <c r="J1007" s="132" t="s">
        <v>1788</v>
      </c>
      <c r="K1007" s="137">
        <v>5502.86</v>
      </c>
      <c r="L1007" s="132" t="s">
        <v>112</v>
      </c>
      <c r="M1007" s="138" t="s">
        <v>582</v>
      </c>
      <c r="N1007" s="210">
        <f>IF(Tabela2[[#This Row],[Tipo]]="matriz",VLOOKUP(Tabela2[[#This Row],[N. de ordem]],Estatísticas!$A$66:$B$1048576,2,FALSE),"")</f>
        <v>18554.8</v>
      </c>
    </row>
    <row r="1008" spans="2:14" ht="45.75" hidden="1">
      <c r="B1008" s="352">
        <v>300</v>
      </c>
      <c r="C1008" s="132" t="s">
        <v>969</v>
      </c>
      <c r="D1008" s="132" t="s">
        <v>180</v>
      </c>
      <c r="E1008" s="204" t="s">
        <v>1007</v>
      </c>
      <c r="F1008" s="132" t="s">
        <v>1789</v>
      </c>
      <c r="G1008" s="135" t="s">
        <v>605</v>
      </c>
      <c r="H1008" s="132" t="s">
        <v>626</v>
      </c>
      <c r="I1008" s="132" t="s">
        <v>1008</v>
      </c>
      <c r="J1008" s="132" t="s">
        <v>1788</v>
      </c>
      <c r="K1008" s="137">
        <v>1755</v>
      </c>
      <c r="L1008" s="132" t="s">
        <v>112</v>
      </c>
      <c r="M1008" s="138" t="s">
        <v>582</v>
      </c>
      <c r="N1008" s="210" t="str">
        <f>IF(Tabela2[[#This Row],[Tipo]]="matriz",VLOOKUP(Tabela2[[#This Row],[N. de ordem]],Estatísticas!$A$66:$B$1048576,2,FALSE),"")</f>
        <v/>
      </c>
    </row>
    <row r="1009" spans="2:14" ht="45.75" hidden="1">
      <c r="B1009" s="352">
        <v>300</v>
      </c>
      <c r="C1009" s="132" t="s">
        <v>969</v>
      </c>
      <c r="D1009" s="132" t="s">
        <v>180</v>
      </c>
      <c r="E1009" s="204" t="s">
        <v>1007</v>
      </c>
      <c r="F1009" s="132" t="s">
        <v>1790</v>
      </c>
      <c r="G1009" s="135" t="s">
        <v>605</v>
      </c>
      <c r="H1009" s="132" t="s">
        <v>626</v>
      </c>
      <c r="I1009" s="132" t="s">
        <v>1008</v>
      </c>
      <c r="J1009" s="132" t="s">
        <v>1788</v>
      </c>
      <c r="K1009" s="137">
        <v>1070.55</v>
      </c>
      <c r="L1009" s="132" t="s">
        <v>112</v>
      </c>
      <c r="M1009" s="138" t="s">
        <v>582</v>
      </c>
      <c r="N1009" s="210" t="str">
        <f>IF(Tabela2[[#This Row],[Tipo]]="matriz",VLOOKUP(Tabela2[[#This Row],[N. de ordem]],Estatísticas!$A$66:$B$1048576,2,FALSE),"")</f>
        <v/>
      </c>
    </row>
    <row r="1010" spans="2:14" ht="45.75" hidden="1">
      <c r="B1010" s="352">
        <v>300</v>
      </c>
      <c r="C1010" s="132" t="s">
        <v>969</v>
      </c>
      <c r="D1010" s="132" t="s">
        <v>180</v>
      </c>
      <c r="E1010" s="204" t="s">
        <v>1007</v>
      </c>
      <c r="F1010" s="132" t="s">
        <v>1791</v>
      </c>
      <c r="G1010" s="135" t="s">
        <v>605</v>
      </c>
      <c r="H1010" s="132" t="s">
        <v>626</v>
      </c>
      <c r="I1010" s="132" t="s">
        <v>1008</v>
      </c>
      <c r="J1010" s="132" t="s">
        <v>1700</v>
      </c>
      <c r="K1010" s="137">
        <v>1203.5</v>
      </c>
      <c r="L1010" s="132" t="s">
        <v>112</v>
      </c>
      <c r="M1010" s="138" t="s">
        <v>582</v>
      </c>
      <c r="N1010" s="210" t="str">
        <f>IF(Tabela2[[#This Row],[Tipo]]="matriz",VLOOKUP(Tabela2[[#This Row],[N. de ordem]],Estatísticas!$A$66:$B$1048576,2,FALSE),"")</f>
        <v/>
      </c>
    </row>
    <row r="1011" spans="2:14" ht="45.75" hidden="1">
      <c r="B1011" s="352">
        <v>300</v>
      </c>
      <c r="C1011" s="132" t="s">
        <v>969</v>
      </c>
      <c r="D1011" s="132" t="s">
        <v>180</v>
      </c>
      <c r="E1011" s="204" t="s">
        <v>1007</v>
      </c>
      <c r="F1011" s="132" t="s">
        <v>1792</v>
      </c>
      <c r="G1011" s="135" t="s">
        <v>605</v>
      </c>
      <c r="H1011" s="132" t="s">
        <v>626</v>
      </c>
      <c r="I1011" s="132" t="s">
        <v>1008</v>
      </c>
      <c r="J1011" s="132" t="s">
        <v>1700</v>
      </c>
      <c r="K1011" s="137">
        <v>812</v>
      </c>
      <c r="L1011" s="132" t="s">
        <v>112</v>
      </c>
      <c r="M1011" s="138" t="s">
        <v>582</v>
      </c>
      <c r="N1011" s="210" t="str">
        <f>IF(Tabela2[[#This Row],[Tipo]]="matriz",VLOOKUP(Tabela2[[#This Row],[N. de ordem]],Estatísticas!$A$66:$B$1048576,2,FALSE),"")</f>
        <v/>
      </c>
    </row>
    <row r="1012" spans="2:14" ht="45.75" hidden="1">
      <c r="B1012" s="352">
        <v>300</v>
      </c>
      <c r="C1012" s="132" t="s">
        <v>969</v>
      </c>
      <c r="D1012" s="132" t="s">
        <v>180</v>
      </c>
      <c r="E1012" s="204" t="s">
        <v>1007</v>
      </c>
      <c r="F1012" s="132" t="s">
        <v>1793</v>
      </c>
      <c r="G1012" s="135" t="s">
        <v>605</v>
      </c>
      <c r="H1012" s="132" t="s">
        <v>626</v>
      </c>
      <c r="I1012" s="132" t="s">
        <v>1008</v>
      </c>
      <c r="J1012" s="132" t="s">
        <v>1700</v>
      </c>
      <c r="K1012" s="137">
        <v>796.05</v>
      </c>
      <c r="L1012" s="132" t="s">
        <v>112</v>
      </c>
      <c r="M1012" s="138" t="s">
        <v>582</v>
      </c>
      <c r="N1012" s="210" t="str">
        <f>IF(Tabela2[[#This Row],[Tipo]]="matriz",VLOOKUP(Tabela2[[#This Row],[N. de ordem]],Estatísticas!$A$66:$B$1048576,2,FALSE),"")</f>
        <v/>
      </c>
    </row>
    <row r="1013" spans="2:14" ht="45.75" hidden="1">
      <c r="B1013" s="352">
        <v>300</v>
      </c>
      <c r="C1013" s="132" t="s">
        <v>969</v>
      </c>
      <c r="D1013" s="132" t="s">
        <v>180</v>
      </c>
      <c r="E1013" s="204" t="s">
        <v>1007</v>
      </c>
      <c r="F1013" s="132" t="s">
        <v>1794</v>
      </c>
      <c r="G1013" s="135" t="s">
        <v>605</v>
      </c>
      <c r="H1013" s="132" t="s">
        <v>626</v>
      </c>
      <c r="I1013" s="132" t="s">
        <v>1008</v>
      </c>
      <c r="J1013" s="132" t="s">
        <v>1320</v>
      </c>
      <c r="K1013" s="137">
        <v>1452.5</v>
      </c>
      <c r="L1013" s="132" t="s">
        <v>112</v>
      </c>
      <c r="M1013" s="138" t="s">
        <v>582</v>
      </c>
      <c r="N1013" s="210" t="str">
        <f>IF(Tabela2[[#This Row],[Tipo]]="matriz",VLOOKUP(Tabela2[[#This Row],[N. de ordem]],Estatísticas!$A$66:$B$1048576,2,FALSE),"")</f>
        <v/>
      </c>
    </row>
    <row r="1014" spans="2:14" ht="45.75" hidden="1">
      <c r="B1014" s="352">
        <v>300</v>
      </c>
      <c r="C1014" s="132" t="s">
        <v>969</v>
      </c>
      <c r="D1014" s="132" t="s">
        <v>180</v>
      </c>
      <c r="E1014" s="204" t="s">
        <v>1007</v>
      </c>
      <c r="F1014" s="132" t="s">
        <v>1795</v>
      </c>
      <c r="G1014" s="135" t="s">
        <v>605</v>
      </c>
      <c r="H1014" s="132" t="s">
        <v>626</v>
      </c>
      <c r="I1014" s="132" t="s">
        <v>1008</v>
      </c>
      <c r="J1014" s="132" t="s">
        <v>1320</v>
      </c>
      <c r="K1014" s="137">
        <v>980</v>
      </c>
      <c r="L1014" s="132" t="s">
        <v>112</v>
      </c>
      <c r="M1014" s="138" t="s">
        <v>582</v>
      </c>
      <c r="N1014" s="210" t="str">
        <f>IF(Tabela2[[#This Row],[Tipo]]="matriz",VLOOKUP(Tabela2[[#This Row],[N. de ordem]],Estatísticas!$A$66:$B$1048576,2,FALSE),"")</f>
        <v/>
      </c>
    </row>
    <row r="1015" spans="2:14" ht="45.75" hidden="1">
      <c r="B1015" s="352">
        <v>300</v>
      </c>
      <c r="C1015" s="132" t="s">
        <v>969</v>
      </c>
      <c r="D1015" s="132" t="s">
        <v>180</v>
      </c>
      <c r="E1015" s="204" t="s">
        <v>1007</v>
      </c>
      <c r="F1015" s="132" t="s">
        <v>1796</v>
      </c>
      <c r="G1015" s="135" t="s">
        <v>605</v>
      </c>
      <c r="H1015" s="132" t="s">
        <v>626</v>
      </c>
      <c r="I1015" s="132" t="s">
        <v>1008</v>
      </c>
      <c r="J1015" s="132" t="s">
        <v>1320</v>
      </c>
      <c r="K1015" s="137">
        <v>960.75</v>
      </c>
      <c r="L1015" s="132" t="s">
        <v>112</v>
      </c>
      <c r="M1015" s="138" t="s">
        <v>582</v>
      </c>
      <c r="N1015" s="210" t="str">
        <f>IF(Tabela2[[#This Row],[Tipo]]="matriz",VLOOKUP(Tabela2[[#This Row],[N. de ordem]],Estatísticas!$A$66:$B$1048576,2,FALSE),"")</f>
        <v/>
      </c>
    </row>
    <row r="1016" spans="2:14" ht="45.75" hidden="1">
      <c r="B1016" s="352">
        <v>300</v>
      </c>
      <c r="C1016" s="132" t="s">
        <v>969</v>
      </c>
      <c r="D1016" s="132" t="s">
        <v>180</v>
      </c>
      <c r="E1016" s="204" t="s">
        <v>1007</v>
      </c>
      <c r="F1016" s="132" t="s">
        <v>1797</v>
      </c>
      <c r="G1016" s="135" t="s">
        <v>605</v>
      </c>
      <c r="H1016" s="132" t="s">
        <v>626</v>
      </c>
      <c r="I1016" s="132" t="s">
        <v>1008</v>
      </c>
      <c r="J1016" s="132" t="s">
        <v>1363</v>
      </c>
      <c r="K1016" s="137">
        <v>1015.65</v>
      </c>
      <c r="L1016" s="132" t="s">
        <v>112</v>
      </c>
      <c r="M1016" s="138" t="s">
        <v>582</v>
      </c>
      <c r="N1016" s="210" t="str">
        <f>IF(Tabela2[[#This Row],[Tipo]]="matriz",VLOOKUP(Tabela2[[#This Row],[N. de ordem]],Estatísticas!$A$66:$B$1048576,2,FALSE),"")</f>
        <v/>
      </c>
    </row>
    <row r="1017" spans="2:14" ht="45.75" hidden="1">
      <c r="B1017" s="352">
        <v>300</v>
      </c>
      <c r="C1017" s="132" t="s">
        <v>969</v>
      </c>
      <c r="D1017" s="132" t="s">
        <v>180</v>
      </c>
      <c r="E1017" s="204" t="s">
        <v>1007</v>
      </c>
      <c r="F1017" s="132" t="s">
        <v>1798</v>
      </c>
      <c r="G1017" s="135" t="s">
        <v>605</v>
      </c>
      <c r="H1017" s="132" t="s">
        <v>626</v>
      </c>
      <c r="I1017" s="132" t="s">
        <v>1008</v>
      </c>
      <c r="J1017" s="132" t="s">
        <v>1363</v>
      </c>
      <c r="K1017" s="137">
        <v>1535.5</v>
      </c>
      <c r="L1017" s="132" t="s">
        <v>112</v>
      </c>
      <c r="M1017" s="138" t="s">
        <v>582</v>
      </c>
      <c r="N1017" s="210" t="str">
        <f>IF(Tabela2[[#This Row],[Tipo]]="matriz",VLOOKUP(Tabela2[[#This Row],[N. de ordem]],Estatísticas!$A$66:$B$1048576,2,FALSE),"")</f>
        <v/>
      </c>
    </row>
    <row r="1018" spans="2:14" ht="45.75" hidden="1">
      <c r="B1018" s="352">
        <v>300</v>
      </c>
      <c r="C1018" s="132" t="s">
        <v>969</v>
      </c>
      <c r="D1018" s="132" t="s">
        <v>180</v>
      </c>
      <c r="E1018" s="204" t="s">
        <v>1007</v>
      </c>
      <c r="F1018" s="132" t="s">
        <v>1799</v>
      </c>
      <c r="G1018" s="135" t="s">
        <v>605</v>
      </c>
      <c r="H1018" s="132" t="s">
        <v>626</v>
      </c>
      <c r="I1018" s="132" t="s">
        <v>1008</v>
      </c>
      <c r="J1018" s="132" t="s">
        <v>1363</v>
      </c>
      <c r="K1018" s="137">
        <v>1036</v>
      </c>
      <c r="L1018" s="132" t="s">
        <v>112</v>
      </c>
      <c r="M1018" s="138" t="s">
        <v>582</v>
      </c>
      <c r="N1018" s="210" t="str">
        <f>IF(Tabela2[[#This Row],[Tipo]]="matriz",VLOOKUP(Tabela2[[#This Row],[N. de ordem]],Estatísticas!$A$66:$B$1048576,2,FALSE),"")</f>
        <v/>
      </c>
    </row>
    <row r="1019" spans="2:14" ht="45.75" hidden="1">
      <c r="B1019" s="352">
        <v>300</v>
      </c>
      <c r="C1019" s="132" t="s">
        <v>969</v>
      </c>
      <c r="D1019" s="132" t="s">
        <v>180</v>
      </c>
      <c r="E1019" s="204" t="s">
        <v>1007</v>
      </c>
      <c r="F1019" s="132" t="s">
        <v>1800</v>
      </c>
      <c r="G1019" s="135" t="s">
        <v>605</v>
      </c>
      <c r="H1019" s="132" t="s">
        <v>626</v>
      </c>
      <c r="I1019" s="132" t="s">
        <v>1008</v>
      </c>
      <c r="J1019" s="132" t="s">
        <v>1433</v>
      </c>
      <c r="K1019" s="137">
        <v>1577</v>
      </c>
      <c r="L1019" s="132" t="s">
        <v>112</v>
      </c>
      <c r="M1019" s="138" t="s">
        <v>582</v>
      </c>
      <c r="N1019" s="210" t="str">
        <f>IF(Tabela2[[#This Row],[Tipo]]="matriz",VLOOKUP(Tabela2[[#This Row],[N. de ordem]],Estatísticas!$A$66:$B$1048576,2,FALSE),"")</f>
        <v/>
      </c>
    </row>
    <row r="1020" spans="2:14" ht="45.75" hidden="1">
      <c r="B1020" s="352">
        <v>300</v>
      </c>
      <c r="C1020" s="132" t="s">
        <v>969</v>
      </c>
      <c r="D1020" s="132" t="s">
        <v>180</v>
      </c>
      <c r="E1020" s="204" t="s">
        <v>1007</v>
      </c>
      <c r="F1020" s="132" t="s">
        <v>1801</v>
      </c>
      <c r="G1020" s="135" t="s">
        <v>605</v>
      </c>
      <c r="H1020" s="132" t="s">
        <v>626</v>
      </c>
      <c r="I1020" s="132" t="s">
        <v>1008</v>
      </c>
      <c r="J1020" s="132" t="s">
        <v>1433</v>
      </c>
      <c r="K1020" s="137">
        <v>1064</v>
      </c>
      <c r="L1020" s="132" t="s">
        <v>112</v>
      </c>
      <c r="M1020" s="138" t="s">
        <v>582</v>
      </c>
      <c r="N1020" s="210" t="str">
        <f>IF(Tabela2[[#This Row],[Tipo]]="matriz",VLOOKUP(Tabela2[[#This Row],[N. de ordem]],Estatísticas!$A$66:$B$1048576,2,FALSE),"")</f>
        <v/>
      </c>
    </row>
    <row r="1021" spans="2:14" ht="45.75" hidden="1">
      <c r="B1021" s="352">
        <v>300</v>
      </c>
      <c r="C1021" s="132" t="s">
        <v>969</v>
      </c>
      <c r="D1021" s="132" t="s">
        <v>180</v>
      </c>
      <c r="E1021" s="204" t="s">
        <v>1007</v>
      </c>
      <c r="F1021" s="132" t="s">
        <v>1802</v>
      </c>
      <c r="G1021" s="135" t="s">
        <v>605</v>
      </c>
      <c r="H1021" s="132" t="s">
        <v>626</v>
      </c>
      <c r="I1021" s="132" t="s">
        <v>1008</v>
      </c>
      <c r="J1021" s="132" t="s">
        <v>1531</v>
      </c>
      <c r="K1021" s="137">
        <v>952</v>
      </c>
      <c r="L1021" s="132" t="s">
        <v>112</v>
      </c>
      <c r="M1021" s="138" t="s">
        <v>582</v>
      </c>
      <c r="N1021" s="210" t="str">
        <f>IF(Tabela2[[#This Row],[Tipo]]="matriz",VLOOKUP(Tabela2[[#This Row],[N. de ordem]],Estatísticas!$A$66:$B$1048576,2,FALSE),"")</f>
        <v/>
      </c>
    </row>
    <row r="1022" spans="2:14" ht="45.75" hidden="1">
      <c r="B1022" s="352">
        <v>300</v>
      </c>
      <c r="C1022" s="132" t="s">
        <v>969</v>
      </c>
      <c r="D1022" s="132" t="s">
        <v>180</v>
      </c>
      <c r="E1022" s="204" t="s">
        <v>1007</v>
      </c>
      <c r="F1022" s="132" t="s">
        <v>1803</v>
      </c>
      <c r="G1022" s="135" t="s">
        <v>605</v>
      </c>
      <c r="H1022" s="132" t="s">
        <v>626</v>
      </c>
      <c r="I1022" s="132" t="s">
        <v>1008</v>
      </c>
      <c r="J1022" s="132" t="s">
        <v>1531</v>
      </c>
      <c r="K1022" s="137">
        <v>933.3</v>
      </c>
      <c r="L1022" s="132" t="s">
        <v>112</v>
      </c>
      <c r="M1022" s="138" t="s">
        <v>582</v>
      </c>
      <c r="N1022" s="210" t="str">
        <f>IF(Tabela2[[#This Row],[Tipo]]="matriz",VLOOKUP(Tabela2[[#This Row],[N. de ordem]],Estatísticas!$A$66:$B$1048576,2,FALSE),"")</f>
        <v/>
      </c>
    </row>
    <row r="1023" spans="2:14" ht="45.75" hidden="1">
      <c r="B1023" s="352">
        <v>300</v>
      </c>
      <c r="C1023" s="132" t="s">
        <v>969</v>
      </c>
      <c r="D1023" s="132" t="s">
        <v>180</v>
      </c>
      <c r="E1023" s="204" t="s">
        <v>1007</v>
      </c>
      <c r="F1023" s="132" t="s">
        <v>1804</v>
      </c>
      <c r="G1023" s="135" t="s">
        <v>605</v>
      </c>
      <c r="H1023" s="132" t="s">
        <v>626</v>
      </c>
      <c r="I1023" s="132" t="s">
        <v>1008</v>
      </c>
      <c r="J1023" s="132" t="s">
        <v>1531</v>
      </c>
      <c r="K1023" s="137">
        <v>1411</v>
      </c>
      <c r="L1023" s="132" t="s">
        <v>112</v>
      </c>
      <c r="M1023" s="138" t="s">
        <v>582</v>
      </c>
      <c r="N1023" s="210" t="str">
        <f>IF(Tabela2[[#This Row],[Tipo]]="matriz",VLOOKUP(Tabela2[[#This Row],[N. de ordem]],Estatísticas!$A$66:$B$1048576,2,FALSE),"")</f>
        <v/>
      </c>
    </row>
    <row r="1024" spans="2:14" ht="45.75" hidden="1">
      <c r="B1024" s="352">
        <v>301</v>
      </c>
      <c r="C1024" s="132" t="s">
        <v>971</v>
      </c>
      <c r="D1024" s="132" t="s">
        <v>180</v>
      </c>
      <c r="E1024" s="204" t="s">
        <v>1007</v>
      </c>
      <c r="F1024" s="132"/>
      <c r="G1024" s="135" t="s">
        <v>589</v>
      </c>
      <c r="H1024" s="204" t="str">
        <f>IF(Tabela2[[#This Row],[Valor já contrado (matriz)]]=0,"Prevista","Em contratação")</f>
        <v>Em contratação</v>
      </c>
      <c r="I1024" s="132" t="s">
        <v>1008</v>
      </c>
      <c r="J1024" s="132" t="s">
        <v>1805</v>
      </c>
      <c r="K1024" s="137">
        <v>12083.56</v>
      </c>
      <c r="L1024" s="132" t="s">
        <v>112</v>
      </c>
      <c r="M1024" s="138" t="s">
        <v>582</v>
      </c>
      <c r="N1024" s="210">
        <f>IF(Tabela2[[#This Row],[Tipo]]="matriz",VLOOKUP(Tabela2[[#This Row],[N. de ordem]],Estatísticas!$A$66:$B$1048576,2,FALSE),"")</f>
        <v>11260.05</v>
      </c>
    </row>
    <row r="1025" spans="2:14" ht="45.75" hidden="1">
      <c r="B1025" s="352">
        <v>301</v>
      </c>
      <c r="C1025" s="132" t="s">
        <v>971</v>
      </c>
      <c r="D1025" s="132" t="s">
        <v>180</v>
      </c>
      <c r="E1025" s="204" t="s">
        <v>1007</v>
      </c>
      <c r="F1025" s="132" t="s">
        <v>1806</v>
      </c>
      <c r="G1025" s="135" t="s">
        <v>605</v>
      </c>
      <c r="H1025" s="204" t="str">
        <f>IF(Tabela2[[#This Row],[Valor já contrado (matriz)]]=0,"Prevista","Em contratação")</f>
        <v>Em contratação</v>
      </c>
      <c r="I1025" s="132" t="s">
        <v>1008</v>
      </c>
      <c r="J1025" s="132" t="s">
        <v>1431</v>
      </c>
      <c r="K1025" s="137">
        <v>1616</v>
      </c>
      <c r="L1025" s="132" t="s">
        <v>112</v>
      </c>
      <c r="M1025" s="138" t="s">
        <v>582</v>
      </c>
      <c r="N1025" s="210" t="str">
        <f>IF(Tabela2[[#This Row],[Tipo]]="matriz",VLOOKUP(Tabela2[[#This Row],[N. de ordem]],Estatísticas!$A$66:$B$1048576,2,FALSE),"")</f>
        <v/>
      </c>
    </row>
    <row r="1026" spans="2:14" ht="45.75" hidden="1">
      <c r="B1026" s="352">
        <v>301</v>
      </c>
      <c r="C1026" s="132" t="s">
        <v>971</v>
      </c>
      <c r="D1026" s="132" t="s">
        <v>180</v>
      </c>
      <c r="E1026" s="204" t="s">
        <v>1007</v>
      </c>
      <c r="F1026" s="132" t="s">
        <v>1807</v>
      </c>
      <c r="G1026" s="135" t="s">
        <v>605</v>
      </c>
      <c r="H1026" s="204" t="str">
        <f>IF(Tabela2[[#This Row],[Valor já contrado (matriz)]]=0,"Prevista","Em contratação")</f>
        <v>Em contratação</v>
      </c>
      <c r="I1026" s="132" t="s">
        <v>1008</v>
      </c>
      <c r="J1026" s="132" t="s">
        <v>1431</v>
      </c>
      <c r="K1026" s="137">
        <v>912</v>
      </c>
      <c r="L1026" s="132" t="s">
        <v>112</v>
      </c>
      <c r="M1026" s="138" t="s">
        <v>582</v>
      </c>
      <c r="N1026" s="210" t="str">
        <f>IF(Tabela2[[#This Row],[Tipo]]="matriz",VLOOKUP(Tabela2[[#This Row],[N. de ordem]],Estatísticas!$A$66:$B$1048576,2,FALSE),"")</f>
        <v/>
      </c>
    </row>
    <row r="1027" spans="2:14" ht="45.75" hidden="1">
      <c r="B1027" s="352">
        <v>301</v>
      </c>
      <c r="C1027" s="132" t="s">
        <v>971</v>
      </c>
      <c r="D1027" s="132" t="s">
        <v>180</v>
      </c>
      <c r="E1027" s="204" t="s">
        <v>1007</v>
      </c>
      <c r="F1027" s="132" t="s">
        <v>1808</v>
      </c>
      <c r="G1027" s="135" t="s">
        <v>605</v>
      </c>
      <c r="H1027" s="204" t="str">
        <f>IF(Tabela2[[#This Row],[Valor já contrado (matriz)]]=0,"Prevista","Em contratação")</f>
        <v>Em contratação</v>
      </c>
      <c r="I1027" s="132" t="s">
        <v>1008</v>
      </c>
      <c r="J1027" s="132" t="s">
        <v>1453</v>
      </c>
      <c r="K1027" s="137">
        <v>1515</v>
      </c>
      <c r="L1027" s="132" t="s">
        <v>112</v>
      </c>
      <c r="M1027" s="138" t="s">
        <v>582</v>
      </c>
      <c r="N1027" s="210" t="str">
        <f>IF(Tabela2[[#This Row],[Tipo]]="matriz",VLOOKUP(Tabela2[[#This Row],[N. de ordem]],Estatísticas!$A$66:$B$1048576,2,FALSE),"")</f>
        <v/>
      </c>
    </row>
    <row r="1028" spans="2:14" ht="45.75" hidden="1">
      <c r="B1028" s="352">
        <v>301</v>
      </c>
      <c r="C1028" s="132" t="s">
        <v>971</v>
      </c>
      <c r="D1028" s="132" t="s">
        <v>180</v>
      </c>
      <c r="E1028" s="204" t="s">
        <v>1007</v>
      </c>
      <c r="F1028" s="132" t="s">
        <v>1809</v>
      </c>
      <c r="G1028" s="135" t="s">
        <v>605</v>
      </c>
      <c r="H1028" s="204" t="str">
        <f>IF(Tabela2[[#This Row],[Valor já contrado (matriz)]]=0,"Prevista","Em contratação")</f>
        <v>Em contratação</v>
      </c>
      <c r="I1028" s="132" t="s">
        <v>1008</v>
      </c>
      <c r="J1028" s="132" t="s">
        <v>1453</v>
      </c>
      <c r="K1028" s="137">
        <v>855</v>
      </c>
      <c r="L1028" s="132" t="s">
        <v>112</v>
      </c>
      <c r="M1028" s="138" t="s">
        <v>582</v>
      </c>
      <c r="N1028" s="210" t="str">
        <f>IF(Tabela2[[#This Row],[Tipo]]="matriz",VLOOKUP(Tabela2[[#This Row],[N. de ordem]],Estatísticas!$A$66:$B$1048576,2,FALSE),"")</f>
        <v/>
      </c>
    </row>
    <row r="1029" spans="2:14" ht="45.75" hidden="1">
      <c r="B1029" s="352">
        <v>301</v>
      </c>
      <c r="C1029" s="132" t="s">
        <v>971</v>
      </c>
      <c r="D1029" s="132" t="s">
        <v>180</v>
      </c>
      <c r="E1029" s="204" t="s">
        <v>1007</v>
      </c>
      <c r="F1029" s="132" t="s">
        <v>1810</v>
      </c>
      <c r="G1029" s="135" t="s">
        <v>605</v>
      </c>
      <c r="H1029" s="204" t="str">
        <f>IF(Tabela2[[#This Row],[Valor já contrado (matriz)]]=0,"Prevista","Em contratação")</f>
        <v>Em contratação</v>
      </c>
      <c r="I1029" s="132" t="s">
        <v>1008</v>
      </c>
      <c r="J1029" s="132" t="s">
        <v>1431</v>
      </c>
      <c r="K1029" s="137">
        <v>1600</v>
      </c>
      <c r="L1029" s="132" t="s">
        <v>112</v>
      </c>
      <c r="M1029" s="138" t="s">
        <v>582</v>
      </c>
      <c r="N1029" s="210" t="str">
        <f>IF(Tabela2[[#This Row],[Tipo]]="matriz",VLOOKUP(Tabela2[[#This Row],[N. de ordem]],Estatísticas!$A$66:$B$1048576,2,FALSE),"")</f>
        <v/>
      </c>
    </row>
    <row r="1030" spans="2:14" ht="45.75" hidden="1">
      <c r="B1030" s="352">
        <v>301</v>
      </c>
      <c r="C1030" s="132" t="s">
        <v>971</v>
      </c>
      <c r="D1030" s="132" t="s">
        <v>180</v>
      </c>
      <c r="E1030" s="204" t="s">
        <v>1007</v>
      </c>
      <c r="F1030" s="132" t="s">
        <v>1811</v>
      </c>
      <c r="G1030" s="135" t="s">
        <v>605</v>
      </c>
      <c r="H1030" s="204" t="str">
        <f>IF(Tabela2[[#This Row],[Valor já contrado (matriz)]]=0,"Prevista","Em contratação")</f>
        <v>Em contratação</v>
      </c>
      <c r="I1030" s="132" t="s">
        <v>1008</v>
      </c>
      <c r="J1030" s="132" t="s">
        <v>1431</v>
      </c>
      <c r="K1030" s="137">
        <v>912</v>
      </c>
      <c r="L1030" s="132" t="s">
        <v>112</v>
      </c>
      <c r="M1030" s="138" t="s">
        <v>582</v>
      </c>
      <c r="N1030" s="210" t="str">
        <f>IF(Tabela2[[#This Row],[Tipo]]="matriz",VLOOKUP(Tabela2[[#This Row],[N. de ordem]],Estatísticas!$A$66:$B$1048576,2,FALSE),"")</f>
        <v/>
      </c>
    </row>
    <row r="1031" spans="2:14" ht="45.75" hidden="1">
      <c r="B1031" s="352">
        <v>301</v>
      </c>
      <c r="C1031" s="132" t="s">
        <v>971</v>
      </c>
      <c r="D1031" s="132" t="s">
        <v>180</v>
      </c>
      <c r="E1031" s="204" t="s">
        <v>1007</v>
      </c>
      <c r="F1031" s="132" t="s">
        <v>1812</v>
      </c>
      <c r="G1031" s="135" t="s">
        <v>605</v>
      </c>
      <c r="H1031" s="204" t="str">
        <f>IF(Tabela2[[#This Row],[Valor já contrado (matriz)]]=0,"Prevista","Em contratação")</f>
        <v>Em contratação</v>
      </c>
      <c r="I1031" s="132" t="s">
        <v>1008</v>
      </c>
      <c r="J1031" s="132" t="s">
        <v>1700</v>
      </c>
      <c r="K1031" s="137">
        <v>825.05</v>
      </c>
      <c r="L1031" s="132" t="s">
        <v>112</v>
      </c>
      <c r="M1031" s="138" t="s">
        <v>582</v>
      </c>
      <c r="N1031" s="210" t="str">
        <f>IF(Tabela2[[#This Row],[Tipo]]="matriz",VLOOKUP(Tabela2[[#This Row],[N. de ordem]],Estatísticas!$A$66:$B$1048576,2,FALSE),"")</f>
        <v/>
      </c>
    </row>
    <row r="1032" spans="2:14" ht="45.75" hidden="1">
      <c r="B1032" s="352">
        <v>301</v>
      </c>
      <c r="C1032" s="132" t="s">
        <v>971</v>
      </c>
      <c r="D1032" s="132" t="s">
        <v>180</v>
      </c>
      <c r="E1032" s="204" t="s">
        <v>1007</v>
      </c>
      <c r="F1032" s="132" t="s">
        <v>1813</v>
      </c>
      <c r="G1032" s="135" t="s">
        <v>605</v>
      </c>
      <c r="H1032" s="204" t="str">
        <f>IF(Tabela2[[#This Row],[Valor já contrado (matriz)]]=0,"Prevista","Em contratação")</f>
        <v>Em contratação</v>
      </c>
      <c r="I1032" s="132" t="s">
        <v>1008</v>
      </c>
      <c r="J1032" s="132" t="s">
        <v>1453</v>
      </c>
      <c r="K1032" s="137">
        <v>1575</v>
      </c>
      <c r="L1032" s="132" t="s">
        <v>112</v>
      </c>
      <c r="M1032" s="138" t="s">
        <v>582</v>
      </c>
      <c r="N1032" s="210" t="str">
        <f>IF(Tabela2[[#This Row],[Tipo]]="matriz",VLOOKUP(Tabela2[[#This Row],[N. de ordem]],Estatísticas!$A$66:$B$1048576,2,FALSE),"")</f>
        <v/>
      </c>
    </row>
    <row r="1033" spans="2:14" ht="45.75" hidden="1">
      <c r="B1033" s="352">
        <v>301</v>
      </c>
      <c r="C1033" s="132" t="s">
        <v>971</v>
      </c>
      <c r="D1033" s="132" t="s">
        <v>180</v>
      </c>
      <c r="E1033" s="204" t="s">
        <v>1007</v>
      </c>
      <c r="F1033" s="132" t="s">
        <v>1814</v>
      </c>
      <c r="G1033" s="135" t="s">
        <v>605</v>
      </c>
      <c r="H1033" s="204" t="str">
        <f>IF(Tabela2[[#This Row],[Valor já contrado (matriz)]]=0,"Prevista","Em contratação")</f>
        <v>Em contratação</v>
      </c>
      <c r="I1033" s="132" t="s">
        <v>1008</v>
      </c>
      <c r="J1033" s="132" t="s">
        <v>1700</v>
      </c>
      <c r="K1033" s="137">
        <v>1450</v>
      </c>
      <c r="L1033" s="132" t="s">
        <v>112</v>
      </c>
      <c r="M1033" s="138" t="s">
        <v>582</v>
      </c>
      <c r="N1033" s="210" t="str">
        <f>IF(Tabela2[[#This Row],[Tipo]]="matriz",VLOOKUP(Tabela2[[#This Row],[N. de ordem]],Estatísticas!$A$66:$B$1048576,2,FALSE),"")</f>
        <v/>
      </c>
    </row>
    <row r="1034" spans="2:14" ht="45.75" hidden="1">
      <c r="B1034" s="352">
        <v>302</v>
      </c>
      <c r="C1034" s="132" t="s">
        <v>972</v>
      </c>
      <c r="D1034" s="132" t="s">
        <v>180</v>
      </c>
      <c r="E1034" s="204" t="s">
        <v>1007</v>
      </c>
      <c r="F1034" s="132"/>
      <c r="G1034" s="135" t="s">
        <v>589</v>
      </c>
      <c r="H1034" s="204" t="str">
        <f>IF(Tabela2[[#This Row],[Valor já contrado (matriz)]]=0,"Prevista","Em contratação")</f>
        <v>Prevista</v>
      </c>
      <c r="I1034" s="132" t="s">
        <v>1008</v>
      </c>
      <c r="J1034" s="132" t="s">
        <v>1815</v>
      </c>
      <c r="K1034" s="137">
        <v>6468</v>
      </c>
      <c r="L1034" s="132" t="s">
        <v>112</v>
      </c>
      <c r="M1034" s="138" t="s">
        <v>582</v>
      </c>
      <c r="N1034" s="210">
        <f>IF(Tabela2[[#This Row],[Tipo]]="matriz",VLOOKUP(Tabela2[[#This Row],[N. de ordem]],Estatísticas!$A$66:$B$1048576,2,FALSE),"")</f>
        <v>0</v>
      </c>
    </row>
    <row r="1035" spans="2:14" ht="45.75" hidden="1">
      <c r="B1035" s="352">
        <v>303</v>
      </c>
      <c r="C1035" s="132" t="s">
        <v>974</v>
      </c>
      <c r="D1035" s="132" t="s">
        <v>180</v>
      </c>
      <c r="E1035" s="204" t="s">
        <v>1007</v>
      </c>
      <c r="F1035" s="132"/>
      <c r="G1035" s="135" t="s">
        <v>589</v>
      </c>
      <c r="H1035" s="204" t="str">
        <f>IF(Tabela2[[#This Row],[Valor já contrado (matriz)]]=0,"Prevista","Em contratação")</f>
        <v>Em contratação</v>
      </c>
      <c r="I1035" s="132" t="s">
        <v>1008</v>
      </c>
      <c r="J1035" s="132" t="s">
        <v>1816</v>
      </c>
      <c r="K1035" s="137">
        <v>44293.04</v>
      </c>
      <c r="L1035" s="132" t="s">
        <v>112</v>
      </c>
      <c r="M1035" s="138" t="s">
        <v>582</v>
      </c>
      <c r="N1035" s="210">
        <f>IF(Tabela2[[#This Row],[Tipo]]="matriz",VLOOKUP(Tabela2[[#This Row],[N. de ordem]],Estatísticas!$A$66:$B$1048576,2,FALSE),"")</f>
        <v>43983</v>
      </c>
    </row>
    <row r="1036" spans="2:14" ht="45.75" hidden="1">
      <c r="B1036" s="352">
        <v>303</v>
      </c>
      <c r="C1036" s="132" t="s">
        <v>974</v>
      </c>
      <c r="D1036" s="132" t="s">
        <v>180</v>
      </c>
      <c r="E1036" s="204" t="s">
        <v>1007</v>
      </c>
      <c r="F1036" s="132" t="s">
        <v>1817</v>
      </c>
      <c r="G1036" s="135" t="s">
        <v>605</v>
      </c>
      <c r="H1036" s="204" t="str">
        <f>IF(Tabela2[[#This Row],[Valor já contrado (matriz)]]=0,"Prevista","Em contratação")</f>
        <v>Em contratação</v>
      </c>
      <c r="I1036" s="132" t="s">
        <v>1008</v>
      </c>
      <c r="J1036" s="132" t="s">
        <v>1184</v>
      </c>
      <c r="K1036" s="137">
        <v>4200</v>
      </c>
      <c r="L1036" s="132" t="s">
        <v>112</v>
      </c>
      <c r="M1036" s="138" t="s">
        <v>582</v>
      </c>
      <c r="N1036" s="210" t="str">
        <f>IF(Tabela2[[#This Row],[Tipo]]="matriz",VLOOKUP(Tabela2[[#This Row],[N. de ordem]],Estatísticas!$A$66:$B$1048576,2,FALSE),"")</f>
        <v/>
      </c>
    </row>
    <row r="1037" spans="2:14" ht="45.75" hidden="1">
      <c r="B1037" s="352">
        <v>303</v>
      </c>
      <c r="C1037" s="132" t="s">
        <v>974</v>
      </c>
      <c r="D1037" s="132" t="s">
        <v>180</v>
      </c>
      <c r="E1037" s="204" t="s">
        <v>1007</v>
      </c>
      <c r="F1037" s="132" t="s">
        <v>1818</v>
      </c>
      <c r="G1037" s="135" t="s">
        <v>605</v>
      </c>
      <c r="H1037" s="204" t="str">
        <f>IF(Tabela2[[#This Row],[Valor já contrado (matriz)]]=0,"Prevista","Em contratação")</f>
        <v>Em contratação</v>
      </c>
      <c r="I1037" s="132" t="s">
        <v>1008</v>
      </c>
      <c r="J1037" s="132" t="s">
        <v>1184</v>
      </c>
      <c r="K1037" s="137">
        <v>2390</v>
      </c>
      <c r="L1037" s="132" t="s">
        <v>112</v>
      </c>
      <c r="M1037" s="138" t="s">
        <v>582</v>
      </c>
      <c r="N1037" s="210" t="str">
        <f>IF(Tabela2[[#This Row],[Tipo]]="matriz",VLOOKUP(Tabela2[[#This Row],[N. de ordem]],Estatísticas!$A$66:$B$1048576,2,FALSE),"")</f>
        <v/>
      </c>
    </row>
    <row r="1038" spans="2:14" ht="45.75" hidden="1">
      <c r="B1038" s="352">
        <v>303</v>
      </c>
      <c r="C1038" s="132" t="s">
        <v>974</v>
      </c>
      <c r="D1038" s="132" t="s">
        <v>180</v>
      </c>
      <c r="E1038" s="204" t="s">
        <v>1007</v>
      </c>
      <c r="F1038" s="132" t="s">
        <v>1819</v>
      </c>
      <c r="G1038" s="135" t="s">
        <v>605</v>
      </c>
      <c r="H1038" s="204" t="str">
        <f>IF(Tabela2[[#This Row],[Valor já contrado (matriz)]]=0,"Prevista","Em contratação")</f>
        <v>Em contratação</v>
      </c>
      <c r="I1038" s="132" t="s">
        <v>1008</v>
      </c>
      <c r="J1038" s="132" t="s">
        <v>1184</v>
      </c>
      <c r="K1038" s="137">
        <v>2500</v>
      </c>
      <c r="L1038" s="132" t="s">
        <v>112</v>
      </c>
      <c r="M1038" s="138" t="s">
        <v>582</v>
      </c>
      <c r="N1038" s="210" t="str">
        <f>IF(Tabela2[[#This Row],[Tipo]]="matriz",VLOOKUP(Tabela2[[#This Row],[N. de ordem]],Estatísticas!$A$66:$B$1048576,2,FALSE),"")</f>
        <v/>
      </c>
    </row>
    <row r="1039" spans="2:14" ht="45.75" hidden="1">
      <c r="B1039" s="352">
        <v>303</v>
      </c>
      <c r="C1039" s="132" t="s">
        <v>974</v>
      </c>
      <c r="D1039" s="132" t="s">
        <v>180</v>
      </c>
      <c r="E1039" s="204" t="s">
        <v>1007</v>
      </c>
      <c r="F1039" s="132" t="s">
        <v>1820</v>
      </c>
      <c r="G1039" s="135" t="s">
        <v>605</v>
      </c>
      <c r="H1039" s="204" t="str">
        <f>IF(Tabela2[[#This Row],[Valor já contrado (matriz)]]=0,"Prevista","Em contratação")</f>
        <v>Em contratação</v>
      </c>
      <c r="I1039" s="132" t="s">
        <v>1008</v>
      </c>
      <c r="J1039" s="132" t="s">
        <v>1079</v>
      </c>
      <c r="K1039" s="137">
        <v>720</v>
      </c>
      <c r="L1039" s="132" t="s">
        <v>112</v>
      </c>
      <c r="M1039" s="138" t="s">
        <v>582</v>
      </c>
      <c r="N1039" s="210" t="str">
        <f>IF(Tabela2[[#This Row],[Tipo]]="matriz",VLOOKUP(Tabela2[[#This Row],[N. de ordem]],Estatísticas!$A$66:$B$1048576,2,FALSE),"")</f>
        <v/>
      </c>
    </row>
    <row r="1040" spans="2:14" ht="45.75" hidden="1">
      <c r="B1040" s="352">
        <v>303</v>
      </c>
      <c r="C1040" s="132" t="s">
        <v>974</v>
      </c>
      <c r="D1040" s="132" t="s">
        <v>180</v>
      </c>
      <c r="E1040" s="204" t="s">
        <v>1007</v>
      </c>
      <c r="F1040" s="234" t="s">
        <v>1821</v>
      </c>
      <c r="G1040" s="135" t="s">
        <v>605</v>
      </c>
      <c r="H1040" s="204" t="str">
        <f>IF(Tabela2[[#This Row],[Valor já contrado (matriz)]]=0,"Prevista","Em contratação")</f>
        <v>Em contratação</v>
      </c>
      <c r="I1040" s="132" t="s">
        <v>1008</v>
      </c>
      <c r="J1040" s="132" t="s">
        <v>1071</v>
      </c>
      <c r="K1040" s="137">
        <v>1250</v>
      </c>
      <c r="L1040" s="132" t="s">
        <v>112</v>
      </c>
      <c r="M1040" s="138" t="s">
        <v>582</v>
      </c>
      <c r="N1040" s="210" t="str">
        <f>IF(Tabela2[[#This Row],[Tipo]]="matriz",VLOOKUP(Tabela2[[#This Row],[N. de ordem]],Estatísticas!$A$66:$B$1048576,2,FALSE),"")</f>
        <v/>
      </c>
    </row>
    <row r="1041" spans="2:14" ht="45.75" hidden="1">
      <c r="B1041" s="352">
        <v>303</v>
      </c>
      <c r="C1041" s="132" t="s">
        <v>974</v>
      </c>
      <c r="D1041" s="132" t="s">
        <v>180</v>
      </c>
      <c r="E1041" s="204" t="s">
        <v>1007</v>
      </c>
      <c r="F1041" s="234" t="s">
        <v>1822</v>
      </c>
      <c r="G1041" s="135" t="s">
        <v>605</v>
      </c>
      <c r="H1041" s="204" t="str">
        <f>IF(Tabela2[[#This Row],[Valor já contrado (matriz)]]=0,"Prevista","Em contratação")</f>
        <v>Em contratação</v>
      </c>
      <c r="I1041" s="132" t="s">
        <v>1008</v>
      </c>
      <c r="J1041" s="132" t="s">
        <v>1071</v>
      </c>
      <c r="K1041" s="137">
        <v>1195</v>
      </c>
      <c r="L1041" s="132" t="s">
        <v>112</v>
      </c>
      <c r="M1041" s="138" t="s">
        <v>582</v>
      </c>
      <c r="N1041" s="210" t="str">
        <f>IF(Tabela2[[#This Row],[Tipo]]="matriz",VLOOKUP(Tabela2[[#This Row],[N. de ordem]],Estatísticas!$A$66:$B$1048576,2,FALSE),"")</f>
        <v/>
      </c>
    </row>
    <row r="1042" spans="2:14" ht="45.75" hidden="1">
      <c r="B1042" s="352">
        <v>303</v>
      </c>
      <c r="C1042" s="132" t="s">
        <v>974</v>
      </c>
      <c r="D1042" s="132" t="s">
        <v>180</v>
      </c>
      <c r="E1042" s="204" t="s">
        <v>1007</v>
      </c>
      <c r="F1042" s="234" t="s">
        <v>1823</v>
      </c>
      <c r="G1042" s="135" t="s">
        <v>605</v>
      </c>
      <c r="H1042" s="204" t="str">
        <f>IF(Tabela2[[#This Row],[Valor já contrado (matriz)]]=0,"Prevista","Em contratação")</f>
        <v>Em contratação</v>
      </c>
      <c r="I1042" s="132" t="s">
        <v>1008</v>
      </c>
      <c r="J1042" s="132" t="s">
        <v>1071</v>
      </c>
      <c r="K1042" s="137">
        <v>2100</v>
      </c>
      <c r="L1042" s="132" t="s">
        <v>112</v>
      </c>
      <c r="M1042" s="138" t="s">
        <v>582</v>
      </c>
      <c r="N1042" s="210" t="str">
        <f>IF(Tabela2[[#This Row],[Tipo]]="matriz",VLOOKUP(Tabela2[[#This Row],[N. de ordem]],Estatísticas!$A$66:$B$1048576,2,FALSE),"")</f>
        <v/>
      </c>
    </row>
    <row r="1043" spans="2:14" ht="45.75" hidden="1">
      <c r="B1043" s="352">
        <v>303</v>
      </c>
      <c r="C1043" s="132" t="s">
        <v>974</v>
      </c>
      <c r="D1043" s="132" t="s">
        <v>180</v>
      </c>
      <c r="E1043" s="204" t="s">
        <v>1007</v>
      </c>
      <c r="F1043" s="204" t="s">
        <v>1824</v>
      </c>
      <c r="G1043" s="135" t="s">
        <v>605</v>
      </c>
      <c r="H1043" s="204" t="str">
        <f>IF(Tabela2[[#This Row],[Valor já contrado (matriz)]]=0,"Prevista","Em contratação")</f>
        <v>Em contratação</v>
      </c>
      <c r="I1043" s="132" t="s">
        <v>1008</v>
      </c>
      <c r="J1043" s="132" t="s">
        <v>1071</v>
      </c>
      <c r="K1043" s="137">
        <v>1195</v>
      </c>
      <c r="L1043" s="132" t="s">
        <v>112</v>
      </c>
      <c r="M1043" s="138" t="s">
        <v>582</v>
      </c>
      <c r="N1043" s="210" t="str">
        <f>IF(Tabela2[[#This Row],[Tipo]]="matriz",VLOOKUP(Tabela2[[#This Row],[N. de ordem]],Estatísticas!$A$66:$B$1048576,2,FALSE),"")</f>
        <v/>
      </c>
    </row>
    <row r="1044" spans="2:14" ht="45.75" hidden="1">
      <c r="B1044" s="352">
        <v>303</v>
      </c>
      <c r="C1044" s="132" t="s">
        <v>974</v>
      </c>
      <c r="D1044" s="132" t="s">
        <v>180</v>
      </c>
      <c r="E1044" s="204" t="s">
        <v>1007</v>
      </c>
      <c r="F1044" s="204" t="s">
        <v>1825</v>
      </c>
      <c r="G1044" s="135" t="s">
        <v>605</v>
      </c>
      <c r="H1044" s="204" t="str">
        <f>IF(Tabela2[[#This Row],[Valor já contrado (matriz)]]=0,"Prevista","Em contratação")</f>
        <v>Em contratação</v>
      </c>
      <c r="I1044" s="132" t="s">
        <v>1008</v>
      </c>
      <c r="J1044" s="132" t="s">
        <v>1071</v>
      </c>
      <c r="K1044" s="137">
        <v>1250</v>
      </c>
      <c r="L1044" s="132" t="s">
        <v>112</v>
      </c>
      <c r="M1044" s="138" t="s">
        <v>582</v>
      </c>
      <c r="N1044" s="210" t="str">
        <f>IF(Tabela2[[#This Row],[Tipo]]="matriz",VLOOKUP(Tabela2[[#This Row],[N. de ordem]],Estatísticas!$A$66:$B$1048576,2,FALSE),"")</f>
        <v/>
      </c>
    </row>
    <row r="1045" spans="2:14" ht="45.75" hidden="1">
      <c r="B1045" s="352">
        <v>303</v>
      </c>
      <c r="C1045" s="132" t="s">
        <v>974</v>
      </c>
      <c r="D1045" s="132" t="s">
        <v>180</v>
      </c>
      <c r="E1045" s="204" t="s">
        <v>1007</v>
      </c>
      <c r="F1045" s="204" t="s">
        <v>1826</v>
      </c>
      <c r="G1045" s="135" t="s">
        <v>605</v>
      </c>
      <c r="H1045" s="204" t="str">
        <f>IF(Tabela2[[#This Row],[Valor já contrado (matriz)]]=0,"Prevista","Em contratação")</f>
        <v>Em contratação</v>
      </c>
      <c r="I1045" s="132" t="s">
        <v>1008</v>
      </c>
      <c r="J1045" s="132" t="s">
        <v>1827</v>
      </c>
      <c r="K1045" s="137">
        <v>6453</v>
      </c>
      <c r="L1045" s="132" t="s">
        <v>112</v>
      </c>
      <c r="M1045" s="138" t="s">
        <v>582</v>
      </c>
      <c r="N1045" s="210" t="str">
        <f>IF(Tabela2[[#This Row],[Tipo]]="matriz",VLOOKUP(Tabela2[[#This Row],[N. de ordem]],Estatísticas!$A$66:$B$1048576,2,FALSE),"")</f>
        <v/>
      </c>
    </row>
    <row r="1046" spans="2:14" ht="45.75" hidden="1">
      <c r="B1046" s="352">
        <v>303</v>
      </c>
      <c r="C1046" s="132" t="s">
        <v>974</v>
      </c>
      <c r="D1046" s="132" t="s">
        <v>180</v>
      </c>
      <c r="E1046" s="204" t="s">
        <v>1007</v>
      </c>
      <c r="F1046" s="204" t="s">
        <v>1828</v>
      </c>
      <c r="G1046" s="135" t="s">
        <v>605</v>
      </c>
      <c r="H1046" s="204" t="str">
        <f>IF(Tabela2[[#This Row],[Valor já contrado (matriz)]]=0,"Prevista","Em contratação")</f>
        <v>Em contratação</v>
      </c>
      <c r="I1046" s="132" t="s">
        <v>1008</v>
      </c>
      <c r="J1046" s="132" t="s">
        <v>1827</v>
      </c>
      <c r="K1046" s="137">
        <v>11880</v>
      </c>
      <c r="L1046" s="132" t="s">
        <v>112</v>
      </c>
      <c r="M1046" s="138" t="s">
        <v>582</v>
      </c>
      <c r="N1046" s="210" t="str">
        <f>IF(Tabela2[[#This Row],[Tipo]]="matriz",VLOOKUP(Tabela2[[#This Row],[N. de ordem]],Estatísticas!$A$66:$B$1048576,2,FALSE),"")</f>
        <v/>
      </c>
    </row>
    <row r="1047" spans="2:14" ht="45.75" hidden="1">
      <c r="B1047" s="352">
        <v>303</v>
      </c>
      <c r="C1047" s="132" t="s">
        <v>974</v>
      </c>
      <c r="D1047" s="132" t="s">
        <v>180</v>
      </c>
      <c r="E1047" s="204" t="s">
        <v>1007</v>
      </c>
      <c r="F1047" s="204" t="s">
        <v>1829</v>
      </c>
      <c r="G1047" s="135" t="s">
        <v>605</v>
      </c>
      <c r="H1047" s="204" t="str">
        <f>IF(Tabela2[[#This Row],[Valor já contrado (matriz)]]=0,"Prevista","Em contratação")</f>
        <v>Em contratação</v>
      </c>
      <c r="I1047" s="132" t="s">
        <v>1008</v>
      </c>
      <c r="J1047" s="132" t="s">
        <v>1827</v>
      </c>
      <c r="K1047" s="137">
        <v>6750</v>
      </c>
      <c r="L1047" s="132" t="s">
        <v>112</v>
      </c>
      <c r="M1047" s="138" t="s">
        <v>582</v>
      </c>
      <c r="N1047" s="210" t="str">
        <f>IF(Tabela2[[#This Row],[Tipo]]="matriz",VLOOKUP(Tabela2[[#This Row],[N. de ordem]],Estatísticas!$A$66:$B$1048576,2,FALSE),"")</f>
        <v/>
      </c>
    </row>
    <row r="1048" spans="2:14" ht="45.75" hidden="1">
      <c r="B1048" s="352">
        <v>303</v>
      </c>
      <c r="C1048" s="132" t="s">
        <v>974</v>
      </c>
      <c r="D1048" s="132" t="s">
        <v>180</v>
      </c>
      <c r="E1048" s="204" t="s">
        <v>1007</v>
      </c>
      <c r="F1048" s="204" t="s">
        <v>1830</v>
      </c>
      <c r="G1048" s="135" t="s">
        <v>605</v>
      </c>
      <c r="H1048" s="204" t="str">
        <f>IF(Tabela2[[#This Row],[Valor já contrado (matriz)]]=0,"Prevista","Em contratação")</f>
        <v>Em contratação</v>
      </c>
      <c r="I1048" s="132" t="s">
        <v>1008</v>
      </c>
      <c r="J1048" s="132" t="s">
        <v>1071</v>
      </c>
      <c r="K1048" s="137">
        <v>2100</v>
      </c>
      <c r="L1048" s="132" t="s">
        <v>112</v>
      </c>
      <c r="M1048" s="138" t="s">
        <v>582</v>
      </c>
      <c r="N1048" s="210" t="str">
        <f>IF(Tabela2[[#This Row],[Tipo]]="matriz",VLOOKUP(Tabela2[[#This Row],[N. de ordem]],Estatísticas!$A$66:$B$1048576,2,FALSE),"")</f>
        <v/>
      </c>
    </row>
    <row r="1049" spans="2:14" ht="45.75" hidden="1">
      <c r="B1049" s="352">
        <v>304</v>
      </c>
      <c r="C1049" s="132" t="s">
        <v>975</v>
      </c>
      <c r="D1049" s="132" t="s">
        <v>180</v>
      </c>
      <c r="E1049" s="204" t="s">
        <v>1007</v>
      </c>
      <c r="F1049" s="139"/>
      <c r="G1049" s="135" t="s">
        <v>589</v>
      </c>
      <c r="H1049" s="204" t="str">
        <f>IF(Tabela2[[#This Row],[Valor já contrado (matriz)]]=0,"Prevista","Em contratação")</f>
        <v>Em contratação</v>
      </c>
      <c r="I1049" s="132" t="s">
        <v>1008</v>
      </c>
      <c r="J1049" s="132" t="s">
        <v>1831</v>
      </c>
      <c r="K1049" s="137">
        <v>3094.86</v>
      </c>
      <c r="L1049" s="132" t="s">
        <v>112</v>
      </c>
      <c r="M1049" s="138" t="s">
        <v>582</v>
      </c>
      <c r="N1049" s="210">
        <f>IF(Tabela2[[#This Row],[Tipo]]="matriz",VLOOKUP(Tabela2[[#This Row],[N. de ordem]],Estatísticas!$A$66:$B$1048576,2,FALSE),"")</f>
        <v>13664</v>
      </c>
    </row>
    <row r="1050" spans="2:14" ht="45.75" hidden="1">
      <c r="B1050" s="352">
        <v>304</v>
      </c>
      <c r="C1050" s="132" t="s">
        <v>975</v>
      </c>
      <c r="D1050" s="132" t="s">
        <v>180</v>
      </c>
      <c r="E1050" s="204" t="s">
        <v>1007</v>
      </c>
      <c r="F1050" s="139" t="s">
        <v>1832</v>
      </c>
      <c r="G1050" s="135" t="s">
        <v>605</v>
      </c>
      <c r="H1050" s="204" t="str">
        <f>IF(Tabela2[[#This Row],[Valor já contrado (matriz)]]=0,"Prevista","Em contratação")</f>
        <v>Em contratação</v>
      </c>
      <c r="I1050" s="132" t="s">
        <v>1008</v>
      </c>
      <c r="J1050" s="132" t="s">
        <v>1428</v>
      </c>
      <c r="K1050" s="137">
        <v>5200</v>
      </c>
      <c r="L1050" s="132" t="s">
        <v>112</v>
      </c>
      <c r="M1050" s="138" t="s">
        <v>582</v>
      </c>
      <c r="N1050" s="210" t="str">
        <f>IF(Tabela2[[#This Row],[Tipo]]="matriz",VLOOKUP(Tabela2[[#This Row],[N. de ordem]],Estatísticas!$A$66:$B$1048576,2,FALSE),"")</f>
        <v/>
      </c>
    </row>
    <row r="1051" spans="2:14" ht="45.75" hidden="1">
      <c r="B1051" s="352">
        <v>304</v>
      </c>
      <c r="C1051" s="132" t="s">
        <v>975</v>
      </c>
      <c r="D1051" s="132" t="s">
        <v>180</v>
      </c>
      <c r="E1051" s="204" t="s">
        <v>1007</v>
      </c>
      <c r="F1051" s="139" t="s">
        <v>1833</v>
      </c>
      <c r="G1051" s="135" t="s">
        <v>605</v>
      </c>
      <c r="H1051" s="204" t="str">
        <f>IF(Tabela2[[#This Row],[Valor já contrado (matriz)]]=0,"Prevista","Em contratação")</f>
        <v>Em contratação</v>
      </c>
      <c r="I1051" s="132" t="s">
        <v>1008</v>
      </c>
      <c r="J1051" s="132" t="s">
        <v>1420</v>
      </c>
      <c r="K1051" s="137">
        <v>2772</v>
      </c>
      <c r="L1051" s="132" t="s">
        <v>112</v>
      </c>
      <c r="M1051" s="138" t="s">
        <v>582</v>
      </c>
      <c r="N1051" s="210" t="str">
        <f>IF(Tabela2[[#This Row],[Tipo]]="matriz",VLOOKUP(Tabela2[[#This Row],[N. de ordem]],Estatísticas!$A$66:$B$1048576,2,FALSE),"")</f>
        <v/>
      </c>
    </row>
    <row r="1052" spans="2:14" ht="45.75" hidden="1">
      <c r="B1052" s="352">
        <v>304</v>
      </c>
      <c r="C1052" s="132" t="s">
        <v>975</v>
      </c>
      <c r="D1052" s="132" t="s">
        <v>180</v>
      </c>
      <c r="E1052" s="204" t="s">
        <v>1007</v>
      </c>
      <c r="F1052" s="139" t="s">
        <v>1834</v>
      </c>
      <c r="G1052" s="135" t="s">
        <v>605</v>
      </c>
      <c r="H1052" s="204" t="str">
        <f>IF(Tabela2[[#This Row],[Valor já contrado (matriz)]]=0,"Prevista","Em contratação")</f>
        <v>Em contratação</v>
      </c>
      <c r="I1052" s="132" t="s">
        <v>1008</v>
      </c>
      <c r="J1052" s="132" t="s">
        <v>1420</v>
      </c>
      <c r="K1052" s="137">
        <v>2772</v>
      </c>
      <c r="L1052" s="132" t="s">
        <v>112</v>
      </c>
      <c r="M1052" s="138" t="s">
        <v>582</v>
      </c>
      <c r="N1052" s="210" t="str">
        <f>IF(Tabela2[[#This Row],[Tipo]]="matriz",VLOOKUP(Tabela2[[#This Row],[N. de ordem]],Estatísticas!$A$66:$B$1048576,2,FALSE),"")</f>
        <v/>
      </c>
    </row>
    <row r="1053" spans="2:14" ht="45.75" hidden="1">
      <c r="B1053" s="352">
        <v>304</v>
      </c>
      <c r="C1053" s="132" t="s">
        <v>975</v>
      </c>
      <c r="D1053" s="132" t="s">
        <v>180</v>
      </c>
      <c r="E1053" s="204" t="s">
        <v>1007</v>
      </c>
      <c r="F1053" s="139" t="s">
        <v>1835</v>
      </c>
      <c r="G1053" s="135" t="s">
        <v>605</v>
      </c>
      <c r="H1053" s="204" t="str">
        <f>IF(Tabela2[[#This Row],[Valor já contrado (matriz)]]=0,"Prevista","Em contratação")</f>
        <v>Em contratação</v>
      </c>
      <c r="I1053" s="132" t="s">
        <v>1008</v>
      </c>
      <c r="J1053" s="132" t="s">
        <v>1673</v>
      </c>
      <c r="K1053" s="137">
        <v>2920</v>
      </c>
      <c r="L1053" s="132" t="s">
        <v>112</v>
      </c>
      <c r="M1053" s="138" t="s">
        <v>582</v>
      </c>
      <c r="N1053" s="210" t="str">
        <f>IF(Tabela2[[#This Row],[Tipo]]="matriz",VLOOKUP(Tabela2[[#This Row],[N. de ordem]],Estatísticas!$A$66:$B$1048576,2,FALSE),"")</f>
        <v/>
      </c>
    </row>
    <row r="1054" spans="2:14" ht="45.75" hidden="1">
      <c r="B1054" s="352">
        <v>305</v>
      </c>
      <c r="C1054" s="132" t="s">
        <v>977</v>
      </c>
      <c r="D1054" s="132" t="s">
        <v>180</v>
      </c>
      <c r="E1054" s="204" t="s">
        <v>1007</v>
      </c>
      <c r="F1054" s="132"/>
      <c r="G1054" s="135" t="s">
        <v>589</v>
      </c>
      <c r="H1054" s="204" t="str">
        <f>IF(Tabela2[[#This Row],[Valor já contrado (matriz)]]=0,"Prevista","Em contratação")</f>
        <v>Em contratação</v>
      </c>
      <c r="I1054" s="132" t="s">
        <v>1008</v>
      </c>
      <c r="J1054" s="132" t="s">
        <v>1836</v>
      </c>
      <c r="K1054" s="137">
        <v>8897.1299999999992</v>
      </c>
      <c r="L1054" s="132" t="s">
        <v>112</v>
      </c>
      <c r="M1054" s="138" t="s">
        <v>582</v>
      </c>
      <c r="N1054" s="210">
        <f>IF(Tabela2[[#This Row],[Tipo]]="matriz",VLOOKUP(Tabela2[[#This Row],[N. de ordem]],Estatísticas!$A$66:$B$1048576,2,FALSE),"")</f>
        <v>3650</v>
      </c>
    </row>
    <row r="1055" spans="2:14" ht="45.75" hidden="1">
      <c r="B1055" s="352">
        <v>305</v>
      </c>
      <c r="C1055" s="132" t="s">
        <v>977</v>
      </c>
      <c r="D1055" s="132" t="s">
        <v>180</v>
      </c>
      <c r="E1055" s="204" t="s">
        <v>1007</v>
      </c>
      <c r="F1055" s="132" t="s">
        <v>1837</v>
      </c>
      <c r="G1055" s="135" t="s">
        <v>605</v>
      </c>
      <c r="H1055" s="204" t="str">
        <f>IF(Tabela2[[#This Row],[Valor já contrado (matriz)]]=0,"Prevista","Em contratação")</f>
        <v>Em contratação</v>
      </c>
      <c r="I1055" s="132" t="s">
        <v>1008</v>
      </c>
      <c r="J1055" s="132" t="s">
        <v>1316</v>
      </c>
      <c r="K1055" s="137">
        <v>700</v>
      </c>
      <c r="L1055" s="132" t="s">
        <v>112</v>
      </c>
      <c r="M1055" s="138" t="s">
        <v>582</v>
      </c>
      <c r="N1055" s="210" t="str">
        <f>IF(Tabela2[[#This Row],[Tipo]]="matriz",VLOOKUP(Tabela2[[#This Row],[N. de ordem]],Estatísticas!$A$66:$B$1048576,2,FALSE),"")</f>
        <v/>
      </c>
    </row>
    <row r="1056" spans="2:14" ht="45.75" hidden="1">
      <c r="B1056" s="352">
        <v>305</v>
      </c>
      <c r="C1056" s="132" t="s">
        <v>977</v>
      </c>
      <c r="D1056" s="132" t="s">
        <v>180</v>
      </c>
      <c r="E1056" s="204" t="s">
        <v>1007</v>
      </c>
      <c r="F1056" s="132" t="s">
        <v>1838</v>
      </c>
      <c r="G1056" s="135" t="s">
        <v>605</v>
      </c>
      <c r="H1056" s="204" t="str">
        <f>IF(Tabela2[[#This Row],[Valor já contrado (matriz)]]=0,"Prevista","Em contratação")</f>
        <v>Em contratação</v>
      </c>
      <c r="I1056" s="132" t="s">
        <v>1008</v>
      </c>
      <c r="J1056" s="132" t="s">
        <v>1316</v>
      </c>
      <c r="K1056" s="137">
        <v>700</v>
      </c>
      <c r="L1056" s="132" t="s">
        <v>112</v>
      </c>
      <c r="M1056" s="138" t="s">
        <v>582</v>
      </c>
      <c r="N1056" s="210" t="str">
        <f>IF(Tabela2[[#This Row],[Tipo]]="matriz",VLOOKUP(Tabela2[[#This Row],[N. de ordem]],Estatísticas!$A$66:$B$1048576,2,FALSE),"")</f>
        <v/>
      </c>
    </row>
    <row r="1057" spans="2:14" ht="45.75" hidden="1">
      <c r="B1057" s="352">
        <v>305</v>
      </c>
      <c r="C1057" s="132" t="s">
        <v>977</v>
      </c>
      <c r="D1057" s="132" t="s">
        <v>180</v>
      </c>
      <c r="E1057" s="204" t="s">
        <v>1007</v>
      </c>
      <c r="F1057" s="132" t="s">
        <v>1839</v>
      </c>
      <c r="G1057" s="135" t="s">
        <v>605</v>
      </c>
      <c r="H1057" s="204" t="str">
        <f>IF(Tabela2[[#This Row],[Valor já contrado (matriz)]]=0,"Prevista","Em contratação")</f>
        <v>Em contratação</v>
      </c>
      <c r="I1057" s="132" t="s">
        <v>1008</v>
      </c>
      <c r="J1057" s="132" t="s">
        <v>1540</v>
      </c>
      <c r="K1057" s="137">
        <v>1125</v>
      </c>
      <c r="L1057" s="132" t="s">
        <v>112</v>
      </c>
      <c r="M1057" s="138" t="s">
        <v>582</v>
      </c>
      <c r="N1057" s="210" t="str">
        <f>IF(Tabela2[[#This Row],[Tipo]]="matriz",VLOOKUP(Tabela2[[#This Row],[N. de ordem]],Estatísticas!$A$66:$B$1048576,2,FALSE),"")</f>
        <v/>
      </c>
    </row>
    <row r="1058" spans="2:14" ht="45.75" hidden="1">
      <c r="B1058" s="352">
        <v>305</v>
      </c>
      <c r="C1058" s="132" t="s">
        <v>977</v>
      </c>
      <c r="D1058" s="132" t="s">
        <v>180</v>
      </c>
      <c r="E1058" s="204" t="s">
        <v>1007</v>
      </c>
      <c r="F1058" s="132" t="s">
        <v>1840</v>
      </c>
      <c r="G1058" s="135" t="s">
        <v>605</v>
      </c>
      <c r="H1058" s="204" t="str">
        <f>IF(Tabela2[[#This Row],[Valor já contrado (matriz)]]=0,"Prevista","Em contratação")</f>
        <v>Em contratação</v>
      </c>
      <c r="I1058" s="132" t="s">
        <v>1008</v>
      </c>
      <c r="J1058" s="132" t="s">
        <v>1316</v>
      </c>
      <c r="K1058" s="137">
        <v>1125</v>
      </c>
      <c r="L1058" s="132" t="s">
        <v>112</v>
      </c>
      <c r="M1058" s="138" t="s">
        <v>582</v>
      </c>
      <c r="N1058" s="210" t="str">
        <f>IF(Tabela2[[#This Row],[Tipo]]="matriz",VLOOKUP(Tabela2[[#This Row],[N. de ordem]],Estatísticas!$A$66:$B$1048576,2,FALSE),"")</f>
        <v/>
      </c>
    </row>
    <row r="1059" spans="2:14" ht="45.75" hidden="1">
      <c r="B1059" s="352">
        <v>306</v>
      </c>
      <c r="C1059" s="132" t="s">
        <v>978</v>
      </c>
      <c r="D1059" s="132" t="s">
        <v>180</v>
      </c>
      <c r="E1059" s="204" t="s">
        <v>1007</v>
      </c>
      <c r="F1059" s="132"/>
      <c r="G1059" s="135" t="s">
        <v>589</v>
      </c>
      <c r="H1059" s="204" t="str">
        <f>IF(Tabela2[[#This Row],[Valor já contrado (matriz)]]=0,"Prevista","Em contratação")</f>
        <v>Em contratação</v>
      </c>
      <c r="I1059" s="132" t="s">
        <v>1008</v>
      </c>
      <c r="J1059" s="132" t="s">
        <v>1841</v>
      </c>
      <c r="K1059" s="137">
        <v>6542.8</v>
      </c>
      <c r="L1059" s="132" t="s">
        <v>112</v>
      </c>
      <c r="M1059" s="330" t="s">
        <v>582</v>
      </c>
      <c r="N1059" s="210">
        <f>IF(Tabela2[[#This Row],[Tipo]]="matriz",VLOOKUP(Tabela2[[#This Row],[N. de ordem]],Estatísticas!$A$66:$B$1048576,2,FALSE),"")</f>
        <v>4600</v>
      </c>
    </row>
    <row r="1060" spans="2:14" ht="45.75" hidden="1">
      <c r="B1060" s="352">
        <v>306</v>
      </c>
      <c r="C1060" s="132" t="s">
        <v>978</v>
      </c>
      <c r="D1060" s="132" t="s">
        <v>180</v>
      </c>
      <c r="E1060" s="204" t="s">
        <v>1007</v>
      </c>
      <c r="F1060" s="132" t="s">
        <v>1842</v>
      </c>
      <c r="G1060" s="135" t="s">
        <v>605</v>
      </c>
      <c r="H1060" s="204" t="str">
        <f>IF(Tabela2[[#This Row],[Valor já contrado (matriz)]]=0,"Prevista","Em contratação")</f>
        <v>Em contratação</v>
      </c>
      <c r="I1060" s="132" t="s">
        <v>1008</v>
      </c>
      <c r="J1060" s="132" t="s">
        <v>1323</v>
      </c>
      <c r="K1060" s="137">
        <v>1000</v>
      </c>
      <c r="L1060" s="132" t="s">
        <v>112</v>
      </c>
      <c r="M1060" s="330" t="s">
        <v>582</v>
      </c>
      <c r="N1060" s="210" t="str">
        <f>IF(Tabela2[[#This Row],[Tipo]]="matriz",VLOOKUP(Tabela2[[#This Row],[N. de ordem]],Estatísticas!$A$66:$B$1048576,2,FALSE),"")</f>
        <v/>
      </c>
    </row>
    <row r="1061" spans="2:14" ht="45.75" hidden="1">
      <c r="B1061" s="352">
        <v>306</v>
      </c>
      <c r="C1061" s="132" t="s">
        <v>978</v>
      </c>
      <c r="D1061" s="132" t="s">
        <v>180</v>
      </c>
      <c r="E1061" s="204" t="s">
        <v>1007</v>
      </c>
      <c r="F1061" s="132" t="s">
        <v>1843</v>
      </c>
      <c r="G1061" s="135" t="s">
        <v>605</v>
      </c>
      <c r="H1061" s="204" t="str">
        <f>IF(Tabela2[[#This Row],[Valor já contrado (matriz)]]=0,"Prevista","Em contratação")</f>
        <v>Em contratação</v>
      </c>
      <c r="I1061" s="132" t="s">
        <v>1008</v>
      </c>
      <c r="J1061" s="132" t="s">
        <v>1353</v>
      </c>
      <c r="K1061" s="137">
        <v>3600</v>
      </c>
      <c r="L1061" s="132" t="s">
        <v>112</v>
      </c>
      <c r="M1061" s="330" t="s">
        <v>582</v>
      </c>
      <c r="N1061" s="210" t="str">
        <f>IF(Tabela2[[#This Row],[Tipo]]="matriz",VLOOKUP(Tabela2[[#This Row],[N. de ordem]],Estatísticas!$A$66:$B$1048576,2,FALSE),"")</f>
        <v/>
      </c>
    </row>
    <row r="1062" spans="2:14" ht="45.75" hidden="1">
      <c r="B1062" s="352">
        <v>307</v>
      </c>
      <c r="C1062" s="132" t="s">
        <v>1844</v>
      </c>
      <c r="D1062" s="132" t="s">
        <v>180</v>
      </c>
      <c r="E1062" s="204" t="s">
        <v>1007</v>
      </c>
      <c r="F1062" s="132"/>
      <c r="G1062" s="135" t="s">
        <v>589</v>
      </c>
      <c r="H1062" s="204" t="str">
        <f>IF(Tabela2[[#This Row],[Valor já contrado (matriz)]]=0,"Prevista","Em contratação")</f>
        <v>Prevista</v>
      </c>
      <c r="I1062" s="132" t="s">
        <v>1008</v>
      </c>
      <c r="J1062" s="132" t="s">
        <v>1558</v>
      </c>
      <c r="K1062" s="137">
        <v>1796.85</v>
      </c>
      <c r="L1062" s="132" t="s">
        <v>112</v>
      </c>
      <c r="M1062" s="138" t="s">
        <v>582</v>
      </c>
      <c r="N1062" s="210">
        <f>IF(Tabela2[[#This Row],[Tipo]]="matriz",VLOOKUP(Tabela2[[#This Row],[N. de ordem]],Estatísticas!$A$66:$B$1048576,2,FALSE),"")</f>
        <v>0</v>
      </c>
    </row>
    <row r="1063" spans="2:14" ht="45.75" hidden="1">
      <c r="B1063" s="352">
        <v>308</v>
      </c>
      <c r="C1063" s="132" t="s">
        <v>980</v>
      </c>
      <c r="D1063" s="132" t="s">
        <v>180</v>
      </c>
      <c r="E1063" s="204" t="s">
        <v>1007</v>
      </c>
      <c r="F1063" s="132"/>
      <c r="G1063" s="135" t="s">
        <v>589</v>
      </c>
      <c r="H1063" s="204" t="str">
        <f>IF(Tabela2[[#This Row],[Valor já contrado (matriz)]]=0,"Prevista","Em contratação")</f>
        <v>Em contratação</v>
      </c>
      <c r="I1063" s="132" t="s">
        <v>1008</v>
      </c>
      <c r="J1063" s="132" t="s">
        <v>1845</v>
      </c>
      <c r="K1063" s="137">
        <v>11506</v>
      </c>
      <c r="L1063" s="132" t="s">
        <v>112</v>
      </c>
      <c r="M1063" s="138" t="s">
        <v>582</v>
      </c>
      <c r="N1063" s="210">
        <f>IF(Tabela2[[#This Row],[Tipo]]="matriz",VLOOKUP(Tabela2[[#This Row],[N. de ordem]],Estatísticas!$A$66:$B$1048576,2,FALSE),"")</f>
        <v>4068.7999999999997</v>
      </c>
    </row>
    <row r="1064" spans="2:14" ht="45.75" hidden="1">
      <c r="B1064" s="352">
        <v>308</v>
      </c>
      <c r="C1064" s="132" t="s">
        <v>980</v>
      </c>
      <c r="D1064" s="132" t="s">
        <v>180</v>
      </c>
      <c r="E1064" s="204" t="s">
        <v>1007</v>
      </c>
      <c r="F1064" s="132" t="s">
        <v>1846</v>
      </c>
      <c r="G1064" s="135" t="s">
        <v>605</v>
      </c>
      <c r="H1064" s="204" t="str">
        <f>IF(Tabela2[[#This Row],[Valor já contrado (matriz)]]=0,"Prevista","Em contratação")</f>
        <v>Em contratação</v>
      </c>
      <c r="I1064" s="132" t="s">
        <v>1008</v>
      </c>
      <c r="J1064" s="132" t="s">
        <v>1320</v>
      </c>
      <c r="K1064" s="137">
        <v>1780.1</v>
      </c>
      <c r="L1064" s="132" t="s">
        <v>112</v>
      </c>
      <c r="M1064" s="138" t="s">
        <v>582</v>
      </c>
      <c r="N1064" s="210" t="str">
        <f>IF(Tabela2[[#This Row],[Tipo]]="matriz",VLOOKUP(Tabela2[[#This Row],[N. de ordem]],Estatísticas!$A$66:$B$1048576,2,FALSE),"")</f>
        <v/>
      </c>
    </row>
    <row r="1065" spans="2:14" ht="45.75" hidden="1">
      <c r="B1065" s="352">
        <v>308</v>
      </c>
      <c r="C1065" s="132" t="s">
        <v>980</v>
      </c>
      <c r="D1065" s="132" t="s">
        <v>180</v>
      </c>
      <c r="E1065" s="204" t="s">
        <v>1007</v>
      </c>
      <c r="F1065" s="132" t="s">
        <v>1847</v>
      </c>
      <c r="G1065" s="135" t="s">
        <v>605</v>
      </c>
      <c r="H1065" s="204" t="str">
        <f>IF(Tabela2[[#This Row],[Valor já contrado (matriz)]]=0,"Prevista","Em contratação")</f>
        <v>Em contratação</v>
      </c>
      <c r="I1065" s="132" t="s">
        <v>1008</v>
      </c>
      <c r="J1065" s="132" t="s">
        <v>1708</v>
      </c>
      <c r="K1065" s="137">
        <v>2288.6999999999998</v>
      </c>
      <c r="L1065" s="132" t="s">
        <v>112</v>
      </c>
      <c r="M1065" s="138" t="s">
        <v>582</v>
      </c>
      <c r="N1065" s="210" t="str">
        <f>IF(Tabela2[[#This Row],[Tipo]]="matriz",VLOOKUP(Tabela2[[#This Row],[N. de ordem]],Estatísticas!$A$66:$B$1048576,2,FALSE),"")</f>
        <v/>
      </c>
    </row>
    <row r="1066" spans="2:14" ht="45.75" hidden="1">
      <c r="B1066" s="352">
        <v>309</v>
      </c>
      <c r="C1066" s="132" t="s">
        <v>1848</v>
      </c>
      <c r="D1066" s="132" t="s">
        <v>180</v>
      </c>
      <c r="E1066" s="204" t="s">
        <v>1007</v>
      </c>
      <c r="F1066" s="132"/>
      <c r="G1066" s="135" t="s">
        <v>589</v>
      </c>
      <c r="H1066" s="204" t="str">
        <f>IF(Tabela2[[#This Row],[Valor já contrado (matriz)]]=0,"Prevista","Em contratação")</f>
        <v>Prevista</v>
      </c>
      <c r="I1066" s="132" t="s">
        <v>1008</v>
      </c>
      <c r="J1066" s="132" t="s">
        <v>1849</v>
      </c>
      <c r="K1066" s="137">
        <v>7917.8</v>
      </c>
      <c r="L1066" s="132" t="s">
        <v>112</v>
      </c>
      <c r="M1066" s="138" t="s">
        <v>582</v>
      </c>
      <c r="N1066" s="210">
        <f>IF(Tabela2[[#This Row],[Tipo]]="matriz",VLOOKUP(Tabela2[[#This Row],[N. de ordem]],Estatísticas!$A$66:$B$1048576,2,FALSE),"")</f>
        <v>0</v>
      </c>
    </row>
    <row r="1067" spans="2:14" ht="45.75" hidden="1">
      <c r="B1067" s="352">
        <v>310</v>
      </c>
      <c r="C1067" s="132" t="s">
        <v>982</v>
      </c>
      <c r="D1067" s="132" t="s">
        <v>180</v>
      </c>
      <c r="E1067" s="204" t="s">
        <v>1007</v>
      </c>
      <c r="F1067" s="132"/>
      <c r="G1067" s="135" t="s">
        <v>589</v>
      </c>
      <c r="H1067" s="204" t="str">
        <f>IF(Tabela2[[#This Row],[Valor já contrado (matriz)]]=0,"Prevista","Em contratação")</f>
        <v>Em contratação</v>
      </c>
      <c r="I1067" s="132" t="s">
        <v>1008</v>
      </c>
      <c r="J1067" s="132" t="s">
        <v>1850</v>
      </c>
      <c r="K1067" s="137">
        <v>4628.3599999999997</v>
      </c>
      <c r="L1067" s="132" t="s">
        <v>112</v>
      </c>
      <c r="M1067" s="138" t="s">
        <v>582</v>
      </c>
      <c r="N1067" s="210">
        <f>IF(Tabela2[[#This Row],[Tipo]]="matriz",VLOOKUP(Tabela2[[#This Row],[N. de ordem]],Estatísticas!$A$66:$B$1048576,2,FALSE),"")</f>
        <v>5736.8</v>
      </c>
    </row>
    <row r="1068" spans="2:14" ht="45.75" hidden="1">
      <c r="B1068" s="352">
        <v>310</v>
      </c>
      <c r="C1068" s="132" t="s">
        <v>982</v>
      </c>
      <c r="D1068" s="132" t="s">
        <v>180</v>
      </c>
      <c r="E1068" s="204" t="s">
        <v>1007</v>
      </c>
      <c r="F1068" s="132" t="s">
        <v>1851</v>
      </c>
      <c r="G1068" s="135" t="s">
        <v>605</v>
      </c>
      <c r="H1068" s="204" t="str">
        <f>IF(Tabela2[[#This Row],[Valor já contrado (matriz)]]=0,"Prevista","Em contratação")</f>
        <v>Em contratação</v>
      </c>
      <c r="I1068" s="132" t="s">
        <v>1008</v>
      </c>
      <c r="J1068" s="132" t="s">
        <v>1852</v>
      </c>
      <c r="K1068" s="137">
        <v>3862.4</v>
      </c>
      <c r="L1068" s="132" t="s">
        <v>112</v>
      </c>
      <c r="M1068" s="138" t="s">
        <v>582</v>
      </c>
      <c r="N1068" s="210" t="str">
        <f>IF(Tabela2[[#This Row],[Tipo]]="matriz",VLOOKUP(Tabela2[[#This Row],[N. de ordem]],Estatísticas!$A$66:$B$1048576,2,FALSE),"")</f>
        <v/>
      </c>
    </row>
    <row r="1069" spans="2:14" ht="45.75" hidden="1">
      <c r="B1069" s="352">
        <v>310</v>
      </c>
      <c r="C1069" s="132" t="s">
        <v>982</v>
      </c>
      <c r="D1069" s="132" t="s">
        <v>180</v>
      </c>
      <c r="E1069" s="204" t="s">
        <v>1007</v>
      </c>
      <c r="F1069" s="132" t="s">
        <v>1853</v>
      </c>
      <c r="G1069" s="135" t="s">
        <v>605</v>
      </c>
      <c r="H1069" s="204" t="str">
        <f>IF(Tabela2[[#This Row],[Valor já contrado (matriz)]]=0,"Prevista","Em contratação")</f>
        <v>Em contratação</v>
      </c>
      <c r="I1069" s="132" t="s">
        <v>1008</v>
      </c>
      <c r="J1069" s="132" t="s">
        <v>1584</v>
      </c>
      <c r="K1069" s="137">
        <v>1874.4</v>
      </c>
      <c r="L1069" s="132" t="s">
        <v>112</v>
      </c>
      <c r="M1069" s="138" t="s">
        <v>582</v>
      </c>
      <c r="N1069" s="210" t="str">
        <f>IF(Tabela2[[#This Row],[Tipo]]="matriz",VLOOKUP(Tabela2[[#This Row],[N. de ordem]],Estatísticas!$A$66:$B$1048576,2,FALSE),"")</f>
        <v/>
      </c>
    </row>
    <row r="1070" spans="2:14" ht="45.75" hidden="1">
      <c r="B1070" s="352">
        <v>311</v>
      </c>
      <c r="C1070" s="132" t="s">
        <v>984</v>
      </c>
      <c r="D1070" s="132" t="s">
        <v>180</v>
      </c>
      <c r="E1070" s="204" t="s">
        <v>1007</v>
      </c>
      <c r="F1070" s="132"/>
      <c r="G1070" s="135" t="s">
        <v>589</v>
      </c>
      <c r="H1070" s="204" t="str">
        <f>IF(Tabela2[[#This Row],[Valor já contrado (matriz)]]=0,"Prevista","Em contratação")</f>
        <v>Prevista</v>
      </c>
      <c r="I1070" s="132" t="s">
        <v>1008</v>
      </c>
      <c r="J1070" s="132" t="s">
        <v>1574</v>
      </c>
      <c r="K1070" s="137">
        <v>3618.87</v>
      </c>
      <c r="L1070" s="132" t="s">
        <v>112</v>
      </c>
      <c r="M1070" s="138" t="s">
        <v>582</v>
      </c>
      <c r="N1070" s="210">
        <f>IF(Tabela2[[#This Row],[Tipo]]="matriz",VLOOKUP(Tabela2[[#This Row],[N. de ordem]],Estatísticas!$A$66:$B$1048576,2,FALSE),"")</f>
        <v>0</v>
      </c>
    </row>
    <row r="1071" spans="2:14" ht="45.75" hidden="1">
      <c r="B1071" s="352">
        <v>312</v>
      </c>
      <c r="C1071" s="132" t="s">
        <v>988</v>
      </c>
      <c r="D1071" s="132" t="s">
        <v>180</v>
      </c>
      <c r="E1071" s="204" t="s">
        <v>1007</v>
      </c>
      <c r="F1071" s="132"/>
      <c r="G1071" s="135" t="s">
        <v>589</v>
      </c>
      <c r="H1071" s="204" t="str">
        <f>IF(Tabela2[[#This Row],[Valor já contrado (matriz)]]=0,"Prevista","Em contratação")</f>
        <v>Em contratação</v>
      </c>
      <c r="I1071" s="132" t="s">
        <v>1008</v>
      </c>
      <c r="J1071" s="132" t="s">
        <v>1854</v>
      </c>
      <c r="K1071" s="137">
        <v>23661.99</v>
      </c>
      <c r="L1071" s="132" t="s">
        <v>112</v>
      </c>
      <c r="M1071" s="138" t="s">
        <v>582</v>
      </c>
      <c r="N1071" s="210">
        <f>IF(Tabela2[[#This Row],[Tipo]]="matriz",VLOOKUP(Tabela2[[#This Row],[N. de ordem]],Estatísticas!$A$66:$B$1048576,2,FALSE),"")</f>
        <v>2269.1999999999998</v>
      </c>
    </row>
    <row r="1072" spans="2:14" ht="45.75" hidden="1">
      <c r="B1072" s="352">
        <v>312</v>
      </c>
      <c r="C1072" s="132" t="s">
        <v>988</v>
      </c>
      <c r="D1072" s="132" t="s">
        <v>180</v>
      </c>
      <c r="E1072" s="204" t="s">
        <v>1007</v>
      </c>
      <c r="F1072" s="132" t="s">
        <v>1855</v>
      </c>
      <c r="G1072" s="135" t="s">
        <v>605</v>
      </c>
      <c r="H1072" s="204" t="str">
        <f>IF(Tabela2[[#This Row],[Valor já contrado (matriz)]]=0,"Prevista","Em contratação")</f>
        <v>Em contratação</v>
      </c>
      <c r="I1072" s="132" t="s">
        <v>1008</v>
      </c>
      <c r="J1072" s="132" t="s">
        <v>1320</v>
      </c>
      <c r="K1072" s="137">
        <v>787.5</v>
      </c>
      <c r="L1072" s="132" t="s">
        <v>112</v>
      </c>
      <c r="M1072" s="138" t="s">
        <v>582</v>
      </c>
      <c r="N1072" s="210" t="str">
        <f>IF(Tabela2[[#This Row],[Tipo]]="matriz",VLOOKUP(Tabela2[[#This Row],[N. de ordem]],Estatísticas!$A$66:$B$1048576,2,FALSE),"")</f>
        <v/>
      </c>
    </row>
    <row r="1073" spans="2:14" ht="45.75" hidden="1">
      <c r="B1073" s="352">
        <v>312</v>
      </c>
      <c r="C1073" s="132" t="s">
        <v>988</v>
      </c>
      <c r="D1073" s="132" t="s">
        <v>180</v>
      </c>
      <c r="E1073" s="204" t="s">
        <v>1007</v>
      </c>
      <c r="F1073" s="132" t="s">
        <v>1856</v>
      </c>
      <c r="G1073" s="135" t="s">
        <v>605</v>
      </c>
      <c r="H1073" s="204" t="str">
        <f>IF(Tabela2[[#This Row],[Valor já contrado (matriz)]]=0,"Prevista","Em contratação")</f>
        <v>Em contratação</v>
      </c>
      <c r="I1073" s="132" t="s">
        <v>1008</v>
      </c>
      <c r="J1073" s="132" t="s">
        <v>1311</v>
      </c>
      <c r="K1073" s="137">
        <v>1481.7</v>
      </c>
      <c r="L1073" s="132" t="s">
        <v>112</v>
      </c>
      <c r="M1073" s="138" t="s">
        <v>582</v>
      </c>
      <c r="N1073" s="210" t="str">
        <f>IF(Tabela2[[#This Row],[Tipo]]="matriz",VLOOKUP(Tabela2[[#This Row],[N. de ordem]],Estatísticas!$A$66:$B$1048576,2,FALSE),"")</f>
        <v/>
      </c>
    </row>
    <row r="1074" spans="2:14" ht="45.75" hidden="1">
      <c r="B1074" s="352">
        <v>313</v>
      </c>
      <c r="C1074" s="132" t="s">
        <v>1857</v>
      </c>
      <c r="D1074" s="132" t="s">
        <v>180</v>
      </c>
      <c r="E1074" s="204" t="s">
        <v>1007</v>
      </c>
      <c r="F1074" s="132"/>
      <c r="G1074" s="135" t="s">
        <v>589</v>
      </c>
      <c r="H1074" s="204" t="str">
        <f>IF(Tabela2[[#This Row],[Valor já contrado (matriz)]]=0,"Prevista","Em contratação")</f>
        <v>Em contratação</v>
      </c>
      <c r="I1074" s="132" t="s">
        <v>1008</v>
      </c>
      <c r="J1074" s="132" t="s">
        <v>1478</v>
      </c>
      <c r="K1074" s="137">
        <v>3027.2</v>
      </c>
      <c r="L1074" s="132" t="s">
        <v>112</v>
      </c>
      <c r="M1074" s="138" t="s">
        <v>582</v>
      </c>
      <c r="N1074" s="210">
        <f>IF(Tabela2[[#This Row],[Tipo]]="matriz",VLOOKUP(Tabela2[[#This Row],[N. de ordem]],Estatísticas!$A$66:$B$1048576,2,FALSE),"")</f>
        <v>1344</v>
      </c>
    </row>
    <row r="1075" spans="2:14" ht="45.75" hidden="1">
      <c r="B1075" s="352">
        <v>313</v>
      </c>
      <c r="C1075" s="132" t="s">
        <v>1857</v>
      </c>
      <c r="D1075" s="132" t="s">
        <v>180</v>
      </c>
      <c r="E1075" s="204" t="s">
        <v>1007</v>
      </c>
      <c r="F1075" s="132" t="s">
        <v>1858</v>
      </c>
      <c r="G1075" s="135" t="s">
        <v>605</v>
      </c>
      <c r="H1075" s="204" t="str">
        <f>IF(Tabela2[[#This Row],[Valor já contrado (matriz)]]=0,"Prevista","Em contratação")</f>
        <v>Em contratação</v>
      </c>
      <c r="I1075" s="132" t="s">
        <v>1008</v>
      </c>
      <c r="J1075" s="132" t="s">
        <v>1453</v>
      </c>
      <c r="K1075" s="137">
        <v>900</v>
      </c>
      <c r="L1075" s="132" t="s">
        <v>112</v>
      </c>
      <c r="M1075" s="138" t="s">
        <v>582</v>
      </c>
      <c r="N1075" s="210" t="str">
        <f>IF(Tabela2[[#This Row],[Tipo]]="matriz",VLOOKUP(Tabela2[[#This Row],[N. de ordem]],Estatísticas!$A$66:$B$1048576,2,FALSE),"")</f>
        <v/>
      </c>
    </row>
    <row r="1076" spans="2:14" ht="45.75" hidden="1">
      <c r="B1076" s="352">
        <v>313</v>
      </c>
      <c r="C1076" s="132" t="s">
        <v>1857</v>
      </c>
      <c r="D1076" s="132" t="s">
        <v>180</v>
      </c>
      <c r="E1076" s="204" t="s">
        <v>1007</v>
      </c>
      <c r="F1076" s="132" t="s">
        <v>1859</v>
      </c>
      <c r="G1076" s="135" t="s">
        <v>605</v>
      </c>
      <c r="H1076" s="204" t="str">
        <f>IF(Tabela2[[#This Row],[Valor já contrado (matriz)]]=0,"Prevista","Em contratação")</f>
        <v>Em contratação</v>
      </c>
      <c r="I1076" s="132" t="s">
        <v>1008</v>
      </c>
      <c r="J1076" s="132" t="s">
        <v>1453</v>
      </c>
      <c r="K1076" s="137">
        <v>444</v>
      </c>
      <c r="L1076" s="132" t="s">
        <v>112</v>
      </c>
      <c r="M1076" s="138" t="s">
        <v>582</v>
      </c>
      <c r="N1076" s="210" t="str">
        <f>IF(Tabela2[[#This Row],[Tipo]]="matriz",VLOOKUP(Tabela2[[#This Row],[N. de ordem]],Estatísticas!$A$66:$B$1048576,2,FALSE),"")</f>
        <v/>
      </c>
    </row>
    <row r="1077" spans="2:14" ht="45.75" hidden="1">
      <c r="B1077" s="352">
        <v>314</v>
      </c>
      <c r="C1077" s="132" t="s">
        <v>990</v>
      </c>
      <c r="D1077" s="132" t="s">
        <v>180</v>
      </c>
      <c r="E1077" s="204" t="s">
        <v>1007</v>
      </c>
      <c r="F1077" s="132"/>
      <c r="G1077" s="135" t="s">
        <v>589</v>
      </c>
      <c r="H1077" s="204" t="str">
        <f>IF(Tabela2[[#This Row],[Valor já contrado (matriz)]]=0,"Prevista","Em contratação")</f>
        <v>Em contratação</v>
      </c>
      <c r="I1077" s="132" t="s">
        <v>1008</v>
      </c>
      <c r="J1077" s="132" t="s">
        <v>1547</v>
      </c>
      <c r="K1077" s="137">
        <v>16790.91</v>
      </c>
      <c r="L1077" s="132" t="s">
        <v>112</v>
      </c>
      <c r="M1077" s="138" t="s">
        <v>582</v>
      </c>
      <c r="N1077" s="210">
        <f>IF(Tabela2[[#This Row],[Tipo]]="matriz",VLOOKUP(Tabela2[[#This Row],[N. de ordem]],Estatísticas!$A$66:$B$1048576,2,FALSE),"")</f>
        <v>14185.7</v>
      </c>
    </row>
    <row r="1078" spans="2:14" ht="45.75" hidden="1">
      <c r="B1078" s="352">
        <v>314</v>
      </c>
      <c r="C1078" s="132" t="s">
        <v>990</v>
      </c>
      <c r="D1078" s="132" t="s">
        <v>180</v>
      </c>
      <c r="E1078" s="204" t="s">
        <v>1007</v>
      </c>
      <c r="F1078" s="132" t="s">
        <v>1860</v>
      </c>
      <c r="G1078" s="135" t="s">
        <v>605</v>
      </c>
      <c r="H1078" s="204" t="str">
        <f>IF(Tabela2[[#This Row],[Valor já contrado (matriz)]]=0,"Prevista","Em contratação")</f>
        <v>Em contratação</v>
      </c>
      <c r="I1078" s="132" t="s">
        <v>1008</v>
      </c>
      <c r="J1078" s="132" t="s">
        <v>1483</v>
      </c>
      <c r="K1078" s="137">
        <v>7120.4</v>
      </c>
      <c r="L1078" s="132" t="s">
        <v>112</v>
      </c>
      <c r="M1078" s="138" t="s">
        <v>582</v>
      </c>
      <c r="N1078" s="210" t="str">
        <f>IF(Tabela2[[#This Row],[Tipo]]="matriz",VLOOKUP(Tabela2[[#This Row],[N. de ordem]],Estatísticas!$A$66:$B$1048576,2,FALSE),"")</f>
        <v/>
      </c>
    </row>
    <row r="1079" spans="2:14" ht="45.75" hidden="1">
      <c r="B1079" s="352">
        <v>314</v>
      </c>
      <c r="C1079" s="132" t="s">
        <v>990</v>
      </c>
      <c r="D1079" s="132" t="s">
        <v>180</v>
      </c>
      <c r="E1079" s="204" t="s">
        <v>1007</v>
      </c>
      <c r="F1079" s="234" t="s">
        <v>1861</v>
      </c>
      <c r="G1079" s="135" t="s">
        <v>605</v>
      </c>
      <c r="H1079" s="204" t="str">
        <f>IF(Tabela2[[#This Row],[Valor já contrado (matriz)]]=0,"Prevista","Em contratação")</f>
        <v>Em contratação</v>
      </c>
      <c r="I1079" s="132" t="s">
        <v>1008</v>
      </c>
      <c r="J1079" s="132" t="s">
        <v>1483</v>
      </c>
      <c r="K1079" s="137">
        <v>2336.8000000000002</v>
      </c>
      <c r="L1079" s="132" t="s">
        <v>112</v>
      </c>
      <c r="M1079" s="138" t="s">
        <v>582</v>
      </c>
      <c r="N1079" s="210" t="str">
        <f>IF(Tabela2[[#This Row],[Tipo]]="matriz",VLOOKUP(Tabela2[[#This Row],[N. de ordem]],Estatísticas!$A$66:$B$1048576,2,FALSE),"")</f>
        <v/>
      </c>
    </row>
    <row r="1080" spans="2:14" ht="45.75" hidden="1">
      <c r="B1080" s="352">
        <v>314</v>
      </c>
      <c r="C1080" s="132" t="s">
        <v>990</v>
      </c>
      <c r="D1080" s="132" t="s">
        <v>180</v>
      </c>
      <c r="E1080" s="204" t="s">
        <v>1007</v>
      </c>
      <c r="F1080" s="204" t="s">
        <v>1862</v>
      </c>
      <c r="G1080" s="135" t="s">
        <v>605</v>
      </c>
      <c r="H1080" s="204" t="str">
        <f>IF(Tabela2[[#This Row],[Valor já contrado (matriz)]]=0,"Prevista","Em contratação")</f>
        <v>Em contratação</v>
      </c>
      <c r="I1080" s="132" t="s">
        <v>1008</v>
      </c>
      <c r="J1080" s="132" t="s">
        <v>1420</v>
      </c>
      <c r="K1080" s="137">
        <v>1168.3</v>
      </c>
      <c r="L1080" s="132" t="s">
        <v>112</v>
      </c>
      <c r="M1080" s="138" t="s">
        <v>582</v>
      </c>
      <c r="N1080" s="210" t="str">
        <f>IF(Tabela2[[#This Row],[Tipo]]="matriz",VLOOKUP(Tabela2[[#This Row],[N. de ordem]],Estatísticas!$A$66:$B$1048576,2,FALSE),"")</f>
        <v/>
      </c>
    </row>
    <row r="1081" spans="2:14" ht="45.75" hidden="1">
      <c r="B1081" s="352">
        <v>314</v>
      </c>
      <c r="C1081" s="132" t="s">
        <v>990</v>
      </c>
      <c r="D1081" s="132" t="s">
        <v>180</v>
      </c>
      <c r="E1081" s="204" t="s">
        <v>1007</v>
      </c>
      <c r="F1081" s="204" t="s">
        <v>1863</v>
      </c>
      <c r="G1081" s="135" t="s">
        <v>605</v>
      </c>
      <c r="H1081" s="204" t="str">
        <f>IF(Tabela2[[#This Row],[Valor já contrado (matriz)]]=0,"Prevista","Em contratação")</f>
        <v>Em contratação</v>
      </c>
      <c r="I1081" s="132" t="s">
        <v>1008</v>
      </c>
      <c r="J1081" s="132" t="s">
        <v>1420</v>
      </c>
      <c r="K1081" s="137">
        <v>3560.2</v>
      </c>
      <c r="L1081" s="132" t="s">
        <v>112</v>
      </c>
      <c r="M1081" s="138" t="s">
        <v>582</v>
      </c>
      <c r="N1081" s="210" t="str">
        <f>IF(Tabela2[[#This Row],[Tipo]]="matriz",VLOOKUP(Tabela2[[#This Row],[N. de ordem]],Estatísticas!$A$66:$B$1048576,2,FALSE),"")</f>
        <v/>
      </c>
    </row>
    <row r="1082" spans="2:14" ht="45.75" hidden="1">
      <c r="B1082" s="352">
        <v>315</v>
      </c>
      <c r="C1082" s="132" t="s">
        <v>991</v>
      </c>
      <c r="D1082" s="132" t="s">
        <v>180</v>
      </c>
      <c r="E1082" s="204" t="s">
        <v>1007</v>
      </c>
      <c r="F1082" s="132"/>
      <c r="G1082" s="135" t="s">
        <v>589</v>
      </c>
      <c r="H1082" s="204" t="str">
        <f>IF(Tabela2[[#This Row],[Valor já contrado (matriz)]]=0,"Prevista","Em contratação")</f>
        <v>Em contratação</v>
      </c>
      <c r="I1082" s="132" t="s">
        <v>1008</v>
      </c>
      <c r="J1082" s="132" t="s">
        <v>1721</v>
      </c>
      <c r="K1082" s="137">
        <v>30751.599999999999</v>
      </c>
      <c r="L1082" s="132" t="s">
        <v>112</v>
      </c>
      <c r="M1082" s="138" t="s">
        <v>582</v>
      </c>
      <c r="N1082" s="210">
        <f>IF(Tabela2[[#This Row],[Tipo]]="matriz",VLOOKUP(Tabela2[[#This Row],[N. de ordem]],Estatísticas!$A$66:$B$1048576,2,FALSE),"")</f>
        <v>34960</v>
      </c>
    </row>
    <row r="1083" spans="2:14" ht="45.75" hidden="1">
      <c r="B1083" s="352">
        <v>315</v>
      </c>
      <c r="C1083" s="132" t="s">
        <v>991</v>
      </c>
      <c r="D1083" s="132" t="s">
        <v>180</v>
      </c>
      <c r="E1083" s="204" t="s">
        <v>1007</v>
      </c>
      <c r="F1083" s="132" t="s">
        <v>1864</v>
      </c>
      <c r="G1083" s="135" t="s">
        <v>605</v>
      </c>
      <c r="H1083" s="204" t="str">
        <f>IF(Tabela2[[#This Row],[Valor já contrado (matriz)]]=0,"Prevista","Em contratação")</f>
        <v>Em contratação</v>
      </c>
      <c r="I1083" s="132" t="s">
        <v>1008</v>
      </c>
      <c r="J1083" s="132" t="s">
        <v>1323</v>
      </c>
      <c r="K1083" s="137">
        <v>1920</v>
      </c>
      <c r="L1083" s="132" t="s">
        <v>112</v>
      </c>
      <c r="M1083" s="138" t="s">
        <v>582</v>
      </c>
      <c r="N1083" s="210" t="str">
        <f>IF(Tabela2[[#This Row],[Tipo]]="matriz",VLOOKUP(Tabela2[[#This Row],[N. de ordem]],Estatísticas!$A$66:$B$1048576,2,FALSE),"")</f>
        <v/>
      </c>
    </row>
    <row r="1084" spans="2:14" ht="45.75" hidden="1">
      <c r="B1084" s="352">
        <v>315</v>
      </c>
      <c r="C1084" s="132" t="s">
        <v>991</v>
      </c>
      <c r="D1084" s="132" t="s">
        <v>180</v>
      </c>
      <c r="E1084" s="204" t="s">
        <v>1007</v>
      </c>
      <c r="F1084" s="132" t="s">
        <v>1865</v>
      </c>
      <c r="G1084" s="135" t="s">
        <v>605</v>
      </c>
      <c r="H1084" s="204" t="str">
        <f>IF(Tabela2[[#This Row],[Valor já contrado (matriz)]]=0,"Prevista","Em contratação")</f>
        <v>Em contratação</v>
      </c>
      <c r="I1084" s="132" t="s">
        <v>1008</v>
      </c>
      <c r="J1084" s="132" t="s">
        <v>1323</v>
      </c>
      <c r="K1084" s="137">
        <v>1000</v>
      </c>
      <c r="L1084" s="132" t="s">
        <v>112</v>
      </c>
      <c r="M1084" s="138" t="s">
        <v>582</v>
      </c>
      <c r="N1084" s="210" t="str">
        <f>IF(Tabela2[[#This Row],[Tipo]]="matriz",VLOOKUP(Tabela2[[#This Row],[N. de ordem]],Estatísticas!$A$66:$B$1048576,2,FALSE),"")</f>
        <v/>
      </c>
    </row>
    <row r="1085" spans="2:14" ht="45.75" hidden="1">
      <c r="B1085" s="352">
        <v>315</v>
      </c>
      <c r="C1085" s="132" t="s">
        <v>991</v>
      </c>
      <c r="D1085" s="132" t="s">
        <v>180</v>
      </c>
      <c r="E1085" s="204" t="s">
        <v>1007</v>
      </c>
      <c r="F1085" s="132" t="s">
        <v>1866</v>
      </c>
      <c r="G1085" s="135" t="s">
        <v>605</v>
      </c>
      <c r="H1085" s="204" t="str">
        <f>IF(Tabela2[[#This Row],[Valor já contrado (matriz)]]=0,"Prevista","Em contratação")</f>
        <v>Em contratação</v>
      </c>
      <c r="I1085" s="132" t="s">
        <v>1008</v>
      </c>
      <c r="J1085" s="132" t="s">
        <v>1323</v>
      </c>
      <c r="K1085" s="137">
        <v>1000</v>
      </c>
      <c r="L1085" s="132" t="s">
        <v>112</v>
      </c>
      <c r="M1085" s="138" t="s">
        <v>582</v>
      </c>
      <c r="N1085" s="210" t="str">
        <f>IF(Tabela2[[#This Row],[Tipo]]="matriz",VLOOKUP(Tabela2[[#This Row],[N. de ordem]],Estatísticas!$A$66:$B$1048576,2,FALSE),"")</f>
        <v/>
      </c>
    </row>
    <row r="1086" spans="2:14" ht="45.75" hidden="1">
      <c r="B1086" s="352">
        <v>315</v>
      </c>
      <c r="C1086" s="132" t="s">
        <v>991</v>
      </c>
      <c r="D1086" s="132" t="s">
        <v>180</v>
      </c>
      <c r="E1086" s="204" t="s">
        <v>1007</v>
      </c>
      <c r="F1086" s="132" t="s">
        <v>1867</v>
      </c>
      <c r="G1086" s="135" t="s">
        <v>605</v>
      </c>
      <c r="H1086" s="204" t="str">
        <f>IF(Tabela2[[#This Row],[Valor já contrado (matriz)]]=0,"Prevista","Em contratação")</f>
        <v>Em contratação</v>
      </c>
      <c r="I1086" s="132" t="s">
        <v>1008</v>
      </c>
      <c r="J1086" s="132" t="s">
        <v>1323</v>
      </c>
      <c r="K1086" s="137">
        <v>1920</v>
      </c>
      <c r="L1086" s="132" t="s">
        <v>112</v>
      </c>
      <c r="M1086" s="138" t="s">
        <v>582</v>
      </c>
      <c r="N1086" s="210" t="str">
        <f>IF(Tabela2[[#This Row],[Tipo]]="matriz",VLOOKUP(Tabela2[[#This Row],[N. de ordem]],Estatísticas!$A$66:$B$1048576,2,FALSE),"")</f>
        <v/>
      </c>
    </row>
    <row r="1087" spans="2:14" ht="45.75" hidden="1">
      <c r="B1087" s="352">
        <v>315</v>
      </c>
      <c r="C1087" s="132" t="s">
        <v>991</v>
      </c>
      <c r="D1087" s="132" t="s">
        <v>180</v>
      </c>
      <c r="E1087" s="204" t="s">
        <v>1007</v>
      </c>
      <c r="F1087" s="132" t="s">
        <v>1868</v>
      </c>
      <c r="G1087" s="135" t="s">
        <v>605</v>
      </c>
      <c r="H1087" s="204" t="str">
        <f>IF(Tabela2[[#This Row],[Valor já contrado (matriz)]]=0,"Prevista","Em contratação")</f>
        <v>Em contratação</v>
      </c>
      <c r="I1087" s="132" t="s">
        <v>1008</v>
      </c>
      <c r="J1087" s="132" t="s">
        <v>1323</v>
      </c>
      <c r="K1087" s="137">
        <v>1920</v>
      </c>
      <c r="L1087" s="132" t="s">
        <v>112</v>
      </c>
      <c r="M1087" s="138" t="s">
        <v>582</v>
      </c>
      <c r="N1087" s="210" t="str">
        <f>IF(Tabela2[[#This Row],[Tipo]]="matriz",VLOOKUP(Tabela2[[#This Row],[N. de ordem]],Estatísticas!$A$66:$B$1048576,2,FALSE),"")</f>
        <v/>
      </c>
    </row>
    <row r="1088" spans="2:14" ht="45.75" hidden="1">
      <c r="B1088" s="352">
        <v>315</v>
      </c>
      <c r="C1088" s="132" t="s">
        <v>991</v>
      </c>
      <c r="D1088" s="132" t="s">
        <v>180</v>
      </c>
      <c r="E1088" s="204" t="s">
        <v>1007</v>
      </c>
      <c r="F1088" s="132" t="s">
        <v>1869</v>
      </c>
      <c r="G1088" s="135" t="s">
        <v>605</v>
      </c>
      <c r="H1088" s="204" t="str">
        <f>IF(Tabela2[[#This Row],[Valor já contrado (matriz)]]=0,"Prevista","Em contratação")</f>
        <v>Em contratação</v>
      </c>
      <c r="I1088" s="132" t="s">
        <v>1008</v>
      </c>
      <c r="J1088" s="132" t="s">
        <v>1323</v>
      </c>
      <c r="K1088" s="137">
        <v>1000</v>
      </c>
      <c r="L1088" s="132" t="s">
        <v>112</v>
      </c>
      <c r="M1088" s="138" t="s">
        <v>582</v>
      </c>
      <c r="N1088" s="210" t="str">
        <f>IF(Tabela2[[#This Row],[Tipo]]="matriz",VLOOKUP(Tabela2[[#This Row],[N. de ordem]],Estatísticas!$A$66:$B$1048576,2,FALSE),"")</f>
        <v/>
      </c>
    </row>
    <row r="1089" spans="2:14" ht="45.75" hidden="1">
      <c r="B1089" s="352">
        <v>315</v>
      </c>
      <c r="C1089" s="132" t="s">
        <v>991</v>
      </c>
      <c r="D1089" s="132" t="s">
        <v>180</v>
      </c>
      <c r="E1089" s="204" t="s">
        <v>1007</v>
      </c>
      <c r="F1089" s="132" t="s">
        <v>1870</v>
      </c>
      <c r="G1089" s="135" t="s">
        <v>605</v>
      </c>
      <c r="H1089" s="204" t="str">
        <f>IF(Tabela2[[#This Row],[Valor já contrado (matriz)]]=0,"Prevista","Em contratação")</f>
        <v>Em contratação</v>
      </c>
      <c r="I1089" s="132" t="s">
        <v>1008</v>
      </c>
      <c r="J1089" s="132" t="s">
        <v>1323</v>
      </c>
      <c r="K1089" s="137">
        <v>1920</v>
      </c>
      <c r="L1089" s="132" t="s">
        <v>112</v>
      </c>
      <c r="M1089" s="138" t="s">
        <v>582</v>
      </c>
      <c r="N1089" s="210" t="str">
        <f>IF(Tabela2[[#This Row],[Tipo]]="matriz",VLOOKUP(Tabela2[[#This Row],[N. de ordem]],Estatísticas!$A$66:$B$1048576,2,FALSE),"")</f>
        <v/>
      </c>
    </row>
    <row r="1090" spans="2:14" ht="45.75" hidden="1">
      <c r="B1090" s="352">
        <v>315</v>
      </c>
      <c r="C1090" s="132" t="s">
        <v>991</v>
      </c>
      <c r="D1090" s="132" t="s">
        <v>180</v>
      </c>
      <c r="E1090" s="204" t="s">
        <v>1007</v>
      </c>
      <c r="F1090" s="132" t="s">
        <v>1871</v>
      </c>
      <c r="G1090" s="135" t="s">
        <v>605</v>
      </c>
      <c r="H1090" s="204" t="str">
        <f>IF(Tabela2[[#This Row],[Valor já contrado (matriz)]]=0,"Prevista","Em contratação")</f>
        <v>Em contratação</v>
      </c>
      <c r="I1090" s="132" t="s">
        <v>1008</v>
      </c>
      <c r="J1090" s="132" t="s">
        <v>1323</v>
      </c>
      <c r="K1090" s="137">
        <v>1000</v>
      </c>
      <c r="L1090" s="132" t="s">
        <v>112</v>
      </c>
      <c r="M1090" s="138" t="s">
        <v>582</v>
      </c>
      <c r="N1090" s="210" t="str">
        <f>IF(Tabela2[[#This Row],[Tipo]]="matriz",VLOOKUP(Tabela2[[#This Row],[N. de ordem]],Estatísticas!$A$66:$B$1048576,2,FALSE),"")</f>
        <v/>
      </c>
    </row>
    <row r="1091" spans="2:14" ht="45.75" hidden="1">
      <c r="B1091" s="352">
        <v>315</v>
      </c>
      <c r="C1091" s="132" t="s">
        <v>991</v>
      </c>
      <c r="D1091" s="132" t="s">
        <v>180</v>
      </c>
      <c r="E1091" s="204" t="s">
        <v>1007</v>
      </c>
      <c r="F1091" s="132" t="s">
        <v>1872</v>
      </c>
      <c r="G1091" s="135" t="s">
        <v>605</v>
      </c>
      <c r="H1091" s="204" t="str">
        <f>IF(Tabela2[[#This Row],[Valor já contrado (matriz)]]=0,"Prevista","Em contratação")</f>
        <v>Em contratação</v>
      </c>
      <c r="I1091" s="132" t="s">
        <v>1008</v>
      </c>
      <c r="J1091" s="132" t="s">
        <v>1323</v>
      </c>
      <c r="K1091" s="137">
        <v>1920</v>
      </c>
      <c r="L1091" s="132" t="s">
        <v>112</v>
      </c>
      <c r="M1091" s="138" t="s">
        <v>582</v>
      </c>
      <c r="N1091" s="210" t="str">
        <f>IF(Tabela2[[#This Row],[Tipo]]="matriz",VLOOKUP(Tabela2[[#This Row],[N. de ordem]],Estatísticas!$A$66:$B$1048576,2,FALSE),"")</f>
        <v/>
      </c>
    </row>
    <row r="1092" spans="2:14" ht="45.75" hidden="1">
      <c r="B1092" s="352">
        <v>315</v>
      </c>
      <c r="C1092" s="132" t="s">
        <v>991</v>
      </c>
      <c r="D1092" s="132" t="s">
        <v>180</v>
      </c>
      <c r="E1092" s="204" t="s">
        <v>1007</v>
      </c>
      <c r="F1092" s="132" t="s">
        <v>1873</v>
      </c>
      <c r="G1092" s="135" t="s">
        <v>605</v>
      </c>
      <c r="H1092" s="204" t="str">
        <f>IF(Tabela2[[#This Row],[Valor já contrado (matriz)]]=0,"Prevista","Em contratação")</f>
        <v>Em contratação</v>
      </c>
      <c r="I1092" s="132" t="s">
        <v>1008</v>
      </c>
      <c r="J1092" s="132" t="s">
        <v>1323</v>
      </c>
      <c r="K1092" s="137">
        <v>1920</v>
      </c>
      <c r="L1092" s="132" t="s">
        <v>112</v>
      </c>
      <c r="M1092" s="138" t="s">
        <v>582</v>
      </c>
      <c r="N1092" s="210" t="str">
        <f>IF(Tabela2[[#This Row],[Tipo]]="matriz",VLOOKUP(Tabela2[[#This Row],[N. de ordem]],Estatísticas!$A$66:$B$1048576,2,FALSE),"")</f>
        <v/>
      </c>
    </row>
    <row r="1093" spans="2:14" ht="45.75" hidden="1">
      <c r="B1093" s="352">
        <v>315</v>
      </c>
      <c r="C1093" s="132" t="s">
        <v>991</v>
      </c>
      <c r="D1093" s="132" t="s">
        <v>180</v>
      </c>
      <c r="E1093" s="204" t="s">
        <v>1007</v>
      </c>
      <c r="F1093" s="132" t="s">
        <v>1874</v>
      </c>
      <c r="G1093" s="135" t="s">
        <v>605</v>
      </c>
      <c r="H1093" s="204" t="str">
        <f>IF(Tabela2[[#This Row],[Valor já contrado (matriz)]]=0,"Prevista","Em contratação")</f>
        <v>Em contratação</v>
      </c>
      <c r="I1093" s="132" t="s">
        <v>1008</v>
      </c>
      <c r="J1093" s="132" t="s">
        <v>1323</v>
      </c>
      <c r="K1093" s="137">
        <v>1000</v>
      </c>
      <c r="L1093" s="132" t="s">
        <v>112</v>
      </c>
      <c r="M1093" s="138" t="s">
        <v>582</v>
      </c>
      <c r="N1093" s="210" t="str">
        <f>IF(Tabela2[[#This Row],[Tipo]]="matriz",VLOOKUP(Tabela2[[#This Row],[N. de ordem]],Estatísticas!$A$66:$B$1048576,2,FALSE),"")</f>
        <v/>
      </c>
    </row>
    <row r="1094" spans="2:14" ht="45.75" hidden="1">
      <c r="B1094" s="352">
        <v>315</v>
      </c>
      <c r="C1094" s="132" t="s">
        <v>991</v>
      </c>
      <c r="D1094" s="132" t="s">
        <v>180</v>
      </c>
      <c r="E1094" s="204" t="s">
        <v>1007</v>
      </c>
      <c r="F1094" s="132" t="s">
        <v>1875</v>
      </c>
      <c r="G1094" s="135" t="s">
        <v>605</v>
      </c>
      <c r="H1094" s="204" t="str">
        <f>IF(Tabela2[[#This Row],[Valor já contrado (matriz)]]=0,"Prevista","Em contratação")</f>
        <v>Em contratação</v>
      </c>
      <c r="I1094" s="132" t="s">
        <v>1008</v>
      </c>
      <c r="J1094" s="132" t="s">
        <v>1323</v>
      </c>
      <c r="K1094" s="137">
        <v>1920</v>
      </c>
      <c r="L1094" s="132" t="s">
        <v>112</v>
      </c>
      <c r="M1094" s="138" t="s">
        <v>582</v>
      </c>
      <c r="N1094" s="210" t="str">
        <f>IF(Tabela2[[#This Row],[Tipo]]="matriz",VLOOKUP(Tabela2[[#This Row],[N. de ordem]],Estatísticas!$A$66:$B$1048576,2,FALSE),"")</f>
        <v/>
      </c>
    </row>
    <row r="1095" spans="2:14" ht="45.75" hidden="1">
      <c r="B1095" s="352">
        <v>315</v>
      </c>
      <c r="C1095" s="132" t="s">
        <v>991</v>
      </c>
      <c r="D1095" s="132" t="s">
        <v>180</v>
      </c>
      <c r="E1095" s="204" t="s">
        <v>1007</v>
      </c>
      <c r="F1095" s="132" t="s">
        <v>1876</v>
      </c>
      <c r="G1095" s="135" t="s">
        <v>605</v>
      </c>
      <c r="H1095" s="204" t="str">
        <f>IF(Tabela2[[#This Row],[Valor já contrado (matriz)]]=0,"Prevista","Em contratação")</f>
        <v>Em contratação</v>
      </c>
      <c r="I1095" s="132" t="s">
        <v>1008</v>
      </c>
      <c r="J1095" s="132" t="s">
        <v>1323</v>
      </c>
      <c r="K1095" s="137">
        <v>1920</v>
      </c>
      <c r="L1095" s="132" t="s">
        <v>112</v>
      </c>
      <c r="M1095" s="138" t="s">
        <v>582</v>
      </c>
      <c r="N1095" s="210" t="str">
        <f>IF(Tabela2[[#This Row],[Tipo]]="matriz",VLOOKUP(Tabela2[[#This Row],[N. de ordem]],Estatísticas!$A$66:$B$1048576,2,FALSE),"")</f>
        <v/>
      </c>
    </row>
    <row r="1096" spans="2:14" ht="45.75" hidden="1">
      <c r="B1096" s="352">
        <v>315</v>
      </c>
      <c r="C1096" s="132" t="s">
        <v>991</v>
      </c>
      <c r="D1096" s="132" t="s">
        <v>180</v>
      </c>
      <c r="E1096" s="204" t="s">
        <v>1007</v>
      </c>
      <c r="F1096" s="132" t="s">
        <v>1877</v>
      </c>
      <c r="G1096" s="135" t="s">
        <v>605</v>
      </c>
      <c r="H1096" s="204" t="str">
        <f>IF(Tabela2[[#This Row],[Valor já contrado (matriz)]]=0,"Prevista","Em contratação")</f>
        <v>Em contratação</v>
      </c>
      <c r="I1096" s="132" t="s">
        <v>1008</v>
      </c>
      <c r="J1096" s="132" t="s">
        <v>1323</v>
      </c>
      <c r="K1096" s="137">
        <v>1920</v>
      </c>
      <c r="L1096" s="132" t="s">
        <v>112</v>
      </c>
      <c r="M1096" s="138" t="s">
        <v>582</v>
      </c>
      <c r="N1096" s="210" t="str">
        <f>IF(Tabela2[[#This Row],[Tipo]]="matriz",VLOOKUP(Tabela2[[#This Row],[N. de ordem]],Estatísticas!$A$66:$B$1048576,2,FALSE),"")</f>
        <v/>
      </c>
    </row>
    <row r="1097" spans="2:14" ht="45.75" hidden="1">
      <c r="B1097" s="352">
        <v>315</v>
      </c>
      <c r="C1097" s="132" t="s">
        <v>991</v>
      </c>
      <c r="D1097" s="132" t="s">
        <v>180</v>
      </c>
      <c r="E1097" s="204" t="s">
        <v>1007</v>
      </c>
      <c r="F1097" s="132" t="s">
        <v>1878</v>
      </c>
      <c r="G1097" s="135" t="s">
        <v>605</v>
      </c>
      <c r="H1097" s="204" t="str">
        <f>IF(Tabela2[[#This Row],[Valor já contrado (matriz)]]=0,"Prevista","Em contratação")</f>
        <v>Em contratação</v>
      </c>
      <c r="I1097" s="132" t="s">
        <v>1008</v>
      </c>
      <c r="J1097" s="132" t="s">
        <v>1323</v>
      </c>
      <c r="K1097" s="137">
        <v>1000</v>
      </c>
      <c r="L1097" s="132" t="s">
        <v>112</v>
      </c>
      <c r="M1097" s="138" t="s">
        <v>582</v>
      </c>
      <c r="N1097" s="210" t="str">
        <f>IF(Tabela2[[#This Row],[Tipo]]="matriz",VLOOKUP(Tabela2[[#This Row],[N. de ordem]],Estatísticas!$A$66:$B$1048576,2,FALSE),"")</f>
        <v/>
      </c>
    </row>
    <row r="1098" spans="2:14" ht="45.75" hidden="1">
      <c r="B1098" s="352">
        <v>315</v>
      </c>
      <c r="C1098" s="132" t="s">
        <v>991</v>
      </c>
      <c r="D1098" s="132" t="s">
        <v>180</v>
      </c>
      <c r="E1098" s="204" t="s">
        <v>1007</v>
      </c>
      <c r="F1098" s="132" t="s">
        <v>1879</v>
      </c>
      <c r="G1098" s="135" t="s">
        <v>605</v>
      </c>
      <c r="H1098" s="204" t="str">
        <f>IF(Tabela2[[#This Row],[Valor já contrado (matriz)]]=0,"Prevista","Em contratação")</f>
        <v>Em contratação</v>
      </c>
      <c r="I1098" s="132" t="s">
        <v>1008</v>
      </c>
      <c r="J1098" s="132" t="s">
        <v>1323</v>
      </c>
      <c r="K1098" s="137">
        <v>1000</v>
      </c>
      <c r="L1098" s="132" t="s">
        <v>112</v>
      </c>
      <c r="M1098" s="138" t="s">
        <v>582</v>
      </c>
      <c r="N1098" s="210" t="str">
        <f>IF(Tabela2[[#This Row],[Tipo]]="matriz",VLOOKUP(Tabela2[[#This Row],[N. de ordem]],Estatísticas!$A$66:$B$1048576,2,FALSE),"")</f>
        <v/>
      </c>
    </row>
    <row r="1099" spans="2:14" ht="45.75" hidden="1">
      <c r="B1099" s="352">
        <v>315</v>
      </c>
      <c r="C1099" s="132" t="s">
        <v>991</v>
      </c>
      <c r="D1099" s="132" t="s">
        <v>180</v>
      </c>
      <c r="E1099" s="204" t="s">
        <v>1007</v>
      </c>
      <c r="F1099" s="132" t="s">
        <v>1880</v>
      </c>
      <c r="G1099" s="135" t="s">
        <v>605</v>
      </c>
      <c r="H1099" s="204" t="str">
        <f>IF(Tabela2[[#This Row],[Valor já contrado (matriz)]]=0,"Prevista","Em contratação")</f>
        <v>Em contratação</v>
      </c>
      <c r="I1099" s="132" t="s">
        <v>1008</v>
      </c>
      <c r="J1099" s="132" t="s">
        <v>1323</v>
      </c>
      <c r="K1099" s="137">
        <v>1920</v>
      </c>
      <c r="L1099" s="132" t="s">
        <v>112</v>
      </c>
      <c r="M1099" s="138" t="s">
        <v>582</v>
      </c>
      <c r="N1099" s="210" t="str">
        <f>IF(Tabela2[[#This Row],[Tipo]]="matriz",VLOOKUP(Tabela2[[#This Row],[N. de ordem]],Estatísticas!$A$66:$B$1048576,2,FALSE),"")</f>
        <v/>
      </c>
    </row>
    <row r="1100" spans="2:14" ht="45.75" hidden="1">
      <c r="B1100" s="352">
        <v>315</v>
      </c>
      <c r="C1100" s="132" t="s">
        <v>991</v>
      </c>
      <c r="D1100" s="132" t="s">
        <v>180</v>
      </c>
      <c r="E1100" s="204" t="s">
        <v>1007</v>
      </c>
      <c r="F1100" s="132" t="s">
        <v>1881</v>
      </c>
      <c r="G1100" s="135" t="s">
        <v>605</v>
      </c>
      <c r="H1100" s="204" t="str">
        <f>IF(Tabela2[[#This Row],[Valor já contrado (matriz)]]=0,"Prevista","Em contratação")</f>
        <v>Em contratação</v>
      </c>
      <c r="I1100" s="132" t="s">
        <v>1008</v>
      </c>
      <c r="J1100" s="132" t="s">
        <v>1323</v>
      </c>
      <c r="K1100" s="137">
        <v>1920</v>
      </c>
      <c r="L1100" s="132" t="s">
        <v>112</v>
      </c>
      <c r="M1100" s="138" t="s">
        <v>582</v>
      </c>
      <c r="N1100" s="210" t="str">
        <f>IF(Tabela2[[#This Row],[Tipo]]="matriz",VLOOKUP(Tabela2[[#This Row],[N. de ordem]],Estatísticas!$A$66:$B$1048576,2,FALSE),"")</f>
        <v/>
      </c>
    </row>
    <row r="1101" spans="2:14" ht="45.75" hidden="1">
      <c r="B1101" s="352">
        <v>315</v>
      </c>
      <c r="C1101" s="132" t="s">
        <v>991</v>
      </c>
      <c r="D1101" s="132" t="s">
        <v>180</v>
      </c>
      <c r="E1101" s="204" t="s">
        <v>1007</v>
      </c>
      <c r="F1101" s="132" t="s">
        <v>1882</v>
      </c>
      <c r="G1101" s="135" t="s">
        <v>605</v>
      </c>
      <c r="H1101" s="204" t="str">
        <f>IF(Tabela2[[#This Row],[Valor já contrado (matriz)]]=0,"Prevista","Em contratação")</f>
        <v>Em contratação</v>
      </c>
      <c r="I1101" s="132" t="s">
        <v>1008</v>
      </c>
      <c r="J1101" s="132" t="s">
        <v>1323</v>
      </c>
      <c r="K1101" s="137">
        <v>1000</v>
      </c>
      <c r="L1101" s="132" t="s">
        <v>112</v>
      </c>
      <c r="M1101" s="138" t="s">
        <v>582</v>
      </c>
      <c r="N1101" s="210" t="str">
        <f>IF(Tabela2[[#This Row],[Tipo]]="matriz",VLOOKUP(Tabela2[[#This Row],[N. de ordem]],Estatísticas!$A$66:$B$1048576,2,FALSE),"")</f>
        <v/>
      </c>
    </row>
    <row r="1102" spans="2:14" ht="45.75" hidden="1">
      <c r="B1102" s="352">
        <v>315</v>
      </c>
      <c r="C1102" s="132" t="s">
        <v>991</v>
      </c>
      <c r="D1102" s="132" t="s">
        <v>180</v>
      </c>
      <c r="E1102" s="204" t="s">
        <v>1007</v>
      </c>
      <c r="F1102" s="132" t="s">
        <v>1883</v>
      </c>
      <c r="G1102" s="135" t="s">
        <v>605</v>
      </c>
      <c r="H1102" s="204" t="str">
        <f>IF(Tabela2[[#This Row],[Valor já contrado (matriz)]]=0,"Prevista","Em contratação")</f>
        <v>Em contratação</v>
      </c>
      <c r="I1102" s="132" t="s">
        <v>1008</v>
      </c>
      <c r="J1102" s="132" t="s">
        <v>1323</v>
      </c>
      <c r="K1102" s="137">
        <v>1920</v>
      </c>
      <c r="L1102" s="132" t="s">
        <v>112</v>
      </c>
      <c r="M1102" s="138" t="s">
        <v>582</v>
      </c>
      <c r="N1102" s="210" t="str">
        <f>IF(Tabela2[[#This Row],[Tipo]]="matriz",VLOOKUP(Tabela2[[#This Row],[N. de ordem]],Estatísticas!$A$66:$B$1048576,2,FALSE),"")</f>
        <v/>
      </c>
    </row>
    <row r="1103" spans="2:14" ht="45.75" hidden="1">
      <c r="B1103" s="352">
        <v>315</v>
      </c>
      <c r="C1103" s="132" t="s">
        <v>991</v>
      </c>
      <c r="D1103" s="132" t="s">
        <v>180</v>
      </c>
      <c r="E1103" s="204" t="s">
        <v>1007</v>
      </c>
      <c r="F1103" s="132" t="s">
        <v>1884</v>
      </c>
      <c r="G1103" s="135" t="s">
        <v>605</v>
      </c>
      <c r="H1103" s="204" t="str">
        <f>IF(Tabela2[[#This Row],[Valor já contrado (matriz)]]=0,"Prevista","Em contratação")</f>
        <v>Em contratação</v>
      </c>
      <c r="I1103" s="132" t="s">
        <v>1008</v>
      </c>
      <c r="J1103" s="132" t="s">
        <v>1323</v>
      </c>
      <c r="K1103" s="137">
        <v>1920</v>
      </c>
      <c r="L1103" s="132" t="s">
        <v>112</v>
      </c>
      <c r="M1103" s="138" t="s">
        <v>582</v>
      </c>
      <c r="N1103" s="210" t="str">
        <f>IF(Tabela2[[#This Row],[Tipo]]="matriz",VLOOKUP(Tabela2[[#This Row],[N. de ordem]],Estatísticas!$A$66:$B$1048576,2,FALSE),"")</f>
        <v/>
      </c>
    </row>
    <row r="1104" spans="2:14" ht="45.75" hidden="1">
      <c r="B1104" s="352">
        <v>315</v>
      </c>
      <c r="C1104" s="132" t="s">
        <v>991</v>
      </c>
      <c r="D1104" s="132" t="s">
        <v>180</v>
      </c>
      <c r="E1104" s="204" t="s">
        <v>1007</v>
      </c>
      <c r="F1104" s="132" t="s">
        <v>1885</v>
      </c>
      <c r="G1104" s="135" t="s">
        <v>605</v>
      </c>
      <c r="H1104" s="204" t="str">
        <f>IF(Tabela2[[#This Row],[Valor já contrado (matriz)]]=0,"Prevista","Em contratação")</f>
        <v>Em contratação</v>
      </c>
      <c r="I1104" s="132" t="s">
        <v>1008</v>
      </c>
      <c r="J1104" s="132" t="s">
        <v>1323</v>
      </c>
      <c r="K1104" s="137">
        <v>1000</v>
      </c>
      <c r="L1104" s="132" t="s">
        <v>112</v>
      </c>
      <c r="M1104" s="138" t="s">
        <v>582</v>
      </c>
      <c r="N1104" s="210" t="str">
        <f>IF(Tabela2[[#This Row],[Tipo]]="matriz",VLOOKUP(Tabela2[[#This Row],[N. de ordem]],Estatísticas!$A$66:$B$1048576,2,FALSE),"")</f>
        <v/>
      </c>
    </row>
    <row r="1105" spans="2:14" ht="45.75" hidden="1">
      <c r="B1105" s="352">
        <v>315</v>
      </c>
      <c r="C1105" s="132" t="s">
        <v>991</v>
      </c>
      <c r="D1105" s="132" t="s">
        <v>180</v>
      </c>
      <c r="E1105" s="204" t="s">
        <v>1007</v>
      </c>
      <c r="F1105" s="132" t="s">
        <v>1886</v>
      </c>
      <c r="G1105" s="135" t="s">
        <v>605</v>
      </c>
      <c r="H1105" s="204" t="str">
        <f>IF(Tabela2[[#This Row],[Valor já contrado (matriz)]]=0,"Prevista","Em contratação")</f>
        <v>Em contratação</v>
      </c>
      <c r="I1105" s="132" t="s">
        <v>1008</v>
      </c>
      <c r="J1105" s="132" t="s">
        <v>1323</v>
      </c>
      <c r="K1105" s="137">
        <v>1000</v>
      </c>
      <c r="L1105" s="132" t="s">
        <v>112</v>
      </c>
      <c r="M1105" s="138" t="s">
        <v>582</v>
      </c>
      <c r="N1105" s="210" t="str">
        <f>IF(Tabela2[[#This Row],[Tipo]]="matriz",VLOOKUP(Tabela2[[#This Row],[N. de ordem]],Estatísticas!$A$66:$B$1048576,2,FALSE),"")</f>
        <v/>
      </c>
    </row>
    <row r="1106" spans="2:14" ht="45.75" hidden="1">
      <c r="B1106" s="352">
        <v>316</v>
      </c>
      <c r="C1106" s="132" t="s">
        <v>993</v>
      </c>
      <c r="D1106" s="132" t="s">
        <v>180</v>
      </c>
      <c r="E1106" s="204" t="s">
        <v>1007</v>
      </c>
      <c r="F1106" s="140"/>
      <c r="G1106" s="135" t="s">
        <v>589</v>
      </c>
      <c r="H1106" s="204" t="str">
        <f>IF(Tabela2[[#This Row],[Valor já contrado (matriz)]]=0,"Prevista","Em contratação")</f>
        <v>Em contratação</v>
      </c>
      <c r="I1106" s="132" t="s">
        <v>1008</v>
      </c>
      <c r="J1106" s="132" t="s">
        <v>1887</v>
      </c>
      <c r="K1106" s="137">
        <v>43492.9</v>
      </c>
      <c r="L1106" s="132" t="s">
        <v>112</v>
      </c>
      <c r="M1106" s="138" t="s">
        <v>582</v>
      </c>
      <c r="N1106" s="210">
        <f>IF(Tabela2[[#This Row],[Tipo]]="matriz",VLOOKUP(Tabela2[[#This Row],[N. de ordem]],Estatísticas!$A$66:$B$1048576,2,FALSE),"")</f>
        <v>12544</v>
      </c>
    </row>
    <row r="1107" spans="2:14" ht="45.75" hidden="1">
      <c r="B1107" s="352">
        <v>316</v>
      </c>
      <c r="C1107" s="132" t="s">
        <v>993</v>
      </c>
      <c r="D1107" s="132" t="s">
        <v>180</v>
      </c>
      <c r="E1107" s="204" t="s">
        <v>1007</v>
      </c>
      <c r="F1107" s="140" t="s">
        <v>1888</v>
      </c>
      <c r="G1107" s="135" t="s">
        <v>605</v>
      </c>
      <c r="H1107" s="204" t="str">
        <f>IF(Tabela2[[#This Row],[Valor já contrado (matriz)]]=0,"Prevista","Em contratação")</f>
        <v>Em contratação</v>
      </c>
      <c r="I1107" s="132" t="s">
        <v>1008</v>
      </c>
      <c r="J1107" s="132" t="s">
        <v>1646</v>
      </c>
      <c r="K1107" s="137">
        <v>728</v>
      </c>
      <c r="L1107" s="132" t="s">
        <v>112</v>
      </c>
      <c r="M1107" s="138" t="s">
        <v>582</v>
      </c>
      <c r="N1107" s="210" t="str">
        <f>IF(Tabela2[[#This Row],[Tipo]]="matriz",VLOOKUP(Tabela2[[#This Row],[N. de ordem]],Estatísticas!$A$66:$B$1048576,2,FALSE),"")</f>
        <v/>
      </c>
    </row>
    <row r="1108" spans="2:14" ht="45.75" hidden="1">
      <c r="B1108" s="352">
        <v>316</v>
      </c>
      <c r="C1108" s="132" t="s">
        <v>993</v>
      </c>
      <c r="D1108" s="132" t="s">
        <v>180</v>
      </c>
      <c r="E1108" s="204" t="s">
        <v>1007</v>
      </c>
      <c r="F1108" s="140" t="s">
        <v>1889</v>
      </c>
      <c r="G1108" s="135" t="s">
        <v>605</v>
      </c>
      <c r="H1108" s="204" t="str">
        <f>IF(Tabela2[[#This Row],[Valor já contrado (matriz)]]=0,"Prevista","Em contratação")</f>
        <v>Em contratação</v>
      </c>
      <c r="I1108" s="132" t="s">
        <v>1008</v>
      </c>
      <c r="J1108" s="132" t="s">
        <v>1738</v>
      </c>
      <c r="K1108" s="137">
        <v>2600</v>
      </c>
      <c r="L1108" s="132" t="s">
        <v>112</v>
      </c>
      <c r="M1108" s="138" t="s">
        <v>582</v>
      </c>
      <c r="N1108" s="210" t="str">
        <f>IF(Tabela2[[#This Row],[Tipo]]="matriz",VLOOKUP(Tabela2[[#This Row],[N. de ordem]],Estatísticas!$A$66:$B$1048576,2,FALSE),"")</f>
        <v/>
      </c>
    </row>
    <row r="1109" spans="2:14" ht="45.75" hidden="1">
      <c r="B1109" s="352">
        <v>316</v>
      </c>
      <c r="C1109" s="132" t="s">
        <v>993</v>
      </c>
      <c r="D1109" s="132" t="s">
        <v>180</v>
      </c>
      <c r="E1109" s="204" t="s">
        <v>1007</v>
      </c>
      <c r="F1109" s="140" t="s">
        <v>1890</v>
      </c>
      <c r="G1109" s="135" t="s">
        <v>605</v>
      </c>
      <c r="H1109" s="204" t="str">
        <f>IF(Tabela2[[#This Row],[Valor já contrado (matriz)]]=0,"Prevista","Em contratação")</f>
        <v>Em contratação</v>
      </c>
      <c r="I1109" s="132" t="s">
        <v>1008</v>
      </c>
      <c r="J1109" s="132" t="s">
        <v>1533</v>
      </c>
      <c r="K1109" s="137">
        <v>1008</v>
      </c>
      <c r="L1109" s="132" t="s">
        <v>112</v>
      </c>
      <c r="M1109" s="138" t="s">
        <v>582</v>
      </c>
      <c r="N1109" s="210" t="str">
        <f>IF(Tabela2[[#This Row],[Tipo]]="matriz",VLOOKUP(Tabela2[[#This Row],[N. de ordem]],Estatísticas!$A$66:$B$1048576,2,FALSE),"")</f>
        <v/>
      </c>
    </row>
    <row r="1110" spans="2:14" ht="45.75" hidden="1">
      <c r="B1110" s="352">
        <v>316</v>
      </c>
      <c r="C1110" s="132" t="s">
        <v>993</v>
      </c>
      <c r="D1110" s="132" t="s">
        <v>180</v>
      </c>
      <c r="E1110" s="204" t="s">
        <v>1007</v>
      </c>
      <c r="F1110" s="204" t="s">
        <v>1891</v>
      </c>
      <c r="G1110" s="135" t="s">
        <v>605</v>
      </c>
      <c r="H1110" s="204" t="str">
        <f>IF(Tabela2[[#This Row],[Valor já contrado (matriz)]]=0,"Prevista","Em contratação")</f>
        <v>Em contratação</v>
      </c>
      <c r="I1110" s="132" t="s">
        <v>1008</v>
      </c>
      <c r="J1110" s="132" t="s">
        <v>1411</v>
      </c>
      <c r="K1110" s="137">
        <v>3600</v>
      </c>
      <c r="L1110" s="132" t="s">
        <v>112</v>
      </c>
      <c r="M1110" s="138" t="s">
        <v>582</v>
      </c>
      <c r="N1110" s="210" t="str">
        <f>IF(Tabela2[[#This Row],[Tipo]]="matriz",VLOOKUP(Tabela2[[#This Row],[N. de ordem]],Estatísticas!$A$66:$B$1048576,2,FALSE),"")</f>
        <v/>
      </c>
    </row>
    <row r="1111" spans="2:14" ht="45.75" hidden="1">
      <c r="B1111" s="352">
        <v>316</v>
      </c>
      <c r="C1111" s="132" t="s">
        <v>993</v>
      </c>
      <c r="D1111" s="132" t="s">
        <v>180</v>
      </c>
      <c r="E1111" s="204" t="s">
        <v>1007</v>
      </c>
      <c r="F1111" s="204" t="s">
        <v>1892</v>
      </c>
      <c r="G1111" s="135" t="s">
        <v>605</v>
      </c>
      <c r="H1111" s="204" t="str">
        <f>IF(Tabela2[[#This Row],[Valor já contrado (matriz)]]=0,"Prevista","Em contratação")</f>
        <v>Em contratação</v>
      </c>
      <c r="I1111" s="132" t="s">
        <v>1008</v>
      </c>
      <c r="J1111" s="132" t="s">
        <v>1533</v>
      </c>
      <c r="K1111" s="137">
        <v>1008</v>
      </c>
      <c r="L1111" s="132" t="s">
        <v>112</v>
      </c>
      <c r="M1111" s="138" t="s">
        <v>582</v>
      </c>
      <c r="N1111" s="210" t="str">
        <f>IF(Tabela2[[#This Row],[Tipo]]="matriz",VLOOKUP(Tabela2[[#This Row],[N. de ordem]],Estatísticas!$A$66:$B$1048576,2,FALSE),"")</f>
        <v/>
      </c>
    </row>
    <row r="1112" spans="2:14" ht="45.75" hidden="1">
      <c r="B1112" s="352">
        <v>316</v>
      </c>
      <c r="C1112" s="132" t="s">
        <v>993</v>
      </c>
      <c r="D1112" s="132" t="s">
        <v>180</v>
      </c>
      <c r="E1112" s="204" t="s">
        <v>1007</v>
      </c>
      <c r="F1112" s="204" t="s">
        <v>1893</v>
      </c>
      <c r="G1112" s="135" t="s">
        <v>605</v>
      </c>
      <c r="H1112" s="204" t="str">
        <f>IF(Tabela2[[#This Row],[Valor já contrado (matriz)]]=0,"Prevista","Em contratação")</f>
        <v>Em contratação</v>
      </c>
      <c r="I1112" s="132" t="s">
        <v>1008</v>
      </c>
      <c r="J1112" s="132" t="s">
        <v>1411</v>
      </c>
      <c r="K1112" s="137">
        <v>3600</v>
      </c>
      <c r="L1112" s="132" t="s">
        <v>112</v>
      </c>
      <c r="M1112" s="138" t="s">
        <v>582</v>
      </c>
      <c r="N1112" s="210" t="str">
        <f>IF(Tabela2[[#This Row],[Tipo]]="matriz",VLOOKUP(Tabela2[[#This Row],[N. de ordem]],Estatísticas!$A$66:$B$1048576,2,FALSE),"")</f>
        <v/>
      </c>
    </row>
    <row r="1113" spans="2:14" ht="45.75" hidden="1">
      <c r="B1113" s="352">
        <v>317</v>
      </c>
      <c r="C1113" s="132" t="s">
        <v>995</v>
      </c>
      <c r="D1113" s="132" t="s">
        <v>180</v>
      </c>
      <c r="E1113" s="204" t="s">
        <v>1007</v>
      </c>
      <c r="F1113" s="132"/>
      <c r="G1113" s="135" t="s">
        <v>589</v>
      </c>
      <c r="H1113" s="204" t="str">
        <f>IF(Tabela2[[#This Row],[Valor já contrado (matriz)]]=0,"Prevista","Em contratação")</f>
        <v>Em contratação</v>
      </c>
      <c r="I1113" s="132" t="s">
        <v>1008</v>
      </c>
      <c r="J1113" s="132" t="s">
        <v>1894</v>
      </c>
      <c r="K1113" s="137">
        <v>26878.5</v>
      </c>
      <c r="L1113" s="132" t="s">
        <v>112</v>
      </c>
      <c r="M1113" s="138" t="s">
        <v>582</v>
      </c>
      <c r="N1113" s="210">
        <f>IF(Tabela2[[#This Row],[Tipo]]="matriz",VLOOKUP(Tabela2[[#This Row],[N. de ordem]],Estatísticas!$A$66:$B$1048576,2,FALSE),"")</f>
        <v>11130</v>
      </c>
    </row>
    <row r="1114" spans="2:14" ht="45.75" hidden="1">
      <c r="B1114" s="352">
        <v>317</v>
      </c>
      <c r="C1114" s="132" t="s">
        <v>995</v>
      </c>
      <c r="D1114" s="132" t="s">
        <v>180</v>
      </c>
      <c r="E1114" s="204" t="s">
        <v>1007</v>
      </c>
      <c r="F1114" s="132" t="s">
        <v>1895</v>
      </c>
      <c r="G1114" s="135" t="s">
        <v>605</v>
      </c>
      <c r="H1114" s="204" t="str">
        <f>IF(Tabela2[[#This Row],[Valor já contrado (matriz)]]=0,"Prevista","Em contratação")</f>
        <v>Em contratação</v>
      </c>
      <c r="I1114" s="132" t="s">
        <v>1008</v>
      </c>
      <c r="J1114" s="132" t="s">
        <v>1503</v>
      </c>
      <c r="K1114" s="137">
        <v>1750</v>
      </c>
      <c r="L1114" s="132" t="s">
        <v>112</v>
      </c>
      <c r="M1114" s="138" t="s">
        <v>582</v>
      </c>
      <c r="N1114" s="210" t="str">
        <f>IF(Tabela2[[#This Row],[Tipo]]="matriz",VLOOKUP(Tabela2[[#This Row],[N. de ordem]],Estatísticas!$A$66:$B$1048576,2,FALSE),"")</f>
        <v/>
      </c>
    </row>
    <row r="1115" spans="2:14" ht="45.75" hidden="1">
      <c r="B1115" s="352">
        <v>317</v>
      </c>
      <c r="C1115" s="132" t="s">
        <v>995</v>
      </c>
      <c r="D1115" s="132" t="s">
        <v>180</v>
      </c>
      <c r="E1115" s="204" t="s">
        <v>1007</v>
      </c>
      <c r="F1115" s="132" t="s">
        <v>1896</v>
      </c>
      <c r="G1115" s="135" t="s">
        <v>605</v>
      </c>
      <c r="H1115" s="204" t="str">
        <f>IF(Tabela2[[#This Row],[Valor já contrado (matriz)]]=0,"Prevista","Em contratação")</f>
        <v>Em contratação</v>
      </c>
      <c r="I1115" s="132" t="s">
        <v>1008</v>
      </c>
      <c r="J1115" s="132" t="s">
        <v>1320</v>
      </c>
      <c r="K1115" s="137">
        <v>1750</v>
      </c>
      <c r="L1115" s="132" t="s">
        <v>112</v>
      </c>
      <c r="M1115" s="138" t="s">
        <v>582</v>
      </c>
      <c r="N1115" s="210" t="str">
        <f>IF(Tabela2[[#This Row],[Tipo]]="matriz",VLOOKUP(Tabela2[[#This Row],[N. de ordem]],Estatísticas!$A$66:$B$1048576,2,FALSE),"")</f>
        <v/>
      </c>
    </row>
    <row r="1116" spans="2:14" ht="45.75" hidden="1">
      <c r="B1116" s="352">
        <v>317</v>
      </c>
      <c r="C1116" s="132" t="s">
        <v>995</v>
      </c>
      <c r="D1116" s="132" t="s">
        <v>180</v>
      </c>
      <c r="E1116" s="204" t="s">
        <v>1007</v>
      </c>
      <c r="F1116" s="132" t="s">
        <v>1897</v>
      </c>
      <c r="G1116" s="135" t="s">
        <v>605</v>
      </c>
      <c r="H1116" s="204" t="str">
        <f>IF(Tabela2[[#This Row],[Valor já contrado (matriz)]]=0,"Prevista","Em contratação")</f>
        <v>Em contratação</v>
      </c>
      <c r="I1116" s="132" t="s">
        <v>1008</v>
      </c>
      <c r="J1116" s="132" t="s">
        <v>1420</v>
      </c>
      <c r="K1116" s="137">
        <v>1960</v>
      </c>
      <c r="L1116" s="132" t="s">
        <v>112</v>
      </c>
      <c r="M1116" s="138" t="s">
        <v>582</v>
      </c>
      <c r="N1116" s="210" t="str">
        <f>IF(Tabela2[[#This Row],[Tipo]]="matriz",VLOOKUP(Tabela2[[#This Row],[N. de ordem]],Estatísticas!$A$66:$B$1048576,2,FALSE),"")</f>
        <v/>
      </c>
    </row>
    <row r="1117" spans="2:14" ht="45.75" hidden="1">
      <c r="B1117" s="352">
        <v>317</v>
      </c>
      <c r="C1117" s="132" t="s">
        <v>995</v>
      </c>
      <c r="D1117" s="132" t="s">
        <v>180</v>
      </c>
      <c r="E1117" s="204" t="s">
        <v>1007</v>
      </c>
      <c r="F1117" s="132" t="s">
        <v>1898</v>
      </c>
      <c r="G1117" s="135" t="s">
        <v>605</v>
      </c>
      <c r="H1117" s="204" t="str">
        <f>IF(Tabela2[[#This Row],[Valor já contrado (matriz)]]=0,"Prevista","Em contratação")</f>
        <v>Em contratação</v>
      </c>
      <c r="I1117" s="132" t="s">
        <v>1008</v>
      </c>
      <c r="J1117" s="132" t="s">
        <v>1420</v>
      </c>
      <c r="K1117" s="137">
        <v>1960</v>
      </c>
      <c r="L1117" s="132" t="s">
        <v>112</v>
      </c>
      <c r="M1117" s="138" t="s">
        <v>582</v>
      </c>
      <c r="N1117" s="210" t="str">
        <f>IF(Tabela2[[#This Row],[Tipo]]="matriz",VLOOKUP(Tabela2[[#This Row],[N. de ordem]],Estatísticas!$A$66:$B$1048576,2,FALSE),"")</f>
        <v/>
      </c>
    </row>
    <row r="1118" spans="2:14" ht="45.75" hidden="1">
      <c r="B1118" s="352">
        <v>317</v>
      </c>
      <c r="C1118" s="132" t="s">
        <v>995</v>
      </c>
      <c r="D1118" s="132" t="s">
        <v>180</v>
      </c>
      <c r="E1118" s="204" t="s">
        <v>1007</v>
      </c>
      <c r="F1118" s="132" t="s">
        <v>1899</v>
      </c>
      <c r="G1118" s="135" t="s">
        <v>605</v>
      </c>
      <c r="H1118" s="204" t="str">
        <f>IF(Tabela2[[#This Row],[Valor já contrado (matriz)]]=0,"Prevista","Em contratação")</f>
        <v>Em contratação</v>
      </c>
      <c r="I1118" s="132" t="s">
        <v>1008</v>
      </c>
      <c r="J1118" s="132" t="s">
        <v>1420</v>
      </c>
      <c r="K1118" s="137">
        <v>1960</v>
      </c>
      <c r="L1118" s="132" t="s">
        <v>112</v>
      </c>
      <c r="M1118" s="138" t="s">
        <v>582</v>
      </c>
      <c r="N1118" s="210" t="str">
        <f>IF(Tabela2[[#This Row],[Tipo]]="matriz",VLOOKUP(Tabela2[[#This Row],[N. de ordem]],Estatísticas!$A$66:$B$1048576,2,FALSE),"")</f>
        <v/>
      </c>
    </row>
    <row r="1119" spans="2:14" ht="45.75" hidden="1">
      <c r="B1119" s="352">
        <v>317</v>
      </c>
      <c r="C1119" s="132" t="s">
        <v>995</v>
      </c>
      <c r="D1119" s="132" t="s">
        <v>180</v>
      </c>
      <c r="E1119" s="204" t="s">
        <v>1007</v>
      </c>
      <c r="F1119" s="132" t="s">
        <v>1900</v>
      </c>
      <c r="G1119" s="135" t="s">
        <v>605</v>
      </c>
      <c r="H1119" s="204" t="str">
        <f>IF(Tabela2[[#This Row],[Valor já contrado (matriz)]]=0,"Prevista","Em contratação")</f>
        <v>Em contratação</v>
      </c>
      <c r="I1119" s="132" t="s">
        <v>1008</v>
      </c>
      <c r="J1119" s="132" t="s">
        <v>1503</v>
      </c>
      <c r="K1119" s="137">
        <v>1750</v>
      </c>
      <c r="L1119" s="132" t="s">
        <v>112</v>
      </c>
      <c r="M1119" s="138" t="s">
        <v>582</v>
      </c>
      <c r="N1119" s="210" t="str">
        <f>IF(Tabela2[[#This Row],[Tipo]]="matriz",VLOOKUP(Tabela2[[#This Row],[N. de ordem]],Estatísticas!$A$66:$B$1048576,2,FALSE),"")</f>
        <v/>
      </c>
    </row>
    <row r="1120" spans="2:14" ht="45.75" hidden="1">
      <c r="B1120" s="352">
        <v>318</v>
      </c>
      <c r="C1120" s="132" t="s">
        <v>918</v>
      </c>
      <c r="D1120" s="132" t="s">
        <v>180</v>
      </c>
      <c r="E1120" s="204" t="s">
        <v>1007</v>
      </c>
      <c r="F1120" s="132"/>
      <c r="G1120" s="135" t="s">
        <v>589</v>
      </c>
      <c r="H1120" s="204" t="str">
        <f>IF(Tabela2[[#This Row],[Valor já contrado (matriz)]]=0,"Prevista","Em contratação")</f>
        <v>Em contratação</v>
      </c>
      <c r="I1120" s="132" t="s">
        <v>1008</v>
      </c>
      <c r="J1120" s="133" t="s">
        <v>1643</v>
      </c>
      <c r="K1120" s="136">
        <v>14135.61</v>
      </c>
      <c r="L1120" s="132" t="s">
        <v>112</v>
      </c>
      <c r="M1120" s="138" t="s">
        <v>582</v>
      </c>
      <c r="N1120" s="210">
        <f>IF(Tabela2[[#This Row],[Tipo]]="matriz",VLOOKUP(Tabela2[[#This Row],[N. de ordem]],Estatísticas!$A$66:$B$1048576,2,FALSE),"")</f>
        <v>38367.199999999997</v>
      </c>
    </row>
    <row r="1121" spans="2:14" ht="45.75" hidden="1">
      <c r="B1121" s="352">
        <v>318</v>
      </c>
      <c r="C1121" s="132" t="s">
        <v>918</v>
      </c>
      <c r="D1121" s="132" t="s">
        <v>180</v>
      </c>
      <c r="E1121" s="204" t="s">
        <v>1007</v>
      </c>
      <c r="F1121" s="132" t="s">
        <v>1901</v>
      </c>
      <c r="G1121" s="135" t="s">
        <v>605</v>
      </c>
      <c r="H1121" s="204" t="str">
        <f>IF(Tabela2[[#This Row],[Valor já contrado (matriz)]]=0,"Prevista","Em contratação")</f>
        <v>Em contratação</v>
      </c>
      <c r="I1121" s="132" t="s">
        <v>1008</v>
      </c>
      <c r="J1121" s="132" t="s">
        <v>1902</v>
      </c>
      <c r="K1121" s="137">
        <v>2880</v>
      </c>
      <c r="L1121" s="132" t="s">
        <v>112</v>
      </c>
      <c r="M1121" s="138" t="s">
        <v>582</v>
      </c>
      <c r="N1121" s="210" t="str">
        <f>IF(Tabela2[[#This Row],[Tipo]]="matriz",VLOOKUP(Tabela2[[#This Row],[N. de ordem]],Estatísticas!$A$66:$B$1048576,2,FALSE),"")</f>
        <v/>
      </c>
    </row>
    <row r="1122" spans="2:14" ht="45.75" hidden="1">
      <c r="B1122" s="352">
        <v>318</v>
      </c>
      <c r="C1122" s="132" t="s">
        <v>918</v>
      </c>
      <c r="D1122" s="132" t="s">
        <v>180</v>
      </c>
      <c r="E1122" s="213" t="s">
        <v>1007</v>
      </c>
      <c r="F1122" s="132" t="s">
        <v>1903</v>
      </c>
      <c r="G1122" s="135" t="s">
        <v>605</v>
      </c>
      <c r="H1122" s="204" t="str">
        <f>IF(Tabela2[[#This Row],[Valor já contrado (matriz)]]=0,"Prevista","Em contratação")</f>
        <v>Em contratação</v>
      </c>
      <c r="I1122" s="141" t="s">
        <v>1008</v>
      </c>
      <c r="J1122" s="133" t="s">
        <v>1431</v>
      </c>
      <c r="K1122" s="136">
        <v>691.2</v>
      </c>
      <c r="L1122" s="132" t="s">
        <v>112</v>
      </c>
      <c r="M1122" s="138" t="s">
        <v>582</v>
      </c>
      <c r="N1122" s="210" t="str">
        <f>IF(Tabela2[[#This Row],[Tipo]]="matriz",VLOOKUP(Tabela2[[#This Row],[N. de ordem]],Estatísticas!$A$66:$B$1048576,2,FALSE),"")</f>
        <v/>
      </c>
    </row>
    <row r="1123" spans="2:14" ht="45.75" hidden="1">
      <c r="B1123" s="352">
        <v>318</v>
      </c>
      <c r="C1123" s="132" t="s">
        <v>918</v>
      </c>
      <c r="D1123" s="132" t="s">
        <v>180</v>
      </c>
      <c r="E1123" s="204" t="s">
        <v>1007</v>
      </c>
      <c r="F1123" s="132" t="s">
        <v>1904</v>
      </c>
      <c r="G1123" s="135" t="s">
        <v>605</v>
      </c>
      <c r="H1123" s="204" t="str">
        <f>IF(Tabela2[[#This Row],[Valor já contrado (matriz)]]=0,"Prevista","Em contratação")</f>
        <v>Em contratação</v>
      </c>
      <c r="I1123" s="132" t="s">
        <v>1008</v>
      </c>
      <c r="J1123" s="132" t="s">
        <v>1320</v>
      </c>
      <c r="K1123" s="137">
        <v>756</v>
      </c>
      <c r="L1123" s="132" t="s">
        <v>112</v>
      </c>
      <c r="M1123" s="138" t="s">
        <v>582</v>
      </c>
      <c r="N1123" s="210" t="str">
        <f>IF(Tabela2[[#This Row],[Tipo]]="matriz",VLOOKUP(Tabela2[[#This Row],[N. de ordem]],Estatísticas!$A$66:$B$1048576,2,FALSE),"")</f>
        <v/>
      </c>
    </row>
    <row r="1124" spans="2:14" ht="45.75" hidden="1">
      <c r="B1124" s="352">
        <v>318</v>
      </c>
      <c r="C1124" s="132" t="s">
        <v>918</v>
      </c>
      <c r="D1124" s="132" t="s">
        <v>180</v>
      </c>
      <c r="E1124" s="213" t="s">
        <v>1007</v>
      </c>
      <c r="F1124" s="134" t="s">
        <v>1905</v>
      </c>
      <c r="G1124" s="135" t="s">
        <v>605</v>
      </c>
      <c r="H1124" s="204" t="str">
        <f>IF(Tabela2[[#This Row],[Valor já contrado (matriz)]]=0,"Prevista","Em contratação")</f>
        <v>Em contratação</v>
      </c>
      <c r="I1124" s="141" t="s">
        <v>1008</v>
      </c>
      <c r="J1124" s="133" t="s">
        <v>1323</v>
      </c>
      <c r="K1124" s="136">
        <v>864</v>
      </c>
      <c r="L1124" s="132" t="s">
        <v>112</v>
      </c>
      <c r="M1124" s="138" t="s">
        <v>582</v>
      </c>
      <c r="N1124" s="210" t="str">
        <f>IF(Tabela2[[#This Row],[Tipo]]="matriz",VLOOKUP(Tabela2[[#This Row],[N. de ordem]],Estatísticas!$A$66:$B$1048576,2,FALSE),"")</f>
        <v/>
      </c>
    </row>
    <row r="1125" spans="2:14" ht="45.75" hidden="1">
      <c r="B1125" s="352">
        <v>318</v>
      </c>
      <c r="C1125" s="132" t="s">
        <v>918</v>
      </c>
      <c r="D1125" s="132" t="s">
        <v>180</v>
      </c>
      <c r="E1125" s="204" t="s">
        <v>1007</v>
      </c>
      <c r="F1125" s="132" t="s">
        <v>1901</v>
      </c>
      <c r="G1125" s="135" t="s">
        <v>605</v>
      </c>
      <c r="H1125" s="204" t="str">
        <f>IF(Tabela2[[#This Row],[Valor já contrado (matriz)]]=0,"Prevista","Em contratação")</f>
        <v>Em contratação</v>
      </c>
      <c r="I1125" s="132" t="s">
        <v>1008</v>
      </c>
      <c r="J1125" s="132" t="s">
        <v>1906</v>
      </c>
      <c r="K1125" s="137">
        <v>6480</v>
      </c>
      <c r="L1125" s="132" t="s">
        <v>112</v>
      </c>
      <c r="M1125" s="138" t="s">
        <v>582</v>
      </c>
      <c r="N1125" s="210" t="str">
        <f>IF(Tabela2[[#This Row],[Tipo]]="matriz",VLOOKUP(Tabela2[[#This Row],[N. de ordem]],Estatísticas!$A$66:$B$1048576,2,FALSE),"")</f>
        <v/>
      </c>
    </row>
    <row r="1126" spans="2:14" ht="45.75" hidden="1">
      <c r="B1126" s="352">
        <v>318</v>
      </c>
      <c r="C1126" s="132" t="s">
        <v>918</v>
      </c>
      <c r="D1126" s="132" t="s">
        <v>180</v>
      </c>
      <c r="E1126" s="204" t="s">
        <v>1007</v>
      </c>
      <c r="F1126" s="132" t="s">
        <v>1907</v>
      </c>
      <c r="G1126" s="135" t="s">
        <v>605</v>
      </c>
      <c r="H1126" s="204" t="str">
        <f>IF(Tabela2[[#This Row],[Valor já contrado (matriz)]]=0,"Prevista","Em contratação")</f>
        <v>Em contratação</v>
      </c>
      <c r="I1126" s="132" t="s">
        <v>1008</v>
      </c>
      <c r="J1126" s="132" t="s">
        <v>1323</v>
      </c>
      <c r="K1126" s="137">
        <v>864</v>
      </c>
      <c r="L1126" s="132" t="s">
        <v>112</v>
      </c>
      <c r="M1126" s="138" t="s">
        <v>582</v>
      </c>
      <c r="N1126" s="210" t="str">
        <f>IF(Tabela2[[#This Row],[Tipo]]="matriz",VLOOKUP(Tabela2[[#This Row],[N. de ordem]],Estatísticas!$A$66:$B$1048576,2,FALSE),"")</f>
        <v/>
      </c>
    </row>
    <row r="1127" spans="2:14" ht="45.75" hidden="1">
      <c r="B1127" s="352">
        <v>318</v>
      </c>
      <c r="C1127" s="132" t="s">
        <v>918</v>
      </c>
      <c r="D1127" s="132" t="s">
        <v>180</v>
      </c>
      <c r="E1127" s="204" t="s">
        <v>1007</v>
      </c>
      <c r="F1127" s="132" t="s">
        <v>1908</v>
      </c>
      <c r="G1127" s="135" t="s">
        <v>605</v>
      </c>
      <c r="H1127" s="204" t="str">
        <f>IF(Tabela2[[#This Row],[Valor já contrado (matriz)]]=0,"Prevista","Em contratação")</f>
        <v>Em contratação</v>
      </c>
      <c r="I1127" s="132" t="s">
        <v>1008</v>
      </c>
      <c r="J1127" s="132" t="s">
        <v>1323</v>
      </c>
      <c r="K1127" s="137">
        <v>864</v>
      </c>
      <c r="L1127" s="132" t="s">
        <v>112</v>
      </c>
      <c r="M1127" s="138" t="s">
        <v>582</v>
      </c>
      <c r="N1127" s="210" t="str">
        <f>IF(Tabela2[[#This Row],[Tipo]]="matriz",VLOOKUP(Tabela2[[#This Row],[N. de ordem]],Estatísticas!$A$66:$B$1048576,2,FALSE),"")</f>
        <v/>
      </c>
    </row>
    <row r="1128" spans="2:14" ht="45.75" hidden="1">
      <c r="B1128" s="352">
        <v>318</v>
      </c>
      <c r="C1128" s="132" t="s">
        <v>918</v>
      </c>
      <c r="D1128" s="132" t="s">
        <v>180</v>
      </c>
      <c r="E1128" s="204" t="s">
        <v>1007</v>
      </c>
      <c r="F1128" s="132" t="s">
        <v>1909</v>
      </c>
      <c r="G1128" s="135" t="s">
        <v>605</v>
      </c>
      <c r="H1128" s="204" t="str">
        <f>IF(Tabela2[[#This Row],[Valor já contrado (matriz)]]=0,"Prevista","Em contratação")</f>
        <v>Em contratação</v>
      </c>
      <c r="I1128" s="132" t="s">
        <v>1008</v>
      </c>
      <c r="J1128" s="132" t="s">
        <v>1323</v>
      </c>
      <c r="K1128" s="137">
        <v>864</v>
      </c>
      <c r="L1128" s="132" t="s">
        <v>112</v>
      </c>
      <c r="M1128" s="138" t="s">
        <v>582</v>
      </c>
      <c r="N1128" s="210" t="str">
        <f>IF(Tabela2[[#This Row],[Tipo]]="matriz",VLOOKUP(Tabela2[[#This Row],[N. de ordem]],Estatísticas!$A$66:$B$1048576,2,FALSE),"")</f>
        <v/>
      </c>
    </row>
    <row r="1129" spans="2:14" ht="45.75" hidden="1">
      <c r="B1129" s="352">
        <v>318</v>
      </c>
      <c r="C1129" s="132" t="s">
        <v>918</v>
      </c>
      <c r="D1129" s="132" t="s">
        <v>180</v>
      </c>
      <c r="E1129" s="204" t="s">
        <v>1007</v>
      </c>
      <c r="F1129" s="132" t="s">
        <v>1910</v>
      </c>
      <c r="G1129" s="135" t="s">
        <v>605</v>
      </c>
      <c r="H1129" s="204" t="str">
        <f>IF(Tabela2[[#This Row],[Valor já contrado (matriz)]]=0,"Prevista","Em contratação")</f>
        <v>Em contratação</v>
      </c>
      <c r="I1129" s="132" t="s">
        <v>1008</v>
      </c>
      <c r="J1129" s="132" t="s">
        <v>1323</v>
      </c>
      <c r="K1129" s="137">
        <v>864</v>
      </c>
      <c r="L1129" s="132" t="s">
        <v>112</v>
      </c>
      <c r="M1129" s="138" t="s">
        <v>582</v>
      </c>
      <c r="N1129" s="210" t="str">
        <f>IF(Tabela2[[#This Row],[Tipo]]="matriz",VLOOKUP(Tabela2[[#This Row],[N. de ordem]],Estatísticas!$A$66:$B$1048576,2,FALSE),"")</f>
        <v/>
      </c>
    </row>
    <row r="1130" spans="2:14" ht="45.75" hidden="1">
      <c r="B1130" s="352">
        <v>318</v>
      </c>
      <c r="C1130" s="132" t="s">
        <v>918</v>
      </c>
      <c r="D1130" s="132" t="s">
        <v>180</v>
      </c>
      <c r="E1130" s="204" t="s">
        <v>1007</v>
      </c>
      <c r="F1130" s="132" t="s">
        <v>1911</v>
      </c>
      <c r="G1130" s="135" t="s">
        <v>605</v>
      </c>
      <c r="H1130" s="204" t="str">
        <f>IF(Tabela2[[#This Row],[Valor já contrado (matriz)]]=0,"Prevista","Em contratação")</f>
        <v>Em contratação</v>
      </c>
      <c r="I1130" s="132" t="s">
        <v>1008</v>
      </c>
      <c r="J1130" s="132" t="s">
        <v>1323</v>
      </c>
      <c r="K1130" s="137">
        <v>864</v>
      </c>
      <c r="L1130" s="132" t="s">
        <v>112</v>
      </c>
      <c r="M1130" s="138" t="s">
        <v>582</v>
      </c>
      <c r="N1130" s="210" t="str">
        <f>IF(Tabela2[[#This Row],[Tipo]]="matriz",VLOOKUP(Tabela2[[#This Row],[N. de ordem]],Estatísticas!$A$66:$B$1048576,2,FALSE),"")</f>
        <v/>
      </c>
    </row>
    <row r="1131" spans="2:14" ht="45.75" hidden="1">
      <c r="B1131" s="352">
        <v>318</v>
      </c>
      <c r="C1131" s="132" t="s">
        <v>918</v>
      </c>
      <c r="D1131" s="132" t="s">
        <v>180</v>
      </c>
      <c r="E1131" s="204" t="s">
        <v>1007</v>
      </c>
      <c r="F1131" s="132" t="s">
        <v>1912</v>
      </c>
      <c r="G1131" s="135" t="s">
        <v>605</v>
      </c>
      <c r="H1131" s="204" t="str">
        <f>IF(Tabela2[[#This Row],[Valor já contrado (matriz)]]=0,"Prevista","Em contratação")</f>
        <v>Em contratação</v>
      </c>
      <c r="I1131" s="141" t="s">
        <v>1008</v>
      </c>
      <c r="J1131" s="133" t="s">
        <v>1323</v>
      </c>
      <c r="K1131" s="136">
        <v>864</v>
      </c>
      <c r="L1131" s="132" t="s">
        <v>112</v>
      </c>
      <c r="M1131" s="138" t="s">
        <v>582</v>
      </c>
      <c r="N1131" s="210" t="str">
        <f>IF(Tabela2[[#This Row],[Tipo]]="matriz",VLOOKUP(Tabela2[[#This Row],[N. de ordem]],Estatísticas!$A$66:$B$1048576,2,FALSE),"")</f>
        <v/>
      </c>
    </row>
    <row r="1132" spans="2:14" ht="45.75" hidden="1">
      <c r="B1132" s="352">
        <v>318</v>
      </c>
      <c r="C1132" s="132" t="s">
        <v>918</v>
      </c>
      <c r="D1132" s="132" t="s">
        <v>180</v>
      </c>
      <c r="E1132" s="204" t="s">
        <v>1007</v>
      </c>
      <c r="F1132" s="132" t="s">
        <v>1913</v>
      </c>
      <c r="G1132" s="135" t="s">
        <v>605</v>
      </c>
      <c r="H1132" s="204" t="str">
        <f>IF(Tabela2[[#This Row],[Valor já contrado (matriz)]]=0,"Prevista","Em contratação")</f>
        <v>Em contratação</v>
      </c>
      <c r="I1132" s="132" t="s">
        <v>1008</v>
      </c>
      <c r="J1132" s="132" t="s">
        <v>1323</v>
      </c>
      <c r="K1132" s="137">
        <v>864</v>
      </c>
      <c r="L1132" s="132" t="s">
        <v>112</v>
      </c>
      <c r="M1132" s="138" t="s">
        <v>582</v>
      </c>
      <c r="N1132" s="210" t="str">
        <f>IF(Tabela2[[#This Row],[Tipo]]="matriz",VLOOKUP(Tabela2[[#This Row],[N. de ordem]],Estatísticas!$A$66:$B$1048576,2,FALSE),"")</f>
        <v/>
      </c>
    </row>
    <row r="1133" spans="2:14" ht="45.75" hidden="1">
      <c r="B1133" s="352">
        <v>318</v>
      </c>
      <c r="C1133" s="132" t="s">
        <v>918</v>
      </c>
      <c r="D1133" s="132" t="s">
        <v>180</v>
      </c>
      <c r="E1133" s="204" t="s">
        <v>1007</v>
      </c>
      <c r="F1133" s="132" t="s">
        <v>1914</v>
      </c>
      <c r="G1133" s="135" t="s">
        <v>605</v>
      </c>
      <c r="H1133" s="204" t="str">
        <f>IF(Tabela2[[#This Row],[Valor já contrado (matriz)]]=0,"Prevista","Em contratação")</f>
        <v>Em contratação</v>
      </c>
      <c r="I1133" s="132" t="s">
        <v>1008</v>
      </c>
      <c r="J1133" s="132" t="s">
        <v>1323</v>
      </c>
      <c r="K1133" s="137">
        <v>864</v>
      </c>
      <c r="L1133" s="132" t="s">
        <v>112</v>
      </c>
      <c r="M1133" s="138" t="s">
        <v>582</v>
      </c>
      <c r="N1133" s="210" t="str">
        <f>IF(Tabela2[[#This Row],[Tipo]]="matriz",VLOOKUP(Tabela2[[#This Row],[N. de ordem]],Estatísticas!$A$66:$B$1048576,2,FALSE),"")</f>
        <v/>
      </c>
    </row>
    <row r="1134" spans="2:14" ht="45.75" hidden="1">
      <c r="B1134" s="352">
        <v>318</v>
      </c>
      <c r="C1134" s="132" t="s">
        <v>918</v>
      </c>
      <c r="D1134" s="132" t="s">
        <v>180</v>
      </c>
      <c r="E1134" s="204" t="s">
        <v>1007</v>
      </c>
      <c r="F1134" s="132" t="s">
        <v>1915</v>
      </c>
      <c r="G1134" s="135" t="s">
        <v>605</v>
      </c>
      <c r="H1134" s="204" t="str">
        <f>IF(Tabela2[[#This Row],[Valor já contrado (matriz)]]=0,"Prevista","Em contratação")</f>
        <v>Em contratação</v>
      </c>
      <c r="I1134" s="132" t="s">
        <v>1008</v>
      </c>
      <c r="J1134" s="133" t="s">
        <v>1323</v>
      </c>
      <c r="K1134" s="136">
        <v>864</v>
      </c>
      <c r="L1134" s="132" t="s">
        <v>112</v>
      </c>
      <c r="M1134" s="138" t="s">
        <v>582</v>
      </c>
      <c r="N1134" s="210" t="str">
        <f>IF(Tabela2[[#This Row],[Tipo]]="matriz",VLOOKUP(Tabela2[[#This Row],[N. de ordem]],Estatísticas!$A$66:$B$1048576,2,FALSE),"")</f>
        <v/>
      </c>
    </row>
    <row r="1135" spans="2:14" ht="45.75" hidden="1">
      <c r="B1135" s="352">
        <v>318</v>
      </c>
      <c r="C1135" s="132" t="s">
        <v>918</v>
      </c>
      <c r="D1135" s="132" t="s">
        <v>180</v>
      </c>
      <c r="E1135" s="204" t="s">
        <v>1007</v>
      </c>
      <c r="F1135" s="132" t="s">
        <v>1916</v>
      </c>
      <c r="G1135" s="135" t="s">
        <v>605</v>
      </c>
      <c r="H1135" s="204" t="str">
        <f>IF(Tabela2[[#This Row],[Valor já contrado (matriz)]]=0,"Prevista","Em contratação")</f>
        <v>Em contratação</v>
      </c>
      <c r="I1135" s="132" t="s">
        <v>1008</v>
      </c>
      <c r="J1135" s="132" t="s">
        <v>1323</v>
      </c>
      <c r="K1135" s="137">
        <v>864</v>
      </c>
      <c r="L1135" s="132" t="s">
        <v>112</v>
      </c>
      <c r="M1135" s="138" t="s">
        <v>582</v>
      </c>
      <c r="N1135" s="210" t="str">
        <f>IF(Tabela2[[#This Row],[Tipo]]="matriz",VLOOKUP(Tabela2[[#This Row],[N. de ordem]],Estatísticas!$A$66:$B$1048576,2,FALSE),"")</f>
        <v/>
      </c>
    </row>
    <row r="1136" spans="2:14" ht="45.75" hidden="1">
      <c r="B1136" s="352">
        <v>318</v>
      </c>
      <c r="C1136" s="132" t="s">
        <v>918</v>
      </c>
      <c r="D1136" s="132" t="s">
        <v>180</v>
      </c>
      <c r="E1136" s="204" t="s">
        <v>1007</v>
      </c>
      <c r="F1136" s="132" t="s">
        <v>1917</v>
      </c>
      <c r="G1136" s="135" t="s">
        <v>605</v>
      </c>
      <c r="H1136" s="204" t="str">
        <f>IF(Tabela2[[#This Row],[Valor já contrado (matriz)]]=0,"Prevista","Em contratação")</f>
        <v>Em contratação</v>
      </c>
      <c r="I1136" s="132" t="s">
        <v>1008</v>
      </c>
      <c r="J1136" s="133" t="s">
        <v>1323</v>
      </c>
      <c r="K1136" s="136">
        <v>864</v>
      </c>
      <c r="L1136" s="132" t="s">
        <v>112</v>
      </c>
      <c r="M1136" s="138" t="s">
        <v>582</v>
      </c>
      <c r="N1136" s="210" t="str">
        <f>IF(Tabela2[[#This Row],[Tipo]]="matriz",VLOOKUP(Tabela2[[#This Row],[N. de ordem]],Estatísticas!$A$66:$B$1048576,2,FALSE),"")</f>
        <v/>
      </c>
    </row>
    <row r="1137" spans="2:14" ht="45.75" hidden="1">
      <c r="B1137" s="352">
        <v>318</v>
      </c>
      <c r="C1137" s="132" t="s">
        <v>918</v>
      </c>
      <c r="D1137" s="132" t="s">
        <v>180</v>
      </c>
      <c r="E1137" s="204" t="s">
        <v>1007</v>
      </c>
      <c r="F1137" s="132" t="s">
        <v>1918</v>
      </c>
      <c r="G1137" s="135" t="s">
        <v>605</v>
      </c>
      <c r="H1137" s="204" t="str">
        <f>IF(Tabela2[[#This Row],[Valor já contrado (matriz)]]=0,"Prevista","Em contratação")</f>
        <v>Em contratação</v>
      </c>
      <c r="I1137" s="132" t="s">
        <v>1008</v>
      </c>
      <c r="J1137" s="132" t="s">
        <v>1323</v>
      </c>
      <c r="K1137" s="137">
        <v>864</v>
      </c>
      <c r="L1137" s="132" t="s">
        <v>112</v>
      </c>
      <c r="M1137" s="138" t="s">
        <v>582</v>
      </c>
      <c r="N1137" s="210" t="str">
        <f>IF(Tabela2[[#This Row],[Tipo]]="matriz",VLOOKUP(Tabela2[[#This Row],[N. de ordem]],Estatísticas!$A$66:$B$1048576,2,FALSE),"")</f>
        <v/>
      </c>
    </row>
    <row r="1138" spans="2:14" ht="45.75" hidden="1">
      <c r="B1138" s="352">
        <v>318</v>
      </c>
      <c r="C1138" s="132" t="s">
        <v>918</v>
      </c>
      <c r="D1138" s="132" t="s">
        <v>180</v>
      </c>
      <c r="E1138" s="204" t="s">
        <v>1007</v>
      </c>
      <c r="F1138" s="132" t="s">
        <v>1919</v>
      </c>
      <c r="G1138" s="135" t="s">
        <v>605</v>
      </c>
      <c r="H1138" s="204" t="str">
        <f>IF(Tabela2[[#This Row],[Valor já contrado (matriz)]]=0,"Prevista","Em contratação")</f>
        <v>Em contratação</v>
      </c>
      <c r="I1138" s="132" t="s">
        <v>1008</v>
      </c>
      <c r="J1138" s="132" t="s">
        <v>1323</v>
      </c>
      <c r="K1138" s="137">
        <v>864</v>
      </c>
      <c r="L1138" s="132" t="s">
        <v>112</v>
      </c>
      <c r="M1138" s="138" t="s">
        <v>582</v>
      </c>
      <c r="N1138" s="210" t="str">
        <f>IF(Tabela2[[#This Row],[Tipo]]="matriz",VLOOKUP(Tabela2[[#This Row],[N. de ordem]],Estatísticas!$A$66:$B$1048576,2,FALSE),"")</f>
        <v/>
      </c>
    </row>
    <row r="1139" spans="2:14" ht="45.75" hidden="1">
      <c r="B1139" s="352">
        <v>318</v>
      </c>
      <c r="C1139" s="132" t="s">
        <v>918</v>
      </c>
      <c r="D1139" s="132" t="s">
        <v>180</v>
      </c>
      <c r="E1139" s="204" t="s">
        <v>1007</v>
      </c>
      <c r="F1139" s="132" t="s">
        <v>1920</v>
      </c>
      <c r="G1139" s="135" t="s">
        <v>605</v>
      </c>
      <c r="H1139" s="204" t="str">
        <f>IF(Tabela2[[#This Row],[Valor já contrado (matriz)]]=0,"Prevista","Em contratação")</f>
        <v>Em contratação</v>
      </c>
      <c r="I1139" s="132" t="s">
        <v>1008</v>
      </c>
      <c r="J1139" s="132" t="s">
        <v>1323</v>
      </c>
      <c r="K1139" s="137">
        <v>864</v>
      </c>
      <c r="L1139" s="132" t="s">
        <v>112</v>
      </c>
      <c r="M1139" s="138" t="s">
        <v>582</v>
      </c>
      <c r="N1139" s="210" t="str">
        <f>IF(Tabela2[[#This Row],[Tipo]]="matriz",VLOOKUP(Tabela2[[#This Row],[N. de ordem]],Estatísticas!$A$66:$B$1048576,2,FALSE),"")</f>
        <v/>
      </c>
    </row>
    <row r="1140" spans="2:14" ht="45.75" hidden="1">
      <c r="B1140" s="352">
        <v>318</v>
      </c>
      <c r="C1140" s="132" t="s">
        <v>918</v>
      </c>
      <c r="D1140" s="132" t="s">
        <v>180</v>
      </c>
      <c r="E1140" s="204" t="s">
        <v>1007</v>
      </c>
      <c r="F1140" s="132" t="s">
        <v>1921</v>
      </c>
      <c r="G1140" s="135" t="s">
        <v>605</v>
      </c>
      <c r="H1140" s="204" t="str">
        <f>IF(Tabela2[[#This Row],[Valor já contrado (matriz)]]=0,"Prevista","Em contratação")</f>
        <v>Em contratação</v>
      </c>
      <c r="I1140" s="132" t="s">
        <v>1008</v>
      </c>
      <c r="J1140" s="132" t="s">
        <v>1323</v>
      </c>
      <c r="K1140" s="137">
        <v>1160</v>
      </c>
      <c r="L1140" s="132" t="s">
        <v>112</v>
      </c>
      <c r="M1140" s="138" t="s">
        <v>582</v>
      </c>
      <c r="N1140" s="210" t="str">
        <f>IF(Tabela2[[#This Row],[Tipo]]="matriz",VLOOKUP(Tabela2[[#This Row],[N. de ordem]],Estatísticas!$A$66:$B$1048576,2,FALSE),"")</f>
        <v/>
      </c>
    </row>
    <row r="1141" spans="2:14" ht="45.75" hidden="1">
      <c r="B1141" s="352">
        <v>318</v>
      </c>
      <c r="C1141" s="132" t="s">
        <v>918</v>
      </c>
      <c r="D1141" s="132" t="s">
        <v>180</v>
      </c>
      <c r="E1141" s="204" t="s">
        <v>1007</v>
      </c>
      <c r="F1141" s="132" t="s">
        <v>1922</v>
      </c>
      <c r="G1141" s="135" t="s">
        <v>605</v>
      </c>
      <c r="H1141" s="204" t="str">
        <f>IF(Tabela2[[#This Row],[Valor já contrado (matriz)]]=0,"Prevista","Em contratação")</f>
        <v>Em contratação</v>
      </c>
      <c r="I1141" s="132" t="s">
        <v>1008</v>
      </c>
      <c r="J1141" s="132" t="s">
        <v>1323</v>
      </c>
      <c r="K1141" s="137">
        <v>1160</v>
      </c>
      <c r="L1141" s="132" t="s">
        <v>112</v>
      </c>
      <c r="M1141" s="138" t="s">
        <v>582</v>
      </c>
      <c r="N1141" s="210" t="str">
        <f>IF(Tabela2[[#This Row],[Tipo]]="matriz",VLOOKUP(Tabela2[[#This Row],[N. de ordem]],Estatísticas!$A$66:$B$1048576,2,FALSE),"")</f>
        <v/>
      </c>
    </row>
    <row r="1142" spans="2:14" ht="45.75" hidden="1">
      <c r="B1142" s="352">
        <v>318</v>
      </c>
      <c r="C1142" s="132" t="s">
        <v>918</v>
      </c>
      <c r="D1142" s="132" t="s">
        <v>180</v>
      </c>
      <c r="E1142" s="213" t="s">
        <v>1007</v>
      </c>
      <c r="F1142" s="134" t="s">
        <v>1923</v>
      </c>
      <c r="G1142" s="135" t="s">
        <v>605</v>
      </c>
      <c r="H1142" s="204" t="str">
        <f>IF(Tabela2[[#This Row],[Valor já contrado (matriz)]]=0,"Prevista","Em contratação")</f>
        <v>Em contratação</v>
      </c>
      <c r="I1142" s="141" t="s">
        <v>1008</v>
      </c>
      <c r="J1142" s="133" t="s">
        <v>1323</v>
      </c>
      <c r="K1142" s="136">
        <v>1160</v>
      </c>
      <c r="L1142" s="132" t="s">
        <v>112</v>
      </c>
      <c r="M1142" s="138" t="s">
        <v>582</v>
      </c>
      <c r="N1142" s="210" t="str">
        <f>IF(Tabela2[[#This Row],[Tipo]]="matriz",VLOOKUP(Tabela2[[#This Row],[N. de ordem]],Estatísticas!$A$66:$B$1048576,2,FALSE),"")</f>
        <v/>
      </c>
    </row>
    <row r="1143" spans="2:14" ht="45.75" hidden="1">
      <c r="B1143" s="352">
        <v>318</v>
      </c>
      <c r="C1143" s="132" t="s">
        <v>918</v>
      </c>
      <c r="D1143" s="132" t="s">
        <v>180</v>
      </c>
      <c r="E1143" s="204" t="s">
        <v>1007</v>
      </c>
      <c r="F1143" s="132" t="s">
        <v>1924</v>
      </c>
      <c r="G1143" s="135" t="s">
        <v>605</v>
      </c>
      <c r="H1143" s="204" t="str">
        <f>IF(Tabela2[[#This Row],[Valor já contrado (matriz)]]=0,"Prevista","Em contratação")</f>
        <v>Em contratação</v>
      </c>
      <c r="I1143" s="132" t="s">
        <v>1008</v>
      </c>
      <c r="J1143" s="133" t="s">
        <v>1902</v>
      </c>
      <c r="K1143" s="136">
        <v>4640</v>
      </c>
      <c r="L1143" s="132" t="s">
        <v>112</v>
      </c>
      <c r="M1143" s="138" t="s">
        <v>582</v>
      </c>
      <c r="N1143" s="210" t="str">
        <f>IF(Tabela2[[#This Row],[Tipo]]="matriz",VLOOKUP(Tabela2[[#This Row],[N. de ordem]],Estatísticas!$A$66:$B$1048576,2,FALSE),"")</f>
        <v/>
      </c>
    </row>
    <row r="1144" spans="2:14" ht="45.75" hidden="1">
      <c r="B1144" s="352">
        <v>318</v>
      </c>
      <c r="C1144" s="132" t="s">
        <v>918</v>
      </c>
      <c r="D1144" s="132" t="s">
        <v>180</v>
      </c>
      <c r="E1144" s="204" t="s">
        <v>1007</v>
      </c>
      <c r="F1144" s="132" t="s">
        <v>1925</v>
      </c>
      <c r="G1144" s="135" t="s">
        <v>605</v>
      </c>
      <c r="H1144" s="204" t="str">
        <f>IF(Tabela2[[#This Row],[Valor já contrado (matriz)]]=0,"Prevista","Em contratação")</f>
        <v>Em contratação</v>
      </c>
      <c r="I1144" s="132" t="s">
        <v>1008</v>
      </c>
      <c r="J1144" s="132" t="s">
        <v>1906</v>
      </c>
      <c r="K1144" s="137">
        <v>6480</v>
      </c>
      <c r="L1144" s="132" t="s">
        <v>112</v>
      </c>
      <c r="M1144" s="138" t="s">
        <v>582</v>
      </c>
      <c r="N1144" s="210" t="str">
        <f>IF(Tabela2[[#This Row],[Tipo]]="matriz",VLOOKUP(Tabela2[[#This Row],[N. de ordem]],Estatísticas!$A$66:$B$1048576,2,FALSE),"")</f>
        <v/>
      </c>
    </row>
    <row r="1145" spans="2:14" ht="45.75" hidden="1">
      <c r="B1145" s="352">
        <v>319</v>
      </c>
      <c r="C1145" s="132" t="s">
        <v>857</v>
      </c>
      <c r="D1145" s="132" t="s">
        <v>180</v>
      </c>
      <c r="E1145" s="132" t="s">
        <v>1926</v>
      </c>
      <c r="F1145" s="139"/>
      <c r="G1145" s="135" t="s">
        <v>589</v>
      </c>
      <c r="H1145" s="204" t="str">
        <f>IF(Tabela2[[#This Row],[Valor já contrado (matriz)]]=0,"Prevista","Em contratação")</f>
        <v>Em contratação</v>
      </c>
      <c r="I1145" s="132" t="s">
        <v>1927</v>
      </c>
      <c r="J1145" s="132">
        <v>12</v>
      </c>
      <c r="K1145" s="137">
        <v>5682.16</v>
      </c>
      <c r="L1145" s="132" t="s">
        <v>141</v>
      </c>
      <c r="M1145" s="138" t="s">
        <v>582</v>
      </c>
      <c r="N1145" s="210">
        <f>IF(Tabela2[[#This Row],[Tipo]]="matriz",VLOOKUP(Tabela2[[#This Row],[N. de ordem]],Estatísticas!$A$66:$B$1048576,2,FALSE),"")</f>
        <v>4600</v>
      </c>
    </row>
    <row r="1146" spans="2:14" ht="45.75" hidden="1">
      <c r="B1146" s="352">
        <v>319</v>
      </c>
      <c r="C1146" s="132" t="s">
        <v>857</v>
      </c>
      <c r="D1146" s="132" t="s">
        <v>180</v>
      </c>
      <c r="E1146" s="132" t="s">
        <v>1926</v>
      </c>
      <c r="F1146" s="139" t="s">
        <v>1928</v>
      </c>
      <c r="G1146" s="135" t="s">
        <v>605</v>
      </c>
      <c r="H1146" s="204" t="str">
        <f>IF(Tabela2[[#This Row],[Valor já contrado (matriz)]]=0,"Prevista","Em contratação")</f>
        <v>Em contratação</v>
      </c>
      <c r="I1146" s="132" t="s">
        <v>1927</v>
      </c>
      <c r="J1146" s="132">
        <v>12</v>
      </c>
      <c r="K1146" s="137">
        <v>4600</v>
      </c>
      <c r="L1146" s="132" t="s">
        <v>141</v>
      </c>
      <c r="M1146" s="138" t="s">
        <v>582</v>
      </c>
      <c r="N1146" s="210" t="str">
        <f>IF(Tabela2[[#This Row],[Tipo]]="matriz",VLOOKUP(Tabela2[[#This Row],[N. de ordem]],Estatísticas!$A$66:$B$1048576,2,FALSE),"")</f>
        <v/>
      </c>
    </row>
    <row r="1147" spans="2:14" ht="45.75" hidden="1">
      <c r="B1147" s="352">
        <v>320</v>
      </c>
      <c r="C1147" s="132" t="s">
        <v>861</v>
      </c>
      <c r="D1147" s="132" t="s">
        <v>180</v>
      </c>
      <c r="E1147" s="132" t="s">
        <v>1926</v>
      </c>
      <c r="F1147" s="132"/>
      <c r="G1147" s="135" t="s">
        <v>589</v>
      </c>
      <c r="H1147" s="204" t="str">
        <f>IF(Tabela2[[#This Row],[Valor já contrado (matriz)]]=0,"Prevista","Em contratação")</f>
        <v>Em contratação</v>
      </c>
      <c r="I1147" s="132" t="s">
        <v>1927</v>
      </c>
      <c r="J1147" s="132">
        <v>12</v>
      </c>
      <c r="K1147" s="137">
        <v>5808</v>
      </c>
      <c r="L1147" s="132" t="s">
        <v>141</v>
      </c>
      <c r="M1147" s="138" t="s">
        <v>582</v>
      </c>
      <c r="N1147" s="210">
        <f>IF(Tabela2[[#This Row],[Tipo]]="matriz",VLOOKUP(Tabela2[[#This Row],[N. de ordem]],Estatísticas!$A$66:$B$1048576,2,FALSE),"")</f>
        <v>6600</v>
      </c>
    </row>
    <row r="1148" spans="2:14" ht="45.75" hidden="1">
      <c r="B1148" s="352">
        <v>320</v>
      </c>
      <c r="C1148" s="132" t="s">
        <v>861</v>
      </c>
      <c r="D1148" s="132" t="s">
        <v>180</v>
      </c>
      <c r="E1148" s="132" t="s">
        <v>1926</v>
      </c>
      <c r="F1148" s="132" t="s">
        <v>1929</v>
      </c>
      <c r="G1148" s="135" t="s">
        <v>605</v>
      </c>
      <c r="H1148" s="132" t="s">
        <v>626</v>
      </c>
      <c r="I1148" s="132" t="s">
        <v>1927</v>
      </c>
      <c r="J1148" s="132">
        <v>12</v>
      </c>
      <c r="K1148" s="137">
        <v>6600</v>
      </c>
      <c r="L1148" s="132" t="s">
        <v>141</v>
      </c>
      <c r="M1148" s="138" t="s">
        <v>582</v>
      </c>
      <c r="N1148" s="210" t="str">
        <f>IF(Tabela2[[#This Row],[Tipo]]="matriz",VLOOKUP(Tabela2[[#This Row],[N. de ordem]],Estatísticas!$A$66:$B$1048576,2,FALSE),"")</f>
        <v/>
      </c>
    </row>
    <row r="1149" spans="2:14" ht="45.75" hidden="1">
      <c r="B1149" s="352">
        <v>321</v>
      </c>
      <c r="C1149" s="132" t="s">
        <v>1033</v>
      </c>
      <c r="D1149" s="132" t="s">
        <v>180</v>
      </c>
      <c r="E1149" s="132" t="s">
        <v>1926</v>
      </c>
      <c r="F1149" s="132"/>
      <c r="G1149" s="135" t="s">
        <v>589</v>
      </c>
      <c r="H1149" s="204" t="str">
        <f>IF(Tabela2[[#This Row],[Valor já contrado (matriz)]]=0,"Prevista","Em contratação")</f>
        <v>Prevista</v>
      </c>
      <c r="I1149" s="132" t="s">
        <v>1927</v>
      </c>
      <c r="J1149" s="132">
        <v>12</v>
      </c>
      <c r="K1149" s="137">
        <v>13068</v>
      </c>
      <c r="L1149" s="132" t="s">
        <v>141</v>
      </c>
      <c r="M1149" s="138" t="s">
        <v>582</v>
      </c>
      <c r="N1149" s="210">
        <f>IF(Tabela2[[#This Row],[Tipo]]="matriz",VLOOKUP(Tabela2[[#This Row],[N. de ordem]],Estatísticas!$A$66:$B$1048576,2,FALSE),"")</f>
        <v>0</v>
      </c>
    </row>
    <row r="1150" spans="2:14" ht="45.75" hidden="1">
      <c r="B1150" s="352">
        <v>322</v>
      </c>
      <c r="C1150" s="132" t="s">
        <v>700</v>
      </c>
      <c r="D1150" s="132" t="s">
        <v>180</v>
      </c>
      <c r="E1150" s="132" t="s">
        <v>1926</v>
      </c>
      <c r="F1150" s="132"/>
      <c r="G1150" s="135" t="s">
        <v>589</v>
      </c>
      <c r="H1150" s="204" t="str">
        <f>IF(Tabela2[[#This Row],[Valor já contrado (matriz)]]=0,"Prevista","Em contratação")</f>
        <v>Em contratação</v>
      </c>
      <c r="I1150" s="132" t="s">
        <v>1927</v>
      </c>
      <c r="J1150" s="132">
        <v>12</v>
      </c>
      <c r="K1150" s="137">
        <v>5517.6</v>
      </c>
      <c r="L1150" s="132" t="s">
        <v>141</v>
      </c>
      <c r="M1150" s="138" t="s">
        <v>582</v>
      </c>
      <c r="N1150" s="210">
        <f>IF(Tabela2[[#This Row],[Tipo]]="matriz",VLOOKUP(Tabela2[[#This Row],[N. de ordem]],Estatísticas!$A$66:$B$1048576,2,FALSE),"")</f>
        <v>3120</v>
      </c>
    </row>
    <row r="1151" spans="2:14" ht="45.75" hidden="1">
      <c r="B1151" s="352">
        <v>322</v>
      </c>
      <c r="C1151" s="132" t="s">
        <v>700</v>
      </c>
      <c r="D1151" s="132" t="s">
        <v>180</v>
      </c>
      <c r="E1151" s="132" t="s">
        <v>1926</v>
      </c>
      <c r="F1151" s="132" t="s">
        <v>1930</v>
      </c>
      <c r="G1151" s="135" t="s">
        <v>605</v>
      </c>
      <c r="H1151" s="204" t="str">
        <f>IF(Tabela2[[#This Row],[Valor já contrado (matriz)]]=0,"Prevista","Em contratação")</f>
        <v>Em contratação</v>
      </c>
      <c r="I1151" s="132" t="s">
        <v>1927</v>
      </c>
      <c r="J1151" s="132">
        <v>12</v>
      </c>
      <c r="K1151" s="137">
        <v>3120</v>
      </c>
      <c r="L1151" s="132" t="s">
        <v>141</v>
      </c>
      <c r="M1151" s="138" t="s">
        <v>582</v>
      </c>
      <c r="N1151" s="210" t="str">
        <f>IF(Tabela2[[#This Row],[Tipo]]="matriz",VLOOKUP(Tabela2[[#This Row],[N. de ordem]],Estatísticas!$A$66:$B$1048576,2,FALSE),"")</f>
        <v/>
      </c>
    </row>
    <row r="1152" spans="2:14" ht="45.75" hidden="1">
      <c r="B1152" s="352">
        <v>323</v>
      </c>
      <c r="C1152" s="132" t="s">
        <v>1931</v>
      </c>
      <c r="D1152" s="132" t="s">
        <v>180</v>
      </c>
      <c r="E1152" s="132" t="s">
        <v>1926</v>
      </c>
      <c r="F1152" s="132"/>
      <c r="G1152" s="135" t="s">
        <v>589</v>
      </c>
      <c r="H1152" s="204" t="str">
        <f>IF(Tabela2[[#This Row],[Valor já contrado (matriz)]]=0,"Prevista","Em contratação")</f>
        <v>Prevista</v>
      </c>
      <c r="I1152" s="132" t="s">
        <v>1927</v>
      </c>
      <c r="J1152" s="132">
        <v>12</v>
      </c>
      <c r="K1152" s="137">
        <v>1593.57</v>
      </c>
      <c r="L1152" s="132" t="s">
        <v>141</v>
      </c>
      <c r="M1152" s="138" t="s">
        <v>582</v>
      </c>
      <c r="N1152" s="210">
        <f>IF(Tabela2[[#This Row],[Tipo]]="matriz",VLOOKUP(Tabela2[[#This Row],[N. de ordem]],Estatísticas!$A$66:$B$1048576,2,FALSE),"")</f>
        <v>0</v>
      </c>
    </row>
    <row r="1153" spans="2:14" ht="45.75" hidden="1">
      <c r="B1153" s="352">
        <v>324</v>
      </c>
      <c r="C1153" s="132" t="s">
        <v>863</v>
      </c>
      <c r="D1153" s="132" t="s">
        <v>180</v>
      </c>
      <c r="E1153" s="132" t="s">
        <v>1926</v>
      </c>
      <c r="F1153" s="132"/>
      <c r="G1153" s="135" t="s">
        <v>589</v>
      </c>
      <c r="H1153" s="204" t="str">
        <f>IF(Tabela2[[#This Row],[Valor já contrado (matriz)]]=0,"Prevista","Em contratação")</f>
        <v>Em contratação</v>
      </c>
      <c r="I1153" s="132" t="s">
        <v>1927</v>
      </c>
      <c r="J1153" s="132">
        <v>12</v>
      </c>
      <c r="K1153" s="137">
        <v>9280.7000000000007</v>
      </c>
      <c r="L1153" s="132" t="s">
        <v>141</v>
      </c>
      <c r="M1153" s="138" t="s">
        <v>582</v>
      </c>
      <c r="N1153" s="210">
        <f>IF(Tabela2[[#This Row],[Tipo]]="matriz",VLOOKUP(Tabela2[[#This Row],[N. de ordem]],Estatísticas!$A$66:$B$1048576,2,FALSE),"")</f>
        <v>8866</v>
      </c>
    </row>
    <row r="1154" spans="2:14" ht="45.75" hidden="1">
      <c r="B1154" s="352">
        <v>324</v>
      </c>
      <c r="C1154" s="132" t="s">
        <v>863</v>
      </c>
      <c r="D1154" s="132" t="s">
        <v>180</v>
      </c>
      <c r="E1154" s="132" t="s">
        <v>1926</v>
      </c>
      <c r="F1154" s="132" t="s">
        <v>1932</v>
      </c>
      <c r="G1154" s="135" t="s">
        <v>605</v>
      </c>
      <c r="H1154" s="204" t="str">
        <f>IF(Tabela2[[#This Row],[Valor já contrado (matriz)]]=0,"Prevista","Em contratação")</f>
        <v>Em contratação</v>
      </c>
      <c r="I1154" s="132" t="s">
        <v>1927</v>
      </c>
      <c r="J1154" s="132">
        <v>12</v>
      </c>
      <c r="K1154" s="137">
        <v>8866</v>
      </c>
      <c r="L1154" s="132" t="s">
        <v>141</v>
      </c>
      <c r="M1154" s="138" t="s">
        <v>582</v>
      </c>
      <c r="N1154" s="210" t="str">
        <f>IF(Tabela2[[#This Row],[Tipo]]="matriz",VLOOKUP(Tabela2[[#This Row],[N. de ordem]],Estatísticas!$A$66:$B$1048576,2,FALSE),"")</f>
        <v/>
      </c>
    </row>
    <row r="1155" spans="2:14" ht="45.75" hidden="1">
      <c r="B1155" s="352">
        <v>325</v>
      </c>
      <c r="C1155" s="132" t="s">
        <v>864</v>
      </c>
      <c r="D1155" s="132" t="s">
        <v>180</v>
      </c>
      <c r="E1155" s="132" t="s">
        <v>1926</v>
      </c>
      <c r="F1155" s="132"/>
      <c r="G1155" s="135" t="s">
        <v>589</v>
      </c>
      <c r="H1155" s="204" t="str">
        <f>IF(Tabela2[[#This Row],[Valor já contrado (matriz)]]=0,"Prevista","Em contratação")</f>
        <v>Em contratação</v>
      </c>
      <c r="I1155" s="132" t="s">
        <v>1927</v>
      </c>
      <c r="J1155" s="132">
        <v>12</v>
      </c>
      <c r="K1155" s="137">
        <v>7986</v>
      </c>
      <c r="L1155" s="132" t="s">
        <v>141</v>
      </c>
      <c r="M1155" s="138" t="s">
        <v>582</v>
      </c>
      <c r="N1155" s="210">
        <f>IF(Tabela2[[#This Row],[Tipo]]="matriz",VLOOKUP(Tabela2[[#This Row],[N. de ordem]],Estatísticas!$A$66:$B$1048576,2,FALSE),"")</f>
        <v>6600</v>
      </c>
    </row>
    <row r="1156" spans="2:14" ht="45.75" hidden="1">
      <c r="B1156" s="352">
        <v>325</v>
      </c>
      <c r="C1156" s="132" t="s">
        <v>864</v>
      </c>
      <c r="D1156" s="132" t="s">
        <v>180</v>
      </c>
      <c r="E1156" s="132" t="s">
        <v>1926</v>
      </c>
      <c r="F1156" s="132" t="s">
        <v>1933</v>
      </c>
      <c r="G1156" s="135" t="s">
        <v>605</v>
      </c>
      <c r="H1156" s="204" t="str">
        <f>IF(Tabela2[[#This Row],[Valor já contrado (matriz)]]=0,"Prevista","Em contratação")</f>
        <v>Em contratação</v>
      </c>
      <c r="I1156" s="132" t="s">
        <v>1927</v>
      </c>
      <c r="J1156" s="132">
        <v>12</v>
      </c>
      <c r="K1156" s="137">
        <v>6600</v>
      </c>
      <c r="L1156" s="132" t="s">
        <v>141</v>
      </c>
      <c r="M1156" s="138" t="s">
        <v>582</v>
      </c>
      <c r="N1156" s="210" t="str">
        <f>IF(Tabela2[[#This Row],[Tipo]]="matriz",VLOOKUP(Tabela2[[#This Row],[N. de ordem]],Estatísticas!$A$66:$B$1048576,2,FALSE),"")</f>
        <v/>
      </c>
    </row>
    <row r="1157" spans="2:14" ht="45.75" hidden="1">
      <c r="B1157" s="352">
        <v>326</v>
      </c>
      <c r="C1157" s="132" t="s">
        <v>866</v>
      </c>
      <c r="D1157" s="132" t="s">
        <v>180</v>
      </c>
      <c r="E1157" s="133" t="s">
        <v>1926</v>
      </c>
      <c r="F1157" s="134"/>
      <c r="G1157" s="135" t="s">
        <v>589</v>
      </c>
      <c r="H1157" s="204" t="str">
        <f>IF(Tabela2[[#This Row],[Valor já contrado (matriz)]]=0,"Prevista","Em contratação")</f>
        <v>Em contratação</v>
      </c>
      <c r="I1157" s="141" t="s">
        <v>1927</v>
      </c>
      <c r="J1157" s="133">
        <v>12</v>
      </c>
      <c r="K1157" s="136">
        <v>25361.599999999999</v>
      </c>
      <c r="L1157" s="132" t="s">
        <v>141</v>
      </c>
      <c r="M1157" s="138" t="s">
        <v>582</v>
      </c>
      <c r="N1157" s="210">
        <f>IF(Tabela2[[#This Row],[Tipo]]="matriz",VLOOKUP(Tabela2[[#This Row],[N. de ordem]],Estatísticas!$A$66:$B$1048576,2,FALSE),"")</f>
        <v>27726</v>
      </c>
    </row>
    <row r="1158" spans="2:14" ht="45.75" hidden="1">
      <c r="B1158" s="352">
        <v>326</v>
      </c>
      <c r="C1158" s="132" t="s">
        <v>866</v>
      </c>
      <c r="D1158" s="132" t="s">
        <v>180</v>
      </c>
      <c r="E1158" s="132" t="s">
        <v>1926</v>
      </c>
      <c r="F1158" s="132" t="s">
        <v>1934</v>
      </c>
      <c r="G1158" s="135" t="s">
        <v>605</v>
      </c>
      <c r="H1158" s="132" t="s">
        <v>626</v>
      </c>
      <c r="I1158" s="132" t="s">
        <v>1927</v>
      </c>
      <c r="J1158" s="132">
        <v>12</v>
      </c>
      <c r="K1158" s="137">
        <v>9856</v>
      </c>
      <c r="L1158" s="132" t="s">
        <v>141</v>
      </c>
      <c r="M1158" s="138" t="s">
        <v>582</v>
      </c>
      <c r="N1158" s="210" t="str">
        <f>IF(Tabela2[[#This Row],[Tipo]]="matriz",VLOOKUP(Tabela2[[#This Row],[N. de ordem]],Estatísticas!$A$66:$B$1048576,2,FALSE),"")</f>
        <v/>
      </c>
    </row>
    <row r="1159" spans="2:14" ht="45.75" hidden="1">
      <c r="B1159" s="352">
        <v>326</v>
      </c>
      <c r="C1159" s="132" t="s">
        <v>866</v>
      </c>
      <c r="D1159" s="132" t="s">
        <v>180</v>
      </c>
      <c r="E1159" s="132" t="s">
        <v>1926</v>
      </c>
      <c r="F1159" s="132" t="s">
        <v>1935</v>
      </c>
      <c r="G1159" s="135" t="s">
        <v>605</v>
      </c>
      <c r="H1159" s="132" t="s">
        <v>626</v>
      </c>
      <c r="I1159" s="132" t="s">
        <v>1927</v>
      </c>
      <c r="J1159" s="132">
        <v>12</v>
      </c>
      <c r="K1159" s="137">
        <v>17870</v>
      </c>
      <c r="L1159" s="132" t="s">
        <v>141</v>
      </c>
      <c r="M1159" s="138" t="s">
        <v>582</v>
      </c>
      <c r="N1159" s="210" t="str">
        <f>IF(Tabela2[[#This Row],[Tipo]]="matriz",VLOOKUP(Tabela2[[#This Row],[N. de ordem]],Estatísticas!$A$66:$B$1048576,2,FALSE),"")</f>
        <v/>
      </c>
    </row>
    <row r="1160" spans="2:14" ht="45.75" hidden="1">
      <c r="B1160" s="352">
        <v>327</v>
      </c>
      <c r="C1160" s="132" t="s">
        <v>999</v>
      </c>
      <c r="D1160" s="132" t="s">
        <v>180</v>
      </c>
      <c r="E1160" s="132" t="s">
        <v>1926</v>
      </c>
      <c r="F1160" s="132"/>
      <c r="G1160" s="135" t="s">
        <v>589</v>
      </c>
      <c r="H1160" s="204" t="str">
        <f>IF(Tabela2[[#This Row],[Valor já contrado (matriz)]]=0,"Prevista","Em contratação")</f>
        <v>Em contratação</v>
      </c>
      <c r="I1160" s="132" t="s">
        <v>1927</v>
      </c>
      <c r="J1160" s="132">
        <v>12</v>
      </c>
      <c r="K1160" s="137">
        <v>10890</v>
      </c>
      <c r="L1160" s="132" t="s">
        <v>141</v>
      </c>
      <c r="M1160" s="138" t="s">
        <v>582</v>
      </c>
      <c r="N1160" s="210">
        <f>IF(Tabela2[[#This Row],[Tipo]]="matriz",VLOOKUP(Tabela2[[#This Row],[N. de ordem]],Estatísticas!$A$66:$B$1048576,2,FALSE),"")</f>
        <v>9600</v>
      </c>
    </row>
    <row r="1161" spans="2:14" ht="45.75" hidden="1">
      <c r="B1161" s="352">
        <v>327</v>
      </c>
      <c r="C1161" s="132" t="s">
        <v>999</v>
      </c>
      <c r="D1161" s="132" t="s">
        <v>180</v>
      </c>
      <c r="E1161" s="132" t="s">
        <v>1926</v>
      </c>
      <c r="F1161" s="132" t="s">
        <v>1936</v>
      </c>
      <c r="G1161" s="135" t="s">
        <v>605</v>
      </c>
      <c r="H1161" s="132" t="s">
        <v>626</v>
      </c>
      <c r="I1161" s="132" t="s">
        <v>1927</v>
      </c>
      <c r="J1161" s="132">
        <v>12</v>
      </c>
      <c r="K1161" s="137">
        <v>9600</v>
      </c>
      <c r="L1161" s="132" t="s">
        <v>141</v>
      </c>
      <c r="M1161" s="138" t="s">
        <v>582</v>
      </c>
      <c r="N1161" s="210" t="str">
        <f>IF(Tabela2[[#This Row],[Tipo]]="matriz",VLOOKUP(Tabela2[[#This Row],[N. de ordem]],Estatísticas!$A$66:$B$1048576,2,FALSE),"")</f>
        <v/>
      </c>
    </row>
    <row r="1162" spans="2:14" ht="45.75" hidden="1">
      <c r="B1162" s="352">
        <v>328</v>
      </c>
      <c r="C1162" s="132" t="s">
        <v>867</v>
      </c>
      <c r="D1162" s="132" t="s">
        <v>180</v>
      </c>
      <c r="E1162" s="132" t="s">
        <v>1926</v>
      </c>
      <c r="F1162" s="132"/>
      <c r="G1162" s="135" t="s">
        <v>589</v>
      </c>
      <c r="H1162" s="204" t="str">
        <f>IF(Tabela2[[#This Row],[Valor já contrado (matriz)]]=0,"Prevista","Em contratação")</f>
        <v>Em contratação</v>
      </c>
      <c r="I1162" s="132" t="s">
        <v>1927</v>
      </c>
      <c r="J1162" s="132">
        <v>12</v>
      </c>
      <c r="K1162" s="137">
        <v>12632.4</v>
      </c>
      <c r="L1162" s="132" t="s">
        <v>141</v>
      </c>
      <c r="M1162" s="138" t="s">
        <v>582</v>
      </c>
      <c r="N1162" s="210">
        <f>IF(Tabela2[[#This Row],[Tipo]]="matriz",VLOOKUP(Tabela2[[#This Row],[N. de ordem]],Estatísticas!$A$66:$B$1048576,2,FALSE),"")</f>
        <v>9000</v>
      </c>
    </row>
    <row r="1163" spans="2:14" ht="45.75" hidden="1">
      <c r="B1163" s="352">
        <v>328</v>
      </c>
      <c r="C1163" s="132" t="s">
        <v>867</v>
      </c>
      <c r="D1163" s="132" t="s">
        <v>180</v>
      </c>
      <c r="E1163" s="132" t="s">
        <v>1926</v>
      </c>
      <c r="F1163" s="132" t="s">
        <v>1937</v>
      </c>
      <c r="G1163" s="135" t="s">
        <v>605</v>
      </c>
      <c r="H1163" s="204" t="str">
        <f>IF(Tabela2[[#This Row],[Valor já contrado (matriz)]]=0,"Prevista","Em contratação")</f>
        <v>Em contratação</v>
      </c>
      <c r="I1163" s="132" t="s">
        <v>1927</v>
      </c>
      <c r="J1163" s="132">
        <v>12</v>
      </c>
      <c r="K1163" s="137">
        <v>9000</v>
      </c>
      <c r="L1163" s="132" t="s">
        <v>141</v>
      </c>
      <c r="M1163" s="138" t="s">
        <v>582</v>
      </c>
      <c r="N1163" s="210" t="str">
        <f>IF(Tabela2[[#This Row],[Tipo]]="matriz",VLOOKUP(Tabela2[[#This Row],[N. de ordem]],Estatísticas!$A$66:$B$1048576,2,FALSE),"")</f>
        <v/>
      </c>
    </row>
    <row r="1164" spans="2:14" ht="45.75" hidden="1">
      <c r="B1164" s="352">
        <v>329</v>
      </c>
      <c r="C1164" s="132" t="s">
        <v>869</v>
      </c>
      <c r="D1164" s="132" t="s">
        <v>180</v>
      </c>
      <c r="E1164" s="132" t="s">
        <v>1926</v>
      </c>
      <c r="F1164" s="132"/>
      <c r="G1164" s="135" t="s">
        <v>589</v>
      </c>
      <c r="H1164" s="204" t="str">
        <f>IF(Tabela2[[#This Row],[Valor já contrado (matriz)]]=0,"Prevista","Em contratação")</f>
        <v>Em contratação</v>
      </c>
      <c r="I1164" s="132" t="s">
        <v>1927</v>
      </c>
      <c r="J1164" s="132">
        <v>12</v>
      </c>
      <c r="K1164" s="137">
        <v>8769.2000000000007</v>
      </c>
      <c r="L1164" s="132" t="s">
        <v>141</v>
      </c>
      <c r="M1164" s="138" t="s">
        <v>582</v>
      </c>
      <c r="N1164" s="210">
        <f>IF(Tabela2[[#This Row],[Tipo]]="matriz",VLOOKUP(Tabela2[[#This Row],[N. de ordem]],Estatísticas!$A$66:$B$1048576,2,FALSE),"")</f>
        <v>7760</v>
      </c>
    </row>
    <row r="1165" spans="2:14" ht="45.75" hidden="1">
      <c r="B1165" s="352">
        <v>329</v>
      </c>
      <c r="C1165" s="132" t="s">
        <v>869</v>
      </c>
      <c r="D1165" s="132" t="s">
        <v>180</v>
      </c>
      <c r="E1165" s="132" t="s">
        <v>1926</v>
      </c>
      <c r="F1165" s="132" t="s">
        <v>1938</v>
      </c>
      <c r="G1165" s="135" t="s">
        <v>605</v>
      </c>
      <c r="H1165" s="204" t="str">
        <f>IF(Tabela2[[#This Row],[Valor já contrado (matriz)]]=0,"Prevista","Em contratação")</f>
        <v>Em contratação</v>
      </c>
      <c r="I1165" s="132" t="s">
        <v>1927</v>
      </c>
      <c r="J1165" s="132">
        <v>12</v>
      </c>
      <c r="K1165" s="137">
        <v>7760</v>
      </c>
      <c r="L1165" s="132" t="s">
        <v>141</v>
      </c>
      <c r="M1165" s="138" t="s">
        <v>582</v>
      </c>
      <c r="N1165" s="210" t="str">
        <f>IF(Tabela2[[#This Row],[Tipo]]="matriz",VLOOKUP(Tabela2[[#This Row],[N. de ordem]],Estatísticas!$A$66:$B$1048576,2,FALSE),"")</f>
        <v/>
      </c>
    </row>
    <row r="1166" spans="2:14" ht="45.75" hidden="1">
      <c r="B1166" s="352">
        <v>330</v>
      </c>
      <c r="C1166" s="132" t="s">
        <v>871</v>
      </c>
      <c r="D1166" s="132" t="s">
        <v>180</v>
      </c>
      <c r="E1166" s="132" t="s">
        <v>1926</v>
      </c>
      <c r="F1166" s="132"/>
      <c r="G1166" s="135" t="s">
        <v>589</v>
      </c>
      <c r="H1166" s="204" t="str">
        <f>IF(Tabela2[[#This Row],[Valor já contrado (matriz)]]=0,"Prevista","Em contratação")</f>
        <v>Em contratação</v>
      </c>
      <c r="I1166" s="132" t="s">
        <v>1927</v>
      </c>
      <c r="J1166" s="132">
        <v>12</v>
      </c>
      <c r="K1166" s="137">
        <v>8905.6</v>
      </c>
      <c r="L1166" s="132" t="s">
        <v>141</v>
      </c>
      <c r="M1166" s="138" t="s">
        <v>582</v>
      </c>
      <c r="N1166" s="210">
        <f>IF(Tabela2[[#This Row],[Tipo]]="matriz",VLOOKUP(Tabela2[[#This Row],[N. de ordem]],Estatísticas!$A$66:$B$1048576,2,FALSE),"")</f>
        <v>15600</v>
      </c>
    </row>
    <row r="1167" spans="2:14" ht="45.75" hidden="1">
      <c r="B1167" s="352">
        <v>330</v>
      </c>
      <c r="C1167" s="132" t="s">
        <v>871</v>
      </c>
      <c r="D1167" s="132" t="s">
        <v>180</v>
      </c>
      <c r="E1167" s="132" t="s">
        <v>1926</v>
      </c>
      <c r="F1167" s="132" t="s">
        <v>1939</v>
      </c>
      <c r="G1167" s="135" t="s">
        <v>605</v>
      </c>
      <c r="H1167" s="204" t="str">
        <f>IF(Tabela2[[#This Row],[Valor já contrado (matriz)]]=0,"Prevista","Em contratação")</f>
        <v>Em contratação</v>
      </c>
      <c r="I1167" s="132" t="s">
        <v>1927</v>
      </c>
      <c r="J1167" s="132">
        <v>12</v>
      </c>
      <c r="K1167" s="137">
        <v>15600</v>
      </c>
      <c r="L1167" s="132" t="s">
        <v>141</v>
      </c>
      <c r="M1167" s="138" t="s">
        <v>582</v>
      </c>
      <c r="N1167" s="210" t="str">
        <f>IF(Tabela2[[#This Row],[Tipo]]="matriz",VLOOKUP(Tabela2[[#This Row],[N. de ordem]],Estatísticas!$A$66:$B$1048576,2,FALSE),"")</f>
        <v/>
      </c>
    </row>
    <row r="1168" spans="2:14" ht="45.75" hidden="1">
      <c r="B1168" s="352">
        <v>331</v>
      </c>
      <c r="C1168" s="132" t="s">
        <v>1001</v>
      </c>
      <c r="D1168" s="132" t="s">
        <v>180</v>
      </c>
      <c r="E1168" s="132" t="s">
        <v>1926</v>
      </c>
      <c r="F1168" s="139"/>
      <c r="G1168" s="135" t="s">
        <v>589</v>
      </c>
      <c r="H1168" s="204" t="str">
        <f>IF(Tabela2[[#This Row],[Valor já contrado (matriz)]]=0,"Prevista","Em contratação")</f>
        <v>Em contratação</v>
      </c>
      <c r="I1168" s="132" t="s">
        <v>1927</v>
      </c>
      <c r="J1168" s="132">
        <v>12</v>
      </c>
      <c r="K1168" s="137">
        <v>12886.5</v>
      </c>
      <c r="L1168" s="132" t="s">
        <v>141</v>
      </c>
      <c r="M1168" s="138" t="s">
        <v>582</v>
      </c>
      <c r="N1168" s="210">
        <f>IF(Tabela2[[#This Row],[Tipo]]="matriz",VLOOKUP(Tabela2[[#This Row],[N. de ordem]],Estatísticas!$A$66:$B$1048576,2,FALSE),"")</f>
        <v>17200</v>
      </c>
    </row>
    <row r="1169" spans="2:14" ht="45.75" hidden="1">
      <c r="B1169" s="352">
        <v>331</v>
      </c>
      <c r="C1169" s="132" t="s">
        <v>1001</v>
      </c>
      <c r="D1169" s="132" t="s">
        <v>180</v>
      </c>
      <c r="E1169" s="132" t="s">
        <v>1926</v>
      </c>
      <c r="F1169" s="139" t="s">
        <v>1940</v>
      </c>
      <c r="G1169" s="135" t="s">
        <v>605</v>
      </c>
      <c r="H1169" s="132" t="s">
        <v>626</v>
      </c>
      <c r="I1169" s="132" t="s">
        <v>1927</v>
      </c>
      <c r="J1169" s="132">
        <v>12</v>
      </c>
      <c r="K1169" s="137">
        <v>17200</v>
      </c>
      <c r="L1169" s="132" t="s">
        <v>141</v>
      </c>
      <c r="M1169" s="138" t="s">
        <v>582</v>
      </c>
      <c r="N1169" s="210" t="str">
        <f>IF(Tabela2[[#This Row],[Tipo]]="matriz",VLOOKUP(Tabela2[[#This Row],[N. de ordem]],Estatísticas!$A$66:$B$1048576,2,FALSE),"")</f>
        <v/>
      </c>
    </row>
    <row r="1170" spans="2:14" ht="45.75" hidden="1">
      <c r="B1170" s="352">
        <v>332</v>
      </c>
      <c r="C1170" s="132" t="s">
        <v>1120</v>
      </c>
      <c r="D1170" s="132" t="s">
        <v>180</v>
      </c>
      <c r="E1170" s="132" t="s">
        <v>1926</v>
      </c>
      <c r="F1170" s="133"/>
      <c r="G1170" s="135" t="s">
        <v>589</v>
      </c>
      <c r="H1170" s="204" t="str">
        <f>IF(Tabela2[[#This Row],[Valor já contrado (matriz)]]=0,"Prevista","Em contratação")</f>
        <v>Em contratação</v>
      </c>
      <c r="I1170" s="132" t="s">
        <v>1927</v>
      </c>
      <c r="J1170" s="132">
        <v>12</v>
      </c>
      <c r="K1170" s="137">
        <v>2323.1999999999998</v>
      </c>
      <c r="L1170" s="132" t="s">
        <v>141</v>
      </c>
      <c r="M1170" s="138" t="s">
        <v>582</v>
      </c>
      <c r="N1170" s="210">
        <f>IF(Tabela2[[#This Row],[Tipo]]="matriz",VLOOKUP(Tabela2[[#This Row],[N. de ordem]],Estatísticas!$A$66:$B$1048576,2,FALSE),"")</f>
        <v>11780</v>
      </c>
    </row>
    <row r="1171" spans="2:14" ht="45.75" hidden="1">
      <c r="B1171" s="352">
        <v>332</v>
      </c>
      <c r="C1171" s="132" t="s">
        <v>1120</v>
      </c>
      <c r="D1171" s="132" t="s">
        <v>180</v>
      </c>
      <c r="E1171" s="132" t="s">
        <v>1926</v>
      </c>
      <c r="F1171" s="132" t="s">
        <v>1941</v>
      </c>
      <c r="G1171" s="135" t="s">
        <v>605</v>
      </c>
      <c r="H1171" s="132" t="s">
        <v>626</v>
      </c>
      <c r="I1171" s="132" t="s">
        <v>1927</v>
      </c>
      <c r="J1171" s="132">
        <v>12</v>
      </c>
      <c r="K1171" s="137">
        <v>5580</v>
      </c>
      <c r="L1171" s="132" t="s">
        <v>141</v>
      </c>
      <c r="M1171" s="138" t="s">
        <v>582</v>
      </c>
      <c r="N1171" s="210" t="str">
        <f>IF(Tabela2[[#This Row],[Tipo]]="matriz",VLOOKUP(Tabela2[[#This Row],[N. de ordem]],Estatísticas!$A$66:$B$1048576,2,FALSE),"")</f>
        <v/>
      </c>
    </row>
    <row r="1172" spans="2:14" ht="45.75" hidden="1">
      <c r="B1172" s="352">
        <v>332</v>
      </c>
      <c r="C1172" s="132" t="s">
        <v>1120</v>
      </c>
      <c r="D1172" s="132" t="s">
        <v>180</v>
      </c>
      <c r="E1172" s="132" t="s">
        <v>1926</v>
      </c>
      <c r="F1172" s="132" t="s">
        <v>1942</v>
      </c>
      <c r="G1172" s="135" t="s">
        <v>605</v>
      </c>
      <c r="H1172" s="132" t="s">
        <v>626</v>
      </c>
      <c r="I1172" s="132" t="s">
        <v>1927</v>
      </c>
      <c r="J1172" s="132">
        <v>12</v>
      </c>
      <c r="K1172" s="137">
        <v>6200</v>
      </c>
      <c r="L1172" s="132" t="s">
        <v>141</v>
      </c>
      <c r="M1172" s="138" t="s">
        <v>582</v>
      </c>
      <c r="N1172" s="210" t="str">
        <f>IF(Tabela2[[#This Row],[Tipo]]="matriz",VLOOKUP(Tabela2[[#This Row],[N. de ordem]],Estatísticas!$A$66:$B$1048576,2,FALSE),"")</f>
        <v/>
      </c>
    </row>
    <row r="1173" spans="2:14" ht="45.75" hidden="1">
      <c r="B1173" s="352">
        <v>333</v>
      </c>
      <c r="C1173" s="132" t="s">
        <v>1124</v>
      </c>
      <c r="D1173" s="132" t="s">
        <v>180</v>
      </c>
      <c r="E1173" s="132" t="s">
        <v>1926</v>
      </c>
      <c r="F1173" s="132"/>
      <c r="G1173" s="135" t="s">
        <v>589</v>
      </c>
      <c r="H1173" s="204" t="str">
        <f>IF(Tabela2[[#This Row],[Valor já contrado (matriz)]]=0,"Prevista","Em contratação")</f>
        <v>Prevista</v>
      </c>
      <c r="I1173" s="132" t="s">
        <v>1927</v>
      </c>
      <c r="J1173" s="132">
        <v>12</v>
      </c>
      <c r="K1173" s="137">
        <v>1258.4000000000001</v>
      </c>
      <c r="L1173" s="132" t="s">
        <v>141</v>
      </c>
      <c r="M1173" s="138" t="s">
        <v>582</v>
      </c>
      <c r="N1173" s="210">
        <f>IF(Tabela2[[#This Row],[Tipo]]="matriz",VLOOKUP(Tabela2[[#This Row],[N. de ordem]],Estatísticas!$A$66:$B$1048576,2,FALSE),"")</f>
        <v>0</v>
      </c>
    </row>
    <row r="1174" spans="2:14" ht="45.75" hidden="1">
      <c r="B1174" s="352">
        <v>334</v>
      </c>
      <c r="C1174" s="132" t="s">
        <v>873</v>
      </c>
      <c r="D1174" s="132" t="s">
        <v>180</v>
      </c>
      <c r="E1174" s="132" t="s">
        <v>1926</v>
      </c>
      <c r="F1174" s="132"/>
      <c r="G1174" s="135" t="s">
        <v>589</v>
      </c>
      <c r="H1174" s="204" t="str">
        <f>IF(Tabela2[[#This Row],[Valor já contrado (matriz)]]=0,"Prevista","Em contratação")</f>
        <v>Prevista</v>
      </c>
      <c r="I1174" s="132" t="s">
        <v>1927</v>
      </c>
      <c r="J1174" s="132">
        <v>12</v>
      </c>
      <c r="K1174" s="137">
        <v>9026.6</v>
      </c>
      <c r="L1174" s="132" t="s">
        <v>141</v>
      </c>
      <c r="M1174" s="138" t="s">
        <v>582</v>
      </c>
      <c r="N1174" s="210">
        <f>IF(Tabela2[[#This Row],[Tipo]]="matriz",VLOOKUP(Tabela2[[#This Row],[N. de ordem]],Estatísticas!$A$66:$B$1048576,2,FALSE),"")</f>
        <v>0</v>
      </c>
    </row>
    <row r="1175" spans="2:14" ht="45.75" hidden="1">
      <c r="B1175" s="352">
        <v>335</v>
      </c>
      <c r="C1175" s="132" t="s">
        <v>875</v>
      </c>
      <c r="D1175" s="132" t="s">
        <v>180</v>
      </c>
      <c r="E1175" s="132" t="s">
        <v>1926</v>
      </c>
      <c r="F1175" s="132"/>
      <c r="G1175" s="135" t="s">
        <v>589</v>
      </c>
      <c r="H1175" s="204" t="str">
        <f>IF(Tabela2[[#This Row],[Valor já contrado (matriz)]]=0,"Prevista","Em contratação")</f>
        <v>Em contratação</v>
      </c>
      <c r="I1175" s="132" t="s">
        <v>1927</v>
      </c>
      <c r="J1175" s="132">
        <v>12</v>
      </c>
      <c r="K1175" s="137">
        <v>13745.6</v>
      </c>
      <c r="L1175" s="132" t="s">
        <v>141</v>
      </c>
      <c r="M1175" s="138" t="s">
        <v>582</v>
      </c>
      <c r="N1175" s="210">
        <f>IF(Tabela2[[#This Row],[Tipo]]="matriz",VLOOKUP(Tabela2[[#This Row],[N. de ordem]],Estatísticas!$A$66:$B$1048576,2,FALSE),"")</f>
        <v>21702.78</v>
      </c>
    </row>
    <row r="1176" spans="2:14" ht="45.75" hidden="1">
      <c r="B1176" s="352">
        <v>335</v>
      </c>
      <c r="C1176" s="132" t="s">
        <v>875</v>
      </c>
      <c r="D1176" s="132" t="s">
        <v>180</v>
      </c>
      <c r="E1176" s="132" t="s">
        <v>1926</v>
      </c>
      <c r="F1176" s="132" t="s">
        <v>1943</v>
      </c>
      <c r="G1176" s="135" t="s">
        <v>605</v>
      </c>
      <c r="H1176" s="204" t="str">
        <f>IF(Tabela2[[#This Row],[Valor já contrado (matriz)]]=0,"Prevista","Em contratação")</f>
        <v>Em contratação</v>
      </c>
      <c r="I1176" s="132" t="s">
        <v>1927</v>
      </c>
      <c r="J1176" s="132">
        <v>12</v>
      </c>
      <c r="K1176" s="137">
        <v>10851.39</v>
      </c>
      <c r="L1176" s="132" t="s">
        <v>141</v>
      </c>
      <c r="M1176" s="138" t="s">
        <v>582</v>
      </c>
      <c r="N1176" s="210" t="str">
        <f>IF(Tabela2[[#This Row],[Tipo]]="matriz",VLOOKUP(Tabela2[[#This Row],[N. de ordem]],Estatísticas!$A$66:$B$1048576,2,FALSE),"")</f>
        <v/>
      </c>
    </row>
    <row r="1177" spans="2:14" ht="45.75" hidden="1">
      <c r="B1177" s="352">
        <v>335</v>
      </c>
      <c r="C1177" s="132" t="s">
        <v>875</v>
      </c>
      <c r="D1177" s="132" t="s">
        <v>180</v>
      </c>
      <c r="E1177" s="132" t="s">
        <v>1926</v>
      </c>
      <c r="F1177" s="133" t="s">
        <v>1944</v>
      </c>
      <c r="G1177" s="135" t="s">
        <v>605</v>
      </c>
      <c r="H1177" s="204" t="str">
        <f>IF(Tabela2[[#This Row],[Valor já contrado (matriz)]]=0,"Prevista","Em contratação")</f>
        <v>Em contratação</v>
      </c>
      <c r="I1177" s="132" t="s">
        <v>1927</v>
      </c>
      <c r="J1177" s="132">
        <v>12</v>
      </c>
      <c r="K1177" s="137">
        <v>10851.39</v>
      </c>
      <c r="L1177" s="132" t="s">
        <v>141</v>
      </c>
      <c r="M1177" s="138" t="s">
        <v>582</v>
      </c>
      <c r="N1177" s="210" t="str">
        <f>IF(Tabela2[[#This Row],[Tipo]]="matriz",VLOOKUP(Tabela2[[#This Row],[N. de ordem]],Estatísticas!$A$66:$B$1048576,2,FALSE),"")</f>
        <v/>
      </c>
    </row>
    <row r="1178" spans="2:14" ht="45.75" hidden="1">
      <c r="B1178" s="352">
        <v>336</v>
      </c>
      <c r="C1178" s="132" t="s">
        <v>881</v>
      </c>
      <c r="D1178" s="132" t="s">
        <v>180</v>
      </c>
      <c r="E1178" s="132" t="s">
        <v>1926</v>
      </c>
      <c r="F1178" s="139"/>
      <c r="G1178" s="135" t="s">
        <v>589</v>
      </c>
      <c r="H1178" s="204" t="str">
        <f>IF(Tabela2[[#This Row],[Valor já contrado (matriz)]]=0,"Prevista","Em contratação")</f>
        <v>Em contratação</v>
      </c>
      <c r="I1178" s="132" t="s">
        <v>1927</v>
      </c>
      <c r="J1178" s="132">
        <v>12</v>
      </c>
      <c r="K1178" s="137">
        <v>45401.81</v>
      </c>
      <c r="L1178" s="132" t="s">
        <v>141</v>
      </c>
      <c r="M1178" s="138" t="s">
        <v>582</v>
      </c>
      <c r="N1178" s="210">
        <f>IF(Tabela2[[#This Row],[Tipo]]="matriz",VLOOKUP(Tabela2[[#This Row],[N. de ordem]],Estatísticas!$A$66:$B$1048576,2,FALSE),"")</f>
        <v>6700</v>
      </c>
    </row>
    <row r="1179" spans="2:14" ht="45.75" hidden="1">
      <c r="B1179" s="352">
        <v>336</v>
      </c>
      <c r="C1179" s="132" t="s">
        <v>881</v>
      </c>
      <c r="D1179" s="132" t="s">
        <v>180</v>
      </c>
      <c r="E1179" s="132" t="s">
        <v>1926</v>
      </c>
      <c r="F1179" s="139" t="s">
        <v>1945</v>
      </c>
      <c r="G1179" s="135" t="s">
        <v>605</v>
      </c>
      <c r="H1179" s="204" t="str">
        <f>IF(Tabela2[[#This Row],[Valor já contrado (matriz)]]=0,"Prevista","Em contratação")</f>
        <v>Em contratação</v>
      </c>
      <c r="I1179" s="132" t="s">
        <v>1927</v>
      </c>
      <c r="J1179" s="132">
        <v>10</v>
      </c>
      <c r="K1179" s="137">
        <v>6700</v>
      </c>
      <c r="L1179" s="132" t="s">
        <v>141</v>
      </c>
      <c r="M1179" s="138" t="s">
        <v>582</v>
      </c>
      <c r="N1179" s="210" t="str">
        <f>IF(Tabela2[[#This Row],[Tipo]]="matriz",VLOOKUP(Tabela2[[#This Row],[N. de ordem]],Estatísticas!$A$66:$B$1048576,2,FALSE),"")</f>
        <v/>
      </c>
    </row>
    <row r="1180" spans="2:14" ht="45.75" hidden="1">
      <c r="B1180" s="352">
        <v>337</v>
      </c>
      <c r="C1180" s="132" t="s">
        <v>883</v>
      </c>
      <c r="D1180" s="132" t="s">
        <v>180</v>
      </c>
      <c r="E1180" s="132" t="s">
        <v>1926</v>
      </c>
      <c r="F1180" s="132"/>
      <c r="G1180" s="135" t="s">
        <v>589</v>
      </c>
      <c r="H1180" s="204" t="str">
        <f>IF(Tabela2[[#This Row],[Valor já contrado (matriz)]]=0,"Prevista","Em contratação")</f>
        <v>Prevista</v>
      </c>
      <c r="I1180" s="132" t="s">
        <v>1927</v>
      </c>
      <c r="J1180" s="132">
        <v>12</v>
      </c>
      <c r="K1180" s="137">
        <v>4065.6</v>
      </c>
      <c r="L1180" s="132" t="s">
        <v>141</v>
      </c>
      <c r="M1180" s="138" t="s">
        <v>582</v>
      </c>
      <c r="N1180" s="210">
        <f>IF(Tabela2[[#This Row],[Tipo]]="matriz",VLOOKUP(Tabela2[[#This Row],[N. de ordem]],Estatísticas!$A$66:$B$1048576,2,FALSE),"")</f>
        <v>0</v>
      </c>
    </row>
    <row r="1181" spans="2:14" ht="45.75" hidden="1">
      <c r="B1181" s="352">
        <v>338</v>
      </c>
      <c r="C1181" s="132" t="s">
        <v>1946</v>
      </c>
      <c r="D1181" s="132" t="s">
        <v>180</v>
      </c>
      <c r="E1181" s="132" t="s">
        <v>1926</v>
      </c>
      <c r="F1181" s="132"/>
      <c r="G1181" s="135" t="s">
        <v>589</v>
      </c>
      <c r="H1181" s="204" t="str">
        <f>IF(Tabela2[[#This Row],[Valor já contrado (matriz)]]=0,"Prevista","Em contratação")</f>
        <v>Em contratação</v>
      </c>
      <c r="I1181" s="132" t="s">
        <v>1927</v>
      </c>
      <c r="J1181" s="132">
        <v>12</v>
      </c>
      <c r="K1181" s="137">
        <v>18681.3</v>
      </c>
      <c r="L1181" s="132" t="s">
        <v>141</v>
      </c>
      <c r="M1181" s="138" t="s">
        <v>582</v>
      </c>
      <c r="N1181" s="210">
        <f>IF(Tabela2[[#This Row],[Tipo]]="matriz",VLOOKUP(Tabela2[[#This Row],[N. de ordem]],Estatísticas!$A$66:$B$1048576,2,FALSE),"")</f>
        <v>14400</v>
      </c>
    </row>
    <row r="1182" spans="2:14" ht="45.75" hidden="1">
      <c r="B1182" s="352">
        <v>338</v>
      </c>
      <c r="C1182" s="132" t="s">
        <v>1946</v>
      </c>
      <c r="D1182" s="132" t="s">
        <v>180</v>
      </c>
      <c r="E1182" s="132" t="s">
        <v>1926</v>
      </c>
      <c r="F1182" s="132" t="s">
        <v>1947</v>
      </c>
      <c r="G1182" s="135" t="s">
        <v>605</v>
      </c>
      <c r="H1182" s="132" t="s">
        <v>626</v>
      </c>
      <c r="I1182" s="132" t="s">
        <v>1927</v>
      </c>
      <c r="J1182" s="132">
        <v>12</v>
      </c>
      <c r="K1182" s="137">
        <v>14400</v>
      </c>
      <c r="L1182" s="132" t="s">
        <v>141</v>
      </c>
      <c r="M1182" s="138" t="s">
        <v>582</v>
      </c>
      <c r="N1182" s="210" t="str">
        <f>IF(Tabela2[[#This Row],[Tipo]]="matriz",VLOOKUP(Tabela2[[#This Row],[N. de ordem]],Estatísticas!$A$66:$B$1048576,2,FALSE),"")</f>
        <v/>
      </c>
    </row>
    <row r="1183" spans="2:14" ht="45.75" hidden="1">
      <c r="B1183" s="352">
        <v>339</v>
      </c>
      <c r="C1183" s="132" t="s">
        <v>1948</v>
      </c>
      <c r="D1183" s="132" t="s">
        <v>180</v>
      </c>
      <c r="E1183" s="132" t="s">
        <v>1926</v>
      </c>
      <c r="F1183" s="139"/>
      <c r="G1183" s="135" t="s">
        <v>589</v>
      </c>
      <c r="H1183" s="204" t="str">
        <f>IF(Tabela2[[#This Row],[Valor já contrado (matriz)]]=0,"Prevista","Em contratação")</f>
        <v>Em contratação</v>
      </c>
      <c r="I1183" s="132" t="s">
        <v>1927</v>
      </c>
      <c r="J1183" s="133">
        <v>12</v>
      </c>
      <c r="K1183" s="136">
        <v>33033</v>
      </c>
      <c r="L1183" s="132" t="s">
        <v>141</v>
      </c>
      <c r="M1183" s="138" t="s">
        <v>582</v>
      </c>
      <c r="N1183" s="210">
        <f>IF(Tabela2[[#This Row],[Tipo]]="matriz",VLOOKUP(Tabela2[[#This Row],[N. de ordem]],Estatísticas!$A$66:$B$1048576,2,FALSE),"")</f>
        <v>25715</v>
      </c>
    </row>
    <row r="1184" spans="2:14" ht="45.75" hidden="1">
      <c r="B1184" s="352">
        <v>339</v>
      </c>
      <c r="C1184" s="132" t="s">
        <v>1948</v>
      </c>
      <c r="D1184" s="132" t="s">
        <v>180</v>
      </c>
      <c r="E1184" s="133" t="s">
        <v>1926</v>
      </c>
      <c r="F1184" s="285" t="s">
        <v>1949</v>
      </c>
      <c r="G1184" s="135" t="s">
        <v>605</v>
      </c>
      <c r="H1184" s="204" t="str">
        <f>IF(Tabela2[[#This Row],[Valor já contrado (matriz)]]=0,"Prevista","Em contratação")</f>
        <v>Em contratação</v>
      </c>
      <c r="I1184" s="141" t="s">
        <v>1927</v>
      </c>
      <c r="J1184" s="133">
        <v>12</v>
      </c>
      <c r="K1184" s="136">
        <v>25715</v>
      </c>
      <c r="L1184" s="132" t="s">
        <v>141</v>
      </c>
      <c r="M1184" s="138" t="s">
        <v>582</v>
      </c>
      <c r="N1184" s="210" t="str">
        <f>IF(Tabela2[[#This Row],[Tipo]]="matriz",VLOOKUP(Tabela2[[#This Row],[N. de ordem]],Estatísticas!$A$66:$B$1048576,2,FALSE),"")</f>
        <v/>
      </c>
    </row>
    <row r="1185" spans="2:14" ht="45.75" hidden="1">
      <c r="B1185" s="352">
        <v>340</v>
      </c>
      <c r="C1185" s="132" t="s">
        <v>1950</v>
      </c>
      <c r="D1185" s="132" t="s">
        <v>180</v>
      </c>
      <c r="E1185" s="132" t="s">
        <v>1926</v>
      </c>
      <c r="F1185" s="132"/>
      <c r="G1185" s="135" t="s">
        <v>589</v>
      </c>
      <c r="H1185" s="204" t="str">
        <f>IF(Tabela2[[#This Row],[Valor já contrado (matriz)]]=0,"Prevista","Em contratação")</f>
        <v>Prevista</v>
      </c>
      <c r="I1185" s="132" t="s">
        <v>1927</v>
      </c>
      <c r="J1185" s="133">
        <v>12</v>
      </c>
      <c r="K1185" s="136">
        <v>2843.5</v>
      </c>
      <c r="L1185" s="132" t="s">
        <v>141</v>
      </c>
      <c r="M1185" s="138" t="s">
        <v>582</v>
      </c>
      <c r="N1185" s="210">
        <f>IF(Tabela2[[#This Row],[Tipo]]="matriz",VLOOKUP(Tabela2[[#This Row],[N. de ordem]],Estatísticas!$A$66:$B$1048576,2,FALSE),"")</f>
        <v>0</v>
      </c>
    </row>
    <row r="1186" spans="2:14" ht="45.75" hidden="1">
      <c r="B1186" s="352">
        <v>341</v>
      </c>
      <c r="C1186" s="132" t="s">
        <v>1951</v>
      </c>
      <c r="D1186" s="132" t="s">
        <v>180</v>
      </c>
      <c r="E1186" s="132" t="s">
        <v>1926</v>
      </c>
      <c r="F1186" s="139"/>
      <c r="G1186" s="135" t="s">
        <v>589</v>
      </c>
      <c r="H1186" s="204" t="str">
        <f>IF(Tabela2[[#This Row],[Valor já contrado (matriz)]]=0,"Prevista","Em contratação")</f>
        <v>Em contratação</v>
      </c>
      <c r="I1186" s="132" t="s">
        <v>1927</v>
      </c>
      <c r="J1186" s="133">
        <v>12</v>
      </c>
      <c r="K1186" s="136">
        <v>39930</v>
      </c>
      <c r="L1186" s="132" t="s">
        <v>141</v>
      </c>
      <c r="M1186" s="138" t="s">
        <v>582</v>
      </c>
      <c r="N1186" s="210">
        <f>IF(Tabela2[[#This Row],[Tipo]]="matriz",VLOOKUP(Tabela2[[#This Row],[N. de ordem]],Estatísticas!$A$66:$B$1048576,2,FALSE),"")</f>
        <v>37291.72</v>
      </c>
    </row>
    <row r="1187" spans="2:14" ht="45.75" hidden="1">
      <c r="B1187" s="352">
        <v>341</v>
      </c>
      <c r="C1187" s="132" t="s">
        <v>1951</v>
      </c>
      <c r="D1187" s="132" t="s">
        <v>180</v>
      </c>
      <c r="E1187" s="132" t="s">
        <v>1926</v>
      </c>
      <c r="F1187" s="139" t="s">
        <v>1952</v>
      </c>
      <c r="G1187" s="135" t="s">
        <v>605</v>
      </c>
      <c r="H1187" s="204" t="str">
        <f>IF(Tabela2[[#This Row],[Valor já contrado (matriz)]]=0,"Prevista","Em contratação")</f>
        <v>Em contratação</v>
      </c>
      <c r="I1187" s="132" t="s">
        <v>1927</v>
      </c>
      <c r="J1187" s="133">
        <v>12</v>
      </c>
      <c r="K1187" s="136">
        <v>37291.72</v>
      </c>
      <c r="L1187" s="132" t="s">
        <v>141</v>
      </c>
      <c r="M1187" s="138" t="s">
        <v>582</v>
      </c>
      <c r="N1187" s="210" t="str">
        <f>IF(Tabela2[[#This Row],[Tipo]]="matriz",VLOOKUP(Tabela2[[#This Row],[N. de ordem]],Estatísticas!$A$66:$B$1048576,2,FALSE),"")</f>
        <v/>
      </c>
    </row>
    <row r="1188" spans="2:14" ht="45.75" hidden="1">
      <c r="B1188" s="352">
        <v>342</v>
      </c>
      <c r="C1188" s="132" t="s">
        <v>884</v>
      </c>
      <c r="D1188" s="132" t="s">
        <v>180</v>
      </c>
      <c r="E1188" s="132" t="s">
        <v>1926</v>
      </c>
      <c r="F1188" s="132"/>
      <c r="G1188" s="135" t="s">
        <v>589</v>
      </c>
      <c r="H1188" s="204" t="str">
        <f>IF(Tabela2[[#This Row],[Valor já contrado (matriz)]]=0,"Prevista","Em contratação")</f>
        <v>Prevista</v>
      </c>
      <c r="I1188" s="132" t="s">
        <v>1927</v>
      </c>
      <c r="J1188" s="133">
        <v>12</v>
      </c>
      <c r="K1188" s="136">
        <v>9317</v>
      </c>
      <c r="L1188" s="132" t="s">
        <v>141</v>
      </c>
      <c r="M1188" s="138" t="s">
        <v>582</v>
      </c>
      <c r="N1188" s="210">
        <f>IF(Tabela2[[#This Row],[Tipo]]="matriz",VLOOKUP(Tabela2[[#This Row],[N. de ordem]],Estatísticas!$A$66:$B$1048576,2,FALSE),"")</f>
        <v>0</v>
      </c>
    </row>
    <row r="1189" spans="2:14" ht="45.75" hidden="1">
      <c r="B1189" s="352">
        <v>343</v>
      </c>
      <c r="C1189" s="132" t="s">
        <v>885</v>
      </c>
      <c r="D1189" s="132" t="s">
        <v>180</v>
      </c>
      <c r="E1189" s="132" t="s">
        <v>1926</v>
      </c>
      <c r="F1189" s="132"/>
      <c r="G1189" s="135" t="s">
        <v>589</v>
      </c>
      <c r="H1189" s="204" t="str">
        <f>IF(Tabela2[[#This Row],[Valor já contrado (matriz)]]=0,"Prevista","Em contratação")</f>
        <v>Em contratação</v>
      </c>
      <c r="I1189" s="132" t="s">
        <v>1927</v>
      </c>
      <c r="J1189" s="133">
        <v>12</v>
      </c>
      <c r="K1189" s="136">
        <v>16080.9</v>
      </c>
      <c r="L1189" s="132" t="s">
        <v>141</v>
      </c>
      <c r="M1189" s="138" t="s">
        <v>582</v>
      </c>
      <c r="N1189" s="210">
        <f>IF(Tabela2[[#This Row],[Tipo]]="matriz",VLOOKUP(Tabela2[[#This Row],[N. de ordem]],Estatísticas!$A$66:$B$1048576,2,FALSE),"")</f>
        <v>15070</v>
      </c>
    </row>
    <row r="1190" spans="2:14" ht="45.75" hidden="1">
      <c r="B1190" s="352">
        <v>343</v>
      </c>
      <c r="C1190" s="132" t="s">
        <v>885</v>
      </c>
      <c r="D1190" s="132" t="s">
        <v>180</v>
      </c>
      <c r="E1190" s="132" t="s">
        <v>1926</v>
      </c>
      <c r="F1190" s="132" t="s">
        <v>1953</v>
      </c>
      <c r="G1190" s="135" t="s">
        <v>605</v>
      </c>
      <c r="H1190" s="204" t="str">
        <f>IF(Tabela2[[#This Row],[Valor já contrado (matriz)]]=0,"Prevista","Em contratação")</f>
        <v>Em contratação</v>
      </c>
      <c r="I1190" s="132" t="s">
        <v>1927</v>
      </c>
      <c r="J1190" s="133">
        <v>12</v>
      </c>
      <c r="K1190" s="136">
        <v>15070</v>
      </c>
      <c r="L1190" s="132" t="s">
        <v>141</v>
      </c>
      <c r="M1190" s="138" t="s">
        <v>582</v>
      </c>
      <c r="N1190" s="210" t="str">
        <f>IF(Tabela2[[#This Row],[Tipo]]="matriz",VLOOKUP(Tabela2[[#This Row],[N. de ordem]],Estatísticas!$A$66:$B$1048576,2,FALSE),"")</f>
        <v/>
      </c>
    </row>
    <row r="1191" spans="2:14" ht="45.75" hidden="1">
      <c r="B1191" s="352">
        <v>344</v>
      </c>
      <c r="C1191" s="132" t="s">
        <v>1954</v>
      </c>
      <c r="D1191" s="132" t="s">
        <v>180</v>
      </c>
      <c r="E1191" s="132" t="s">
        <v>1926</v>
      </c>
      <c r="F1191" s="139"/>
      <c r="G1191" s="135" t="s">
        <v>589</v>
      </c>
      <c r="H1191" s="204" t="str">
        <f>IF(Tabela2[[#This Row],[Valor já contrado (matriz)]]=0,"Prevista","Em contratação")</f>
        <v>Em contratação</v>
      </c>
      <c r="I1191" s="132" t="s">
        <v>1927</v>
      </c>
      <c r="J1191" s="132">
        <v>12</v>
      </c>
      <c r="K1191" s="137">
        <v>25264.799999999999</v>
      </c>
      <c r="L1191" s="132" t="s">
        <v>141</v>
      </c>
      <c r="M1191" s="138" t="s">
        <v>582</v>
      </c>
      <c r="N1191" s="210">
        <f>IF(Tabela2[[#This Row],[Tipo]]="matriz",VLOOKUP(Tabela2[[#This Row],[N. de ordem]],Estatísticas!$A$66:$B$1048576,2,FALSE),"")</f>
        <v>10300</v>
      </c>
    </row>
    <row r="1192" spans="2:14" ht="45.75" hidden="1">
      <c r="B1192" s="352">
        <v>344</v>
      </c>
      <c r="C1192" s="132" t="s">
        <v>1954</v>
      </c>
      <c r="D1192" s="132" t="s">
        <v>180</v>
      </c>
      <c r="E1192" s="132" t="s">
        <v>1926</v>
      </c>
      <c r="F1192" s="139" t="s">
        <v>1955</v>
      </c>
      <c r="G1192" s="135" t="s">
        <v>605</v>
      </c>
      <c r="H1192" s="204" t="str">
        <f>IF(Tabela2[[#This Row],[Valor já contrado (matriz)]]=0,"Prevista","Em contratação")</f>
        <v>Em contratação</v>
      </c>
      <c r="I1192" s="132" t="s">
        <v>1927</v>
      </c>
      <c r="J1192" s="132">
        <v>12</v>
      </c>
      <c r="K1192" s="137">
        <v>10300</v>
      </c>
      <c r="L1192" s="132" t="s">
        <v>141</v>
      </c>
      <c r="M1192" s="138" t="s">
        <v>582</v>
      </c>
      <c r="N1192" s="210" t="str">
        <f>IF(Tabela2[[#This Row],[Tipo]]="matriz",VLOOKUP(Tabela2[[#This Row],[N. de ordem]],Estatísticas!$A$66:$B$1048576,2,FALSE),"")</f>
        <v/>
      </c>
    </row>
    <row r="1193" spans="2:14" ht="45.75" hidden="1">
      <c r="B1193" s="352">
        <v>345</v>
      </c>
      <c r="C1193" s="132" t="s">
        <v>1956</v>
      </c>
      <c r="D1193" s="132" t="s">
        <v>180</v>
      </c>
      <c r="E1193" s="132" t="s">
        <v>1957</v>
      </c>
      <c r="F1193" s="132"/>
      <c r="G1193" s="135" t="s">
        <v>589</v>
      </c>
      <c r="H1193" s="204" t="str">
        <f>IF(Tabela2[[#This Row],[Valor já contrado (matriz)]]=0,"Prevista","Em contratação")</f>
        <v>Em contratação</v>
      </c>
      <c r="I1193" s="132" t="s">
        <v>1927</v>
      </c>
      <c r="J1193" s="132">
        <v>12</v>
      </c>
      <c r="K1193" s="137">
        <v>39915.480000000003</v>
      </c>
      <c r="L1193" s="132" t="s">
        <v>141</v>
      </c>
      <c r="M1193" s="138" t="s">
        <v>582</v>
      </c>
      <c r="N1193" s="210">
        <f>IF(Tabela2[[#This Row],[Tipo]]="matriz",VLOOKUP(Tabela2[[#This Row],[N. de ordem]],Estatísticas!$A$66:$B$1048576,2,FALSE),"")</f>
        <v>28240</v>
      </c>
    </row>
    <row r="1194" spans="2:14" ht="45.75" hidden="1">
      <c r="B1194" s="352">
        <v>345</v>
      </c>
      <c r="C1194" s="132" t="s">
        <v>1956</v>
      </c>
      <c r="D1194" s="132" t="s">
        <v>180</v>
      </c>
      <c r="E1194" s="132" t="s">
        <v>1957</v>
      </c>
      <c r="F1194" s="132" t="s">
        <v>1958</v>
      </c>
      <c r="G1194" s="135" t="s">
        <v>605</v>
      </c>
      <c r="H1194" s="204" t="str">
        <f>IF(Tabela2[[#This Row],[Valor já contrado (matriz)]]=0,"Prevista","Em contratação")</f>
        <v>Em contratação</v>
      </c>
      <c r="I1194" s="132" t="s">
        <v>1927</v>
      </c>
      <c r="J1194" s="132">
        <v>12</v>
      </c>
      <c r="K1194" s="137">
        <v>28240</v>
      </c>
      <c r="L1194" s="132" t="s">
        <v>141</v>
      </c>
      <c r="M1194" s="138" t="s">
        <v>582</v>
      </c>
      <c r="N1194" s="210" t="str">
        <f>IF(Tabela2[[#This Row],[Tipo]]="matriz",VLOOKUP(Tabela2[[#This Row],[N. de ordem]],Estatísticas!$A$66:$B$1048576,2,FALSE),"")</f>
        <v/>
      </c>
    </row>
    <row r="1195" spans="2:14" ht="45.75" hidden="1">
      <c r="B1195" s="352">
        <v>346</v>
      </c>
      <c r="C1195" s="132" t="s">
        <v>888</v>
      </c>
      <c r="D1195" s="132" t="s">
        <v>180</v>
      </c>
      <c r="E1195" s="132" t="s">
        <v>1926</v>
      </c>
      <c r="F1195" s="132"/>
      <c r="G1195" s="135" t="s">
        <v>589</v>
      </c>
      <c r="H1195" s="204" t="str">
        <f>IF(Tabela2[[#This Row],[Valor já contrado (matriz)]]=0,"Prevista","Em contratação")</f>
        <v>Em contratação</v>
      </c>
      <c r="I1195" s="132" t="s">
        <v>1927</v>
      </c>
      <c r="J1195" s="132">
        <v>12</v>
      </c>
      <c r="K1195" s="137">
        <v>20001.3</v>
      </c>
      <c r="L1195" s="132" t="s">
        <v>141</v>
      </c>
      <c r="M1195" s="138" t="s">
        <v>582</v>
      </c>
      <c r="N1195" s="210">
        <f>IF(Tabela2[[#This Row],[Tipo]]="matriz",VLOOKUP(Tabela2[[#This Row],[N. de ordem]],Estatísticas!$A$66:$B$1048576,2,FALSE),"")</f>
        <v>16740</v>
      </c>
    </row>
    <row r="1196" spans="2:14" ht="45.75" hidden="1">
      <c r="B1196" s="352">
        <v>346</v>
      </c>
      <c r="C1196" s="132" t="s">
        <v>888</v>
      </c>
      <c r="D1196" s="132" t="s">
        <v>180</v>
      </c>
      <c r="E1196" s="132" t="s">
        <v>1926</v>
      </c>
      <c r="F1196" s="132" t="s">
        <v>1959</v>
      </c>
      <c r="G1196" s="135" t="s">
        <v>605</v>
      </c>
      <c r="H1196" s="132" t="s">
        <v>626</v>
      </c>
      <c r="I1196" s="132" t="s">
        <v>1927</v>
      </c>
      <c r="J1196" s="132">
        <v>12</v>
      </c>
      <c r="K1196" s="137">
        <v>16740</v>
      </c>
      <c r="L1196" s="132" t="s">
        <v>141</v>
      </c>
      <c r="M1196" s="138" t="s">
        <v>582</v>
      </c>
      <c r="N1196" s="210" t="str">
        <f>IF(Tabela2[[#This Row],[Tipo]]="matriz",VLOOKUP(Tabela2[[#This Row],[N. de ordem]],Estatísticas!$A$66:$B$1048576,2,FALSE),"")</f>
        <v/>
      </c>
    </row>
    <row r="1197" spans="2:14" ht="45.75" hidden="1">
      <c r="B1197" s="352">
        <v>347</v>
      </c>
      <c r="C1197" s="132" t="s">
        <v>889</v>
      </c>
      <c r="D1197" s="132" t="s">
        <v>180</v>
      </c>
      <c r="E1197" s="132" t="s">
        <v>1926</v>
      </c>
      <c r="F1197" s="132"/>
      <c r="G1197" s="135" t="s">
        <v>589</v>
      </c>
      <c r="H1197" s="204" t="str">
        <f>IF(Tabela2[[#This Row],[Valor já contrado (matriz)]]=0,"Prevista","Em contratação")</f>
        <v>Em contratação</v>
      </c>
      <c r="I1197" s="132" t="s">
        <v>1927</v>
      </c>
      <c r="J1197" s="132">
        <v>12</v>
      </c>
      <c r="K1197" s="137">
        <v>44818.400000000001</v>
      </c>
      <c r="L1197" s="132" t="s">
        <v>141</v>
      </c>
      <c r="M1197" s="138" t="s">
        <v>582</v>
      </c>
      <c r="N1197" s="210">
        <f>IF(Tabela2[[#This Row],[Tipo]]="matriz",VLOOKUP(Tabela2[[#This Row],[N. de ordem]],Estatísticas!$A$66:$B$1048576,2,FALSE),"")</f>
        <v>41712</v>
      </c>
    </row>
    <row r="1198" spans="2:14" ht="45.75" hidden="1">
      <c r="B1198" s="352">
        <v>347</v>
      </c>
      <c r="C1198" s="132" t="s">
        <v>889</v>
      </c>
      <c r="D1198" s="132" t="s">
        <v>180</v>
      </c>
      <c r="E1198" s="132" t="s">
        <v>1926</v>
      </c>
      <c r="F1198" s="132" t="s">
        <v>1960</v>
      </c>
      <c r="G1198" s="135" t="s">
        <v>605</v>
      </c>
      <c r="H1198" s="204" t="str">
        <f>IF(Tabela2[[#This Row],[Valor já contrado (matriz)]]=0,"Prevista","Em contratação")</f>
        <v>Em contratação</v>
      </c>
      <c r="I1198" s="132" t="s">
        <v>1927</v>
      </c>
      <c r="J1198" s="133">
        <v>12</v>
      </c>
      <c r="K1198" s="136">
        <v>41712</v>
      </c>
      <c r="L1198" s="132" t="s">
        <v>141</v>
      </c>
      <c r="M1198" s="138" t="s">
        <v>582</v>
      </c>
      <c r="N1198" s="210" t="str">
        <f>IF(Tabela2[[#This Row],[Tipo]]="matriz",VLOOKUP(Tabela2[[#This Row],[N. de ordem]],Estatísticas!$A$66:$B$1048576,2,FALSE),"")</f>
        <v/>
      </c>
    </row>
    <row r="1199" spans="2:14" ht="45.75" hidden="1">
      <c r="B1199" s="352">
        <v>348</v>
      </c>
      <c r="C1199" s="132" t="s">
        <v>892</v>
      </c>
      <c r="D1199" s="132" t="s">
        <v>180</v>
      </c>
      <c r="E1199" s="132" t="s">
        <v>1926</v>
      </c>
      <c r="F1199" s="139"/>
      <c r="G1199" s="135" t="s">
        <v>589</v>
      </c>
      <c r="H1199" s="204" t="str">
        <f>IF(Tabela2[[#This Row],[Valor já contrado (matriz)]]=0,"Prevista","Em contratação")</f>
        <v>Em contratação</v>
      </c>
      <c r="I1199" s="132" t="s">
        <v>1927</v>
      </c>
      <c r="J1199" s="132">
        <v>12</v>
      </c>
      <c r="K1199" s="137">
        <v>50674.8</v>
      </c>
      <c r="L1199" s="132" t="s">
        <v>141</v>
      </c>
      <c r="M1199" s="138" t="s">
        <v>582</v>
      </c>
      <c r="N1199" s="210">
        <f>IF(Tabela2[[#This Row],[Tipo]]="matriz",VLOOKUP(Tabela2[[#This Row],[N. de ordem]],Estatísticas!$A$66:$B$1048576,2,FALSE),"")</f>
        <v>41350</v>
      </c>
    </row>
    <row r="1200" spans="2:14" ht="45.75" hidden="1">
      <c r="B1200" s="352">
        <v>348</v>
      </c>
      <c r="C1200" s="132" t="s">
        <v>892</v>
      </c>
      <c r="D1200" s="132" t="s">
        <v>180</v>
      </c>
      <c r="E1200" s="132" t="s">
        <v>1926</v>
      </c>
      <c r="F1200" s="139" t="s">
        <v>1961</v>
      </c>
      <c r="G1200" s="135" t="s">
        <v>605</v>
      </c>
      <c r="H1200" s="204" t="str">
        <f>IF(Tabela2[[#This Row],[Valor já contrado (matriz)]]=0,"Prevista","Em contratação")</f>
        <v>Em contratação</v>
      </c>
      <c r="I1200" s="132" t="s">
        <v>1927</v>
      </c>
      <c r="J1200" s="132">
        <v>12</v>
      </c>
      <c r="K1200" s="137">
        <v>41350</v>
      </c>
      <c r="L1200" s="132" t="s">
        <v>141</v>
      </c>
      <c r="M1200" s="138" t="s">
        <v>582</v>
      </c>
      <c r="N1200" s="210" t="str">
        <f>IF(Tabela2[[#This Row],[Tipo]]="matriz",VLOOKUP(Tabela2[[#This Row],[N. de ordem]],Estatísticas!$A$66:$B$1048576,2,FALSE),"")</f>
        <v/>
      </c>
    </row>
    <row r="1201" spans="2:14" ht="45.75" hidden="1">
      <c r="B1201" s="352">
        <v>349</v>
      </c>
      <c r="C1201" s="132" t="s">
        <v>894</v>
      </c>
      <c r="D1201" s="132" t="s">
        <v>180</v>
      </c>
      <c r="E1201" s="132" t="s">
        <v>1926</v>
      </c>
      <c r="F1201" s="132"/>
      <c r="G1201" s="135" t="s">
        <v>589</v>
      </c>
      <c r="H1201" s="204" t="str">
        <f>IF(Tabela2[[#This Row],[Valor já contrado (matriz)]]=0,"Prevista","Em contratação")</f>
        <v>Em contratação</v>
      </c>
      <c r="I1201" s="132" t="s">
        <v>1927</v>
      </c>
      <c r="J1201" s="132">
        <v>12</v>
      </c>
      <c r="K1201" s="137">
        <v>6461.4</v>
      </c>
      <c r="L1201" s="132" t="s">
        <v>141</v>
      </c>
      <c r="M1201" s="138" t="s">
        <v>582</v>
      </c>
      <c r="N1201" s="210">
        <f>IF(Tabela2[[#This Row],[Tipo]]="matriz",VLOOKUP(Tabela2[[#This Row],[N. de ordem]],Estatísticas!$A$66:$B$1048576,2,FALSE),"")</f>
        <v>4790</v>
      </c>
    </row>
    <row r="1202" spans="2:14" ht="45.75" hidden="1">
      <c r="B1202" s="352">
        <v>349</v>
      </c>
      <c r="C1202" s="132" t="s">
        <v>894</v>
      </c>
      <c r="D1202" s="132" t="s">
        <v>180</v>
      </c>
      <c r="E1202" s="132" t="s">
        <v>1926</v>
      </c>
      <c r="F1202" s="132" t="s">
        <v>1962</v>
      </c>
      <c r="G1202" s="135" t="s">
        <v>605</v>
      </c>
      <c r="H1202" s="204" t="str">
        <f>IF(Tabela2[[#This Row],[Valor já contrado (matriz)]]=0,"Prevista","Em contratação")</f>
        <v>Em contratação</v>
      </c>
      <c r="I1202" s="132" t="s">
        <v>1927</v>
      </c>
      <c r="J1202" s="132">
        <v>12</v>
      </c>
      <c r="K1202" s="137">
        <v>4790</v>
      </c>
      <c r="L1202" s="132" t="s">
        <v>141</v>
      </c>
      <c r="M1202" s="138" t="s">
        <v>582</v>
      </c>
      <c r="N1202" s="210" t="str">
        <f>IF(Tabela2[[#This Row],[Tipo]]="matriz",VLOOKUP(Tabela2[[#This Row],[N. de ordem]],Estatísticas!$A$66:$B$1048576,2,FALSE),"")</f>
        <v/>
      </c>
    </row>
    <row r="1203" spans="2:14" ht="45.75" hidden="1">
      <c r="B1203" s="352">
        <v>350</v>
      </c>
      <c r="C1203" s="132" t="s">
        <v>1304</v>
      </c>
      <c r="D1203" s="132" t="s">
        <v>180</v>
      </c>
      <c r="E1203" s="132" t="s">
        <v>1926</v>
      </c>
      <c r="F1203" s="139"/>
      <c r="G1203" s="135" t="s">
        <v>589</v>
      </c>
      <c r="H1203" s="204" t="str">
        <f>IF(Tabela2[[#This Row],[Valor já contrado (matriz)]]=0,"Prevista","Em contratação")</f>
        <v>Em contratação</v>
      </c>
      <c r="I1203" s="132" t="s">
        <v>1927</v>
      </c>
      <c r="J1203" s="132">
        <v>12</v>
      </c>
      <c r="K1203" s="137">
        <v>10877.9</v>
      </c>
      <c r="L1203" s="132" t="s">
        <v>141</v>
      </c>
      <c r="M1203" s="135" t="s">
        <v>582</v>
      </c>
      <c r="N1203" s="210">
        <f>IF(Tabela2[[#This Row],[Tipo]]="matriz",VLOOKUP(Tabela2[[#This Row],[N. de ordem]],Estatísticas!$A$66:$B$1048576,2,FALSE),"")</f>
        <v>13360</v>
      </c>
    </row>
    <row r="1204" spans="2:14" ht="45.75" hidden="1">
      <c r="B1204" s="353">
        <v>350</v>
      </c>
      <c r="C1204" s="132" t="s">
        <v>1304</v>
      </c>
      <c r="D1204" s="132" t="s">
        <v>180</v>
      </c>
      <c r="E1204" s="132" t="s">
        <v>1926</v>
      </c>
      <c r="F1204" s="139" t="s">
        <v>1963</v>
      </c>
      <c r="G1204" s="135" t="s">
        <v>605</v>
      </c>
      <c r="H1204" s="204" t="s">
        <v>1964</v>
      </c>
      <c r="I1204" s="132" t="s">
        <v>1927</v>
      </c>
      <c r="J1204" s="132">
        <v>12</v>
      </c>
      <c r="K1204" s="137">
        <v>0</v>
      </c>
      <c r="L1204" s="132" t="s">
        <v>141</v>
      </c>
      <c r="M1204" s="135" t="s">
        <v>582</v>
      </c>
      <c r="N1204" s="61" t="str">
        <f>IF(Tabela2[[#This Row],[Tipo]]="matriz",VLOOKUP(Tabela2[[#This Row],[N. de ordem]],Estatísticas!$A$66:$B$1048576,2,FALSE),"")</f>
        <v/>
      </c>
    </row>
    <row r="1205" spans="2:14" ht="45.75" hidden="1">
      <c r="B1205" s="352">
        <v>350</v>
      </c>
      <c r="C1205" s="132" t="s">
        <v>1304</v>
      </c>
      <c r="D1205" s="132" t="s">
        <v>180</v>
      </c>
      <c r="E1205" s="132" t="s">
        <v>1926</v>
      </c>
      <c r="F1205" s="139" t="s">
        <v>1965</v>
      </c>
      <c r="G1205" s="135" t="s">
        <v>605</v>
      </c>
      <c r="H1205" s="204" t="str">
        <f>IF(Tabela2[[#This Row],[Valor já contrado (matriz)]]=0,"Prevista","Em contratação")</f>
        <v>Em contratação</v>
      </c>
      <c r="I1205" s="132" t="s">
        <v>1927</v>
      </c>
      <c r="J1205" s="132">
        <v>8</v>
      </c>
      <c r="K1205" s="137">
        <v>13360</v>
      </c>
      <c r="L1205" s="132" t="s">
        <v>141</v>
      </c>
      <c r="M1205" s="138" t="s">
        <v>582</v>
      </c>
      <c r="N1205" s="210" t="str">
        <f>IF(Tabela2[[#This Row],[Tipo]]="matriz",VLOOKUP(Tabela2[[#This Row],[N. de ordem]],Estatísticas!$A$66:$B$1048576,2,FALSE),"")</f>
        <v/>
      </c>
    </row>
    <row r="1206" spans="2:14" ht="45.75" hidden="1">
      <c r="B1206" s="352">
        <v>351</v>
      </c>
      <c r="C1206" s="132" t="s">
        <v>897</v>
      </c>
      <c r="D1206" s="132" t="s">
        <v>180</v>
      </c>
      <c r="E1206" s="132" t="s">
        <v>1926</v>
      </c>
      <c r="F1206" s="139"/>
      <c r="G1206" s="135" t="s">
        <v>589</v>
      </c>
      <c r="H1206" s="204" t="str">
        <f>IF(Tabela2[[#This Row],[Valor já contrado (matriz)]]=0,"Prevista","Em contratação")</f>
        <v>Em contratação</v>
      </c>
      <c r="I1206" s="132" t="s">
        <v>1927</v>
      </c>
      <c r="J1206" s="132">
        <v>12</v>
      </c>
      <c r="K1206" s="137">
        <v>6776</v>
      </c>
      <c r="L1206" s="132" t="s">
        <v>141</v>
      </c>
      <c r="M1206" s="138" t="s">
        <v>582</v>
      </c>
      <c r="N1206" s="210">
        <f>IF(Tabela2[[#This Row],[Tipo]]="matriz",VLOOKUP(Tabela2[[#This Row],[N. de ordem]],Estatísticas!$A$66:$B$1048576,2,FALSE),"")</f>
        <v>6000</v>
      </c>
    </row>
    <row r="1207" spans="2:14" ht="45.75" hidden="1">
      <c r="B1207" s="352">
        <v>351</v>
      </c>
      <c r="C1207" s="132" t="s">
        <v>897</v>
      </c>
      <c r="D1207" s="132" t="s">
        <v>180</v>
      </c>
      <c r="E1207" s="132" t="s">
        <v>1926</v>
      </c>
      <c r="F1207" s="139" t="s">
        <v>1966</v>
      </c>
      <c r="G1207" s="135" t="s">
        <v>605</v>
      </c>
      <c r="H1207" s="204" t="str">
        <f>IF(Tabela2[[#This Row],[Valor já contrado (matriz)]]=0,"Prevista","Em contratação")</f>
        <v>Em contratação</v>
      </c>
      <c r="I1207" s="132" t="s">
        <v>1927</v>
      </c>
      <c r="J1207" s="133">
        <v>12</v>
      </c>
      <c r="K1207" s="136">
        <v>6000</v>
      </c>
      <c r="L1207" s="132" t="s">
        <v>141</v>
      </c>
      <c r="M1207" s="138" t="s">
        <v>582</v>
      </c>
      <c r="N1207" s="210" t="str">
        <f>IF(Tabela2[[#This Row],[Tipo]]="matriz",VLOOKUP(Tabela2[[#This Row],[N. de ordem]],Estatísticas!$A$66:$B$1048576,2,FALSE),"")</f>
        <v/>
      </c>
    </row>
    <row r="1208" spans="2:14" ht="45.75" hidden="1">
      <c r="B1208" s="352">
        <v>352</v>
      </c>
      <c r="C1208" s="132" t="s">
        <v>766</v>
      </c>
      <c r="D1208" s="132" t="s">
        <v>180</v>
      </c>
      <c r="E1208" s="132" t="s">
        <v>1926</v>
      </c>
      <c r="F1208" s="139"/>
      <c r="G1208" s="135" t="s">
        <v>589</v>
      </c>
      <c r="H1208" s="204" t="str">
        <f>IF(Tabela2[[#This Row],[Valor já contrado (matriz)]]=0,"Prevista","Em contratação")</f>
        <v>Em contratação</v>
      </c>
      <c r="I1208" s="132" t="s">
        <v>1927</v>
      </c>
      <c r="J1208" s="132">
        <v>12</v>
      </c>
      <c r="K1208" s="137">
        <v>52272</v>
      </c>
      <c r="L1208" s="132" t="s">
        <v>141</v>
      </c>
      <c r="M1208" s="138" t="s">
        <v>582</v>
      </c>
      <c r="N1208" s="210">
        <f>IF(Tabela2[[#This Row],[Tipo]]="matriz",VLOOKUP(Tabela2[[#This Row],[N. de ordem]],Estatísticas!$A$66:$B$1048576,2,FALSE),"")</f>
        <v>49800</v>
      </c>
    </row>
    <row r="1209" spans="2:14" ht="45.75" hidden="1">
      <c r="B1209" s="352">
        <v>352</v>
      </c>
      <c r="C1209" s="132" t="s">
        <v>766</v>
      </c>
      <c r="D1209" s="132" t="s">
        <v>180</v>
      </c>
      <c r="E1209" s="132" t="s">
        <v>1926</v>
      </c>
      <c r="F1209" s="139" t="s">
        <v>1967</v>
      </c>
      <c r="G1209" s="135" t="s">
        <v>605</v>
      </c>
      <c r="H1209" s="204" t="str">
        <f>IF(Tabela2[[#This Row],[Valor já contrado (matriz)]]=0,"Prevista","Em contratação")</f>
        <v>Em contratação</v>
      </c>
      <c r="I1209" s="132" t="s">
        <v>1927</v>
      </c>
      <c r="J1209" s="132">
        <v>12</v>
      </c>
      <c r="K1209" s="137">
        <v>49800</v>
      </c>
      <c r="L1209" s="132" t="s">
        <v>141</v>
      </c>
      <c r="M1209" s="138" t="s">
        <v>582</v>
      </c>
      <c r="N1209" s="210" t="str">
        <f>IF(Tabela2[[#This Row],[Tipo]]="matriz",VLOOKUP(Tabela2[[#This Row],[N. de ordem]],Estatísticas!$A$66:$B$1048576,2,FALSE),"")</f>
        <v/>
      </c>
    </row>
    <row r="1210" spans="2:14" ht="45.75" hidden="1">
      <c r="B1210" s="352">
        <v>353</v>
      </c>
      <c r="C1210" s="132" t="s">
        <v>898</v>
      </c>
      <c r="D1210" s="132" t="s">
        <v>180</v>
      </c>
      <c r="E1210" s="132" t="s">
        <v>1926</v>
      </c>
      <c r="F1210" s="132"/>
      <c r="G1210" s="135" t="s">
        <v>589</v>
      </c>
      <c r="H1210" s="204" t="str">
        <f>IF(Tabela2[[#This Row],[Valor já contrado (matriz)]]=0,"Prevista","Em contratação")</f>
        <v>Em contratação</v>
      </c>
      <c r="I1210" s="132" t="s">
        <v>1927</v>
      </c>
      <c r="J1210" s="132">
        <v>12</v>
      </c>
      <c r="K1210" s="137">
        <v>8712</v>
      </c>
      <c r="L1210" s="132" t="s">
        <v>141</v>
      </c>
      <c r="M1210" s="138" t="s">
        <v>582</v>
      </c>
      <c r="N1210" s="210">
        <f>IF(Tabela2[[#This Row],[Tipo]]="matriz",VLOOKUP(Tabela2[[#This Row],[N. de ordem]],Estatísticas!$A$66:$B$1048576,2,FALSE),"")</f>
        <v>10200</v>
      </c>
    </row>
    <row r="1211" spans="2:14" ht="45.75" hidden="1">
      <c r="B1211" s="352">
        <v>353</v>
      </c>
      <c r="C1211" s="132" t="s">
        <v>898</v>
      </c>
      <c r="D1211" s="132" t="s">
        <v>180</v>
      </c>
      <c r="E1211" s="132" t="s">
        <v>1926</v>
      </c>
      <c r="F1211" s="132" t="s">
        <v>1968</v>
      </c>
      <c r="G1211" s="135" t="s">
        <v>605</v>
      </c>
      <c r="H1211" s="132" t="s">
        <v>626</v>
      </c>
      <c r="I1211" s="132" t="s">
        <v>1927</v>
      </c>
      <c r="J1211" s="133">
        <v>12</v>
      </c>
      <c r="K1211" s="136">
        <v>10200</v>
      </c>
      <c r="L1211" s="132" t="s">
        <v>141</v>
      </c>
      <c r="M1211" s="138" t="s">
        <v>582</v>
      </c>
      <c r="N1211" s="210" t="str">
        <f>IF(Tabela2[[#This Row],[Tipo]]="matriz",VLOOKUP(Tabela2[[#This Row],[N. de ordem]],Estatísticas!$A$66:$B$1048576,2,FALSE),"")</f>
        <v/>
      </c>
    </row>
    <row r="1212" spans="2:14" ht="45.75" hidden="1">
      <c r="B1212" s="352">
        <v>354</v>
      </c>
      <c r="C1212" s="132" t="s">
        <v>901</v>
      </c>
      <c r="D1212" s="132" t="s">
        <v>180</v>
      </c>
      <c r="E1212" s="132" t="s">
        <v>1926</v>
      </c>
      <c r="F1212" s="139"/>
      <c r="G1212" s="135" t="s">
        <v>589</v>
      </c>
      <c r="H1212" s="204" t="str">
        <f>IF(Tabela2[[#This Row],[Valor já contrado (matriz)]]=0,"Prevista","Em contratação")</f>
        <v>Em contratação</v>
      </c>
      <c r="I1212" s="132" t="s">
        <v>1927</v>
      </c>
      <c r="J1212" s="132">
        <v>12</v>
      </c>
      <c r="K1212" s="137">
        <v>10333.4</v>
      </c>
      <c r="L1212" s="132" t="s">
        <v>141</v>
      </c>
      <c r="M1212" s="138" t="s">
        <v>582</v>
      </c>
      <c r="N1212" s="210">
        <f>IF(Tabela2[[#This Row],[Tipo]]="matriz",VLOOKUP(Tabela2[[#This Row],[N. de ordem]],Estatísticas!$A$66:$B$1048576,2,FALSE),"")</f>
        <v>11760</v>
      </c>
    </row>
    <row r="1213" spans="2:14" ht="45.75" hidden="1">
      <c r="B1213" s="352">
        <v>354</v>
      </c>
      <c r="C1213" s="132" t="s">
        <v>901</v>
      </c>
      <c r="D1213" s="132" t="s">
        <v>180</v>
      </c>
      <c r="E1213" s="132" t="s">
        <v>1926</v>
      </c>
      <c r="F1213" s="139" t="s">
        <v>1969</v>
      </c>
      <c r="G1213" s="135" t="s">
        <v>605</v>
      </c>
      <c r="H1213" s="132" t="s">
        <v>626</v>
      </c>
      <c r="I1213" s="132" t="s">
        <v>1927</v>
      </c>
      <c r="J1213" s="132">
        <v>12</v>
      </c>
      <c r="K1213" s="137">
        <v>11760</v>
      </c>
      <c r="L1213" s="132" t="s">
        <v>141</v>
      </c>
      <c r="M1213" s="138" t="s">
        <v>582</v>
      </c>
      <c r="N1213" s="210" t="str">
        <f>IF(Tabela2[[#This Row],[Tipo]]="matriz",VLOOKUP(Tabela2[[#This Row],[N. de ordem]],Estatísticas!$A$66:$B$1048576,2,FALSE),"")</f>
        <v/>
      </c>
    </row>
    <row r="1214" spans="2:14" ht="45.75" hidden="1">
      <c r="B1214" s="352">
        <v>355</v>
      </c>
      <c r="C1214" s="204" t="s">
        <v>903</v>
      </c>
      <c r="D1214" s="204" t="s">
        <v>180</v>
      </c>
      <c r="E1214" s="204" t="s">
        <v>1970</v>
      </c>
      <c r="F1214" s="204" t="s">
        <v>1971</v>
      </c>
      <c r="G1214" s="353" t="s">
        <v>1972</v>
      </c>
      <c r="H1214" s="204" t="s">
        <v>566</v>
      </c>
      <c r="I1214" s="204" t="s">
        <v>1927</v>
      </c>
      <c r="J1214" s="204">
        <v>12</v>
      </c>
      <c r="K1214" s="210">
        <v>7800</v>
      </c>
      <c r="L1214" s="204" t="s">
        <v>141</v>
      </c>
      <c r="M1214" s="354" t="s">
        <v>582</v>
      </c>
      <c r="N1214" s="210" t="str">
        <f>IF(Tabela2[[#This Row],[Tipo]]="matriz",VLOOKUP(Tabela2[[#This Row],[N. de ordem]],Estatísticas!$A$66:$B$1048576,2,FALSE),"")</f>
        <v/>
      </c>
    </row>
    <row r="1215" spans="2:14" ht="45.75" hidden="1">
      <c r="B1215" s="352">
        <v>355</v>
      </c>
      <c r="C1215" s="132" t="s">
        <v>903</v>
      </c>
      <c r="D1215" s="132" t="s">
        <v>180</v>
      </c>
      <c r="E1215" s="132" t="s">
        <v>1926</v>
      </c>
      <c r="F1215" s="132"/>
      <c r="G1215" s="135" t="s">
        <v>589</v>
      </c>
      <c r="H1215" s="204" t="str">
        <f>IF(Tabela2[[#This Row],[Valor já contrado (matriz)]]=0,"Prevista","Em contratação")</f>
        <v>Em contratação</v>
      </c>
      <c r="I1215" s="132" t="s">
        <v>1927</v>
      </c>
      <c r="J1215" s="132">
        <v>12</v>
      </c>
      <c r="K1215" s="137">
        <v>7260</v>
      </c>
      <c r="L1215" s="132" t="s">
        <v>141</v>
      </c>
      <c r="M1215" s="138" t="s">
        <v>582</v>
      </c>
      <c r="N1215" s="210">
        <f>IF(Tabela2[[#This Row],[Tipo]]="matriz",VLOOKUP(Tabela2[[#This Row],[N. de ordem]],Estatísticas!$A$66:$B$1048576,2,FALSE),"")</f>
        <v>7800</v>
      </c>
    </row>
    <row r="1216" spans="2:14" ht="45.75" hidden="1">
      <c r="B1216" s="352">
        <v>356</v>
      </c>
      <c r="C1216" s="132" t="s">
        <v>905</v>
      </c>
      <c r="D1216" s="132" t="s">
        <v>180</v>
      </c>
      <c r="E1216" s="132" t="s">
        <v>1926</v>
      </c>
      <c r="F1216" s="132"/>
      <c r="G1216" s="135" t="s">
        <v>589</v>
      </c>
      <c r="H1216" s="204" t="str">
        <f>IF(Tabela2[[#This Row],[Valor já contrado (matriz)]]=0,"Prevista","Em contratação")</f>
        <v>Em contratação</v>
      </c>
      <c r="I1216" s="132" t="s">
        <v>1927</v>
      </c>
      <c r="J1216" s="132">
        <v>12</v>
      </c>
      <c r="K1216" s="137">
        <v>35772</v>
      </c>
      <c r="L1216" s="132" t="s">
        <v>141</v>
      </c>
      <c r="M1216" s="138" t="s">
        <v>582</v>
      </c>
      <c r="N1216" s="210">
        <f>IF(Tabela2[[#This Row],[Tipo]]="matriz",VLOOKUP(Tabela2[[#This Row],[N. de ordem]],Estatísticas!$A$66:$B$1048576,2,FALSE),"")</f>
        <v>47538</v>
      </c>
    </row>
    <row r="1217" spans="2:14" ht="45.75" hidden="1">
      <c r="B1217" s="352">
        <v>356</v>
      </c>
      <c r="C1217" s="132" t="s">
        <v>905</v>
      </c>
      <c r="D1217" s="132" t="s">
        <v>180</v>
      </c>
      <c r="E1217" s="133" t="s">
        <v>1926</v>
      </c>
      <c r="F1217" s="134" t="s">
        <v>1973</v>
      </c>
      <c r="G1217" s="135" t="s">
        <v>605</v>
      </c>
      <c r="H1217" s="132" t="s">
        <v>626</v>
      </c>
      <c r="I1217" s="141" t="s">
        <v>1927</v>
      </c>
      <c r="J1217" s="133">
        <v>12</v>
      </c>
      <c r="K1217" s="136">
        <v>35538</v>
      </c>
      <c r="L1217" s="132" t="s">
        <v>141</v>
      </c>
      <c r="M1217" s="138" t="s">
        <v>582</v>
      </c>
      <c r="N1217" s="210" t="str">
        <f>IF(Tabela2[[#This Row],[Tipo]]="matriz",VLOOKUP(Tabela2[[#This Row],[N. de ordem]],Estatísticas!$A$66:$B$1048576,2,FALSE),"")</f>
        <v/>
      </c>
    </row>
    <row r="1218" spans="2:14" ht="45.75" hidden="1">
      <c r="B1218" s="352">
        <v>356</v>
      </c>
      <c r="C1218" s="132" t="s">
        <v>905</v>
      </c>
      <c r="D1218" s="132" t="s">
        <v>180</v>
      </c>
      <c r="E1218" s="133" t="s">
        <v>1926</v>
      </c>
      <c r="F1218" s="134" t="s">
        <v>1974</v>
      </c>
      <c r="G1218" s="135" t="s">
        <v>605</v>
      </c>
      <c r="H1218" s="132" t="s">
        <v>626</v>
      </c>
      <c r="I1218" s="141" t="s">
        <v>1927</v>
      </c>
      <c r="J1218" s="133">
        <v>12</v>
      </c>
      <c r="K1218" s="136">
        <v>12000</v>
      </c>
      <c r="L1218" s="132" t="s">
        <v>141</v>
      </c>
      <c r="M1218" s="138" t="s">
        <v>582</v>
      </c>
      <c r="N1218" s="210" t="str">
        <f>IF(Tabela2[[#This Row],[Tipo]]="matriz",VLOOKUP(Tabela2[[#This Row],[N. de ordem]],Estatísticas!$A$66:$B$1048576,2,FALSE),"")</f>
        <v/>
      </c>
    </row>
    <row r="1219" spans="2:14" ht="45.75" hidden="1">
      <c r="B1219" s="352">
        <v>357</v>
      </c>
      <c r="C1219" s="132" t="s">
        <v>1006</v>
      </c>
      <c r="D1219" s="132" t="s">
        <v>180</v>
      </c>
      <c r="E1219" s="132" t="s">
        <v>1926</v>
      </c>
      <c r="F1219" s="139"/>
      <c r="G1219" s="135" t="s">
        <v>589</v>
      </c>
      <c r="H1219" s="204" t="str">
        <f>IF(Tabela2[[#This Row],[Valor já contrado (matriz)]]=0,"Prevista","Em contratação")</f>
        <v>Em contratação</v>
      </c>
      <c r="I1219" s="132" t="s">
        <v>1927</v>
      </c>
      <c r="J1219" s="132">
        <v>12</v>
      </c>
      <c r="K1219" s="137">
        <v>39857.4</v>
      </c>
      <c r="L1219" s="132" t="s">
        <v>141</v>
      </c>
      <c r="M1219" s="138" t="s">
        <v>582</v>
      </c>
      <c r="N1219" s="210">
        <f>IF(Tabela2[[#This Row],[Tipo]]="matriz",VLOOKUP(Tabela2[[#This Row],[N. de ordem]],Estatísticas!$A$66:$B$1048576,2,FALSE),"")</f>
        <v>46665</v>
      </c>
    </row>
    <row r="1220" spans="2:14" ht="45.75" hidden="1">
      <c r="B1220" s="352">
        <v>357</v>
      </c>
      <c r="C1220" s="132" t="s">
        <v>1006</v>
      </c>
      <c r="D1220" s="132" t="s">
        <v>180</v>
      </c>
      <c r="E1220" s="132" t="s">
        <v>1926</v>
      </c>
      <c r="F1220" s="139" t="s">
        <v>1975</v>
      </c>
      <c r="G1220" s="135" t="s">
        <v>605</v>
      </c>
      <c r="H1220" s="132" t="s">
        <v>626</v>
      </c>
      <c r="I1220" s="132" t="s">
        <v>1927</v>
      </c>
      <c r="J1220" s="132">
        <v>12</v>
      </c>
      <c r="K1220" s="137">
        <v>46665</v>
      </c>
      <c r="L1220" s="132" t="s">
        <v>141</v>
      </c>
      <c r="M1220" s="138" t="s">
        <v>582</v>
      </c>
      <c r="N1220" s="210" t="str">
        <f>IF(Tabela2[[#This Row],[Tipo]]="matriz",VLOOKUP(Tabela2[[#This Row],[N. de ordem]],Estatísticas!$A$66:$B$1048576,2,FALSE),"")</f>
        <v/>
      </c>
    </row>
    <row r="1221" spans="2:14" ht="45.75" hidden="1">
      <c r="B1221" s="352">
        <v>358</v>
      </c>
      <c r="C1221" s="132" t="s">
        <v>907</v>
      </c>
      <c r="D1221" s="132" t="s">
        <v>180</v>
      </c>
      <c r="E1221" s="132" t="s">
        <v>1926</v>
      </c>
      <c r="F1221" s="132"/>
      <c r="G1221" s="135" t="s">
        <v>589</v>
      </c>
      <c r="H1221" s="204" t="str">
        <f>IF(Tabela2[[#This Row],[Valor já contrado (matriz)]]=0,"Prevista","Em contratação")</f>
        <v>Em contratação</v>
      </c>
      <c r="I1221" s="132" t="s">
        <v>1927</v>
      </c>
      <c r="J1221" s="132">
        <v>12</v>
      </c>
      <c r="K1221" s="137">
        <v>21780</v>
      </c>
      <c r="L1221" s="132" t="s">
        <v>141</v>
      </c>
      <c r="M1221" s="138" t="s">
        <v>582</v>
      </c>
      <c r="N1221" s="210">
        <f>IF(Tabela2[[#This Row],[Tipo]]="matriz",VLOOKUP(Tabela2[[#This Row],[N. de ordem]],Estatísticas!$A$66:$B$1048576,2,FALSE),"")</f>
        <v>22320</v>
      </c>
    </row>
    <row r="1222" spans="2:14" ht="45.75" hidden="1">
      <c r="B1222" s="352">
        <v>358</v>
      </c>
      <c r="C1222" s="132" t="s">
        <v>907</v>
      </c>
      <c r="D1222" s="132" t="s">
        <v>180</v>
      </c>
      <c r="E1222" s="132" t="s">
        <v>1926</v>
      </c>
      <c r="F1222" s="132" t="s">
        <v>1976</v>
      </c>
      <c r="G1222" s="135" t="s">
        <v>605</v>
      </c>
      <c r="H1222" s="132" t="s">
        <v>626</v>
      </c>
      <c r="I1222" s="132" t="s">
        <v>1927</v>
      </c>
      <c r="J1222" s="132">
        <v>12</v>
      </c>
      <c r="K1222" s="137">
        <v>22320</v>
      </c>
      <c r="L1222" s="132" t="s">
        <v>141</v>
      </c>
      <c r="M1222" s="138" t="s">
        <v>582</v>
      </c>
      <c r="N1222" s="210" t="str">
        <f>IF(Tabela2[[#This Row],[Tipo]]="matriz",VLOOKUP(Tabela2[[#This Row],[N. de ordem]],Estatísticas!$A$66:$B$1048576,2,FALSE),"")</f>
        <v/>
      </c>
    </row>
    <row r="1223" spans="2:14" ht="45.75" hidden="1">
      <c r="B1223" s="352">
        <v>359</v>
      </c>
      <c r="C1223" s="132" t="s">
        <v>908</v>
      </c>
      <c r="D1223" s="132" t="s">
        <v>180</v>
      </c>
      <c r="E1223" s="132" t="s">
        <v>1926</v>
      </c>
      <c r="F1223" s="132"/>
      <c r="G1223" s="135" t="s">
        <v>589</v>
      </c>
      <c r="H1223" s="204" t="str">
        <f>IF(Tabela2[[#This Row],[Valor já contrado (matriz)]]=0,"Prevista","Em contratação")</f>
        <v>Em contratação</v>
      </c>
      <c r="I1223" s="132" t="s">
        <v>1927</v>
      </c>
      <c r="J1223" s="132">
        <v>12</v>
      </c>
      <c r="K1223" s="137">
        <v>21890</v>
      </c>
      <c r="L1223" s="132" t="s">
        <v>141</v>
      </c>
      <c r="M1223" s="138" t="s">
        <v>582</v>
      </c>
      <c r="N1223" s="210">
        <f>IF(Tabela2[[#This Row],[Tipo]]="matriz",VLOOKUP(Tabela2[[#This Row],[N. de ordem]],Estatísticas!$A$66:$B$1048576,2,FALSE),"")</f>
        <v>18000</v>
      </c>
    </row>
    <row r="1224" spans="2:14" ht="45.75" hidden="1">
      <c r="B1224" s="352">
        <v>359</v>
      </c>
      <c r="C1224" s="132" t="s">
        <v>908</v>
      </c>
      <c r="D1224" s="132" t="s">
        <v>180</v>
      </c>
      <c r="E1224" s="132" t="s">
        <v>1926</v>
      </c>
      <c r="F1224" s="132" t="s">
        <v>1977</v>
      </c>
      <c r="G1224" s="135" t="s">
        <v>605</v>
      </c>
      <c r="H1224" s="204" t="str">
        <f>IF(Tabela2[[#This Row],[Valor já contrado (matriz)]]=0,"Prevista","Em contratação")</f>
        <v>Em contratação</v>
      </c>
      <c r="I1224" s="132" t="s">
        <v>1927</v>
      </c>
      <c r="J1224" s="132">
        <v>12</v>
      </c>
      <c r="K1224" s="137">
        <v>18000</v>
      </c>
      <c r="L1224" s="132" t="s">
        <v>141</v>
      </c>
      <c r="M1224" s="138" t="s">
        <v>582</v>
      </c>
      <c r="N1224" s="210" t="str">
        <f>IF(Tabela2[[#This Row],[Tipo]]="matriz",VLOOKUP(Tabela2[[#This Row],[N. de ordem]],Estatísticas!$A$66:$B$1048576,2,FALSE),"")</f>
        <v/>
      </c>
    </row>
    <row r="1225" spans="2:14" ht="45.75" hidden="1">
      <c r="B1225" s="352">
        <v>360</v>
      </c>
      <c r="C1225" s="132" t="s">
        <v>910</v>
      </c>
      <c r="D1225" s="132" t="s">
        <v>180</v>
      </c>
      <c r="E1225" s="132" t="s">
        <v>1926</v>
      </c>
      <c r="F1225" s="132"/>
      <c r="G1225" s="135" t="s">
        <v>589</v>
      </c>
      <c r="H1225" s="204" t="str">
        <f>IF(Tabela2[[#This Row],[Valor já contrado (matriz)]]=0,"Prevista","Em contratação")</f>
        <v>Em contratação</v>
      </c>
      <c r="I1225" s="132" t="s">
        <v>1927</v>
      </c>
      <c r="J1225" s="132">
        <v>12</v>
      </c>
      <c r="K1225" s="137">
        <v>40656</v>
      </c>
      <c r="L1225" s="132" t="s">
        <v>141</v>
      </c>
      <c r="M1225" s="138" t="s">
        <v>582</v>
      </c>
      <c r="N1225" s="210">
        <f>IF(Tabela2[[#This Row],[Tipo]]="matriz",VLOOKUP(Tabela2[[#This Row],[N. de ordem]],Estatísticas!$A$66:$B$1048576,2,FALSE),"")</f>
        <v>77640</v>
      </c>
    </row>
    <row r="1226" spans="2:14" ht="45.75" hidden="1">
      <c r="B1226" s="352">
        <v>360</v>
      </c>
      <c r="C1226" s="132" t="s">
        <v>910</v>
      </c>
      <c r="D1226" s="132" t="s">
        <v>180</v>
      </c>
      <c r="E1226" s="132" t="s">
        <v>1926</v>
      </c>
      <c r="F1226" s="132" t="s">
        <v>1978</v>
      </c>
      <c r="G1226" s="135" t="s">
        <v>605</v>
      </c>
      <c r="H1226" s="132" t="s">
        <v>626</v>
      </c>
      <c r="I1226" s="132" t="s">
        <v>1927</v>
      </c>
      <c r="J1226" s="132">
        <v>12</v>
      </c>
      <c r="K1226" s="137">
        <v>77640</v>
      </c>
      <c r="L1226" s="132" t="s">
        <v>141</v>
      </c>
      <c r="M1226" s="138" t="s">
        <v>582</v>
      </c>
      <c r="N1226" s="210" t="str">
        <f>IF(Tabela2[[#This Row],[Tipo]]="matriz",VLOOKUP(Tabela2[[#This Row],[N. de ordem]],Estatísticas!$A$66:$B$1048576,2,FALSE),"")</f>
        <v/>
      </c>
    </row>
    <row r="1227" spans="2:14" ht="45.75" hidden="1">
      <c r="B1227" s="352">
        <v>361</v>
      </c>
      <c r="C1227" s="132" t="s">
        <v>912</v>
      </c>
      <c r="D1227" s="132" t="s">
        <v>180</v>
      </c>
      <c r="E1227" s="132" t="s">
        <v>1926</v>
      </c>
      <c r="F1227" s="132"/>
      <c r="G1227" s="135" t="s">
        <v>589</v>
      </c>
      <c r="H1227" s="204" t="str">
        <f>IF(Tabela2[[#This Row],[Valor já contrado (matriz)]]=0,"Prevista","Em contratação")</f>
        <v>Em contratação</v>
      </c>
      <c r="I1227" s="132" t="s">
        <v>1927</v>
      </c>
      <c r="J1227" s="132">
        <v>12</v>
      </c>
      <c r="K1227" s="137">
        <v>7986</v>
      </c>
      <c r="L1227" s="132" t="s">
        <v>141</v>
      </c>
      <c r="M1227" s="138" t="s">
        <v>582</v>
      </c>
      <c r="N1227" s="210">
        <f>IF(Tabela2[[#This Row],[Tipo]]="matriz",VLOOKUP(Tabela2[[#This Row],[N. de ordem]],Estatísticas!$A$66:$B$1048576,2,FALSE),"")</f>
        <v>17480</v>
      </c>
    </row>
    <row r="1228" spans="2:14" ht="45.75" hidden="1">
      <c r="B1228" s="352">
        <v>361</v>
      </c>
      <c r="C1228" s="132" t="s">
        <v>912</v>
      </c>
      <c r="D1228" s="132" t="s">
        <v>180</v>
      </c>
      <c r="E1228" s="132" t="s">
        <v>1926</v>
      </c>
      <c r="F1228" s="132" t="s">
        <v>1979</v>
      </c>
      <c r="G1228" s="135" t="s">
        <v>605</v>
      </c>
      <c r="H1228" s="132" t="s">
        <v>626</v>
      </c>
      <c r="I1228" s="132" t="s">
        <v>1927</v>
      </c>
      <c r="J1228" s="132">
        <v>12</v>
      </c>
      <c r="K1228" s="137">
        <v>17480</v>
      </c>
      <c r="L1228" s="132" t="s">
        <v>141</v>
      </c>
      <c r="M1228" s="138" t="s">
        <v>582</v>
      </c>
      <c r="N1228" s="210" t="str">
        <f>IF(Tabela2[[#This Row],[Tipo]]="matriz",VLOOKUP(Tabela2[[#This Row],[N. de ordem]],Estatísticas!$A$66:$B$1048576,2,FALSE),"")</f>
        <v/>
      </c>
    </row>
    <row r="1229" spans="2:14" ht="45.75" hidden="1">
      <c r="B1229" s="352">
        <v>362</v>
      </c>
      <c r="C1229" s="132" t="s">
        <v>916</v>
      </c>
      <c r="D1229" s="132" t="s">
        <v>180</v>
      </c>
      <c r="E1229" s="132" t="s">
        <v>1926</v>
      </c>
      <c r="F1229" s="132"/>
      <c r="G1229" s="135" t="s">
        <v>589</v>
      </c>
      <c r="H1229" s="204" t="str">
        <f>IF(Tabela2[[#This Row],[Valor já contrado (matriz)]]=0,"Prevista","Em contratação")</f>
        <v>Em contratação</v>
      </c>
      <c r="I1229" s="132" t="s">
        <v>1927</v>
      </c>
      <c r="J1229" s="132">
        <v>12</v>
      </c>
      <c r="K1229" s="137">
        <v>5447.42</v>
      </c>
      <c r="L1229" s="132" t="s">
        <v>141</v>
      </c>
      <c r="M1229" s="138" t="s">
        <v>582</v>
      </c>
      <c r="N1229" s="210">
        <f>IF(Tabela2[[#This Row],[Tipo]]="matriz",VLOOKUP(Tabela2[[#This Row],[N. de ordem]],Estatísticas!$A$66:$B$1048576,2,FALSE),"")</f>
        <v>2760</v>
      </c>
    </row>
    <row r="1230" spans="2:14" ht="45.75" hidden="1">
      <c r="B1230" s="352">
        <v>362</v>
      </c>
      <c r="C1230" s="132" t="s">
        <v>916</v>
      </c>
      <c r="D1230" s="132" t="s">
        <v>180</v>
      </c>
      <c r="E1230" s="132" t="s">
        <v>1926</v>
      </c>
      <c r="F1230" s="132" t="s">
        <v>1980</v>
      </c>
      <c r="G1230" s="135" t="s">
        <v>605</v>
      </c>
      <c r="H1230" s="132" t="s">
        <v>626</v>
      </c>
      <c r="I1230" s="132" t="s">
        <v>1927</v>
      </c>
      <c r="J1230" s="132">
        <v>12</v>
      </c>
      <c r="K1230" s="137">
        <v>2760</v>
      </c>
      <c r="L1230" s="132" t="s">
        <v>141</v>
      </c>
      <c r="M1230" s="138" t="s">
        <v>582</v>
      </c>
      <c r="N1230" s="210" t="str">
        <f>IF(Tabela2[[#This Row],[Tipo]]="matriz",VLOOKUP(Tabela2[[#This Row],[N. de ordem]],Estatísticas!$A$66:$B$1048576,2,FALSE),"")</f>
        <v/>
      </c>
    </row>
    <row r="1231" spans="2:14" ht="45.75" hidden="1">
      <c r="B1231" s="352">
        <v>363</v>
      </c>
      <c r="C1231" s="132" t="s">
        <v>1417</v>
      </c>
      <c r="D1231" s="132" t="s">
        <v>180</v>
      </c>
      <c r="E1231" s="132" t="s">
        <v>1926</v>
      </c>
      <c r="F1231" s="132"/>
      <c r="G1231" s="135" t="s">
        <v>589</v>
      </c>
      <c r="H1231" s="204" t="str">
        <f>IF(Tabela2[[#This Row],[Valor já contrado (matriz)]]=0,"Prevista","Em contratação")</f>
        <v>Em contratação</v>
      </c>
      <c r="I1231" s="132" t="s">
        <v>1927</v>
      </c>
      <c r="J1231" s="132">
        <v>12</v>
      </c>
      <c r="K1231" s="137">
        <v>3146</v>
      </c>
      <c r="L1231" s="132" t="s">
        <v>141</v>
      </c>
      <c r="M1231" s="138" t="s">
        <v>582</v>
      </c>
      <c r="N1231" s="210">
        <f>IF(Tabela2[[#This Row],[Tipo]]="matriz",VLOOKUP(Tabela2[[#This Row],[N. de ordem]],Estatísticas!$A$66:$B$1048576,2,FALSE),"")</f>
        <v>4960</v>
      </c>
    </row>
    <row r="1232" spans="2:14" ht="45.75" hidden="1">
      <c r="B1232" s="352">
        <v>363</v>
      </c>
      <c r="C1232" s="132" t="s">
        <v>1417</v>
      </c>
      <c r="D1232" s="132" t="s">
        <v>180</v>
      </c>
      <c r="E1232" s="132" t="s">
        <v>1926</v>
      </c>
      <c r="F1232" s="132" t="s">
        <v>1981</v>
      </c>
      <c r="G1232" s="135" t="s">
        <v>605</v>
      </c>
      <c r="H1232" s="204" t="str">
        <f>IF(Tabela2[[#This Row],[Valor já contrado (matriz)]]=0,"Prevista","Em contratação")</f>
        <v>Em contratação</v>
      </c>
      <c r="I1232" s="132" t="s">
        <v>1927</v>
      </c>
      <c r="J1232" s="132">
        <v>12</v>
      </c>
      <c r="K1232" s="137">
        <v>4960</v>
      </c>
      <c r="L1232" s="132" t="s">
        <v>141</v>
      </c>
      <c r="M1232" s="138" t="s">
        <v>582</v>
      </c>
      <c r="N1232" s="210" t="str">
        <f>IF(Tabela2[[#This Row],[Tipo]]="matriz",VLOOKUP(Tabela2[[#This Row],[N. de ordem]],Estatísticas!$A$66:$B$1048576,2,FALSE),"")</f>
        <v/>
      </c>
    </row>
    <row r="1233" spans="2:14" ht="45.75" hidden="1">
      <c r="B1233" s="352">
        <v>364</v>
      </c>
      <c r="C1233" s="132" t="s">
        <v>918</v>
      </c>
      <c r="D1233" s="132" t="s">
        <v>180</v>
      </c>
      <c r="E1233" s="132" t="s">
        <v>1926</v>
      </c>
      <c r="F1233" s="132"/>
      <c r="G1233" s="135" t="s">
        <v>589</v>
      </c>
      <c r="H1233" s="204" t="str">
        <f>IF(Tabela2[[#This Row],[Valor já contrado (matriz)]]=0,"Prevista","Em contratação")</f>
        <v>Em contratação</v>
      </c>
      <c r="I1233" s="132" t="s">
        <v>1927</v>
      </c>
      <c r="J1233" s="132">
        <v>12</v>
      </c>
      <c r="K1233" s="137">
        <v>57596</v>
      </c>
      <c r="L1233" s="132" t="s">
        <v>141</v>
      </c>
      <c r="M1233" s="138" t="s">
        <v>582</v>
      </c>
      <c r="N1233" s="210">
        <f>IF(Tabela2[[#This Row],[Tipo]]="matriz",VLOOKUP(Tabela2[[#This Row],[N. de ordem]],Estatísticas!$A$66:$B$1048576,2,FALSE),"")</f>
        <v>39900</v>
      </c>
    </row>
    <row r="1234" spans="2:14" ht="45.75" hidden="1">
      <c r="B1234" s="352">
        <v>364</v>
      </c>
      <c r="C1234" s="132" t="s">
        <v>918</v>
      </c>
      <c r="D1234" s="132" t="s">
        <v>180</v>
      </c>
      <c r="E1234" s="132" t="s">
        <v>1926</v>
      </c>
      <c r="F1234" s="132" t="s">
        <v>1982</v>
      </c>
      <c r="G1234" s="135" t="s">
        <v>605</v>
      </c>
      <c r="H1234" s="132" t="s">
        <v>626</v>
      </c>
      <c r="I1234" s="132" t="s">
        <v>1927</v>
      </c>
      <c r="J1234" s="132">
        <v>12</v>
      </c>
      <c r="K1234" s="137">
        <v>39900</v>
      </c>
      <c r="L1234" s="132" t="s">
        <v>141</v>
      </c>
      <c r="M1234" s="138" t="s">
        <v>582</v>
      </c>
      <c r="N1234" s="210" t="str">
        <f>IF(Tabela2[[#This Row],[Tipo]]="matriz",VLOOKUP(Tabela2[[#This Row],[N. de ordem]],Estatísticas!$A$66:$B$1048576,2,FALSE),"")</f>
        <v/>
      </c>
    </row>
    <row r="1235" spans="2:14" ht="45.75" hidden="1">
      <c r="B1235" s="352">
        <v>365</v>
      </c>
      <c r="C1235" s="132" t="s">
        <v>1421</v>
      </c>
      <c r="D1235" s="132" t="s">
        <v>180</v>
      </c>
      <c r="E1235" s="132" t="s">
        <v>1926</v>
      </c>
      <c r="F1235" s="132"/>
      <c r="G1235" s="135" t="s">
        <v>589</v>
      </c>
      <c r="H1235" s="204" t="str">
        <f>IF(Tabela2[[#This Row],[Valor já contrado (matriz)]]=0,"Prevista","Em contratação")</f>
        <v>Em contratação</v>
      </c>
      <c r="I1235" s="132" t="s">
        <v>1927</v>
      </c>
      <c r="J1235" s="132">
        <v>12</v>
      </c>
      <c r="K1235" s="137">
        <v>8215.9</v>
      </c>
      <c r="L1235" s="132" t="s">
        <v>141</v>
      </c>
      <c r="M1235" s="138" t="s">
        <v>582</v>
      </c>
      <c r="N1235" s="210">
        <f>IF(Tabela2[[#This Row],[Tipo]]="matriz",VLOOKUP(Tabela2[[#This Row],[N. de ordem]],Estatísticas!$A$66:$B$1048576,2,FALSE),"")</f>
        <v>25900</v>
      </c>
    </row>
    <row r="1236" spans="2:14" ht="45.75" hidden="1">
      <c r="B1236" s="352">
        <v>365</v>
      </c>
      <c r="C1236" s="132" t="s">
        <v>1421</v>
      </c>
      <c r="D1236" s="132" t="s">
        <v>180</v>
      </c>
      <c r="E1236" s="132" t="s">
        <v>1926</v>
      </c>
      <c r="F1236" s="132" t="s">
        <v>1983</v>
      </c>
      <c r="G1236" s="135" t="s">
        <v>605</v>
      </c>
      <c r="H1236" s="204" t="str">
        <f>IF(Tabela2[[#This Row],[Valor já contrado (matriz)]]=0,"Prevista","Em contratação")</f>
        <v>Em contratação</v>
      </c>
      <c r="I1236" s="132" t="s">
        <v>1927</v>
      </c>
      <c r="J1236" s="132">
        <v>12</v>
      </c>
      <c r="K1236" s="137">
        <v>25900</v>
      </c>
      <c r="L1236" s="132" t="s">
        <v>141</v>
      </c>
      <c r="M1236" s="138" t="s">
        <v>582</v>
      </c>
      <c r="N1236" s="210" t="str">
        <f>IF(Tabela2[[#This Row],[Tipo]]="matriz",VLOOKUP(Tabela2[[#This Row],[N. de ordem]],Estatísticas!$A$66:$B$1048576,2,FALSE),"")</f>
        <v/>
      </c>
    </row>
    <row r="1237" spans="2:14" ht="45.75" hidden="1">
      <c r="B1237" s="352">
        <v>366</v>
      </c>
      <c r="C1237" s="132" t="s">
        <v>923</v>
      </c>
      <c r="D1237" s="132" t="s">
        <v>180</v>
      </c>
      <c r="E1237" s="132" t="s">
        <v>1926</v>
      </c>
      <c r="F1237" s="132"/>
      <c r="G1237" s="135" t="s">
        <v>589</v>
      </c>
      <c r="H1237" s="204" t="str">
        <f>IF(Tabela2[[#This Row],[Valor já contrado (matriz)]]=0,"Prevista","Em contratação")</f>
        <v>Em contratação</v>
      </c>
      <c r="I1237" s="132" t="s">
        <v>1927</v>
      </c>
      <c r="J1237" s="132">
        <v>12</v>
      </c>
      <c r="K1237" s="137">
        <v>7840.8</v>
      </c>
      <c r="L1237" s="132" t="s">
        <v>141</v>
      </c>
      <c r="M1237" s="138" t="s">
        <v>582</v>
      </c>
      <c r="N1237" s="210">
        <f>IF(Tabela2[[#This Row],[Tipo]]="matriz",VLOOKUP(Tabela2[[#This Row],[N. de ordem]],Estatísticas!$A$66:$B$1048576,2,FALSE),"")</f>
        <v>9840.0499999999993</v>
      </c>
    </row>
    <row r="1238" spans="2:14" ht="45.75" hidden="1">
      <c r="B1238" s="352">
        <v>366</v>
      </c>
      <c r="C1238" s="132" t="s">
        <v>923</v>
      </c>
      <c r="D1238" s="132" t="s">
        <v>180</v>
      </c>
      <c r="E1238" s="132" t="s">
        <v>1926</v>
      </c>
      <c r="F1238" s="132" t="s">
        <v>1984</v>
      </c>
      <c r="G1238" s="135" t="s">
        <v>605</v>
      </c>
      <c r="H1238" s="204" t="str">
        <f>IF(Tabela2[[#This Row],[Valor já contrado (matriz)]]=0,"Prevista","Em contratação")</f>
        <v>Em contratação</v>
      </c>
      <c r="I1238" s="132" t="s">
        <v>1927</v>
      </c>
      <c r="J1238" s="133">
        <v>12</v>
      </c>
      <c r="K1238" s="136">
        <v>9840.0499999999993</v>
      </c>
      <c r="L1238" s="132" t="s">
        <v>141</v>
      </c>
      <c r="M1238" s="138" t="s">
        <v>582</v>
      </c>
      <c r="N1238" s="210" t="str">
        <f>IF(Tabela2[[#This Row],[Tipo]]="matriz",VLOOKUP(Tabela2[[#This Row],[N. de ordem]],Estatísticas!$A$66:$B$1048576,2,FALSE),"")</f>
        <v/>
      </c>
    </row>
    <row r="1239" spans="2:14" ht="45.75" hidden="1">
      <c r="B1239" s="352">
        <v>367</v>
      </c>
      <c r="C1239" s="132" t="s">
        <v>1005</v>
      </c>
      <c r="D1239" s="132" t="s">
        <v>180</v>
      </c>
      <c r="E1239" s="133" t="s">
        <v>1926</v>
      </c>
      <c r="F1239" s="285"/>
      <c r="G1239" s="135" t="s">
        <v>589</v>
      </c>
      <c r="H1239" s="204" t="str">
        <f>IF(Tabela2[[#This Row],[Valor já contrado (matriz)]]=0,"Prevista","Em contratação")</f>
        <v>Em contratação</v>
      </c>
      <c r="I1239" s="141" t="s">
        <v>1927</v>
      </c>
      <c r="J1239" s="133">
        <v>12</v>
      </c>
      <c r="K1239" s="136">
        <v>6679.2</v>
      </c>
      <c r="L1239" s="132" t="s">
        <v>141</v>
      </c>
      <c r="M1239" s="138" t="s">
        <v>582</v>
      </c>
      <c r="N1239" s="210">
        <f>IF(Tabela2[[#This Row],[Tipo]]="matriz",VLOOKUP(Tabela2[[#This Row],[N. de ordem]],Estatísticas!$A$66:$B$1048576,2,FALSE),"")</f>
        <v>6280</v>
      </c>
    </row>
    <row r="1240" spans="2:14" ht="45.75" hidden="1">
      <c r="B1240" s="352">
        <v>367</v>
      </c>
      <c r="C1240" s="132" t="s">
        <v>1005</v>
      </c>
      <c r="D1240" s="132" t="s">
        <v>180</v>
      </c>
      <c r="E1240" s="132" t="s">
        <v>1926</v>
      </c>
      <c r="F1240" s="139" t="s">
        <v>1985</v>
      </c>
      <c r="G1240" s="135" t="s">
        <v>605</v>
      </c>
      <c r="H1240" s="204" t="str">
        <f>IF(Tabela2[[#This Row],[Valor já contrado (matriz)]]=0,"Prevista","Em contratação")</f>
        <v>Em contratação</v>
      </c>
      <c r="I1240" s="132" t="s">
        <v>1927</v>
      </c>
      <c r="J1240" s="132">
        <v>12</v>
      </c>
      <c r="K1240" s="137">
        <v>6280</v>
      </c>
      <c r="L1240" s="132" t="s">
        <v>141</v>
      </c>
      <c r="M1240" s="138" t="s">
        <v>582</v>
      </c>
      <c r="N1240" s="210" t="str">
        <f>IF(Tabela2[[#This Row],[Tipo]]="matriz",VLOOKUP(Tabela2[[#This Row],[N. de ordem]],Estatísticas!$A$66:$B$1048576,2,FALSE),"")</f>
        <v/>
      </c>
    </row>
    <row r="1241" spans="2:14" ht="45.75" hidden="1">
      <c r="B1241" s="352">
        <v>368</v>
      </c>
      <c r="C1241" s="132" t="s">
        <v>925</v>
      </c>
      <c r="D1241" s="132" t="s">
        <v>180</v>
      </c>
      <c r="E1241" s="132" t="s">
        <v>1926</v>
      </c>
      <c r="F1241" s="139"/>
      <c r="G1241" s="135" t="s">
        <v>589</v>
      </c>
      <c r="H1241" s="204" t="str">
        <f>IF(Tabela2[[#This Row],[Valor já contrado (matriz)]]=0,"Prevista","Em contratação")</f>
        <v>Em contratação</v>
      </c>
      <c r="I1241" s="132" t="s">
        <v>1927</v>
      </c>
      <c r="J1241" s="132">
        <v>12</v>
      </c>
      <c r="K1241" s="137">
        <v>21513.7</v>
      </c>
      <c r="L1241" s="132" t="s">
        <v>141</v>
      </c>
      <c r="M1241" s="138" t="s">
        <v>582</v>
      </c>
      <c r="N1241" s="210">
        <f>IF(Tabela2[[#This Row],[Tipo]]="matriz",VLOOKUP(Tabela2[[#This Row],[N. de ordem]],Estatísticas!$A$66:$B$1048576,2,FALSE),"")</f>
        <v>16880</v>
      </c>
    </row>
    <row r="1242" spans="2:14" ht="45.75" hidden="1">
      <c r="B1242" s="352">
        <v>368</v>
      </c>
      <c r="C1242" s="132" t="s">
        <v>925</v>
      </c>
      <c r="D1242" s="132" t="s">
        <v>180</v>
      </c>
      <c r="E1242" s="132" t="s">
        <v>1926</v>
      </c>
      <c r="F1242" s="139" t="s">
        <v>1986</v>
      </c>
      <c r="G1242" s="135" t="s">
        <v>605</v>
      </c>
      <c r="H1242" s="204" t="str">
        <f>IF(Tabela2[[#This Row],[Valor já contrado (matriz)]]=0,"Prevista","Em contratação")</f>
        <v>Em contratação</v>
      </c>
      <c r="I1242" s="132" t="s">
        <v>1927</v>
      </c>
      <c r="J1242" s="132">
        <v>12</v>
      </c>
      <c r="K1242" s="137">
        <v>16880</v>
      </c>
      <c r="L1242" s="132" t="s">
        <v>141</v>
      </c>
      <c r="M1242" s="138" t="s">
        <v>582</v>
      </c>
      <c r="N1242" s="210" t="str">
        <f>IF(Tabela2[[#This Row],[Tipo]]="matriz",VLOOKUP(Tabela2[[#This Row],[N. de ordem]],Estatísticas!$A$66:$B$1048576,2,FALSE),"")</f>
        <v/>
      </c>
    </row>
    <row r="1243" spans="2:14" ht="45.75" hidden="1">
      <c r="B1243" s="352">
        <v>369</v>
      </c>
      <c r="C1243" s="132" t="s">
        <v>927</v>
      </c>
      <c r="D1243" s="132" t="s">
        <v>180</v>
      </c>
      <c r="E1243" s="132" t="s">
        <v>1926</v>
      </c>
      <c r="F1243" s="132"/>
      <c r="G1243" s="135" t="s">
        <v>589</v>
      </c>
      <c r="H1243" s="204" t="str">
        <f>IF(Tabela2[[#This Row],[Valor já contrado (matriz)]]=0,"Prevista","Em contratação")</f>
        <v>Em contratação</v>
      </c>
      <c r="I1243" s="132" t="s">
        <v>1927</v>
      </c>
      <c r="J1243" s="133">
        <v>12</v>
      </c>
      <c r="K1243" s="136">
        <v>12124.2</v>
      </c>
      <c r="L1243" s="132" t="s">
        <v>141</v>
      </c>
      <c r="M1243" s="138" t="s">
        <v>582</v>
      </c>
      <c r="N1243" s="210">
        <f>IF(Tabela2[[#This Row],[Tipo]]="matriz",VLOOKUP(Tabela2[[#This Row],[N. de ordem]],Estatísticas!$A$66:$B$1048576,2,FALSE),"")</f>
        <v>7800</v>
      </c>
    </row>
    <row r="1244" spans="2:14" ht="45.75" hidden="1">
      <c r="B1244" s="352">
        <v>369</v>
      </c>
      <c r="C1244" s="132" t="s">
        <v>927</v>
      </c>
      <c r="D1244" s="132" t="s">
        <v>180</v>
      </c>
      <c r="E1244" s="132" t="s">
        <v>1926</v>
      </c>
      <c r="F1244" s="132" t="s">
        <v>1987</v>
      </c>
      <c r="G1244" s="135" t="s">
        <v>605</v>
      </c>
      <c r="H1244" s="215" t="str">
        <f>IF(Tabela2[[#This Row],[Valor já contrado (matriz)]]=0,"Prevista","Em contratação")</f>
        <v>Em contratação</v>
      </c>
      <c r="I1244" s="132" t="s">
        <v>1927</v>
      </c>
      <c r="J1244" s="133">
        <v>12</v>
      </c>
      <c r="K1244" s="136">
        <v>7800</v>
      </c>
      <c r="L1244" s="132" t="s">
        <v>141</v>
      </c>
      <c r="M1244" s="138" t="s">
        <v>582</v>
      </c>
      <c r="N1244" s="210" t="str">
        <f>IF(Tabela2[[#This Row],[Tipo]]="matriz",VLOOKUP(Tabela2[[#This Row],[N. de ordem]],Estatísticas!$A$66:$B$1048576,2,FALSE),"")</f>
        <v/>
      </c>
    </row>
    <row r="1245" spans="2:14" ht="45.75" hidden="1">
      <c r="B1245" s="352">
        <v>370</v>
      </c>
      <c r="C1245" s="132" t="s">
        <v>930</v>
      </c>
      <c r="D1245" s="132" t="s">
        <v>180</v>
      </c>
      <c r="E1245" s="132" t="s">
        <v>1926</v>
      </c>
      <c r="F1245" s="139"/>
      <c r="G1245" s="135" t="s">
        <v>589</v>
      </c>
      <c r="H1245" s="204" t="str">
        <f>IF(Tabela2[[#This Row],[Valor já contrado (matriz)]]=0,"Prevista","Em contratação")</f>
        <v>Em contratação</v>
      </c>
      <c r="I1245" s="132" t="s">
        <v>1927</v>
      </c>
      <c r="J1245" s="132">
        <v>12</v>
      </c>
      <c r="K1245" s="137">
        <v>5445</v>
      </c>
      <c r="L1245" s="132" t="s">
        <v>141</v>
      </c>
      <c r="M1245" s="138" t="s">
        <v>582</v>
      </c>
      <c r="N1245" s="210">
        <f>IF(Tabela2[[#This Row],[Tipo]]="matriz",VLOOKUP(Tabela2[[#This Row],[N. de ordem]],Estatísticas!$A$66:$B$1048576,2,FALSE),"")</f>
        <v>6270</v>
      </c>
    </row>
    <row r="1246" spans="2:14" ht="45.75" hidden="1">
      <c r="B1246" s="352">
        <v>370</v>
      </c>
      <c r="C1246" s="132" t="s">
        <v>930</v>
      </c>
      <c r="D1246" s="132" t="s">
        <v>180</v>
      </c>
      <c r="E1246" s="133" t="s">
        <v>1926</v>
      </c>
      <c r="F1246" s="285" t="s">
        <v>1988</v>
      </c>
      <c r="G1246" s="135" t="s">
        <v>605</v>
      </c>
      <c r="H1246" s="204" t="str">
        <f>IF(Tabela2[[#This Row],[Valor já contrado (matriz)]]=0,"Prevista","Em contratação")</f>
        <v>Em contratação</v>
      </c>
      <c r="I1246" s="141" t="s">
        <v>1927</v>
      </c>
      <c r="J1246" s="133">
        <v>12</v>
      </c>
      <c r="K1246" s="136">
        <v>6270</v>
      </c>
      <c r="L1246" s="132" t="s">
        <v>141</v>
      </c>
      <c r="M1246" s="138" t="s">
        <v>582</v>
      </c>
      <c r="N1246" s="210" t="str">
        <f>IF(Tabela2[[#This Row],[Tipo]]="matriz",VLOOKUP(Tabela2[[#This Row],[N. de ordem]],Estatísticas!$A$66:$B$1048576,2,FALSE),"")</f>
        <v/>
      </c>
    </row>
    <row r="1247" spans="2:14" ht="45.75" hidden="1">
      <c r="B1247" s="352">
        <v>371</v>
      </c>
      <c r="C1247" s="132" t="s">
        <v>932</v>
      </c>
      <c r="D1247" s="132" t="s">
        <v>180</v>
      </c>
      <c r="E1247" s="132" t="s">
        <v>1926</v>
      </c>
      <c r="F1247" s="132"/>
      <c r="G1247" s="135" t="s">
        <v>589</v>
      </c>
      <c r="H1247" s="204" t="str">
        <f>IF(Tabela2[[#This Row],[Valor já contrado (matriz)]]=0,"Prevista","Em contratação")</f>
        <v>Em contratação</v>
      </c>
      <c r="I1247" s="132" t="s">
        <v>1927</v>
      </c>
      <c r="J1247" s="132">
        <v>12</v>
      </c>
      <c r="K1247" s="137">
        <v>13092.2</v>
      </c>
      <c r="L1247" s="132" t="s">
        <v>141</v>
      </c>
      <c r="M1247" s="135" t="s">
        <v>582</v>
      </c>
      <c r="N1247" s="210">
        <f>IF(Tabela2[[#This Row],[Tipo]]="matriz",VLOOKUP(Tabela2[[#This Row],[N. de ordem]],Estatísticas!$A$66:$B$1048576,2,FALSE),"")</f>
        <v>14388</v>
      </c>
    </row>
    <row r="1248" spans="2:14" ht="45.75" hidden="1">
      <c r="B1248" s="352">
        <v>371</v>
      </c>
      <c r="C1248" s="132" t="s">
        <v>932</v>
      </c>
      <c r="D1248" s="132" t="s">
        <v>180</v>
      </c>
      <c r="E1248" s="132" t="s">
        <v>1926</v>
      </c>
      <c r="F1248" s="132" t="s">
        <v>1989</v>
      </c>
      <c r="G1248" s="135" t="s">
        <v>605</v>
      </c>
      <c r="H1248" s="132" t="s">
        <v>626</v>
      </c>
      <c r="I1248" s="132" t="s">
        <v>1927</v>
      </c>
      <c r="J1248" s="132">
        <v>12</v>
      </c>
      <c r="K1248" s="137">
        <v>10188</v>
      </c>
      <c r="L1248" s="132" t="s">
        <v>141</v>
      </c>
      <c r="M1248" s="138" t="s">
        <v>582</v>
      </c>
      <c r="N1248" s="210" t="str">
        <f>IF(Tabela2[[#This Row],[Tipo]]="matriz",VLOOKUP(Tabela2[[#This Row],[N. de ordem]],Estatísticas!$A$66:$B$1048576,2,FALSE),"")</f>
        <v/>
      </c>
    </row>
    <row r="1249" spans="2:14" ht="45.75" hidden="1">
      <c r="B1249" s="352">
        <v>371</v>
      </c>
      <c r="C1249" s="132" t="s">
        <v>932</v>
      </c>
      <c r="D1249" s="132" t="s">
        <v>180</v>
      </c>
      <c r="E1249" s="132" t="s">
        <v>1926</v>
      </c>
      <c r="F1249" s="132" t="s">
        <v>1990</v>
      </c>
      <c r="G1249" s="135" t="s">
        <v>605</v>
      </c>
      <c r="H1249" s="132" t="s">
        <v>626</v>
      </c>
      <c r="I1249" s="132" t="s">
        <v>1927</v>
      </c>
      <c r="J1249" s="132">
        <v>2</v>
      </c>
      <c r="K1249" s="137">
        <v>4200</v>
      </c>
      <c r="L1249" s="132" t="s">
        <v>141</v>
      </c>
      <c r="M1249" s="138" t="s">
        <v>582</v>
      </c>
      <c r="N1249" s="210" t="str">
        <f>IF(Tabela2[[#This Row],[Tipo]]="matriz",VLOOKUP(Tabela2[[#This Row],[N. de ordem]],Estatísticas!$A$66:$B$1048576,2,FALSE),"")</f>
        <v/>
      </c>
    </row>
    <row r="1250" spans="2:14" ht="45.75" hidden="1">
      <c r="B1250" s="352">
        <v>372</v>
      </c>
      <c r="C1250" s="132" t="s">
        <v>934</v>
      </c>
      <c r="D1250" s="132" t="s">
        <v>180</v>
      </c>
      <c r="E1250" s="132" t="s">
        <v>1926</v>
      </c>
      <c r="F1250" s="139"/>
      <c r="G1250" s="135" t="s">
        <v>589</v>
      </c>
      <c r="H1250" s="204" t="str">
        <f>IF(Tabela2[[#This Row],[Valor já contrado (matriz)]]=0,"Prevista","Em contratação")</f>
        <v>Em contratação</v>
      </c>
      <c r="I1250" s="132" t="s">
        <v>1927</v>
      </c>
      <c r="J1250" s="132">
        <v>12</v>
      </c>
      <c r="K1250" s="137">
        <v>36905</v>
      </c>
      <c r="L1250" s="132" t="s">
        <v>141</v>
      </c>
      <c r="M1250" s="138" t="s">
        <v>582</v>
      </c>
      <c r="N1250" s="210">
        <f>IF(Tabela2[[#This Row],[Tipo]]="matriz",VLOOKUP(Tabela2[[#This Row],[N. de ordem]],Estatísticas!$A$66:$B$1048576,2,FALSE),"")</f>
        <v>34300</v>
      </c>
    </row>
    <row r="1251" spans="2:14" ht="45.75" hidden="1">
      <c r="B1251" s="352">
        <v>372</v>
      </c>
      <c r="C1251" s="132" t="s">
        <v>934</v>
      </c>
      <c r="D1251" s="132" t="s">
        <v>180</v>
      </c>
      <c r="E1251" s="132" t="s">
        <v>1926</v>
      </c>
      <c r="F1251" s="139" t="s">
        <v>1991</v>
      </c>
      <c r="G1251" s="135" t="s">
        <v>605</v>
      </c>
      <c r="H1251" s="204" t="str">
        <f>IF(Tabela2[[#This Row],[Valor já contrado (matriz)]]=0,"Prevista","Em contratação")</f>
        <v>Em contratação</v>
      </c>
      <c r="I1251" s="132" t="s">
        <v>1927</v>
      </c>
      <c r="J1251" s="132">
        <v>12</v>
      </c>
      <c r="K1251" s="137">
        <v>34300</v>
      </c>
      <c r="L1251" s="132" t="s">
        <v>141</v>
      </c>
      <c r="M1251" s="138" t="s">
        <v>582</v>
      </c>
      <c r="N1251" s="210" t="str">
        <f>IF(Tabela2[[#This Row],[Tipo]]="matriz",VLOOKUP(Tabela2[[#This Row],[N. de ordem]],Estatísticas!$A$66:$B$1048576,2,FALSE),"")</f>
        <v/>
      </c>
    </row>
    <row r="1252" spans="2:14" ht="45.75" hidden="1">
      <c r="B1252" s="352">
        <v>373</v>
      </c>
      <c r="C1252" s="132" t="s">
        <v>935</v>
      </c>
      <c r="D1252" s="132" t="s">
        <v>180</v>
      </c>
      <c r="E1252" s="132" t="s">
        <v>1926</v>
      </c>
      <c r="F1252" s="139"/>
      <c r="G1252" s="135" t="s">
        <v>589</v>
      </c>
      <c r="H1252" s="204" t="str">
        <f>IF(Tabela2[[#This Row],[Valor já contrado (matriz)]]=0,"Prevista","Em contratação")</f>
        <v>Em contratação</v>
      </c>
      <c r="I1252" s="132" t="s">
        <v>1927</v>
      </c>
      <c r="J1252" s="132">
        <v>12</v>
      </c>
      <c r="K1252" s="137">
        <v>7018</v>
      </c>
      <c r="L1252" s="132" t="s">
        <v>141</v>
      </c>
      <c r="M1252" s="138" t="s">
        <v>582</v>
      </c>
      <c r="N1252" s="210">
        <f>IF(Tabela2[[#This Row],[Tipo]]="matriz",VLOOKUP(Tabela2[[#This Row],[N. de ordem]],Estatísticas!$A$66:$B$1048576,2,FALSE),"")</f>
        <v>11300</v>
      </c>
    </row>
    <row r="1253" spans="2:14" ht="45.75" hidden="1">
      <c r="B1253" s="352">
        <v>373</v>
      </c>
      <c r="C1253" s="132" t="s">
        <v>935</v>
      </c>
      <c r="D1253" s="132" t="s">
        <v>180</v>
      </c>
      <c r="E1253" s="132" t="s">
        <v>1926</v>
      </c>
      <c r="F1253" s="139" t="s">
        <v>1992</v>
      </c>
      <c r="G1253" s="135" t="s">
        <v>605</v>
      </c>
      <c r="H1253" s="204" t="str">
        <f>IF(Tabela2[[#This Row],[Valor já contrado (matriz)]]=0,"Prevista","Em contratação")</f>
        <v>Em contratação</v>
      </c>
      <c r="I1253" s="132" t="s">
        <v>1927</v>
      </c>
      <c r="J1253" s="132">
        <v>12</v>
      </c>
      <c r="K1253" s="137">
        <v>11300</v>
      </c>
      <c r="L1253" s="132" t="s">
        <v>141</v>
      </c>
      <c r="M1253" s="138" t="s">
        <v>582</v>
      </c>
      <c r="N1253" s="210" t="str">
        <f>IF(Tabela2[[#This Row],[Tipo]]="matriz",VLOOKUP(Tabela2[[#This Row],[N. de ordem]],Estatísticas!$A$66:$B$1048576,2,FALSE),"")</f>
        <v/>
      </c>
    </row>
    <row r="1254" spans="2:14" ht="45.75" hidden="1">
      <c r="B1254" s="352">
        <v>374</v>
      </c>
      <c r="C1254" s="132" t="s">
        <v>1509</v>
      </c>
      <c r="D1254" s="132" t="s">
        <v>180</v>
      </c>
      <c r="E1254" s="132" t="s">
        <v>1926</v>
      </c>
      <c r="F1254" s="139"/>
      <c r="G1254" s="135" t="s">
        <v>589</v>
      </c>
      <c r="H1254" s="204" t="str">
        <f>IF(Tabela2[[#This Row],[Valor já contrado (matriz)]]=0,"Prevista","Em contratação")</f>
        <v>Em contratação</v>
      </c>
      <c r="I1254" s="132" t="s">
        <v>1927</v>
      </c>
      <c r="J1254" s="132">
        <v>12</v>
      </c>
      <c r="K1254" s="137">
        <v>14374.8</v>
      </c>
      <c r="L1254" s="132" t="s">
        <v>141</v>
      </c>
      <c r="M1254" s="138" t="s">
        <v>582</v>
      </c>
      <c r="N1254" s="210">
        <f>IF(Tabela2[[#This Row],[Tipo]]="matriz",VLOOKUP(Tabela2[[#This Row],[N. de ordem]],Estatísticas!$A$66:$B$1048576,2,FALSE),"")</f>
        <v>16320</v>
      </c>
    </row>
    <row r="1255" spans="2:14" ht="45.75" hidden="1">
      <c r="B1255" s="352">
        <v>374</v>
      </c>
      <c r="C1255" s="132" t="s">
        <v>1509</v>
      </c>
      <c r="D1255" s="132" t="s">
        <v>180</v>
      </c>
      <c r="E1255" s="132" t="s">
        <v>1926</v>
      </c>
      <c r="F1255" s="139" t="s">
        <v>1993</v>
      </c>
      <c r="G1255" s="135" t="s">
        <v>605</v>
      </c>
      <c r="H1255" s="132" t="s">
        <v>626</v>
      </c>
      <c r="I1255" s="132" t="s">
        <v>1927</v>
      </c>
      <c r="J1255" s="132">
        <v>12</v>
      </c>
      <c r="K1255" s="137">
        <v>16320</v>
      </c>
      <c r="L1255" s="132" t="s">
        <v>141</v>
      </c>
      <c r="M1255" s="138" t="s">
        <v>582</v>
      </c>
      <c r="N1255" s="210" t="str">
        <f>IF(Tabela2[[#This Row],[Tipo]]="matriz",VLOOKUP(Tabela2[[#This Row],[N. de ordem]],Estatísticas!$A$66:$B$1048576,2,FALSE),"")</f>
        <v/>
      </c>
    </row>
    <row r="1256" spans="2:14" ht="45.75" hidden="1">
      <c r="B1256" s="352">
        <v>375</v>
      </c>
      <c r="C1256" s="132" t="s">
        <v>937</v>
      </c>
      <c r="D1256" s="132" t="s">
        <v>180</v>
      </c>
      <c r="E1256" s="132" t="s">
        <v>1926</v>
      </c>
      <c r="F1256" s="132"/>
      <c r="G1256" s="135" t="s">
        <v>589</v>
      </c>
      <c r="H1256" s="204" t="str">
        <f>IF(Tabela2[[#This Row],[Valor já contrado (matriz)]]=0,"Prevista","Em contratação")</f>
        <v>Em contratação</v>
      </c>
      <c r="I1256" s="132" t="s">
        <v>1927</v>
      </c>
      <c r="J1256" s="132">
        <v>12</v>
      </c>
      <c r="K1256" s="137">
        <v>7666.56</v>
      </c>
      <c r="L1256" s="132" t="s">
        <v>141</v>
      </c>
      <c r="M1256" s="138" t="s">
        <v>582</v>
      </c>
      <c r="N1256" s="210">
        <f>IF(Tabela2[[#This Row],[Tipo]]="matriz",VLOOKUP(Tabela2[[#This Row],[N. de ordem]],Estatísticas!$A$66:$B$1048576,2,FALSE),"")</f>
        <v>5830</v>
      </c>
    </row>
    <row r="1257" spans="2:14" ht="45.75" hidden="1">
      <c r="B1257" s="352">
        <v>375</v>
      </c>
      <c r="C1257" s="132" t="s">
        <v>937</v>
      </c>
      <c r="D1257" s="132" t="s">
        <v>180</v>
      </c>
      <c r="E1257" s="132" t="s">
        <v>1926</v>
      </c>
      <c r="F1257" s="132" t="s">
        <v>1994</v>
      </c>
      <c r="G1257" s="135" t="s">
        <v>605</v>
      </c>
      <c r="H1257" s="204" t="str">
        <f>IF(Tabela2[[#This Row],[Valor já contrado (matriz)]]=0,"Prevista","Em contratação")</f>
        <v>Em contratação</v>
      </c>
      <c r="I1257" s="132" t="s">
        <v>1927</v>
      </c>
      <c r="J1257" s="132">
        <v>11</v>
      </c>
      <c r="K1257" s="137">
        <v>5830</v>
      </c>
      <c r="L1257" s="132" t="s">
        <v>141</v>
      </c>
      <c r="M1257" s="138" t="s">
        <v>582</v>
      </c>
      <c r="N1257" s="210" t="str">
        <f>IF(Tabela2[[#This Row],[Tipo]]="matriz",VLOOKUP(Tabela2[[#This Row],[N. de ordem]],Estatísticas!$A$66:$B$1048576,2,FALSE),"")</f>
        <v/>
      </c>
    </row>
    <row r="1258" spans="2:14" ht="45.75" hidden="1">
      <c r="B1258" s="352">
        <v>376</v>
      </c>
      <c r="C1258" s="132" t="s">
        <v>938</v>
      </c>
      <c r="D1258" s="132" t="s">
        <v>180</v>
      </c>
      <c r="E1258" s="132" t="s">
        <v>1926</v>
      </c>
      <c r="F1258" s="139"/>
      <c r="G1258" s="135" t="s">
        <v>589</v>
      </c>
      <c r="H1258" s="204" t="str">
        <f>IF(Tabela2[[#This Row],[Valor já contrado (matriz)]]=0,"Prevista","Em contratação")</f>
        <v>Em contratação</v>
      </c>
      <c r="I1258" s="132" t="s">
        <v>1927</v>
      </c>
      <c r="J1258" s="132">
        <v>12</v>
      </c>
      <c r="K1258" s="137">
        <v>13068</v>
      </c>
      <c r="L1258" s="132" t="s">
        <v>141</v>
      </c>
      <c r="M1258" s="138" t="s">
        <v>582</v>
      </c>
      <c r="N1258" s="210">
        <f>IF(Tabela2[[#This Row],[Tipo]]="matriz",VLOOKUP(Tabela2[[#This Row],[N. de ordem]],Estatísticas!$A$66:$B$1048576,2,FALSE),"")</f>
        <v>11970</v>
      </c>
    </row>
    <row r="1259" spans="2:14" ht="45.75" hidden="1">
      <c r="B1259" s="352">
        <v>376</v>
      </c>
      <c r="C1259" s="132" t="s">
        <v>938</v>
      </c>
      <c r="D1259" s="132" t="s">
        <v>180</v>
      </c>
      <c r="E1259" s="132" t="s">
        <v>1926</v>
      </c>
      <c r="F1259" s="139" t="s">
        <v>1995</v>
      </c>
      <c r="G1259" s="135" t="s">
        <v>605</v>
      </c>
      <c r="H1259" s="204" t="str">
        <f>IF(Tabela2[[#This Row],[Valor já contrado (matriz)]]=0,"Prevista","Em contratação")</f>
        <v>Em contratação</v>
      </c>
      <c r="I1259" s="132" t="s">
        <v>1927</v>
      </c>
      <c r="J1259" s="132">
        <v>12</v>
      </c>
      <c r="K1259" s="137">
        <v>11970</v>
      </c>
      <c r="L1259" s="132" t="s">
        <v>141</v>
      </c>
      <c r="M1259" s="138" t="s">
        <v>582</v>
      </c>
      <c r="N1259" s="210" t="str">
        <f>IF(Tabela2[[#This Row],[Tipo]]="matriz",VLOOKUP(Tabela2[[#This Row],[N. de ordem]],Estatísticas!$A$66:$B$1048576,2,FALSE),"")</f>
        <v/>
      </c>
    </row>
    <row r="1260" spans="2:14" ht="45.75" hidden="1">
      <c r="B1260" s="352">
        <v>377</v>
      </c>
      <c r="C1260" s="132" t="s">
        <v>941</v>
      </c>
      <c r="D1260" s="132" t="s">
        <v>180</v>
      </c>
      <c r="E1260" s="132" t="s">
        <v>1926</v>
      </c>
      <c r="F1260" s="139"/>
      <c r="G1260" s="135" t="s">
        <v>589</v>
      </c>
      <c r="H1260" s="204" t="str">
        <f>IF(Tabela2[[#This Row],[Valor já contrado (matriz)]]=0,"Prevista","Em contratação")</f>
        <v>Prevista</v>
      </c>
      <c r="I1260" s="132" t="s">
        <v>1927</v>
      </c>
      <c r="J1260" s="132">
        <v>12</v>
      </c>
      <c r="K1260" s="137">
        <v>7550.4</v>
      </c>
      <c r="L1260" s="132" t="s">
        <v>141</v>
      </c>
      <c r="M1260" s="138" t="s">
        <v>582</v>
      </c>
      <c r="N1260" s="210">
        <f>IF(Tabela2[[#This Row],[Tipo]]="matriz",VLOOKUP(Tabela2[[#This Row],[N. de ordem]],Estatísticas!$A$66:$B$1048576,2,FALSE),"")</f>
        <v>0</v>
      </c>
    </row>
    <row r="1261" spans="2:14" ht="45.75" hidden="1">
      <c r="B1261" s="352">
        <v>378</v>
      </c>
      <c r="C1261" s="132" t="s">
        <v>1557</v>
      </c>
      <c r="D1261" s="132" t="s">
        <v>180</v>
      </c>
      <c r="E1261" s="132" t="s">
        <v>1926</v>
      </c>
      <c r="F1261" s="341"/>
      <c r="G1261" s="135" t="s">
        <v>589</v>
      </c>
      <c r="H1261" s="204" t="str">
        <f>IF(Tabela2[[#This Row],[Valor já contrado (matriz)]]=0,"Prevista","Em contratação")</f>
        <v>Em contratação</v>
      </c>
      <c r="I1261" s="132" t="s">
        <v>1927</v>
      </c>
      <c r="J1261" s="132">
        <v>12</v>
      </c>
      <c r="K1261" s="137">
        <v>3630</v>
      </c>
      <c r="L1261" s="132" t="s">
        <v>141</v>
      </c>
      <c r="M1261" s="138" t="s">
        <v>582</v>
      </c>
      <c r="N1261" s="210">
        <f>IF(Tabela2[[#This Row],[Tipo]]="matriz",VLOOKUP(Tabela2[[#This Row],[N. de ordem]],Estatísticas!$A$66:$B$1048576,2,FALSE),"")</f>
        <v>2640</v>
      </c>
    </row>
    <row r="1262" spans="2:14" ht="45.75" hidden="1">
      <c r="B1262" s="352">
        <v>378</v>
      </c>
      <c r="C1262" s="132" t="s">
        <v>1557</v>
      </c>
      <c r="D1262" s="132" t="s">
        <v>180</v>
      </c>
      <c r="E1262" s="132" t="s">
        <v>1926</v>
      </c>
      <c r="F1262" s="139" t="s">
        <v>1996</v>
      </c>
      <c r="G1262" s="135" t="s">
        <v>605</v>
      </c>
      <c r="H1262" s="204" t="str">
        <f>IF(Tabela2[[#This Row],[Valor já contrado (matriz)]]=0,"Prevista","Em contratação")</f>
        <v>Em contratação</v>
      </c>
      <c r="I1262" s="132" t="s">
        <v>1927</v>
      </c>
      <c r="J1262" s="132">
        <v>12</v>
      </c>
      <c r="K1262" s="137">
        <v>2640</v>
      </c>
      <c r="L1262" s="132" t="s">
        <v>141</v>
      </c>
      <c r="M1262" s="138" t="s">
        <v>582</v>
      </c>
      <c r="N1262" s="210" t="str">
        <f>IF(Tabela2[[#This Row],[Tipo]]="matriz",VLOOKUP(Tabela2[[#This Row],[N. de ordem]],Estatísticas!$A$66:$B$1048576,2,FALSE),"")</f>
        <v/>
      </c>
    </row>
    <row r="1263" spans="2:14" ht="45.75" hidden="1">
      <c r="B1263" s="352">
        <v>379</v>
      </c>
      <c r="C1263" s="132" t="s">
        <v>1997</v>
      </c>
      <c r="D1263" s="132" t="s">
        <v>180</v>
      </c>
      <c r="E1263" s="132" t="s">
        <v>1926</v>
      </c>
      <c r="F1263" s="132"/>
      <c r="G1263" s="135" t="s">
        <v>589</v>
      </c>
      <c r="H1263" s="204" t="str">
        <f>IF(Tabela2[[#This Row],[Valor já contrado (matriz)]]=0,"Prevista","Em contratação")</f>
        <v>Em contratação</v>
      </c>
      <c r="I1263" s="132" t="s">
        <v>1927</v>
      </c>
      <c r="J1263" s="132">
        <v>12</v>
      </c>
      <c r="K1263" s="137">
        <v>24139.5</v>
      </c>
      <c r="L1263" s="132" t="s">
        <v>141</v>
      </c>
      <c r="M1263" s="138" t="s">
        <v>582</v>
      </c>
      <c r="N1263" s="210">
        <f>IF(Tabela2[[#This Row],[Tipo]]="matriz",VLOOKUP(Tabela2[[#This Row],[N. de ordem]],Estatísticas!$A$66:$B$1048576,2,FALSE),"")</f>
        <v>37540</v>
      </c>
    </row>
    <row r="1264" spans="2:14" ht="45.75" hidden="1">
      <c r="B1264" s="352">
        <v>379</v>
      </c>
      <c r="C1264" s="132" t="s">
        <v>1997</v>
      </c>
      <c r="D1264" s="132" t="s">
        <v>180</v>
      </c>
      <c r="E1264" s="132" t="s">
        <v>1926</v>
      </c>
      <c r="F1264" s="132" t="s">
        <v>1998</v>
      </c>
      <c r="G1264" s="135" t="s">
        <v>605</v>
      </c>
      <c r="H1264" s="204" t="str">
        <f>IF(Tabela2[[#This Row],[Valor já contrado (matriz)]]=0,"Prevista","Em contratação")</f>
        <v>Em contratação</v>
      </c>
      <c r="I1264" s="132" t="s">
        <v>1927</v>
      </c>
      <c r="J1264" s="132">
        <v>12</v>
      </c>
      <c r="K1264" s="137">
        <v>37540</v>
      </c>
      <c r="L1264" s="132" t="s">
        <v>141</v>
      </c>
      <c r="M1264" s="138" t="s">
        <v>582</v>
      </c>
      <c r="N1264" s="210" t="str">
        <f>IF(Tabela2[[#This Row],[Tipo]]="matriz",VLOOKUP(Tabela2[[#This Row],[N. de ordem]],Estatísticas!$A$66:$B$1048576,2,FALSE),"")</f>
        <v/>
      </c>
    </row>
    <row r="1265" spans="2:14" ht="45.75" hidden="1">
      <c r="B1265" s="352">
        <v>380</v>
      </c>
      <c r="C1265" s="132" t="s">
        <v>1565</v>
      </c>
      <c r="D1265" s="132" t="s">
        <v>180</v>
      </c>
      <c r="E1265" s="132" t="s">
        <v>1926</v>
      </c>
      <c r="F1265" s="139"/>
      <c r="G1265" s="135" t="s">
        <v>589</v>
      </c>
      <c r="H1265" s="204" t="str">
        <f>IF(Tabela2[[#This Row],[Valor já contrado (matriz)]]=0,"Prevista","Em contratação")</f>
        <v>Em contratação</v>
      </c>
      <c r="I1265" s="132" t="s">
        <v>1927</v>
      </c>
      <c r="J1265" s="132">
        <v>12</v>
      </c>
      <c r="K1265" s="137">
        <v>8046.5</v>
      </c>
      <c r="L1265" s="132" t="s">
        <v>141</v>
      </c>
      <c r="M1265" s="138" t="s">
        <v>582</v>
      </c>
      <c r="N1265" s="210">
        <f>IF(Tabela2[[#This Row],[Tipo]]="matriz",VLOOKUP(Tabela2[[#This Row],[N. de ordem]],Estatísticas!$A$66:$B$1048576,2,FALSE),"")</f>
        <v>7480</v>
      </c>
    </row>
    <row r="1266" spans="2:14" ht="45.75" hidden="1">
      <c r="B1266" s="352">
        <v>380</v>
      </c>
      <c r="C1266" s="132" t="s">
        <v>1565</v>
      </c>
      <c r="D1266" s="132" t="s">
        <v>180</v>
      </c>
      <c r="E1266" s="132" t="s">
        <v>1926</v>
      </c>
      <c r="F1266" s="132" t="s">
        <v>1999</v>
      </c>
      <c r="G1266" s="135" t="s">
        <v>605</v>
      </c>
      <c r="H1266" s="132" t="s">
        <v>626</v>
      </c>
      <c r="I1266" s="132" t="s">
        <v>1927</v>
      </c>
      <c r="J1266" s="132">
        <v>12</v>
      </c>
      <c r="K1266" s="137">
        <v>7480</v>
      </c>
      <c r="L1266" s="132" t="s">
        <v>141</v>
      </c>
      <c r="M1266" s="138" t="s">
        <v>582</v>
      </c>
      <c r="N1266" s="210" t="str">
        <f>IF(Tabela2[[#This Row],[Tipo]]="matriz",VLOOKUP(Tabela2[[#This Row],[N. de ordem]],Estatísticas!$A$66:$B$1048576,2,FALSE),"")</f>
        <v/>
      </c>
    </row>
    <row r="1267" spans="2:14" ht="45.75" hidden="1">
      <c r="B1267" s="352">
        <v>381</v>
      </c>
      <c r="C1267" s="132" t="s">
        <v>943</v>
      </c>
      <c r="D1267" s="132" t="s">
        <v>180</v>
      </c>
      <c r="E1267" s="132" t="s">
        <v>1926</v>
      </c>
      <c r="F1267" s="132"/>
      <c r="G1267" s="135" t="s">
        <v>589</v>
      </c>
      <c r="H1267" s="204" t="str">
        <f>IF(Tabela2[[#This Row],[Valor já contrado (matriz)]]=0,"Prevista","Em contratação")</f>
        <v>Em contratação</v>
      </c>
      <c r="I1267" s="132" t="s">
        <v>1927</v>
      </c>
      <c r="J1267" s="132">
        <v>12</v>
      </c>
      <c r="K1267" s="137">
        <v>16226.1</v>
      </c>
      <c r="L1267" s="132" t="s">
        <v>141</v>
      </c>
      <c r="M1267" s="138" t="s">
        <v>582</v>
      </c>
      <c r="N1267" s="210">
        <f>IF(Tabela2[[#This Row],[Tipo]]="matriz",VLOOKUP(Tabela2[[#This Row],[N. de ordem]],Estatísticas!$A$66:$B$1048576,2,FALSE),"")</f>
        <v>18220</v>
      </c>
    </row>
    <row r="1268" spans="2:14" ht="45.75" hidden="1">
      <c r="B1268" s="352">
        <v>381</v>
      </c>
      <c r="C1268" s="132" t="s">
        <v>943</v>
      </c>
      <c r="D1268" s="132" t="s">
        <v>180</v>
      </c>
      <c r="E1268" s="132" t="s">
        <v>1926</v>
      </c>
      <c r="F1268" s="132" t="s">
        <v>2000</v>
      </c>
      <c r="G1268" s="135" t="s">
        <v>605</v>
      </c>
      <c r="H1268" s="204" t="str">
        <f>IF(Tabela2[[#This Row],[Valor já contrado (matriz)]]=0,"Prevista","Em contratação")</f>
        <v>Em contratação</v>
      </c>
      <c r="I1268" s="132" t="s">
        <v>1927</v>
      </c>
      <c r="J1268" s="132">
        <v>12</v>
      </c>
      <c r="K1268" s="137">
        <v>18220</v>
      </c>
      <c r="L1268" s="132" t="s">
        <v>141</v>
      </c>
      <c r="M1268" s="138" t="s">
        <v>582</v>
      </c>
      <c r="N1268" s="210" t="str">
        <f>IF(Tabela2[[#This Row],[Tipo]]="matriz",VLOOKUP(Tabela2[[#This Row],[N. de ordem]],Estatísticas!$A$66:$B$1048576,2,FALSE),"")</f>
        <v/>
      </c>
    </row>
    <row r="1269" spans="2:14" ht="45.75" hidden="1">
      <c r="B1269" s="352">
        <v>382</v>
      </c>
      <c r="C1269" s="132" t="s">
        <v>2001</v>
      </c>
      <c r="D1269" s="132" t="s">
        <v>180</v>
      </c>
      <c r="E1269" s="132" t="s">
        <v>1926</v>
      </c>
      <c r="F1269" s="139"/>
      <c r="G1269" s="135" t="s">
        <v>589</v>
      </c>
      <c r="H1269" s="204" t="str">
        <f>IF(Tabela2[[#This Row],[Valor já contrado (matriz)]]=0,"Prevista","Em contratação")</f>
        <v>Em contratação</v>
      </c>
      <c r="I1269" s="132" t="s">
        <v>1927</v>
      </c>
      <c r="J1269" s="132">
        <v>12</v>
      </c>
      <c r="K1269" s="137">
        <v>23958</v>
      </c>
      <c r="L1269" s="132" t="s">
        <v>141</v>
      </c>
      <c r="M1269" s="138" t="s">
        <v>582</v>
      </c>
      <c r="N1269" s="210">
        <f>IF(Tabela2[[#This Row],[Tipo]]="matriz",VLOOKUP(Tabela2[[#This Row],[N. de ordem]],Estatísticas!$A$66:$B$1048576,2,FALSE),"")</f>
        <v>21620</v>
      </c>
    </row>
    <row r="1270" spans="2:14" ht="45.75" hidden="1">
      <c r="B1270" s="352">
        <v>382</v>
      </c>
      <c r="C1270" s="132" t="s">
        <v>2001</v>
      </c>
      <c r="D1270" s="132" t="s">
        <v>180</v>
      </c>
      <c r="E1270" s="132" t="s">
        <v>1926</v>
      </c>
      <c r="F1270" s="139" t="s">
        <v>2002</v>
      </c>
      <c r="G1270" s="135" t="s">
        <v>1972</v>
      </c>
      <c r="H1270" s="204" t="str">
        <f>IF(Tabela2[[#This Row],[Valor já contrado (matriz)]]=0,"Prevista","Em contratação")</f>
        <v>Em contratação</v>
      </c>
      <c r="I1270" s="132" t="s">
        <v>1927</v>
      </c>
      <c r="J1270" s="132">
        <v>12</v>
      </c>
      <c r="K1270" s="137">
        <v>21620</v>
      </c>
      <c r="L1270" s="132" t="s">
        <v>141</v>
      </c>
      <c r="M1270" s="138" t="s">
        <v>582</v>
      </c>
      <c r="N1270" s="210" t="str">
        <f>IF(Tabela2[[#This Row],[Tipo]]="matriz",VLOOKUP(Tabela2[[#This Row],[N. de ordem]],Estatísticas!$A$66:$B$1048576,2,FALSE),"")</f>
        <v/>
      </c>
    </row>
    <row r="1271" spans="2:14" ht="45.75" hidden="1">
      <c r="B1271" s="352">
        <v>383</v>
      </c>
      <c r="C1271" s="132" t="s">
        <v>946</v>
      </c>
      <c r="D1271" s="132" t="s">
        <v>180</v>
      </c>
      <c r="E1271" s="132" t="s">
        <v>1926</v>
      </c>
      <c r="F1271" s="139"/>
      <c r="G1271" s="135" t="s">
        <v>589</v>
      </c>
      <c r="H1271" s="204" t="str">
        <f>IF(Tabela2[[#This Row],[Valor já contrado (matriz)]]=0,"Prevista","Em contratação")</f>
        <v>Em contratação</v>
      </c>
      <c r="I1271" s="132" t="s">
        <v>1927</v>
      </c>
      <c r="J1271" s="132">
        <v>12</v>
      </c>
      <c r="K1271" s="137">
        <v>9927.5</v>
      </c>
      <c r="L1271" s="132" t="s">
        <v>141</v>
      </c>
      <c r="M1271" s="138" t="s">
        <v>582</v>
      </c>
      <c r="N1271" s="210">
        <f>IF(Tabela2[[#This Row],[Tipo]]="matriz",VLOOKUP(Tabela2[[#This Row],[N. de ordem]],Estatísticas!$A$66:$B$1048576,2,FALSE),"")</f>
        <v>10828</v>
      </c>
    </row>
    <row r="1272" spans="2:14" ht="45.75" hidden="1">
      <c r="B1272" s="352">
        <v>383</v>
      </c>
      <c r="C1272" s="132" t="s">
        <v>946</v>
      </c>
      <c r="D1272" s="132" t="s">
        <v>180</v>
      </c>
      <c r="E1272" s="132" t="s">
        <v>1926</v>
      </c>
      <c r="F1272" s="139" t="s">
        <v>2003</v>
      </c>
      <c r="G1272" s="135" t="s">
        <v>605</v>
      </c>
      <c r="H1272" s="204" t="str">
        <f>IF(Tabela2[[#This Row],[Valor já contrado (matriz)]]=0,"Prevista","Em contratação")</f>
        <v>Em contratação</v>
      </c>
      <c r="I1272" s="132" t="s">
        <v>1927</v>
      </c>
      <c r="J1272" s="132">
        <v>12</v>
      </c>
      <c r="K1272" s="137">
        <v>10828</v>
      </c>
      <c r="L1272" s="132" t="s">
        <v>141</v>
      </c>
      <c r="M1272" s="138" t="s">
        <v>582</v>
      </c>
      <c r="N1272" s="210" t="str">
        <f>IF(Tabela2[[#This Row],[Tipo]]="matriz",VLOOKUP(Tabela2[[#This Row],[N. de ordem]],Estatísticas!$A$66:$B$1048576,2,FALSE),"")</f>
        <v/>
      </c>
    </row>
    <row r="1273" spans="2:14" ht="45.75" hidden="1">
      <c r="B1273" s="352">
        <v>384</v>
      </c>
      <c r="C1273" s="132" t="s">
        <v>1594</v>
      </c>
      <c r="D1273" s="132" t="s">
        <v>180</v>
      </c>
      <c r="E1273" s="132" t="s">
        <v>1926</v>
      </c>
      <c r="F1273" s="139"/>
      <c r="G1273" s="135" t="s">
        <v>589</v>
      </c>
      <c r="H1273" s="204" t="str">
        <f>IF(Tabela2[[#This Row],[Valor já contrado (matriz)]]=0,"Prevista","Em contratação")</f>
        <v>Em contratação</v>
      </c>
      <c r="I1273" s="132" t="s">
        <v>1927</v>
      </c>
      <c r="J1273" s="132">
        <v>12</v>
      </c>
      <c r="K1273" s="137">
        <v>3853.3</v>
      </c>
      <c r="L1273" s="132" t="s">
        <v>141</v>
      </c>
      <c r="M1273" s="138" t="s">
        <v>582</v>
      </c>
      <c r="N1273" s="210">
        <f>IF(Tabela2[[#This Row],[Tipo]]="matriz",VLOOKUP(Tabela2[[#This Row],[N. de ordem]],Estatísticas!$A$66:$B$1048576,2,FALSE),"")</f>
        <v>8660</v>
      </c>
    </row>
    <row r="1274" spans="2:14" ht="45.75" hidden="1">
      <c r="B1274" s="352">
        <v>384</v>
      </c>
      <c r="C1274" s="132" t="s">
        <v>1594</v>
      </c>
      <c r="D1274" s="132" t="s">
        <v>180</v>
      </c>
      <c r="E1274" s="132" t="s">
        <v>1926</v>
      </c>
      <c r="F1274" s="139" t="s">
        <v>2004</v>
      </c>
      <c r="G1274" s="135" t="s">
        <v>605</v>
      </c>
      <c r="H1274" s="204" t="str">
        <f>IF(Tabela2[[#This Row],[Valor já contrado (matriz)]]=0,"Prevista","Em contratação")</f>
        <v>Em contratação</v>
      </c>
      <c r="I1274" s="132" t="s">
        <v>1927</v>
      </c>
      <c r="J1274" s="132">
        <v>12</v>
      </c>
      <c r="K1274" s="137">
        <v>5370</v>
      </c>
      <c r="L1274" s="132" t="s">
        <v>141</v>
      </c>
      <c r="M1274" s="138" t="s">
        <v>582</v>
      </c>
      <c r="N1274" s="210" t="str">
        <f>IF(Tabela2[[#This Row],[Tipo]]="matriz",VLOOKUP(Tabela2[[#This Row],[N. de ordem]],Estatísticas!$A$66:$B$1048576,2,FALSE),"")</f>
        <v/>
      </c>
    </row>
    <row r="1275" spans="2:14" ht="45.75" hidden="1">
      <c r="B1275" s="352">
        <v>384</v>
      </c>
      <c r="C1275" s="132" t="s">
        <v>1594</v>
      </c>
      <c r="D1275" s="132" t="s">
        <v>180</v>
      </c>
      <c r="E1275" s="132" t="s">
        <v>1926</v>
      </c>
      <c r="F1275" s="139" t="s">
        <v>2005</v>
      </c>
      <c r="G1275" s="135" t="s">
        <v>605</v>
      </c>
      <c r="H1275" s="204" t="str">
        <f>IF(Tabela2[[#This Row],[Valor já contrado (matriz)]]=0,"Prevista","Em contratação")</f>
        <v>Em contratação</v>
      </c>
      <c r="I1275" s="132" t="s">
        <v>1927</v>
      </c>
      <c r="J1275" s="132">
        <v>7</v>
      </c>
      <c r="K1275" s="137">
        <v>3290</v>
      </c>
      <c r="L1275" s="132" t="s">
        <v>141</v>
      </c>
      <c r="M1275" s="138" t="s">
        <v>582</v>
      </c>
      <c r="N1275" s="210" t="str">
        <f>IF(Tabela2[[#This Row],[Tipo]]="matriz",VLOOKUP(Tabela2[[#This Row],[N. de ordem]],Estatísticas!$A$66:$B$1048576,2,FALSE),"")</f>
        <v/>
      </c>
    </row>
    <row r="1276" spans="2:14" ht="45.75" hidden="1">
      <c r="B1276" s="352">
        <v>385</v>
      </c>
      <c r="C1276" s="132" t="s">
        <v>947</v>
      </c>
      <c r="D1276" s="132" t="s">
        <v>180</v>
      </c>
      <c r="E1276" s="132" t="s">
        <v>1926</v>
      </c>
      <c r="F1276" s="132"/>
      <c r="G1276" s="135" t="s">
        <v>589</v>
      </c>
      <c r="H1276" s="204" t="str">
        <f>IF(Tabela2[[#This Row],[Valor já contrado (matriz)]]=0,"Prevista","Em contratação")</f>
        <v>Em contratação</v>
      </c>
      <c r="I1276" s="132" t="s">
        <v>1927</v>
      </c>
      <c r="J1276" s="132">
        <v>12</v>
      </c>
      <c r="K1276" s="137">
        <v>8179.6</v>
      </c>
      <c r="L1276" s="132" t="s">
        <v>141</v>
      </c>
      <c r="M1276" s="138" t="s">
        <v>582</v>
      </c>
      <c r="N1276" s="210">
        <f>IF(Tabela2[[#This Row],[Tipo]]="matriz",VLOOKUP(Tabela2[[#This Row],[N. de ordem]],Estatísticas!$A$66:$B$1048576,2,FALSE),"")</f>
        <v>13840</v>
      </c>
    </row>
    <row r="1277" spans="2:14" ht="45.75" hidden="1">
      <c r="B1277" s="352">
        <v>385</v>
      </c>
      <c r="C1277" s="132" t="s">
        <v>947</v>
      </c>
      <c r="D1277" s="132" t="s">
        <v>180</v>
      </c>
      <c r="E1277" s="132" t="s">
        <v>1926</v>
      </c>
      <c r="F1277" s="132" t="s">
        <v>2006</v>
      </c>
      <c r="G1277" s="135" t="s">
        <v>605</v>
      </c>
      <c r="H1277" s="204" t="str">
        <f>IF(Tabela2[[#This Row],[Valor já contrado (matriz)]]=0,"Prevista","Em contratação")</f>
        <v>Em contratação</v>
      </c>
      <c r="I1277" s="132" t="s">
        <v>1927</v>
      </c>
      <c r="J1277" s="132">
        <v>12</v>
      </c>
      <c r="K1277" s="137">
        <v>13840</v>
      </c>
      <c r="L1277" s="132" t="s">
        <v>141</v>
      </c>
      <c r="M1277" s="138" t="s">
        <v>582</v>
      </c>
      <c r="N1277" s="210" t="str">
        <f>IF(Tabela2[[#This Row],[Tipo]]="matriz",VLOOKUP(Tabela2[[#This Row],[N. de ordem]],Estatísticas!$A$66:$B$1048576,2,FALSE),"")</f>
        <v/>
      </c>
    </row>
    <row r="1278" spans="2:14" ht="45.75" hidden="1">
      <c r="B1278" s="352">
        <v>386</v>
      </c>
      <c r="C1278" s="132" t="s">
        <v>1608</v>
      </c>
      <c r="D1278" s="132" t="s">
        <v>180</v>
      </c>
      <c r="E1278" s="132" t="s">
        <v>1926</v>
      </c>
      <c r="F1278" s="139"/>
      <c r="G1278" s="135" t="s">
        <v>589</v>
      </c>
      <c r="H1278" s="204" t="str">
        <f>IF(Tabela2[[#This Row],[Valor já contrado (matriz)]]=0,"Prevista","Em contratação")</f>
        <v>Em contratação</v>
      </c>
      <c r="I1278" s="141" t="s">
        <v>1927</v>
      </c>
      <c r="J1278" s="133">
        <v>12</v>
      </c>
      <c r="K1278" s="136">
        <v>6292</v>
      </c>
      <c r="L1278" s="132" t="s">
        <v>141</v>
      </c>
      <c r="M1278" s="138" t="s">
        <v>582</v>
      </c>
      <c r="N1278" s="210">
        <f>IF(Tabela2[[#This Row],[Tipo]]="matriz",VLOOKUP(Tabela2[[#This Row],[N. de ordem]],Estatísticas!$A$66:$B$1048576,2,FALSE),"")</f>
        <v>6830</v>
      </c>
    </row>
    <row r="1279" spans="2:14" ht="45.75" hidden="1">
      <c r="B1279" s="352">
        <v>386</v>
      </c>
      <c r="C1279" s="132" t="s">
        <v>1608</v>
      </c>
      <c r="D1279" s="132" t="s">
        <v>180</v>
      </c>
      <c r="E1279" s="132" t="s">
        <v>1926</v>
      </c>
      <c r="F1279" s="139" t="s">
        <v>2007</v>
      </c>
      <c r="G1279" s="135" t="s">
        <v>605</v>
      </c>
      <c r="H1279" s="204" t="str">
        <f>IF(Tabela2[[#This Row],[Valor já contrado (matriz)]]=0,"Prevista","Em contratação")</f>
        <v>Em contratação</v>
      </c>
      <c r="I1279" s="132" t="s">
        <v>1927</v>
      </c>
      <c r="J1279" s="133">
        <v>12</v>
      </c>
      <c r="K1279" s="136">
        <v>6830</v>
      </c>
      <c r="L1279" s="132" t="s">
        <v>141</v>
      </c>
      <c r="M1279" s="138" t="s">
        <v>582</v>
      </c>
      <c r="N1279" s="210" t="str">
        <f>IF(Tabela2[[#This Row],[Tipo]]="matriz",VLOOKUP(Tabela2[[#This Row],[N. de ordem]],Estatísticas!$A$66:$B$1048576,2,FALSE),"")</f>
        <v/>
      </c>
    </row>
    <row r="1280" spans="2:14" ht="45.75" hidden="1">
      <c r="B1280" s="352">
        <v>387</v>
      </c>
      <c r="C1280" s="132" t="s">
        <v>950</v>
      </c>
      <c r="D1280" s="132" t="s">
        <v>180</v>
      </c>
      <c r="E1280" s="132" t="s">
        <v>1926</v>
      </c>
      <c r="F1280" s="132"/>
      <c r="G1280" s="135" t="s">
        <v>589</v>
      </c>
      <c r="H1280" s="204" t="str">
        <f>IF(Tabela2[[#This Row],[Valor já contrado (matriz)]]=0,"Prevista","Em contratação")</f>
        <v>Em contratação</v>
      </c>
      <c r="I1280" s="132" t="s">
        <v>1927</v>
      </c>
      <c r="J1280" s="133">
        <v>12</v>
      </c>
      <c r="K1280" s="136">
        <v>7986</v>
      </c>
      <c r="L1280" s="132" t="s">
        <v>141</v>
      </c>
      <c r="M1280" s="138" t="s">
        <v>582</v>
      </c>
      <c r="N1280" s="210">
        <f>IF(Tabela2[[#This Row],[Tipo]]="matriz",VLOOKUP(Tabela2[[#This Row],[N. de ordem]],Estatísticas!$A$66:$B$1048576,2,FALSE),"")</f>
        <v>5400</v>
      </c>
    </row>
    <row r="1281" spans="2:14" ht="45.75" hidden="1">
      <c r="B1281" s="352">
        <v>387</v>
      </c>
      <c r="C1281" s="132" t="s">
        <v>950</v>
      </c>
      <c r="D1281" s="132" t="s">
        <v>180</v>
      </c>
      <c r="E1281" s="132" t="s">
        <v>1926</v>
      </c>
      <c r="F1281" s="132" t="s">
        <v>2008</v>
      </c>
      <c r="G1281" s="135" t="s">
        <v>605</v>
      </c>
      <c r="H1281" s="204" t="str">
        <f>IF(Tabela2[[#This Row],[Valor já contrado (matriz)]]=0,"Prevista","Em contratação")</f>
        <v>Em contratação</v>
      </c>
      <c r="I1281" s="132" t="s">
        <v>1927</v>
      </c>
      <c r="J1281" s="132">
        <v>12</v>
      </c>
      <c r="K1281" s="137">
        <v>5400</v>
      </c>
      <c r="L1281" s="132" t="s">
        <v>141</v>
      </c>
      <c r="M1281" s="138" t="s">
        <v>582</v>
      </c>
      <c r="N1281" s="210" t="str">
        <f>IF(Tabela2[[#This Row],[Tipo]]="matriz",VLOOKUP(Tabela2[[#This Row],[N. de ordem]],Estatísticas!$A$66:$B$1048576,2,FALSE),"")</f>
        <v/>
      </c>
    </row>
    <row r="1282" spans="2:14" ht="45.75" hidden="1">
      <c r="B1282" s="352">
        <v>388</v>
      </c>
      <c r="C1282" s="132" t="s">
        <v>1620</v>
      </c>
      <c r="D1282" s="132" t="s">
        <v>180</v>
      </c>
      <c r="E1282" s="132" t="s">
        <v>1926</v>
      </c>
      <c r="F1282" s="139"/>
      <c r="G1282" s="135" t="s">
        <v>589</v>
      </c>
      <c r="H1282" s="204" t="str">
        <f>IF(Tabela2[[#This Row],[Valor já contrado (matriz)]]=0,"Prevista","Em contratação")</f>
        <v>Em contratação</v>
      </c>
      <c r="I1282" s="132" t="s">
        <v>1927</v>
      </c>
      <c r="J1282" s="132">
        <v>12</v>
      </c>
      <c r="K1282" s="137">
        <v>8566.7999999999993</v>
      </c>
      <c r="L1282" s="132" t="s">
        <v>141</v>
      </c>
      <c r="M1282" s="138" t="s">
        <v>582</v>
      </c>
      <c r="N1282" s="210">
        <f>IF(Tabela2[[#This Row],[Tipo]]="matriz",VLOOKUP(Tabela2[[#This Row],[N. de ordem]],Estatísticas!$A$66:$B$1048576,2,FALSE),"")</f>
        <v>10708</v>
      </c>
    </row>
    <row r="1283" spans="2:14" ht="45.75" hidden="1">
      <c r="B1283" s="352">
        <v>388</v>
      </c>
      <c r="C1283" s="132" t="s">
        <v>1620</v>
      </c>
      <c r="D1283" s="132" t="s">
        <v>180</v>
      </c>
      <c r="E1283" s="132" t="s">
        <v>1926</v>
      </c>
      <c r="F1283" s="139" t="s">
        <v>2009</v>
      </c>
      <c r="G1283" s="135" t="s">
        <v>605</v>
      </c>
      <c r="H1283" s="204" t="str">
        <f>IF(Tabela2[[#This Row],[Valor já contrado (matriz)]]=0,"Prevista","Em contratação")</f>
        <v>Em contratação</v>
      </c>
      <c r="I1283" s="132" t="s">
        <v>1927</v>
      </c>
      <c r="J1283" s="132">
        <v>12</v>
      </c>
      <c r="K1283" s="137">
        <v>9588</v>
      </c>
      <c r="L1283" s="132" t="s">
        <v>141</v>
      </c>
      <c r="M1283" s="138" t="s">
        <v>582</v>
      </c>
      <c r="N1283" s="210" t="str">
        <f>IF(Tabela2[[#This Row],[Tipo]]="matriz",VLOOKUP(Tabela2[[#This Row],[N. de ordem]],Estatísticas!$A$66:$B$1048576,2,FALSE),"")</f>
        <v/>
      </c>
    </row>
    <row r="1284" spans="2:14" ht="45.75" hidden="1">
      <c r="B1284" s="352">
        <v>388</v>
      </c>
      <c r="C1284" s="132" t="s">
        <v>1620</v>
      </c>
      <c r="D1284" s="132" t="s">
        <v>180</v>
      </c>
      <c r="E1284" s="132" t="s">
        <v>1926</v>
      </c>
      <c r="F1284" s="139" t="s">
        <v>2010</v>
      </c>
      <c r="G1284" s="135" t="s">
        <v>605</v>
      </c>
      <c r="H1284" s="204" t="str">
        <f>IF(Tabela2[[#This Row],[Valor já contrado (matriz)]]=0,"Prevista","Em contratação")</f>
        <v>Em contratação</v>
      </c>
      <c r="I1284" s="132" t="s">
        <v>1927</v>
      </c>
      <c r="J1284" s="132">
        <v>1</v>
      </c>
      <c r="K1284" s="137">
        <v>1120</v>
      </c>
      <c r="L1284" s="132" t="s">
        <v>141</v>
      </c>
      <c r="M1284" s="138" t="s">
        <v>582</v>
      </c>
      <c r="N1284" s="210" t="str">
        <f>IF(Tabela2[[#This Row],[Tipo]]="matriz",VLOOKUP(Tabela2[[#This Row],[N. de ordem]],Estatísticas!$A$66:$B$1048576,2,FALSE),"")</f>
        <v/>
      </c>
    </row>
    <row r="1285" spans="2:14" ht="45.75" hidden="1">
      <c r="B1285" s="352">
        <v>389</v>
      </c>
      <c r="C1285" s="132" t="s">
        <v>1624</v>
      </c>
      <c r="D1285" s="132" t="s">
        <v>180</v>
      </c>
      <c r="E1285" s="132" t="s">
        <v>1926</v>
      </c>
      <c r="F1285" s="139"/>
      <c r="G1285" s="135" t="s">
        <v>589</v>
      </c>
      <c r="H1285" s="204" t="str">
        <f>IF(Tabela2[[#This Row],[Valor já contrado (matriz)]]=0,"Prevista","Em contratação")</f>
        <v>Em contratação</v>
      </c>
      <c r="I1285" s="132" t="s">
        <v>1927</v>
      </c>
      <c r="J1285" s="132">
        <v>12</v>
      </c>
      <c r="K1285" s="137">
        <v>8712</v>
      </c>
      <c r="L1285" s="132" t="s">
        <v>141</v>
      </c>
      <c r="M1285" s="138" t="s">
        <v>582</v>
      </c>
      <c r="N1285" s="210">
        <f>IF(Tabela2[[#This Row],[Tipo]]="matriz",VLOOKUP(Tabela2[[#This Row],[N. de ordem]],Estatísticas!$A$66:$B$1048576,2,FALSE),"")</f>
        <v>9000</v>
      </c>
    </row>
    <row r="1286" spans="2:14" ht="45.75" hidden="1">
      <c r="B1286" s="352">
        <v>389</v>
      </c>
      <c r="C1286" s="132" t="s">
        <v>1624</v>
      </c>
      <c r="D1286" s="132" t="s">
        <v>180</v>
      </c>
      <c r="E1286" s="132" t="s">
        <v>1926</v>
      </c>
      <c r="F1286" s="139" t="s">
        <v>2011</v>
      </c>
      <c r="G1286" s="135" t="s">
        <v>605</v>
      </c>
      <c r="H1286" s="204" t="str">
        <f>IF(Tabela2[[#This Row],[Valor já contrado (matriz)]]=0,"Prevista","Em contratação")</f>
        <v>Em contratação</v>
      </c>
      <c r="I1286" s="132" t="s">
        <v>1927</v>
      </c>
      <c r="J1286" s="133">
        <v>12</v>
      </c>
      <c r="K1286" s="136">
        <v>9000</v>
      </c>
      <c r="L1286" s="132" t="s">
        <v>141</v>
      </c>
      <c r="M1286" s="138" t="s">
        <v>582</v>
      </c>
      <c r="N1286" s="210" t="str">
        <f>IF(Tabela2[[#This Row],[Tipo]]="matriz",VLOOKUP(Tabela2[[#This Row],[N. de ordem]],Estatísticas!$A$66:$B$1048576,2,FALSE),"")</f>
        <v/>
      </c>
    </row>
    <row r="1287" spans="2:14" ht="45.75" hidden="1">
      <c r="B1287" s="352">
        <v>390</v>
      </c>
      <c r="C1287" s="132" t="s">
        <v>1003</v>
      </c>
      <c r="D1287" s="132" t="s">
        <v>180</v>
      </c>
      <c r="E1287" s="132" t="s">
        <v>1926</v>
      </c>
      <c r="F1287" s="139"/>
      <c r="G1287" s="135" t="s">
        <v>589</v>
      </c>
      <c r="H1287" s="204" t="str">
        <f>IF(Tabela2[[#This Row],[Valor já contrado (matriz)]]=0,"Prevista","Em contratação")</f>
        <v>Em contratação</v>
      </c>
      <c r="I1287" s="132" t="s">
        <v>1927</v>
      </c>
      <c r="J1287" s="132">
        <v>12</v>
      </c>
      <c r="K1287" s="137">
        <v>23232</v>
      </c>
      <c r="L1287" s="132" t="s">
        <v>141</v>
      </c>
      <c r="M1287" s="138" t="s">
        <v>582</v>
      </c>
      <c r="N1287" s="210">
        <f>IF(Tabela2[[#This Row],[Tipo]]="matriz",VLOOKUP(Tabela2[[#This Row],[N. de ordem]],Estatísticas!$A$66:$B$1048576,2,FALSE),"")</f>
        <v>24000</v>
      </c>
    </row>
    <row r="1288" spans="2:14" ht="45.75" hidden="1">
      <c r="B1288" s="352">
        <v>390</v>
      </c>
      <c r="C1288" s="132" t="s">
        <v>1003</v>
      </c>
      <c r="D1288" s="132" t="s">
        <v>180</v>
      </c>
      <c r="E1288" s="132" t="s">
        <v>1926</v>
      </c>
      <c r="F1288" s="139" t="s">
        <v>2012</v>
      </c>
      <c r="G1288" s="135" t="s">
        <v>605</v>
      </c>
      <c r="H1288" s="204" t="str">
        <f>IF(Tabela2[[#This Row],[Valor já contrado (matriz)]]=0,"Prevista","Em contratação")</f>
        <v>Em contratação</v>
      </c>
      <c r="I1288" s="132" t="s">
        <v>1927</v>
      </c>
      <c r="J1288" s="132">
        <v>12</v>
      </c>
      <c r="K1288" s="137">
        <v>24000</v>
      </c>
      <c r="L1288" s="132" t="s">
        <v>141</v>
      </c>
      <c r="M1288" s="138" t="s">
        <v>582</v>
      </c>
      <c r="N1288" s="210" t="str">
        <f>IF(Tabela2[[#This Row],[Tipo]]="matriz",VLOOKUP(Tabela2[[#This Row],[N. de ordem]],Estatísticas!$A$66:$B$1048576,2,FALSE),"")</f>
        <v/>
      </c>
    </row>
    <row r="1289" spans="2:14" ht="45.75" hidden="1">
      <c r="B1289" s="352">
        <v>391</v>
      </c>
      <c r="C1289" s="132" t="s">
        <v>951</v>
      </c>
      <c r="D1289" s="132" t="s">
        <v>180</v>
      </c>
      <c r="E1289" s="132" t="s">
        <v>1926</v>
      </c>
      <c r="F1289" s="132"/>
      <c r="G1289" s="135" t="s">
        <v>589</v>
      </c>
      <c r="H1289" s="204" t="str">
        <f>IF(Tabela2[[#This Row],[Valor já contrado (matriz)]]=0,"Prevista","Em contratação")</f>
        <v>Prevista</v>
      </c>
      <c r="I1289" s="132" t="s">
        <v>1927</v>
      </c>
      <c r="J1289" s="132">
        <v>12</v>
      </c>
      <c r="K1289" s="137">
        <v>1836.78</v>
      </c>
      <c r="L1289" s="132" t="s">
        <v>141</v>
      </c>
      <c r="M1289" s="138" t="s">
        <v>582</v>
      </c>
      <c r="N1289" s="210">
        <f>IF(Tabela2[[#This Row],[Tipo]]="matriz",VLOOKUP(Tabela2[[#This Row],[N. de ordem]],Estatísticas!$A$66:$B$1048576,2,FALSE),"")</f>
        <v>0</v>
      </c>
    </row>
    <row r="1290" spans="2:14" ht="45.75" hidden="1">
      <c r="B1290" s="352">
        <v>392</v>
      </c>
      <c r="C1290" s="132" t="s">
        <v>953</v>
      </c>
      <c r="D1290" s="132" t="s">
        <v>180</v>
      </c>
      <c r="E1290" s="132" t="s">
        <v>1926</v>
      </c>
      <c r="F1290" s="139"/>
      <c r="G1290" s="135" t="s">
        <v>589</v>
      </c>
      <c r="H1290" s="204" t="str">
        <f>IF(Tabela2[[#This Row],[Valor já contrado (matriz)]]=0,"Prevista","Em contratação")</f>
        <v>Em contratação</v>
      </c>
      <c r="I1290" s="132" t="s">
        <v>1927</v>
      </c>
      <c r="J1290" s="132">
        <v>12</v>
      </c>
      <c r="K1290" s="137">
        <v>13318.68</v>
      </c>
      <c r="L1290" s="132" t="s">
        <v>141</v>
      </c>
      <c r="M1290" s="138" t="s">
        <v>582</v>
      </c>
      <c r="N1290" s="210">
        <f>IF(Tabela2[[#This Row],[Tipo]]="matriz",VLOOKUP(Tabela2[[#This Row],[N. de ordem]],Estatísticas!$A$66:$B$1048576,2,FALSE),"")</f>
        <v>9750</v>
      </c>
    </row>
    <row r="1291" spans="2:14" ht="45.75" hidden="1">
      <c r="B1291" s="352">
        <v>392</v>
      </c>
      <c r="C1291" s="132" t="s">
        <v>953</v>
      </c>
      <c r="D1291" s="132" t="s">
        <v>180</v>
      </c>
      <c r="E1291" s="133" t="s">
        <v>1926</v>
      </c>
      <c r="F1291" s="285" t="s">
        <v>2013</v>
      </c>
      <c r="G1291" s="135" t="s">
        <v>605</v>
      </c>
      <c r="H1291" s="204" t="str">
        <f>IF(Tabela2[[#This Row],[Valor já contrado (matriz)]]=0,"Prevista","Em contratação")</f>
        <v>Em contratação</v>
      </c>
      <c r="I1291" s="141" t="s">
        <v>1927</v>
      </c>
      <c r="J1291" s="133">
        <v>12</v>
      </c>
      <c r="K1291" s="136">
        <v>9750</v>
      </c>
      <c r="L1291" s="132" t="s">
        <v>141</v>
      </c>
      <c r="M1291" s="138" t="s">
        <v>582</v>
      </c>
      <c r="N1291" s="210" t="str">
        <f>IF(Tabela2[[#This Row],[Tipo]]="matriz",VLOOKUP(Tabela2[[#This Row],[N. de ordem]],Estatísticas!$A$66:$B$1048576,2,FALSE),"")</f>
        <v/>
      </c>
    </row>
    <row r="1292" spans="2:14" ht="45.75" hidden="1">
      <c r="B1292" s="352">
        <v>393</v>
      </c>
      <c r="C1292" s="132" t="s">
        <v>955</v>
      </c>
      <c r="D1292" s="132" t="s">
        <v>180</v>
      </c>
      <c r="E1292" s="132" t="s">
        <v>1926</v>
      </c>
      <c r="F1292" s="132"/>
      <c r="G1292" s="135" t="s">
        <v>589</v>
      </c>
      <c r="H1292" s="204" t="str">
        <f>IF(Tabela2[[#This Row],[Valor já contrado (matriz)]]=0,"Prevista","Em contratação")</f>
        <v>Em contratação</v>
      </c>
      <c r="I1292" s="132" t="s">
        <v>1927</v>
      </c>
      <c r="J1292" s="132">
        <v>12</v>
      </c>
      <c r="K1292" s="137">
        <v>16880.349999999999</v>
      </c>
      <c r="L1292" s="132" t="s">
        <v>141</v>
      </c>
      <c r="M1292" s="138" t="s">
        <v>582</v>
      </c>
      <c r="N1292" s="210">
        <f>IF(Tabela2[[#This Row],[Tipo]]="matriz",VLOOKUP(Tabela2[[#This Row],[N. de ordem]],Estatísticas!$A$66:$B$1048576,2,FALSE),"")</f>
        <v>7800</v>
      </c>
    </row>
    <row r="1293" spans="2:14" ht="45.75" hidden="1">
      <c r="B1293" s="352">
        <v>393</v>
      </c>
      <c r="C1293" s="132" t="s">
        <v>955</v>
      </c>
      <c r="D1293" s="132" t="s">
        <v>180</v>
      </c>
      <c r="E1293" s="132" t="s">
        <v>1926</v>
      </c>
      <c r="F1293" s="132" t="s">
        <v>2014</v>
      </c>
      <c r="G1293" s="135" t="s">
        <v>605</v>
      </c>
      <c r="H1293" s="132" t="s">
        <v>626</v>
      </c>
      <c r="I1293" s="132" t="s">
        <v>1927</v>
      </c>
      <c r="J1293" s="132">
        <v>12</v>
      </c>
      <c r="K1293" s="137">
        <v>7800</v>
      </c>
      <c r="L1293" s="132" t="s">
        <v>141</v>
      </c>
      <c r="M1293" s="138" t="s">
        <v>582</v>
      </c>
      <c r="N1293" s="210" t="str">
        <f>IF(Tabela2[[#This Row],[Tipo]]="matriz",VLOOKUP(Tabela2[[#This Row],[N. de ordem]],Estatísticas!$A$66:$B$1048576,2,FALSE),"")</f>
        <v/>
      </c>
    </row>
    <row r="1294" spans="2:14" ht="45.75" hidden="1">
      <c r="B1294" s="352">
        <v>394</v>
      </c>
      <c r="C1294" s="132" t="s">
        <v>1678</v>
      </c>
      <c r="D1294" s="132" t="s">
        <v>180</v>
      </c>
      <c r="E1294" s="132" t="s">
        <v>1926</v>
      </c>
      <c r="F1294" s="139"/>
      <c r="G1294" s="135" t="s">
        <v>589</v>
      </c>
      <c r="H1294" s="204" t="str">
        <f>IF(Tabela2[[#This Row],[Valor já contrado (matriz)]]=0,"Prevista","Em contratação")</f>
        <v>Em contratação</v>
      </c>
      <c r="I1294" s="132" t="s">
        <v>1927</v>
      </c>
      <c r="J1294" s="132">
        <v>12</v>
      </c>
      <c r="K1294" s="137">
        <v>8929.7999999999993</v>
      </c>
      <c r="L1294" s="132" t="s">
        <v>141</v>
      </c>
      <c r="M1294" s="138" t="s">
        <v>582</v>
      </c>
      <c r="N1294" s="210">
        <f>IF(Tabela2[[#This Row],[Tipo]]="matriz",VLOOKUP(Tabela2[[#This Row],[N. de ordem]],Estatísticas!$A$66:$B$1048576,2,FALSE),"")</f>
        <v>2610</v>
      </c>
    </row>
    <row r="1295" spans="2:14" ht="45.75" hidden="1">
      <c r="B1295" s="352">
        <v>394</v>
      </c>
      <c r="C1295" s="132" t="s">
        <v>1678</v>
      </c>
      <c r="D1295" s="132" t="s">
        <v>180</v>
      </c>
      <c r="E1295" s="132" t="s">
        <v>1926</v>
      </c>
      <c r="F1295" s="139" t="s">
        <v>2015</v>
      </c>
      <c r="G1295" s="135" t="s">
        <v>605</v>
      </c>
      <c r="H1295" s="132" t="s">
        <v>626</v>
      </c>
      <c r="I1295" s="132" t="s">
        <v>1927</v>
      </c>
      <c r="J1295" s="132">
        <v>12</v>
      </c>
      <c r="K1295" s="137">
        <v>2610</v>
      </c>
      <c r="L1295" s="132" t="s">
        <v>141</v>
      </c>
      <c r="M1295" s="138" t="s">
        <v>582</v>
      </c>
      <c r="N1295" s="210" t="str">
        <f>IF(Tabela2[[#This Row],[Tipo]]="matriz",VLOOKUP(Tabela2[[#This Row],[N. de ordem]],Estatísticas!$A$66:$B$1048576,2,FALSE),"")</f>
        <v/>
      </c>
    </row>
    <row r="1296" spans="2:14" ht="45.75" hidden="1">
      <c r="B1296" s="352">
        <v>395</v>
      </c>
      <c r="C1296" s="132" t="s">
        <v>958</v>
      </c>
      <c r="D1296" s="132" t="s">
        <v>180</v>
      </c>
      <c r="E1296" s="132" t="s">
        <v>1926</v>
      </c>
      <c r="F1296" s="139"/>
      <c r="G1296" s="135" t="s">
        <v>589</v>
      </c>
      <c r="H1296" s="204" t="str">
        <f>IF(Tabela2[[#This Row],[Valor já contrado (matriz)]]=0,"Prevista","Em contratação")</f>
        <v>Em contratação</v>
      </c>
      <c r="I1296" s="132" t="s">
        <v>1927</v>
      </c>
      <c r="J1296" s="132">
        <v>12</v>
      </c>
      <c r="K1296" s="137">
        <v>7623</v>
      </c>
      <c r="L1296" s="132" t="s">
        <v>141</v>
      </c>
      <c r="M1296" s="138" t="s">
        <v>582</v>
      </c>
      <c r="N1296" s="210">
        <f>IF(Tabela2[[#This Row],[Tipo]]="matriz",VLOOKUP(Tabela2[[#This Row],[N. de ordem]],Estatísticas!$A$66:$B$1048576,2,FALSE),"")</f>
        <v>8199.9599999999991</v>
      </c>
    </row>
    <row r="1297" spans="2:14" ht="45.75" hidden="1">
      <c r="B1297" s="352">
        <v>395</v>
      </c>
      <c r="C1297" s="132" t="s">
        <v>958</v>
      </c>
      <c r="D1297" s="132" t="s">
        <v>180</v>
      </c>
      <c r="E1297" s="132" t="s">
        <v>1926</v>
      </c>
      <c r="F1297" s="139" t="s">
        <v>2016</v>
      </c>
      <c r="G1297" s="135" t="s">
        <v>605</v>
      </c>
      <c r="H1297" s="132" t="s">
        <v>626</v>
      </c>
      <c r="I1297" s="132" t="s">
        <v>1927</v>
      </c>
      <c r="J1297" s="132">
        <v>12</v>
      </c>
      <c r="K1297" s="137">
        <v>8199.9599999999991</v>
      </c>
      <c r="L1297" s="132" t="s">
        <v>141</v>
      </c>
      <c r="M1297" s="138" t="s">
        <v>582</v>
      </c>
      <c r="N1297" s="210" t="str">
        <f>IF(Tabela2[[#This Row],[Tipo]]="matriz",VLOOKUP(Tabela2[[#This Row],[N. de ordem]],Estatísticas!$A$66:$B$1048576,2,FALSE),"")</f>
        <v/>
      </c>
    </row>
    <row r="1298" spans="2:14" ht="45.75" hidden="1">
      <c r="B1298" s="352">
        <v>396</v>
      </c>
      <c r="C1298" s="132" t="s">
        <v>960</v>
      </c>
      <c r="D1298" s="132" t="s">
        <v>180</v>
      </c>
      <c r="E1298" s="132" t="s">
        <v>1926</v>
      </c>
      <c r="F1298" s="139"/>
      <c r="G1298" s="135" t="s">
        <v>589</v>
      </c>
      <c r="H1298" s="204" t="str">
        <f>IF(Tabela2[[#This Row],[Valor já contrado (matriz)]]=0,"Prevista","Em contratação")</f>
        <v>Prevista</v>
      </c>
      <c r="I1298" s="132" t="s">
        <v>1927</v>
      </c>
      <c r="J1298" s="132">
        <v>12</v>
      </c>
      <c r="K1298" s="137">
        <v>2904</v>
      </c>
      <c r="L1298" s="132" t="s">
        <v>141</v>
      </c>
      <c r="M1298" s="138" t="s">
        <v>582</v>
      </c>
      <c r="N1298" s="210">
        <f>IF(Tabela2[[#This Row],[Tipo]]="matriz",VLOOKUP(Tabela2[[#This Row],[N. de ordem]],Estatísticas!$A$66:$B$1048576,2,FALSE),"")</f>
        <v>0</v>
      </c>
    </row>
    <row r="1299" spans="2:14" ht="45.75" hidden="1">
      <c r="B1299" s="352">
        <v>397</v>
      </c>
      <c r="C1299" s="132" t="s">
        <v>962</v>
      </c>
      <c r="D1299" s="132" t="s">
        <v>180</v>
      </c>
      <c r="E1299" s="132" t="s">
        <v>1926</v>
      </c>
      <c r="F1299" s="132"/>
      <c r="G1299" s="135" t="s">
        <v>589</v>
      </c>
      <c r="H1299" s="204" t="str">
        <f>IF(Tabela2[[#This Row],[Valor já contrado (matriz)]]=0,"Prevista","Em contratação")</f>
        <v>Em contratação</v>
      </c>
      <c r="I1299" s="132" t="s">
        <v>1927</v>
      </c>
      <c r="J1299" s="132">
        <v>12</v>
      </c>
      <c r="K1299" s="137">
        <v>8712</v>
      </c>
      <c r="L1299" s="132" t="s">
        <v>141</v>
      </c>
      <c r="M1299" s="138" t="s">
        <v>582</v>
      </c>
      <c r="N1299" s="210">
        <f>IF(Tabela2[[#This Row],[Tipo]]="matriz",VLOOKUP(Tabela2[[#This Row],[N. de ordem]],Estatísticas!$A$66:$B$1048576,2,FALSE),"")</f>
        <v>6960</v>
      </c>
    </row>
    <row r="1300" spans="2:14" ht="45.75" hidden="1">
      <c r="B1300" s="352">
        <v>397</v>
      </c>
      <c r="C1300" s="132" t="s">
        <v>962</v>
      </c>
      <c r="D1300" s="132" t="s">
        <v>180</v>
      </c>
      <c r="E1300" s="132" t="s">
        <v>1926</v>
      </c>
      <c r="F1300" s="132" t="s">
        <v>2017</v>
      </c>
      <c r="G1300" s="135" t="s">
        <v>605</v>
      </c>
      <c r="H1300" s="132" t="s">
        <v>626</v>
      </c>
      <c r="I1300" s="132" t="s">
        <v>1927</v>
      </c>
      <c r="J1300" s="132">
        <v>12</v>
      </c>
      <c r="K1300" s="137">
        <v>6960</v>
      </c>
      <c r="L1300" s="132" t="s">
        <v>141</v>
      </c>
      <c r="M1300" s="138" t="s">
        <v>582</v>
      </c>
      <c r="N1300" s="210" t="str">
        <f>IF(Tabela2[[#This Row],[Tipo]]="matriz",VLOOKUP(Tabela2[[#This Row],[N. de ordem]],Estatísticas!$A$66:$B$1048576,2,FALSE),"")</f>
        <v/>
      </c>
    </row>
    <row r="1301" spans="2:14" ht="45.75" hidden="1">
      <c r="B1301" s="352">
        <v>398</v>
      </c>
      <c r="C1301" s="132" t="s">
        <v>963</v>
      </c>
      <c r="D1301" s="132" t="s">
        <v>180</v>
      </c>
      <c r="E1301" s="132" t="s">
        <v>1926</v>
      </c>
      <c r="F1301" s="139"/>
      <c r="G1301" s="135" t="s">
        <v>589</v>
      </c>
      <c r="H1301" s="204" t="str">
        <f>IF(Tabela2[[#This Row],[Valor já contrado (matriz)]]=0,"Prevista","Em contratação")</f>
        <v>Em contratação</v>
      </c>
      <c r="I1301" s="132" t="s">
        <v>1927</v>
      </c>
      <c r="J1301" s="132">
        <v>12</v>
      </c>
      <c r="K1301" s="137">
        <v>14483.7</v>
      </c>
      <c r="L1301" s="132" t="s">
        <v>141</v>
      </c>
      <c r="M1301" s="138" t="s">
        <v>582</v>
      </c>
      <c r="N1301" s="210">
        <f>IF(Tabela2[[#This Row],[Tipo]]="matriz",VLOOKUP(Tabela2[[#This Row],[N. de ordem]],Estatísticas!$A$66:$B$1048576,2,FALSE),"")</f>
        <v>28860</v>
      </c>
    </row>
    <row r="1302" spans="2:14" ht="45.75" hidden="1">
      <c r="B1302" s="352">
        <v>398</v>
      </c>
      <c r="C1302" s="132" t="s">
        <v>963</v>
      </c>
      <c r="D1302" s="132" t="s">
        <v>180</v>
      </c>
      <c r="E1302" s="132" t="s">
        <v>1926</v>
      </c>
      <c r="F1302" s="139" t="s">
        <v>2018</v>
      </c>
      <c r="G1302" s="135" t="s">
        <v>605</v>
      </c>
      <c r="H1302" s="204" t="str">
        <f>IF(Tabela2[[#This Row],[Valor já contrado (matriz)]]=0,"Prevista","Em contratação")</f>
        <v>Em contratação</v>
      </c>
      <c r="I1302" s="132" t="s">
        <v>1927</v>
      </c>
      <c r="J1302" s="132">
        <v>12</v>
      </c>
      <c r="K1302" s="137">
        <v>28860</v>
      </c>
      <c r="L1302" s="132" t="s">
        <v>141</v>
      </c>
      <c r="M1302" s="138" t="s">
        <v>582</v>
      </c>
      <c r="N1302" s="210" t="str">
        <f>IF(Tabela2[[#This Row],[Tipo]]="matriz",VLOOKUP(Tabela2[[#This Row],[N. de ordem]],Estatísticas!$A$66:$B$1048576,2,FALSE),"")</f>
        <v/>
      </c>
    </row>
    <row r="1303" spans="2:14" ht="45.75" hidden="1">
      <c r="B1303" s="352">
        <v>399</v>
      </c>
      <c r="C1303" s="132" t="s">
        <v>965</v>
      </c>
      <c r="D1303" s="132" t="s">
        <v>180</v>
      </c>
      <c r="E1303" s="132" t="s">
        <v>1926</v>
      </c>
      <c r="F1303" s="132"/>
      <c r="G1303" s="135" t="s">
        <v>589</v>
      </c>
      <c r="H1303" s="204" t="str">
        <f>IF(Tabela2[[#This Row],[Valor já contrado (matriz)]]=0,"Prevista","Em contratação")</f>
        <v>Em contratação</v>
      </c>
      <c r="I1303" s="132" t="s">
        <v>1927</v>
      </c>
      <c r="J1303" s="133">
        <v>12</v>
      </c>
      <c r="K1303" s="136">
        <v>18150</v>
      </c>
      <c r="L1303" s="132" t="s">
        <v>141</v>
      </c>
      <c r="M1303" s="138" t="s">
        <v>582</v>
      </c>
      <c r="N1303" s="210">
        <f>IF(Tabela2[[#This Row],[Tipo]]="matriz",VLOOKUP(Tabela2[[#This Row],[N. de ordem]],Estatísticas!$A$66:$B$1048576,2,FALSE),"")</f>
        <v>20680</v>
      </c>
    </row>
    <row r="1304" spans="2:14" ht="45.75" hidden="1">
      <c r="B1304" s="352">
        <v>399</v>
      </c>
      <c r="C1304" s="132" t="s">
        <v>965</v>
      </c>
      <c r="D1304" s="132" t="s">
        <v>180</v>
      </c>
      <c r="E1304" s="132" t="s">
        <v>1926</v>
      </c>
      <c r="F1304" s="132" t="s">
        <v>2019</v>
      </c>
      <c r="G1304" s="135" t="s">
        <v>605</v>
      </c>
      <c r="H1304" s="204" t="str">
        <f>IF(Tabela2[[#This Row],[Valor já contrado (matriz)]]=0,"Prevista","Em contratação")</f>
        <v>Em contratação</v>
      </c>
      <c r="I1304" s="132" t="s">
        <v>1927</v>
      </c>
      <c r="J1304" s="132">
        <v>12</v>
      </c>
      <c r="K1304" s="137">
        <v>14400</v>
      </c>
      <c r="L1304" s="132" t="s">
        <v>141</v>
      </c>
      <c r="M1304" s="138" t="s">
        <v>582</v>
      </c>
      <c r="N1304" s="210" t="str">
        <f>IF(Tabela2[[#This Row],[Tipo]]="matriz",VLOOKUP(Tabela2[[#This Row],[N. de ordem]],Estatísticas!$A$66:$B$1048576,2,FALSE),"")</f>
        <v/>
      </c>
    </row>
    <row r="1305" spans="2:14" ht="45.75" hidden="1">
      <c r="B1305" s="352">
        <v>399</v>
      </c>
      <c r="C1305" s="132" t="s">
        <v>965</v>
      </c>
      <c r="D1305" s="132" t="s">
        <v>180</v>
      </c>
      <c r="E1305" s="132" t="s">
        <v>1926</v>
      </c>
      <c r="F1305" s="132" t="s">
        <v>2020</v>
      </c>
      <c r="G1305" s="135" t="s">
        <v>605</v>
      </c>
      <c r="H1305" s="204" t="str">
        <f>IF(Tabela2[[#This Row],[Valor já contrado (matriz)]]=0,"Prevista","Em contratação")</f>
        <v>Em contratação</v>
      </c>
      <c r="I1305" s="132" t="s">
        <v>1927</v>
      </c>
      <c r="J1305" s="132">
        <v>3</v>
      </c>
      <c r="K1305" s="137">
        <v>6280</v>
      </c>
      <c r="L1305" s="132" t="s">
        <v>141</v>
      </c>
      <c r="M1305" s="138" t="s">
        <v>582</v>
      </c>
      <c r="N1305" s="210" t="str">
        <f>IF(Tabela2[[#This Row],[Tipo]]="matriz",VLOOKUP(Tabela2[[#This Row],[N. de ordem]],Estatísticas!$A$66:$B$1048576,2,FALSE),"")</f>
        <v/>
      </c>
    </row>
    <row r="1306" spans="2:14" ht="45.75" hidden="1">
      <c r="B1306" s="352">
        <v>400</v>
      </c>
      <c r="C1306" s="132" t="s">
        <v>997</v>
      </c>
      <c r="D1306" s="132" t="s">
        <v>180</v>
      </c>
      <c r="E1306" s="132" t="s">
        <v>1926</v>
      </c>
      <c r="F1306" s="139"/>
      <c r="G1306" s="135" t="s">
        <v>589</v>
      </c>
      <c r="H1306" s="204" t="str">
        <f>IF(Tabela2[[#This Row],[Valor já contrado (matriz)]]=0,"Prevista","Em contratação")</f>
        <v>Em contratação</v>
      </c>
      <c r="I1306" s="132" t="s">
        <v>1927</v>
      </c>
      <c r="J1306" s="132">
        <v>12</v>
      </c>
      <c r="K1306" s="137">
        <v>3630</v>
      </c>
      <c r="L1306" s="132" t="s">
        <v>141</v>
      </c>
      <c r="M1306" s="138" t="s">
        <v>582</v>
      </c>
      <c r="N1306" s="210">
        <f>IF(Tabela2[[#This Row],[Tipo]]="matriz",VLOOKUP(Tabela2[[#This Row],[N. de ordem]],Estatísticas!$A$66:$B$1048576,2,FALSE),"")</f>
        <v>3000</v>
      </c>
    </row>
    <row r="1307" spans="2:14" ht="45.75" hidden="1">
      <c r="B1307" s="352">
        <v>400</v>
      </c>
      <c r="C1307" s="132" t="s">
        <v>997</v>
      </c>
      <c r="D1307" s="132" t="s">
        <v>180</v>
      </c>
      <c r="E1307" s="132" t="s">
        <v>1926</v>
      </c>
      <c r="F1307" s="139" t="s">
        <v>2021</v>
      </c>
      <c r="G1307" s="135" t="s">
        <v>605</v>
      </c>
      <c r="H1307" s="204" t="str">
        <f>IF(Tabela2[[#This Row],[Valor já contrado (matriz)]]=0,"Prevista","Em contratação")</f>
        <v>Em contratação</v>
      </c>
      <c r="I1307" s="132" t="s">
        <v>1927</v>
      </c>
      <c r="J1307" s="133">
        <v>12</v>
      </c>
      <c r="K1307" s="136">
        <v>3000</v>
      </c>
      <c r="L1307" s="132" t="s">
        <v>141</v>
      </c>
      <c r="M1307" s="138" t="s">
        <v>582</v>
      </c>
      <c r="N1307" s="210" t="str">
        <f>IF(Tabela2[[#This Row],[Tipo]]="matriz",VLOOKUP(Tabela2[[#This Row],[N. de ordem]],Estatísticas!$A$66:$B$1048576,2,FALSE),"")</f>
        <v/>
      </c>
    </row>
    <row r="1308" spans="2:14" ht="45.75" hidden="1">
      <c r="B1308" s="352">
        <v>401</v>
      </c>
      <c r="C1308" s="132" t="s">
        <v>967</v>
      </c>
      <c r="D1308" s="132" t="s">
        <v>180</v>
      </c>
      <c r="E1308" s="132" t="s">
        <v>1926</v>
      </c>
      <c r="F1308" s="139"/>
      <c r="G1308" s="135" t="s">
        <v>589</v>
      </c>
      <c r="H1308" s="204" t="str">
        <f>IF(Tabela2[[#This Row],[Valor já contrado (matriz)]]=0,"Prevista","Em contratação")</f>
        <v>Em contratação</v>
      </c>
      <c r="I1308" s="132" t="s">
        <v>1927</v>
      </c>
      <c r="J1308" s="132">
        <v>12</v>
      </c>
      <c r="K1308" s="137">
        <v>5953.2</v>
      </c>
      <c r="L1308" s="132" t="s">
        <v>141</v>
      </c>
      <c r="M1308" s="138" t="s">
        <v>582</v>
      </c>
      <c r="N1308" s="210">
        <f>IF(Tabela2[[#This Row],[Tipo]]="matriz",VLOOKUP(Tabela2[[#This Row],[N. de ordem]],Estatísticas!$A$66:$B$1048576,2,FALSE),"")</f>
        <v>4494</v>
      </c>
    </row>
    <row r="1309" spans="2:14" ht="45.75" hidden="1">
      <c r="B1309" s="352">
        <v>401</v>
      </c>
      <c r="C1309" s="132" t="s">
        <v>967</v>
      </c>
      <c r="D1309" s="132" t="s">
        <v>180</v>
      </c>
      <c r="E1309" s="132" t="s">
        <v>1926</v>
      </c>
      <c r="F1309" s="139" t="s">
        <v>2022</v>
      </c>
      <c r="G1309" s="135" t="s">
        <v>605</v>
      </c>
      <c r="H1309" s="204" t="str">
        <f>IF(Tabela2[[#This Row],[Valor já contrado (matriz)]]=0,"Prevista","Em contratação")</f>
        <v>Em contratação</v>
      </c>
      <c r="I1309" s="132" t="s">
        <v>1927</v>
      </c>
      <c r="J1309" s="132">
        <v>12</v>
      </c>
      <c r="K1309" s="137">
        <v>4494</v>
      </c>
      <c r="L1309" s="132" t="s">
        <v>141</v>
      </c>
      <c r="M1309" s="138" t="s">
        <v>582</v>
      </c>
      <c r="N1309" s="210" t="str">
        <f>IF(Tabela2[[#This Row],[Tipo]]="matriz",VLOOKUP(Tabela2[[#This Row],[N. de ordem]],Estatísticas!$A$66:$B$1048576,2,FALSE),"")</f>
        <v/>
      </c>
    </row>
    <row r="1310" spans="2:14" ht="45.75" hidden="1">
      <c r="B1310" s="352">
        <v>402</v>
      </c>
      <c r="C1310" s="132" t="s">
        <v>969</v>
      </c>
      <c r="D1310" s="132" t="s">
        <v>180</v>
      </c>
      <c r="E1310" s="132" t="s">
        <v>1926</v>
      </c>
      <c r="F1310" s="139"/>
      <c r="G1310" s="135" t="s">
        <v>589</v>
      </c>
      <c r="H1310" s="204" t="str">
        <f>IF(Tabela2[[#This Row],[Valor já contrado (matriz)]]=0,"Prevista","Em contratação")</f>
        <v>Em contratação</v>
      </c>
      <c r="I1310" s="132" t="s">
        <v>1927</v>
      </c>
      <c r="J1310" s="133">
        <v>12</v>
      </c>
      <c r="K1310" s="136">
        <v>16638.95</v>
      </c>
      <c r="L1310" s="132" t="s">
        <v>141</v>
      </c>
      <c r="M1310" s="138" t="s">
        <v>582</v>
      </c>
      <c r="N1310" s="210">
        <f>IF(Tabela2[[#This Row],[Tipo]]="matriz",VLOOKUP(Tabela2[[#This Row],[N. de ordem]],Estatísticas!$A$66:$B$1048576,2,FALSE),"")</f>
        <v>9600</v>
      </c>
    </row>
    <row r="1311" spans="2:14" ht="45.75" hidden="1">
      <c r="B1311" s="352">
        <v>402</v>
      </c>
      <c r="C1311" s="132" t="s">
        <v>969</v>
      </c>
      <c r="D1311" s="132" t="s">
        <v>180</v>
      </c>
      <c r="E1311" s="132" t="s">
        <v>1926</v>
      </c>
      <c r="F1311" s="132" t="s">
        <v>2023</v>
      </c>
      <c r="G1311" s="135" t="s">
        <v>605</v>
      </c>
      <c r="H1311" s="204" t="str">
        <f>IF(Tabela2[[#This Row],[Valor já contrado (matriz)]]=0,"Prevista","Em contratação")</f>
        <v>Em contratação</v>
      </c>
      <c r="I1311" s="132" t="s">
        <v>1927</v>
      </c>
      <c r="J1311" s="132">
        <v>12</v>
      </c>
      <c r="K1311" s="137">
        <v>9600</v>
      </c>
      <c r="L1311" s="132" t="s">
        <v>141</v>
      </c>
      <c r="M1311" s="138" t="s">
        <v>582</v>
      </c>
      <c r="N1311" s="210" t="str">
        <f>IF(Tabela2[[#This Row],[Tipo]]="matriz",VLOOKUP(Tabela2[[#This Row],[N. de ordem]],Estatísticas!$A$66:$B$1048576,2,FALSE),"")</f>
        <v/>
      </c>
    </row>
    <row r="1312" spans="2:14" ht="45.75" hidden="1">
      <c r="B1312" s="352">
        <v>403</v>
      </c>
      <c r="C1312" s="132" t="s">
        <v>971</v>
      </c>
      <c r="D1312" s="132" t="s">
        <v>180</v>
      </c>
      <c r="E1312" s="132" t="s">
        <v>1926</v>
      </c>
      <c r="F1312" s="132"/>
      <c r="G1312" s="135" t="s">
        <v>589</v>
      </c>
      <c r="H1312" s="204" t="str">
        <f>IF(Tabela2[[#This Row],[Valor já contrado (matriz)]]=0,"Prevista","Em contratação")</f>
        <v>Em contratação</v>
      </c>
      <c r="I1312" s="132" t="s">
        <v>1927</v>
      </c>
      <c r="J1312" s="132">
        <v>12</v>
      </c>
      <c r="K1312" s="137">
        <v>15623.52</v>
      </c>
      <c r="L1312" s="132" t="s">
        <v>141</v>
      </c>
      <c r="M1312" s="138" t="s">
        <v>582</v>
      </c>
      <c r="N1312" s="210">
        <f>IF(Tabela2[[#This Row],[Tipo]]="matriz",VLOOKUP(Tabela2[[#This Row],[N. de ordem]],Estatísticas!$A$66:$B$1048576,2,FALSE),"")</f>
        <v>17640</v>
      </c>
    </row>
    <row r="1313" spans="2:14" ht="45.75" hidden="1">
      <c r="B1313" s="352">
        <v>403</v>
      </c>
      <c r="C1313" s="132" t="s">
        <v>971</v>
      </c>
      <c r="D1313" s="132" t="s">
        <v>180</v>
      </c>
      <c r="E1313" s="132" t="s">
        <v>1926</v>
      </c>
      <c r="F1313" s="132" t="s">
        <v>2024</v>
      </c>
      <c r="G1313" s="135" t="s">
        <v>605</v>
      </c>
      <c r="H1313" s="204" t="str">
        <f>IF(Tabela2[[#This Row],[Valor já contrado (matriz)]]=0,"Prevista","Em contratação")</f>
        <v>Em contratação</v>
      </c>
      <c r="I1313" s="132" t="s">
        <v>1927</v>
      </c>
      <c r="J1313" s="132">
        <v>12</v>
      </c>
      <c r="K1313" s="137">
        <v>17640</v>
      </c>
      <c r="L1313" s="132" t="s">
        <v>141</v>
      </c>
      <c r="M1313" s="138" t="s">
        <v>582</v>
      </c>
      <c r="N1313" s="210" t="str">
        <f>IF(Tabela2[[#This Row],[Tipo]]="matriz",VLOOKUP(Tabela2[[#This Row],[N. de ordem]],Estatísticas!$A$66:$B$1048576,2,FALSE),"")</f>
        <v/>
      </c>
    </row>
    <row r="1314" spans="2:14" ht="45.75" hidden="1">
      <c r="B1314" s="352">
        <v>404</v>
      </c>
      <c r="C1314" s="132" t="s">
        <v>2025</v>
      </c>
      <c r="D1314" s="132" t="s">
        <v>180</v>
      </c>
      <c r="E1314" s="132" t="s">
        <v>1926</v>
      </c>
      <c r="F1314" s="139"/>
      <c r="G1314" s="135" t="s">
        <v>589</v>
      </c>
      <c r="H1314" s="204" t="str">
        <f>IF(Tabela2[[#This Row],[Valor já contrado (matriz)]]=0,"Prevista","Em contratação")</f>
        <v>Em contratação</v>
      </c>
      <c r="I1314" s="132" t="s">
        <v>1927</v>
      </c>
      <c r="J1314" s="133">
        <v>12</v>
      </c>
      <c r="K1314" s="136">
        <v>41140</v>
      </c>
      <c r="L1314" s="132" t="s">
        <v>141</v>
      </c>
      <c r="M1314" s="138" t="s">
        <v>582</v>
      </c>
      <c r="N1314" s="210">
        <f>IF(Tabela2[[#This Row],[Tipo]]="matriz",VLOOKUP(Tabela2[[#This Row],[N. de ordem]],Estatísticas!$A$66:$B$1048576,2,FALSE),"")</f>
        <v>26400</v>
      </c>
    </row>
    <row r="1315" spans="2:14" ht="45.75" hidden="1">
      <c r="B1315" s="352">
        <v>404</v>
      </c>
      <c r="C1315" s="132" t="s">
        <v>2025</v>
      </c>
      <c r="D1315" s="132" t="s">
        <v>180</v>
      </c>
      <c r="E1315" s="132" t="s">
        <v>1926</v>
      </c>
      <c r="F1315" s="139" t="s">
        <v>2026</v>
      </c>
      <c r="G1315" s="135" t="s">
        <v>605</v>
      </c>
      <c r="H1315" s="204" t="str">
        <f>IF(Tabela2[[#This Row],[Valor já contrado (matriz)]]=0,"Prevista","Em contratação")</f>
        <v>Em contratação</v>
      </c>
      <c r="I1315" s="132" t="s">
        <v>1927</v>
      </c>
      <c r="J1315" s="132">
        <v>12</v>
      </c>
      <c r="K1315" s="137">
        <v>26400</v>
      </c>
      <c r="L1315" s="132" t="s">
        <v>141</v>
      </c>
      <c r="M1315" s="138" t="s">
        <v>582</v>
      </c>
      <c r="N1315" s="210" t="str">
        <f>IF(Tabela2[[#This Row],[Tipo]]="matriz",VLOOKUP(Tabela2[[#This Row],[N. de ordem]],Estatísticas!$A$66:$B$1048576,2,FALSE),"")</f>
        <v/>
      </c>
    </row>
    <row r="1316" spans="2:14" ht="45.75" hidden="1">
      <c r="B1316" s="352">
        <v>405</v>
      </c>
      <c r="C1316" s="132" t="s">
        <v>972</v>
      </c>
      <c r="D1316" s="132" t="s">
        <v>180</v>
      </c>
      <c r="E1316" s="132" t="s">
        <v>1926</v>
      </c>
      <c r="F1316" s="132"/>
      <c r="G1316" s="135" t="s">
        <v>589</v>
      </c>
      <c r="H1316" s="204" t="str">
        <f>IF(Tabela2[[#This Row],[Valor já contrado (matriz)]]=0,"Prevista","Em contratação")</f>
        <v>Em contratação</v>
      </c>
      <c r="I1316" s="132" t="s">
        <v>1927</v>
      </c>
      <c r="J1316" s="132">
        <v>12</v>
      </c>
      <c r="K1316" s="137">
        <v>4840</v>
      </c>
      <c r="L1316" s="132" t="s">
        <v>141</v>
      </c>
      <c r="M1316" s="138" t="s">
        <v>582</v>
      </c>
      <c r="N1316" s="210">
        <f>IF(Tabela2[[#This Row],[Tipo]]="matriz",VLOOKUP(Tabela2[[#This Row],[N. de ordem]],Estatísticas!$A$66:$B$1048576,2,FALSE),"")</f>
        <v>1400</v>
      </c>
    </row>
    <row r="1317" spans="2:14" ht="45.75" hidden="1">
      <c r="B1317" s="352">
        <v>405</v>
      </c>
      <c r="C1317" s="132" t="s">
        <v>972</v>
      </c>
      <c r="D1317" s="132" t="s">
        <v>180</v>
      </c>
      <c r="E1317" s="132" t="s">
        <v>1926</v>
      </c>
      <c r="F1317" s="132" t="s">
        <v>2027</v>
      </c>
      <c r="G1317" s="135" t="s">
        <v>605</v>
      </c>
      <c r="H1317" s="204" t="str">
        <f>IF(Tabela2[[#This Row],[Valor já contrado (matriz)]]=0,"Prevista","Em contratação")</f>
        <v>Em contratação</v>
      </c>
      <c r="I1317" s="132" t="s">
        <v>1927</v>
      </c>
      <c r="J1317" s="132">
        <v>12</v>
      </c>
      <c r="K1317" s="137">
        <v>1400</v>
      </c>
      <c r="L1317" s="132" t="s">
        <v>141</v>
      </c>
      <c r="M1317" s="138" t="s">
        <v>582</v>
      </c>
      <c r="N1317" s="210" t="str">
        <f>IF(Tabela2[[#This Row],[Tipo]]="matriz",VLOOKUP(Tabela2[[#This Row],[N. de ordem]],Estatísticas!$A$66:$B$1048576,2,FALSE),"")</f>
        <v/>
      </c>
    </row>
    <row r="1318" spans="2:14" ht="45.75" hidden="1">
      <c r="B1318" s="352">
        <v>406</v>
      </c>
      <c r="C1318" s="132" t="s">
        <v>975</v>
      </c>
      <c r="D1318" s="132" t="s">
        <v>180</v>
      </c>
      <c r="E1318" s="132" t="s">
        <v>1926</v>
      </c>
      <c r="F1318" s="139"/>
      <c r="G1318" s="135" t="s">
        <v>589</v>
      </c>
      <c r="H1318" s="204" t="str">
        <f>IF(Tabela2[[#This Row],[Valor já contrado (matriz)]]=0,"Prevista","Em contratação")</f>
        <v>Em contratação</v>
      </c>
      <c r="I1318" s="132" t="s">
        <v>1927</v>
      </c>
      <c r="J1318" s="132">
        <v>12</v>
      </c>
      <c r="K1318" s="137">
        <v>14157</v>
      </c>
      <c r="L1318" s="132" t="s">
        <v>141</v>
      </c>
      <c r="M1318" s="138" t="s">
        <v>582</v>
      </c>
      <c r="N1318" s="210">
        <f>IF(Tabela2[[#This Row],[Tipo]]="matriz",VLOOKUP(Tabela2[[#This Row],[N. de ordem]],Estatísticas!$A$66:$B$1048576,2,FALSE),"")</f>
        <v>24100</v>
      </c>
    </row>
    <row r="1319" spans="2:14" ht="45.75" hidden="1">
      <c r="B1319" s="352">
        <v>406</v>
      </c>
      <c r="C1319" s="132" t="s">
        <v>975</v>
      </c>
      <c r="D1319" s="132" t="s">
        <v>180</v>
      </c>
      <c r="E1319" s="132" t="s">
        <v>1926</v>
      </c>
      <c r="F1319" s="139" t="s">
        <v>2028</v>
      </c>
      <c r="G1319" s="135" t="s">
        <v>605</v>
      </c>
      <c r="H1319" s="204" t="s">
        <v>566</v>
      </c>
      <c r="I1319" s="132" t="s">
        <v>1927</v>
      </c>
      <c r="J1319" s="132">
        <v>12</v>
      </c>
      <c r="K1319" s="137">
        <v>24100</v>
      </c>
      <c r="L1319" s="132" t="s">
        <v>141</v>
      </c>
      <c r="M1319" s="138" t="s">
        <v>582</v>
      </c>
      <c r="N1319" s="61" t="str">
        <f>IF(Tabela2[[#This Row],[Tipo]]="matriz",VLOOKUP(Tabela2[[#This Row],[N. de ordem]],Estatísticas!$A$66:$B$1048576,2,FALSE),"")</f>
        <v/>
      </c>
    </row>
    <row r="1320" spans="2:14" ht="45.75" hidden="1">
      <c r="B1320" s="352">
        <v>407</v>
      </c>
      <c r="C1320" s="132" t="s">
        <v>978</v>
      </c>
      <c r="D1320" s="132" t="s">
        <v>180</v>
      </c>
      <c r="E1320" s="132" t="s">
        <v>1926</v>
      </c>
      <c r="F1320" s="139"/>
      <c r="G1320" s="135" t="s">
        <v>589</v>
      </c>
      <c r="H1320" s="204" t="str">
        <f>IF(Tabela2[[#This Row],[Valor já contrado (matriz)]]=0,"Prevista","Em contratação")</f>
        <v>Em contratação</v>
      </c>
      <c r="I1320" s="132" t="s">
        <v>1927</v>
      </c>
      <c r="J1320" s="133">
        <v>12</v>
      </c>
      <c r="K1320" s="136">
        <v>4228.95</v>
      </c>
      <c r="L1320" s="132" t="s">
        <v>141</v>
      </c>
      <c r="M1320" s="138" t="s">
        <v>582</v>
      </c>
      <c r="N1320" s="210">
        <f>IF(Tabela2[[#This Row],[Tipo]]="matriz",VLOOKUP(Tabela2[[#This Row],[N. de ordem]],Estatísticas!$A$66:$B$1048576,2,FALSE),"")</f>
        <v>3988.5</v>
      </c>
    </row>
    <row r="1321" spans="2:14" ht="45.75" hidden="1">
      <c r="B1321" s="352">
        <v>407</v>
      </c>
      <c r="C1321" s="132" t="s">
        <v>978</v>
      </c>
      <c r="D1321" s="132" t="s">
        <v>180</v>
      </c>
      <c r="E1321" s="132" t="s">
        <v>1926</v>
      </c>
      <c r="F1321" s="139" t="s">
        <v>2029</v>
      </c>
      <c r="G1321" s="135" t="s">
        <v>605</v>
      </c>
      <c r="H1321" s="132" t="s">
        <v>626</v>
      </c>
      <c r="I1321" s="132" t="s">
        <v>1927</v>
      </c>
      <c r="J1321" s="132">
        <v>12</v>
      </c>
      <c r="K1321" s="137">
        <v>3988.5</v>
      </c>
      <c r="L1321" s="132" t="s">
        <v>141</v>
      </c>
      <c r="M1321" s="138" t="s">
        <v>582</v>
      </c>
      <c r="N1321" s="210" t="str">
        <f>IF(Tabela2[[#This Row],[Tipo]]="matriz",VLOOKUP(Tabela2[[#This Row],[N. de ordem]],Estatísticas!$A$66:$B$1048576,2,FALSE),"")</f>
        <v/>
      </c>
    </row>
    <row r="1322" spans="2:14" ht="45.75" hidden="1">
      <c r="B1322" s="352">
        <v>408</v>
      </c>
      <c r="C1322" s="132" t="s">
        <v>1844</v>
      </c>
      <c r="D1322" s="132" t="s">
        <v>180</v>
      </c>
      <c r="E1322" s="132" t="s">
        <v>1926</v>
      </c>
      <c r="F1322" s="139"/>
      <c r="G1322" s="135" t="s">
        <v>589</v>
      </c>
      <c r="H1322" s="204" t="str">
        <f>IF(Tabela2[[#This Row],[Valor já contrado (matriz)]]=0,"Prevista","Em contratação")</f>
        <v>Prevista</v>
      </c>
      <c r="I1322" s="132" t="s">
        <v>1927</v>
      </c>
      <c r="J1322" s="132">
        <v>12</v>
      </c>
      <c r="K1322" s="137">
        <v>12777.6</v>
      </c>
      <c r="L1322" s="132" t="s">
        <v>141</v>
      </c>
      <c r="M1322" s="138" t="s">
        <v>582</v>
      </c>
      <c r="N1322" s="210">
        <f>IF(Tabela2[[#This Row],[Tipo]]="matriz",VLOOKUP(Tabela2[[#This Row],[N. de ordem]],Estatísticas!$A$66:$B$1048576,2,FALSE),"")</f>
        <v>0</v>
      </c>
    </row>
    <row r="1323" spans="2:14" ht="45.75" hidden="1">
      <c r="B1323" s="352">
        <v>409</v>
      </c>
      <c r="C1323" s="132" t="s">
        <v>980</v>
      </c>
      <c r="D1323" s="132" t="s">
        <v>180</v>
      </c>
      <c r="E1323" s="133" t="s">
        <v>1926</v>
      </c>
      <c r="F1323" s="134"/>
      <c r="G1323" s="135" t="s">
        <v>589</v>
      </c>
      <c r="H1323" s="204" t="str">
        <f>IF(Tabela2[[#This Row],[Valor já contrado (matriz)]]=0,"Prevista","Em contratação")</f>
        <v>Prevista</v>
      </c>
      <c r="I1323" s="141" t="s">
        <v>1927</v>
      </c>
      <c r="J1323" s="133">
        <v>12</v>
      </c>
      <c r="K1323" s="136">
        <v>12342</v>
      </c>
      <c r="L1323" s="132" t="s">
        <v>141</v>
      </c>
      <c r="M1323" s="138" t="s">
        <v>582</v>
      </c>
      <c r="N1323" s="210">
        <f>IF(Tabela2[[#This Row],[Tipo]]="matriz",VLOOKUP(Tabela2[[#This Row],[N. de ordem]],Estatísticas!$A$66:$B$1048576,2,FALSE),"")</f>
        <v>0</v>
      </c>
    </row>
    <row r="1324" spans="2:14" ht="45.75" hidden="1">
      <c r="B1324" s="352">
        <v>410</v>
      </c>
      <c r="C1324" s="132" t="s">
        <v>982</v>
      </c>
      <c r="D1324" s="132" t="s">
        <v>180</v>
      </c>
      <c r="E1324" s="132" t="s">
        <v>1926</v>
      </c>
      <c r="F1324" s="139"/>
      <c r="G1324" s="135" t="s">
        <v>589</v>
      </c>
      <c r="H1324" s="204" t="str">
        <f>IF(Tabela2[[#This Row],[Valor já contrado (matriz)]]=0,"Prevista","Em contratação")</f>
        <v>Em contratação</v>
      </c>
      <c r="I1324" s="132" t="s">
        <v>1927</v>
      </c>
      <c r="J1324" s="132">
        <v>12</v>
      </c>
      <c r="K1324" s="137">
        <v>13585</v>
      </c>
      <c r="L1324" s="132" t="s">
        <v>141</v>
      </c>
      <c r="M1324" s="138" t="s">
        <v>582</v>
      </c>
      <c r="N1324" s="210">
        <f>IF(Tabela2[[#This Row],[Tipo]]="matriz",VLOOKUP(Tabela2[[#This Row],[N. de ordem]],Estatísticas!$A$66:$B$1048576,2,FALSE),"")</f>
        <v>12400</v>
      </c>
    </row>
    <row r="1325" spans="2:14" ht="45.75" hidden="1">
      <c r="B1325" s="352">
        <v>410</v>
      </c>
      <c r="C1325" s="132" t="s">
        <v>982</v>
      </c>
      <c r="D1325" s="132" t="s">
        <v>180</v>
      </c>
      <c r="E1325" s="132" t="s">
        <v>1926</v>
      </c>
      <c r="F1325" s="139" t="s">
        <v>2030</v>
      </c>
      <c r="G1325" s="135" t="s">
        <v>605</v>
      </c>
      <c r="H1325" s="204" t="str">
        <f>IF(Tabela2[[#This Row],[Valor já contrado (matriz)]]=0,"Prevista","Em contratação")</f>
        <v>Em contratação</v>
      </c>
      <c r="I1325" s="132" t="s">
        <v>1927</v>
      </c>
      <c r="J1325" s="132">
        <v>12</v>
      </c>
      <c r="K1325" s="137">
        <v>12400</v>
      </c>
      <c r="L1325" s="132" t="s">
        <v>141</v>
      </c>
      <c r="M1325" s="138" t="s">
        <v>582</v>
      </c>
      <c r="N1325" s="210" t="str">
        <f>IF(Tabela2[[#This Row],[Tipo]]="matriz",VLOOKUP(Tabela2[[#This Row],[N. de ordem]],Estatísticas!$A$66:$B$1048576,2,FALSE),"")</f>
        <v/>
      </c>
    </row>
    <row r="1326" spans="2:14" ht="198" hidden="1">
      <c r="B1326" s="352">
        <v>411</v>
      </c>
      <c r="C1326" s="132" t="s">
        <v>2031</v>
      </c>
      <c r="D1326" s="132" t="s">
        <v>180</v>
      </c>
      <c r="E1326" s="132" t="s">
        <v>2032</v>
      </c>
      <c r="F1326" s="132"/>
      <c r="G1326" s="135" t="s">
        <v>589</v>
      </c>
      <c r="H1326" s="204" t="str">
        <f>IF(Tabela2[[#This Row],[Valor já contrado (matriz)]]=0,"Prevista","Em contratação")</f>
        <v>Prevista</v>
      </c>
      <c r="I1326" s="132" t="s">
        <v>2033</v>
      </c>
      <c r="J1326" s="132">
        <v>12</v>
      </c>
      <c r="K1326" s="137">
        <v>8000</v>
      </c>
      <c r="L1326" s="135" t="s">
        <v>141</v>
      </c>
      <c r="M1326" s="138" t="s">
        <v>582</v>
      </c>
      <c r="N1326" s="210">
        <f>IF(Tabela2[[#This Row],[Tipo]]="matriz",VLOOKUP(Tabela2[[#This Row],[N. de ordem]],Estatísticas!$A$66:$B$1048576,2,FALSE),"")</f>
        <v>0</v>
      </c>
    </row>
    <row r="1327" spans="2:14" ht="45.75" hidden="1">
      <c r="B1327" s="352">
        <v>412</v>
      </c>
      <c r="C1327" s="132" t="s">
        <v>2031</v>
      </c>
      <c r="D1327" s="132" t="s">
        <v>180</v>
      </c>
      <c r="E1327" s="132" t="s">
        <v>1926</v>
      </c>
      <c r="F1327" s="132"/>
      <c r="G1327" s="135" t="s">
        <v>589</v>
      </c>
      <c r="H1327" s="204" t="str">
        <f>IF(Tabela2[[#This Row],[Valor já contrado (matriz)]]=0,"Prevista","Em contratação")</f>
        <v>Em contratação</v>
      </c>
      <c r="I1327" s="132" t="s">
        <v>1927</v>
      </c>
      <c r="J1327" s="132">
        <v>12</v>
      </c>
      <c r="K1327" s="137">
        <v>125000</v>
      </c>
      <c r="L1327" s="132" t="s">
        <v>141</v>
      </c>
      <c r="M1327" s="138" t="s">
        <v>582</v>
      </c>
      <c r="N1327" s="210">
        <f>IF(Tabela2[[#This Row],[Tipo]]="matriz",VLOOKUP(Tabela2[[#This Row],[N. de ordem]],Estatísticas!$A$66:$B$1048576,2,FALSE),"")</f>
        <v>170650</v>
      </c>
    </row>
    <row r="1328" spans="2:14" ht="45.75" hidden="1">
      <c r="B1328" s="352">
        <v>412</v>
      </c>
      <c r="C1328" s="132" t="s">
        <v>2031</v>
      </c>
      <c r="D1328" s="132" t="s">
        <v>180</v>
      </c>
      <c r="E1328" s="132" t="s">
        <v>1926</v>
      </c>
      <c r="F1328" s="132" t="s">
        <v>2034</v>
      </c>
      <c r="G1328" s="135" t="s">
        <v>605</v>
      </c>
      <c r="H1328" s="204" t="str">
        <f>IF(Tabela2[[#This Row],[Valor já contrado (matriz)]]=0,"Prevista","Em contratação")</f>
        <v>Em contratação</v>
      </c>
      <c r="I1328" s="132" t="s">
        <v>1927</v>
      </c>
      <c r="J1328" s="132">
        <v>12</v>
      </c>
      <c r="K1328" s="137">
        <v>36750</v>
      </c>
      <c r="L1328" s="132" t="s">
        <v>141</v>
      </c>
      <c r="M1328" s="138" t="s">
        <v>582</v>
      </c>
      <c r="N1328" s="210" t="str">
        <f>IF(Tabela2[[#This Row],[Tipo]]="matriz",VLOOKUP(Tabela2[[#This Row],[N. de ordem]],Estatísticas!$A$66:$B$1048576,2,FALSE),"")</f>
        <v/>
      </c>
    </row>
    <row r="1329" spans="2:14" ht="45.75" hidden="1">
      <c r="B1329" s="352">
        <v>412</v>
      </c>
      <c r="C1329" s="132" t="s">
        <v>2031</v>
      </c>
      <c r="D1329" s="132" t="s">
        <v>180</v>
      </c>
      <c r="E1329" s="132" t="s">
        <v>1926</v>
      </c>
      <c r="F1329" s="132" t="s">
        <v>2035</v>
      </c>
      <c r="G1329" s="135" t="s">
        <v>1972</v>
      </c>
      <c r="H1329" s="204" t="str">
        <f>IF(Tabela2[[#This Row],[Valor já contrado (matriz)]]=0,"Prevista","Em contratação")</f>
        <v>Em contratação</v>
      </c>
      <c r="I1329" s="132" t="s">
        <v>1927</v>
      </c>
      <c r="J1329" s="133">
        <v>12</v>
      </c>
      <c r="K1329" s="136">
        <v>19500</v>
      </c>
      <c r="L1329" s="132" t="s">
        <v>141</v>
      </c>
      <c r="M1329" s="138" t="s">
        <v>582</v>
      </c>
      <c r="N1329" s="210" t="str">
        <f>IF(Tabela2[[#This Row],[Tipo]]="matriz",VLOOKUP(Tabela2[[#This Row],[N. de ordem]],Estatísticas!$A$66:$B$1048576,2,FALSE),"")</f>
        <v/>
      </c>
    </row>
    <row r="1330" spans="2:14" ht="45.75" hidden="1">
      <c r="B1330" s="352">
        <v>412</v>
      </c>
      <c r="C1330" s="132" t="s">
        <v>2031</v>
      </c>
      <c r="D1330" s="132" t="s">
        <v>180</v>
      </c>
      <c r="E1330" s="132" t="s">
        <v>1926</v>
      </c>
      <c r="F1330" s="132" t="s">
        <v>2036</v>
      </c>
      <c r="G1330" s="135" t="s">
        <v>1972</v>
      </c>
      <c r="H1330" s="204" t="str">
        <f>IF(Tabela2[[#This Row],[Valor já contrado (matriz)]]=0,"Prevista","Em contratação")</f>
        <v>Em contratação</v>
      </c>
      <c r="I1330" s="132" t="s">
        <v>1927</v>
      </c>
      <c r="J1330" s="132">
        <v>52</v>
      </c>
      <c r="K1330" s="137">
        <v>114400</v>
      </c>
      <c r="L1330" s="132" t="s">
        <v>141</v>
      </c>
      <c r="M1330" s="138" t="s">
        <v>582</v>
      </c>
      <c r="N1330" s="210" t="str">
        <f>IF(Tabela2[[#This Row],[Tipo]]="matriz",VLOOKUP(Tabela2[[#This Row],[N. de ordem]],Estatísticas!$A$66:$B$1048576,2,FALSE),"")</f>
        <v/>
      </c>
    </row>
    <row r="1331" spans="2:14" ht="45.75" hidden="1">
      <c r="B1331" s="352">
        <v>413</v>
      </c>
      <c r="C1331" s="132" t="s">
        <v>984</v>
      </c>
      <c r="D1331" s="132" t="s">
        <v>180</v>
      </c>
      <c r="E1331" s="132" t="s">
        <v>1926</v>
      </c>
      <c r="F1331" s="139"/>
      <c r="G1331" s="135" t="s">
        <v>589</v>
      </c>
      <c r="H1331" s="204" t="str">
        <f>IF(Tabela2[[#This Row],[Valor já contrado (matriz)]]=0,"Prevista","Em contratação")</f>
        <v>Em contratação</v>
      </c>
      <c r="I1331" s="132" t="s">
        <v>1927</v>
      </c>
      <c r="J1331" s="132">
        <v>12</v>
      </c>
      <c r="K1331" s="137">
        <v>31680</v>
      </c>
      <c r="L1331" s="132" t="s">
        <v>141</v>
      </c>
      <c r="M1331" s="138" t="s">
        <v>582</v>
      </c>
      <c r="N1331" s="210">
        <f>IF(Tabela2[[#This Row],[Tipo]]="matriz",VLOOKUP(Tabela2[[#This Row],[N. de ordem]],Estatísticas!$A$66:$B$1048576,2,FALSE),"")</f>
        <v>16800</v>
      </c>
    </row>
    <row r="1332" spans="2:14" ht="45.75" hidden="1">
      <c r="B1332" s="352">
        <v>413</v>
      </c>
      <c r="C1332" s="132" t="s">
        <v>984</v>
      </c>
      <c r="D1332" s="132" t="s">
        <v>180</v>
      </c>
      <c r="E1332" s="132" t="s">
        <v>1926</v>
      </c>
      <c r="F1332" s="139" t="s">
        <v>2037</v>
      </c>
      <c r="G1332" s="135" t="s">
        <v>605</v>
      </c>
      <c r="H1332" s="132" t="s">
        <v>626</v>
      </c>
      <c r="I1332" s="132" t="s">
        <v>1927</v>
      </c>
      <c r="J1332" s="132">
        <v>12</v>
      </c>
      <c r="K1332" s="137">
        <v>16800</v>
      </c>
      <c r="L1332" s="132" t="s">
        <v>141</v>
      </c>
      <c r="M1332" s="138" t="s">
        <v>582</v>
      </c>
      <c r="N1332" s="210" t="str">
        <f>IF(Tabela2[[#This Row],[Tipo]]="matriz",VLOOKUP(Tabela2[[#This Row],[N. de ordem]],Estatísticas!$A$66:$B$1048576,2,FALSE),"")</f>
        <v/>
      </c>
    </row>
    <row r="1333" spans="2:14" ht="45.75" hidden="1">
      <c r="B1333" s="352">
        <v>414</v>
      </c>
      <c r="C1333" s="132" t="s">
        <v>986</v>
      </c>
      <c r="D1333" s="132" t="s">
        <v>180</v>
      </c>
      <c r="E1333" s="132" t="s">
        <v>1926</v>
      </c>
      <c r="F1333" s="139"/>
      <c r="G1333" s="135" t="s">
        <v>589</v>
      </c>
      <c r="H1333" s="204" t="str">
        <f>IF(Tabela2[[#This Row],[Valor já contrado (matriz)]]=0,"Prevista","Em contratação")</f>
        <v>Em contratação</v>
      </c>
      <c r="I1333" s="132" t="s">
        <v>1927</v>
      </c>
      <c r="J1333" s="133">
        <v>12</v>
      </c>
      <c r="K1333" s="136">
        <v>2178</v>
      </c>
      <c r="L1333" s="132" t="s">
        <v>141</v>
      </c>
      <c r="M1333" s="138" t="s">
        <v>582</v>
      </c>
      <c r="N1333" s="210">
        <f>IF(Tabela2[[#This Row],[Tipo]]="matriz",VLOOKUP(Tabela2[[#This Row],[N. de ordem]],Estatísticas!$A$66:$B$1048576,2,FALSE),"")</f>
        <v>96553.919999999998</v>
      </c>
    </row>
    <row r="1334" spans="2:14" ht="45.75" hidden="1">
      <c r="B1334" s="352">
        <v>414</v>
      </c>
      <c r="C1334" s="132" t="s">
        <v>986</v>
      </c>
      <c r="D1334" s="132" t="s">
        <v>180</v>
      </c>
      <c r="E1334" s="132" t="s">
        <v>1926</v>
      </c>
      <c r="F1334" s="139" t="s">
        <v>2038</v>
      </c>
      <c r="G1334" s="135" t="s">
        <v>605</v>
      </c>
      <c r="H1334" s="204" t="str">
        <f>IF(Tabela2[[#This Row],[Valor já contrado (matriz)]]=0,"Prevista","Em contratação")</f>
        <v>Em contratação</v>
      </c>
      <c r="I1334" s="132" t="s">
        <v>1927</v>
      </c>
      <c r="J1334" s="132">
        <v>12</v>
      </c>
      <c r="K1334" s="137">
        <v>96553.919999999998</v>
      </c>
      <c r="L1334" s="132" t="s">
        <v>141</v>
      </c>
      <c r="M1334" s="138" t="s">
        <v>582</v>
      </c>
      <c r="N1334" s="210" t="str">
        <f>IF(Tabela2[[#This Row],[Tipo]]="matriz",VLOOKUP(Tabela2[[#This Row],[N. de ordem]],Estatísticas!$A$66:$B$1048576,2,FALSE),"")</f>
        <v/>
      </c>
    </row>
    <row r="1335" spans="2:14" ht="45.75" hidden="1">
      <c r="B1335" s="352">
        <v>415</v>
      </c>
      <c r="C1335" s="132" t="s">
        <v>988</v>
      </c>
      <c r="D1335" s="132" t="s">
        <v>180</v>
      </c>
      <c r="E1335" s="132" t="s">
        <v>1926</v>
      </c>
      <c r="F1335" s="139"/>
      <c r="G1335" s="135" t="s">
        <v>589</v>
      </c>
      <c r="H1335" s="204" t="str">
        <f>IF(Tabela2[[#This Row],[Valor já contrado (matriz)]]=0,"Prevista","Em contratação")</f>
        <v>Em contratação</v>
      </c>
      <c r="I1335" s="132" t="s">
        <v>1927</v>
      </c>
      <c r="J1335" s="132">
        <v>12</v>
      </c>
      <c r="K1335" s="137">
        <v>33710.6</v>
      </c>
      <c r="L1335" s="132" t="s">
        <v>141</v>
      </c>
      <c r="M1335" s="138" t="s">
        <v>582</v>
      </c>
      <c r="N1335" s="210">
        <f>IF(Tabela2[[#This Row],[Tipo]]="matriz",VLOOKUP(Tabela2[[#This Row],[N. de ordem]],Estatísticas!$A$66:$B$1048576,2,FALSE),"")</f>
        <v>39120</v>
      </c>
    </row>
    <row r="1336" spans="2:14" ht="45.75" hidden="1">
      <c r="B1336" s="352">
        <v>415</v>
      </c>
      <c r="C1336" s="132" t="s">
        <v>988</v>
      </c>
      <c r="D1336" s="132" t="s">
        <v>180</v>
      </c>
      <c r="E1336" s="132" t="s">
        <v>1926</v>
      </c>
      <c r="F1336" s="132" t="s">
        <v>2039</v>
      </c>
      <c r="G1336" s="135" t="s">
        <v>605</v>
      </c>
      <c r="H1336" s="204" t="str">
        <f>IF(Tabela2[[#This Row],[Valor já contrado (matriz)]]=0,"Prevista","Em contratação")</f>
        <v>Em contratação</v>
      </c>
      <c r="I1336" s="132" t="s">
        <v>1927</v>
      </c>
      <c r="J1336" s="132">
        <v>12</v>
      </c>
      <c r="K1336" s="137">
        <v>39120</v>
      </c>
      <c r="L1336" s="132" t="s">
        <v>141</v>
      </c>
      <c r="M1336" s="138" t="s">
        <v>582</v>
      </c>
      <c r="N1336" s="210" t="str">
        <f>IF(Tabela2[[#This Row],[Tipo]]="matriz",VLOOKUP(Tabela2[[#This Row],[N. de ordem]],Estatísticas!$A$66:$B$1048576,2,FALSE),"")</f>
        <v/>
      </c>
    </row>
    <row r="1337" spans="2:14" ht="45.75" hidden="1">
      <c r="B1337" s="352">
        <v>416</v>
      </c>
      <c r="C1337" s="132" t="s">
        <v>1857</v>
      </c>
      <c r="D1337" s="132" t="s">
        <v>180</v>
      </c>
      <c r="E1337" s="132" t="s">
        <v>1926</v>
      </c>
      <c r="F1337" s="132"/>
      <c r="G1337" s="135" t="s">
        <v>589</v>
      </c>
      <c r="H1337" s="204" t="str">
        <f>IF(Tabela2[[#This Row],[Valor já contrado (matriz)]]=0,"Prevista","Em contratação")</f>
        <v>Em contratação</v>
      </c>
      <c r="I1337" s="132" t="s">
        <v>1927</v>
      </c>
      <c r="J1337" s="132">
        <v>12</v>
      </c>
      <c r="K1337" s="137">
        <v>46585</v>
      </c>
      <c r="L1337" s="132" t="s">
        <v>141</v>
      </c>
      <c r="M1337" s="138" t="s">
        <v>582</v>
      </c>
      <c r="N1337" s="210">
        <f>IF(Tabela2[[#This Row],[Tipo]]="matriz",VLOOKUP(Tabela2[[#This Row],[N. de ordem]],Estatísticas!$A$66:$B$1048576,2,FALSE),"")</f>
        <v>31860</v>
      </c>
    </row>
    <row r="1338" spans="2:14" ht="45.75" hidden="1">
      <c r="B1338" s="352">
        <v>416</v>
      </c>
      <c r="C1338" s="132" t="s">
        <v>1857</v>
      </c>
      <c r="D1338" s="132" t="s">
        <v>180</v>
      </c>
      <c r="E1338" s="132" t="s">
        <v>1926</v>
      </c>
      <c r="F1338" s="132" t="s">
        <v>2040</v>
      </c>
      <c r="G1338" s="135" t="s">
        <v>605</v>
      </c>
      <c r="H1338" s="204" t="str">
        <f>IF(Tabela2[[#This Row],[Valor já contrado (matriz)]]=0,"Prevista","Em contratação")</f>
        <v>Em contratação</v>
      </c>
      <c r="I1338" s="132" t="s">
        <v>1927</v>
      </c>
      <c r="J1338" s="132">
        <v>12</v>
      </c>
      <c r="K1338" s="137">
        <v>10620</v>
      </c>
      <c r="L1338" s="132" t="s">
        <v>141</v>
      </c>
      <c r="M1338" s="138" t="s">
        <v>582</v>
      </c>
      <c r="N1338" s="210" t="str">
        <f>IF(Tabela2[[#This Row],[Tipo]]="matriz",VLOOKUP(Tabela2[[#This Row],[N. de ordem]],Estatísticas!$A$66:$B$1048576,2,FALSE),"")</f>
        <v/>
      </c>
    </row>
    <row r="1339" spans="2:14" ht="45.75" hidden="1">
      <c r="B1339" s="352">
        <v>416</v>
      </c>
      <c r="C1339" s="132" t="s">
        <v>1857</v>
      </c>
      <c r="D1339" s="132" t="s">
        <v>180</v>
      </c>
      <c r="E1339" s="132" t="s">
        <v>1926</v>
      </c>
      <c r="F1339" s="132" t="s">
        <v>2041</v>
      </c>
      <c r="G1339" s="135" t="s">
        <v>605</v>
      </c>
      <c r="H1339" s="204" t="str">
        <f>IF(Tabela2[[#This Row],[Valor já contrado (matriz)]]=0,"Prevista","Em contratação")</f>
        <v>Em contratação</v>
      </c>
      <c r="I1339" s="132" t="s">
        <v>1927</v>
      </c>
      <c r="J1339" s="132">
        <v>12</v>
      </c>
      <c r="K1339" s="137">
        <v>10620</v>
      </c>
      <c r="L1339" s="132" t="s">
        <v>141</v>
      </c>
      <c r="M1339" s="138" t="s">
        <v>582</v>
      </c>
      <c r="N1339" s="210" t="str">
        <f>IF(Tabela2[[#This Row],[Tipo]]="matriz",VLOOKUP(Tabela2[[#This Row],[N. de ordem]],Estatísticas!$A$66:$B$1048576,2,FALSE),"")</f>
        <v/>
      </c>
    </row>
    <row r="1340" spans="2:14" ht="45.75" hidden="1">
      <c r="B1340" s="352">
        <v>416</v>
      </c>
      <c r="C1340" s="132" t="s">
        <v>1857</v>
      </c>
      <c r="D1340" s="132" t="s">
        <v>180</v>
      </c>
      <c r="E1340" s="132" t="s">
        <v>1926</v>
      </c>
      <c r="F1340" s="132" t="s">
        <v>2042</v>
      </c>
      <c r="G1340" s="135" t="s">
        <v>605</v>
      </c>
      <c r="H1340" s="204" t="str">
        <f>IF(Tabela2[[#This Row],[Valor já contrado (matriz)]]=0,"Prevista","Em contratação")</f>
        <v>Em contratação</v>
      </c>
      <c r="I1340" s="132" t="s">
        <v>1927</v>
      </c>
      <c r="J1340" s="132">
        <v>12</v>
      </c>
      <c r="K1340" s="137">
        <v>10620</v>
      </c>
      <c r="L1340" s="132" t="s">
        <v>141</v>
      </c>
      <c r="M1340" s="138" t="s">
        <v>582</v>
      </c>
      <c r="N1340" s="210" t="str">
        <f>IF(Tabela2[[#This Row],[Tipo]]="matriz",VLOOKUP(Tabela2[[#This Row],[N. de ordem]],Estatísticas!$A$66:$B$1048576,2,FALSE),"")</f>
        <v/>
      </c>
    </row>
    <row r="1341" spans="2:14" ht="45.75" hidden="1">
      <c r="B1341" s="352">
        <v>417</v>
      </c>
      <c r="C1341" s="132" t="s">
        <v>990</v>
      </c>
      <c r="D1341" s="132" t="s">
        <v>180</v>
      </c>
      <c r="E1341" s="132" t="s">
        <v>1926</v>
      </c>
      <c r="F1341" s="139"/>
      <c r="G1341" s="135" t="s">
        <v>589</v>
      </c>
      <c r="H1341" s="204" t="str">
        <f>IF(Tabela2[[#This Row],[Valor já contrado (matriz)]]=0,"Prevista","Em contratação")</f>
        <v>Em contratação</v>
      </c>
      <c r="I1341" s="132" t="s">
        <v>1927</v>
      </c>
      <c r="J1341" s="132">
        <v>12</v>
      </c>
      <c r="K1341" s="137">
        <v>36096.480000000003</v>
      </c>
      <c r="L1341" s="132" t="s">
        <v>141</v>
      </c>
      <c r="M1341" s="138" t="s">
        <v>582</v>
      </c>
      <c r="N1341" s="210">
        <f>IF(Tabela2[[#This Row],[Tipo]]="matriz",VLOOKUP(Tabela2[[#This Row],[N. de ordem]],Estatísticas!$A$66:$B$1048576,2,FALSE),"")</f>
        <v>2040</v>
      </c>
    </row>
    <row r="1342" spans="2:14" ht="45.75" hidden="1">
      <c r="B1342" s="352">
        <v>417</v>
      </c>
      <c r="C1342" s="132" t="s">
        <v>990</v>
      </c>
      <c r="D1342" s="132" t="s">
        <v>180</v>
      </c>
      <c r="E1342" s="132" t="s">
        <v>1926</v>
      </c>
      <c r="F1342" s="139" t="s">
        <v>2043</v>
      </c>
      <c r="G1342" s="135" t="s">
        <v>605</v>
      </c>
      <c r="H1342" s="204" t="str">
        <f>IF(Tabela2[[#This Row],[Valor já contrado (matriz)]]=0,"Prevista","Em contratação")</f>
        <v>Em contratação</v>
      </c>
      <c r="I1342" s="132" t="s">
        <v>1927</v>
      </c>
      <c r="J1342" s="132">
        <v>12</v>
      </c>
      <c r="K1342" s="137">
        <v>2040</v>
      </c>
      <c r="L1342" s="132" t="s">
        <v>141</v>
      </c>
      <c r="M1342" s="138" t="s">
        <v>582</v>
      </c>
      <c r="N1342" s="210" t="str">
        <f>IF(Tabela2[[#This Row],[Tipo]]="matriz",VLOOKUP(Tabela2[[#This Row],[N. de ordem]],Estatísticas!$A$66:$B$1048576,2,FALSE),"")</f>
        <v/>
      </c>
    </row>
    <row r="1343" spans="2:14" ht="45.75" hidden="1">
      <c r="B1343" s="352">
        <v>418</v>
      </c>
      <c r="C1343" s="132" t="s">
        <v>991</v>
      </c>
      <c r="D1343" s="132" t="s">
        <v>180</v>
      </c>
      <c r="E1343" s="132" t="s">
        <v>1926</v>
      </c>
      <c r="F1343" s="139"/>
      <c r="G1343" s="135" t="s">
        <v>589</v>
      </c>
      <c r="H1343" s="204" t="str">
        <f>IF(Tabela2[[#This Row],[Valor já contrado (matriz)]]=0,"Prevista","Em contratação")</f>
        <v>Em contratação</v>
      </c>
      <c r="I1343" s="132" t="s">
        <v>1927</v>
      </c>
      <c r="J1343" s="132">
        <v>12</v>
      </c>
      <c r="K1343" s="137">
        <v>12221</v>
      </c>
      <c r="L1343" s="132" t="s">
        <v>141</v>
      </c>
      <c r="M1343" s="138" t="s">
        <v>582</v>
      </c>
      <c r="N1343" s="210">
        <f>IF(Tabela2[[#This Row],[Tipo]]="matriz",VLOOKUP(Tabela2[[#This Row],[N. de ordem]],Estatísticas!$A$66:$B$1048576,2,FALSE),"")</f>
        <v>13400</v>
      </c>
    </row>
    <row r="1344" spans="2:14" ht="45.75" hidden="1">
      <c r="B1344" s="352">
        <v>418</v>
      </c>
      <c r="C1344" s="132" t="s">
        <v>991</v>
      </c>
      <c r="D1344" s="132" t="s">
        <v>180</v>
      </c>
      <c r="E1344" s="132" t="s">
        <v>1926</v>
      </c>
      <c r="F1344" s="139" t="s">
        <v>2044</v>
      </c>
      <c r="G1344" s="135" t="s">
        <v>605</v>
      </c>
      <c r="H1344" s="204" t="str">
        <f>IF(Tabela2[[#This Row],[Valor já contrado (matriz)]]=0,"Prevista","Em contratação")</f>
        <v>Em contratação</v>
      </c>
      <c r="I1344" s="132" t="s">
        <v>1927</v>
      </c>
      <c r="J1344" s="132">
        <v>12</v>
      </c>
      <c r="K1344" s="137">
        <v>10200</v>
      </c>
      <c r="L1344" s="132" t="s">
        <v>141</v>
      </c>
      <c r="M1344" s="138" t="s">
        <v>582</v>
      </c>
      <c r="N1344" s="210" t="str">
        <f>IF(Tabela2[[#This Row],[Tipo]]="matriz",VLOOKUP(Tabela2[[#This Row],[N. de ordem]],Estatísticas!$A$66:$B$1048576,2,FALSE),"")</f>
        <v/>
      </c>
    </row>
    <row r="1345" spans="2:14" ht="45.75" hidden="1">
      <c r="B1345" s="352">
        <v>418</v>
      </c>
      <c r="C1345" s="132" t="s">
        <v>991</v>
      </c>
      <c r="D1345" s="132" t="s">
        <v>180</v>
      </c>
      <c r="E1345" s="132" t="s">
        <v>1926</v>
      </c>
      <c r="F1345" s="139" t="s">
        <v>2045</v>
      </c>
      <c r="G1345" s="135" t="s">
        <v>605</v>
      </c>
      <c r="H1345" s="204" t="str">
        <f>IF(Tabela2[[#This Row],[Valor já contrado (matriz)]]=0,"Prevista","Em contratação")</f>
        <v>Em contratação</v>
      </c>
      <c r="I1345" s="141" t="s">
        <v>1927</v>
      </c>
      <c r="J1345" s="133">
        <v>5</v>
      </c>
      <c r="K1345" s="136">
        <v>3200</v>
      </c>
      <c r="L1345" s="132" t="s">
        <v>141</v>
      </c>
      <c r="M1345" s="138" t="s">
        <v>582</v>
      </c>
      <c r="N1345" s="210" t="str">
        <f>IF(Tabela2[[#This Row],[Tipo]]="matriz",VLOOKUP(Tabela2[[#This Row],[N. de ordem]],Estatísticas!$A$66:$B$1048576,2,FALSE),"")</f>
        <v/>
      </c>
    </row>
    <row r="1346" spans="2:14" ht="45.75" hidden="1">
      <c r="B1346" s="352">
        <v>419</v>
      </c>
      <c r="C1346" s="132" t="s">
        <v>993</v>
      </c>
      <c r="D1346" s="132" t="s">
        <v>180</v>
      </c>
      <c r="E1346" s="132" t="s">
        <v>1926</v>
      </c>
      <c r="F1346" s="139"/>
      <c r="G1346" s="135" t="s">
        <v>589</v>
      </c>
      <c r="H1346" s="204" t="str">
        <f>IF(Tabela2[[#This Row],[Valor já contrado (matriz)]]=0,"Prevista","Em contratação")</f>
        <v>Em contratação</v>
      </c>
      <c r="I1346" s="132" t="s">
        <v>1927</v>
      </c>
      <c r="J1346" s="133">
        <v>12</v>
      </c>
      <c r="K1346" s="136">
        <v>7744</v>
      </c>
      <c r="L1346" s="132" t="s">
        <v>141</v>
      </c>
      <c r="M1346" s="138" t="s">
        <v>582</v>
      </c>
      <c r="N1346" s="210">
        <f>IF(Tabela2[[#This Row],[Tipo]]="matriz",VLOOKUP(Tabela2[[#This Row],[N. de ordem]],Estatísticas!$A$66:$B$1048576,2,FALSE),"")</f>
        <v>7880</v>
      </c>
    </row>
    <row r="1347" spans="2:14" ht="45.75" hidden="1">
      <c r="B1347" s="352">
        <v>419</v>
      </c>
      <c r="C1347" s="132" t="s">
        <v>993</v>
      </c>
      <c r="D1347" s="132" t="s">
        <v>180</v>
      </c>
      <c r="E1347" s="132" t="s">
        <v>1926</v>
      </c>
      <c r="F1347" s="140" t="s">
        <v>2046</v>
      </c>
      <c r="G1347" s="135" t="s">
        <v>605</v>
      </c>
      <c r="H1347" s="204" t="str">
        <f>IF(Tabela2[[#This Row],[Valor já contrado (matriz)]]=0,"Prevista","Em contratação")</f>
        <v>Em contratação</v>
      </c>
      <c r="I1347" s="132" t="s">
        <v>1927</v>
      </c>
      <c r="J1347" s="132">
        <v>12</v>
      </c>
      <c r="K1347" s="137">
        <v>7880</v>
      </c>
      <c r="L1347" s="132" t="s">
        <v>141</v>
      </c>
      <c r="M1347" s="138" t="s">
        <v>582</v>
      </c>
      <c r="N1347" s="210" t="str">
        <f>IF(Tabela2[[#This Row],[Tipo]]="matriz",VLOOKUP(Tabela2[[#This Row],[N. de ordem]],Estatísticas!$A$66:$B$1048576,2,FALSE),"")</f>
        <v/>
      </c>
    </row>
    <row r="1348" spans="2:14" ht="45.75" hidden="1">
      <c r="B1348" s="352">
        <v>420</v>
      </c>
      <c r="C1348" s="132" t="s">
        <v>995</v>
      </c>
      <c r="D1348" s="132" t="s">
        <v>180</v>
      </c>
      <c r="E1348" s="132" t="s">
        <v>1926</v>
      </c>
      <c r="F1348" s="139"/>
      <c r="G1348" s="135" t="s">
        <v>589</v>
      </c>
      <c r="H1348" s="204" t="str">
        <f>IF(Tabela2[[#This Row],[Valor já contrado (matriz)]]=0,"Prevista","Em contratação")</f>
        <v>Em contratação</v>
      </c>
      <c r="I1348" s="132" t="s">
        <v>1927</v>
      </c>
      <c r="J1348" s="132">
        <v>12</v>
      </c>
      <c r="K1348" s="137">
        <v>14181.2</v>
      </c>
      <c r="L1348" s="132" t="s">
        <v>141</v>
      </c>
      <c r="M1348" s="138" t="s">
        <v>582</v>
      </c>
      <c r="N1348" s="210">
        <f>IF(Tabela2[[#This Row],[Tipo]]="matriz",VLOOKUP(Tabela2[[#This Row],[N. de ordem]],Estatísticas!$A$66:$B$1048576,2,FALSE),"")</f>
        <v>14120</v>
      </c>
    </row>
    <row r="1349" spans="2:14" ht="45.75" hidden="1">
      <c r="B1349" s="352">
        <v>420</v>
      </c>
      <c r="C1349" s="132" t="s">
        <v>995</v>
      </c>
      <c r="D1349" s="132" t="s">
        <v>180</v>
      </c>
      <c r="E1349" s="132" t="s">
        <v>1926</v>
      </c>
      <c r="F1349" s="139" t="s">
        <v>2047</v>
      </c>
      <c r="G1349" s="135" t="s">
        <v>605</v>
      </c>
      <c r="H1349" s="132" t="s">
        <v>626</v>
      </c>
      <c r="I1349" s="132" t="s">
        <v>1927</v>
      </c>
      <c r="J1349" s="132">
        <v>11</v>
      </c>
      <c r="K1349" s="137">
        <v>14120</v>
      </c>
      <c r="L1349" s="132" t="s">
        <v>141</v>
      </c>
      <c r="M1349" s="138" t="s">
        <v>582</v>
      </c>
      <c r="N1349" s="210" t="str">
        <f>IF(Tabela2[[#This Row],[Tipo]]="matriz",VLOOKUP(Tabela2[[#This Row],[N. de ordem]],Estatísticas!$A$66:$B$1048576,2,FALSE),"")</f>
        <v/>
      </c>
    </row>
    <row r="1350" spans="2:14" ht="45.75" hidden="1">
      <c r="B1350" s="352">
        <v>421</v>
      </c>
      <c r="C1350" s="132" t="s">
        <v>1004</v>
      </c>
      <c r="D1350" s="132" t="s">
        <v>180</v>
      </c>
      <c r="E1350" s="132" t="s">
        <v>1926</v>
      </c>
      <c r="F1350" s="139"/>
      <c r="G1350" s="135" t="s">
        <v>589</v>
      </c>
      <c r="H1350" s="204" t="str">
        <f>IF(Tabela2[[#This Row],[Valor já contrado (matriz)]]=0,"Prevista","Em contratação")</f>
        <v>Em contratação</v>
      </c>
      <c r="I1350" s="132" t="s">
        <v>1927</v>
      </c>
      <c r="J1350" s="132">
        <v>11</v>
      </c>
      <c r="K1350" s="137">
        <v>8811</v>
      </c>
      <c r="L1350" s="132" t="s">
        <v>141</v>
      </c>
      <c r="M1350" s="138" t="s">
        <v>582</v>
      </c>
      <c r="N1350" s="210">
        <f>IF(Tabela2[[#This Row],[Tipo]]="matriz",VLOOKUP(Tabela2[[#This Row],[N. de ordem]],Estatísticas!$A$66:$B$1048576,2,FALSE),"")</f>
        <v>22000</v>
      </c>
    </row>
    <row r="1351" spans="2:14" ht="45.75" hidden="1">
      <c r="B1351" s="352">
        <v>421</v>
      </c>
      <c r="C1351" s="132" t="s">
        <v>1004</v>
      </c>
      <c r="D1351" s="132" t="s">
        <v>180</v>
      </c>
      <c r="E1351" s="132" t="s">
        <v>1926</v>
      </c>
      <c r="F1351" s="204" t="s">
        <v>2048</v>
      </c>
      <c r="G1351" s="135" t="s">
        <v>605</v>
      </c>
      <c r="H1351" s="204" t="str">
        <f>IF(Tabela2[[#This Row],[Valor já contrado (matriz)]]=0,"Prevista","Em contratação")</f>
        <v>Em contratação</v>
      </c>
      <c r="I1351" s="132" t="s">
        <v>1927</v>
      </c>
      <c r="J1351" s="132">
        <v>11</v>
      </c>
      <c r="K1351" s="137">
        <v>22000</v>
      </c>
      <c r="L1351" s="132" t="s">
        <v>141</v>
      </c>
      <c r="M1351" s="138" t="s">
        <v>582</v>
      </c>
      <c r="N1351" s="210" t="str">
        <f>IF(Tabela2[[#This Row],[Tipo]]="matriz",VLOOKUP(Tabela2[[#This Row],[N. de ordem]],Estatísticas!$A$66:$B$1048576,2,FALSE),"")</f>
        <v/>
      </c>
    </row>
    <row r="1352" spans="2:14" ht="45.75" hidden="1">
      <c r="B1352" s="352">
        <v>422</v>
      </c>
      <c r="C1352" s="132" t="s">
        <v>2049</v>
      </c>
      <c r="D1352" s="132" t="s">
        <v>180</v>
      </c>
      <c r="E1352" s="132" t="s">
        <v>1926</v>
      </c>
      <c r="F1352" s="139"/>
      <c r="G1352" s="135" t="s">
        <v>589</v>
      </c>
      <c r="H1352" s="204" t="str">
        <f>IF(Tabela2[[#This Row],[Valor já contrado (matriz)]]=0,"Prevista","Em contratação")</f>
        <v>Em contratação</v>
      </c>
      <c r="I1352" s="132" t="s">
        <v>1927</v>
      </c>
      <c r="J1352" s="132">
        <v>12</v>
      </c>
      <c r="K1352" s="137">
        <v>74234.600000000006</v>
      </c>
      <c r="L1352" s="132" t="s">
        <v>141</v>
      </c>
      <c r="M1352" s="138" t="s">
        <v>582</v>
      </c>
      <c r="N1352" s="210">
        <f>IF(Tabela2[[#This Row],[Tipo]]="matriz",VLOOKUP(Tabela2[[#This Row],[N. de ordem]],Estatísticas!$A$66:$B$1048576,2,FALSE),"")</f>
        <v>62718</v>
      </c>
    </row>
    <row r="1353" spans="2:14" ht="45.75" hidden="1">
      <c r="B1353" s="352">
        <v>422</v>
      </c>
      <c r="C1353" s="132" t="s">
        <v>2049</v>
      </c>
      <c r="D1353" s="132" t="s">
        <v>180</v>
      </c>
      <c r="E1353" s="132" t="s">
        <v>1926</v>
      </c>
      <c r="F1353" s="139" t="s">
        <v>2050</v>
      </c>
      <c r="G1353" s="135" t="s">
        <v>605</v>
      </c>
      <c r="H1353" s="204" t="str">
        <f>IF(Tabela2[[#This Row],[Valor já contrado (matriz)]]=0,"Prevista","Em contratação")</f>
        <v>Em contratação</v>
      </c>
      <c r="I1353" s="132" t="s">
        <v>1927</v>
      </c>
      <c r="J1353" s="132">
        <v>12</v>
      </c>
      <c r="K1353" s="137">
        <v>62718</v>
      </c>
      <c r="L1353" s="132" t="s">
        <v>141</v>
      </c>
      <c r="M1353" s="138" t="s">
        <v>582</v>
      </c>
      <c r="N1353" s="210" t="str">
        <f>IF(Tabela2[[#This Row],[Tipo]]="matriz",VLOOKUP(Tabela2[[#This Row],[N. de ordem]],Estatísticas!$A$66:$B$1048576,2,FALSE),"")</f>
        <v/>
      </c>
    </row>
    <row r="1354" spans="2:14" ht="45.75" hidden="1">
      <c r="B1354" s="352">
        <v>423</v>
      </c>
      <c r="C1354" s="132" t="s">
        <v>877</v>
      </c>
      <c r="D1354" s="132" t="s">
        <v>180</v>
      </c>
      <c r="E1354" s="132" t="s">
        <v>1926</v>
      </c>
      <c r="F1354" s="132"/>
      <c r="G1354" s="135" t="s">
        <v>589</v>
      </c>
      <c r="H1354" s="204" t="str">
        <f>IF(Tabela2[[#This Row],[Valor já contrado (matriz)]]=0,"Prevista","Em contratação")</f>
        <v>Em contratação</v>
      </c>
      <c r="I1354" s="132" t="s">
        <v>1927</v>
      </c>
      <c r="J1354" s="132">
        <v>12</v>
      </c>
      <c r="K1354" s="137">
        <v>42680</v>
      </c>
      <c r="L1354" s="132" t="s">
        <v>141</v>
      </c>
      <c r="M1354" s="138" t="s">
        <v>582</v>
      </c>
      <c r="N1354" s="210">
        <f>IF(Tabela2[[#This Row],[Tipo]]="matriz",VLOOKUP(Tabela2[[#This Row],[N. de ordem]],Estatísticas!$A$66:$B$1048576,2,FALSE),"")</f>
        <v>16750</v>
      </c>
    </row>
    <row r="1355" spans="2:14" ht="45.75" hidden="1">
      <c r="B1355" s="352">
        <v>423</v>
      </c>
      <c r="C1355" s="132" t="s">
        <v>877</v>
      </c>
      <c r="D1355" s="132" t="s">
        <v>180</v>
      </c>
      <c r="E1355" s="132" t="s">
        <v>1926</v>
      </c>
      <c r="F1355" s="132" t="s">
        <v>2051</v>
      </c>
      <c r="G1355" s="135" t="s">
        <v>605</v>
      </c>
      <c r="H1355" s="204" t="str">
        <f>IF(Tabela2[[#This Row],[Valor já contrado (matriz)]]=0,"Prevista","Em contratação")</f>
        <v>Em contratação</v>
      </c>
      <c r="I1355" s="132" t="s">
        <v>1927</v>
      </c>
      <c r="J1355" s="132">
        <v>12</v>
      </c>
      <c r="K1355" s="137">
        <v>16750</v>
      </c>
      <c r="L1355" s="132" t="s">
        <v>141</v>
      </c>
      <c r="M1355" s="138" t="s">
        <v>582</v>
      </c>
      <c r="N1355" s="210" t="str">
        <f>IF(Tabela2[[#This Row],[Tipo]]="matriz",VLOOKUP(Tabela2[[#This Row],[N. de ordem]],Estatísticas!$A$66:$B$1048576,2,FALSE),"")</f>
        <v/>
      </c>
    </row>
    <row r="1356" spans="2:14" ht="45.75" hidden="1">
      <c r="B1356" s="352">
        <v>424</v>
      </c>
      <c r="C1356" s="132" t="s">
        <v>974</v>
      </c>
      <c r="D1356" s="132" t="s">
        <v>180</v>
      </c>
      <c r="E1356" s="132" t="s">
        <v>1926</v>
      </c>
      <c r="F1356" s="132"/>
      <c r="G1356" s="135" t="s">
        <v>589</v>
      </c>
      <c r="H1356" s="132" t="str">
        <f>IF(Tabela2[[#This Row],[Valor já contrado (matriz)]]=0,"Prevista","Em contratação")</f>
        <v>Em contratação</v>
      </c>
      <c r="I1356" s="132" t="s">
        <v>1927</v>
      </c>
      <c r="J1356" s="132">
        <v>12</v>
      </c>
      <c r="K1356" s="137">
        <v>5573.11</v>
      </c>
      <c r="L1356" s="132" t="s">
        <v>141</v>
      </c>
      <c r="M1356" s="138" t="s">
        <v>582</v>
      </c>
      <c r="N1356" s="210">
        <f>IF(Tabela2[[#This Row],[Tipo]]="matriz",VLOOKUP(Tabela2[[#This Row],[N. de ordem]],Estatísticas!$A$66:$B$1048576,2,FALSE),"")</f>
        <v>7570</v>
      </c>
    </row>
    <row r="1357" spans="2:14" ht="45.75" hidden="1">
      <c r="B1357" s="352">
        <v>424</v>
      </c>
      <c r="C1357" s="132" t="s">
        <v>974</v>
      </c>
      <c r="D1357" s="132" t="s">
        <v>180</v>
      </c>
      <c r="E1357" s="132" t="s">
        <v>1926</v>
      </c>
      <c r="F1357" s="132" t="s">
        <v>2052</v>
      </c>
      <c r="G1357" s="135" t="s">
        <v>605</v>
      </c>
      <c r="H1357" s="132" t="str">
        <f>IF(Tabela2[[#This Row],[Valor já contrado (matriz)]]=0,"Prevista","Em contratação")</f>
        <v>Em contratação</v>
      </c>
      <c r="I1357" s="132" t="s">
        <v>1927</v>
      </c>
      <c r="J1357" s="132">
        <v>12</v>
      </c>
      <c r="K1357" s="137">
        <v>7570</v>
      </c>
      <c r="L1357" s="132" t="s">
        <v>141</v>
      </c>
      <c r="M1357" s="138" t="s">
        <v>582</v>
      </c>
      <c r="N1357" s="210" t="str">
        <f>IF(Tabela2[[#This Row],[Tipo]]="matriz",VLOOKUP(Tabela2[[#This Row],[N. de ordem]],Estatísticas!$A$66:$B$1048576,2,FALSE),"")</f>
        <v/>
      </c>
    </row>
    <row r="1358" spans="2:14" ht="45.75" hidden="1">
      <c r="B1358" s="352">
        <v>425</v>
      </c>
      <c r="C1358" s="132" t="s">
        <v>2053</v>
      </c>
      <c r="D1358" s="132" t="s">
        <v>180</v>
      </c>
      <c r="E1358" s="133" t="s">
        <v>1926</v>
      </c>
      <c r="F1358" s="132"/>
      <c r="G1358" s="135" t="s">
        <v>589</v>
      </c>
      <c r="H1358" s="204" t="str">
        <f>IF(Tabela2[[#This Row],[Valor já contrado (matriz)]]=0,"Prevista","Em contratação")</f>
        <v>Prevista</v>
      </c>
      <c r="I1358" s="141" t="s">
        <v>1927</v>
      </c>
      <c r="J1358" s="133">
        <v>12</v>
      </c>
      <c r="K1358" s="136">
        <v>5500</v>
      </c>
      <c r="L1358" s="132" t="s">
        <v>141</v>
      </c>
      <c r="M1358" s="138" t="s">
        <v>582</v>
      </c>
      <c r="N1358" s="210">
        <f>IF(Tabela2[[#This Row],[Tipo]]="matriz",VLOOKUP(Tabela2[[#This Row],[N. de ordem]],Estatísticas!$A$66:$B$1048576,2,FALSE),"")</f>
        <v>0</v>
      </c>
    </row>
    <row r="1359" spans="2:14" ht="45.75" hidden="1">
      <c r="B1359" s="352">
        <v>426</v>
      </c>
      <c r="C1359" s="132" t="s">
        <v>861</v>
      </c>
      <c r="D1359" s="132" t="s">
        <v>180</v>
      </c>
      <c r="E1359" s="132" t="s">
        <v>2054</v>
      </c>
      <c r="F1359" s="139"/>
      <c r="G1359" s="135" t="s">
        <v>589</v>
      </c>
      <c r="H1359" s="204" t="str">
        <f>IF(Tabela2[[#This Row],[Valor já contrado (matriz)]]=0,"Prevista","Em contratação")</f>
        <v>Em contratação</v>
      </c>
      <c r="I1359" s="132" t="s">
        <v>2055</v>
      </c>
      <c r="J1359" s="132">
        <v>136</v>
      </c>
      <c r="K1359" s="137">
        <v>1196.69</v>
      </c>
      <c r="L1359" s="132" t="s">
        <v>112</v>
      </c>
      <c r="M1359" s="138" t="s">
        <v>582</v>
      </c>
      <c r="N1359" s="210">
        <f>IF(Tabela2[[#This Row],[Tipo]]="matriz",VLOOKUP(Tabela2[[#This Row],[N. de ordem]],Estatísticas!$A$66:$B$1048576,2,FALSE),"")</f>
        <v>1089</v>
      </c>
    </row>
    <row r="1360" spans="2:14" ht="45.75" hidden="1">
      <c r="B1360" s="352">
        <v>426</v>
      </c>
      <c r="C1360" s="132" t="s">
        <v>861</v>
      </c>
      <c r="D1360" s="132" t="s">
        <v>180</v>
      </c>
      <c r="E1360" s="132" t="s">
        <v>2054</v>
      </c>
      <c r="F1360" s="139" t="s">
        <v>2056</v>
      </c>
      <c r="G1360" s="135" t="s">
        <v>605</v>
      </c>
      <c r="H1360" s="204" t="str">
        <f>IF(Tabela2[[#This Row],[Valor já contrado (matriz)]]=0,"Prevista","Em contratação")</f>
        <v>Em contratação</v>
      </c>
      <c r="I1360" s="132" t="s">
        <v>2055</v>
      </c>
      <c r="J1360" s="132">
        <v>100</v>
      </c>
      <c r="K1360" s="137">
        <v>540</v>
      </c>
      <c r="L1360" s="132" t="s">
        <v>112</v>
      </c>
      <c r="M1360" s="138" t="s">
        <v>582</v>
      </c>
      <c r="N1360" s="210" t="str">
        <f>IF(Tabela2[[#This Row],[Tipo]]="matriz",VLOOKUP(Tabela2[[#This Row],[N. de ordem]],Estatísticas!$A$66:$B$1048576,2,FALSE),"")</f>
        <v/>
      </c>
    </row>
    <row r="1361" spans="2:14" ht="45.75" hidden="1">
      <c r="B1361" s="352">
        <v>426</v>
      </c>
      <c r="C1361" s="132" t="s">
        <v>861</v>
      </c>
      <c r="D1361" s="132" t="s">
        <v>180</v>
      </c>
      <c r="E1361" s="133" t="s">
        <v>2054</v>
      </c>
      <c r="F1361" s="285" t="s">
        <v>2057</v>
      </c>
      <c r="G1361" s="135" t="s">
        <v>605</v>
      </c>
      <c r="H1361" s="204" t="str">
        <f>IF(Tabela2[[#This Row],[Valor já contrado (matriz)]]=0,"Prevista","Em contratação")</f>
        <v>Em contratação</v>
      </c>
      <c r="I1361" s="141" t="s">
        <v>2055</v>
      </c>
      <c r="J1361" s="133">
        <v>100</v>
      </c>
      <c r="K1361" s="136">
        <v>549</v>
      </c>
      <c r="L1361" s="132" t="s">
        <v>112</v>
      </c>
      <c r="M1361" s="138" t="s">
        <v>582</v>
      </c>
      <c r="N1361" s="210" t="str">
        <f>IF(Tabela2[[#This Row],[Tipo]]="matriz",VLOOKUP(Tabela2[[#This Row],[N. de ordem]],Estatísticas!$A$66:$B$1048576,2,FALSE),"")</f>
        <v/>
      </c>
    </row>
    <row r="1362" spans="2:14" ht="45.75" hidden="1">
      <c r="B1362" s="352">
        <v>427</v>
      </c>
      <c r="C1362" s="132" t="s">
        <v>1033</v>
      </c>
      <c r="D1362" s="132" t="s">
        <v>180</v>
      </c>
      <c r="E1362" s="132" t="s">
        <v>2054</v>
      </c>
      <c r="F1362" s="132"/>
      <c r="G1362" s="135" t="s">
        <v>589</v>
      </c>
      <c r="H1362" s="204" t="str">
        <f>IF(Tabela2[[#This Row],[Valor já contrado (matriz)]]=0,"Prevista","Em contratação")</f>
        <v>Em contratação</v>
      </c>
      <c r="I1362" s="132" t="s">
        <v>2055</v>
      </c>
      <c r="J1362" s="132">
        <v>98</v>
      </c>
      <c r="K1362" s="137">
        <v>1900.79</v>
      </c>
      <c r="L1362" s="132" t="s">
        <v>112</v>
      </c>
      <c r="M1362" s="138" t="s">
        <v>582</v>
      </c>
      <c r="N1362" s="210">
        <f>IF(Tabela2[[#This Row],[Tipo]]="matriz",VLOOKUP(Tabela2[[#This Row],[N. de ordem]],Estatísticas!$A$66:$B$1048576,2,FALSE),"")</f>
        <v>1287</v>
      </c>
    </row>
    <row r="1363" spans="2:14" ht="45.75" hidden="1">
      <c r="B1363" s="352">
        <v>427</v>
      </c>
      <c r="C1363" s="132" t="s">
        <v>1033</v>
      </c>
      <c r="D1363" s="132" t="s">
        <v>180</v>
      </c>
      <c r="E1363" s="132" t="s">
        <v>2054</v>
      </c>
      <c r="F1363" s="132" t="s">
        <v>2058</v>
      </c>
      <c r="G1363" s="135" t="s">
        <v>605</v>
      </c>
      <c r="H1363" s="132" t="s">
        <v>626</v>
      </c>
      <c r="I1363" s="132" t="s">
        <v>2055</v>
      </c>
      <c r="J1363" s="132">
        <v>300</v>
      </c>
      <c r="K1363" s="137">
        <v>1287</v>
      </c>
      <c r="L1363" s="132" t="s">
        <v>112</v>
      </c>
      <c r="M1363" s="138" t="s">
        <v>582</v>
      </c>
      <c r="N1363" s="210" t="str">
        <f>IF(Tabela2[[#This Row],[Tipo]]="matriz",VLOOKUP(Tabela2[[#This Row],[N. de ordem]],Estatísticas!$A$66:$B$1048576,2,FALSE),"")</f>
        <v/>
      </c>
    </row>
    <row r="1364" spans="2:14" ht="45.75" hidden="1">
      <c r="B1364" s="352">
        <v>428</v>
      </c>
      <c r="C1364" s="132" t="s">
        <v>1197</v>
      </c>
      <c r="D1364" s="132" t="s">
        <v>180</v>
      </c>
      <c r="E1364" s="132" t="s">
        <v>2054</v>
      </c>
      <c r="F1364" s="132"/>
      <c r="G1364" s="135" t="s">
        <v>589</v>
      </c>
      <c r="H1364" s="204" t="str">
        <f>IF(Tabela2[[#This Row],[Valor já contrado (matriz)]]=0,"Prevista","Em contratação")</f>
        <v>Em contratação</v>
      </c>
      <c r="I1364" s="132" t="s">
        <v>2055</v>
      </c>
      <c r="J1364" s="132">
        <v>300</v>
      </c>
      <c r="K1364" s="137">
        <v>3208.92</v>
      </c>
      <c r="L1364" s="132" t="s">
        <v>112</v>
      </c>
      <c r="M1364" s="138" t="s">
        <v>582</v>
      </c>
      <c r="N1364" s="210">
        <f>IF(Tabela2[[#This Row],[Tipo]]="matriz",VLOOKUP(Tabela2[[#This Row],[N. de ordem]],Estatísticas!$A$66:$B$1048576,2,FALSE),"")</f>
        <v>1682.64</v>
      </c>
    </row>
    <row r="1365" spans="2:14" ht="45.75" hidden="1">
      <c r="B1365" s="352">
        <v>428</v>
      </c>
      <c r="C1365" s="132" t="s">
        <v>1197</v>
      </c>
      <c r="D1365" s="132" t="s">
        <v>180</v>
      </c>
      <c r="E1365" s="132" t="s">
        <v>2054</v>
      </c>
      <c r="F1365" s="132" t="s">
        <v>2059</v>
      </c>
      <c r="G1365" s="135" t="s">
        <v>605</v>
      </c>
      <c r="H1365" s="204" t="str">
        <f>IF(Tabela2[[#This Row],[Valor já contrado (matriz)]]=0,"Prevista","Em contratação")</f>
        <v>Em contratação</v>
      </c>
      <c r="I1365" s="132" t="s">
        <v>2055</v>
      </c>
      <c r="J1365" s="132">
        <v>456</v>
      </c>
      <c r="K1365" s="137">
        <v>1682.64</v>
      </c>
      <c r="L1365" s="132" t="s">
        <v>112</v>
      </c>
      <c r="M1365" s="138" t="s">
        <v>582</v>
      </c>
      <c r="N1365" s="210" t="str">
        <f>IF(Tabela2[[#This Row],[Tipo]]="matriz",VLOOKUP(Tabela2[[#This Row],[N. de ordem]],Estatísticas!$A$66:$B$1048576,2,FALSE),"")</f>
        <v/>
      </c>
    </row>
    <row r="1366" spans="2:14" ht="45.75" hidden="1">
      <c r="B1366" s="352">
        <v>429</v>
      </c>
      <c r="C1366" s="132" t="s">
        <v>877</v>
      </c>
      <c r="D1366" s="132" t="s">
        <v>180</v>
      </c>
      <c r="E1366" s="132" t="s">
        <v>2054</v>
      </c>
      <c r="F1366" s="132"/>
      <c r="G1366" s="135" t="s">
        <v>589</v>
      </c>
      <c r="H1366" s="204" t="str">
        <f>IF(Tabela2[[#This Row],[Valor já contrado (matriz)]]=0,"Prevista","Em contratação")</f>
        <v>Prevista</v>
      </c>
      <c r="I1366" s="132" t="s">
        <v>2055</v>
      </c>
      <c r="J1366" s="132">
        <v>108</v>
      </c>
      <c r="K1366" s="137">
        <v>668.04</v>
      </c>
      <c r="L1366" s="132" t="s">
        <v>112</v>
      </c>
      <c r="M1366" s="138" t="s">
        <v>582</v>
      </c>
      <c r="N1366" s="210">
        <f>IF(Tabela2[[#This Row],[Tipo]]="matriz",VLOOKUP(Tabela2[[#This Row],[N. de ordem]],Estatísticas!$A$66:$B$1048576,2,FALSE),"")</f>
        <v>0</v>
      </c>
    </row>
    <row r="1367" spans="2:14" ht="45.75" hidden="1">
      <c r="B1367" s="352">
        <v>430</v>
      </c>
      <c r="C1367" s="132" t="s">
        <v>1954</v>
      </c>
      <c r="D1367" s="132" t="s">
        <v>180</v>
      </c>
      <c r="E1367" s="132" t="s">
        <v>2054</v>
      </c>
      <c r="F1367" s="329"/>
      <c r="G1367" s="135" t="s">
        <v>589</v>
      </c>
      <c r="H1367" s="204" t="str">
        <f>IF(Tabela2[[#This Row],[Valor já contrado (matriz)]]=0,"Prevista","Em contratação")</f>
        <v>Prevista</v>
      </c>
      <c r="I1367" s="132" t="s">
        <v>2055</v>
      </c>
      <c r="J1367" s="132">
        <v>192</v>
      </c>
      <c r="K1367" s="137">
        <v>271.70999999999998</v>
      </c>
      <c r="L1367" s="132" t="s">
        <v>112</v>
      </c>
      <c r="M1367" s="138" t="s">
        <v>582</v>
      </c>
      <c r="N1367" s="210">
        <f>IF(Tabela2[[#This Row],[Tipo]]="matriz",VLOOKUP(Tabela2[[#This Row],[N. de ordem]],Estatísticas!$A$66:$B$1048576,2,FALSE),"")</f>
        <v>0</v>
      </c>
    </row>
    <row r="1368" spans="2:14" ht="45.75" hidden="1">
      <c r="B1368" s="352">
        <v>431</v>
      </c>
      <c r="C1368" s="132" t="s">
        <v>888</v>
      </c>
      <c r="D1368" s="132" t="s">
        <v>180</v>
      </c>
      <c r="E1368" s="132" t="s">
        <v>2054</v>
      </c>
      <c r="F1368" s="132"/>
      <c r="G1368" s="135" t="s">
        <v>589</v>
      </c>
      <c r="H1368" s="204" t="str">
        <f>IF(Tabela2[[#This Row],[Valor já contrado (matriz)]]=0,"Prevista","Em contratação")</f>
        <v>Prevista</v>
      </c>
      <c r="I1368" s="132" t="s">
        <v>2055</v>
      </c>
      <c r="J1368" s="132">
        <v>170</v>
      </c>
      <c r="K1368" s="137">
        <v>1057.3399999999999</v>
      </c>
      <c r="L1368" s="132" t="s">
        <v>112</v>
      </c>
      <c r="M1368" s="138" t="s">
        <v>582</v>
      </c>
      <c r="N1368" s="210">
        <f>IF(Tabela2[[#This Row],[Tipo]]="matriz",VLOOKUP(Tabela2[[#This Row],[N. de ordem]],Estatísticas!$A$66:$B$1048576,2,FALSE),"")</f>
        <v>0</v>
      </c>
    </row>
    <row r="1369" spans="2:14" ht="45.75" hidden="1">
      <c r="B1369" s="352">
        <v>432</v>
      </c>
      <c r="C1369" s="132" t="s">
        <v>914</v>
      </c>
      <c r="D1369" s="132" t="s">
        <v>180</v>
      </c>
      <c r="E1369" s="132" t="s">
        <v>2054</v>
      </c>
      <c r="F1369" s="132"/>
      <c r="G1369" s="135" t="s">
        <v>589</v>
      </c>
      <c r="H1369" s="204" t="str">
        <f>IF(Tabela2[[#This Row],[Valor já contrado (matriz)]]=0,"Prevista","Em contratação")</f>
        <v>Prevista</v>
      </c>
      <c r="I1369" s="132" t="s">
        <v>2055</v>
      </c>
      <c r="J1369" s="132">
        <v>206</v>
      </c>
      <c r="K1369" s="137">
        <v>1157.3800000000001</v>
      </c>
      <c r="L1369" s="132" t="s">
        <v>112</v>
      </c>
      <c r="M1369" s="138" t="s">
        <v>582</v>
      </c>
      <c r="N1369" s="210">
        <f>IF(Tabela2[[#This Row],[Tipo]]="matriz",VLOOKUP(Tabela2[[#This Row],[N. de ordem]],Estatísticas!$A$66:$B$1048576,2,FALSE),"")</f>
        <v>0</v>
      </c>
    </row>
    <row r="1370" spans="2:14" ht="45.75" hidden="1">
      <c r="B1370" s="352">
        <v>433</v>
      </c>
      <c r="C1370" s="132" t="s">
        <v>923</v>
      </c>
      <c r="D1370" s="132" t="s">
        <v>180</v>
      </c>
      <c r="E1370" s="132" t="s">
        <v>2054</v>
      </c>
      <c r="F1370" s="132"/>
      <c r="G1370" s="135" t="s">
        <v>589</v>
      </c>
      <c r="H1370" s="204" t="str">
        <f>IF(Tabela2[[#This Row],[Valor já contrado (matriz)]]=0,"Prevista","Em contratação")</f>
        <v>Prevista</v>
      </c>
      <c r="I1370" s="132" t="s">
        <v>2055</v>
      </c>
      <c r="J1370" s="132">
        <v>82</v>
      </c>
      <c r="K1370" s="137">
        <v>501.42</v>
      </c>
      <c r="L1370" s="132" t="s">
        <v>112</v>
      </c>
      <c r="M1370" s="138" t="s">
        <v>582</v>
      </c>
      <c r="N1370" s="210">
        <f>IF(Tabela2[[#This Row],[Tipo]]="matriz",VLOOKUP(Tabela2[[#This Row],[N. de ordem]],Estatísticas!$A$66:$B$1048576,2,FALSE),"")</f>
        <v>0</v>
      </c>
    </row>
    <row r="1371" spans="2:14" ht="45.75" hidden="1">
      <c r="B1371" s="352">
        <v>434</v>
      </c>
      <c r="C1371" s="132" t="s">
        <v>941</v>
      </c>
      <c r="D1371" s="132" t="s">
        <v>180</v>
      </c>
      <c r="E1371" s="132" t="s">
        <v>2054</v>
      </c>
      <c r="F1371" s="132"/>
      <c r="G1371" s="135" t="s">
        <v>589</v>
      </c>
      <c r="H1371" s="204" t="str">
        <f>IF(Tabela2[[#This Row],[Valor já contrado (matriz)]]=0,"Prevista","Em contratação")</f>
        <v>Em contratação</v>
      </c>
      <c r="I1371" s="132" t="s">
        <v>2055</v>
      </c>
      <c r="J1371" s="132">
        <v>70</v>
      </c>
      <c r="K1371" s="137">
        <v>727.45</v>
      </c>
      <c r="L1371" s="132" t="s">
        <v>112</v>
      </c>
      <c r="M1371" s="138" t="s">
        <v>582</v>
      </c>
      <c r="N1371" s="210">
        <f>IF(Tabela2[[#This Row],[Tipo]]="matriz",VLOOKUP(Tabela2[[#This Row],[N. de ordem]],Estatísticas!$A$66:$B$1048576,2,FALSE),"")</f>
        <v>855.3599999999999</v>
      </c>
    </row>
    <row r="1372" spans="2:14" ht="45.75" hidden="1">
      <c r="B1372" s="352">
        <v>434</v>
      </c>
      <c r="C1372" s="132" t="s">
        <v>941</v>
      </c>
      <c r="D1372" s="132" t="s">
        <v>180</v>
      </c>
      <c r="E1372" s="132" t="s">
        <v>2054</v>
      </c>
      <c r="F1372" s="132" t="s">
        <v>2060</v>
      </c>
      <c r="G1372" s="135" t="s">
        <v>605</v>
      </c>
      <c r="H1372" s="204" t="str">
        <f>IF(Tabela2[[#This Row],[Valor já contrado (matriz)]]=0,"Prevista","Em contratação")</f>
        <v>Em contratação</v>
      </c>
      <c r="I1372" s="132" t="s">
        <v>2055</v>
      </c>
      <c r="J1372" s="132">
        <v>72</v>
      </c>
      <c r="K1372" s="137">
        <v>467.28</v>
      </c>
      <c r="L1372" s="132" t="s">
        <v>112</v>
      </c>
      <c r="M1372" s="138" t="s">
        <v>582</v>
      </c>
      <c r="N1372" s="210" t="str">
        <f>IF(Tabela2[[#This Row],[Tipo]]="matriz",VLOOKUP(Tabela2[[#This Row],[N. de ordem]],Estatísticas!$A$66:$B$1048576,2,FALSE),"")</f>
        <v/>
      </c>
    </row>
    <row r="1373" spans="2:14" ht="45.75" hidden="1">
      <c r="B1373" s="352">
        <v>434</v>
      </c>
      <c r="C1373" s="132" t="s">
        <v>941</v>
      </c>
      <c r="D1373" s="132" t="s">
        <v>180</v>
      </c>
      <c r="E1373" s="132" t="s">
        <v>2054</v>
      </c>
      <c r="F1373" s="132" t="s">
        <v>2061</v>
      </c>
      <c r="G1373" s="135" t="s">
        <v>605</v>
      </c>
      <c r="H1373" s="204" t="str">
        <f>IF(Tabela2[[#This Row],[Valor já contrado (matriz)]]=0,"Prevista","Em contratação")</f>
        <v>Em contratação</v>
      </c>
      <c r="I1373" s="132" t="s">
        <v>2055</v>
      </c>
      <c r="J1373" s="132">
        <v>72</v>
      </c>
      <c r="K1373" s="137">
        <v>388.08</v>
      </c>
      <c r="L1373" s="132" t="s">
        <v>112</v>
      </c>
      <c r="M1373" s="138" t="s">
        <v>582</v>
      </c>
      <c r="N1373" s="210" t="str">
        <f>IF(Tabela2[[#This Row],[Tipo]]="matriz",VLOOKUP(Tabela2[[#This Row],[N. de ordem]],Estatísticas!$A$66:$B$1048576,2,FALSE),"")</f>
        <v/>
      </c>
    </row>
    <row r="1374" spans="2:14" ht="45.75" hidden="1">
      <c r="B1374" s="352">
        <v>435</v>
      </c>
      <c r="C1374" s="132" t="s">
        <v>1557</v>
      </c>
      <c r="D1374" s="132" t="s">
        <v>180</v>
      </c>
      <c r="E1374" s="132" t="s">
        <v>2054</v>
      </c>
      <c r="F1374" s="132"/>
      <c r="G1374" s="135" t="s">
        <v>589</v>
      </c>
      <c r="H1374" s="204" t="str">
        <f>IF(Tabela2[[#This Row],[Valor já contrado (matriz)]]=0,"Prevista","Em contratação")</f>
        <v>Prevista</v>
      </c>
      <c r="I1374" s="132" t="s">
        <v>2055</v>
      </c>
      <c r="J1374" s="133">
        <v>134</v>
      </c>
      <c r="K1374" s="136">
        <v>834.3</v>
      </c>
      <c r="L1374" s="132" t="s">
        <v>112</v>
      </c>
      <c r="M1374" s="138" t="s">
        <v>582</v>
      </c>
      <c r="N1374" s="210">
        <f>IF(Tabela2[[#This Row],[Tipo]]="matriz",VLOOKUP(Tabela2[[#This Row],[N. de ordem]],Estatísticas!$A$66:$B$1048576,2,FALSE),"")</f>
        <v>0</v>
      </c>
    </row>
    <row r="1375" spans="2:14" ht="45.75" hidden="1">
      <c r="B1375" s="352">
        <v>436</v>
      </c>
      <c r="C1375" s="132" t="s">
        <v>946</v>
      </c>
      <c r="D1375" s="132" t="s">
        <v>180</v>
      </c>
      <c r="E1375" s="132" t="s">
        <v>2054</v>
      </c>
      <c r="F1375" s="132"/>
      <c r="G1375" s="135" t="s">
        <v>589</v>
      </c>
      <c r="H1375" s="204" t="str">
        <f>IF(Tabela2[[#This Row],[Valor já contrado (matriz)]]=0,"Prevista","Em contratação")</f>
        <v>Em contratação</v>
      </c>
      <c r="I1375" s="132" t="s">
        <v>2055</v>
      </c>
      <c r="J1375" s="133">
        <v>224</v>
      </c>
      <c r="K1375" s="136">
        <v>2959.9</v>
      </c>
      <c r="L1375" s="132" t="s">
        <v>112</v>
      </c>
      <c r="M1375" s="138" t="s">
        <v>582</v>
      </c>
      <c r="N1375" s="210">
        <f>IF(Tabela2[[#This Row],[Tipo]]="matriz",VLOOKUP(Tabela2[[#This Row],[N. de ordem]],Estatísticas!$A$66:$B$1048576,2,FALSE),"")</f>
        <v>3808.8</v>
      </c>
    </row>
    <row r="1376" spans="2:14" ht="45.75" hidden="1">
      <c r="B1376" s="352">
        <v>436</v>
      </c>
      <c r="C1376" s="132" t="s">
        <v>946</v>
      </c>
      <c r="D1376" s="132" t="s">
        <v>180</v>
      </c>
      <c r="E1376" s="132" t="s">
        <v>2054</v>
      </c>
      <c r="F1376" s="132" t="s">
        <v>2062</v>
      </c>
      <c r="G1376" s="135" t="s">
        <v>605</v>
      </c>
      <c r="H1376" s="204" t="str">
        <f>IF(Tabela2[[#This Row],[Valor já contrado (matriz)]]=0,"Prevista","Em contratação")</f>
        <v>Em contratação</v>
      </c>
      <c r="I1376" s="132" t="s">
        <v>2055</v>
      </c>
      <c r="J1376" s="132">
        <v>720</v>
      </c>
      <c r="K1376" s="137">
        <v>3808.8</v>
      </c>
      <c r="L1376" s="132" t="s">
        <v>112</v>
      </c>
      <c r="M1376" s="138" t="s">
        <v>582</v>
      </c>
      <c r="N1376" s="210" t="str">
        <f>IF(Tabela2[[#This Row],[Tipo]]="matriz",VLOOKUP(Tabela2[[#This Row],[N. de ordem]],Estatísticas!$A$66:$B$1048576,2,FALSE),"")</f>
        <v/>
      </c>
    </row>
    <row r="1377" spans="2:14" ht="45.75" hidden="1">
      <c r="B1377" s="352">
        <v>437</v>
      </c>
      <c r="C1377" s="132" t="s">
        <v>1594</v>
      </c>
      <c r="D1377" s="132" t="s">
        <v>180</v>
      </c>
      <c r="E1377" s="132" t="s">
        <v>2054</v>
      </c>
      <c r="F1377" s="132"/>
      <c r="G1377" s="135" t="s">
        <v>589</v>
      </c>
      <c r="H1377" s="204" t="str">
        <f>IF(Tabela2[[#This Row],[Valor já contrado (matriz)]]=0,"Prevista","Em contratação")</f>
        <v>Em contratação</v>
      </c>
      <c r="I1377" s="132" t="s">
        <v>2055</v>
      </c>
      <c r="J1377" s="132">
        <v>680</v>
      </c>
      <c r="K1377" s="137">
        <v>4489.68</v>
      </c>
      <c r="L1377" s="132" t="s">
        <v>112</v>
      </c>
      <c r="M1377" s="138" t="s">
        <v>582</v>
      </c>
      <c r="N1377" s="210">
        <f>IF(Tabela2[[#This Row],[Tipo]]="matriz",VLOOKUP(Tabela2[[#This Row],[N. de ordem]],Estatísticas!$A$66:$B$1048576,2,FALSE),"")</f>
        <v>4800.6000000000004</v>
      </c>
    </row>
    <row r="1378" spans="2:14" ht="45.75" hidden="1">
      <c r="B1378" s="352">
        <v>437</v>
      </c>
      <c r="C1378" s="132" t="s">
        <v>1594</v>
      </c>
      <c r="D1378" s="132" t="s">
        <v>180</v>
      </c>
      <c r="E1378" s="132" t="s">
        <v>2054</v>
      </c>
      <c r="F1378" s="132" t="s">
        <v>2063</v>
      </c>
      <c r="G1378" s="135" t="s">
        <v>605</v>
      </c>
      <c r="H1378" s="132" t="s">
        <v>626</v>
      </c>
      <c r="I1378" s="132" t="s">
        <v>2055</v>
      </c>
      <c r="J1378" s="133">
        <v>756</v>
      </c>
      <c r="K1378" s="136">
        <v>4800.6000000000004</v>
      </c>
      <c r="L1378" s="132" t="s">
        <v>112</v>
      </c>
      <c r="M1378" s="138" t="s">
        <v>582</v>
      </c>
      <c r="N1378" s="210" t="str">
        <f>IF(Tabela2[[#This Row],[Tipo]]="matriz",VLOOKUP(Tabela2[[#This Row],[N. de ordem]],Estatísticas!$A$66:$B$1048576,2,FALSE),"")</f>
        <v/>
      </c>
    </row>
    <row r="1379" spans="2:14" ht="45.75" hidden="1">
      <c r="B1379" s="352">
        <v>438</v>
      </c>
      <c r="C1379" s="132" t="s">
        <v>947</v>
      </c>
      <c r="D1379" s="132" t="s">
        <v>180</v>
      </c>
      <c r="E1379" s="132" t="s">
        <v>2054</v>
      </c>
      <c r="F1379" s="132"/>
      <c r="G1379" s="135" t="s">
        <v>589</v>
      </c>
      <c r="H1379" s="204" t="str">
        <f>IF(Tabela2[[#This Row],[Valor já contrado (matriz)]]=0,"Prevista","Em contratação")</f>
        <v>Prevista</v>
      </c>
      <c r="I1379" s="132" t="s">
        <v>2055</v>
      </c>
      <c r="J1379" s="132">
        <v>196</v>
      </c>
      <c r="K1379" s="137">
        <v>1210</v>
      </c>
      <c r="L1379" s="132" t="s">
        <v>112</v>
      </c>
      <c r="M1379" s="138" t="s">
        <v>582</v>
      </c>
      <c r="N1379" s="210">
        <f>IF(Tabela2[[#This Row],[Tipo]]="matriz",VLOOKUP(Tabela2[[#This Row],[N. de ordem]],Estatísticas!$A$66:$B$1048576,2,FALSE),"")</f>
        <v>0</v>
      </c>
    </row>
    <row r="1380" spans="2:14" ht="45.75" hidden="1">
      <c r="B1380" s="352">
        <v>439</v>
      </c>
      <c r="C1380" s="132" t="s">
        <v>1608</v>
      </c>
      <c r="D1380" s="132" t="s">
        <v>180</v>
      </c>
      <c r="E1380" s="132" t="s">
        <v>2054</v>
      </c>
      <c r="F1380" s="132"/>
      <c r="G1380" s="135" t="s">
        <v>589</v>
      </c>
      <c r="H1380" s="204" t="str">
        <f>IF(Tabela2[[#This Row],[Valor já contrado (matriz)]]=0,"Prevista","Em contratação")</f>
        <v>Prevista</v>
      </c>
      <c r="I1380" s="132" t="s">
        <v>2055</v>
      </c>
      <c r="J1380" s="132">
        <v>344</v>
      </c>
      <c r="K1380" s="137">
        <v>1853.72</v>
      </c>
      <c r="L1380" s="132" t="s">
        <v>112</v>
      </c>
      <c r="M1380" s="138" t="s">
        <v>582</v>
      </c>
      <c r="N1380" s="210">
        <f>IF(Tabela2[[#This Row],[Tipo]]="matriz",VLOOKUP(Tabela2[[#This Row],[N. de ordem]],Estatísticas!$A$66:$B$1048576,2,FALSE),"")</f>
        <v>0</v>
      </c>
    </row>
    <row r="1381" spans="2:14" ht="45.75" hidden="1">
      <c r="B1381" s="352">
        <v>440</v>
      </c>
      <c r="C1381" s="132" t="s">
        <v>953</v>
      </c>
      <c r="D1381" s="132" t="s">
        <v>180</v>
      </c>
      <c r="E1381" s="132" t="s">
        <v>2054</v>
      </c>
      <c r="F1381" s="132"/>
      <c r="G1381" s="135" t="s">
        <v>589</v>
      </c>
      <c r="H1381" s="204" t="str">
        <f>IF(Tabela2[[#This Row],[Valor já contrado (matriz)]]=0,"Prevista","Em contratação")</f>
        <v>Prevista</v>
      </c>
      <c r="I1381" s="132" t="s">
        <v>2055</v>
      </c>
      <c r="J1381" s="132">
        <v>148</v>
      </c>
      <c r="K1381" s="137">
        <v>914.76</v>
      </c>
      <c r="L1381" s="132" t="s">
        <v>112</v>
      </c>
      <c r="M1381" s="138" t="s">
        <v>582</v>
      </c>
      <c r="N1381" s="210">
        <f>IF(Tabela2[[#This Row],[Tipo]]="matriz",VLOOKUP(Tabela2[[#This Row],[N. de ordem]],Estatísticas!$A$66:$B$1048576,2,FALSE),"")</f>
        <v>0</v>
      </c>
    </row>
    <row r="1382" spans="2:14" ht="45.75" hidden="1">
      <c r="B1382" s="352">
        <v>441</v>
      </c>
      <c r="C1382" s="132" t="s">
        <v>965</v>
      </c>
      <c r="D1382" s="132" t="s">
        <v>180</v>
      </c>
      <c r="E1382" s="132" t="s">
        <v>2054</v>
      </c>
      <c r="F1382" s="132"/>
      <c r="G1382" s="135" t="s">
        <v>589</v>
      </c>
      <c r="H1382" s="204" t="str">
        <f>IF(Tabela2[[#This Row],[Valor já contrado (matriz)]]=0,"Prevista","Em contratação")</f>
        <v>Prevista</v>
      </c>
      <c r="I1382" s="132" t="s">
        <v>2055</v>
      </c>
      <c r="J1382" s="132">
        <v>212</v>
      </c>
      <c r="K1382" s="137">
        <v>1306.8</v>
      </c>
      <c r="L1382" s="132" t="s">
        <v>112</v>
      </c>
      <c r="M1382" s="138" t="s">
        <v>582</v>
      </c>
      <c r="N1382" s="210">
        <f>IF(Tabela2[[#This Row],[Tipo]]="matriz",VLOOKUP(Tabela2[[#This Row],[N. de ordem]],Estatísticas!$A$66:$B$1048576,2,FALSE),"")</f>
        <v>0</v>
      </c>
    </row>
    <row r="1383" spans="2:14" ht="45.75" hidden="1">
      <c r="B1383" s="352">
        <v>442</v>
      </c>
      <c r="C1383" s="132" t="s">
        <v>997</v>
      </c>
      <c r="D1383" s="132" t="s">
        <v>180</v>
      </c>
      <c r="E1383" s="132" t="s">
        <v>2054</v>
      </c>
      <c r="F1383" s="132"/>
      <c r="G1383" s="135" t="s">
        <v>589</v>
      </c>
      <c r="H1383" s="204" t="str">
        <f>IF(Tabela2[[#This Row],[Valor já contrado (matriz)]]=0,"Prevista","Em contratação")</f>
        <v>Prevista</v>
      </c>
      <c r="I1383" s="132" t="s">
        <v>2055</v>
      </c>
      <c r="J1383" s="132">
        <v>118</v>
      </c>
      <c r="K1383" s="137">
        <v>1093.49</v>
      </c>
      <c r="L1383" s="132" t="s">
        <v>112</v>
      </c>
      <c r="M1383" s="138" t="s">
        <v>582</v>
      </c>
      <c r="N1383" s="210">
        <f>IF(Tabela2[[#This Row],[Tipo]]="matriz",VLOOKUP(Tabela2[[#This Row],[N. de ordem]],Estatísticas!$A$66:$B$1048576,2,FALSE),"")</f>
        <v>0</v>
      </c>
    </row>
    <row r="1384" spans="2:14" ht="45.75" hidden="1">
      <c r="B1384" s="352">
        <v>443</v>
      </c>
      <c r="C1384" s="132" t="s">
        <v>972</v>
      </c>
      <c r="D1384" s="132" t="s">
        <v>180</v>
      </c>
      <c r="E1384" s="132" t="s">
        <v>2054</v>
      </c>
      <c r="F1384" s="139"/>
      <c r="G1384" s="135" t="s">
        <v>589</v>
      </c>
      <c r="H1384" s="204" t="str">
        <f>IF(Tabela2[[#This Row],[Valor já contrado (matriz)]]=0,"Prevista","Em contratação")</f>
        <v>Prevista</v>
      </c>
      <c r="I1384" s="132" t="s">
        <v>2055</v>
      </c>
      <c r="J1384" s="132">
        <v>160</v>
      </c>
      <c r="K1384" s="137">
        <v>912.73</v>
      </c>
      <c r="L1384" s="132" t="s">
        <v>112</v>
      </c>
      <c r="M1384" s="138" t="s">
        <v>582</v>
      </c>
      <c r="N1384" s="210">
        <f>IF(Tabela2[[#This Row],[Tipo]]="matriz",VLOOKUP(Tabela2[[#This Row],[N. de ordem]],Estatísticas!$A$66:$B$1048576,2,FALSE),"")</f>
        <v>0</v>
      </c>
    </row>
    <row r="1385" spans="2:14" ht="45.75" hidden="1">
      <c r="B1385" s="352">
        <v>444</v>
      </c>
      <c r="C1385" s="132" t="s">
        <v>974</v>
      </c>
      <c r="D1385" s="132" t="s">
        <v>180</v>
      </c>
      <c r="E1385" s="132" t="s">
        <v>2054</v>
      </c>
      <c r="F1385" s="132"/>
      <c r="G1385" s="135" t="s">
        <v>589</v>
      </c>
      <c r="H1385" s="204" t="str">
        <f>IF(Tabela2[[#This Row],[Valor já contrado (matriz)]]=0,"Prevista","Em contratação")</f>
        <v>Em contratação</v>
      </c>
      <c r="I1385" s="132" t="s">
        <v>2055</v>
      </c>
      <c r="J1385" s="132">
        <v>162</v>
      </c>
      <c r="K1385" s="137">
        <v>1195.72</v>
      </c>
      <c r="L1385" s="132" t="s">
        <v>112</v>
      </c>
      <c r="M1385" s="138" t="s">
        <v>582</v>
      </c>
      <c r="N1385" s="210">
        <f>IF(Tabela2[[#This Row],[Tipo]]="matriz",VLOOKUP(Tabela2[[#This Row],[N. de ordem]],Estatísticas!$A$66:$B$1048576,2,FALSE),"")</f>
        <v>1197</v>
      </c>
    </row>
    <row r="1386" spans="2:14" ht="45.75" hidden="1">
      <c r="B1386" s="352">
        <v>444</v>
      </c>
      <c r="C1386" s="132" t="s">
        <v>974</v>
      </c>
      <c r="D1386" s="132" t="s">
        <v>180</v>
      </c>
      <c r="E1386" s="132" t="s">
        <v>2054</v>
      </c>
      <c r="F1386" s="132" t="s">
        <v>2064</v>
      </c>
      <c r="G1386" s="135" t="s">
        <v>605</v>
      </c>
      <c r="H1386" s="204" t="str">
        <f>IF(Tabela2[[#This Row],[Valor já contrado (matriz)]]=0,"Prevista","Em contratação")</f>
        <v>Em contratação</v>
      </c>
      <c r="I1386" s="132" t="s">
        <v>2055</v>
      </c>
      <c r="J1386" s="132">
        <v>300</v>
      </c>
      <c r="K1386" s="137">
        <v>1197</v>
      </c>
      <c r="L1386" s="132" t="s">
        <v>112</v>
      </c>
      <c r="M1386" s="138" t="s">
        <v>582</v>
      </c>
      <c r="N1386" s="210" t="str">
        <f>IF(Tabela2[[#This Row],[Tipo]]="matriz",VLOOKUP(Tabela2[[#This Row],[N. de ordem]],Estatísticas!$A$66:$B$1048576,2,FALSE),"")</f>
        <v/>
      </c>
    </row>
    <row r="1387" spans="2:14" ht="45.75" hidden="1">
      <c r="B1387" s="352">
        <v>445</v>
      </c>
      <c r="C1387" s="132" t="s">
        <v>980</v>
      </c>
      <c r="D1387" s="132" t="s">
        <v>180</v>
      </c>
      <c r="E1387" s="132" t="s">
        <v>2054</v>
      </c>
      <c r="F1387" s="132"/>
      <c r="G1387" s="135" t="s">
        <v>589</v>
      </c>
      <c r="H1387" s="204" t="str">
        <f>IF(Tabela2[[#This Row],[Valor já contrado (matriz)]]=0,"Prevista","Em contratação")</f>
        <v>Prevista</v>
      </c>
      <c r="I1387" s="132" t="s">
        <v>2055</v>
      </c>
      <c r="J1387" s="132">
        <v>100</v>
      </c>
      <c r="K1387" s="137">
        <v>618.54999999999995</v>
      </c>
      <c r="L1387" s="132" t="s">
        <v>112</v>
      </c>
      <c r="M1387" s="138" t="s">
        <v>582</v>
      </c>
      <c r="N1387" s="210">
        <f>IF(Tabela2[[#This Row],[Tipo]]="matriz",VLOOKUP(Tabela2[[#This Row],[N. de ordem]],Estatísticas!$A$66:$B$1048576,2,FALSE),"")</f>
        <v>0</v>
      </c>
    </row>
    <row r="1388" spans="2:14" ht="45.75" hidden="1">
      <c r="B1388" s="352">
        <v>446</v>
      </c>
      <c r="C1388" s="132" t="s">
        <v>1848</v>
      </c>
      <c r="D1388" s="132" t="s">
        <v>180</v>
      </c>
      <c r="E1388" s="132" t="s">
        <v>2054</v>
      </c>
      <c r="F1388" s="132"/>
      <c r="G1388" s="135" t="s">
        <v>589</v>
      </c>
      <c r="H1388" s="204" t="str">
        <f>IF(Tabela2[[#This Row],[Valor já contrado (matriz)]]=0,"Prevista","Em contratação")</f>
        <v>Prevista</v>
      </c>
      <c r="I1388" s="132" t="s">
        <v>2055</v>
      </c>
      <c r="J1388" s="132">
        <v>82</v>
      </c>
      <c r="K1388" s="137">
        <v>506.17</v>
      </c>
      <c r="L1388" s="132" t="s">
        <v>112</v>
      </c>
      <c r="M1388" s="138" t="s">
        <v>582</v>
      </c>
      <c r="N1388" s="210">
        <f>IF(Tabela2[[#This Row],[Tipo]]="matriz",VLOOKUP(Tabela2[[#This Row],[N. de ordem]],Estatísticas!$A$66:$B$1048576,2,FALSE),"")</f>
        <v>0</v>
      </c>
    </row>
    <row r="1389" spans="2:14" ht="45.75" hidden="1">
      <c r="B1389" s="352">
        <v>447</v>
      </c>
      <c r="C1389" s="132" t="s">
        <v>995</v>
      </c>
      <c r="D1389" s="132" t="s">
        <v>180</v>
      </c>
      <c r="E1389" s="132" t="s">
        <v>2054</v>
      </c>
      <c r="F1389" s="139"/>
      <c r="G1389" s="135" t="s">
        <v>589</v>
      </c>
      <c r="H1389" s="204" t="str">
        <f>IF(Tabela2[[#This Row],[Valor já contrado (matriz)]]=0,"Prevista","Em contratação")</f>
        <v>Em contratação</v>
      </c>
      <c r="I1389" s="132" t="s">
        <v>2055</v>
      </c>
      <c r="J1389" s="132">
        <v>98</v>
      </c>
      <c r="K1389" s="137">
        <v>1302.73</v>
      </c>
      <c r="L1389" s="132" t="s">
        <v>112</v>
      </c>
      <c r="M1389" s="138" t="s">
        <v>582</v>
      </c>
      <c r="N1389" s="210">
        <f>IF(Tabela2[[#This Row],[Tipo]]="matriz",VLOOKUP(Tabela2[[#This Row],[N. de ordem]],Estatísticas!$A$66:$B$1048576,2,FALSE),"")</f>
        <v>1173.5999999999999</v>
      </c>
    </row>
    <row r="1390" spans="2:14" ht="45.75" hidden="1">
      <c r="B1390" s="352">
        <v>447</v>
      </c>
      <c r="C1390" s="132" t="s">
        <v>995</v>
      </c>
      <c r="D1390" s="132" t="s">
        <v>180</v>
      </c>
      <c r="E1390" s="132" t="s">
        <v>2054</v>
      </c>
      <c r="F1390" s="139" t="s">
        <v>2065</v>
      </c>
      <c r="G1390" s="135" t="s">
        <v>605</v>
      </c>
      <c r="H1390" s="204" t="str">
        <f>IF(Tabela2[[#This Row],[Valor já contrado (matriz)]]=0,"Prevista","Em contratação")</f>
        <v>Em contratação</v>
      </c>
      <c r="I1390" s="132" t="s">
        <v>2055</v>
      </c>
      <c r="J1390" s="132">
        <v>240</v>
      </c>
      <c r="K1390" s="137">
        <v>1173.5999999999999</v>
      </c>
      <c r="L1390" s="132" t="s">
        <v>112</v>
      </c>
      <c r="M1390" s="138" t="s">
        <v>582</v>
      </c>
      <c r="N1390" s="210" t="str">
        <f>IF(Tabela2[[#This Row],[Tipo]]="matriz",VLOOKUP(Tabela2[[#This Row],[N. de ordem]],Estatísticas!$A$66:$B$1048576,2,FALSE),"")</f>
        <v/>
      </c>
    </row>
    <row r="1391" spans="2:14" ht="45.75" hidden="1">
      <c r="B1391" s="352">
        <v>448</v>
      </c>
      <c r="C1391" s="132" t="s">
        <v>2066</v>
      </c>
      <c r="D1391" s="132" t="s">
        <v>180</v>
      </c>
      <c r="E1391" s="132" t="s">
        <v>2054</v>
      </c>
      <c r="F1391" s="139"/>
      <c r="G1391" s="135" t="s">
        <v>589</v>
      </c>
      <c r="H1391" s="204" t="str">
        <f>IF(Tabela2[[#This Row],[Valor já contrado (matriz)]]=0,"Prevista","Em contratação")</f>
        <v>Em contratação</v>
      </c>
      <c r="I1391" s="132" t="s">
        <v>2055</v>
      </c>
      <c r="J1391" s="132">
        <v>240</v>
      </c>
      <c r="K1391" s="137">
        <v>1290.96</v>
      </c>
      <c r="L1391" s="132" t="s">
        <v>112</v>
      </c>
      <c r="M1391" s="138" t="s">
        <v>582</v>
      </c>
      <c r="N1391" s="210">
        <f>IF(Tabela2[[#This Row],[Tipo]]="matriz",VLOOKUP(Tabela2[[#This Row],[N. de ordem]],Estatísticas!$A$66:$B$1048576,2,FALSE),"")</f>
        <v>1560</v>
      </c>
    </row>
    <row r="1392" spans="2:14" ht="45.75" hidden="1">
      <c r="B1392" s="352">
        <v>448</v>
      </c>
      <c r="C1392" s="132" t="s">
        <v>2066</v>
      </c>
      <c r="D1392" s="132" t="s">
        <v>180</v>
      </c>
      <c r="E1392" s="132" t="s">
        <v>2054</v>
      </c>
      <c r="F1392" s="139" t="s">
        <v>2067</v>
      </c>
      <c r="G1392" s="135" t="s">
        <v>605</v>
      </c>
      <c r="H1392" s="204" t="str">
        <f>IF(Tabela2[[#This Row],[Valor já contrado (matriz)]]=0,"Prevista","Em contratação")</f>
        <v>Em contratação</v>
      </c>
      <c r="I1392" s="132" t="s">
        <v>2055</v>
      </c>
      <c r="J1392" s="133">
        <v>240</v>
      </c>
      <c r="K1392" s="136">
        <v>1560</v>
      </c>
      <c r="L1392" s="132" t="s">
        <v>112</v>
      </c>
      <c r="M1392" s="138" t="s">
        <v>582</v>
      </c>
      <c r="N1392" s="210" t="str">
        <f>IF(Tabela2[[#This Row],[Tipo]]="matriz",VLOOKUP(Tabela2[[#This Row],[N. de ordem]],Estatísticas!$A$66:$B$1048576,2,FALSE),"")</f>
        <v/>
      </c>
    </row>
    <row r="1393" spans="2:14" ht="45.75" hidden="1">
      <c r="B1393" s="352">
        <v>449</v>
      </c>
      <c r="C1393" s="204" t="s">
        <v>857</v>
      </c>
      <c r="D1393" s="204" t="s">
        <v>180</v>
      </c>
      <c r="E1393" s="204" t="s">
        <v>2068</v>
      </c>
      <c r="F1393" s="204" t="s">
        <v>2069</v>
      </c>
      <c r="G1393" s="204" t="s">
        <v>605</v>
      </c>
      <c r="H1393" s="204" t="s">
        <v>566</v>
      </c>
      <c r="I1393" s="204" t="s">
        <v>2070</v>
      </c>
      <c r="J1393" s="204" t="s">
        <v>2071</v>
      </c>
      <c r="K1393" s="204">
        <v>1260</v>
      </c>
      <c r="L1393" s="204" t="s">
        <v>112</v>
      </c>
      <c r="M1393" s="212" t="s">
        <v>582</v>
      </c>
      <c r="N1393" s="210" t="str">
        <f>IF(Tabela2[[#This Row],[Tipo]]="matriz",VLOOKUP(Tabela2[[#This Row],[N. de ordem]],Estatísticas!$A$66:$B$1048576,2,FALSE),"")</f>
        <v/>
      </c>
    </row>
    <row r="1394" spans="2:14" ht="45.75" hidden="1">
      <c r="B1394" s="352">
        <v>449</v>
      </c>
      <c r="C1394" s="204" t="s">
        <v>857</v>
      </c>
      <c r="D1394" s="204" t="s">
        <v>180</v>
      </c>
      <c r="E1394" s="204" t="s">
        <v>2072</v>
      </c>
      <c r="F1394" s="204" t="s">
        <v>2073</v>
      </c>
      <c r="G1394" s="204" t="s">
        <v>605</v>
      </c>
      <c r="H1394" s="204" t="s">
        <v>566</v>
      </c>
      <c r="I1394" s="204" t="s">
        <v>2070</v>
      </c>
      <c r="J1394" s="204" t="s">
        <v>2074</v>
      </c>
      <c r="K1394" s="204">
        <v>2220</v>
      </c>
      <c r="L1394" s="204" t="s">
        <v>112</v>
      </c>
      <c r="M1394" s="212" t="s">
        <v>582</v>
      </c>
      <c r="N1394" s="210" t="str">
        <f>IF(Tabela2[[#This Row],[Tipo]]="matriz",VLOOKUP(Tabela2[[#This Row],[N. de ordem]],Estatísticas!$A$66:$B$1048576,2,FALSE),"")</f>
        <v/>
      </c>
    </row>
    <row r="1395" spans="2:14" ht="106.5" hidden="1">
      <c r="B1395" s="352">
        <v>449</v>
      </c>
      <c r="C1395" s="132" t="s">
        <v>857</v>
      </c>
      <c r="D1395" s="132" t="s">
        <v>180</v>
      </c>
      <c r="E1395" s="132" t="s">
        <v>2075</v>
      </c>
      <c r="F1395" s="139"/>
      <c r="G1395" s="135" t="s">
        <v>605</v>
      </c>
      <c r="H1395" s="132" t="s">
        <v>2076</v>
      </c>
      <c r="I1395" s="132" t="s">
        <v>2077</v>
      </c>
      <c r="J1395" s="135" t="s">
        <v>2078</v>
      </c>
      <c r="K1395" s="137">
        <v>2783</v>
      </c>
      <c r="L1395" s="135" t="s">
        <v>112</v>
      </c>
      <c r="M1395" s="138" t="s">
        <v>582</v>
      </c>
      <c r="N1395" s="210" t="str">
        <f>IF(Tabela2[[#This Row],[Tipo]]="matriz",VLOOKUP(Tabela2[[#This Row],[N. de ordem]],Estatísticas!$A$66:$B$1048576,2,FALSE),"")</f>
        <v/>
      </c>
    </row>
    <row r="1396" spans="2:14" ht="106.5" hidden="1">
      <c r="B1396" s="352">
        <v>450</v>
      </c>
      <c r="C1396" s="132" t="s">
        <v>861</v>
      </c>
      <c r="D1396" s="132" t="s">
        <v>180</v>
      </c>
      <c r="E1396" s="132" t="s">
        <v>2075</v>
      </c>
      <c r="F1396" s="135"/>
      <c r="G1396" s="135" t="s">
        <v>589</v>
      </c>
      <c r="H1396" s="204" t="str">
        <f>IF(Tabela2[[#This Row],[Valor já contrado (matriz)]]=0,"Prevista","Em contratação")</f>
        <v>Em contratação</v>
      </c>
      <c r="I1396" s="132" t="s">
        <v>2077</v>
      </c>
      <c r="J1396" s="135" t="s">
        <v>2079</v>
      </c>
      <c r="K1396" s="137">
        <v>9457.36</v>
      </c>
      <c r="L1396" s="135" t="s">
        <v>112</v>
      </c>
      <c r="M1396" s="138" t="s">
        <v>582</v>
      </c>
      <c r="N1396" s="210">
        <f>IF(Tabela2[[#This Row],[Tipo]]="matriz",VLOOKUP(Tabela2[[#This Row],[N. de ordem]],Estatísticas!$A$66:$B$1048576,2,FALSE),"")</f>
        <v>9408</v>
      </c>
    </row>
    <row r="1397" spans="2:14" ht="106.5" hidden="1">
      <c r="B1397" s="352">
        <v>450</v>
      </c>
      <c r="C1397" s="132" t="s">
        <v>861</v>
      </c>
      <c r="D1397" s="132" t="s">
        <v>180</v>
      </c>
      <c r="E1397" s="132" t="s">
        <v>2075</v>
      </c>
      <c r="F1397" s="135" t="s">
        <v>2080</v>
      </c>
      <c r="G1397" s="135" t="s">
        <v>605</v>
      </c>
      <c r="H1397" s="132" t="s">
        <v>626</v>
      </c>
      <c r="I1397" s="132" t="s">
        <v>2077</v>
      </c>
      <c r="J1397" s="135" t="s">
        <v>2081</v>
      </c>
      <c r="K1397" s="137">
        <v>9408</v>
      </c>
      <c r="L1397" s="135" t="s">
        <v>112</v>
      </c>
      <c r="M1397" s="138" t="s">
        <v>582</v>
      </c>
      <c r="N1397" s="210" t="str">
        <f>IF(Tabela2[[#This Row],[Tipo]]="matriz",VLOOKUP(Tabela2[[#This Row],[N. de ordem]],Estatísticas!$A$66:$B$1048576,2,FALSE),"")</f>
        <v/>
      </c>
    </row>
    <row r="1398" spans="2:14" ht="91.5" hidden="1">
      <c r="B1398" s="352">
        <v>451</v>
      </c>
      <c r="C1398" s="132" t="s">
        <v>1033</v>
      </c>
      <c r="D1398" s="132" t="s">
        <v>180</v>
      </c>
      <c r="E1398" s="132" t="s">
        <v>2075</v>
      </c>
      <c r="F1398" s="139"/>
      <c r="G1398" s="135" t="s">
        <v>589</v>
      </c>
      <c r="H1398" s="204" t="str">
        <f>IF(Tabela2[[#This Row],[Valor já contrado (matriz)]]=0,"Prevista","Em contratação")</f>
        <v>Em contratação</v>
      </c>
      <c r="I1398" s="132" t="s">
        <v>2077</v>
      </c>
      <c r="J1398" s="132" t="s">
        <v>2082</v>
      </c>
      <c r="K1398" s="137">
        <v>6116.07</v>
      </c>
      <c r="L1398" s="132" t="s">
        <v>112</v>
      </c>
      <c r="M1398" s="138" t="s">
        <v>582</v>
      </c>
      <c r="N1398" s="210">
        <f>IF(Tabela2[[#This Row],[Tipo]]="matriz",VLOOKUP(Tabela2[[#This Row],[N. de ordem]],Estatísticas!$A$66:$B$1048576,2,FALSE),"")</f>
        <v>4581</v>
      </c>
    </row>
    <row r="1399" spans="2:14" ht="91.5" hidden="1">
      <c r="B1399" s="352">
        <v>451</v>
      </c>
      <c r="C1399" s="132" t="s">
        <v>1033</v>
      </c>
      <c r="D1399" s="132" t="s">
        <v>180</v>
      </c>
      <c r="E1399" s="132" t="s">
        <v>2075</v>
      </c>
      <c r="F1399" s="132" t="s">
        <v>2083</v>
      </c>
      <c r="G1399" s="135" t="s">
        <v>605</v>
      </c>
      <c r="H1399" s="132" t="s">
        <v>626</v>
      </c>
      <c r="I1399" s="132" t="s">
        <v>2077</v>
      </c>
      <c r="J1399" s="132" t="s">
        <v>2084</v>
      </c>
      <c r="K1399" s="137">
        <v>4581</v>
      </c>
      <c r="L1399" s="132" t="s">
        <v>112</v>
      </c>
      <c r="M1399" s="138" t="s">
        <v>582</v>
      </c>
      <c r="N1399" s="210" t="str">
        <f>IF(Tabela2[[#This Row],[Tipo]]="matriz",VLOOKUP(Tabela2[[#This Row],[N. de ordem]],Estatísticas!$A$66:$B$1048576,2,FALSE),"")</f>
        <v/>
      </c>
    </row>
    <row r="1400" spans="2:14" ht="45.75" hidden="1">
      <c r="B1400" s="352">
        <v>452</v>
      </c>
      <c r="C1400" s="132" t="s">
        <v>1120</v>
      </c>
      <c r="D1400" s="132" t="s">
        <v>180</v>
      </c>
      <c r="E1400" s="132" t="s">
        <v>2075</v>
      </c>
      <c r="F1400" s="135"/>
      <c r="G1400" s="135" t="s">
        <v>589</v>
      </c>
      <c r="H1400" s="204" t="str">
        <f>IF(Tabela2[[#This Row],[Valor já contrado (matriz)]]=0,"Prevista","Em contratação")</f>
        <v>Em contratação</v>
      </c>
      <c r="I1400" s="132" t="s">
        <v>2077</v>
      </c>
      <c r="J1400" s="132" t="s">
        <v>2085</v>
      </c>
      <c r="K1400" s="137">
        <v>3653.23</v>
      </c>
      <c r="L1400" s="132" t="s">
        <v>112</v>
      </c>
      <c r="M1400" s="138" t="s">
        <v>582</v>
      </c>
      <c r="N1400" s="210">
        <f>IF(Tabela2[[#This Row],[Tipo]]="matriz",VLOOKUP(Tabela2[[#This Row],[N. de ordem]],Estatísticas!$A$66:$B$1048576,2,FALSE),"")</f>
        <v>5570</v>
      </c>
    </row>
    <row r="1401" spans="2:14" ht="91.5" hidden="1">
      <c r="B1401" s="352">
        <v>452</v>
      </c>
      <c r="C1401" s="132" t="s">
        <v>1120</v>
      </c>
      <c r="D1401" s="132" t="s">
        <v>180</v>
      </c>
      <c r="E1401" s="132" t="s">
        <v>2075</v>
      </c>
      <c r="F1401" s="135" t="s">
        <v>2086</v>
      </c>
      <c r="G1401" s="135" t="s">
        <v>605</v>
      </c>
      <c r="H1401" s="132" t="s">
        <v>626</v>
      </c>
      <c r="I1401" s="132" t="s">
        <v>2077</v>
      </c>
      <c r="J1401" s="133" t="s">
        <v>2087</v>
      </c>
      <c r="K1401" s="136">
        <v>5570</v>
      </c>
      <c r="L1401" s="132" t="s">
        <v>112</v>
      </c>
      <c r="M1401" s="138" t="s">
        <v>582</v>
      </c>
      <c r="N1401" s="210" t="str">
        <f>IF(Tabela2[[#This Row],[Tipo]]="matriz",VLOOKUP(Tabela2[[#This Row],[N. de ordem]],Estatísticas!$A$66:$B$1048576,2,FALSE),"")</f>
        <v/>
      </c>
    </row>
    <row r="1402" spans="2:14" ht="76.5" hidden="1">
      <c r="B1402" s="352">
        <v>453</v>
      </c>
      <c r="C1402" s="132" t="s">
        <v>1197</v>
      </c>
      <c r="D1402" s="132" t="s">
        <v>180</v>
      </c>
      <c r="E1402" s="132" t="s">
        <v>2075</v>
      </c>
      <c r="F1402" s="132"/>
      <c r="G1402" s="135" t="s">
        <v>589</v>
      </c>
      <c r="H1402" s="204" t="str">
        <f>IF(Tabela2[[#This Row],[Valor já contrado (matriz)]]=0,"Prevista","Em contratação")</f>
        <v>Em contratação</v>
      </c>
      <c r="I1402" s="132" t="s">
        <v>2077</v>
      </c>
      <c r="J1402" s="132" t="s">
        <v>2088</v>
      </c>
      <c r="K1402" s="137">
        <v>3087.32</v>
      </c>
      <c r="L1402" s="132" t="s">
        <v>112</v>
      </c>
      <c r="M1402" s="138" t="s">
        <v>582</v>
      </c>
      <c r="N1402" s="210">
        <f>IF(Tabela2[[#This Row],[Tipo]]="matriz",VLOOKUP(Tabela2[[#This Row],[N. de ordem]],Estatísticas!$A$66:$B$1048576,2,FALSE),"")</f>
        <v>2886.32</v>
      </c>
    </row>
    <row r="1403" spans="2:14" ht="91.5" hidden="1">
      <c r="B1403" s="352">
        <v>453</v>
      </c>
      <c r="C1403" s="132" t="s">
        <v>1197</v>
      </c>
      <c r="D1403" s="132" t="s">
        <v>180</v>
      </c>
      <c r="E1403" s="132" t="s">
        <v>2075</v>
      </c>
      <c r="F1403" s="132" t="s">
        <v>2089</v>
      </c>
      <c r="G1403" s="135" t="s">
        <v>605</v>
      </c>
      <c r="H1403" s="204" t="str">
        <f>IF(Tabela2[[#This Row],[Valor já contrado (matriz)]]=0,"Prevista","Em contratação")</f>
        <v>Em contratação</v>
      </c>
      <c r="I1403" s="132" t="s">
        <v>2077</v>
      </c>
      <c r="J1403" s="132" t="s">
        <v>2090</v>
      </c>
      <c r="K1403" s="137">
        <v>2886.32</v>
      </c>
      <c r="L1403" s="132" t="s">
        <v>112</v>
      </c>
      <c r="M1403" s="138" t="s">
        <v>582</v>
      </c>
      <c r="N1403" s="210" t="str">
        <f>IF(Tabela2[[#This Row],[Tipo]]="matriz",VLOOKUP(Tabela2[[#This Row],[N. de ordem]],Estatísticas!$A$66:$B$1048576,2,FALSE),"")</f>
        <v/>
      </c>
    </row>
    <row r="1404" spans="2:14" ht="91.5" hidden="1">
      <c r="B1404" s="352">
        <v>454</v>
      </c>
      <c r="C1404" s="204" t="s">
        <v>877</v>
      </c>
      <c r="D1404" s="204" t="s">
        <v>180</v>
      </c>
      <c r="E1404" s="204" t="s">
        <v>2075</v>
      </c>
      <c r="F1404" s="204"/>
      <c r="G1404" s="353" t="s">
        <v>589</v>
      </c>
      <c r="H1404" s="204" t="str">
        <f>IF(Tabela2[[#This Row],[Valor já contrado (matriz)]]=0,"Prevista","Em contratação")</f>
        <v>Em contratação</v>
      </c>
      <c r="I1404" s="204" t="s">
        <v>2077</v>
      </c>
      <c r="J1404" s="204" t="s">
        <v>2091</v>
      </c>
      <c r="K1404" s="210">
        <v>1572.76</v>
      </c>
      <c r="L1404" s="204" t="s">
        <v>112</v>
      </c>
      <c r="M1404" s="354" t="s">
        <v>582</v>
      </c>
      <c r="N1404" s="210">
        <f>IF(Tabela2[[#This Row],[Tipo]]="matriz",VLOOKUP(Tabela2[[#This Row],[N. de ordem]],Estatísticas!$A$66:$B$1048576,2,FALSE),"")</f>
        <v>15185</v>
      </c>
    </row>
    <row r="1405" spans="2:14" ht="91.5" hidden="1">
      <c r="B1405" s="352">
        <v>454</v>
      </c>
      <c r="C1405" s="204" t="s">
        <v>877</v>
      </c>
      <c r="D1405" s="204" t="s">
        <v>180</v>
      </c>
      <c r="E1405" s="204" t="s">
        <v>2075</v>
      </c>
      <c r="F1405" s="204" t="s">
        <v>2092</v>
      </c>
      <c r="G1405" s="353" t="s">
        <v>605</v>
      </c>
      <c r="H1405" s="204" t="s">
        <v>626</v>
      </c>
      <c r="I1405" s="204" t="s">
        <v>2077</v>
      </c>
      <c r="J1405" s="204" t="s">
        <v>2093</v>
      </c>
      <c r="K1405" s="210">
        <v>15185</v>
      </c>
      <c r="L1405" s="204" t="s">
        <v>112</v>
      </c>
      <c r="M1405" s="354" t="s">
        <v>582</v>
      </c>
      <c r="N1405" s="210" t="str">
        <f>IF(Tabela2[[#This Row],[Tipo]]="matriz",VLOOKUP(Tabela2[[#This Row],[N. de ordem]],Estatísticas!$A$66:$B$1048576,2,FALSE),"")</f>
        <v/>
      </c>
    </row>
    <row r="1406" spans="2:14" ht="91.5" hidden="1">
      <c r="B1406" s="352">
        <v>455</v>
      </c>
      <c r="C1406" s="204" t="s">
        <v>888</v>
      </c>
      <c r="D1406" s="204" t="s">
        <v>180</v>
      </c>
      <c r="E1406" s="204" t="s">
        <v>2075</v>
      </c>
      <c r="F1406" s="204"/>
      <c r="G1406" s="353" t="s">
        <v>589</v>
      </c>
      <c r="H1406" s="204" t="str">
        <f>IF(Tabela2[[#This Row],[Valor já contrado (matriz)]]=0,"Prevista","Em contratação")</f>
        <v>Em contratação</v>
      </c>
      <c r="I1406" s="204" t="s">
        <v>2077</v>
      </c>
      <c r="J1406" s="204" t="s">
        <v>2094</v>
      </c>
      <c r="K1406" s="210">
        <v>7013.16</v>
      </c>
      <c r="L1406" s="204" t="s">
        <v>112</v>
      </c>
      <c r="M1406" s="354" t="s">
        <v>582</v>
      </c>
      <c r="N1406" s="210">
        <f>IF(Tabela2[[#This Row],[Tipo]]="matriz",VLOOKUP(Tabela2[[#This Row],[N. de ordem]],Estatísticas!$A$66:$B$1048576,2,FALSE),"")</f>
        <v>7750</v>
      </c>
    </row>
    <row r="1407" spans="2:14" ht="91.5" hidden="1">
      <c r="B1407" s="352">
        <v>455</v>
      </c>
      <c r="C1407" s="204" t="s">
        <v>888</v>
      </c>
      <c r="D1407" s="204" t="s">
        <v>180</v>
      </c>
      <c r="E1407" s="204" t="s">
        <v>2075</v>
      </c>
      <c r="F1407" s="284" t="s">
        <v>2095</v>
      </c>
      <c r="G1407" s="353" t="s">
        <v>605</v>
      </c>
      <c r="H1407" s="204" t="s">
        <v>626</v>
      </c>
      <c r="I1407" s="204" t="s">
        <v>2077</v>
      </c>
      <c r="J1407" s="213" t="s">
        <v>2096</v>
      </c>
      <c r="K1407" s="214">
        <v>7750</v>
      </c>
      <c r="L1407" s="204" t="s">
        <v>112</v>
      </c>
      <c r="M1407" s="354" t="s">
        <v>582</v>
      </c>
      <c r="N1407" s="210" t="str">
        <f>IF(Tabela2[[#This Row],[Tipo]]="matriz",VLOOKUP(Tabela2[[#This Row],[N. de ordem]],Estatísticas!$A$66:$B$1048576,2,FALSE),"")</f>
        <v/>
      </c>
    </row>
    <row r="1408" spans="2:14" ht="76.5" hidden="1">
      <c r="B1408" s="352">
        <v>456</v>
      </c>
      <c r="C1408" s="204" t="s">
        <v>894</v>
      </c>
      <c r="D1408" s="204" t="s">
        <v>180</v>
      </c>
      <c r="E1408" s="204" t="s">
        <v>2075</v>
      </c>
      <c r="F1408" s="204"/>
      <c r="G1408" s="353" t="s">
        <v>589</v>
      </c>
      <c r="H1408" s="204" t="str">
        <f>IF(Tabela2[[#This Row],[Valor já contrado (matriz)]]=0,"Prevista","Em contratação")</f>
        <v>Em contratação</v>
      </c>
      <c r="I1408" s="204" t="s">
        <v>2077</v>
      </c>
      <c r="J1408" s="204" t="s">
        <v>2097</v>
      </c>
      <c r="K1408" s="210">
        <v>8743.57</v>
      </c>
      <c r="L1408" s="204" t="s">
        <v>112</v>
      </c>
      <c r="M1408" s="354" t="s">
        <v>582</v>
      </c>
      <c r="N1408" s="210">
        <f>IF(Tabela2[[#This Row],[Tipo]]="matriz",VLOOKUP(Tabela2[[#This Row],[N. de ordem]],Estatísticas!$A$66:$B$1048576,2,FALSE),"")</f>
        <v>8344.64</v>
      </c>
    </row>
    <row r="1409" spans="2:14" ht="121.5" hidden="1">
      <c r="B1409" s="352">
        <v>456</v>
      </c>
      <c r="C1409" s="204" t="s">
        <v>894</v>
      </c>
      <c r="D1409" s="204" t="s">
        <v>180</v>
      </c>
      <c r="E1409" s="204" t="s">
        <v>2075</v>
      </c>
      <c r="F1409" s="204" t="s">
        <v>2098</v>
      </c>
      <c r="G1409" s="353" t="s">
        <v>605</v>
      </c>
      <c r="H1409" s="204" t="str">
        <f>IF(Tabela2[[#This Row],[Valor já contrado (matriz)]]=0,"Prevista","Em contratação")</f>
        <v>Em contratação</v>
      </c>
      <c r="I1409" s="204" t="s">
        <v>2077</v>
      </c>
      <c r="J1409" s="204" t="s">
        <v>2099</v>
      </c>
      <c r="K1409" s="210">
        <v>8344.64</v>
      </c>
      <c r="L1409" s="204" t="s">
        <v>112</v>
      </c>
      <c r="M1409" s="354" t="s">
        <v>582</v>
      </c>
      <c r="N1409" s="210" t="str">
        <f>IF(Tabela2[[#This Row],[Tipo]]="matriz",VLOOKUP(Tabela2[[#This Row],[N. de ordem]],Estatísticas!$A$66:$B$1048576,2,FALSE),"")</f>
        <v/>
      </c>
    </row>
    <row r="1410" spans="2:14" ht="91.5" hidden="1">
      <c r="B1410" s="352">
        <v>457</v>
      </c>
      <c r="C1410" s="204" t="s">
        <v>897</v>
      </c>
      <c r="D1410" s="204" t="s">
        <v>180</v>
      </c>
      <c r="E1410" s="204" t="s">
        <v>2075</v>
      </c>
      <c r="F1410" s="353"/>
      <c r="G1410" s="353" t="s">
        <v>589</v>
      </c>
      <c r="H1410" s="204" t="str">
        <f>IF(Tabela2[[#This Row],[Valor já contrado (matriz)]]=0,"Prevista","Em contratação")</f>
        <v>Em contratação</v>
      </c>
      <c r="I1410" s="204" t="s">
        <v>2077</v>
      </c>
      <c r="J1410" s="204" t="s">
        <v>2100</v>
      </c>
      <c r="K1410" s="210">
        <v>3931.05</v>
      </c>
      <c r="L1410" s="204" t="s">
        <v>112</v>
      </c>
      <c r="M1410" s="354" t="s">
        <v>582</v>
      </c>
      <c r="N1410" s="210">
        <f>IF(Tabela2[[#This Row],[Tipo]]="matriz",VLOOKUP(Tabela2[[#This Row],[N. de ordem]],Estatísticas!$A$66:$B$1048576,2,FALSE),"")</f>
        <v>3710.72</v>
      </c>
    </row>
    <row r="1411" spans="2:14" ht="91.5" hidden="1">
      <c r="B1411" s="352">
        <v>457</v>
      </c>
      <c r="C1411" s="204" t="s">
        <v>897</v>
      </c>
      <c r="D1411" s="204" t="s">
        <v>180</v>
      </c>
      <c r="E1411" s="204" t="s">
        <v>2075</v>
      </c>
      <c r="F1411" s="353" t="s">
        <v>2101</v>
      </c>
      <c r="G1411" s="353" t="s">
        <v>605</v>
      </c>
      <c r="H1411" s="204" t="s">
        <v>626</v>
      </c>
      <c r="I1411" s="204" t="s">
        <v>2077</v>
      </c>
      <c r="J1411" s="204" t="s">
        <v>2102</v>
      </c>
      <c r="K1411" s="210">
        <v>3710.72</v>
      </c>
      <c r="L1411" s="204" t="s">
        <v>112</v>
      </c>
      <c r="M1411" s="354" t="s">
        <v>582</v>
      </c>
      <c r="N1411" s="210" t="str">
        <f>IF(Tabela2[[#This Row],[Tipo]]="matriz",VLOOKUP(Tabela2[[#This Row],[N. de ordem]],Estatísticas!$A$66:$B$1048576,2,FALSE),"")</f>
        <v/>
      </c>
    </row>
    <row r="1412" spans="2:14" ht="76.5" hidden="1">
      <c r="B1412" s="352">
        <v>458</v>
      </c>
      <c r="C1412" s="204" t="s">
        <v>900</v>
      </c>
      <c r="D1412" s="204" t="s">
        <v>180</v>
      </c>
      <c r="E1412" s="204" t="s">
        <v>2075</v>
      </c>
      <c r="F1412" s="353"/>
      <c r="G1412" s="353" t="s">
        <v>589</v>
      </c>
      <c r="H1412" s="204" t="str">
        <f>IF(Tabela2[[#This Row],[Valor já contrado (matriz)]]=0,"Prevista","Em contratação")</f>
        <v>Em contratação</v>
      </c>
      <c r="I1412" s="204" t="s">
        <v>2077</v>
      </c>
      <c r="J1412" s="204" t="s">
        <v>2103</v>
      </c>
      <c r="K1412" s="210">
        <v>8817.51</v>
      </c>
      <c r="L1412" s="204" t="s">
        <v>112</v>
      </c>
      <c r="M1412" s="354" t="s">
        <v>582</v>
      </c>
      <c r="N1412" s="210">
        <f>IF(Tabela2[[#This Row],[Tipo]]="matriz",VLOOKUP(Tabela2[[#This Row],[N. de ordem]],Estatísticas!$A$66:$B$1048576,2,FALSE),"")</f>
        <v>5446.7199999999993</v>
      </c>
    </row>
    <row r="1413" spans="2:14" ht="76.5" hidden="1">
      <c r="B1413" s="352">
        <v>458</v>
      </c>
      <c r="C1413" s="204" t="s">
        <v>900</v>
      </c>
      <c r="D1413" s="204" t="s">
        <v>180</v>
      </c>
      <c r="E1413" s="204" t="s">
        <v>2075</v>
      </c>
      <c r="F1413" s="353" t="s">
        <v>2104</v>
      </c>
      <c r="G1413" s="353" t="s">
        <v>605</v>
      </c>
      <c r="H1413" s="204" t="str">
        <f>IF(Tabela2[[#This Row],[Valor já contrado (matriz)]]=0,"Prevista","Em contratação")</f>
        <v>Em contratação</v>
      </c>
      <c r="I1413" s="204" t="s">
        <v>2077</v>
      </c>
      <c r="J1413" s="204" t="s">
        <v>2105</v>
      </c>
      <c r="K1413" s="210">
        <v>2403.1999999999998</v>
      </c>
      <c r="L1413" s="204" t="s">
        <v>112</v>
      </c>
      <c r="M1413" s="354" t="s">
        <v>582</v>
      </c>
      <c r="N1413" s="210" t="str">
        <f>IF(Tabela2[[#This Row],[Tipo]]="matriz",VLOOKUP(Tabela2[[#This Row],[N. de ordem]],Estatísticas!$A$66:$B$1048576,2,FALSE),"")</f>
        <v/>
      </c>
    </row>
    <row r="1414" spans="2:14" ht="76.5" hidden="1">
      <c r="B1414" s="352">
        <v>458</v>
      </c>
      <c r="C1414" s="204" t="s">
        <v>900</v>
      </c>
      <c r="D1414" s="204" t="s">
        <v>180</v>
      </c>
      <c r="E1414" s="204" t="s">
        <v>2075</v>
      </c>
      <c r="F1414" s="353" t="s">
        <v>2106</v>
      </c>
      <c r="G1414" s="353" t="s">
        <v>605</v>
      </c>
      <c r="H1414" s="204" t="str">
        <f>IF(Tabela2[[#This Row],[Valor já contrado (matriz)]]=0,"Prevista","Em contratação")</f>
        <v>Em contratação</v>
      </c>
      <c r="I1414" s="204" t="s">
        <v>2077</v>
      </c>
      <c r="J1414" s="204" t="s">
        <v>2107</v>
      </c>
      <c r="K1414" s="210">
        <v>2403.1999999999998</v>
      </c>
      <c r="L1414" s="204" t="s">
        <v>112</v>
      </c>
      <c r="M1414" s="354" t="s">
        <v>582</v>
      </c>
      <c r="N1414" s="210" t="str">
        <f>IF(Tabela2[[#This Row],[Tipo]]="matriz",VLOOKUP(Tabela2[[#This Row],[N. de ordem]],Estatísticas!$A$66:$B$1048576,2,FALSE),"")</f>
        <v/>
      </c>
    </row>
    <row r="1415" spans="2:14" ht="45.75" hidden="1">
      <c r="B1415" s="352">
        <v>458</v>
      </c>
      <c r="C1415" s="204" t="s">
        <v>900</v>
      </c>
      <c r="D1415" s="204" t="s">
        <v>180</v>
      </c>
      <c r="E1415" s="204" t="s">
        <v>2075</v>
      </c>
      <c r="F1415" s="353" t="s">
        <v>2108</v>
      </c>
      <c r="G1415" s="353" t="s">
        <v>605</v>
      </c>
      <c r="H1415" s="204" t="str">
        <f>IF(Tabela2[[#This Row],[Valor já contrado (matriz)]]=0,"Prevista","Em contratação")</f>
        <v>Em contratação</v>
      </c>
      <c r="I1415" s="204" t="s">
        <v>2077</v>
      </c>
      <c r="J1415" s="204" t="s">
        <v>2109</v>
      </c>
      <c r="K1415" s="210">
        <v>640.32000000000005</v>
      </c>
      <c r="L1415" s="204" t="s">
        <v>112</v>
      </c>
      <c r="M1415" s="354" t="s">
        <v>582</v>
      </c>
      <c r="N1415" s="210" t="str">
        <f>IF(Tabela2[[#This Row],[Tipo]]="matriz",VLOOKUP(Tabela2[[#This Row],[N. de ordem]],Estatísticas!$A$66:$B$1048576,2,FALSE),"")</f>
        <v/>
      </c>
    </row>
    <row r="1416" spans="2:14" ht="45.75" hidden="1">
      <c r="B1416" s="352">
        <v>459</v>
      </c>
      <c r="C1416" s="204" t="s">
        <v>1004</v>
      </c>
      <c r="D1416" s="204" t="s">
        <v>180</v>
      </c>
      <c r="E1416" s="204" t="s">
        <v>2075</v>
      </c>
      <c r="F1416" s="204"/>
      <c r="G1416" s="353" t="s">
        <v>589</v>
      </c>
      <c r="H1416" s="204" t="str">
        <f>IF(Tabela2[[#This Row],[Valor já contrado (matriz)]]=0,"Prevista","Em contratação")</f>
        <v>Em contratação</v>
      </c>
      <c r="I1416" s="204" t="s">
        <v>2077</v>
      </c>
      <c r="J1416" s="204" t="s">
        <v>2110</v>
      </c>
      <c r="K1416" s="210">
        <v>1047.3800000000001</v>
      </c>
      <c r="L1416" s="204" t="s">
        <v>112</v>
      </c>
      <c r="M1416" s="354" t="s">
        <v>582</v>
      </c>
      <c r="N1416" s="210">
        <f>IF(Tabela2[[#This Row],[Tipo]]="matriz",VLOOKUP(Tabela2[[#This Row],[N. de ordem]],Estatísticas!$A$66:$B$1048576,2,FALSE),"")</f>
        <v>4002</v>
      </c>
    </row>
    <row r="1417" spans="2:14" ht="76.5" hidden="1">
      <c r="B1417" s="352">
        <v>459</v>
      </c>
      <c r="C1417" s="204" t="s">
        <v>1004</v>
      </c>
      <c r="D1417" s="204" t="s">
        <v>180</v>
      </c>
      <c r="E1417" s="204" t="s">
        <v>2075</v>
      </c>
      <c r="F1417" s="204" t="s">
        <v>2111</v>
      </c>
      <c r="G1417" s="353" t="s">
        <v>605</v>
      </c>
      <c r="H1417" s="204" t="s">
        <v>626</v>
      </c>
      <c r="I1417" s="204" t="s">
        <v>2077</v>
      </c>
      <c r="J1417" s="204" t="s">
        <v>2112</v>
      </c>
      <c r="K1417" s="210">
        <v>4002</v>
      </c>
      <c r="L1417" s="204" t="s">
        <v>112</v>
      </c>
      <c r="M1417" s="354" t="s">
        <v>582</v>
      </c>
      <c r="N1417" s="210" t="str">
        <f>IF(Tabela2[[#This Row],[Tipo]]="matriz",VLOOKUP(Tabela2[[#This Row],[N. de ordem]],Estatísticas!$A$66:$B$1048576,2,FALSE),"")</f>
        <v/>
      </c>
    </row>
    <row r="1418" spans="2:14" ht="91.5" hidden="1">
      <c r="B1418" s="352">
        <v>460</v>
      </c>
      <c r="C1418" s="204" t="s">
        <v>905</v>
      </c>
      <c r="D1418" s="204" t="s">
        <v>180</v>
      </c>
      <c r="E1418" s="204" t="s">
        <v>2075</v>
      </c>
      <c r="F1418" s="204"/>
      <c r="G1418" s="353" t="s">
        <v>589</v>
      </c>
      <c r="H1418" s="204" t="str">
        <f>IF(Tabela2[[#This Row],[Valor já contrado (matriz)]]=0,"Prevista","Em contratação")</f>
        <v>Em contratação</v>
      </c>
      <c r="I1418" s="204" t="s">
        <v>2077</v>
      </c>
      <c r="J1418" s="204" t="s">
        <v>2113</v>
      </c>
      <c r="K1418" s="210">
        <v>8058.6</v>
      </c>
      <c r="L1418" s="204" t="s">
        <v>112</v>
      </c>
      <c r="M1418" s="354" t="s">
        <v>582</v>
      </c>
      <c r="N1418" s="210">
        <f>IF(Tabela2[[#This Row],[Tipo]]="matriz",VLOOKUP(Tabela2[[#This Row],[N. de ordem]],Estatísticas!$A$66:$B$1048576,2,FALSE),"")</f>
        <v>15456</v>
      </c>
    </row>
    <row r="1419" spans="2:14" ht="91.5" hidden="1">
      <c r="B1419" s="352">
        <v>460</v>
      </c>
      <c r="C1419" s="204" t="s">
        <v>905</v>
      </c>
      <c r="D1419" s="204" t="s">
        <v>180</v>
      </c>
      <c r="E1419" s="204" t="s">
        <v>2075</v>
      </c>
      <c r="F1419" s="204" t="s">
        <v>2114</v>
      </c>
      <c r="G1419" s="353" t="s">
        <v>605</v>
      </c>
      <c r="H1419" s="204" t="s">
        <v>626</v>
      </c>
      <c r="I1419" s="204" t="s">
        <v>2077</v>
      </c>
      <c r="J1419" s="204" t="s">
        <v>2115</v>
      </c>
      <c r="K1419" s="210">
        <v>15456</v>
      </c>
      <c r="L1419" s="204" t="s">
        <v>112</v>
      </c>
      <c r="M1419" s="354" t="s">
        <v>582</v>
      </c>
      <c r="N1419" s="210" t="str">
        <f>IF(Tabela2[[#This Row],[Tipo]]="matriz",VLOOKUP(Tabela2[[#This Row],[N. de ordem]],Estatísticas!$A$66:$B$1048576,2,FALSE),"")</f>
        <v/>
      </c>
    </row>
    <row r="1420" spans="2:14" ht="91.5" hidden="1">
      <c r="B1420" s="352">
        <v>461</v>
      </c>
      <c r="C1420" s="204" t="s">
        <v>1006</v>
      </c>
      <c r="D1420" s="204" t="s">
        <v>180</v>
      </c>
      <c r="E1420" s="204" t="s">
        <v>2075</v>
      </c>
      <c r="F1420" s="204"/>
      <c r="G1420" s="353" t="s">
        <v>589</v>
      </c>
      <c r="H1420" s="204" t="str">
        <f>IF(Tabela2[[#This Row],[Valor já contrado (matriz)]]=0,"Prevista","Em contratação")</f>
        <v>Em contratação</v>
      </c>
      <c r="I1420" s="204" t="s">
        <v>2077</v>
      </c>
      <c r="J1420" s="204" t="s">
        <v>2116</v>
      </c>
      <c r="K1420" s="210">
        <v>7832.33</v>
      </c>
      <c r="L1420" s="204" t="s">
        <v>112</v>
      </c>
      <c r="M1420" s="354" t="s">
        <v>582</v>
      </c>
      <c r="N1420" s="210">
        <f>IF(Tabela2[[#This Row],[Tipo]]="matriz",VLOOKUP(Tabela2[[#This Row],[N. de ordem]],Estatísticas!$A$66:$B$1048576,2,FALSE),"")</f>
        <v>5040</v>
      </c>
    </row>
    <row r="1421" spans="2:14" ht="91.5" hidden="1">
      <c r="B1421" s="352">
        <v>461</v>
      </c>
      <c r="C1421" s="204" t="s">
        <v>1006</v>
      </c>
      <c r="D1421" s="204" t="s">
        <v>180</v>
      </c>
      <c r="E1421" s="204" t="s">
        <v>2075</v>
      </c>
      <c r="F1421" s="204" t="s">
        <v>2117</v>
      </c>
      <c r="G1421" s="353" t="s">
        <v>605</v>
      </c>
      <c r="H1421" s="204" t="str">
        <f>IF(Tabela2[[#This Row],[Valor já contrado (matriz)]]=0,"Prevista","Em contratação")</f>
        <v>Em contratação</v>
      </c>
      <c r="I1421" s="204" t="s">
        <v>2077</v>
      </c>
      <c r="J1421" s="204" t="s">
        <v>2118</v>
      </c>
      <c r="K1421" s="210">
        <v>3030</v>
      </c>
      <c r="L1421" s="204" t="s">
        <v>112</v>
      </c>
      <c r="M1421" s="354" t="s">
        <v>582</v>
      </c>
      <c r="N1421" s="210" t="str">
        <f>IF(Tabela2[[#This Row],[Tipo]]="matriz",VLOOKUP(Tabela2[[#This Row],[N. de ordem]],Estatísticas!$A$66:$B$1048576,2,FALSE),"")</f>
        <v/>
      </c>
    </row>
    <row r="1422" spans="2:14" ht="91.5" hidden="1">
      <c r="B1422" s="352">
        <v>461</v>
      </c>
      <c r="C1422" s="204" t="s">
        <v>1006</v>
      </c>
      <c r="D1422" s="204" t="s">
        <v>180</v>
      </c>
      <c r="E1422" s="204" t="s">
        <v>2075</v>
      </c>
      <c r="F1422" s="204" t="s">
        <v>2119</v>
      </c>
      <c r="G1422" s="353" t="s">
        <v>605</v>
      </c>
      <c r="H1422" s="204" t="str">
        <f>IF(Tabela2[[#This Row],[Valor já contrado (matriz)]]=0,"Prevista","Em contratação")</f>
        <v>Em contratação</v>
      </c>
      <c r="I1422" s="204" t="s">
        <v>2077</v>
      </c>
      <c r="J1422" s="204" t="s">
        <v>2120</v>
      </c>
      <c r="K1422" s="210">
        <v>2010</v>
      </c>
      <c r="L1422" s="204" t="s">
        <v>112</v>
      </c>
      <c r="M1422" s="354" t="s">
        <v>582</v>
      </c>
      <c r="N1422" s="210" t="str">
        <f>IF(Tabela2[[#This Row],[Tipo]]="matriz",VLOOKUP(Tabela2[[#This Row],[N. de ordem]],Estatísticas!$A$66:$B$1048576,2,FALSE),"")</f>
        <v/>
      </c>
    </row>
    <row r="1423" spans="2:14" ht="45.75" hidden="1">
      <c r="B1423" s="352">
        <v>462</v>
      </c>
      <c r="C1423" s="204" t="s">
        <v>1417</v>
      </c>
      <c r="D1423" s="204" t="s">
        <v>180</v>
      </c>
      <c r="E1423" s="213" t="s">
        <v>2075</v>
      </c>
      <c r="F1423" s="211"/>
      <c r="G1423" s="353" t="s">
        <v>589</v>
      </c>
      <c r="H1423" s="204" t="str">
        <f>IF(Tabela2[[#This Row],[Valor já contrado (matriz)]]=0,"Prevista","Em contratação")</f>
        <v>Em contratação</v>
      </c>
      <c r="I1423" s="215" t="s">
        <v>2077</v>
      </c>
      <c r="J1423" s="213" t="s">
        <v>2121</v>
      </c>
      <c r="K1423" s="214">
        <v>4397.1400000000003</v>
      </c>
      <c r="L1423" s="204" t="s">
        <v>112</v>
      </c>
      <c r="M1423" s="354" t="s">
        <v>582</v>
      </c>
      <c r="N1423" s="210">
        <f>IF(Tabela2[[#This Row],[Tipo]]="matriz",VLOOKUP(Tabela2[[#This Row],[N. de ordem]],Estatísticas!$A$66:$B$1048576,2,FALSE),"")</f>
        <v>4717.5</v>
      </c>
    </row>
    <row r="1424" spans="2:14" ht="45.75" hidden="1">
      <c r="B1424" s="352">
        <v>462</v>
      </c>
      <c r="C1424" s="204" t="s">
        <v>1417</v>
      </c>
      <c r="D1424" s="204" t="s">
        <v>180</v>
      </c>
      <c r="E1424" s="204" t="s">
        <v>2075</v>
      </c>
      <c r="F1424" s="204" t="s">
        <v>2122</v>
      </c>
      <c r="G1424" s="353" t="s">
        <v>605</v>
      </c>
      <c r="H1424" s="204" t="s">
        <v>626</v>
      </c>
      <c r="I1424" s="204" t="s">
        <v>2077</v>
      </c>
      <c r="J1424" s="204" t="s">
        <v>2123</v>
      </c>
      <c r="K1424" s="210">
        <v>4717.5</v>
      </c>
      <c r="L1424" s="204" t="s">
        <v>112</v>
      </c>
      <c r="M1424" s="354" t="s">
        <v>582</v>
      </c>
      <c r="N1424" s="210" t="str">
        <f>IF(Tabela2[[#This Row],[Tipo]]="matriz",VLOOKUP(Tabela2[[#This Row],[N. de ordem]],Estatísticas!$A$66:$B$1048576,2,FALSE),"")</f>
        <v/>
      </c>
    </row>
    <row r="1425" spans="2:14" ht="91.5" hidden="1">
      <c r="B1425" s="352">
        <v>463</v>
      </c>
      <c r="C1425" s="204" t="s">
        <v>923</v>
      </c>
      <c r="D1425" s="204" t="s">
        <v>180</v>
      </c>
      <c r="E1425" s="204" t="s">
        <v>2075</v>
      </c>
      <c r="F1425" s="204"/>
      <c r="G1425" s="353" t="s">
        <v>589</v>
      </c>
      <c r="H1425" s="204" t="str">
        <f>IF(Tabela2[[#This Row],[Valor já contrado (matriz)]]=0,"Prevista","Em contratação")</f>
        <v>Em contratação</v>
      </c>
      <c r="I1425" s="204" t="s">
        <v>2077</v>
      </c>
      <c r="J1425" s="204" t="s">
        <v>2124</v>
      </c>
      <c r="K1425" s="210">
        <v>6630.8</v>
      </c>
      <c r="L1425" s="204" t="s">
        <v>112</v>
      </c>
      <c r="M1425" s="354" t="s">
        <v>582</v>
      </c>
      <c r="N1425" s="210">
        <f>IF(Tabela2[[#This Row],[Tipo]]="matriz",VLOOKUP(Tabela2[[#This Row],[N. de ordem]],Estatísticas!$A$66:$B$1048576,2,FALSE),"")</f>
        <v>9900</v>
      </c>
    </row>
    <row r="1426" spans="2:14" ht="91.5" hidden="1">
      <c r="B1426" s="352">
        <v>463</v>
      </c>
      <c r="C1426" s="204" t="s">
        <v>923</v>
      </c>
      <c r="D1426" s="204" t="s">
        <v>180</v>
      </c>
      <c r="E1426" s="204" t="s">
        <v>2075</v>
      </c>
      <c r="F1426" s="204" t="s">
        <v>2125</v>
      </c>
      <c r="G1426" s="353" t="s">
        <v>605</v>
      </c>
      <c r="H1426" s="204" t="str">
        <f>IF(Tabela2[[#This Row],[Valor já contrado (matriz)]]=0,"Prevista","Em contratação")</f>
        <v>Em contratação</v>
      </c>
      <c r="I1426" s="204" t="s">
        <v>2077</v>
      </c>
      <c r="J1426" s="204" t="s">
        <v>2126</v>
      </c>
      <c r="K1426" s="210">
        <v>3300</v>
      </c>
      <c r="L1426" s="204" t="s">
        <v>112</v>
      </c>
      <c r="M1426" s="354" t="s">
        <v>582</v>
      </c>
      <c r="N1426" s="210" t="str">
        <f>IF(Tabela2[[#This Row],[Tipo]]="matriz",VLOOKUP(Tabela2[[#This Row],[N. de ordem]],Estatísticas!$A$66:$B$1048576,2,FALSE),"")</f>
        <v/>
      </c>
    </row>
    <row r="1427" spans="2:14" ht="91.5" hidden="1">
      <c r="B1427" s="352">
        <v>463</v>
      </c>
      <c r="C1427" s="204" t="s">
        <v>923</v>
      </c>
      <c r="D1427" s="204" t="s">
        <v>180</v>
      </c>
      <c r="E1427" s="204" t="s">
        <v>2075</v>
      </c>
      <c r="F1427" s="204" t="s">
        <v>2127</v>
      </c>
      <c r="G1427" s="353" t="s">
        <v>605</v>
      </c>
      <c r="H1427" s="204" t="str">
        <f>IF(Tabela2[[#This Row],[Valor já contrado (matriz)]]=0,"Prevista","Em contratação")</f>
        <v>Em contratação</v>
      </c>
      <c r="I1427" s="204" t="s">
        <v>2077</v>
      </c>
      <c r="J1427" s="204" t="s">
        <v>2128</v>
      </c>
      <c r="K1427" s="210">
        <v>6600</v>
      </c>
      <c r="L1427" s="204" t="s">
        <v>112</v>
      </c>
      <c r="M1427" s="354" t="s">
        <v>582</v>
      </c>
      <c r="N1427" s="210" t="str">
        <f>IF(Tabela2[[#This Row],[Tipo]]="matriz",VLOOKUP(Tabela2[[#This Row],[N. de ordem]],Estatísticas!$A$66:$B$1048576,2,FALSE),"")</f>
        <v/>
      </c>
    </row>
    <row r="1428" spans="2:14" ht="91.5" hidden="1">
      <c r="B1428" s="352">
        <v>464</v>
      </c>
      <c r="C1428" s="204" t="s">
        <v>1005</v>
      </c>
      <c r="D1428" s="204" t="s">
        <v>180</v>
      </c>
      <c r="E1428" s="204" t="s">
        <v>2075</v>
      </c>
      <c r="F1428" s="204"/>
      <c r="G1428" s="353" t="s">
        <v>589</v>
      </c>
      <c r="H1428" s="204" t="str">
        <f>IF(Tabela2[[#This Row],[Valor já contrado (matriz)]]=0,"Prevista","Em contratação")</f>
        <v>Em contratação</v>
      </c>
      <c r="I1428" s="204" t="s">
        <v>2077</v>
      </c>
      <c r="J1428" s="204" t="s">
        <v>2129</v>
      </c>
      <c r="K1428" s="210">
        <v>5597.94</v>
      </c>
      <c r="L1428" s="204" t="s">
        <v>112</v>
      </c>
      <c r="M1428" s="354" t="s">
        <v>582</v>
      </c>
      <c r="N1428" s="210">
        <f>IF(Tabela2[[#This Row],[Tipo]]="matriz",VLOOKUP(Tabela2[[#This Row],[N. de ordem]],Estatísticas!$A$66:$B$1048576,2,FALSE),"")</f>
        <v>15530</v>
      </c>
    </row>
    <row r="1429" spans="2:14" ht="91.5" hidden="1">
      <c r="B1429" s="352">
        <v>464</v>
      </c>
      <c r="C1429" s="204" t="s">
        <v>1005</v>
      </c>
      <c r="D1429" s="204" t="s">
        <v>180</v>
      </c>
      <c r="E1429" s="204" t="s">
        <v>2075</v>
      </c>
      <c r="F1429" s="204" t="s">
        <v>2130</v>
      </c>
      <c r="G1429" s="353" t="s">
        <v>605</v>
      </c>
      <c r="H1429" s="204" t="s">
        <v>626</v>
      </c>
      <c r="I1429" s="204" t="s">
        <v>2077</v>
      </c>
      <c r="J1429" s="204" t="s">
        <v>2131</v>
      </c>
      <c r="K1429" s="210">
        <v>15530</v>
      </c>
      <c r="L1429" s="204" t="s">
        <v>112</v>
      </c>
      <c r="M1429" s="354" t="s">
        <v>582</v>
      </c>
      <c r="N1429" s="210" t="str">
        <f>IF(Tabela2[[#This Row],[Tipo]]="matriz",VLOOKUP(Tabela2[[#This Row],[N. de ordem]],Estatísticas!$A$66:$B$1048576,2,FALSE),"")</f>
        <v/>
      </c>
    </row>
    <row r="1430" spans="2:14" ht="91.5" hidden="1">
      <c r="B1430" s="352">
        <v>465</v>
      </c>
      <c r="C1430" s="204" t="s">
        <v>937</v>
      </c>
      <c r="D1430" s="204" t="s">
        <v>180</v>
      </c>
      <c r="E1430" s="204" t="s">
        <v>2075</v>
      </c>
      <c r="F1430" s="353"/>
      <c r="G1430" s="353" t="s">
        <v>589</v>
      </c>
      <c r="H1430" s="204" t="str">
        <f>IF(Tabela2[[#This Row],[Valor já contrado (matriz)]]=0,"Prevista","Em contratação")</f>
        <v>Em contratação</v>
      </c>
      <c r="I1430" s="204" t="s">
        <v>2077</v>
      </c>
      <c r="J1430" s="204" t="s">
        <v>2132</v>
      </c>
      <c r="K1430" s="210">
        <v>2950.59</v>
      </c>
      <c r="L1430" s="204" t="s">
        <v>112</v>
      </c>
      <c r="M1430" s="354" t="s">
        <v>582</v>
      </c>
      <c r="N1430" s="210">
        <f>IF(Tabela2[[#This Row],[Tipo]]="matriz",VLOOKUP(Tabela2[[#This Row],[N. de ordem]],Estatísticas!$A$66:$B$1048576,2,FALSE),"")</f>
        <v>2865</v>
      </c>
    </row>
    <row r="1431" spans="2:14" ht="91.5" hidden="1">
      <c r="B1431" s="352">
        <v>465</v>
      </c>
      <c r="C1431" s="204" t="s">
        <v>937</v>
      </c>
      <c r="D1431" s="204" t="s">
        <v>180</v>
      </c>
      <c r="E1431" s="204" t="s">
        <v>2075</v>
      </c>
      <c r="F1431" s="353" t="s">
        <v>2133</v>
      </c>
      <c r="G1431" s="353" t="s">
        <v>605</v>
      </c>
      <c r="H1431" s="204" t="str">
        <f>IF(Tabela2[[#This Row],[Valor já contrado (matriz)]]=0,"Prevista","Em contratação")</f>
        <v>Em contratação</v>
      </c>
      <c r="I1431" s="204" t="s">
        <v>2077</v>
      </c>
      <c r="J1431" s="204" t="s">
        <v>2134</v>
      </c>
      <c r="K1431" s="210">
        <v>1260</v>
      </c>
      <c r="L1431" s="204" t="s">
        <v>112</v>
      </c>
      <c r="M1431" s="354" t="s">
        <v>582</v>
      </c>
      <c r="N1431" s="210" t="str">
        <f>IF(Tabela2[[#This Row],[Tipo]]="matriz",VLOOKUP(Tabela2[[#This Row],[N. de ordem]],Estatísticas!$A$66:$B$1048576,2,FALSE),"")</f>
        <v/>
      </c>
    </row>
    <row r="1432" spans="2:14" ht="91.5" hidden="1">
      <c r="B1432" s="352">
        <v>465</v>
      </c>
      <c r="C1432" s="204" t="s">
        <v>937</v>
      </c>
      <c r="D1432" s="204" t="s">
        <v>180</v>
      </c>
      <c r="E1432" s="204" t="s">
        <v>2075</v>
      </c>
      <c r="F1432" s="353" t="s">
        <v>2135</v>
      </c>
      <c r="G1432" s="353" t="s">
        <v>605</v>
      </c>
      <c r="H1432" s="204" t="str">
        <f>IF(Tabela2[[#This Row],[Valor já contrado (matriz)]]=0,"Prevista","Em contratação")</f>
        <v>Em contratação</v>
      </c>
      <c r="I1432" s="204" t="s">
        <v>2077</v>
      </c>
      <c r="J1432" s="204" t="s">
        <v>2136</v>
      </c>
      <c r="K1432" s="210">
        <v>1605</v>
      </c>
      <c r="L1432" s="204" t="s">
        <v>112</v>
      </c>
      <c r="M1432" s="354" t="s">
        <v>582</v>
      </c>
      <c r="N1432" s="210" t="str">
        <f>IF(Tabela2[[#This Row],[Tipo]]="matriz",VLOOKUP(Tabela2[[#This Row],[N. de ordem]],Estatísticas!$A$66:$B$1048576,2,FALSE),"")</f>
        <v/>
      </c>
    </row>
    <row r="1433" spans="2:14" ht="91.5" hidden="1">
      <c r="B1433" s="352">
        <v>466</v>
      </c>
      <c r="C1433" s="204" t="s">
        <v>938</v>
      </c>
      <c r="D1433" s="204" t="s">
        <v>180</v>
      </c>
      <c r="E1433" s="204" t="s">
        <v>2075</v>
      </c>
      <c r="F1433" s="204"/>
      <c r="G1433" s="353" t="s">
        <v>589</v>
      </c>
      <c r="H1433" s="204" t="str">
        <f>IF(Tabela2[[#This Row],[Valor já contrado (matriz)]]=0,"Prevista","Em contratação")</f>
        <v>Em contratação</v>
      </c>
      <c r="I1433" s="204" t="s">
        <v>2077</v>
      </c>
      <c r="J1433" s="204" t="s">
        <v>2137</v>
      </c>
      <c r="K1433" s="210">
        <v>15024.09</v>
      </c>
      <c r="L1433" s="204" t="s">
        <v>112</v>
      </c>
      <c r="M1433" s="354" t="s">
        <v>582</v>
      </c>
      <c r="N1433" s="210">
        <f>IF(Tabela2[[#This Row],[Tipo]]="matriz",VLOOKUP(Tabela2[[#This Row],[N. de ordem]],Estatísticas!$A$66:$B$1048576,2,FALSE),"")</f>
        <v>10064</v>
      </c>
    </row>
    <row r="1434" spans="2:14" ht="91.5" hidden="1">
      <c r="B1434" s="352">
        <v>466</v>
      </c>
      <c r="C1434" s="204" t="s">
        <v>938</v>
      </c>
      <c r="D1434" s="204" t="s">
        <v>180</v>
      </c>
      <c r="E1434" s="204" t="s">
        <v>2075</v>
      </c>
      <c r="F1434" s="204"/>
      <c r="G1434" s="353" t="s">
        <v>605</v>
      </c>
      <c r="H1434" s="204" t="str">
        <f>IF(Tabela2[[#This Row],[Valor já contrado (matriz)]]=0,"Prevista","Em contratação")</f>
        <v>Em contratação</v>
      </c>
      <c r="I1434" s="204" t="s">
        <v>2077</v>
      </c>
      <c r="J1434" s="204" t="s">
        <v>2138</v>
      </c>
      <c r="K1434" s="210">
        <v>10064</v>
      </c>
      <c r="L1434" s="204" t="s">
        <v>112</v>
      </c>
      <c r="M1434" s="354" t="s">
        <v>582</v>
      </c>
      <c r="N1434" s="210" t="str">
        <f>IF(Tabela2[[#This Row],[Tipo]]="matriz",VLOOKUP(Tabela2[[#This Row],[N. de ordem]],Estatísticas!$A$66:$B$1048576,2,FALSE),"")</f>
        <v/>
      </c>
    </row>
    <row r="1435" spans="2:14" ht="76.5" hidden="1">
      <c r="B1435" s="352">
        <v>467</v>
      </c>
      <c r="C1435" s="204" t="s">
        <v>941</v>
      </c>
      <c r="D1435" s="204" t="s">
        <v>180</v>
      </c>
      <c r="E1435" s="204" t="s">
        <v>2075</v>
      </c>
      <c r="F1435" s="353"/>
      <c r="G1435" s="353" t="s">
        <v>589</v>
      </c>
      <c r="H1435" s="204" t="str">
        <f>IF(Tabela2[[#This Row],[Valor já contrado (matriz)]]=0,"Prevista","Em contratação")</f>
        <v>Em contratação</v>
      </c>
      <c r="I1435" s="204" t="s">
        <v>2077</v>
      </c>
      <c r="J1435" s="204" t="s">
        <v>2139</v>
      </c>
      <c r="K1435" s="210">
        <v>3066.32</v>
      </c>
      <c r="L1435" s="204" t="s">
        <v>112</v>
      </c>
      <c r="M1435" s="354" t="s">
        <v>582</v>
      </c>
      <c r="N1435" s="210">
        <f>IF(Tabela2[[#This Row],[Tipo]]="matriz",VLOOKUP(Tabela2[[#This Row],[N. de ordem]],Estatísticas!$A$66:$B$1048576,2,FALSE),"")</f>
        <v>5680</v>
      </c>
    </row>
    <row r="1436" spans="2:14" ht="76.5" hidden="1">
      <c r="B1436" s="352">
        <v>467</v>
      </c>
      <c r="C1436" s="204" t="s">
        <v>941</v>
      </c>
      <c r="D1436" s="204" t="s">
        <v>180</v>
      </c>
      <c r="E1436" s="204" t="s">
        <v>2075</v>
      </c>
      <c r="F1436" s="353" t="s">
        <v>2140</v>
      </c>
      <c r="G1436" s="353" t="s">
        <v>605</v>
      </c>
      <c r="H1436" s="204" t="s">
        <v>626</v>
      </c>
      <c r="I1436" s="204" t="s">
        <v>2077</v>
      </c>
      <c r="J1436" s="204" t="s">
        <v>2141</v>
      </c>
      <c r="K1436" s="210">
        <v>1882.5</v>
      </c>
      <c r="L1436" s="204" t="s">
        <v>112</v>
      </c>
      <c r="M1436" s="354" t="s">
        <v>582</v>
      </c>
      <c r="N1436" s="210" t="str">
        <f>IF(Tabela2[[#This Row],[Tipo]]="matriz",VLOOKUP(Tabela2[[#This Row],[N. de ordem]],Estatísticas!$A$66:$B$1048576,2,FALSE),"")</f>
        <v/>
      </c>
    </row>
    <row r="1437" spans="2:14" ht="76.5" hidden="1">
      <c r="B1437" s="353">
        <v>467</v>
      </c>
      <c r="C1437" s="204" t="s">
        <v>941</v>
      </c>
      <c r="D1437" s="204" t="s">
        <v>180</v>
      </c>
      <c r="E1437" s="204" t="s">
        <v>2075</v>
      </c>
      <c r="F1437" s="353" t="s">
        <v>2142</v>
      </c>
      <c r="G1437" s="353" t="s">
        <v>605</v>
      </c>
      <c r="H1437" s="204" t="s">
        <v>626</v>
      </c>
      <c r="I1437" s="204" t="s">
        <v>2077</v>
      </c>
      <c r="J1437" s="204" t="s">
        <v>2143</v>
      </c>
      <c r="K1437" s="210">
        <v>1898.75</v>
      </c>
      <c r="L1437" s="204" t="s">
        <v>112</v>
      </c>
      <c r="M1437" s="353" t="s">
        <v>582</v>
      </c>
      <c r="N1437" s="210" t="str">
        <f>IF(Tabela2[[#This Row],[Tipo]]="matriz",VLOOKUP(Tabela2[[#This Row],[N. de ordem]],Estatísticas!$A$66:$B$1048576,2,FALSE),"")</f>
        <v/>
      </c>
    </row>
    <row r="1438" spans="2:14" ht="76.5" hidden="1">
      <c r="B1438" s="353">
        <v>467</v>
      </c>
      <c r="C1438" s="204" t="s">
        <v>941</v>
      </c>
      <c r="D1438" s="204" t="s">
        <v>180</v>
      </c>
      <c r="E1438" s="204" t="s">
        <v>2075</v>
      </c>
      <c r="F1438" s="353" t="s">
        <v>2144</v>
      </c>
      <c r="G1438" s="353" t="s">
        <v>605</v>
      </c>
      <c r="H1438" s="204" t="s">
        <v>626</v>
      </c>
      <c r="I1438" s="204" t="s">
        <v>2077</v>
      </c>
      <c r="J1438" s="204" t="s">
        <v>2143</v>
      </c>
      <c r="K1438" s="210">
        <v>1898.75</v>
      </c>
      <c r="L1438" s="204" t="s">
        <v>112</v>
      </c>
      <c r="M1438" s="353" t="s">
        <v>582</v>
      </c>
      <c r="N1438" s="210" t="str">
        <f>IF(Tabela2[[#This Row],[Tipo]]="matriz",VLOOKUP(Tabela2[[#This Row],[N. de ordem]],Estatísticas!$A$66:$B$1048576,2,FALSE),"")</f>
        <v/>
      </c>
    </row>
    <row r="1439" spans="2:14" ht="76.5" hidden="1">
      <c r="B1439" s="352">
        <v>468</v>
      </c>
      <c r="C1439" s="204" t="s">
        <v>1557</v>
      </c>
      <c r="D1439" s="204" t="s">
        <v>180</v>
      </c>
      <c r="E1439" s="204" t="s">
        <v>2075</v>
      </c>
      <c r="F1439" s="204"/>
      <c r="G1439" s="353" t="s">
        <v>589</v>
      </c>
      <c r="H1439" s="204" t="str">
        <f>IF(Tabela2[[#This Row],[Valor já contrado (matriz)]]=0,"Prevista","Em contratação")</f>
        <v>Em contratação</v>
      </c>
      <c r="I1439" s="204" t="s">
        <v>2077</v>
      </c>
      <c r="J1439" s="204" t="s">
        <v>2145</v>
      </c>
      <c r="K1439" s="210">
        <v>7804.5</v>
      </c>
      <c r="L1439" s="204" t="s">
        <v>112</v>
      </c>
      <c r="M1439" s="354" t="s">
        <v>582</v>
      </c>
      <c r="N1439" s="210">
        <f>IF(Tabela2[[#This Row],[Tipo]]="matriz",VLOOKUP(Tabela2[[#This Row],[N. de ordem]],Estatísticas!$A$66:$B$1048576,2,FALSE),"")</f>
        <v>10260</v>
      </c>
    </row>
    <row r="1440" spans="2:14" ht="76.5" hidden="1">
      <c r="B1440" s="352">
        <v>468</v>
      </c>
      <c r="C1440" s="204" t="s">
        <v>1557</v>
      </c>
      <c r="D1440" s="204" t="s">
        <v>180</v>
      </c>
      <c r="E1440" s="204" t="s">
        <v>2075</v>
      </c>
      <c r="F1440" s="204" t="s">
        <v>2146</v>
      </c>
      <c r="G1440" s="353" t="s">
        <v>605</v>
      </c>
      <c r="H1440" s="204" t="s">
        <v>626</v>
      </c>
      <c r="I1440" s="204" t="s">
        <v>2077</v>
      </c>
      <c r="J1440" s="204" t="s">
        <v>2147</v>
      </c>
      <c r="K1440" s="210">
        <v>10260</v>
      </c>
      <c r="L1440" s="204" t="s">
        <v>112</v>
      </c>
      <c r="M1440" s="354" t="s">
        <v>582</v>
      </c>
      <c r="N1440" s="210" t="str">
        <f>IF(Tabela2[[#This Row],[Tipo]]="matriz",VLOOKUP(Tabela2[[#This Row],[N. de ordem]],Estatísticas!$A$66:$B$1048576,2,FALSE),"")</f>
        <v/>
      </c>
    </row>
    <row r="1441" spans="2:14" ht="91.5" hidden="1">
      <c r="B1441" s="352">
        <v>469</v>
      </c>
      <c r="C1441" s="204" t="s">
        <v>943</v>
      </c>
      <c r="D1441" s="204" t="s">
        <v>180</v>
      </c>
      <c r="E1441" s="204" t="s">
        <v>2075</v>
      </c>
      <c r="F1441" s="353"/>
      <c r="G1441" s="353" t="s">
        <v>589</v>
      </c>
      <c r="H1441" s="204" t="str">
        <f>IF(Tabela2[[#This Row],[Valor já contrado (matriz)]]=0,"Prevista","Em contratação")</f>
        <v>Em contratação</v>
      </c>
      <c r="I1441" s="204" t="s">
        <v>2077</v>
      </c>
      <c r="J1441" s="204" t="s">
        <v>2148</v>
      </c>
      <c r="K1441" s="210">
        <v>2556.39</v>
      </c>
      <c r="L1441" s="204" t="s">
        <v>112</v>
      </c>
      <c r="M1441" s="354" t="s">
        <v>582</v>
      </c>
      <c r="N1441" s="210">
        <f>IF(Tabela2[[#This Row],[Tipo]]="matriz",VLOOKUP(Tabela2[[#This Row],[N. de ordem]],Estatísticas!$A$66:$B$1048576,2,FALSE),"")</f>
        <v>3766.5</v>
      </c>
    </row>
    <row r="1442" spans="2:14" ht="91.5" hidden="1">
      <c r="B1442" s="352">
        <v>469</v>
      </c>
      <c r="C1442" s="204" t="s">
        <v>943</v>
      </c>
      <c r="D1442" s="204" t="s">
        <v>180</v>
      </c>
      <c r="E1442" s="204" t="s">
        <v>2075</v>
      </c>
      <c r="F1442" s="353" t="s">
        <v>2149</v>
      </c>
      <c r="G1442" s="353" t="s">
        <v>605</v>
      </c>
      <c r="H1442" s="204" t="str">
        <f>IF(Tabela2[[#This Row],[Valor já contrado (matriz)]]=0,"Prevista","Em contratação")</f>
        <v>Em contratação</v>
      </c>
      <c r="I1442" s="204" t="s">
        <v>2077</v>
      </c>
      <c r="J1442" s="204" t="s">
        <v>2150</v>
      </c>
      <c r="K1442" s="210">
        <v>3766.5</v>
      </c>
      <c r="L1442" s="204" t="s">
        <v>112</v>
      </c>
      <c r="M1442" s="354" t="s">
        <v>582</v>
      </c>
      <c r="N1442" s="210" t="str">
        <f>IF(Tabela2[[#This Row],[Tipo]]="matriz",VLOOKUP(Tabela2[[#This Row],[N. de ordem]],Estatísticas!$A$66:$B$1048576,2,FALSE),"")</f>
        <v/>
      </c>
    </row>
    <row r="1443" spans="2:14" ht="91.5" hidden="1">
      <c r="B1443" s="352">
        <v>470</v>
      </c>
      <c r="C1443" s="204" t="s">
        <v>946</v>
      </c>
      <c r="D1443" s="204" t="s">
        <v>180</v>
      </c>
      <c r="E1443" s="204" t="s">
        <v>2075</v>
      </c>
      <c r="F1443" s="204"/>
      <c r="G1443" s="353" t="s">
        <v>589</v>
      </c>
      <c r="H1443" s="204" t="str">
        <f>IF(Tabela2[[#This Row],[Valor já contrado (matriz)]]=0,"Prevista","Em contratação")</f>
        <v>Em contratação</v>
      </c>
      <c r="I1443" s="204" t="s">
        <v>2077</v>
      </c>
      <c r="J1443" s="204" t="s">
        <v>2151</v>
      </c>
      <c r="K1443" s="210">
        <v>9665.9599999999991</v>
      </c>
      <c r="L1443" s="204" t="s">
        <v>112</v>
      </c>
      <c r="M1443" s="354" t="s">
        <v>582</v>
      </c>
      <c r="N1443" s="210">
        <f>IF(Tabela2[[#This Row],[Tipo]]="matriz",VLOOKUP(Tabela2[[#This Row],[N. de ordem]],Estatísticas!$A$66:$B$1048576,2,FALSE),"")</f>
        <v>9408</v>
      </c>
    </row>
    <row r="1444" spans="2:14" ht="76.5" hidden="1">
      <c r="B1444" s="352">
        <v>470</v>
      </c>
      <c r="C1444" s="204" t="s">
        <v>946</v>
      </c>
      <c r="D1444" s="204" t="s">
        <v>180</v>
      </c>
      <c r="E1444" s="204" t="s">
        <v>2075</v>
      </c>
      <c r="F1444" s="204" t="s">
        <v>2152</v>
      </c>
      <c r="G1444" s="353" t="s">
        <v>605</v>
      </c>
      <c r="H1444" s="204" t="str">
        <f>IF(Tabela2[[#This Row],[Valor já contrado (matriz)]]=0,"Prevista","Em contratação")</f>
        <v>Em contratação</v>
      </c>
      <c r="I1444" s="204" t="s">
        <v>2077</v>
      </c>
      <c r="J1444" s="204" t="s">
        <v>2153</v>
      </c>
      <c r="K1444" s="210">
        <v>9408</v>
      </c>
      <c r="L1444" s="204" t="s">
        <v>112</v>
      </c>
      <c r="M1444" s="354" t="s">
        <v>582</v>
      </c>
      <c r="N1444" s="210" t="str">
        <f>IF(Tabela2[[#This Row],[Tipo]]="matriz",VLOOKUP(Tabela2[[#This Row],[N. de ordem]],Estatísticas!$A$66:$B$1048576,2,FALSE),"")</f>
        <v/>
      </c>
    </row>
    <row r="1445" spans="2:14" ht="76.5" hidden="1">
      <c r="B1445" s="352">
        <v>471</v>
      </c>
      <c r="C1445" s="204" t="s">
        <v>1594</v>
      </c>
      <c r="D1445" s="204" t="s">
        <v>180</v>
      </c>
      <c r="E1445" s="204" t="s">
        <v>2075</v>
      </c>
      <c r="F1445" s="204"/>
      <c r="G1445" s="353" t="s">
        <v>589</v>
      </c>
      <c r="H1445" s="204" t="str">
        <f>IF(Tabela2[[#This Row],[Valor já contrado (matriz)]]=0,"Prevista","Em contratação")</f>
        <v>Em contratação</v>
      </c>
      <c r="I1445" s="204" t="s">
        <v>2077</v>
      </c>
      <c r="J1445" s="204" t="s">
        <v>2154</v>
      </c>
      <c r="K1445" s="210">
        <v>9035.9500000000007</v>
      </c>
      <c r="L1445" s="204" t="s">
        <v>112</v>
      </c>
      <c r="M1445" s="354" t="s">
        <v>582</v>
      </c>
      <c r="N1445" s="210">
        <f>IF(Tabela2[[#This Row],[Tipo]]="matriz",VLOOKUP(Tabela2[[#This Row],[N. de ordem]],Estatísticas!$A$66:$B$1048576,2,FALSE),"")</f>
        <v>5947.56</v>
      </c>
    </row>
    <row r="1446" spans="2:14" ht="106.5" hidden="1">
      <c r="B1446" s="352">
        <v>471</v>
      </c>
      <c r="C1446" s="204" t="s">
        <v>1594</v>
      </c>
      <c r="D1446" s="204" t="s">
        <v>180</v>
      </c>
      <c r="E1446" s="204" t="s">
        <v>2075</v>
      </c>
      <c r="F1446" s="204" t="s">
        <v>2155</v>
      </c>
      <c r="G1446" s="353" t="s">
        <v>605</v>
      </c>
      <c r="H1446" s="204" t="s">
        <v>626</v>
      </c>
      <c r="I1446" s="204" t="s">
        <v>2077</v>
      </c>
      <c r="J1446" s="204" t="s">
        <v>2156</v>
      </c>
      <c r="K1446" s="210">
        <v>5947.56</v>
      </c>
      <c r="L1446" s="204" t="s">
        <v>112</v>
      </c>
      <c r="M1446" s="354" t="s">
        <v>582</v>
      </c>
      <c r="N1446" s="210" t="str">
        <f>IF(Tabela2[[#This Row],[Tipo]]="matriz",VLOOKUP(Tabela2[[#This Row],[N. de ordem]],Estatísticas!$A$66:$B$1048576,2,FALSE),"")</f>
        <v/>
      </c>
    </row>
    <row r="1447" spans="2:14" ht="76.5" hidden="1">
      <c r="B1447" s="352">
        <v>472</v>
      </c>
      <c r="C1447" s="204" t="s">
        <v>953</v>
      </c>
      <c r="D1447" s="204" t="s">
        <v>180</v>
      </c>
      <c r="E1447" s="204" t="s">
        <v>2075</v>
      </c>
      <c r="F1447" s="204"/>
      <c r="G1447" s="353" t="s">
        <v>589</v>
      </c>
      <c r="H1447" s="204" t="str">
        <f>IF(Tabela2[[#This Row],[Valor já contrado (matriz)]]=0,"Prevista","Em contratação")</f>
        <v>Em contratação</v>
      </c>
      <c r="I1447" s="204" t="s">
        <v>2077</v>
      </c>
      <c r="J1447" s="204" t="s">
        <v>2157</v>
      </c>
      <c r="K1447" s="210">
        <v>14867.03</v>
      </c>
      <c r="L1447" s="204" t="s">
        <v>112</v>
      </c>
      <c r="M1447" s="354" t="s">
        <v>582</v>
      </c>
      <c r="N1447" s="210">
        <f>IF(Tabela2[[#This Row],[Tipo]]="matriz",VLOOKUP(Tabela2[[#This Row],[N. de ordem]],Estatísticas!$A$66:$B$1048576,2,FALSE),"")</f>
        <v>9495</v>
      </c>
    </row>
    <row r="1448" spans="2:14" ht="106.5" hidden="1">
      <c r="B1448" s="352">
        <v>472</v>
      </c>
      <c r="C1448" s="204" t="s">
        <v>953</v>
      </c>
      <c r="D1448" s="204" t="s">
        <v>180</v>
      </c>
      <c r="E1448" s="204" t="s">
        <v>2075</v>
      </c>
      <c r="F1448" s="204" t="s">
        <v>2158</v>
      </c>
      <c r="G1448" s="353" t="s">
        <v>605</v>
      </c>
      <c r="H1448" s="204" t="s">
        <v>626</v>
      </c>
      <c r="I1448" s="204" t="s">
        <v>2077</v>
      </c>
      <c r="J1448" s="204" t="s">
        <v>2159</v>
      </c>
      <c r="K1448" s="210">
        <v>9495</v>
      </c>
      <c r="L1448" s="204" t="s">
        <v>112</v>
      </c>
      <c r="M1448" s="354" t="s">
        <v>582</v>
      </c>
      <c r="N1448" s="210" t="str">
        <f>IF(Tabela2[[#This Row],[Tipo]]="matriz",VLOOKUP(Tabela2[[#This Row],[N. de ordem]],Estatísticas!$A$66:$B$1048576,2,FALSE),"")</f>
        <v/>
      </c>
    </row>
    <row r="1449" spans="2:14" ht="91.5" hidden="1">
      <c r="B1449" s="352">
        <v>473</v>
      </c>
      <c r="C1449" s="204" t="s">
        <v>965</v>
      </c>
      <c r="D1449" s="204" t="s">
        <v>180</v>
      </c>
      <c r="E1449" s="204" t="s">
        <v>2075</v>
      </c>
      <c r="F1449" s="204"/>
      <c r="G1449" s="353" t="s">
        <v>589</v>
      </c>
      <c r="H1449" s="204" t="str">
        <f>IF(Tabela2[[#This Row],[Valor já contrado (matriz)]]=0,"Prevista","Em contratação")</f>
        <v>Em contratação</v>
      </c>
      <c r="I1449" s="204" t="s">
        <v>2077</v>
      </c>
      <c r="J1449" s="204" t="s">
        <v>2160</v>
      </c>
      <c r="K1449" s="210">
        <v>7156.91</v>
      </c>
      <c r="L1449" s="204" t="s">
        <v>112</v>
      </c>
      <c r="M1449" s="354" t="s">
        <v>582</v>
      </c>
      <c r="N1449" s="210">
        <f>IF(Tabela2[[#This Row],[Tipo]]="matriz",VLOOKUP(Tabela2[[#This Row],[N. de ordem]],Estatísticas!$A$66:$B$1048576,2,FALSE),"")</f>
        <v>6340</v>
      </c>
    </row>
    <row r="1450" spans="2:14" ht="91.5" hidden="1">
      <c r="B1450" s="352">
        <v>473</v>
      </c>
      <c r="C1450" s="204" t="s">
        <v>965</v>
      </c>
      <c r="D1450" s="204" t="s">
        <v>180</v>
      </c>
      <c r="E1450" s="204" t="s">
        <v>2075</v>
      </c>
      <c r="F1450" s="204" t="s">
        <v>2161</v>
      </c>
      <c r="G1450" s="353" t="s">
        <v>605</v>
      </c>
      <c r="H1450" s="204" t="s">
        <v>626</v>
      </c>
      <c r="I1450" s="204" t="s">
        <v>2077</v>
      </c>
      <c r="J1450" s="204" t="s">
        <v>2160</v>
      </c>
      <c r="K1450" s="210">
        <v>6340</v>
      </c>
      <c r="L1450" s="204" t="s">
        <v>112</v>
      </c>
      <c r="M1450" s="354" t="s">
        <v>582</v>
      </c>
      <c r="N1450" s="210" t="str">
        <f>IF(Tabela2[[#This Row],[Tipo]]="matriz",VLOOKUP(Tabela2[[#This Row],[N. de ordem]],Estatísticas!$A$66:$B$1048576,2,FALSE),"")</f>
        <v/>
      </c>
    </row>
    <row r="1451" spans="2:14" ht="91.5" hidden="1">
      <c r="B1451" s="352">
        <v>474</v>
      </c>
      <c r="C1451" s="204" t="s">
        <v>997</v>
      </c>
      <c r="D1451" s="204" t="s">
        <v>180</v>
      </c>
      <c r="E1451" s="204" t="s">
        <v>2075</v>
      </c>
      <c r="F1451" s="204"/>
      <c r="G1451" s="353" t="s">
        <v>589</v>
      </c>
      <c r="H1451" s="204" t="str">
        <f>IF(Tabela2[[#This Row],[Valor já contrado (matriz)]]=0,"Prevista","Em contratação")</f>
        <v>Em contratação</v>
      </c>
      <c r="I1451" s="204" t="s">
        <v>2077</v>
      </c>
      <c r="J1451" s="204" t="s">
        <v>2162</v>
      </c>
      <c r="K1451" s="210">
        <v>5417.46</v>
      </c>
      <c r="L1451" s="204" t="s">
        <v>112</v>
      </c>
      <c r="M1451" s="354" t="s">
        <v>582</v>
      </c>
      <c r="N1451" s="210">
        <f>IF(Tabela2[[#This Row],[Tipo]]="matriz",VLOOKUP(Tabela2[[#This Row],[N. de ordem]],Estatísticas!$A$66:$B$1048576,2,FALSE),"")</f>
        <v>3470</v>
      </c>
    </row>
    <row r="1452" spans="2:14" ht="91.5" hidden="1">
      <c r="B1452" s="352">
        <v>474</v>
      </c>
      <c r="C1452" s="204" t="s">
        <v>997</v>
      </c>
      <c r="D1452" s="204" t="s">
        <v>180</v>
      </c>
      <c r="E1452" s="204" t="s">
        <v>2075</v>
      </c>
      <c r="F1452" s="204" t="s">
        <v>2163</v>
      </c>
      <c r="G1452" s="353" t="s">
        <v>605</v>
      </c>
      <c r="H1452" s="204" t="s">
        <v>626</v>
      </c>
      <c r="I1452" s="204" t="s">
        <v>2077</v>
      </c>
      <c r="J1452" s="204" t="s">
        <v>2164</v>
      </c>
      <c r="K1452" s="210">
        <v>3470</v>
      </c>
      <c r="L1452" s="204" t="s">
        <v>112</v>
      </c>
      <c r="M1452" s="354" t="s">
        <v>582</v>
      </c>
      <c r="N1452" s="210" t="str">
        <f>IF(Tabela2[[#This Row],[Tipo]]="matriz",VLOOKUP(Tabela2[[#This Row],[N. de ordem]],Estatísticas!$A$66:$B$1048576,2,FALSE),"")</f>
        <v/>
      </c>
    </row>
    <row r="1453" spans="2:14" ht="91.5" hidden="1">
      <c r="B1453" s="352">
        <v>475</v>
      </c>
      <c r="C1453" s="204" t="s">
        <v>971</v>
      </c>
      <c r="D1453" s="204" t="s">
        <v>180</v>
      </c>
      <c r="E1453" s="204" t="s">
        <v>2075</v>
      </c>
      <c r="F1453" s="204"/>
      <c r="G1453" s="353" t="s">
        <v>589</v>
      </c>
      <c r="H1453" s="204" t="str">
        <f>IF(Tabela2[[#This Row],[Valor já contrado (matriz)]]=0,"Prevista","Em contratação")</f>
        <v>Em contratação</v>
      </c>
      <c r="I1453" s="204" t="s">
        <v>2077</v>
      </c>
      <c r="J1453" s="204" t="s">
        <v>2165</v>
      </c>
      <c r="K1453" s="210">
        <v>8853.57</v>
      </c>
      <c r="L1453" s="204" t="s">
        <v>112</v>
      </c>
      <c r="M1453" s="354" t="s">
        <v>582</v>
      </c>
      <c r="N1453" s="210">
        <f>IF(Tabela2[[#This Row],[Tipo]]="matriz",VLOOKUP(Tabela2[[#This Row],[N. de ordem]],Estatísticas!$A$66:$B$1048576,2,FALSE),"")</f>
        <v>10439.200000000001</v>
      </c>
    </row>
    <row r="1454" spans="2:14" ht="91.5" hidden="1">
      <c r="B1454" s="352">
        <v>475</v>
      </c>
      <c r="C1454" s="204" t="s">
        <v>971</v>
      </c>
      <c r="D1454" s="204" t="s">
        <v>180</v>
      </c>
      <c r="E1454" s="204" t="s">
        <v>2075</v>
      </c>
      <c r="F1454" s="204" t="s">
        <v>2166</v>
      </c>
      <c r="G1454" s="353" t="s">
        <v>605</v>
      </c>
      <c r="H1454" s="204" t="s">
        <v>626</v>
      </c>
      <c r="I1454" s="204" t="s">
        <v>2077</v>
      </c>
      <c r="J1454" s="204" t="s">
        <v>2167</v>
      </c>
      <c r="K1454" s="210">
        <v>4893</v>
      </c>
      <c r="L1454" s="204" t="s">
        <v>112</v>
      </c>
      <c r="M1454" s="354" t="s">
        <v>582</v>
      </c>
      <c r="N1454" s="210" t="str">
        <f>IF(Tabela2[[#This Row],[Tipo]]="matriz",VLOOKUP(Tabela2[[#This Row],[N. de ordem]],Estatísticas!$A$66:$B$1048576,2,FALSE),"")</f>
        <v/>
      </c>
    </row>
    <row r="1455" spans="2:14" ht="91.5" hidden="1">
      <c r="B1455" s="352">
        <v>475</v>
      </c>
      <c r="C1455" s="204" t="s">
        <v>971</v>
      </c>
      <c r="D1455" s="204" t="s">
        <v>180</v>
      </c>
      <c r="E1455" s="204" t="s">
        <v>2075</v>
      </c>
      <c r="F1455" s="204" t="s">
        <v>2168</v>
      </c>
      <c r="G1455" s="353" t="s">
        <v>605</v>
      </c>
      <c r="H1455" s="204" t="s">
        <v>626</v>
      </c>
      <c r="I1455" s="204" t="s">
        <v>2077</v>
      </c>
      <c r="J1455" s="213" t="s">
        <v>2169</v>
      </c>
      <c r="K1455" s="214">
        <v>5546.2</v>
      </c>
      <c r="L1455" s="204" t="s">
        <v>112</v>
      </c>
      <c r="M1455" s="354" t="s">
        <v>582</v>
      </c>
      <c r="N1455" s="210" t="str">
        <f>IF(Tabela2[[#This Row],[Tipo]]="matriz",VLOOKUP(Tabela2[[#This Row],[N. de ordem]],Estatísticas!$A$66:$B$1048576,2,FALSE),"")</f>
        <v/>
      </c>
    </row>
    <row r="1456" spans="2:14" ht="76.5" hidden="1">
      <c r="B1456" s="352">
        <v>476</v>
      </c>
      <c r="C1456" s="204" t="s">
        <v>972</v>
      </c>
      <c r="D1456" s="204" t="s">
        <v>180</v>
      </c>
      <c r="E1456" s="204" t="s">
        <v>2075</v>
      </c>
      <c r="F1456" s="204"/>
      <c r="G1456" s="353" t="s">
        <v>589</v>
      </c>
      <c r="H1456" s="204" t="str">
        <f>IF(Tabela2[[#This Row],[Valor já contrado (matriz)]]=0,"Prevista","Em contratação")</f>
        <v>Em contratação</v>
      </c>
      <c r="I1456" s="204" t="s">
        <v>2077</v>
      </c>
      <c r="J1456" s="204" t="s">
        <v>2170</v>
      </c>
      <c r="K1456" s="210">
        <v>5348.2</v>
      </c>
      <c r="L1456" s="204" t="s">
        <v>112</v>
      </c>
      <c r="M1456" s="354" t="s">
        <v>582</v>
      </c>
      <c r="N1456" s="210">
        <f>IF(Tabela2[[#This Row],[Tipo]]="matriz",VLOOKUP(Tabela2[[#This Row],[N. de ordem]],Estatísticas!$A$66:$B$1048576,2,FALSE),"")</f>
        <v>3438</v>
      </c>
    </row>
    <row r="1457" spans="2:14" ht="76.5" hidden="1">
      <c r="B1457" s="352">
        <v>476</v>
      </c>
      <c r="C1457" s="204" t="s">
        <v>972</v>
      </c>
      <c r="D1457" s="204" t="s">
        <v>180</v>
      </c>
      <c r="E1457" s="204" t="s">
        <v>2075</v>
      </c>
      <c r="F1457" s="204" t="s">
        <v>2171</v>
      </c>
      <c r="G1457" s="353" t="s">
        <v>605</v>
      </c>
      <c r="H1457" s="204" t="str">
        <f>IF(Tabela2[[#This Row],[Valor já contrado (matriz)]]=0,"Prevista","Em contratação")</f>
        <v>Em contratação</v>
      </c>
      <c r="I1457" s="204" t="s">
        <v>2077</v>
      </c>
      <c r="J1457" s="204" t="s">
        <v>2172</v>
      </c>
      <c r="K1457" s="210">
        <v>3438</v>
      </c>
      <c r="L1457" s="204" t="s">
        <v>112</v>
      </c>
      <c r="M1457" s="354" t="s">
        <v>582</v>
      </c>
      <c r="N1457" s="210" t="str">
        <f>IF(Tabela2[[#This Row],[Tipo]]="matriz",VLOOKUP(Tabela2[[#This Row],[N. de ordem]],Estatísticas!$A$66:$B$1048576,2,FALSE),"")</f>
        <v/>
      </c>
    </row>
    <row r="1458" spans="2:14" ht="60.75" hidden="1">
      <c r="B1458" s="352">
        <v>477</v>
      </c>
      <c r="C1458" s="204" t="s">
        <v>974</v>
      </c>
      <c r="D1458" s="204" t="s">
        <v>180</v>
      </c>
      <c r="E1458" s="204" t="s">
        <v>2075</v>
      </c>
      <c r="F1458" s="204"/>
      <c r="G1458" s="353" t="s">
        <v>589</v>
      </c>
      <c r="H1458" s="204" t="str">
        <f>IF(Tabela2[[#This Row],[Valor já contrado (matriz)]]=0,"Prevista","Em contratação")</f>
        <v>Em contratação</v>
      </c>
      <c r="I1458" s="204" t="s">
        <v>2077</v>
      </c>
      <c r="J1458" s="204" t="s">
        <v>2173</v>
      </c>
      <c r="K1458" s="210">
        <v>376.07</v>
      </c>
      <c r="L1458" s="204" t="s">
        <v>112</v>
      </c>
      <c r="M1458" s="354" t="s">
        <v>582</v>
      </c>
      <c r="N1458" s="210">
        <f>IF(Tabela2[[#This Row],[Tipo]]="matriz",VLOOKUP(Tabela2[[#This Row],[N. de ordem]],Estatísticas!$A$66:$B$1048576,2,FALSE),"")</f>
        <v>6331.2</v>
      </c>
    </row>
    <row r="1459" spans="2:14" ht="91.5" hidden="1">
      <c r="B1459" s="352">
        <v>477</v>
      </c>
      <c r="C1459" s="204" t="s">
        <v>974</v>
      </c>
      <c r="D1459" s="204" t="s">
        <v>180</v>
      </c>
      <c r="E1459" s="204" t="s">
        <v>2075</v>
      </c>
      <c r="F1459" s="204" t="s">
        <v>2174</v>
      </c>
      <c r="G1459" s="353" t="s">
        <v>605</v>
      </c>
      <c r="H1459" s="204" t="s">
        <v>626</v>
      </c>
      <c r="I1459" s="204" t="s">
        <v>2077</v>
      </c>
      <c r="J1459" s="204" t="s">
        <v>2175</v>
      </c>
      <c r="K1459" s="210">
        <v>6331.2</v>
      </c>
      <c r="L1459" s="204" t="s">
        <v>112</v>
      </c>
      <c r="M1459" s="354" t="s">
        <v>582</v>
      </c>
      <c r="N1459" s="210" t="str">
        <f>IF(Tabela2[[#This Row],[Tipo]]="matriz",VLOOKUP(Tabela2[[#This Row],[N. de ordem]],Estatísticas!$A$66:$B$1048576,2,FALSE),"")</f>
        <v/>
      </c>
    </row>
    <row r="1460" spans="2:14" ht="91.5" hidden="1">
      <c r="B1460" s="352">
        <v>478</v>
      </c>
      <c r="C1460" s="204" t="s">
        <v>980</v>
      </c>
      <c r="D1460" s="204" t="s">
        <v>180</v>
      </c>
      <c r="E1460" s="204" t="s">
        <v>2075</v>
      </c>
      <c r="F1460" s="204"/>
      <c r="G1460" s="353" t="s">
        <v>589</v>
      </c>
      <c r="H1460" s="204" t="str">
        <f>IF(Tabela2[[#This Row],[Valor já contrado (matriz)]]=0,"Prevista","Em contratação")</f>
        <v>Em contratação</v>
      </c>
      <c r="I1460" s="204" t="s">
        <v>2077</v>
      </c>
      <c r="J1460" s="204" t="s">
        <v>2176</v>
      </c>
      <c r="K1460" s="210">
        <v>10201.99</v>
      </c>
      <c r="L1460" s="204" t="s">
        <v>112</v>
      </c>
      <c r="M1460" s="354" t="s">
        <v>582</v>
      </c>
      <c r="N1460" s="210">
        <f>IF(Tabela2[[#This Row],[Tipo]]="matriz",VLOOKUP(Tabela2[[#This Row],[N. de ordem]],Estatísticas!$A$66:$B$1048576,2,FALSE),"")</f>
        <v>12576</v>
      </c>
    </row>
    <row r="1461" spans="2:14" ht="91.5" hidden="1">
      <c r="B1461" s="352">
        <v>478</v>
      </c>
      <c r="C1461" s="204" t="s">
        <v>980</v>
      </c>
      <c r="D1461" s="204" t="s">
        <v>180</v>
      </c>
      <c r="E1461" s="204" t="s">
        <v>2075</v>
      </c>
      <c r="F1461" s="204" t="s">
        <v>2177</v>
      </c>
      <c r="G1461" s="353" t="s">
        <v>605</v>
      </c>
      <c r="H1461" s="204" t="s">
        <v>626</v>
      </c>
      <c r="I1461" s="204" t="s">
        <v>2077</v>
      </c>
      <c r="J1461" s="204" t="s">
        <v>2178</v>
      </c>
      <c r="K1461" s="210">
        <v>12576</v>
      </c>
      <c r="L1461" s="204" t="s">
        <v>112</v>
      </c>
      <c r="M1461" s="354" t="s">
        <v>582</v>
      </c>
      <c r="N1461" s="210" t="str">
        <f>IF(Tabela2[[#This Row],[Tipo]]="matriz",VLOOKUP(Tabela2[[#This Row],[N. de ordem]],Estatísticas!$A$66:$B$1048576,2,FALSE),"")</f>
        <v/>
      </c>
    </row>
    <row r="1462" spans="2:14" ht="76.5" hidden="1">
      <c r="B1462" s="352">
        <v>479</v>
      </c>
      <c r="C1462" s="204" t="s">
        <v>1857</v>
      </c>
      <c r="D1462" s="204" t="s">
        <v>180</v>
      </c>
      <c r="E1462" s="204" t="s">
        <v>2075</v>
      </c>
      <c r="F1462" s="353"/>
      <c r="G1462" s="353" t="s">
        <v>589</v>
      </c>
      <c r="H1462" s="204" t="str">
        <f>IF(Tabela2[[#This Row],[Valor já contrado (matriz)]]=0,"Prevista","Em contratação")</f>
        <v>Em contratação</v>
      </c>
      <c r="I1462" s="204" t="s">
        <v>2077</v>
      </c>
      <c r="J1462" s="204" t="s">
        <v>2179</v>
      </c>
      <c r="K1462" s="210">
        <v>4397.18</v>
      </c>
      <c r="L1462" s="204" t="s">
        <v>112</v>
      </c>
      <c r="M1462" s="354" t="s">
        <v>582</v>
      </c>
      <c r="N1462" s="210">
        <f>IF(Tabela2[[#This Row],[Tipo]]="matriz",VLOOKUP(Tabela2[[#This Row],[N. de ordem]],Estatísticas!$A$66:$B$1048576,2,FALSE),"")</f>
        <v>2376.48</v>
      </c>
    </row>
    <row r="1463" spans="2:14" ht="76.5" hidden="1">
      <c r="B1463" s="352">
        <v>479</v>
      </c>
      <c r="C1463" s="204" t="s">
        <v>1857</v>
      </c>
      <c r="D1463" s="204" t="s">
        <v>180</v>
      </c>
      <c r="E1463" s="204" t="s">
        <v>2075</v>
      </c>
      <c r="F1463" s="353" t="s">
        <v>2180</v>
      </c>
      <c r="G1463" s="353" t="s">
        <v>605</v>
      </c>
      <c r="H1463" s="219" t="str">
        <f>IF(Tabela2[[#This Row],[Valor já contrado (matriz)]]=0,"Prevista","Em contratação")</f>
        <v>Em contratação</v>
      </c>
      <c r="I1463" s="215" t="s">
        <v>2077</v>
      </c>
      <c r="J1463" s="213" t="s">
        <v>2181</v>
      </c>
      <c r="K1463" s="214">
        <v>2376.48</v>
      </c>
      <c r="L1463" s="204" t="s">
        <v>112</v>
      </c>
      <c r="M1463" s="354" t="s">
        <v>582</v>
      </c>
      <c r="N1463" s="210" t="str">
        <f>IF(Tabela2[[#This Row],[Tipo]]="matriz",VLOOKUP(Tabela2[[#This Row],[N. de ordem]],Estatísticas!$A$66:$B$1048576,2,FALSE),"")</f>
        <v/>
      </c>
    </row>
    <row r="1464" spans="2:14" ht="76.5" hidden="1">
      <c r="B1464" s="352">
        <v>480</v>
      </c>
      <c r="C1464" s="204" t="s">
        <v>990</v>
      </c>
      <c r="D1464" s="204" t="s">
        <v>180</v>
      </c>
      <c r="E1464" s="204" t="s">
        <v>2075</v>
      </c>
      <c r="F1464" s="204"/>
      <c r="G1464" s="353" t="s">
        <v>589</v>
      </c>
      <c r="H1464" s="219" t="str">
        <f>IF(Tabela2[[#This Row],[Valor já contrado (matriz)]]=0,"Prevista","Em contratação")</f>
        <v>Em contratação</v>
      </c>
      <c r="I1464" s="215" t="s">
        <v>2077</v>
      </c>
      <c r="J1464" s="213" t="s">
        <v>2182</v>
      </c>
      <c r="K1464" s="214">
        <v>8648.26</v>
      </c>
      <c r="L1464" s="204" t="s">
        <v>112</v>
      </c>
      <c r="M1464" s="354" t="s">
        <v>582</v>
      </c>
      <c r="N1464" s="210">
        <f>IF(Tabela2[[#This Row],[Tipo]]="matriz",VLOOKUP(Tabela2[[#This Row],[N. de ordem]],Estatísticas!$A$66:$B$1048576,2,FALSE),"")</f>
        <v>7396.56</v>
      </c>
    </row>
    <row r="1465" spans="2:14" ht="91.5" hidden="1">
      <c r="B1465" s="352">
        <v>480</v>
      </c>
      <c r="C1465" s="204" t="s">
        <v>990</v>
      </c>
      <c r="D1465" s="204" t="s">
        <v>180</v>
      </c>
      <c r="E1465" s="204" t="s">
        <v>2075</v>
      </c>
      <c r="F1465" s="204" t="s">
        <v>2183</v>
      </c>
      <c r="G1465" s="353" t="s">
        <v>605</v>
      </c>
      <c r="H1465" s="204" t="str">
        <f>IF(Tabela2[[#This Row],[Valor já contrado (matriz)]]=0,"Prevista","Em contratação")</f>
        <v>Em contratação</v>
      </c>
      <c r="I1465" s="204" t="s">
        <v>2077</v>
      </c>
      <c r="J1465" s="204" t="s">
        <v>2184</v>
      </c>
      <c r="K1465" s="210">
        <v>7396.56</v>
      </c>
      <c r="L1465" s="204" t="s">
        <v>112</v>
      </c>
      <c r="M1465" s="354" t="s">
        <v>582</v>
      </c>
      <c r="N1465" s="210" t="str">
        <f>IF(Tabela2[[#This Row],[Tipo]]="matriz",VLOOKUP(Tabela2[[#This Row],[N. de ordem]],Estatísticas!$A$66:$B$1048576,2,FALSE),"")</f>
        <v/>
      </c>
    </row>
    <row r="1466" spans="2:14" ht="76.5" hidden="1">
      <c r="B1466" s="352">
        <v>481</v>
      </c>
      <c r="C1466" s="204" t="s">
        <v>991</v>
      </c>
      <c r="D1466" s="204" t="s">
        <v>180</v>
      </c>
      <c r="E1466" s="204" t="s">
        <v>2075</v>
      </c>
      <c r="F1466" s="204"/>
      <c r="G1466" s="353" t="s">
        <v>589</v>
      </c>
      <c r="H1466" s="204" t="str">
        <f>IF(Tabela2[[#This Row],[Valor já contrado (matriz)]]=0,"Prevista","Em contratação")</f>
        <v>Em contratação</v>
      </c>
      <c r="I1466" s="204" t="s">
        <v>2077</v>
      </c>
      <c r="J1466" s="204" t="s">
        <v>2185</v>
      </c>
      <c r="K1466" s="210">
        <v>10877.44</v>
      </c>
      <c r="L1466" s="204" t="s">
        <v>112</v>
      </c>
      <c r="M1466" s="354" t="s">
        <v>582</v>
      </c>
      <c r="N1466" s="210">
        <f>IF(Tabela2[[#This Row],[Tipo]]="matriz",VLOOKUP(Tabela2[[#This Row],[N. de ordem]],Estatísticas!$A$66:$B$1048576,2,FALSE),"")</f>
        <v>8878.7999999999993</v>
      </c>
    </row>
    <row r="1467" spans="2:14" ht="121.5" hidden="1">
      <c r="B1467" s="352">
        <v>481</v>
      </c>
      <c r="C1467" s="204" t="s">
        <v>991</v>
      </c>
      <c r="D1467" s="204" t="s">
        <v>180</v>
      </c>
      <c r="E1467" s="204" t="s">
        <v>2075</v>
      </c>
      <c r="F1467" s="204" t="s">
        <v>2186</v>
      </c>
      <c r="G1467" s="353" t="s">
        <v>605</v>
      </c>
      <c r="H1467" s="204" t="s">
        <v>626</v>
      </c>
      <c r="I1467" s="204" t="s">
        <v>2077</v>
      </c>
      <c r="J1467" s="204" t="s">
        <v>2187</v>
      </c>
      <c r="K1467" s="210">
        <v>8878.7999999999993</v>
      </c>
      <c r="L1467" s="204" t="s">
        <v>112</v>
      </c>
      <c r="M1467" s="354" t="s">
        <v>582</v>
      </c>
      <c r="N1467" s="210" t="str">
        <f>IF(Tabela2[[#This Row],[Tipo]]="matriz",VLOOKUP(Tabela2[[#This Row],[N. de ordem]],Estatísticas!$A$66:$B$1048576,2,FALSE),"")</f>
        <v/>
      </c>
    </row>
    <row r="1468" spans="2:14" ht="91.5" hidden="1">
      <c r="B1468" s="352">
        <v>482</v>
      </c>
      <c r="C1468" s="204" t="s">
        <v>993</v>
      </c>
      <c r="D1468" s="204" t="s">
        <v>180</v>
      </c>
      <c r="E1468" s="204" t="s">
        <v>2075</v>
      </c>
      <c r="F1468" s="204"/>
      <c r="G1468" s="353" t="s">
        <v>589</v>
      </c>
      <c r="H1468" s="204" t="str">
        <f>IF(Tabela2[[#This Row],[Valor já contrado (matriz)]]=0,"Prevista","Em contratação")</f>
        <v>Em contratação</v>
      </c>
      <c r="I1468" s="204" t="s">
        <v>2077</v>
      </c>
      <c r="J1468" s="204" t="s">
        <v>2188</v>
      </c>
      <c r="K1468" s="210">
        <v>9537.2199999999993</v>
      </c>
      <c r="L1468" s="204" t="s">
        <v>112</v>
      </c>
      <c r="M1468" s="354" t="s">
        <v>582</v>
      </c>
      <c r="N1468" s="210">
        <f>IF(Tabela2[[#This Row],[Tipo]]="matriz",VLOOKUP(Tabela2[[#This Row],[N. de ordem]],Estatísticas!$A$66:$B$1048576,2,FALSE),"")</f>
        <v>11496</v>
      </c>
    </row>
    <row r="1469" spans="2:14" ht="91.5" hidden="1">
      <c r="B1469" s="352">
        <v>482</v>
      </c>
      <c r="C1469" s="204" t="s">
        <v>993</v>
      </c>
      <c r="D1469" s="204" t="s">
        <v>180</v>
      </c>
      <c r="E1469" s="204" t="s">
        <v>2075</v>
      </c>
      <c r="F1469" s="204" t="s">
        <v>2189</v>
      </c>
      <c r="G1469" s="353" t="s">
        <v>605</v>
      </c>
      <c r="H1469" s="204" t="s">
        <v>626</v>
      </c>
      <c r="I1469" s="204" t="s">
        <v>2077</v>
      </c>
      <c r="J1469" s="204" t="s">
        <v>2190</v>
      </c>
      <c r="K1469" s="210">
        <v>11496</v>
      </c>
      <c r="L1469" s="204" t="s">
        <v>112</v>
      </c>
      <c r="M1469" s="354" t="s">
        <v>582</v>
      </c>
      <c r="N1469" s="210" t="str">
        <f>IF(Tabela2[[#This Row],[Tipo]]="matriz",VLOOKUP(Tabela2[[#This Row],[N. de ordem]],Estatísticas!$A$66:$B$1048576,2,FALSE),"")</f>
        <v/>
      </c>
    </row>
    <row r="1470" spans="2:14" ht="45.75" hidden="1">
      <c r="B1470" s="352">
        <v>483</v>
      </c>
      <c r="C1470" s="204" t="s">
        <v>657</v>
      </c>
      <c r="D1470" s="204" t="s">
        <v>180</v>
      </c>
      <c r="E1470" s="204" t="s">
        <v>2191</v>
      </c>
      <c r="F1470" s="204"/>
      <c r="G1470" s="353" t="s">
        <v>589</v>
      </c>
      <c r="H1470" s="204" t="str">
        <f>IF(Tabela2[[#This Row],[Valor já contrado (matriz)]]=0,"Prevista","Em contratação")</f>
        <v>Em contratação</v>
      </c>
      <c r="I1470" s="204" t="s">
        <v>2192</v>
      </c>
      <c r="J1470" s="204">
        <v>1200</v>
      </c>
      <c r="K1470" s="210">
        <v>50000</v>
      </c>
      <c r="L1470" s="204" t="s">
        <v>141</v>
      </c>
      <c r="M1470" s="354" t="s">
        <v>582</v>
      </c>
      <c r="N1470" s="210">
        <f>IF(Tabela2[[#This Row],[Tipo]]="matriz",VLOOKUP(Tabela2[[#This Row],[N. de ordem]],Estatísticas!$A$66:$B$1048576,2,FALSE),"")</f>
        <v>34515</v>
      </c>
    </row>
    <row r="1471" spans="2:14" ht="45.75" hidden="1">
      <c r="B1471" s="352">
        <v>483</v>
      </c>
      <c r="C1471" s="204" t="s">
        <v>657</v>
      </c>
      <c r="D1471" s="204" t="s">
        <v>180</v>
      </c>
      <c r="E1471" s="204" t="s">
        <v>2191</v>
      </c>
      <c r="F1471" s="204" t="s">
        <v>2193</v>
      </c>
      <c r="G1471" s="353" t="s">
        <v>605</v>
      </c>
      <c r="H1471" s="204" t="str">
        <f>IF(Tabela2[[#This Row],[Valor já contrado (matriz)]]=0,"Prevista","Em contratação")</f>
        <v>Em contratação</v>
      </c>
      <c r="I1471" s="204" t="s">
        <v>2192</v>
      </c>
      <c r="J1471" s="204">
        <v>900</v>
      </c>
      <c r="K1471" s="210">
        <v>34515</v>
      </c>
      <c r="L1471" s="204" t="s">
        <v>141</v>
      </c>
      <c r="M1471" s="354" t="s">
        <v>582</v>
      </c>
      <c r="N1471" s="210" t="str">
        <f>IF(Tabela2[[#This Row],[Tipo]]="matriz",VLOOKUP(Tabela2[[#This Row],[N. de ordem]],Estatísticas!$A$66:$B$1048576,2,FALSE),"")</f>
        <v/>
      </c>
    </row>
    <row r="1472" spans="2:14" ht="45.75" hidden="1">
      <c r="B1472" s="352">
        <v>484</v>
      </c>
      <c r="C1472" s="204" t="s">
        <v>657</v>
      </c>
      <c r="D1472" s="204" t="s">
        <v>180</v>
      </c>
      <c r="E1472" s="204" t="s">
        <v>2194</v>
      </c>
      <c r="F1472" s="204"/>
      <c r="G1472" s="353" t="s">
        <v>589</v>
      </c>
      <c r="H1472" s="204" t="str">
        <f>IF(Tabela2[[#This Row],[Valor já contrado (matriz)]]=0,"Prevista","Em contratação")</f>
        <v>Em contratação</v>
      </c>
      <c r="I1472" s="204" t="s">
        <v>2195</v>
      </c>
      <c r="J1472" s="204">
        <v>65</v>
      </c>
      <c r="K1472" s="210">
        <v>50000</v>
      </c>
      <c r="L1472" s="204" t="s">
        <v>141</v>
      </c>
      <c r="M1472" s="354" t="s">
        <v>582</v>
      </c>
      <c r="N1472" s="210">
        <f>IF(Tabela2[[#This Row],[Tipo]]="matriz",VLOOKUP(Tabela2[[#This Row],[N. de ordem]],Estatísticas!$A$66:$B$1048576,2,FALSE),"")</f>
        <v>16887</v>
      </c>
    </row>
    <row r="1473" spans="2:14" ht="45.75" hidden="1">
      <c r="B1473" s="352">
        <v>484</v>
      </c>
      <c r="C1473" s="204" t="s">
        <v>657</v>
      </c>
      <c r="D1473" s="204" t="s">
        <v>180</v>
      </c>
      <c r="E1473" s="204" t="s">
        <v>2194</v>
      </c>
      <c r="F1473" s="204" t="s">
        <v>2196</v>
      </c>
      <c r="G1473" s="353" t="s">
        <v>605</v>
      </c>
      <c r="H1473" s="204" t="str">
        <f>IF(Tabela2[[#This Row],[Valor já contrado (matriz)]]=0,"Prevista","Em contratação")</f>
        <v>Em contratação</v>
      </c>
      <c r="I1473" s="204" t="s">
        <v>2195</v>
      </c>
      <c r="J1473" s="204">
        <v>30</v>
      </c>
      <c r="K1473" s="210">
        <v>16887</v>
      </c>
      <c r="L1473" s="204" t="s">
        <v>141</v>
      </c>
      <c r="M1473" s="354" t="s">
        <v>582</v>
      </c>
      <c r="N1473" s="210" t="str">
        <f>IF(Tabela2[[#This Row],[Tipo]]="matriz",VLOOKUP(Tabela2[[#This Row],[N. de ordem]],Estatísticas!$A$66:$B$1048576,2,FALSE),"")</f>
        <v/>
      </c>
    </row>
    <row r="1474" spans="2:14" ht="45.75" hidden="1">
      <c r="B1474" s="352">
        <v>485</v>
      </c>
      <c r="C1474" s="204" t="s">
        <v>657</v>
      </c>
      <c r="D1474" s="204" t="s">
        <v>180</v>
      </c>
      <c r="E1474" s="204" t="s">
        <v>2197</v>
      </c>
      <c r="F1474" s="353"/>
      <c r="G1474" s="353" t="s">
        <v>589</v>
      </c>
      <c r="H1474" s="204" t="str">
        <f>IF(Tabela2[[#This Row],[Valor já contrado (matriz)]]=0,"Prevista","Em contratação")</f>
        <v>Em contratação</v>
      </c>
      <c r="I1474" s="204" t="s">
        <v>2198</v>
      </c>
      <c r="J1474" s="204">
        <v>600</v>
      </c>
      <c r="K1474" s="210">
        <v>59000</v>
      </c>
      <c r="L1474" s="204" t="s">
        <v>141</v>
      </c>
      <c r="M1474" s="354" t="s">
        <v>582</v>
      </c>
      <c r="N1474" s="210">
        <f>IF(Tabela2[[#This Row],[Tipo]]="matriz",VLOOKUP(Tabela2[[#This Row],[N. de ordem]],Estatísticas!$A$66:$B$1048576,2,FALSE),"")</f>
        <v>25972.400000000001</v>
      </c>
    </row>
    <row r="1475" spans="2:14" ht="45.75" hidden="1">
      <c r="B1475" s="352">
        <v>485</v>
      </c>
      <c r="C1475" s="204" t="s">
        <v>657</v>
      </c>
      <c r="D1475" s="204" t="s">
        <v>180</v>
      </c>
      <c r="E1475" s="204" t="s">
        <v>2197</v>
      </c>
      <c r="F1475" s="353" t="s">
        <v>2199</v>
      </c>
      <c r="G1475" s="353" t="s">
        <v>605</v>
      </c>
      <c r="H1475" s="204" t="str">
        <f>IF(Tabela2[[#This Row],[Valor já contrado (matriz)]]=0,"Prevista","Em contratação")</f>
        <v>Em contratação</v>
      </c>
      <c r="I1475" s="204" t="s">
        <v>2198</v>
      </c>
      <c r="J1475" s="204">
        <v>150</v>
      </c>
      <c r="K1475" s="210">
        <v>12390</v>
      </c>
      <c r="L1475" s="204" t="s">
        <v>141</v>
      </c>
      <c r="M1475" s="354" t="s">
        <v>582</v>
      </c>
      <c r="N1475" s="210" t="str">
        <f>IF(Tabela2[[#This Row],[Tipo]]="matriz",VLOOKUP(Tabela2[[#This Row],[N. de ordem]],Estatísticas!$A$66:$B$1048576,2,FALSE),"")</f>
        <v/>
      </c>
    </row>
    <row r="1476" spans="2:14" ht="45.75" hidden="1">
      <c r="B1476" s="352">
        <v>485</v>
      </c>
      <c r="C1476" s="204" t="s">
        <v>657</v>
      </c>
      <c r="D1476" s="204" t="s">
        <v>180</v>
      </c>
      <c r="E1476" s="204" t="s">
        <v>2197</v>
      </c>
      <c r="F1476" s="353" t="s">
        <v>2200</v>
      </c>
      <c r="G1476" s="353" t="s">
        <v>605</v>
      </c>
      <c r="H1476" s="204" t="str">
        <f>IF(Tabela2[[#This Row],[Valor já contrado (matriz)]]=0,"Prevista","Em contratação")</f>
        <v>Em contratação</v>
      </c>
      <c r="I1476" s="204" t="s">
        <v>2198</v>
      </c>
      <c r="J1476" s="204">
        <v>160</v>
      </c>
      <c r="K1476" s="210">
        <v>13582.4</v>
      </c>
      <c r="L1476" s="204" t="s">
        <v>141</v>
      </c>
      <c r="M1476" s="354" t="s">
        <v>582</v>
      </c>
      <c r="N1476" s="210" t="str">
        <f>IF(Tabela2[[#This Row],[Tipo]]="matriz",VLOOKUP(Tabela2[[#This Row],[N. de ordem]],Estatísticas!$A$66:$B$1048576,2,FALSE),"")</f>
        <v/>
      </c>
    </row>
    <row r="1477" spans="2:14" ht="45.75" hidden="1">
      <c r="B1477" s="352">
        <v>486</v>
      </c>
      <c r="C1477" s="204" t="s">
        <v>657</v>
      </c>
      <c r="D1477" s="204" t="s">
        <v>180</v>
      </c>
      <c r="E1477" s="204" t="s">
        <v>2201</v>
      </c>
      <c r="F1477" s="204"/>
      <c r="G1477" s="353" t="s">
        <v>589</v>
      </c>
      <c r="H1477" s="204" t="str">
        <f>IF(Tabela2[[#This Row],[Valor já contrado (matriz)]]=0,"Prevista","Em contratação")</f>
        <v>Prevista</v>
      </c>
      <c r="I1477" s="204" t="s">
        <v>2198</v>
      </c>
      <c r="J1477" s="204">
        <v>240</v>
      </c>
      <c r="K1477" s="210">
        <v>59000</v>
      </c>
      <c r="L1477" s="204" t="s">
        <v>141</v>
      </c>
      <c r="M1477" s="354" t="s">
        <v>582</v>
      </c>
      <c r="N1477" s="210">
        <f>IF(Tabela2[[#This Row],[Tipo]]="matriz",VLOOKUP(Tabela2[[#This Row],[N. de ordem]],Estatísticas!$A$66:$B$1048576,2,FALSE),"")</f>
        <v>0</v>
      </c>
    </row>
    <row r="1478" spans="2:14" ht="45.75" hidden="1">
      <c r="B1478" s="352">
        <v>487</v>
      </c>
      <c r="C1478" s="204" t="s">
        <v>657</v>
      </c>
      <c r="D1478" s="204" t="s">
        <v>180</v>
      </c>
      <c r="E1478" s="204" t="s">
        <v>2202</v>
      </c>
      <c r="F1478" s="204"/>
      <c r="G1478" s="353" t="s">
        <v>589</v>
      </c>
      <c r="H1478" s="204" t="str">
        <f>IF(Tabela2[[#This Row],[Valor já contrado (matriz)]]=0,"Prevista","Em contratação")</f>
        <v>Em contratação</v>
      </c>
      <c r="I1478" s="204" t="s">
        <v>2203</v>
      </c>
      <c r="J1478" s="204">
        <v>300</v>
      </c>
      <c r="K1478" s="210">
        <v>59000</v>
      </c>
      <c r="L1478" s="204" t="s">
        <v>141</v>
      </c>
      <c r="M1478" s="354" t="s">
        <v>582</v>
      </c>
      <c r="N1478" s="210">
        <f>IF(Tabela2[[#This Row],[Tipo]]="matriz",VLOOKUP(Tabela2[[#This Row],[N. de ordem]],Estatísticas!$A$66:$B$1048576,2,FALSE),"")</f>
        <v>7866</v>
      </c>
    </row>
    <row r="1479" spans="2:14" ht="45.75" hidden="1">
      <c r="B1479" s="352">
        <v>487</v>
      </c>
      <c r="C1479" s="204" t="s">
        <v>657</v>
      </c>
      <c r="D1479" s="204" t="s">
        <v>180</v>
      </c>
      <c r="E1479" s="213" t="s">
        <v>2202</v>
      </c>
      <c r="F1479" s="211" t="s">
        <v>1671</v>
      </c>
      <c r="G1479" s="353" t="s">
        <v>605</v>
      </c>
      <c r="H1479" s="204" t="str">
        <f>IF(Tabela2[[#This Row],[Valor já contrado (matriz)]]=0,"Prevista","Em contratação")</f>
        <v>Em contratação</v>
      </c>
      <c r="I1479" s="215" t="s">
        <v>2203</v>
      </c>
      <c r="J1479" s="213">
        <v>300</v>
      </c>
      <c r="K1479" s="214">
        <v>7866</v>
      </c>
      <c r="L1479" s="204" t="s">
        <v>141</v>
      </c>
      <c r="M1479" s="354" t="s">
        <v>582</v>
      </c>
      <c r="N1479" s="210" t="str">
        <f>IF(Tabela2[[#This Row],[Tipo]]="matriz",VLOOKUP(Tabela2[[#This Row],[N. de ordem]],Estatísticas!$A$66:$B$1048576,2,FALSE),"")</f>
        <v/>
      </c>
    </row>
    <row r="1480" spans="2:14" ht="45.75" hidden="1">
      <c r="B1480" s="352">
        <v>488</v>
      </c>
      <c r="C1480" s="204" t="s">
        <v>657</v>
      </c>
      <c r="D1480" s="204" t="s">
        <v>180</v>
      </c>
      <c r="E1480" s="213" t="s">
        <v>2204</v>
      </c>
      <c r="F1480" s="211"/>
      <c r="G1480" s="353" t="s">
        <v>589</v>
      </c>
      <c r="H1480" s="204" t="str">
        <f>IF(Tabela2[[#This Row],[Valor já contrado (matriz)]]=0,"Prevista","Em contratação")</f>
        <v>Em contratação</v>
      </c>
      <c r="I1480" s="215" t="s">
        <v>2205</v>
      </c>
      <c r="J1480" s="213">
        <v>4000</v>
      </c>
      <c r="K1480" s="214">
        <v>59000</v>
      </c>
      <c r="L1480" s="204" t="s">
        <v>141</v>
      </c>
      <c r="M1480" s="354" t="s">
        <v>582</v>
      </c>
      <c r="N1480" s="210">
        <f>IF(Tabela2[[#This Row],[Tipo]]="matriz",VLOOKUP(Tabela2[[#This Row],[N. de ordem]],Estatísticas!$A$66:$B$1048576,2,FALSE),"")</f>
        <v>30690</v>
      </c>
    </row>
    <row r="1481" spans="2:14" ht="45.75" hidden="1">
      <c r="B1481" s="352">
        <v>488</v>
      </c>
      <c r="C1481" s="204" t="s">
        <v>657</v>
      </c>
      <c r="D1481" s="204" t="s">
        <v>180</v>
      </c>
      <c r="E1481" s="204" t="s">
        <v>2204</v>
      </c>
      <c r="F1481" s="204" t="s">
        <v>2206</v>
      </c>
      <c r="G1481" s="353" t="s">
        <v>605</v>
      </c>
      <c r="H1481" s="204" t="str">
        <f>IF(Tabela2[[#This Row],[Valor já contrado (matriz)]]=0,"Prevista","Em contratação")</f>
        <v>Em contratação</v>
      </c>
      <c r="I1481" s="204" t="s">
        <v>2205</v>
      </c>
      <c r="J1481" s="204">
        <v>3000</v>
      </c>
      <c r="K1481" s="210">
        <v>30690</v>
      </c>
      <c r="L1481" s="204" t="s">
        <v>141</v>
      </c>
      <c r="M1481" s="354" t="s">
        <v>582</v>
      </c>
      <c r="N1481" s="210" t="str">
        <f>IF(Tabela2[[#This Row],[Tipo]]="matriz",VLOOKUP(Tabela2[[#This Row],[N. de ordem]],Estatísticas!$A$66:$B$1048576,2,FALSE),"")</f>
        <v/>
      </c>
    </row>
    <row r="1482" spans="2:14" ht="45.75" hidden="1">
      <c r="B1482" s="352">
        <v>489</v>
      </c>
      <c r="C1482" s="204" t="s">
        <v>657</v>
      </c>
      <c r="D1482" s="204" t="s">
        <v>180</v>
      </c>
      <c r="E1482" s="204" t="s">
        <v>2207</v>
      </c>
      <c r="F1482" s="204"/>
      <c r="G1482" s="353" t="s">
        <v>589</v>
      </c>
      <c r="H1482" s="204" t="str">
        <f>IF(Tabela2[[#This Row],[Valor já contrado (matriz)]]=0,"Prevista","Em contratação")</f>
        <v>Em contratação</v>
      </c>
      <c r="I1482" s="204" t="s">
        <v>2208</v>
      </c>
      <c r="J1482" s="204">
        <v>120</v>
      </c>
      <c r="K1482" s="210">
        <v>35000</v>
      </c>
      <c r="L1482" s="204" t="s">
        <v>141</v>
      </c>
      <c r="M1482" s="354" t="s">
        <v>582</v>
      </c>
      <c r="N1482" s="210">
        <f>IF(Tabela2[[#This Row],[Tipo]]="matriz",VLOOKUP(Tabela2[[#This Row],[N. de ordem]],Estatísticas!$A$66:$B$1048576,2,FALSE),"")</f>
        <v>5943.6</v>
      </c>
    </row>
    <row r="1483" spans="2:14" ht="45.75" hidden="1">
      <c r="B1483" s="352">
        <v>489</v>
      </c>
      <c r="C1483" s="204" t="s">
        <v>657</v>
      </c>
      <c r="D1483" s="204" t="s">
        <v>180</v>
      </c>
      <c r="E1483" s="204" t="s">
        <v>2207</v>
      </c>
      <c r="F1483" s="204" t="s">
        <v>2209</v>
      </c>
      <c r="G1483" s="353" t="s">
        <v>605</v>
      </c>
      <c r="H1483" s="204" t="str">
        <f>IF(Tabela2[[#This Row],[Valor já contrado (matriz)]]=0,"Prevista","Em contratação")</f>
        <v>Em contratação</v>
      </c>
      <c r="I1483" s="204" t="s">
        <v>2208</v>
      </c>
      <c r="J1483" s="204">
        <v>30</v>
      </c>
      <c r="K1483" s="210">
        <v>5943.6</v>
      </c>
      <c r="L1483" s="204" t="s">
        <v>141</v>
      </c>
      <c r="M1483" s="354" t="s">
        <v>582</v>
      </c>
      <c r="N1483" s="210" t="str">
        <f>IF(Tabela2[[#This Row],[Tipo]]="matriz",VLOOKUP(Tabela2[[#This Row],[N. de ordem]],Estatísticas!$A$66:$B$1048576,2,FALSE),"")</f>
        <v/>
      </c>
    </row>
    <row r="1484" spans="2:14" ht="45.75" hidden="1">
      <c r="B1484" s="352">
        <v>490</v>
      </c>
      <c r="C1484" s="204" t="s">
        <v>657</v>
      </c>
      <c r="D1484" s="204" t="s">
        <v>180</v>
      </c>
      <c r="E1484" s="204" t="s">
        <v>2210</v>
      </c>
      <c r="F1484" s="204"/>
      <c r="G1484" s="353" t="s">
        <v>589</v>
      </c>
      <c r="H1484" s="204" t="str">
        <f>IF(Tabela2[[#This Row],[Valor já contrado (matriz)]]=0,"Prevista","Em contratação")</f>
        <v>Em contratação</v>
      </c>
      <c r="I1484" s="204" t="s">
        <v>2211</v>
      </c>
      <c r="J1484" s="204">
        <v>400</v>
      </c>
      <c r="K1484" s="210">
        <v>59000</v>
      </c>
      <c r="L1484" s="204" t="s">
        <v>141</v>
      </c>
      <c r="M1484" s="354" t="s">
        <v>582</v>
      </c>
      <c r="N1484" s="210">
        <f>IF(Tabela2[[#This Row],[Tipo]]="matriz",VLOOKUP(Tabela2[[#This Row],[N. de ordem]],Estatísticas!$A$66:$B$1048576,2,FALSE),"")</f>
        <v>47550</v>
      </c>
    </row>
    <row r="1485" spans="2:14" ht="45.75" hidden="1">
      <c r="B1485" s="352">
        <v>490</v>
      </c>
      <c r="C1485" s="204" t="s">
        <v>657</v>
      </c>
      <c r="D1485" s="204" t="s">
        <v>180</v>
      </c>
      <c r="E1485" s="204" t="s">
        <v>2210</v>
      </c>
      <c r="F1485" s="204" t="s">
        <v>2212</v>
      </c>
      <c r="G1485" s="353" t="s">
        <v>605</v>
      </c>
      <c r="H1485" s="204" t="str">
        <f>IF(Tabela2[[#This Row],[Valor já contrado (matriz)]]=0,"Prevista","Em contratação")</f>
        <v>Em contratação</v>
      </c>
      <c r="I1485" s="204" t="s">
        <v>2211</v>
      </c>
      <c r="J1485" s="204">
        <v>300</v>
      </c>
      <c r="K1485" s="210">
        <v>47550</v>
      </c>
      <c r="L1485" s="204" t="s">
        <v>141</v>
      </c>
      <c r="M1485" s="354" t="s">
        <v>582</v>
      </c>
      <c r="N1485" s="210" t="str">
        <f>IF(Tabela2[[#This Row],[Tipo]]="matriz",VLOOKUP(Tabela2[[#This Row],[N. de ordem]],Estatísticas!$A$66:$B$1048576,2,FALSE),"")</f>
        <v/>
      </c>
    </row>
    <row r="1486" spans="2:14" ht="45.75" hidden="1">
      <c r="B1486" s="352">
        <v>491</v>
      </c>
      <c r="C1486" s="204" t="s">
        <v>657</v>
      </c>
      <c r="D1486" s="204" t="s">
        <v>180</v>
      </c>
      <c r="E1486" s="204" t="s">
        <v>2213</v>
      </c>
      <c r="F1486" s="204"/>
      <c r="G1486" s="353" t="s">
        <v>589</v>
      </c>
      <c r="H1486" s="204" t="str">
        <f>IF(Tabela2[[#This Row],[Valor já contrado (matriz)]]=0,"Prevista","Em contratação")</f>
        <v>Prevista</v>
      </c>
      <c r="I1486" s="204" t="s">
        <v>2214</v>
      </c>
      <c r="J1486" s="204">
        <v>400</v>
      </c>
      <c r="K1486" s="210">
        <v>59000</v>
      </c>
      <c r="L1486" s="204" t="s">
        <v>141</v>
      </c>
      <c r="M1486" s="354" t="s">
        <v>582</v>
      </c>
      <c r="N1486" s="210">
        <f>IF(Tabela2[[#This Row],[Tipo]]="matriz",VLOOKUP(Tabela2[[#This Row],[N. de ordem]],Estatísticas!$A$66:$B$1048576,2,FALSE),"")</f>
        <v>0</v>
      </c>
    </row>
    <row r="1487" spans="2:14" ht="45.75" hidden="1">
      <c r="B1487" s="352">
        <v>492</v>
      </c>
      <c r="C1487" s="204" t="s">
        <v>657</v>
      </c>
      <c r="D1487" s="204" t="s">
        <v>180</v>
      </c>
      <c r="E1487" s="204" t="s">
        <v>2215</v>
      </c>
      <c r="F1487" s="204"/>
      <c r="G1487" s="353" t="s">
        <v>589</v>
      </c>
      <c r="H1487" s="204" t="str">
        <f>IF(Tabela2[[#This Row],[Valor já contrado (matriz)]]=0,"Prevista","Em contratação")</f>
        <v>Em contratação</v>
      </c>
      <c r="I1487" s="204" t="s">
        <v>2216</v>
      </c>
      <c r="J1487" s="204">
        <v>1000</v>
      </c>
      <c r="K1487" s="210">
        <v>59000</v>
      </c>
      <c r="L1487" s="204" t="s">
        <v>141</v>
      </c>
      <c r="M1487" s="354" t="s">
        <v>582</v>
      </c>
      <c r="N1487" s="210">
        <f>IF(Tabela2[[#This Row],[Tipo]]="matriz",VLOOKUP(Tabela2[[#This Row],[N. de ordem]],Estatísticas!$A$66:$B$1048576,2,FALSE),"")</f>
        <v>39370</v>
      </c>
    </row>
    <row r="1488" spans="2:14" ht="45.75" hidden="1">
      <c r="B1488" s="352">
        <v>492</v>
      </c>
      <c r="C1488" s="204" t="s">
        <v>657</v>
      </c>
      <c r="D1488" s="204" t="s">
        <v>180</v>
      </c>
      <c r="E1488" s="204" t="s">
        <v>2215</v>
      </c>
      <c r="F1488" s="204" t="s">
        <v>2217</v>
      </c>
      <c r="G1488" s="353" t="s">
        <v>605</v>
      </c>
      <c r="H1488" s="204" t="s">
        <v>626</v>
      </c>
      <c r="I1488" s="204" t="s">
        <v>2216</v>
      </c>
      <c r="J1488" s="204">
        <v>1000</v>
      </c>
      <c r="K1488" s="210">
        <v>39370</v>
      </c>
      <c r="L1488" s="204" t="s">
        <v>141</v>
      </c>
      <c r="M1488" s="354" t="s">
        <v>582</v>
      </c>
      <c r="N1488" s="210" t="str">
        <f>IF(Tabela2[[#This Row],[Tipo]]="matriz",VLOOKUP(Tabela2[[#This Row],[N. de ordem]],Estatísticas!$A$66:$B$1048576,2,FALSE),"")</f>
        <v/>
      </c>
    </row>
    <row r="1489" spans="2:14" ht="45.75" hidden="1">
      <c r="B1489" s="352">
        <v>493</v>
      </c>
      <c r="C1489" s="204" t="s">
        <v>657</v>
      </c>
      <c r="D1489" s="204" t="s">
        <v>180</v>
      </c>
      <c r="E1489" s="204" t="s">
        <v>2218</v>
      </c>
      <c r="F1489" s="204"/>
      <c r="G1489" s="353" t="s">
        <v>589</v>
      </c>
      <c r="H1489" s="204" t="str">
        <f>IF(Tabela2[[#This Row],[Valor já contrado (matriz)]]=0,"Prevista","Em contratação")</f>
        <v>Prevista</v>
      </c>
      <c r="I1489" s="204" t="s">
        <v>2219</v>
      </c>
      <c r="J1489" s="204">
        <v>20</v>
      </c>
      <c r="K1489" s="210">
        <v>10000</v>
      </c>
      <c r="L1489" s="204" t="s">
        <v>141</v>
      </c>
      <c r="M1489" s="354" t="s">
        <v>582</v>
      </c>
      <c r="N1489" s="210">
        <f>IF(Tabela2[[#This Row],[Tipo]]="matriz",VLOOKUP(Tabela2[[#This Row],[N. de ordem]],Estatísticas!$A$66:$B$1048576,2,FALSE),"")</f>
        <v>0</v>
      </c>
    </row>
    <row r="1490" spans="2:14" ht="45.75" hidden="1">
      <c r="B1490" s="352">
        <v>494</v>
      </c>
      <c r="C1490" s="204" t="s">
        <v>657</v>
      </c>
      <c r="D1490" s="204" t="s">
        <v>180</v>
      </c>
      <c r="E1490" s="204" t="s">
        <v>2220</v>
      </c>
      <c r="F1490" s="204"/>
      <c r="G1490" s="353" t="s">
        <v>589</v>
      </c>
      <c r="H1490" s="204" t="str">
        <f>IF(Tabela2[[#This Row],[Valor já contrado (matriz)]]=0,"Prevista","Em contratação")</f>
        <v>Em contratação</v>
      </c>
      <c r="I1490" s="204" t="s">
        <v>2221</v>
      </c>
      <c r="J1490" s="204">
        <v>1000</v>
      </c>
      <c r="K1490" s="210">
        <v>62000</v>
      </c>
      <c r="L1490" s="204" t="s">
        <v>141</v>
      </c>
      <c r="M1490" s="354" t="s">
        <v>582</v>
      </c>
      <c r="N1490" s="210">
        <f>IF(Tabela2[[#This Row],[Tipo]]="matriz",VLOOKUP(Tabela2[[#This Row],[N. de ordem]],Estatísticas!$A$66:$B$1048576,2,FALSE),"")</f>
        <v>12000</v>
      </c>
    </row>
    <row r="1491" spans="2:14" ht="45.75" hidden="1">
      <c r="B1491" s="352">
        <v>494</v>
      </c>
      <c r="C1491" s="204" t="s">
        <v>657</v>
      </c>
      <c r="D1491" s="204" t="s">
        <v>180</v>
      </c>
      <c r="E1491" s="204" t="s">
        <v>2220</v>
      </c>
      <c r="F1491" s="204" t="s">
        <v>2222</v>
      </c>
      <c r="G1491" s="353" t="s">
        <v>605</v>
      </c>
      <c r="H1491" s="204" t="s">
        <v>626</v>
      </c>
      <c r="I1491" s="204" t="s">
        <v>2221</v>
      </c>
      <c r="J1491" s="213">
        <v>1000</v>
      </c>
      <c r="K1491" s="214">
        <v>12000</v>
      </c>
      <c r="L1491" s="204" t="s">
        <v>141</v>
      </c>
      <c r="M1491" s="354" t="s">
        <v>582</v>
      </c>
      <c r="N1491" s="210" t="str">
        <f>IF(Tabela2[[#This Row],[Tipo]]="matriz",VLOOKUP(Tabela2[[#This Row],[N. de ordem]],Estatísticas!$A$66:$B$1048576,2,FALSE),"")</f>
        <v/>
      </c>
    </row>
    <row r="1492" spans="2:14" ht="45.75" hidden="1">
      <c r="B1492" s="352">
        <v>495</v>
      </c>
      <c r="C1492" s="204" t="s">
        <v>657</v>
      </c>
      <c r="D1492" s="204" t="s">
        <v>180</v>
      </c>
      <c r="E1492" s="204" t="s">
        <v>2223</v>
      </c>
      <c r="F1492" s="353"/>
      <c r="G1492" s="353" t="s">
        <v>589</v>
      </c>
      <c r="H1492" s="204" t="str">
        <f>IF(Tabela2[[#This Row],[Valor já contrado (matriz)]]=0,"Prevista","Em contratação")</f>
        <v>Prevista</v>
      </c>
      <c r="I1492" s="204" t="s">
        <v>2224</v>
      </c>
      <c r="J1492" s="204">
        <v>10</v>
      </c>
      <c r="K1492" s="210">
        <v>10000</v>
      </c>
      <c r="L1492" s="204" t="s">
        <v>141</v>
      </c>
      <c r="M1492" s="354" t="s">
        <v>582</v>
      </c>
      <c r="N1492" s="210">
        <f>IF(Tabela2[[#This Row],[Tipo]]="matriz",VLOOKUP(Tabela2[[#This Row],[N. de ordem]],Estatísticas!$A$66:$B$1048576,2,FALSE),"")</f>
        <v>0</v>
      </c>
    </row>
    <row r="1493" spans="2:14" ht="45.75" hidden="1">
      <c r="B1493" s="352">
        <v>496</v>
      </c>
      <c r="C1493" s="204" t="s">
        <v>657</v>
      </c>
      <c r="D1493" s="204" t="s">
        <v>180</v>
      </c>
      <c r="E1493" s="204" t="s">
        <v>2225</v>
      </c>
      <c r="F1493" s="353"/>
      <c r="G1493" s="353" t="s">
        <v>589</v>
      </c>
      <c r="H1493" s="204" t="str">
        <f>IF(Tabela2[[#This Row],[Valor já contrado (matriz)]]=0,"Prevista","Em contratação")</f>
        <v>Em contratação</v>
      </c>
      <c r="I1493" s="204" t="s">
        <v>2226</v>
      </c>
      <c r="J1493" s="204">
        <v>45</v>
      </c>
      <c r="K1493" s="210">
        <v>5500</v>
      </c>
      <c r="L1493" s="204" t="s">
        <v>285</v>
      </c>
      <c r="M1493" s="354" t="s">
        <v>582</v>
      </c>
      <c r="N1493" s="210">
        <f>IF(Tabela2[[#This Row],[Tipo]]="matriz",VLOOKUP(Tabela2[[#This Row],[N. de ordem]],Estatísticas!$A$66:$B$1048576,2,FALSE),"")</f>
        <v>1188</v>
      </c>
    </row>
    <row r="1494" spans="2:14" ht="45.75" hidden="1">
      <c r="B1494" s="352">
        <v>496</v>
      </c>
      <c r="C1494" s="204" t="s">
        <v>657</v>
      </c>
      <c r="D1494" s="204" t="s">
        <v>180</v>
      </c>
      <c r="E1494" s="204" t="s">
        <v>2225</v>
      </c>
      <c r="F1494" s="353" t="s">
        <v>2227</v>
      </c>
      <c r="G1494" s="353" t="s">
        <v>605</v>
      </c>
      <c r="H1494" s="204" t="str">
        <f>IF(Tabela2[[#This Row],[Valor já contrado (matriz)]]=0,"Prevista","Em contratação")</f>
        <v>Em contratação</v>
      </c>
      <c r="I1494" s="204" t="s">
        <v>2226</v>
      </c>
      <c r="J1494" s="204">
        <v>12</v>
      </c>
      <c r="K1494" s="210">
        <v>1188</v>
      </c>
      <c r="L1494" s="204" t="s">
        <v>285</v>
      </c>
      <c r="M1494" s="354" t="s">
        <v>582</v>
      </c>
      <c r="N1494" s="210" t="str">
        <f>IF(Tabela2[[#This Row],[Tipo]]="matriz",VLOOKUP(Tabela2[[#This Row],[N. de ordem]],Estatísticas!$A$66:$B$1048576,2,FALSE),"")</f>
        <v/>
      </c>
    </row>
    <row r="1495" spans="2:14" ht="45.75" hidden="1">
      <c r="B1495" s="352">
        <v>497</v>
      </c>
      <c r="C1495" s="204" t="s">
        <v>657</v>
      </c>
      <c r="D1495" s="204" t="s">
        <v>180</v>
      </c>
      <c r="E1495" s="204" t="s">
        <v>2228</v>
      </c>
      <c r="F1495" s="204"/>
      <c r="G1495" s="353" t="s">
        <v>589</v>
      </c>
      <c r="H1495" s="204" t="str">
        <f>IF(Tabela2[[#This Row],[Valor já contrado (matriz)]]=0,"Prevista","Em contratação")</f>
        <v>Prevista</v>
      </c>
      <c r="I1495" s="204" t="s">
        <v>2229</v>
      </c>
      <c r="J1495" s="204">
        <v>100</v>
      </c>
      <c r="K1495" s="210">
        <v>1000</v>
      </c>
      <c r="L1495" s="204" t="s">
        <v>285</v>
      </c>
      <c r="M1495" s="354" t="s">
        <v>582</v>
      </c>
      <c r="N1495" s="210">
        <f>IF(Tabela2[[#This Row],[Tipo]]="matriz",VLOOKUP(Tabela2[[#This Row],[N. de ordem]],Estatísticas!$A$66:$B$1048576,2,FALSE),"")</f>
        <v>0</v>
      </c>
    </row>
    <row r="1496" spans="2:14" ht="45.75" hidden="1">
      <c r="B1496" s="352">
        <v>498</v>
      </c>
      <c r="C1496" s="204" t="s">
        <v>657</v>
      </c>
      <c r="D1496" s="204" t="s">
        <v>180</v>
      </c>
      <c r="E1496" s="204" t="s">
        <v>2230</v>
      </c>
      <c r="F1496" s="204"/>
      <c r="G1496" s="353" t="s">
        <v>589</v>
      </c>
      <c r="H1496" s="204" t="str">
        <f>IF(Tabela2[[#This Row],[Valor já contrado (matriz)]]=0,"Prevista","Em contratação")</f>
        <v>Em contratação</v>
      </c>
      <c r="I1496" s="204" t="s">
        <v>2229</v>
      </c>
      <c r="J1496" s="204">
        <v>80</v>
      </c>
      <c r="K1496" s="210">
        <v>30000</v>
      </c>
      <c r="L1496" s="204" t="s">
        <v>285</v>
      </c>
      <c r="M1496" s="354" t="s">
        <v>582</v>
      </c>
      <c r="N1496" s="210">
        <f>IF(Tabela2[[#This Row],[Tipo]]="matriz",VLOOKUP(Tabela2[[#This Row],[N. de ordem]],Estatísticas!$A$66:$B$1048576,2,FALSE),"")</f>
        <v>3900</v>
      </c>
    </row>
    <row r="1497" spans="2:14" ht="45.75" hidden="1">
      <c r="B1497" s="352">
        <v>498</v>
      </c>
      <c r="C1497" s="204" t="s">
        <v>657</v>
      </c>
      <c r="D1497" s="204" t="s">
        <v>180</v>
      </c>
      <c r="E1497" s="213" t="s">
        <v>2230</v>
      </c>
      <c r="F1497" s="211" t="s">
        <v>2231</v>
      </c>
      <c r="G1497" s="353" t="s">
        <v>605</v>
      </c>
      <c r="H1497" s="204" t="str">
        <f>IF(Tabela2[[#This Row],[Valor já contrado (matriz)]]=0,"Prevista","Em contratação")</f>
        <v>Em contratação</v>
      </c>
      <c r="I1497" s="215" t="s">
        <v>2229</v>
      </c>
      <c r="J1497" s="213">
        <v>30</v>
      </c>
      <c r="K1497" s="214">
        <v>3900</v>
      </c>
      <c r="L1497" s="204" t="s">
        <v>285</v>
      </c>
      <c r="M1497" s="354" t="s">
        <v>582</v>
      </c>
      <c r="N1497" s="210" t="str">
        <f>IF(Tabela2[[#This Row],[Tipo]]="matriz",VLOOKUP(Tabela2[[#This Row],[N. de ordem]],Estatísticas!$A$66:$B$1048576,2,FALSE),"")</f>
        <v/>
      </c>
    </row>
    <row r="1498" spans="2:14" ht="45.75" hidden="1">
      <c r="B1498" s="352">
        <v>499</v>
      </c>
      <c r="C1498" s="204" t="s">
        <v>657</v>
      </c>
      <c r="D1498" s="204" t="s">
        <v>180</v>
      </c>
      <c r="E1498" s="204" t="s">
        <v>2232</v>
      </c>
      <c r="F1498" s="204"/>
      <c r="G1498" s="353" t="s">
        <v>589</v>
      </c>
      <c r="H1498" s="204" t="str">
        <f>IF(Tabela2[[#This Row],[Valor já contrado (matriz)]]=0,"Prevista","Em contratação")</f>
        <v>Prevista</v>
      </c>
      <c r="I1498" s="204" t="s">
        <v>2233</v>
      </c>
      <c r="J1498" s="204">
        <v>10</v>
      </c>
      <c r="K1498" s="210">
        <v>10000</v>
      </c>
      <c r="L1498" s="204" t="s">
        <v>285</v>
      </c>
      <c r="M1498" s="354" t="s">
        <v>582</v>
      </c>
      <c r="N1498" s="210">
        <f>IF(Tabela2[[#This Row],[Tipo]]="matriz",VLOOKUP(Tabela2[[#This Row],[N. de ordem]],Estatísticas!$A$66:$B$1048576,2,FALSE),"")</f>
        <v>0</v>
      </c>
    </row>
    <row r="1499" spans="2:14" ht="45.75" hidden="1">
      <c r="B1499" s="352">
        <v>500</v>
      </c>
      <c r="C1499" s="204" t="s">
        <v>657</v>
      </c>
      <c r="D1499" s="204" t="s">
        <v>180</v>
      </c>
      <c r="E1499" s="204" t="s">
        <v>2234</v>
      </c>
      <c r="F1499" s="213"/>
      <c r="G1499" s="353" t="s">
        <v>589</v>
      </c>
      <c r="H1499" s="204" t="str">
        <f>IF(Tabela2[[#This Row],[Valor já contrado (matriz)]]=0,"Prevista","Em contratação")</f>
        <v>Prevista</v>
      </c>
      <c r="I1499" s="213" t="s">
        <v>2235</v>
      </c>
      <c r="J1499" s="213">
        <v>30</v>
      </c>
      <c r="K1499" s="214">
        <v>30000</v>
      </c>
      <c r="L1499" s="204" t="s">
        <v>285</v>
      </c>
      <c r="M1499" s="354" t="s">
        <v>582</v>
      </c>
      <c r="N1499" s="210">
        <f>IF(Tabela2[[#This Row],[Tipo]]="matriz",VLOOKUP(Tabela2[[#This Row],[N. de ordem]],Estatísticas!$A$66:$B$1048576,2,FALSE),"")</f>
        <v>0</v>
      </c>
    </row>
    <row r="1500" spans="2:14" ht="45.75" hidden="1">
      <c r="B1500" s="352">
        <v>501</v>
      </c>
      <c r="C1500" s="204" t="s">
        <v>657</v>
      </c>
      <c r="D1500" s="204" t="s">
        <v>180</v>
      </c>
      <c r="E1500" s="204" t="s">
        <v>2236</v>
      </c>
      <c r="F1500" s="204"/>
      <c r="G1500" s="353" t="s">
        <v>589</v>
      </c>
      <c r="H1500" s="204" t="str">
        <f>IF(Tabela2[[#This Row],[Valor já contrado (matriz)]]=0,"Prevista","Em contratação")</f>
        <v>Em contratação</v>
      </c>
      <c r="I1500" s="204" t="s">
        <v>2237</v>
      </c>
      <c r="J1500" s="204">
        <v>20</v>
      </c>
      <c r="K1500" s="210">
        <v>20000</v>
      </c>
      <c r="L1500" s="204" t="s">
        <v>285</v>
      </c>
      <c r="M1500" s="354" t="s">
        <v>582</v>
      </c>
      <c r="N1500" s="210">
        <f>IF(Tabela2[[#This Row],[Tipo]]="matriz",VLOOKUP(Tabela2[[#This Row],[N. de ordem]],Estatísticas!$A$66:$B$1048576,2,FALSE),"")</f>
        <v>11380</v>
      </c>
    </row>
    <row r="1501" spans="2:14" ht="45.75" hidden="1">
      <c r="B1501" s="352">
        <v>501</v>
      </c>
      <c r="C1501" s="204" t="s">
        <v>657</v>
      </c>
      <c r="D1501" s="204" t="s">
        <v>180</v>
      </c>
      <c r="E1501" s="204" t="s">
        <v>2236</v>
      </c>
      <c r="F1501" s="204" t="s">
        <v>2238</v>
      </c>
      <c r="G1501" s="353" t="s">
        <v>605</v>
      </c>
      <c r="H1501" s="204" t="str">
        <f>IF(Tabela2[[#This Row],[Valor já contrado (matriz)]]=0,"Prevista","Em contratação")</f>
        <v>Em contratação</v>
      </c>
      <c r="I1501" s="204" t="s">
        <v>2237</v>
      </c>
      <c r="J1501" s="204">
        <v>60</v>
      </c>
      <c r="K1501" s="210">
        <v>11380</v>
      </c>
      <c r="L1501" s="204" t="s">
        <v>285</v>
      </c>
      <c r="M1501" s="354" t="s">
        <v>582</v>
      </c>
      <c r="N1501" s="210" t="str">
        <f>IF(Tabela2[[#This Row],[Tipo]]="matriz",VLOOKUP(Tabela2[[#This Row],[N. de ordem]],Estatísticas!$A$66:$B$1048576,2,FALSE),"")</f>
        <v/>
      </c>
    </row>
    <row r="1502" spans="2:14" ht="45.75" hidden="1">
      <c r="B1502" s="352">
        <v>502</v>
      </c>
      <c r="C1502" s="204" t="s">
        <v>657</v>
      </c>
      <c r="D1502" s="204" t="s">
        <v>180</v>
      </c>
      <c r="E1502" s="204" t="s">
        <v>2239</v>
      </c>
      <c r="F1502" s="204"/>
      <c r="G1502" s="353" t="s">
        <v>589</v>
      </c>
      <c r="H1502" s="204" t="str">
        <f>IF(Tabela2[[#This Row],[Valor já contrado (matriz)]]=0,"Prevista","Em contratação")</f>
        <v>Em contratação</v>
      </c>
      <c r="I1502" s="204" t="s">
        <v>2226</v>
      </c>
      <c r="J1502" s="204">
        <v>8</v>
      </c>
      <c r="K1502" s="210">
        <v>8000</v>
      </c>
      <c r="L1502" s="204" t="s">
        <v>285</v>
      </c>
      <c r="M1502" s="354" t="s">
        <v>582</v>
      </c>
      <c r="N1502" s="210">
        <f>IF(Tabela2[[#This Row],[Tipo]]="matriz",VLOOKUP(Tabela2[[#This Row],[N. de ordem]],Estatísticas!$A$66:$B$1048576,2,FALSE),"")</f>
        <v>12570</v>
      </c>
    </row>
    <row r="1503" spans="2:14" ht="45.75" hidden="1">
      <c r="B1503" s="352">
        <v>502</v>
      </c>
      <c r="C1503" s="204" t="s">
        <v>657</v>
      </c>
      <c r="D1503" s="204" t="s">
        <v>180</v>
      </c>
      <c r="E1503" s="204" t="s">
        <v>2239</v>
      </c>
      <c r="F1503" s="204" t="s">
        <v>2240</v>
      </c>
      <c r="G1503" s="353" t="s">
        <v>605</v>
      </c>
      <c r="H1503" s="204" t="str">
        <f>IF(Tabela2[[#This Row],[Valor já contrado (matriz)]]=0,"Prevista","Em contratação")</f>
        <v>Em contratação</v>
      </c>
      <c r="I1503" s="204" t="s">
        <v>2226</v>
      </c>
      <c r="J1503" s="204">
        <v>12</v>
      </c>
      <c r="K1503" s="210">
        <v>1320</v>
      </c>
      <c r="L1503" s="204" t="s">
        <v>285</v>
      </c>
      <c r="M1503" s="354" t="s">
        <v>582</v>
      </c>
      <c r="N1503" s="210" t="str">
        <f>IF(Tabela2[[#This Row],[Tipo]]="matriz",VLOOKUP(Tabela2[[#This Row],[N. de ordem]],Estatísticas!$A$66:$B$1048576,2,FALSE),"")</f>
        <v/>
      </c>
    </row>
    <row r="1504" spans="2:14" ht="45.75" hidden="1">
      <c r="B1504" s="352">
        <v>502</v>
      </c>
      <c r="C1504" s="204" t="s">
        <v>657</v>
      </c>
      <c r="D1504" s="204" t="s">
        <v>180</v>
      </c>
      <c r="E1504" s="204" t="s">
        <v>2239</v>
      </c>
      <c r="F1504" s="204" t="s">
        <v>2241</v>
      </c>
      <c r="G1504" s="353" t="s">
        <v>605</v>
      </c>
      <c r="H1504" s="204" t="str">
        <f>IF(Tabela2[[#This Row],[Valor já contrado (matriz)]]=0,"Prevista","Em contratação")</f>
        <v>Em contratação</v>
      </c>
      <c r="I1504" s="204" t="s">
        <v>2226</v>
      </c>
      <c r="J1504" s="204">
        <v>450</v>
      </c>
      <c r="K1504" s="210">
        <v>11250</v>
      </c>
      <c r="L1504" s="204" t="s">
        <v>285</v>
      </c>
      <c r="M1504" s="354" t="s">
        <v>582</v>
      </c>
      <c r="N1504" s="210" t="str">
        <f>IF(Tabela2[[#This Row],[Tipo]]="matriz",VLOOKUP(Tabela2[[#This Row],[N. de ordem]],Estatísticas!$A$66:$B$1048576,2,FALSE),"")</f>
        <v/>
      </c>
    </row>
    <row r="1505" spans="2:14" ht="45.75" hidden="1">
      <c r="B1505" s="352">
        <v>503</v>
      </c>
      <c r="C1505" s="204" t="s">
        <v>657</v>
      </c>
      <c r="D1505" s="204" t="s">
        <v>180</v>
      </c>
      <c r="E1505" s="204" t="s">
        <v>2242</v>
      </c>
      <c r="F1505" s="353"/>
      <c r="G1505" s="353" t="s">
        <v>589</v>
      </c>
      <c r="H1505" s="204" t="str">
        <f>IF(Tabela2[[#This Row],[Valor já contrado (matriz)]]=0,"Prevista","Em contratação")</f>
        <v>Prevista</v>
      </c>
      <c r="I1505" s="204" t="s">
        <v>2226</v>
      </c>
      <c r="J1505" s="204">
        <v>100</v>
      </c>
      <c r="K1505" s="210">
        <v>40000</v>
      </c>
      <c r="L1505" s="204" t="s">
        <v>285</v>
      </c>
      <c r="M1505" s="354" t="s">
        <v>582</v>
      </c>
      <c r="N1505" s="210">
        <f>IF(Tabela2[[#This Row],[Tipo]]="matriz",VLOOKUP(Tabela2[[#This Row],[N. de ordem]],Estatísticas!$A$66:$B$1048576,2,FALSE),"")</f>
        <v>0</v>
      </c>
    </row>
    <row r="1506" spans="2:14" ht="45.75" hidden="1">
      <c r="B1506" s="352">
        <v>504</v>
      </c>
      <c r="C1506" s="204" t="s">
        <v>657</v>
      </c>
      <c r="D1506" s="204" t="s">
        <v>180</v>
      </c>
      <c r="E1506" s="204" t="s">
        <v>2243</v>
      </c>
      <c r="F1506" s="204"/>
      <c r="G1506" s="353" t="s">
        <v>589</v>
      </c>
      <c r="H1506" s="204" t="str">
        <f>IF(Tabela2[[#This Row],[Valor já contrado (matriz)]]=0,"Prevista","Em contratação")</f>
        <v>Prevista</v>
      </c>
      <c r="I1506" s="204" t="s">
        <v>2226</v>
      </c>
      <c r="J1506" s="204">
        <v>2</v>
      </c>
      <c r="K1506" s="210">
        <v>5000</v>
      </c>
      <c r="L1506" s="204" t="s">
        <v>285</v>
      </c>
      <c r="M1506" s="354" t="s">
        <v>582</v>
      </c>
      <c r="N1506" s="210">
        <f>IF(Tabela2[[#This Row],[Tipo]]="matriz",VLOOKUP(Tabela2[[#This Row],[N. de ordem]],Estatísticas!$A$66:$B$1048576,2,FALSE),"")</f>
        <v>0</v>
      </c>
    </row>
    <row r="1507" spans="2:14" ht="45.75" hidden="1">
      <c r="B1507" s="352">
        <v>505</v>
      </c>
      <c r="C1507" s="204" t="s">
        <v>657</v>
      </c>
      <c r="D1507" s="204" t="s">
        <v>180</v>
      </c>
      <c r="E1507" s="204" t="s">
        <v>2244</v>
      </c>
      <c r="F1507" s="353"/>
      <c r="G1507" s="353" t="s">
        <v>589</v>
      </c>
      <c r="H1507" s="204" t="str">
        <f>IF(Tabela2[[#This Row],[Valor já contrado (matriz)]]=0,"Prevista","Em contratação")</f>
        <v>Prevista</v>
      </c>
      <c r="I1507" s="204" t="s">
        <v>2245</v>
      </c>
      <c r="J1507" s="204">
        <v>12</v>
      </c>
      <c r="K1507" s="210">
        <v>80000</v>
      </c>
      <c r="L1507" s="204" t="s">
        <v>285</v>
      </c>
      <c r="M1507" s="354" t="s">
        <v>582</v>
      </c>
      <c r="N1507" s="210">
        <f>IF(Tabela2[[#This Row],[Tipo]]="matriz",VLOOKUP(Tabela2[[#This Row],[N. de ordem]],Estatísticas!$A$66:$B$1048576,2,FALSE),"")</f>
        <v>0</v>
      </c>
    </row>
    <row r="1508" spans="2:14" ht="45.75" hidden="1">
      <c r="B1508" s="352">
        <v>506</v>
      </c>
      <c r="C1508" s="204" t="s">
        <v>657</v>
      </c>
      <c r="D1508" s="204" t="s">
        <v>180</v>
      </c>
      <c r="E1508" s="204" t="s">
        <v>2246</v>
      </c>
      <c r="F1508" s="204"/>
      <c r="G1508" s="353" t="s">
        <v>589</v>
      </c>
      <c r="H1508" s="204" t="str">
        <f>IF(Tabela2[[#This Row],[Valor já contrado (matriz)]]=0,"Prevista","Em contratação")</f>
        <v>Prevista</v>
      </c>
      <c r="I1508" s="204" t="s">
        <v>2245</v>
      </c>
      <c r="J1508" s="204">
        <v>12</v>
      </c>
      <c r="K1508" s="210">
        <v>42000</v>
      </c>
      <c r="L1508" s="204" t="s">
        <v>285</v>
      </c>
      <c r="M1508" s="354" t="s">
        <v>582</v>
      </c>
      <c r="N1508" s="210">
        <f>IF(Tabela2[[#This Row],[Tipo]]="matriz",VLOOKUP(Tabela2[[#This Row],[N. de ordem]],Estatísticas!$A$66:$B$1048576,2,FALSE),"")</f>
        <v>0</v>
      </c>
    </row>
    <row r="1509" spans="2:14" ht="45.75" hidden="1">
      <c r="B1509" s="352">
        <v>507</v>
      </c>
      <c r="C1509" s="204" t="s">
        <v>657</v>
      </c>
      <c r="D1509" s="204" t="s">
        <v>180</v>
      </c>
      <c r="E1509" s="204" t="s">
        <v>2247</v>
      </c>
      <c r="F1509" s="353"/>
      <c r="G1509" s="353" t="s">
        <v>589</v>
      </c>
      <c r="H1509" s="204" t="str">
        <f>IF(Tabela2[[#This Row],[Valor já contrado (matriz)]]=0,"Prevista","Em contratação")</f>
        <v>Prevista</v>
      </c>
      <c r="I1509" s="204" t="s">
        <v>2245</v>
      </c>
      <c r="J1509" s="204">
        <v>1</v>
      </c>
      <c r="K1509" s="210">
        <v>20000</v>
      </c>
      <c r="L1509" s="204" t="s">
        <v>285</v>
      </c>
      <c r="M1509" s="354" t="s">
        <v>582</v>
      </c>
      <c r="N1509" s="210">
        <f>IF(Tabela2[[#This Row],[Tipo]]="matriz",VLOOKUP(Tabela2[[#This Row],[N. de ordem]],Estatísticas!$A$66:$B$1048576,2,FALSE),"")</f>
        <v>0</v>
      </c>
    </row>
    <row r="1510" spans="2:14" ht="45.75" hidden="1">
      <c r="B1510" s="352">
        <v>508</v>
      </c>
      <c r="C1510" s="204" t="s">
        <v>657</v>
      </c>
      <c r="D1510" s="204" t="s">
        <v>180</v>
      </c>
      <c r="E1510" s="204" t="s">
        <v>2248</v>
      </c>
      <c r="F1510" s="204"/>
      <c r="G1510" s="353" t="s">
        <v>589</v>
      </c>
      <c r="H1510" s="204" t="str">
        <f>IF(Tabela2[[#This Row],[Valor já contrado (matriz)]]=0,"Prevista","Em contratação")</f>
        <v>Prevista</v>
      </c>
      <c r="I1510" s="204" t="s">
        <v>2245</v>
      </c>
      <c r="J1510" s="204">
        <v>2</v>
      </c>
      <c r="K1510" s="210">
        <v>8000</v>
      </c>
      <c r="L1510" s="204" t="s">
        <v>285</v>
      </c>
      <c r="M1510" s="354" t="s">
        <v>582</v>
      </c>
      <c r="N1510" s="210">
        <f>IF(Tabela2[[#This Row],[Tipo]]="matriz",VLOOKUP(Tabela2[[#This Row],[N. de ordem]],Estatísticas!$A$66:$B$1048576,2,FALSE),"")</f>
        <v>0</v>
      </c>
    </row>
    <row r="1511" spans="2:14" ht="45.75" hidden="1">
      <c r="B1511" s="352">
        <v>509</v>
      </c>
      <c r="C1511" s="204" t="s">
        <v>657</v>
      </c>
      <c r="D1511" s="204" t="s">
        <v>180</v>
      </c>
      <c r="E1511" s="204" t="s">
        <v>2249</v>
      </c>
      <c r="F1511" s="204"/>
      <c r="G1511" s="353" t="s">
        <v>589</v>
      </c>
      <c r="H1511" s="204" t="str">
        <f>IF(Tabela2[[#This Row],[Valor já contrado (matriz)]]=0,"Prevista","Em contratação")</f>
        <v>Em contratação</v>
      </c>
      <c r="I1511" s="204" t="s">
        <v>2250</v>
      </c>
      <c r="J1511" s="204">
        <v>180</v>
      </c>
      <c r="K1511" s="210">
        <v>10000</v>
      </c>
      <c r="L1511" s="204" t="s">
        <v>285</v>
      </c>
      <c r="M1511" s="354" t="s">
        <v>582</v>
      </c>
      <c r="N1511" s="210">
        <f>IF(Tabela2[[#This Row],[Tipo]]="matriz",VLOOKUP(Tabela2[[#This Row],[N. de ordem]],Estatísticas!$A$66:$B$1048576,2,FALSE),"")</f>
        <v>3878</v>
      </c>
    </row>
    <row r="1512" spans="2:14" ht="45.75" hidden="1">
      <c r="B1512" s="352">
        <v>509</v>
      </c>
      <c r="C1512" s="204" t="s">
        <v>657</v>
      </c>
      <c r="D1512" s="204" t="s">
        <v>180</v>
      </c>
      <c r="E1512" s="204" t="s">
        <v>2249</v>
      </c>
      <c r="F1512" s="204" t="s">
        <v>2251</v>
      </c>
      <c r="G1512" s="353" t="s">
        <v>605</v>
      </c>
      <c r="H1512" s="204" t="str">
        <f>IF(Tabela2[[#This Row],[Valor já contrado (matriz)]]=0,"Prevista","Em contratação")</f>
        <v>Em contratação</v>
      </c>
      <c r="I1512" s="213" t="s">
        <v>2250</v>
      </c>
      <c r="J1512" s="213">
        <v>230</v>
      </c>
      <c r="K1512" s="214">
        <v>3878</v>
      </c>
      <c r="L1512" s="204" t="s">
        <v>285</v>
      </c>
      <c r="M1512" s="354" t="s">
        <v>582</v>
      </c>
      <c r="N1512" s="210" t="str">
        <f>IF(Tabela2[[#This Row],[Tipo]]="matriz",VLOOKUP(Tabela2[[#This Row],[N. de ordem]],Estatísticas!$A$66:$B$1048576,2,FALSE),"")</f>
        <v/>
      </c>
    </row>
    <row r="1513" spans="2:14" ht="45.75" hidden="1">
      <c r="B1513" s="352">
        <v>510</v>
      </c>
      <c r="C1513" s="204" t="s">
        <v>657</v>
      </c>
      <c r="D1513" s="204" t="s">
        <v>180</v>
      </c>
      <c r="E1513" s="204" t="s">
        <v>2252</v>
      </c>
      <c r="F1513" s="204"/>
      <c r="G1513" s="353" t="s">
        <v>589</v>
      </c>
      <c r="H1513" s="204" t="str">
        <f>IF(Tabela2[[#This Row],[Valor já contrado (matriz)]]=0,"Prevista","Em contratação")</f>
        <v>Em contratação</v>
      </c>
      <c r="I1513" s="213" t="s">
        <v>2250</v>
      </c>
      <c r="J1513" s="213">
        <v>50</v>
      </c>
      <c r="K1513" s="214">
        <v>35000</v>
      </c>
      <c r="L1513" s="204" t="s">
        <v>285</v>
      </c>
      <c r="M1513" s="354" t="s">
        <v>582</v>
      </c>
      <c r="N1513" s="210">
        <f>IF(Tabela2[[#This Row],[Tipo]]="matriz",VLOOKUP(Tabela2[[#This Row],[N. de ordem]],Estatísticas!$A$66:$B$1048576,2,FALSE),"")</f>
        <v>14400</v>
      </c>
    </row>
    <row r="1514" spans="2:14" ht="45.75" hidden="1">
      <c r="B1514" s="352">
        <v>510</v>
      </c>
      <c r="C1514" s="204" t="s">
        <v>657</v>
      </c>
      <c r="D1514" s="204" t="s">
        <v>180</v>
      </c>
      <c r="E1514" s="204" t="s">
        <v>2252</v>
      </c>
      <c r="F1514" s="204" t="s">
        <v>2253</v>
      </c>
      <c r="G1514" s="353" t="s">
        <v>605</v>
      </c>
      <c r="H1514" s="204" t="str">
        <f>IF(Tabela2[[#This Row],[Valor já contrado (matriz)]]=0,"Prevista","Em contratação")</f>
        <v>Em contratação</v>
      </c>
      <c r="I1514" s="204" t="s">
        <v>2250</v>
      </c>
      <c r="J1514" s="204">
        <v>135</v>
      </c>
      <c r="K1514" s="210">
        <v>14400</v>
      </c>
      <c r="L1514" s="204" t="s">
        <v>285</v>
      </c>
      <c r="M1514" s="354" t="s">
        <v>582</v>
      </c>
      <c r="N1514" s="210" t="str">
        <f>IF(Tabela2[[#This Row],[Tipo]]="matriz",VLOOKUP(Tabela2[[#This Row],[N. de ordem]],Estatísticas!$A$66:$B$1048576,2,FALSE),"")</f>
        <v/>
      </c>
    </row>
    <row r="1515" spans="2:14" ht="45.75" hidden="1">
      <c r="B1515" s="352">
        <v>511</v>
      </c>
      <c r="C1515" s="204" t="s">
        <v>657</v>
      </c>
      <c r="D1515" s="204" t="s">
        <v>180</v>
      </c>
      <c r="E1515" s="213" t="s">
        <v>2254</v>
      </c>
      <c r="F1515" s="211"/>
      <c r="G1515" s="353" t="s">
        <v>589</v>
      </c>
      <c r="H1515" s="204" t="str">
        <f>IF(Tabela2[[#This Row],[Valor já contrado (matriz)]]=0,"Prevista","Em contratação")</f>
        <v>Em contratação</v>
      </c>
      <c r="I1515" s="215" t="s">
        <v>2250</v>
      </c>
      <c r="J1515" s="213">
        <v>400</v>
      </c>
      <c r="K1515" s="214">
        <v>40000</v>
      </c>
      <c r="L1515" s="204" t="s">
        <v>285</v>
      </c>
      <c r="M1515" s="354" t="s">
        <v>582</v>
      </c>
      <c r="N1515" s="210">
        <f>IF(Tabela2[[#This Row],[Tipo]]="matriz",VLOOKUP(Tabela2[[#This Row],[N. de ordem]],Estatísticas!$A$66:$B$1048576,2,FALSE),"")</f>
        <v>14100</v>
      </c>
    </row>
    <row r="1516" spans="2:14" ht="45.75" hidden="1">
      <c r="B1516" s="352">
        <v>511</v>
      </c>
      <c r="C1516" s="204" t="s">
        <v>657</v>
      </c>
      <c r="D1516" s="204" t="s">
        <v>180</v>
      </c>
      <c r="E1516" s="204" t="s">
        <v>2254</v>
      </c>
      <c r="F1516" s="204" t="s">
        <v>2255</v>
      </c>
      <c r="G1516" s="353" t="s">
        <v>605</v>
      </c>
      <c r="H1516" s="204" t="str">
        <f>IF(Tabela2[[#This Row],[Valor já contrado (matriz)]]=0,"Prevista","Em contratação")</f>
        <v>Em contratação</v>
      </c>
      <c r="I1516" s="204" t="s">
        <v>2250</v>
      </c>
      <c r="J1516" s="204">
        <v>60</v>
      </c>
      <c r="K1516" s="210">
        <v>14100</v>
      </c>
      <c r="L1516" s="204" t="s">
        <v>285</v>
      </c>
      <c r="M1516" s="354" t="s">
        <v>582</v>
      </c>
      <c r="N1516" s="210" t="str">
        <f>IF(Tabela2[[#This Row],[Tipo]]="matriz",VLOOKUP(Tabela2[[#This Row],[N. de ordem]],Estatísticas!$A$66:$B$1048576,2,FALSE),"")</f>
        <v/>
      </c>
    </row>
    <row r="1517" spans="2:14" ht="45.75" hidden="1">
      <c r="B1517" s="352">
        <v>512</v>
      </c>
      <c r="C1517" s="204" t="s">
        <v>657</v>
      </c>
      <c r="D1517" s="204" t="s">
        <v>180</v>
      </c>
      <c r="E1517" s="204" t="s">
        <v>2256</v>
      </c>
      <c r="F1517" s="204"/>
      <c r="G1517" s="353" t="s">
        <v>589</v>
      </c>
      <c r="H1517" s="204" t="str">
        <f>IF(Tabela2[[#This Row],[Valor já contrado (matriz)]]=0,"Prevista","Em contratação")</f>
        <v>Em contratação</v>
      </c>
      <c r="I1517" s="204" t="s">
        <v>2250</v>
      </c>
      <c r="J1517" s="204">
        <v>800</v>
      </c>
      <c r="K1517" s="210">
        <v>10000</v>
      </c>
      <c r="L1517" s="204" t="s">
        <v>285</v>
      </c>
      <c r="M1517" s="354" t="s">
        <v>582</v>
      </c>
      <c r="N1517" s="210">
        <f>IF(Tabela2[[#This Row],[Tipo]]="matriz",VLOOKUP(Tabela2[[#This Row],[N. de ordem]],Estatísticas!$A$66:$B$1048576,2,FALSE),"")</f>
        <v>25762.5</v>
      </c>
    </row>
    <row r="1518" spans="2:14" ht="45.75" hidden="1">
      <c r="B1518" s="352">
        <v>512</v>
      </c>
      <c r="C1518" s="204" t="s">
        <v>657</v>
      </c>
      <c r="D1518" s="204" t="s">
        <v>180</v>
      </c>
      <c r="E1518" s="204" t="s">
        <v>2256</v>
      </c>
      <c r="F1518" s="204" t="s">
        <v>2257</v>
      </c>
      <c r="G1518" s="353" t="s">
        <v>605</v>
      </c>
      <c r="H1518" s="204" t="str">
        <f>IF(Tabela2[[#This Row],[Valor já contrado (matriz)]]=0,"Prevista","Em contratação")</f>
        <v>Em contratação</v>
      </c>
      <c r="I1518" s="204" t="s">
        <v>2250</v>
      </c>
      <c r="J1518" s="213">
        <v>800</v>
      </c>
      <c r="K1518" s="214">
        <v>11062.5</v>
      </c>
      <c r="L1518" s="204" t="s">
        <v>285</v>
      </c>
      <c r="M1518" s="354" t="s">
        <v>582</v>
      </c>
      <c r="N1518" s="210" t="str">
        <f>IF(Tabela2[[#This Row],[Tipo]]="matriz",VLOOKUP(Tabela2[[#This Row],[N. de ordem]],Estatísticas!$A$66:$B$1048576,2,FALSE),"")</f>
        <v/>
      </c>
    </row>
    <row r="1519" spans="2:14" ht="45.75" hidden="1">
      <c r="B1519" s="352">
        <v>512</v>
      </c>
      <c r="C1519" s="204" t="s">
        <v>657</v>
      </c>
      <c r="D1519" s="204" t="s">
        <v>180</v>
      </c>
      <c r="E1519" s="204" t="s">
        <v>2256</v>
      </c>
      <c r="F1519" s="204" t="s">
        <v>2258</v>
      </c>
      <c r="G1519" s="353" t="s">
        <v>605</v>
      </c>
      <c r="H1519" s="204" t="str">
        <f>IF(Tabela2[[#This Row],[Valor já contrado (matriz)]]=0,"Prevista","Em contratação")</f>
        <v>Em contratação</v>
      </c>
      <c r="I1519" s="204" t="s">
        <v>2250</v>
      </c>
      <c r="J1519" s="204">
        <v>885</v>
      </c>
      <c r="K1519" s="210">
        <v>14700</v>
      </c>
      <c r="L1519" s="204" t="s">
        <v>285</v>
      </c>
      <c r="M1519" s="354" t="s">
        <v>582</v>
      </c>
      <c r="N1519" s="210" t="str">
        <f>IF(Tabela2[[#This Row],[Tipo]]="matriz",VLOOKUP(Tabela2[[#This Row],[N. de ordem]],Estatísticas!$A$66:$B$1048576,2,FALSE),"")</f>
        <v/>
      </c>
    </row>
    <row r="1520" spans="2:14" ht="45.75" hidden="1">
      <c r="B1520" s="352">
        <v>513</v>
      </c>
      <c r="C1520" s="204" t="s">
        <v>657</v>
      </c>
      <c r="D1520" s="204" t="s">
        <v>180</v>
      </c>
      <c r="E1520" s="204" t="s">
        <v>2259</v>
      </c>
      <c r="F1520" s="204"/>
      <c r="G1520" s="353" t="s">
        <v>589</v>
      </c>
      <c r="H1520" s="204" t="str">
        <f>IF(Tabela2[[#This Row],[Valor já contrado (matriz)]]=0,"Prevista","Em contratação")</f>
        <v>Prevista</v>
      </c>
      <c r="I1520" s="204" t="s">
        <v>2250</v>
      </c>
      <c r="J1520" s="204">
        <v>300</v>
      </c>
      <c r="K1520" s="210">
        <v>4000</v>
      </c>
      <c r="L1520" s="204" t="s">
        <v>285</v>
      </c>
      <c r="M1520" s="354" t="s">
        <v>582</v>
      </c>
      <c r="N1520" s="210">
        <f>IF(Tabela2[[#This Row],[Tipo]]="matriz",VLOOKUP(Tabela2[[#This Row],[N. de ordem]],Estatísticas!$A$66:$B$1048576,2,FALSE),"")</f>
        <v>0</v>
      </c>
    </row>
    <row r="1521" spans="2:14" ht="45.75" hidden="1">
      <c r="B1521" s="352">
        <v>514</v>
      </c>
      <c r="C1521" s="204" t="s">
        <v>657</v>
      </c>
      <c r="D1521" s="204" t="s">
        <v>180</v>
      </c>
      <c r="E1521" s="204" t="s">
        <v>2260</v>
      </c>
      <c r="F1521" s="204"/>
      <c r="G1521" s="353" t="s">
        <v>589</v>
      </c>
      <c r="H1521" s="204" t="str">
        <f>IF(Tabela2[[#This Row],[Valor já contrado (matriz)]]=0,"Prevista","Em contratação")</f>
        <v>Prevista</v>
      </c>
      <c r="I1521" s="204" t="s">
        <v>2250</v>
      </c>
      <c r="J1521" s="204">
        <v>300</v>
      </c>
      <c r="K1521" s="210">
        <v>2000</v>
      </c>
      <c r="L1521" s="204" t="s">
        <v>285</v>
      </c>
      <c r="M1521" s="354" t="s">
        <v>582</v>
      </c>
      <c r="N1521" s="210">
        <f>IF(Tabela2[[#This Row],[Tipo]]="matriz",VLOOKUP(Tabela2[[#This Row],[N. de ordem]],Estatísticas!$A$66:$B$1048576,2,FALSE),"")</f>
        <v>0</v>
      </c>
    </row>
    <row r="1522" spans="2:14" ht="45.75" hidden="1">
      <c r="B1522" s="352">
        <v>515</v>
      </c>
      <c r="C1522" s="204" t="s">
        <v>657</v>
      </c>
      <c r="D1522" s="204" t="s">
        <v>180</v>
      </c>
      <c r="E1522" s="204" t="s">
        <v>2261</v>
      </c>
      <c r="F1522" s="204"/>
      <c r="G1522" s="353" t="s">
        <v>589</v>
      </c>
      <c r="H1522" s="204" t="str">
        <f>IF(Tabela2[[#This Row],[Valor já contrado (matriz)]]=0,"Prevista","Em contratação")</f>
        <v>Prevista</v>
      </c>
      <c r="I1522" s="204" t="s">
        <v>2245</v>
      </c>
      <c r="J1522" s="204">
        <v>12</v>
      </c>
      <c r="K1522" s="210">
        <v>21000</v>
      </c>
      <c r="L1522" s="204" t="s">
        <v>285</v>
      </c>
      <c r="M1522" s="354" t="s">
        <v>582</v>
      </c>
      <c r="N1522" s="210">
        <f>IF(Tabela2[[#This Row],[Tipo]]="matriz",VLOOKUP(Tabela2[[#This Row],[N. de ordem]],Estatísticas!$A$66:$B$1048576,2,FALSE),"")</f>
        <v>0</v>
      </c>
    </row>
    <row r="1523" spans="2:14" ht="45.75" hidden="1">
      <c r="B1523" s="352">
        <v>516</v>
      </c>
      <c r="C1523" s="204" t="s">
        <v>657</v>
      </c>
      <c r="D1523" s="204" t="s">
        <v>180</v>
      </c>
      <c r="E1523" s="204" t="s">
        <v>2262</v>
      </c>
      <c r="F1523" s="204"/>
      <c r="G1523" s="353" t="s">
        <v>589</v>
      </c>
      <c r="H1523" s="204" t="str">
        <f>IF(Tabela2[[#This Row],[Valor já contrado (matriz)]]=0,"Prevista","Em contratação")</f>
        <v>Prevista</v>
      </c>
      <c r="I1523" s="204" t="s">
        <v>2245</v>
      </c>
      <c r="J1523" s="204">
        <v>100</v>
      </c>
      <c r="K1523" s="210">
        <v>1000</v>
      </c>
      <c r="L1523" s="204" t="s">
        <v>285</v>
      </c>
      <c r="M1523" s="354" t="s">
        <v>582</v>
      </c>
      <c r="N1523" s="210">
        <f>IF(Tabela2[[#This Row],[Tipo]]="matriz",VLOOKUP(Tabela2[[#This Row],[N. de ordem]],Estatísticas!$A$66:$B$1048576,2,FALSE),"")</f>
        <v>0</v>
      </c>
    </row>
    <row r="1524" spans="2:14" ht="45.75" hidden="1">
      <c r="B1524" s="352">
        <v>517</v>
      </c>
      <c r="C1524" s="204" t="s">
        <v>657</v>
      </c>
      <c r="D1524" s="204" t="s">
        <v>180</v>
      </c>
      <c r="E1524" s="204" t="s">
        <v>2263</v>
      </c>
      <c r="F1524" s="353"/>
      <c r="G1524" s="353" t="s">
        <v>589</v>
      </c>
      <c r="H1524" s="204" t="str">
        <f>IF(Tabela2[[#This Row],[Valor já contrado (matriz)]]=0,"Prevista","Em contratação")</f>
        <v>Prevista</v>
      </c>
      <c r="I1524" s="204" t="s">
        <v>2245</v>
      </c>
      <c r="J1524" s="204">
        <v>1</v>
      </c>
      <c r="K1524" s="210">
        <v>6000</v>
      </c>
      <c r="L1524" s="204" t="s">
        <v>285</v>
      </c>
      <c r="M1524" s="354" t="s">
        <v>582</v>
      </c>
      <c r="N1524" s="210">
        <f>IF(Tabela2[[#This Row],[Tipo]]="matriz",VLOOKUP(Tabela2[[#This Row],[N. de ordem]],Estatísticas!$A$66:$B$1048576,2,FALSE),"")</f>
        <v>0</v>
      </c>
    </row>
    <row r="1525" spans="2:14" ht="45.75" hidden="1">
      <c r="B1525" s="352">
        <v>518</v>
      </c>
      <c r="C1525" s="204" t="s">
        <v>657</v>
      </c>
      <c r="D1525" s="204" t="s">
        <v>180</v>
      </c>
      <c r="E1525" s="204" t="s">
        <v>2264</v>
      </c>
      <c r="F1525" s="204"/>
      <c r="G1525" s="353" t="s">
        <v>589</v>
      </c>
      <c r="H1525" s="204" t="str">
        <f>IF(Tabela2[[#This Row],[Valor já contrado (matriz)]]=0,"Prevista","Em contratação")</f>
        <v>Em contratação</v>
      </c>
      <c r="I1525" s="204" t="s">
        <v>2245</v>
      </c>
      <c r="J1525" s="204">
        <v>150</v>
      </c>
      <c r="K1525" s="210">
        <v>62000</v>
      </c>
      <c r="L1525" s="204" t="s">
        <v>285</v>
      </c>
      <c r="M1525" s="354" t="s">
        <v>582</v>
      </c>
      <c r="N1525" s="210">
        <f>IF(Tabela2[[#This Row],[Tipo]]="matriz",VLOOKUP(Tabela2[[#This Row],[N. de ordem]],Estatísticas!$A$66:$B$1048576,2,FALSE),"")</f>
        <v>7190</v>
      </c>
    </row>
    <row r="1526" spans="2:14" ht="45.75" hidden="1">
      <c r="B1526" s="352">
        <v>518</v>
      </c>
      <c r="C1526" s="204" t="s">
        <v>657</v>
      </c>
      <c r="D1526" s="204" t="s">
        <v>180</v>
      </c>
      <c r="E1526" s="204" t="s">
        <v>2264</v>
      </c>
      <c r="F1526" s="204" t="s">
        <v>2265</v>
      </c>
      <c r="G1526" s="353" t="s">
        <v>605</v>
      </c>
      <c r="H1526" s="204" t="str">
        <f>IF(Tabela2[[#This Row],[Valor já contrado (matriz)]]=0,"Prevista","Em contratação")</f>
        <v>Em contratação</v>
      </c>
      <c r="I1526" s="204" t="s">
        <v>2245</v>
      </c>
      <c r="J1526" s="213">
        <v>8</v>
      </c>
      <c r="K1526" s="214">
        <v>7190</v>
      </c>
      <c r="L1526" s="204" t="s">
        <v>285</v>
      </c>
      <c r="M1526" s="354" t="s">
        <v>582</v>
      </c>
      <c r="N1526" s="210" t="str">
        <f>IF(Tabela2[[#This Row],[Tipo]]="matriz",VLOOKUP(Tabela2[[#This Row],[N. de ordem]],Estatísticas!$A$66:$B$1048576,2,FALSE),"")</f>
        <v/>
      </c>
    </row>
    <row r="1527" spans="2:14" ht="45.75" hidden="1">
      <c r="B1527" s="352">
        <v>519</v>
      </c>
      <c r="C1527" s="204" t="s">
        <v>657</v>
      </c>
      <c r="D1527" s="204" t="s">
        <v>180</v>
      </c>
      <c r="E1527" s="204" t="s">
        <v>2266</v>
      </c>
      <c r="F1527" s="204"/>
      <c r="G1527" s="353" t="s">
        <v>589</v>
      </c>
      <c r="H1527" s="204" t="str">
        <f>IF(Tabela2[[#This Row],[Valor já contrado (matriz)]]=0,"Prevista","Em contratação")</f>
        <v>Em contratação</v>
      </c>
      <c r="I1527" s="204" t="s">
        <v>2226</v>
      </c>
      <c r="J1527" s="204">
        <v>6</v>
      </c>
      <c r="K1527" s="210">
        <v>10000</v>
      </c>
      <c r="L1527" s="204" t="s">
        <v>285</v>
      </c>
      <c r="M1527" s="354" t="s">
        <v>582</v>
      </c>
      <c r="N1527" s="210">
        <f>IF(Tabela2[[#This Row],[Tipo]]="matriz",VLOOKUP(Tabela2[[#This Row],[N. de ordem]],Estatísticas!$A$66:$B$1048576,2,FALSE),"")</f>
        <v>12126</v>
      </c>
    </row>
    <row r="1528" spans="2:14" ht="45.75" hidden="1">
      <c r="B1528" s="352">
        <v>519</v>
      </c>
      <c r="C1528" s="204" t="s">
        <v>657</v>
      </c>
      <c r="D1528" s="204" t="s">
        <v>180</v>
      </c>
      <c r="E1528" s="204" t="s">
        <v>2266</v>
      </c>
      <c r="F1528" s="204" t="s">
        <v>2267</v>
      </c>
      <c r="G1528" s="353" t="s">
        <v>605</v>
      </c>
      <c r="H1528" s="204" t="str">
        <f>IF(Tabela2[[#This Row],[Valor já contrado (matriz)]]=0,"Prevista","Em contratação")</f>
        <v>Em contratação</v>
      </c>
      <c r="I1528" s="204" t="s">
        <v>2226</v>
      </c>
      <c r="J1528" s="213">
        <v>8</v>
      </c>
      <c r="K1528" s="214">
        <v>12126</v>
      </c>
      <c r="L1528" s="204" t="s">
        <v>285</v>
      </c>
      <c r="M1528" s="354" t="s">
        <v>582</v>
      </c>
      <c r="N1528" s="210" t="str">
        <f>IF(Tabela2[[#This Row],[Tipo]]="matriz",VLOOKUP(Tabela2[[#This Row],[N. de ordem]],Estatísticas!$A$66:$B$1048576,2,FALSE),"")</f>
        <v/>
      </c>
    </row>
    <row r="1529" spans="2:14" ht="45.75" hidden="1">
      <c r="B1529" s="352">
        <v>520</v>
      </c>
      <c r="C1529" s="204" t="s">
        <v>657</v>
      </c>
      <c r="D1529" s="204" t="s">
        <v>180</v>
      </c>
      <c r="E1529" s="204" t="s">
        <v>2268</v>
      </c>
      <c r="F1529" s="204"/>
      <c r="G1529" s="353" t="s">
        <v>589</v>
      </c>
      <c r="H1529" s="204" t="str">
        <f>IF(Tabela2[[#This Row],[Valor já contrado (matriz)]]=0,"Prevista","Em contratação")</f>
        <v>Prevista</v>
      </c>
      <c r="I1529" s="204" t="s">
        <v>2226</v>
      </c>
      <c r="J1529" s="204">
        <v>6</v>
      </c>
      <c r="K1529" s="210">
        <v>15000</v>
      </c>
      <c r="L1529" s="204" t="s">
        <v>285</v>
      </c>
      <c r="M1529" s="354" t="s">
        <v>582</v>
      </c>
      <c r="N1529" s="210">
        <f>IF(Tabela2[[#This Row],[Tipo]]="matriz",VLOOKUP(Tabela2[[#This Row],[N. de ordem]],Estatísticas!$A$66:$B$1048576,2,FALSE),"")</f>
        <v>0</v>
      </c>
    </row>
    <row r="1530" spans="2:14" ht="45.75" hidden="1">
      <c r="B1530" s="352">
        <v>521</v>
      </c>
      <c r="C1530" s="204" t="s">
        <v>657</v>
      </c>
      <c r="D1530" s="204" t="s">
        <v>180</v>
      </c>
      <c r="E1530" s="204" t="s">
        <v>2269</v>
      </c>
      <c r="F1530" s="204"/>
      <c r="G1530" s="353" t="s">
        <v>589</v>
      </c>
      <c r="H1530" s="204" t="str">
        <f>IF(Tabela2[[#This Row],[Valor já contrado (matriz)]]=0,"Prevista","Em contratação")</f>
        <v>Prevista</v>
      </c>
      <c r="I1530" s="204" t="s">
        <v>2226</v>
      </c>
      <c r="J1530" s="204">
        <v>10</v>
      </c>
      <c r="K1530" s="210">
        <v>1000</v>
      </c>
      <c r="L1530" s="204" t="s">
        <v>285</v>
      </c>
      <c r="M1530" s="354" t="s">
        <v>582</v>
      </c>
      <c r="N1530" s="210">
        <f>IF(Tabela2[[#This Row],[Tipo]]="matriz",VLOOKUP(Tabela2[[#This Row],[N. de ordem]],Estatísticas!$A$66:$B$1048576,2,FALSE),"")</f>
        <v>0</v>
      </c>
    </row>
    <row r="1531" spans="2:14" ht="45.75" hidden="1">
      <c r="B1531" s="352">
        <v>522</v>
      </c>
      <c r="C1531" s="204" t="s">
        <v>657</v>
      </c>
      <c r="D1531" s="204" t="s">
        <v>180</v>
      </c>
      <c r="E1531" s="204" t="s">
        <v>2270</v>
      </c>
      <c r="F1531" s="204"/>
      <c r="G1531" s="353" t="s">
        <v>589</v>
      </c>
      <c r="H1531" s="204" t="str">
        <f>IF(Tabela2[[#This Row],[Valor já contrado (matriz)]]=0,"Prevista","Em contratação")</f>
        <v>Em contratação</v>
      </c>
      <c r="I1531" s="204" t="s">
        <v>2245</v>
      </c>
      <c r="J1531" s="204">
        <v>1200</v>
      </c>
      <c r="K1531" s="210">
        <v>60000</v>
      </c>
      <c r="L1531" s="204" t="s">
        <v>285</v>
      </c>
      <c r="M1531" s="354" t="s">
        <v>582</v>
      </c>
      <c r="N1531" s="210">
        <f>IF(Tabela2[[#This Row],[Tipo]]="matriz",VLOOKUP(Tabela2[[#This Row],[N. de ordem]],Estatísticas!$A$66:$B$1048576,2,FALSE),"")</f>
        <v>46311</v>
      </c>
    </row>
    <row r="1532" spans="2:14" ht="45.75" hidden="1">
      <c r="B1532" s="352">
        <v>522</v>
      </c>
      <c r="C1532" s="204" t="s">
        <v>657</v>
      </c>
      <c r="D1532" s="204" t="s">
        <v>180</v>
      </c>
      <c r="E1532" s="204" t="s">
        <v>2270</v>
      </c>
      <c r="F1532" s="204" t="s">
        <v>2271</v>
      </c>
      <c r="G1532" s="353" t="s">
        <v>605</v>
      </c>
      <c r="H1532" s="204" t="str">
        <f>IF(Tabela2[[#This Row],[Valor já contrado (matriz)]]=0,"Prevista","Em contratação")</f>
        <v>Em contratação</v>
      </c>
      <c r="I1532" s="204" t="s">
        <v>2245</v>
      </c>
      <c r="J1532" s="204">
        <v>1200</v>
      </c>
      <c r="K1532" s="210">
        <v>46311</v>
      </c>
      <c r="L1532" s="204" t="s">
        <v>285</v>
      </c>
      <c r="M1532" s="354" t="s">
        <v>582</v>
      </c>
      <c r="N1532" s="210" t="str">
        <f>IF(Tabela2[[#This Row],[Tipo]]="matriz",VLOOKUP(Tabela2[[#This Row],[N. de ordem]],Estatísticas!$A$66:$B$1048576,2,FALSE),"")</f>
        <v/>
      </c>
    </row>
    <row r="1533" spans="2:14" ht="45.75" hidden="1">
      <c r="B1533" s="352">
        <v>523</v>
      </c>
      <c r="C1533" s="204" t="s">
        <v>657</v>
      </c>
      <c r="D1533" s="204" t="s">
        <v>180</v>
      </c>
      <c r="E1533" s="204" t="s">
        <v>2272</v>
      </c>
      <c r="F1533" s="353"/>
      <c r="G1533" s="353" t="s">
        <v>589</v>
      </c>
      <c r="H1533" s="204" t="str">
        <f>IF(Tabela2[[#This Row],[Valor já contrado (matriz)]]=0,"Prevista","Em contratação")</f>
        <v>Prevista</v>
      </c>
      <c r="I1533" s="204" t="s">
        <v>2245</v>
      </c>
      <c r="J1533" s="213">
        <v>10</v>
      </c>
      <c r="K1533" s="214">
        <v>2000</v>
      </c>
      <c r="L1533" s="204" t="s">
        <v>285</v>
      </c>
      <c r="M1533" s="354" t="s">
        <v>582</v>
      </c>
      <c r="N1533" s="210">
        <f>IF(Tabela2[[#This Row],[Tipo]]="matriz",VLOOKUP(Tabela2[[#This Row],[N. de ordem]],Estatísticas!$A$66:$B$1048576,2,FALSE),"")</f>
        <v>0</v>
      </c>
    </row>
    <row r="1534" spans="2:14" ht="45.75" hidden="1">
      <c r="B1534" s="352">
        <v>524</v>
      </c>
      <c r="C1534" s="204" t="s">
        <v>657</v>
      </c>
      <c r="D1534" s="204" t="s">
        <v>180</v>
      </c>
      <c r="E1534" s="213" t="s">
        <v>2273</v>
      </c>
      <c r="F1534" s="211"/>
      <c r="G1534" s="353" t="s">
        <v>589</v>
      </c>
      <c r="H1534" s="204" t="str">
        <f>IF(Tabela2[[#This Row],[Valor já contrado (matriz)]]=0,"Prevista","Em contratação")</f>
        <v>Prevista</v>
      </c>
      <c r="I1534" s="215" t="s">
        <v>2245</v>
      </c>
      <c r="J1534" s="213">
        <v>20</v>
      </c>
      <c r="K1534" s="214">
        <v>2000</v>
      </c>
      <c r="L1534" s="204" t="s">
        <v>285</v>
      </c>
      <c r="M1534" s="354" t="s">
        <v>582</v>
      </c>
      <c r="N1534" s="210">
        <f>IF(Tabela2[[#This Row],[Tipo]]="matriz",VLOOKUP(Tabela2[[#This Row],[N. de ordem]],Estatísticas!$A$66:$B$1048576,2,FALSE),"")</f>
        <v>0</v>
      </c>
    </row>
    <row r="1535" spans="2:14" ht="45.75" hidden="1">
      <c r="B1535" s="352">
        <v>525</v>
      </c>
      <c r="C1535" s="204" t="s">
        <v>657</v>
      </c>
      <c r="D1535" s="204" t="s">
        <v>180</v>
      </c>
      <c r="E1535" s="204" t="s">
        <v>2274</v>
      </c>
      <c r="F1535" s="204"/>
      <c r="G1535" s="353" t="s">
        <v>589</v>
      </c>
      <c r="H1535" s="204" t="str">
        <f>IF(Tabela2[[#This Row],[Valor já contrado (matriz)]]=0,"Prevista","Em contratação")</f>
        <v>Em contratação</v>
      </c>
      <c r="I1535" s="204" t="s">
        <v>2245</v>
      </c>
      <c r="J1535" s="204">
        <v>6</v>
      </c>
      <c r="K1535" s="210">
        <v>6000</v>
      </c>
      <c r="L1535" s="204" t="s">
        <v>285</v>
      </c>
      <c r="M1535" s="354" t="s">
        <v>582</v>
      </c>
      <c r="N1535" s="210">
        <f>IF(Tabela2[[#This Row],[Tipo]]="matriz",VLOOKUP(Tabela2[[#This Row],[N. de ordem]],Estatísticas!$A$66:$B$1048576,2,FALSE),"")</f>
        <v>6857.4</v>
      </c>
    </row>
    <row r="1536" spans="2:14" ht="45.75" hidden="1">
      <c r="B1536" s="352">
        <v>525</v>
      </c>
      <c r="C1536" s="204" t="s">
        <v>657</v>
      </c>
      <c r="D1536" s="204" t="s">
        <v>180</v>
      </c>
      <c r="E1536" s="204" t="s">
        <v>2274</v>
      </c>
      <c r="F1536" s="204" t="s">
        <v>2275</v>
      </c>
      <c r="G1536" s="353" t="s">
        <v>605</v>
      </c>
      <c r="H1536" s="204" t="str">
        <f>IF(Tabela2[[#This Row],[Valor já contrado (matriz)]]=0,"Prevista","Em contratação")</f>
        <v>Em contratação</v>
      </c>
      <c r="I1536" s="204" t="s">
        <v>2245</v>
      </c>
      <c r="J1536" s="204">
        <v>4</v>
      </c>
      <c r="K1536" s="210">
        <v>6857.4</v>
      </c>
      <c r="L1536" s="204" t="s">
        <v>285</v>
      </c>
      <c r="M1536" s="354" t="s">
        <v>582</v>
      </c>
      <c r="N1536" s="210" t="str">
        <f>IF(Tabela2[[#This Row],[Tipo]]="matriz",VLOOKUP(Tabela2[[#This Row],[N. de ordem]],Estatísticas!$A$66:$B$1048576,2,FALSE),"")</f>
        <v/>
      </c>
    </row>
    <row r="1537" spans="2:14" ht="45.75" hidden="1">
      <c r="B1537" s="352">
        <v>526</v>
      </c>
      <c r="C1537" s="204" t="s">
        <v>657</v>
      </c>
      <c r="D1537" s="204" t="s">
        <v>180</v>
      </c>
      <c r="E1537" s="204" t="s">
        <v>2276</v>
      </c>
      <c r="F1537" s="204"/>
      <c r="G1537" s="353" t="s">
        <v>589</v>
      </c>
      <c r="H1537" s="204" t="str">
        <f>IF(Tabela2[[#This Row],[Valor já contrado (matriz)]]=0,"Prevista","Em contratação")</f>
        <v>Prevista</v>
      </c>
      <c r="I1537" s="204" t="s">
        <v>2245</v>
      </c>
      <c r="J1537" s="204">
        <v>40</v>
      </c>
      <c r="K1537" s="210">
        <v>2000</v>
      </c>
      <c r="L1537" s="204" t="s">
        <v>285</v>
      </c>
      <c r="M1537" s="354" t="s">
        <v>582</v>
      </c>
      <c r="N1537" s="210">
        <f>IF(Tabela2[[#This Row],[Tipo]]="matriz",VLOOKUP(Tabela2[[#This Row],[N. de ordem]],Estatísticas!$A$66:$B$1048576,2,FALSE),"")</f>
        <v>0</v>
      </c>
    </row>
    <row r="1538" spans="2:14" ht="45.75" hidden="1">
      <c r="B1538" s="352">
        <v>527</v>
      </c>
      <c r="C1538" s="204" t="s">
        <v>759</v>
      </c>
      <c r="D1538" s="204" t="s">
        <v>180</v>
      </c>
      <c r="E1538" s="204" t="s">
        <v>2277</v>
      </c>
      <c r="F1538" s="204"/>
      <c r="G1538" s="353" t="s">
        <v>589</v>
      </c>
      <c r="H1538" s="204" t="str">
        <f>IF(Tabela2[[#This Row],[Valor já contrado (matriz)]]=0,"Prevista","Em contratação")</f>
        <v>Em contratação</v>
      </c>
      <c r="I1538" s="204" t="s">
        <v>2278</v>
      </c>
      <c r="J1538" s="204" t="s">
        <v>2279</v>
      </c>
      <c r="K1538" s="210">
        <v>18000</v>
      </c>
      <c r="L1538" s="204" t="s">
        <v>141</v>
      </c>
      <c r="M1538" s="354" t="s">
        <v>582</v>
      </c>
      <c r="N1538" s="210">
        <f>IF(Tabela2[[#This Row],[Tipo]]="matriz",VLOOKUP(Tabela2[[#This Row],[N. de ordem]],Estatísticas!$A$66:$B$1048576,2,FALSE),"")</f>
        <v>15720</v>
      </c>
    </row>
    <row r="1539" spans="2:14" ht="45.75" hidden="1">
      <c r="B1539" s="352">
        <v>527</v>
      </c>
      <c r="C1539" s="204" t="s">
        <v>759</v>
      </c>
      <c r="D1539" s="204" t="s">
        <v>180</v>
      </c>
      <c r="E1539" s="204" t="s">
        <v>2277</v>
      </c>
      <c r="F1539" s="204" t="s">
        <v>2280</v>
      </c>
      <c r="G1539" s="353" t="s">
        <v>605</v>
      </c>
      <c r="H1539" s="204" t="str">
        <f>IF(Tabela2[[#This Row],[Valor já contrado (matriz)]]=0,"Prevista","Em contratação")</f>
        <v>Em contratação</v>
      </c>
      <c r="I1539" s="204" t="s">
        <v>2278</v>
      </c>
      <c r="J1539" s="204" t="s">
        <v>2281</v>
      </c>
      <c r="K1539" s="210">
        <v>7860</v>
      </c>
      <c r="L1539" s="204" t="s">
        <v>141</v>
      </c>
      <c r="M1539" s="354" t="s">
        <v>582</v>
      </c>
      <c r="N1539" s="210" t="str">
        <f>IF(Tabela2[[#This Row],[Tipo]]="matriz",VLOOKUP(Tabela2[[#This Row],[N. de ordem]],Estatísticas!$A$66:$B$1048576,2,FALSE),"")</f>
        <v/>
      </c>
    </row>
    <row r="1540" spans="2:14" ht="45.75" hidden="1">
      <c r="B1540" s="352">
        <v>527</v>
      </c>
      <c r="C1540" s="204" t="s">
        <v>759</v>
      </c>
      <c r="D1540" s="204" t="s">
        <v>180</v>
      </c>
      <c r="E1540" s="204" t="s">
        <v>2277</v>
      </c>
      <c r="F1540" s="204" t="s">
        <v>2282</v>
      </c>
      <c r="G1540" s="353" t="s">
        <v>605</v>
      </c>
      <c r="H1540" s="204" t="str">
        <f>IF(Tabela2[[#This Row],[Valor já contrado (matriz)]]=0,"Prevista","Em contratação")</f>
        <v>Em contratação</v>
      </c>
      <c r="I1540" s="204" t="s">
        <v>2278</v>
      </c>
      <c r="J1540" s="204" t="s">
        <v>2281</v>
      </c>
      <c r="K1540" s="210">
        <v>7860</v>
      </c>
      <c r="L1540" s="204" t="s">
        <v>141</v>
      </c>
      <c r="M1540" s="354" t="s">
        <v>582</v>
      </c>
      <c r="N1540" s="210" t="str">
        <f>IF(Tabela2[[#This Row],[Tipo]]="matriz",VLOOKUP(Tabela2[[#This Row],[N. de ordem]],Estatísticas!$A$66:$B$1048576,2,FALSE),"")</f>
        <v/>
      </c>
    </row>
    <row r="1541" spans="2:14" ht="45.75" hidden="1">
      <c r="B1541" s="352">
        <v>528</v>
      </c>
      <c r="C1541" s="204" t="s">
        <v>759</v>
      </c>
      <c r="D1541" s="204" t="s">
        <v>180</v>
      </c>
      <c r="E1541" s="204" t="s">
        <v>2283</v>
      </c>
      <c r="F1541" s="204"/>
      <c r="G1541" s="353" t="s">
        <v>589</v>
      </c>
      <c r="H1541" s="204" t="str">
        <f>IF(Tabela2[[#This Row],[Valor já contrado (matriz)]]=0,"Prevista","Em contratação")</f>
        <v>Em contratação</v>
      </c>
      <c r="I1541" s="204" t="s">
        <v>2278</v>
      </c>
      <c r="J1541" s="213" t="s">
        <v>2284</v>
      </c>
      <c r="K1541" s="214">
        <v>10000</v>
      </c>
      <c r="L1541" s="204" t="s">
        <v>141</v>
      </c>
      <c r="M1541" s="354" t="s">
        <v>582</v>
      </c>
      <c r="N1541" s="210">
        <f>IF(Tabela2[[#This Row],[Tipo]]="matriz",VLOOKUP(Tabela2[[#This Row],[N. de ordem]],Estatísticas!$A$66:$B$1048576,2,FALSE),"")</f>
        <v>3849</v>
      </c>
    </row>
    <row r="1542" spans="2:14" ht="45.75" hidden="1">
      <c r="B1542" s="352">
        <v>528</v>
      </c>
      <c r="C1542" s="204" t="s">
        <v>759</v>
      </c>
      <c r="D1542" s="204" t="s">
        <v>180</v>
      </c>
      <c r="E1542" s="204" t="s">
        <v>2283</v>
      </c>
      <c r="F1542" s="204" t="s">
        <v>2285</v>
      </c>
      <c r="G1542" s="353" t="s">
        <v>605</v>
      </c>
      <c r="H1542" s="204" t="str">
        <f>IF(Tabela2[[#This Row],[Valor já contrado (matriz)]]=0,"Prevista","Em contratação")</f>
        <v>Em contratação</v>
      </c>
      <c r="I1542" s="204" t="s">
        <v>2278</v>
      </c>
      <c r="J1542" s="204" t="s">
        <v>2286</v>
      </c>
      <c r="K1542" s="210">
        <v>3849</v>
      </c>
      <c r="L1542" s="204" t="s">
        <v>141</v>
      </c>
      <c r="M1542" s="354" t="s">
        <v>582</v>
      </c>
      <c r="N1542" s="210" t="str">
        <f>IF(Tabela2[[#This Row],[Tipo]]="matriz",VLOOKUP(Tabela2[[#This Row],[N. de ordem]],Estatísticas!$A$66:$B$1048576,2,FALSE),"")</f>
        <v/>
      </c>
    </row>
    <row r="1543" spans="2:14" ht="45.75" hidden="1">
      <c r="B1543" s="352">
        <v>529</v>
      </c>
      <c r="C1543" s="204" t="s">
        <v>759</v>
      </c>
      <c r="D1543" s="204" t="s">
        <v>180</v>
      </c>
      <c r="E1543" s="204" t="s">
        <v>2287</v>
      </c>
      <c r="F1543" s="204"/>
      <c r="G1543" s="353" t="s">
        <v>589</v>
      </c>
      <c r="H1543" s="204" t="str">
        <f>IF(Tabela2[[#This Row],[Valor já contrado (matriz)]]=0,"Prevista","Em contratação")</f>
        <v>Em contratação</v>
      </c>
      <c r="I1543" s="204" t="s">
        <v>2278</v>
      </c>
      <c r="J1543" s="204" t="s">
        <v>2288</v>
      </c>
      <c r="K1543" s="210">
        <v>12000</v>
      </c>
      <c r="L1543" s="204" t="s">
        <v>141</v>
      </c>
      <c r="M1543" s="354" t="s">
        <v>582</v>
      </c>
      <c r="N1543" s="210">
        <f>IF(Tabela2[[#This Row],[Tipo]]="matriz",VLOOKUP(Tabela2[[#This Row],[N. de ordem]],Estatísticas!$A$66:$B$1048576,2,FALSE),"")</f>
        <v>6256.8</v>
      </c>
    </row>
    <row r="1544" spans="2:14" ht="45.75" hidden="1">
      <c r="B1544" s="352">
        <v>529</v>
      </c>
      <c r="C1544" s="204" t="s">
        <v>759</v>
      </c>
      <c r="D1544" s="204" t="s">
        <v>180</v>
      </c>
      <c r="E1544" s="204" t="s">
        <v>2287</v>
      </c>
      <c r="F1544" s="204" t="s">
        <v>2289</v>
      </c>
      <c r="G1544" s="353" t="s">
        <v>605</v>
      </c>
      <c r="H1544" s="204" t="str">
        <f>IF(Tabela2[[#This Row],[Valor já contrado (matriz)]]=0,"Prevista","Em contratação")</f>
        <v>Em contratação</v>
      </c>
      <c r="I1544" s="204" t="s">
        <v>2278</v>
      </c>
      <c r="J1544" s="204" t="s">
        <v>2290</v>
      </c>
      <c r="K1544" s="210">
        <v>6256.8</v>
      </c>
      <c r="L1544" s="204" t="s">
        <v>141</v>
      </c>
      <c r="M1544" s="354" t="s">
        <v>582</v>
      </c>
      <c r="N1544" s="210" t="str">
        <f>IF(Tabela2[[#This Row],[Tipo]]="matriz",VLOOKUP(Tabela2[[#This Row],[N. de ordem]],Estatísticas!$A$66:$B$1048576,2,FALSE),"")</f>
        <v/>
      </c>
    </row>
    <row r="1545" spans="2:14" ht="45.75" hidden="1">
      <c r="B1545" s="352">
        <v>530</v>
      </c>
      <c r="C1545" s="135" t="s">
        <v>759</v>
      </c>
      <c r="D1545" s="132" t="s">
        <v>180</v>
      </c>
      <c r="E1545" s="135" t="s">
        <v>2291</v>
      </c>
      <c r="F1545" s="135"/>
      <c r="G1545" s="135" t="s">
        <v>589</v>
      </c>
      <c r="H1545" s="204" t="str">
        <f>IF(Tabela2[[#This Row],[Valor já contrado (matriz)]]=0,"Prevista","Em contratação")</f>
        <v>Em contratação</v>
      </c>
      <c r="I1545" s="135" t="s">
        <v>2278</v>
      </c>
      <c r="J1545" s="135" t="s">
        <v>2292</v>
      </c>
      <c r="K1545" s="140">
        <v>15000</v>
      </c>
      <c r="L1545" s="135" t="s">
        <v>141</v>
      </c>
      <c r="M1545" s="138" t="s">
        <v>582</v>
      </c>
      <c r="N1545" s="210">
        <f>IF(Tabela2[[#This Row],[Tipo]]="matriz",VLOOKUP(Tabela2[[#This Row],[N. de ordem]],Estatísticas!$A$66:$B$1048576,2,FALSE),"")</f>
        <v>10522.8</v>
      </c>
    </row>
    <row r="1546" spans="2:14" ht="45.75" hidden="1">
      <c r="B1546" s="352">
        <v>530</v>
      </c>
      <c r="C1546" s="135" t="s">
        <v>759</v>
      </c>
      <c r="D1546" s="132" t="s">
        <v>180</v>
      </c>
      <c r="E1546" s="135" t="s">
        <v>2291</v>
      </c>
      <c r="F1546" s="135" t="s">
        <v>2293</v>
      </c>
      <c r="G1546" s="135" t="s">
        <v>605</v>
      </c>
      <c r="H1546" s="204" t="str">
        <f>IF(Tabela2[[#This Row],[Valor já contrado (matriz)]]=0,"Prevista","Em contratação")</f>
        <v>Em contratação</v>
      </c>
      <c r="I1546" s="135" t="s">
        <v>2278</v>
      </c>
      <c r="J1546" s="135" t="s">
        <v>2294</v>
      </c>
      <c r="K1546" s="140">
        <v>10522.8</v>
      </c>
      <c r="L1546" s="135" t="s">
        <v>141</v>
      </c>
      <c r="M1546" s="138" t="s">
        <v>582</v>
      </c>
      <c r="N1546" s="210" t="str">
        <f>IF(Tabela2[[#This Row],[Tipo]]="matriz",VLOOKUP(Tabela2[[#This Row],[N. de ordem]],Estatísticas!$A$66:$B$1048576,2,FALSE),"")</f>
        <v/>
      </c>
    </row>
    <row r="1547" spans="2:14" ht="45.75" hidden="1">
      <c r="B1547" s="352">
        <v>531</v>
      </c>
      <c r="C1547" s="135" t="s">
        <v>759</v>
      </c>
      <c r="D1547" s="132" t="s">
        <v>180</v>
      </c>
      <c r="E1547" s="135" t="s">
        <v>2295</v>
      </c>
      <c r="F1547" s="135"/>
      <c r="G1547" s="135" t="s">
        <v>589</v>
      </c>
      <c r="H1547" s="204" t="str">
        <f>IF(Tabela2[[#This Row],[Valor já contrado (matriz)]]=0,"Prevista","Em contratação")</f>
        <v>Em contratação</v>
      </c>
      <c r="I1547" s="135" t="s">
        <v>2278</v>
      </c>
      <c r="J1547" s="135" t="s">
        <v>2296</v>
      </c>
      <c r="K1547" s="140">
        <v>30000</v>
      </c>
      <c r="L1547" s="135" t="s">
        <v>141</v>
      </c>
      <c r="M1547" s="138" t="s">
        <v>582</v>
      </c>
      <c r="N1547" s="210">
        <f>IF(Tabela2[[#This Row],[Tipo]]="matriz",VLOOKUP(Tabela2[[#This Row],[N. de ordem]],Estatísticas!$A$66:$B$1048576,2,FALSE),"")</f>
        <v>12875</v>
      </c>
    </row>
    <row r="1548" spans="2:14" ht="45.75" hidden="1">
      <c r="B1548" s="352">
        <v>531</v>
      </c>
      <c r="C1548" s="135" t="s">
        <v>759</v>
      </c>
      <c r="D1548" s="132" t="s">
        <v>180</v>
      </c>
      <c r="E1548" s="135" t="s">
        <v>2295</v>
      </c>
      <c r="F1548" s="135" t="s">
        <v>2297</v>
      </c>
      <c r="G1548" s="135" t="s">
        <v>605</v>
      </c>
      <c r="H1548" s="204" t="str">
        <f>IF(Tabela2[[#This Row],[Valor já contrado (matriz)]]=0,"Prevista","Em contratação")</f>
        <v>Em contratação</v>
      </c>
      <c r="I1548" s="135" t="s">
        <v>2278</v>
      </c>
      <c r="J1548" s="135" t="s">
        <v>2298</v>
      </c>
      <c r="K1548" s="140">
        <v>12875</v>
      </c>
      <c r="L1548" s="135" t="s">
        <v>141</v>
      </c>
      <c r="M1548" s="138" t="s">
        <v>582</v>
      </c>
      <c r="N1548" s="210" t="str">
        <f>IF(Tabela2[[#This Row],[Tipo]]="matriz",VLOOKUP(Tabela2[[#This Row],[N. de ordem]],Estatísticas!$A$66:$B$1048576,2,FALSE),"")</f>
        <v/>
      </c>
    </row>
    <row r="1549" spans="2:14" ht="45.75" hidden="1">
      <c r="B1549" s="352">
        <v>532</v>
      </c>
      <c r="C1549" s="135" t="s">
        <v>759</v>
      </c>
      <c r="D1549" s="132" t="s">
        <v>180</v>
      </c>
      <c r="E1549" s="135" t="s">
        <v>2299</v>
      </c>
      <c r="F1549" s="135"/>
      <c r="G1549" s="135" t="s">
        <v>589</v>
      </c>
      <c r="H1549" s="204" t="str">
        <f>IF(Tabela2[[#This Row],[Valor já contrado (matriz)]]=0,"Prevista","Em contratação")</f>
        <v>Em contratação</v>
      </c>
      <c r="I1549" s="135" t="s">
        <v>2278</v>
      </c>
      <c r="J1549" s="135" t="s">
        <v>2300</v>
      </c>
      <c r="K1549" s="140">
        <v>50000</v>
      </c>
      <c r="L1549" s="135" t="s">
        <v>141</v>
      </c>
      <c r="M1549" s="138" t="s">
        <v>582</v>
      </c>
      <c r="N1549" s="210">
        <f>IF(Tabela2[[#This Row],[Tipo]]="matriz",VLOOKUP(Tabela2[[#This Row],[N. de ordem]],Estatísticas!$A$66:$B$1048576,2,FALSE),"")</f>
        <v>46800</v>
      </c>
    </row>
    <row r="1550" spans="2:14" ht="45.75" hidden="1">
      <c r="B1550" s="352">
        <v>532</v>
      </c>
      <c r="C1550" s="135" t="s">
        <v>759</v>
      </c>
      <c r="D1550" s="132" t="s">
        <v>180</v>
      </c>
      <c r="E1550" s="221" t="s">
        <v>2299</v>
      </c>
      <c r="F1550" s="326" t="s">
        <v>2301</v>
      </c>
      <c r="G1550" s="135" t="s">
        <v>605</v>
      </c>
      <c r="H1550" s="204" t="str">
        <f>IF(Tabela2[[#This Row],[Valor já contrado (matriz)]]=0,"Prevista","Em contratação")</f>
        <v>Em contratação</v>
      </c>
      <c r="I1550" s="327" t="s">
        <v>2278</v>
      </c>
      <c r="J1550" s="221" t="s">
        <v>2302</v>
      </c>
      <c r="K1550" s="222">
        <v>21600</v>
      </c>
      <c r="L1550" s="135" t="s">
        <v>141</v>
      </c>
      <c r="M1550" s="138" t="s">
        <v>582</v>
      </c>
      <c r="N1550" s="210" t="str">
        <f>IF(Tabela2[[#This Row],[Tipo]]="matriz",VLOOKUP(Tabela2[[#This Row],[N. de ordem]],Estatísticas!$A$66:$B$1048576,2,FALSE),"")</f>
        <v/>
      </c>
    </row>
    <row r="1551" spans="2:14" ht="45.75" hidden="1">
      <c r="B1551" s="352">
        <v>532</v>
      </c>
      <c r="C1551" s="135" t="s">
        <v>759</v>
      </c>
      <c r="D1551" s="132" t="s">
        <v>180</v>
      </c>
      <c r="E1551" s="135" t="s">
        <v>2299</v>
      </c>
      <c r="F1551" s="135" t="s">
        <v>2303</v>
      </c>
      <c r="G1551" s="135" t="s">
        <v>605</v>
      </c>
      <c r="H1551" s="204" t="str">
        <f>IF(Tabela2[[#This Row],[Valor já contrado (matriz)]]=0,"Prevista","Em contratação")</f>
        <v>Em contratação</v>
      </c>
      <c r="I1551" s="135" t="s">
        <v>2278</v>
      </c>
      <c r="J1551" s="135" t="s">
        <v>2302</v>
      </c>
      <c r="K1551" s="140">
        <v>25200</v>
      </c>
      <c r="L1551" s="135" t="s">
        <v>141</v>
      </c>
      <c r="M1551" s="138" t="s">
        <v>582</v>
      </c>
      <c r="N1551" s="210" t="str">
        <f>IF(Tabela2[[#This Row],[Tipo]]="matriz",VLOOKUP(Tabela2[[#This Row],[N. de ordem]],Estatísticas!$A$66:$B$1048576,2,FALSE),"")</f>
        <v/>
      </c>
    </row>
    <row r="1552" spans="2:14" ht="45.75" hidden="1">
      <c r="B1552" s="352">
        <v>533</v>
      </c>
      <c r="C1552" s="135" t="s">
        <v>759</v>
      </c>
      <c r="D1552" s="132" t="s">
        <v>180</v>
      </c>
      <c r="E1552" s="135" t="s">
        <v>2304</v>
      </c>
      <c r="F1552" s="135"/>
      <c r="G1552" s="135" t="s">
        <v>589</v>
      </c>
      <c r="H1552" s="204" t="str">
        <f>IF(Tabela2[[#This Row],[Valor já contrado (matriz)]]=0,"Prevista","Em contratação")</f>
        <v>Em contratação</v>
      </c>
      <c r="I1552" s="135" t="s">
        <v>2305</v>
      </c>
      <c r="J1552" s="135" t="s">
        <v>2306</v>
      </c>
      <c r="K1552" s="140">
        <v>5000</v>
      </c>
      <c r="L1552" s="135" t="s">
        <v>141</v>
      </c>
      <c r="M1552" s="138" t="s">
        <v>582</v>
      </c>
      <c r="N1552" s="210">
        <f>IF(Tabela2[[#This Row],[Tipo]]="matriz",VLOOKUP(Tabela2[[#This Row],[N. de ordem]],Estatísticas!$A$66:$B$1048576,2,FALSE),"")</f>
        <v>2575</v>
      </c>
    </row>
    <row r="1553" spans="2:14" ht="45.75" hidden="1">
      <c r="B1553" s="352">
        <v>533</v>
      </c>
      <c r="C1553" s="135" t="s">
        <v>759</v>
      </c>
      <c r="D1553" s="132" t="s">
        <v>180</v>
      </c>
      <c r="E1553" s="221" t="s">
        <v>2304</v>
      </c>
      <c r="F1553" s="326" t="s">
        <v>2307</v>
      </c>
      <c r="G1553" s="135" t="s">
        <v>605</v>
      </c>
      <c r="H1553" s="204" t="str">
        <f>IF(Tabela2[[#This Row],[Valor já contrado (matriz)]]=0,"Prevista","Em contratação")</f>
        <v>Em contratação</v>
      </c>
      <c r="I1553" s="327" t="s">
        <v>2305</v>
      </c>
      <c r="J1553" s="221" t="s">
        <v>2308</v>
      </c>
      <c r="K1553" s="222">
        <v>2575</v>
      </c>
      <c r="L1553" s="135" t="s">
        <v>141</v>
      </c>
      <c r="M1553" s="138" t="s">
        <v>582</v>
      </c>
      <c r="N1553" s="210" t="str">
        <f>IF(Tabela2[[#This Row],[Tipo]]="matriz",VLOOKUP(Tabela2[[#This Row],[N. de ordem]],Estatísticas!$A$66:$B$1048576,2,FALSE),"")</f>
        <v/>
      </c>
    </row>
    <row r="1554" spans="2:14" ht="45.75" hidden="1">
      <c r="B1554" s="352">
        <v>534</v>
      </c>
      <c r="C1554" s="135" t="s">
        <v>759</v>
      </c>
      <c r="D1554" s="132" t="s">
        <v>180</v>
      </c>
      <c r="E1554" s="135" t="s">
        <v>2309</v>
      </c>
      <c r="F1554" s="135"/>
      <c r="G1554" s="135" t="s">
        <v>589</v>
      </c>
      <c r="H1554" s="204" t="str">
        <f>IF(Tabela2[[#This Row],[Valor já contrado (matriz)]]=0,"Prevista","Em contratação")</f>
        <v>Em contratação</v>
      </c>
      <c r="I1554" s="135" t="s">
        <v>2278</v>
      </c>
      <c r="J1554" s="135" t="s">
        <v>2310</v>
      </c>
      <c r="K1554" s="140">
        <v>6000</v>
      </c>
      <c r="L1554" s="135" t="s">
        <v>141</v>
      </c>
      <c r="M1554" s="138" t="s">
        <v>582</v>
      </c>
      <c r="N1554" s="210">
        <f>IF(Tabela2[[#This Row],[Tipo]]="matriz",VLOOKUP(Tabela2[[#This Row],[N. de ordem]],Estatísticas!$A$66:$B$1048576,2,FALSE),"")</f>
        <v>2370</v>
      </c>
    </row>
    <row r="1555" spans="2:14" ht="45.75" hidden="1">
      <c r="B1555" s="352">
        <v>534</v>
      </c>
      <c r="C1555" s="135" t="s">
        <v>759</v>
      </c>
      <c r="D1555" s="132" t="s">
        <v>180</v>
      </c>
      <c r="E1555" s="135" t="s">
        <v>2309</v>
      </c>
      <c r="F1555" s="135" t="s">
        <v>2311</v>
      </c>
      <c r="G1555" s="135" t="s">
        <v>605</v>
      </c>
      <c r="H1555" s="204" t="str">
        <f>IF(Tabela2[[#This Row],[Valor já contrado (matriz)]]=0,"Prevista","Em contratação")</f>
        <v>Em contratação</v>
      </c>
      <c r="I1555" s="135" t="s">
        <v>2278</v>
      </c>
      <c r="J1555" s="135">
        <v>300</v>
      </c>
      <c r="K1555" s="140">
        <v>2370</v>
      </c>
      <c r="L1555" s="135" t="s">
        <v>141</v>
      </c>
      <c r="M1555" s="138" t="s">
        <v>582</v>
      </c>
      <c r="N1555" s="210" t="str">
        <f>IF(Tabela2[[#This Row],[Tipo]]="matriz",VLOOKUP(Tabela2[[#This Row],[N. de ordem]],Estatísticas!$A$66:$B$1048576,2,FALSE),"")</f>
        <v/>
      </c>
    </row>
    <row r="1556" spans="2:14" ht="45.75" hidden="1">
      <c r="B1556" s="352">
        <v>535</v>
      </c>
      <c r="C1556" s="135" t="s">
        <v>759</v>
      </c>
      <c r="D1556" s="132" t="s">
        <v>180</v>
      </c>
      <c r="E1556" s="135" t="s">
        <v>2312</v>
      </c>
      <c r="F1556" s="135"/>
      <c r="G1556" s="135" t="s">
        <v>589</v>
      </c>
      <c r="H1556" s="204" t="str">
        <f>IF(Tabela2[[#This Row],[Valor já contrado (matriz)]]=0,"Prevista","Em contratação")</f>
        <v>Em contratação</v>
      </c>
      <c r="I1556" s="135" t="s">
        <v>2313</v>
      </c>
      <c r="J1556" s="135" t="s">
        <v>2314</v>
      </c>
      <c r="K1556" s="140">
        <v>34000</v>
      </c>
      <c r="L1556" s="135" t="s">
        <v>141</v>
      </c>
      <c r="M1556" s="138" t="s">
        <v>582</v>
      </c>
      <c r="N1556" s="210">
        <f>IF(Tabela2[[#This Row],[Tipo]]="matriz",VLOOKUP(Tabela2[[#This Row],[N. de ordem]],Estatísticas!$A$66:$B$1048576,2,FALSE),"")</f>
        <v>48535</v>
      </c>
    </row>
    <row r="1557" spans="2:14" ht="45.75" hidden="1">
      <c r="B1557" s="352">
        <v>535</v>
      </c>
      <c r="C1557" s="135" t="s">
        <v>759</v>
      </c>
      <c r="D1557" s="132" t="s">
        <v>180</v>
      </c>
      <c r="E1557" s="135" t="s">
        <v>2312</v>
      </c>
      <c r="F1557" s="135" t="s">
        <v>2315</v>
      </c>
      <c r="G1557" s="135" t="s">
        <v>605</v>
      </c>
      <c r="H1557" s="204" t="str">
        <f>IF(Tabela2[[#This Row],[Valor já contrado (matriz)]]=0,"Prevista","Em contratação")</f>
        <v>Em contratação</v>
      </c>
      <c r="I1557" s="135" t="s">
        <v>2313</v>
      </c>
      <c r="J1557" s="135" t="s">
        <v>2316</v>
      </c>
      <c r="K1557" s="140">
        <v>22840</v>
      </c>
      <c r="L1557" s="135" t="s">
        <v>141</v>
      </c>
      <c r="M1557" s="138" t="s">
        <v>582</v>
      </c>
      <c r="N1557" s="210" t="str">
        <f>IF(Tabela2[[#This Row],[Tipo]]="matriz",VLOOKUP(Tabela2[[#This Row],[N. de ordem]],Estatísticas!$A$66:$B$1048576,2,FALSE),"")</f>
        <v/>
      </c>
    </row>
    <row r="1558" spans="2:14" ht="45.75" hidden="1">
      <c r="B1558" s="352">
        <v>535</v>
      </c>
      <c r="C1558" s="135" t="s">
        <v>759</v>
      </c>
      <c r="D1558" s="132" t="s">
        <v>180</v>
      </c>
      <c r="E1558" s="135" t="s">
        <v>2312</v>
      </c>
      <c r="F1558" s="135" t="s">
        <v>2317</v>
      </c>
      <c r="G1558" s="135" t="s">
        <v>605</v>
      </c>
      <c r="H1558" s="204" t="str">
        <f>IF(Tabela2[[#This Row],[Valor já contrado (matriz)]]=0,"Prevista","Em contratação")</f>
        <v>Em contratação</v>
      </c>
      <c r="I1558" s="135" t="s">
        <v>2313</v>
      </c>
      <c r="J1558" s="135" t="s">
        <v>2318</v>
      </c>
      <c r="K1558" s="140">
        <v>25695</v>
      </c>
      <c r="L1558" s="135" t="s">
        <v>141</v>
      </c>
      <c r="M1558" s="138" t="s">
        <v>582</v>
      </c>
      <c r="N1558" s="210" t="str">
        <f>IF(Tabela2[[#This Row],[Tipo]]="matriz",VLOOKUP(Tabela2[[#This Row],[N. de ordem]],Estatísticas!$A$66:$B$1048576,2,FALSE),"")</f>
        <v/>
      </c>
    </row>
    <row r="1559" spans="2:14" ht="45.75" hidden="1">
      <c r="B1559" s="352">
        <v>536</v>
      </c>
      <c r="C1559" s="135" t="s">
        <v>759</v>
      </c>
      <c r="D1559" s="132" t="s">
        <v>180</v>
      </c>
      <c r="E1559" s="135" t="s">
        <v>2319</v>
      </c>
      <c r="F1559" s="135"/>
      <c r="G1559" s="135" t="s">
        <v>589</v>
      </c>
      <c r="H1559" s="204" t="str">
        <f>IF(Tabela2[[#This Row],[Valor já contrado (matriz)]]=0,"Prevista","Em contratação")</f>
        <v>Prevista</v>
      </c>
      <c r="I1559" s="135" t="s">
        <v>2313</v>
      </c>
      <c r="J1559" s="135" t="s">
        <v>2320</v>
      </c>
      <c r="K1559" s="140">
        <v>8000</v>
      </c>
      <c r="L1559" s="135" t="s">
        <v>141</v>
      </c>
      <c r="M1559" s="138" t="s">
        <v>582</v>
      </c>
      <c r="N1559" s="210">
        <f>IF(Tabela2[[#This Row],[Tipo]]="matriz",VLOOKUP(Tabela2[[#This Row],[N. de ordem]],Estatísticas!$A$66:$B$1048576,2,FALSE),"")</f>
        <v>0</v>
      </c>
    </row>
    <row r="1560" spans="2:14" ht="45.75" hidden="1">
      <c r="B1560" s="352">
        <v>537</v>
      </c>
      <c r="C1560" s="135" t="s">
        <v>759</v>
      </c>
      <c r="D1560" s="132" t="s">
        <v>180</v>
      </c>
      <c r="E1560" s="221" t="s">
        <v>2321</v>
      </c>
      <c r="F1560" s="326"/>
      <c r="G1560" s="135" t="s">
        <v>589</v>
      </c>
      <c r="H1560" s="204" t="str">
        <f>IF(Tabela2[[#This Row],[Valor já contrado (matriz)]]=0,"Prevista","Em contratação")</f>
        <v>Em contratação</v>
      </c>
      <c r="I1560" s="327" t="s">
        <v>2313</v>
      </c>
      <c r="J1560" s="221" t="s">
        <v>2322</v>
      </c>
      <c r="K1560" s="222">
        <v>13000</v>
      </c>
      <c r="L1560" s="135" t="s">
        <v>141</v>
      </c>
      <c r="M1560" s="138" t="s">
        <v>582</v>
      </c>
      <c r="N1560" s="210">
        <f>IF(Tabela2[[#This Row],[Tipo]]="matriz",VLOOKUP(Tabela2[[#This Row],[N. de ordem]],Estatísticas!$A$66:$B$1048576,2,FALSE),"")</f>
        <v>9492</v>
      </c>
    </row>
    <row r="1561" spans="2:14" ht="45.75" hidden="1">
      <c r="B1561" s="352">
        <v>537</v>
      </c>
      <c r="C1561" s="135" t="s">
        <v>759</v>
      </c>
      <c r="D1561" s="132" t="s">
        <v>180</v>
      </c>
      <c r="E1561" s="135" t="s">
        <v>2321</v>
      </c>
      <c r="F1561" s="135" t="s">
        <v>2323</v>
      </c>
      <c r="G1561" s="135" t="s">
        <v>605</v>
      </c>
      <c r="H1561" s="204" t="str">
        <f>IF(Tabela2[[#This Row],[Valor já contrado (matriz)]]=0,"Prevista","Em contratação")</f>
        <v>Em contratação</v>
      </c>
      <c r="I1561" s="135" t="s">
        <v>2313</v>
      </c>
      <c r="J1561" s="135" t="s">
        <v>2324</v>
      </c>
      <c r="K1561" s="140">
        <v>9492</v>
      </c>
      <c r="L1561" s="135" t="s">
        <v>141</v>
      </c>
      <c r="M1561" s="138" t="s">
        <v>582</v>
      </c>
      <c r="N1561" s="210" t="str">
        <f>IF(Tabela2[[#This Row],[Tipo]]="matriz",VLOOKUP(Tabela2[[#This Row],[N. de ordem]],Estatísticas!$A$66:$B$1048576,2,FALSE),"")</f>
        <v/>
      </c>
    </row>
    <row r="1562" spans="2:14" ht="45.75" hidden="1">
      <c r="B1562" s="352">
        <v>538</v>
      </c>
      <c r="C1562" s="135" t="s">
        <v>759</v>
      </c>
      <c r="D1562" s="132" t="s">
        <v>180</v>
      </c>
      <c r="E1562" s="135" t="s">
        <v>2325</v>
      </c>
      <c r="F1562" s="135"/>
      <c r="G1562" s="135" t="s">
        <v>589</v>
      </c>
      <c r="H1562" s="204" t="str">
        <f>IF(Tabela2[[#This Row],[Valor já contrado (matriz)]]=0,"Prevista","Em contratação")</f>
        <v>Prevista</v>
      </c>
      <c r="I1562" s="135" t="s">
        <v>2313</v>
      </c>
      <c r="J1562" s="135" t="s">
        <v>2306</v>
      </c>
      <c r="K1562" s="140">
        <v>6000</v>
      </c>
      <c r="L1562" s="135" t="s">
        <v>141</v>
      </c>
      <c r="M1562" s="138" t="s">
        <v>582</v>
      </c>
      <c r="N1562" s="210">
        <f>IF(Tabela2[[#This Row],[Tipo]]="matriz",VLOOKUP(Tabela2[[#This Row],[N. de ordem]],Estatísticas!$A$66:$B$1048576,2,FALSE),"")</f>
        <v>0</v>
      </c>
    </row>
    <row r="1563" spans="2:14" ht="45.75" hidden="1">
      <c r="B1563" s="352">
        <v>538</v>
      </c>
      <c r="C1563" s="135" t="s">
        <v>759</v>
      </c>
      <c r="D1563" s="132" t="s">
        <v>180</v>
      </c>
      <c r="E1563" s="135" t="s">
        <v>2325</v>
      </c>
      <c r="F1563" s="135" t="s">
        <v>2307</v>
      </c>
      <c r="G1563" s="135" t="s">
        <v>589</v>
      </c>
      <c r="H1563" s="204" t="str">
        <f>IF(Tabela2[[#This Row],[Valor já contrado (matriz)]]=0,"Prevista","Em contratação")</f>
        <v>Prevista</v>
      </c>
      <c r="I1563" s="135" t="s">
        <v>2313</v>
      </c>
      <c r="J1563" s="135" t="s">
        <v>2326</v>
      </c>
      <c r="K1563" s="140">
        <v>5391</v>
      </c>
      <c r="L1563" s="135" t="s">
        <v>141</v>
      </c>
      <c r="M1563" s="138" t="s">
        <v>582</v>
      </c>
      <c r="N1563" s="210">
        <f>IF(Tabela2[[#This Row],[Tipo]]="matriz",VLOOKUP(Tabela2[[#This Row],[N. de ordem]],Estatísticas!$A$66:$B$1048576,2,FALSE),"")</f>
        <v>0</v>
      </c>
    </row>
    <row r="1564" spans="2:14" ht="45.75" hidden="1">
      <c r="B1564" s="352">
        <v>539</v>
      </c>
      <c r="C1564" s="135" t="s">
        <v>759</v>
      </c>
      <c r="D1564" s="132" t="s">
        <v>180</v>
      </c>
      <c r="E1564" s="355" t="s">
        <v>2327</v>
      </c>
      <c r="F1564" s="135"/>
      <c r="G1564" s="135" t="s">
        <v>589</v>
      </c>
      <c r="H1564" s="204" t="str">
        <f>IF(Tabela2[[#This Row],[Valor já contrado (matriz)]]=0,"Prevista","Em contratação")</f>
        <v>Em contratação</v>
      </c>
      <c r="I1564" s="135" t="s">
        <v>2313</v>
      </c>
      <c r="J1564" s="135" t="s">
        <v>2328</v>
      </c>
      <c r="K1564" s="140">
        <v>45000</v>
      </c>
      <c r="L1564" s="135" t="s">
        <v>141</v>
      </c>
      <c r="M1564" s="138" t="s">
        <v>582</v>
      </c>
      <c r="N1564" s="210">
        <f>IF(Tabela2[[#This Row],[Tipo]]="matriz",VLOOKUP(Tabela2[[#This Row],[N. de ordem]],Estatísticas!$A$66:$B$1048576,2,FALSE),"")</f>
        <v>21825</v>
      </c>
    </row>
    <row r="1565" spans="2:14" ht="45.75" hidden="1">
      <c r="B1565" s="352">
        <v>539</v>
      </c>
      <c r="C1565" s="135" t="s">
        <v>759</v>
      </c>
      <c r="D1565" s="132" t="s">
        <v>180</v>
      </c>
      <c r="E1565" s="355" t="s">
        <v>2327</v>
      </c>
      <c r="F1565" s="135" t="s">
        <v>2329</v>
      </c>
      <c r="G1565" s="135" t="s">
        <v>589</v>
      </c>
      <c r="H1565" s="204" t="str">
        <f>IF(Tabela2[[#This Row],[Valor já contrado (matriz)]]=0,"Prevista","Em contratação")</f>
        <v>Em contratação</v>
      </c>
      <c r="I1565" s="135" t="s">
        <v>2313</v>
      </c>
      <c r="J1565" s="135" t="s">
        <v>2330</v>
      </c>
      <c r="K1565" s="140">
        <v>14700</v>
      </c>
      <c r="L1565" s="135" t="s">
        <v>141</v>
      </c>
      <c r="M1565" s="138" t="s">
        <v>582</v>
      </c>
      <c r="N1565" s="210">
        <f>IF(Tabela2[[#This Row],[Tipo]]="matriz",VLOOKUP(Tabela2[[#This Row],[N. de ordem]],Estatísticas!$A$66:$B$1048576,2,FALSE),"")</f>
        <v>21825</v>
      </c>
    </row>
    <row r="1566" spans="2:14" ht="45.75" hidden="1">
      <c r="B1566" s="352">
        <v>539</v>
      </c>
      <c r="C1566" s="135" t="s">
        <v>759</v>
      </c>
      <c r="D1566" s="132" t="s">
        <v>180</v>
      </c>
      <c r="E1566" s="356" t="s">
        <v>2327</v>
      </c>
      <c r="F1566" s="326" t="s">
        <v>2331</v>
      </c>
      <c r="G1566" s="135" t="s">
        <v>605</v>
      </c>
      <c r="H1566" s="204" t="str">
        <f>IF(Tabela2[[#This Row],[Valor já contrado (matriz)]]=0,"Prevista","Em contratação")</f>
        <v>Em contratação</v>
      </c>
      <c r="I1566" s="327" t="s">
        <v>2313</v>
      </c>
      <c r="J1566" s="221" t="s">
        <v>2330</v>
      </c>
      <c r="K1566" s="222">
        <v>21825</v>
      </c>
      <c r="L1566" s="353" t="s">
        <v>112</v>
      </c>
      <c r="M1566" s="354" t="s">
        <v>582</v>
      </c>
      <c r="N1566" s="210" t="str">
        <f>IF(Tabela2[[#This Row],[Tipo]]="matriz",VLOOKUP(Tabela2[[#This Row],[N. de ordem]],Estatísticas!$A$66:$B$1048576,2,FALSE),"")</f>
        <v/>
      </c>
    </row>
    <row r="1567" spans="2:14" ht="45.75" hidden="1">
      <c r="B1567" s="352">
        <v>540</v>
      </c>
      <c r="C1567" s="135" t="s">
        <v>759</v>
      </c>
      <c r="D1567" s="132" t="s">
        <v>180</v>
      </c>
      <c r="E1567" s="355" t="s">
        <v>2332</v>
      </c>
      <c r="F1567" s="135"/>
      <c r="G1567" s="135" t="s">
        <v>589</v>
      </c>
      <c r="H1567" s="204" t="str">
        <f>IF(Tabela2[[#This Row],[Valor já contrado (matriz)]]=0,"Prevista","Em contratação")</f>
        <v>Em contratação</v>
      </c>
      <c r="I1567" s="135" t="s">
        <v>2278</v>
      </c>
      <c r="J1567" s="135" t="s">
        <v>2333</v>
      </c>
      <c r="K1567" s="140">
        <v>4000</v>
      </c>
      <c r="L1567" s="135" t="s">
        <v>141</v>
      </c>
      <c r="M1567" s="138" t="s">
        <v>582</v>
      </c>
      <c r="N1567" s="210">
        <f>IF(Tabela2[[#This Row],[Tipo]]="matriz",VLOOKUP(Tabela2[[#This Row],[N. de ordem]],Estatísticas!$A$66:$B$1048576,2,FALSE),"")</f>
        <v>2784</v>
      </c>
    </row>
    <row r="1568" spans="2:14" ht="45.75" hidden="1">
      <c r="B1568" s="352">
        <v>540</v>
      </c>
      <c r="C1568" s="135" t="s">
        <v>759</v>
      </c>
      <c r="D1568" s="132" t="s">
        <v>180</v>
      </c>
      <c r="E1568" s="355" t="s">
        <v>2332</v>
      </c>
      <c r="F1568" s="135" t="s">
        <v>2293</v>
      </c>
      <c r="G1568" s="135" t="s">
        <v>605</v>
      </c>
      <c r="H1568" s="204" t="str">
        <f>IF(Tabela2[[#This Row],[Valor já contrado (matriz)]]=0,"Prevista","Em contratação")</f>
        <v>Em contratação</v>
      </c>
      <c r="I1568" s="135" t="s">
        <v>2278</v>
      </c>
      <c r="J1568" s="135" t="s">
        <v>2334</v>
      </c>
      <c r="K1568" s="140">
        <v>2784</v>
      </c>
      <c r="L1568" s="135" t="s">
        <v>141</v>
      </c>
      <c r="M1568" s="138" t="s">
        <v>582</v>
      </c>
      <c r="N1568" s="210" t="str">
        <f>IF(Tabela2[[#This Row],[Tipo]]="matriz",VLOOKUP(Tabela2[[#This Row],[N. de ordem]],Estatísticas!$A$66:$B$1048576,2,FALSE),"")</f>
        <v/>
      </c>
    </row>
    <row r="1569" spans="2:14" ht="45.75" hidden="1">
      <c r="B1569" s="352">
        <v>541</v>
      </c>
      <c r="C1569" s="135" t="s">
        <v>759</v>
      </c>
      <c r="D1569" s="132" t="s">
        <v>180</v>
      </c>
      <c r="E1569" s="355" t="s">
        <v>2335</v>
      </c>
      <c r="F1569" s="135"/>
      <c r="G1569" s="135" t="s">
        <v>589</v>
      </c>
      <c r="H1569" s="204" t="str">
        <f>IF(Tabela2[[#This Row],[Valor já contrado (matriz)]]=0,"Prevista","Em contratação")</f>
        <v>Em contratação</v>
      </c>
      <c r="I1569" s="135" t="s">
        <v>2313</v>
      </c>
      <c r="J1569" s="135" t="s">
        <v>2336</v>
      </c>
      <c r="K1569" s="140">
        <v>8000</v>
      </c>
      <c r="L1569" s="135" t="s">
        <v>141</v>
      </c>
      <c r="M1569" s="138" t="s">
        <v>582</v>
      </c>
      <c r="N1569" s="210">
        <f>IF(Tabela2[[#This Row],[Tipo]]="matriz",VLOOKUP(Tabela2[[#This Row],[N. de ordem]],Estatísticas!$A$66:$B$1048576,2,FALSE),"")</f>
        <v>4488</v>
      </c>
    </row>
    <row r="1570" spans="2:14" ht="45.75" hidden="1">
      <c r="B1570" s="352">
        <v>541</v>
      </c>
      <c r="C1570" s="135" t="s">
        <v>759</v>
      </c>
      <c r="D1570" s="132" t="s">
        <v>180</v>
      </c>
      <c r="E1570" s="355" t="s">
        <v>2335</v>
      </c>
      <c r="F1570" s="135" t="s">
        <v>2297</v>
      </c>
      <c r="G1570" s="135" t="s">
        <v>605</v>
      </c>
      <c r="H1570" s="204" t="str">
        <f>IF(Tabela2[[#This Row],[Valor já contrado (matriz)]]=0,"Prevista","Em contratação")</f>
        <v>Em contratação</v>
      </c>
      <c r="I1570" s="135" t="s">
        <v>2313</v>
      </c>
      <c r="J1570" s="135" t="s">
        <v>2337</v>
      </c>
      <c r="K1570" s="140">
        <v>4488</v>
      </c>
      <c r="L1570" s="135" t="s">
        <v>141</v>
      </c>
      <c r="M1570" s="138" t="s">
        <v>582</v>
      </c>
      <c r="N1570" s="210" t="str">
        <f>IF(Tabela2[[#This Row],[Tipo]]="matriz",VLOOKUP(Tabela2[[#This Row],[N. de ordem]],Estatísticas!$A$66:$B$1048576,2,FALSE),"")</f>
        <v/>
      </c>
    </row>
    <row r="1571" spans="2:14" ht="45.75" hidden="1">
      <c r="B1571" s="352">
        <v>542</v>
      </c>
      <c r="C1571" s="135" t="s">
        <v>759</v>
      </c>
      <c r="D1571" s="132" t="s">
        <v>180</v>
      </c>
      <c r="E1571" s="355" t="s">
        <v>2338</v>
      </c>
      <c r="F1571" s="135"/>
      <c r="G1571" s="135" t="s">
        <v>589</v>
      </c>
      <c r="H1571" s="204" t="str">
        <f>IF(Tabela2[[#This Row],[Valor já contrado (matriz)]]=0,"Prevista","Em contratação")</f>
        <v>Em contratação</v>
      </c>
      <c r="I1571" s="135" t="s">
        <v>2313</v>
      </c>
      <c r="J1571" s="135" t="s">
        <v>2339</v>
      </c>
      <c r="K1571" s="140">
        <v>6000</v>
      </c>
      <c r="L1571" s="135" t="s">
        <v>141</v>
      </c>
      <c r="M1571" s="138" t="s">
        <v>582</v>
      </c>
      <c r="N1571" s="210">
        <f>IF(Tabela2[[#This Row],[Tipo]]="matriz",VLOOKUP(Tabela2[[#This Row],[N. de ordem]],Estatísticas!$A$66:$B$1048576,2,FALSE),"")</f>
        <v>3768</v>
      </c>
    </row>
    <row r="1572" spans="2:14" ht="45.75" hidden="1">
      <c r="B1572" s="352">
        <v>542</v>
      </c>
      <c r="C1572" s="135" t="s">
        <v>759</v>
      </c>
      <c r="D1572" s="132" t="s">
        <v>180</v>
      </c>
      <c r="E1572" s="355" t="s">
        <v>2338</v>
      </c>
      <c r="F1572" s="135" t="s">
        <v>2323</v>
      </c>
      <c r="G1572" s="135" t="s">
        <v>605</v>
      </c>
      <c r="H1572" s="204" t="str">
        <f>IF(Tabela2[[#This Row],[Valor já contrado (matriz)]]=0,"Prevista","Em contratação")</f>
        <v>Em contratação</v>
      </c>
      <c r="I1572" s="135" t="s">
        <v>2313</v>
      </c>
      <c r="J1572" s="135" t="s">
        <v>2340</v>
      </c>
      <c r="K1572" s="140">
        <v>3768</v>
      </c>
      <c r="L1572" s="135" t="s">
        <v>141</v>
      </c>
      <c r="M1572" s="138" t="s">
        <v>582</v>
      </c>
      <c r="N1572" s="210" t="str">
        <f>IF(Tabela2[[#This Row],[Tipo]]="matriz",VLOOKUP(Tabela2[[#This Row],[N. de ordem]],Estatísticas!$A$66:$B$1048576,2,FALSE),"")</f>
        <v/>
      </c>
    </row>
    <row r="1573" spans="2:14" ht="45.75" hidden="1">
      <c r="B1573" s="352">
        <v>543</v>
      </c>
      <c r="C1573" s="135" t="s">
        <v>759</v>
      </c>
      <c r="D1573" s="132" t="s">
        <v>180</v>
      </c>
      <c r="E1573" s="355" t="s">
        <v>2341</v>
      </c>
      <c r="F1573" s="135"/>
      <c r="G1573" s="135" t="s">
        <v>589</v>
      </c>
      <c r="H1573" s="204" t="str">
        <f>IF(Tabela2[[#This Row],[Valor já contrado (matriz)]]=0,"Prevista","Em contratação")</f>
        <v>Em contratação</v>
      </c>
      <c r="I1573" s="135" t="s">
        <v>2278</v>
      </c>
      <c r="J1573" s="135" t="s">
        <v>2342</v>
      </c>
      <c r="K1573" s="140">
        <v>7000</v>
      </c>
      <c r="L1573" s="135" t="s">
        <v>141</v>
      </c>
      <c r="M1573" s="138" t="s">
        <v>582</v>
      </c>
      <c r="N1573" s="210">
        <f>IF(Tabela2[[#This Row],[Tipo]]="matriz",VLOOKUP(Tabela2[[#This Row],[N. de ordem]],Estatísticas!$A$66:$B$1048576,2,FALSE),"")</f>
        <v>3910</v>
      </c>
    </row>
    <row r="1574" spans="2:14" ht="45.75" hidden="1">
      <c r="B1574" s="352">
        <v>543</v>
      </c>
      <c r="C1574" s="135" t="s">
        <v>759</v>
      </c>
      <c r="D1574" s="132" t="s">
        <v>180</v>
      </c>
      <c r="E1574" s="355" t="s">
        <v>2341</v>
      </c>
      <c r="F1574" s="135" t="s">
        <v>2289</v>
      </c>
      <c r="G1574" s="135" t="s">
        <v>605</v>
      </c>
      <c r="H1574" s="204" t="str">
        <f>IF(Tabela2[[#This Row],[Valor já contrado (matriz)]]=0,"Prevista","Em contratação")</f>
        <v>Em contratação</v>
      </c>
      <c r="I1574" s="135" t="s">
        <v>2278</v>
      </c>
      <c r="J1574" s="135" t="s">
        <v>2343</v>
      </c>
      <c r="K1574" s="140">
        <v>3910</v>
      </c>
      <c r="L1574" s="135" t="s">
        <v>141</v>
      </c>
      <c r="M1574" s="138" t="s">
        <v>582</v>
      </c>
      <c r="N1574" s="210" t="str">
        <f>IF(Tabela2[[#This Row],[Tipo]]="matriz",VLOOKUP(Tabela2[[#This Row],[N. de ordem]],Estatísticas!$A$66:$B$1048576,2,FALSE),"")</f>
        <v/>
      </c>
    </row>
    <row r="1575" spans="2:14" ht="45.75" hidden="1">
      <c r="B1575" s="352">
        <v>544</v>
      </c>
      <c r="C1575" s="135" t="s">
        <v>759</v>
      </c>
      <c r="D1575" s="132" t="s">
        <v>180</v>
      </c>
      <c r="E1575" s="355" t="s">
        <v>2344</v>
      </c>
      <c r="F1575" s="135"/>
      <c r="G1575" s="135" t="s">
        <v>589</v>
      </c>
      <c r="H1575" s="204" t="str">
        <f>IF(Tabela2[[#This Row],[Valor já contrado (matriz)]]=0,"Prevista","Em contratação")</f>
        <v>Prevista</v>
      </c>
      <c r="I1575" s="135" t="s">
        <v>2313</v>
      </c>
      <c r="J1575" s="135" t="s">
        <v>2306</v>
      </c>
      <c r="K1575" s="140">
        <v>13000</v>
      </c>
      <c r="L1575" s="135" t="s">
        <v>141</v>
      </c>
      <c r="M1575" s="138" t="s">
        <v>582</v>
      </c>
      <c r="N1575" s="210">
        <f>IF(Tabela2[[#This Row],[Tipo]]="matriz",VLOOKUP(Tabela2[[#This Row],[N. de ordem]],Estatísticas!$A$66:$B$1048576,2,FALSE),"")</f>
        <v>0</v>
      </c>
    </row>
    <row r="1576" spans="2:14" ht="45.75" hidden="1">
      <c r="B1576" s="352">
        <v>545</v>
      </c>
      <c r="C1576" s="135" t="s">
        <v>759</v>
      </c>
      <c r="D1576" s="132" t="s">
        <v>180</v>
      </c>
      <c r="E1576" s="355" t="s">
        <v>2345</v>
      </c>
      <c r="F1576" s="135"/>
      <c r="G1576" s="135" t="s">
        <v>589</v>
      </c>
      <c r="H1576" s="204" t="str">
        <f>IF(Tabela2[[#This Row],[Valor já contrado (matriz)]]=0,"Prevista","Em contratação")</f>
        <v>Em contratação</v>
      </c>
      <c r="I1576" s="135" t="s">
        <v>2313</v>
      </c>
      <c r="J1576" s="221" t="s">
        <v>2346</v>
      </c>
      <c r="K1576" s="222">
        <v>18000</v>
      </c>
      <c r="L1576" s="135" t="s">
        <v>141</v>
      </c>
      <c r="M1576" s="138" t="s">
        <v>582</v>
      </c>
      <c r="N1576" s="210">
        <f>IF(Tabela2[[#This Row],[Tipo]]="matriz",VLOOKUP(Tabela2[[#This Row],[N. de ordem]],Estatísticas!$A$66:$B$1048576,2,FALSE),"")</f>
        <v>9126</v>
      </c>
    </row>
    <row r="1577" spans="2:14" ht="45.75" hidden="1">
      <c r="B1577" s="352">
        <v>545</v>
      </c>
      <c r="C1577" s="135" t="s">
        <v>759</v>
      </c>
      <c r="D1577" s="132" t="s">
        <v>180</v>
      </c>
      <c r="E1577" s="355" t="s">
        <v>2345</v>
      </c>
      <c r="F1577" s="135" t="s">
        <v>2347</v>
      </c>
      <c r="G1577" s="135" t="s">
        <v>605</v>
      </c>
      <c r="H1577" s="204" t="str">
        <f>IF(Tabela2[[#This Row],[Valor já contrado (matriz)]]=0,"Prevista","Em contratação")</f>
        <v>Em contratação</v>
      </c>
      <c r="I1577" s="135" t="s">
        <v>2313</v>
      </c>
      <c r="J1577" s="135" t="s">
        <v>2348</v>
      </c>
      <c r="K1577" s="140">
        <v>9126</v>
      </c>
      <c r="L1577" s="135" t="s">
        <v>141</v>
      </c>
      <c r="M1577" s="138" t="s">
        <v>582</v>
      </c>
      <c r="N1577" s="210" t="str">
        <f>IF(Tabela2[[#This Row],[Tipo]]="matriz",VLOOKUP(Tabela2[[#This Row],[N. de ordem]],Estatísticas!$A$66:$B$1048576,2,FALSE),"")</f>
        <v/>
      </c>
    </row>
    <row r="1578" spans="2:14" ht="45.75" hidden="1">
      <c r="B1578" s="352">
        <v>546</v>
      </c>
      <c r="C1578" s="135" t="s">
        <v>759</v>
      </c>
      <c r="D1578" s="132" t="s">
        <v>180</v>
      </c>
      <c r="E1578" s="355" t="s">
        <v>2349</v>
      </c>
      <c r="F1578" s="135"/>
      <c r="G1578" s="135" t="s">
        <v>589</v>
      </c>
      <c r="H1578" s="204" t="str">
        <f>IF(Tabela2[[#This Row],[Valor já contrado (matriz)]]=0,"Prevista","Em contratação")</f>
        <v>Em contratação</v>
      </c>
      <c r="I1578" s="135" t="s">
        <v>2278</v>
      </c>
      <c r="J1578" s="135" t="s">
        <v>2350</v>
      </c>
      <c r="K1578" s="140">
        <v>6000</v>
      </c>
      <c r="L1578" s="135" t="s">
        <v>141</v>
      </c>
      <c r="M1578" s="138" t="s">
        <v>582</v>
      </c>
      <c r="N1578" s="210">
        <f>IF(Tabela2[[#This Row],[Tipo]]="matriz",VLOOKUP(Tabela2[[#This Row],[N. de ordem]],Estatísticas!$A$66:$B$1048576,2,FALSE),"")</f>
        <v>6588</v>
      </c>
    </row>
    <row r="1579" spans="2:14" ht="45.75" hidden="1">
      <c r="B1579" s="352">
        <v>546</v>
      </c>
      <c r="C1579" s="135" t="s">
        <v>759</v>
      </c>
      <c r="D1579" s="132" t="s">
        <v>180</v>
      </c>
      <c r="E1579" s="355" t="s">
        <v>2349</v>
      </c>
      <c r="F1579" s="221" t="s">
        <v>2280</v>
      </c>
      <c r="G1579" s="135" t="s">
        <v>605</v>
      </c>
      <c r="H1579" s="204" t="str">
        <f>IF(Tabela2[[#This Row],[Valor já contrado (matriz)]]=0,"Prevista","Em contratação")</f>
        <v>Em contratação</v>
      </c>
      <c r="I1579" s="135" t="s">
        <v>2278</v>
      </c>
      <c r="J1579" s="135" t="s">
        <v>2351</v>
      </c>
      <c r="K1579" s="140">
        <v>3294</v>
      </c>
      <c r="L1579" s="135" t="s">
        <v>141</v>
      </c>
      <c r="M1579" s="138" t="s">
        <v>582</v>
      </c>
      <c r="N1579" s="210" t="str">
        <f>IF(Tabela2[[#This Row],[Tipo]]="matriz",VLOOKUP(Tabela2[[#This Row],[N. de ordem]],Estatísticas!$A$66:$B$1048576,2,FALSE),"")</f>
        <v/>
      </c>
    </row>
    <row r="1580" spans="2:14" ht="45.75" hidden="1">
      <c r="B1580" s="352">
        <v>546</v>
      </c>
      <c r="C1580" s="135" t="s">
        <v>759</v>
      </c>
      <c r="D1580" s="132" t="s">
        <v>180</v>
      </c>
      <c r="E1580" s="355" t="s">
        <v>2349</v>
      </c>
      <c r="F1580" s="135" t="s">
        <v>2282</v>
      </c>
      <c r="G1580" s="135" t="s">
        <v>605</v>
      </c>
      <c r="H1580" s="204" t="str">
        <f>IF(Tabela2[[#This Row],[Valor já contrado (matriz)]]=0,"Prevista","Em contratação")</f>
        <v>Em contratação</v>
      </c>
      <c r="I1580" s="135" t="s">
        <v>2278</v>
      </c>
      <c r="J1580" s="135" t="s">
        <v>2351</v>
      </c>
      <c r="K1580" s="140">
        <v>3294</v>
      </c>
      <c r="L1580" s="135" t="s">
        <v>141</v>
      </c>
      <c r="M1580" s="138" t="s">
        <v>582</v>
      </c>
      <c r="N1580" s="210" t="str">
        <f>IF(Tabela2[[#This Row],[Tipo]]="matriz",VLOOKUP(Tabela2[[#This Row],[N. de ordem]],Estatísticas!$A$66:$B$1048576,2,FALSE),"")</f>
        <v/>
      </c>
    </row>
    <row r="1581" spans="2:14" ht="45.75" hidden="1">
      <c r="B1581" s="352">
        <v>547</v>
      </c>
      <c r="C1581" s="135" t="s">
        <v>759</v>
      </c>
      <c r="D1581" s="132" t="s">
        <v>180</v>
      </c>
      <c r="E1581" s="355" t="s">
        <v>2352</v>
      </c>
      <c r="F1581" s="135"/>
      <c r="G1581" s="135" t="s">
        <v>589</v>
      </c>
      <c r="H1581" s="204" t="str">
        <f>IF(Tabela2[[#This Row],[Valor já contrado (matriz)]]=0,"Prevista","Em contratação")</f>
        <v>Prevista</v>
      </c>
      <c r="I1581" s="135" t="s">
        <v>2278</v>
      </c>
      <c r="J1581" s="135" t="s">
        <v>2353</v>
      </c>
      <c r="K1581" s="140">
        <v>45000</v>
      </c>
      <c r="L1581" s="135" t="s">
        <v>141</v>
      </c>
      <c r="M1581" s="138" t="s">
        <v>582</v>
      </c>
      <c r="N1581" s="210">
        <f>IF(Tabela2[[#This Row],[Tipo]]="matriz",VLOOKUP(Tabela2[[#This Row],[N. de ordem]],Estatísticas!$A$66:$B$1048576,2,FALSE),"")</f>
        <v>0</v>
      </c>
    </row>
    <row r="1582" spans="2:14" ht="45.75" hidden="1">
      <c r="B1582" s="352">
        <v>548</v>
      </c>
      <c r="C1582" s="135" t="s">
        <v>759</v>
      </c>
      <c r="D1582" s="132" t="s">
        <v>180</v>
      </c>
      <c r="E1582" s="355" t="s">
        <v>2354</v>
      </c>
      <c r="F1582" s="135"/>
      <c r="G1582" s="135" t="s">
        <v>589</v>
      </c>
      <c r="H1582" s="204" t="str">
        <f>IF(Tabela2[[#This Row],[Valor já contrado (matriz)]]=0,"Prevista","Em contratação")</f>
        <v>Prevista</v>
      </c>
      <c r="I1582" s="135" t="s">
        <v>2313</v>
      </c>
      <c r="J1582" s="135" t="s">
        <v>2342</v>
      </c>
      <c r="K1582" s="140">
        <v>9000</v>
      </c>
      <c r="L1582" s="135" t="s">
        <v>141</v>
      </c>
      <c r="M1582" s="138" t="s">
        <v>582</v>
      </c>
      <c r="N1582" s="210">
        <f>IF(Tabela2[[#This Row],[Tipo]]="matriz",VLOOKUP(Tabela2[[#This Row],[N. de ordem]],Estatísticas!$A$66:$B$1048576,2,FALSE),"")</f>
        <v>0</v>
      </c>
    </row>
    <row r="1583" spans="2:14" ht="45.75" hidden="1">
      <c r="B1583" s="352">
        <v>549</v>
      </c>
      <c r="C1583" s="135" t="s">
        <v>759</v>
      </c>
      <c r="D1583" s="132" t="s">
        <v>180</v>
      </c>
      <c r="E1583" s="355" t="s">
        <v>2355</v>
      </c>
      <c r="F1583" s="135"/>
      <c r="G1583" s="135" t="s">
        <v>589</v>
      </c>
      <c r="H1583" s="204" t="str">
        <f>IF(Tabela2[[#This Row],[Valor já contrado (matriz)]]=0,"Prevista","Em contratação")</f>
        <v>Em contratação</v>
      </c>
      <c r="I1583" s="135" t="s">
        <v>2313</v>
      </c>
      <c r="J1583" s="135" t="s">
        <v>2356</v>
      </c>
      <c r="K1583" s="140">
        <v>10000</v>
      </c>
      <c r="L1583" s="135" t="s">
        <v>141</v>
      </c>
      <c r="M1583" s="138" t="s">
        <v>582</v>
      </c>
      <c r="N1583" s="210">
        <f>IF(Tabela2[[#This Row],[Tipo]]="matriz",VLOOKUP(Tabela2[[#This Row],[N. de ordem]],Estatísticas!$A$66:$B$1048576,2,FALSE),"")</f>
        <v>8820</v>
      </c>
    </row>
    <row r="1584" spans="2:14" ht="45.75" hidden="1">
      <c r="B1584" s="352">
        <v>549</v>
      </c>
      <c r="C1584" s="135" t="s">
        <v>759</v>
      </c>
      <c r="D1584" s="132" t="s">
        <v>180</v>
      </c>
      <c r="E1584" s="355" t="s">
        <v>2355</v>
      </c>
      <c r="F1584" s="135" t="s">
        <v>2357</v>
      </c>
      <c r="G1584" s="135" t="s">
        <v>605</v>
      </c>
      <c r="H1584" s="204" t="str">
        <f>IF(Tabela2[[#This Row],[Valor já contrado (matriz)]]=0,"Prevista","Em contratação")</f>
        <v>Em contratação</v>
      </c>
      <c r="I1584" s="135" t="s">
        <v>2313</v>
      </c>
      <c r="J1584" s="135" t="s">
        <v>2358</v>
      </c>
      <c r="K1584" s="140">
        <v>3920</v>
      </c>
      <c r="L1584" s="135" t="s">
        <v>141</v>
      </c>
      <c r="M1584" s="138" t="s">
        <v>582</v>
      </c>
      <c r="N1584" s="210" t="str">
        <f>IF(Tabela2[[#This Row],[Tipo]]="matriz",VLOOKUP(Tabela2[[#This Row],[N. de ordem]],Estatísticas!$A$66:$B$1048576,2,FALSE),"")</f>
        <v/>
      </c>
    </row>
    <row r="1585" spans="2:14" ht="45.75" hidden="1">
      <c r="B1585" s="352">
        <v>549</v>
      </c>
      <c r="C1585" s="135" t="s">
        <v>759</v>
      </c>
      <c r="D1585" s="132" t="s">
        <v>180</v>
      </c>
      <c r="E1585" s="355" t="s">
        <v>2355</v>
      </c>
      <c r="F1585" s="135" t="s">
        <v>2359</v>
      </c>
      <c r="G1585" s="135" t="s">
        <v>605</v>
      </c>
      <c r="H1585" s="204" t="str">
        <f>IF(Tabela2[[#This Row],[Valor já contrado (matriz)]]=0,"Prevista","Em contratação")</f>
        <v>Em contratação</v>
      </c>
      <c r="I1585" s="135" t="s">
        <v>2313</v>
      </c>
      <c r="J1585" s="135" t="s">
        <v>2360</v>
      </c>
      <c r="K1585" s="140">
        <v>4900</v>
      </c>
      <c r="L1585" s="135" t="s">
        <v>141</v>
      </c>
      <c r="M1585" s="138" t="s">
        <v>582</v>
      </c>
      <c r="N1585" s="210" t="str">
        <f>IF(Tabela2[[#This Row],[Tipo]]="matriz",VLOOKUP(Tabela2[[#This Row],[N. de ordem]],Estatísticas!$A$66:$B$1048576,2,FALSE),"")</f>
        <v/>
      </c>
    </row>
    <row r="1586" spans="2:14" ht="45.75" hidden="1">
      <c r="B1586" s="352">
        <v>550</v>
      </c>
      <c r="C1586" s="135" t="s">
        <v>759</v>
      </c>
      <c r="D1586" s="132" t="s">
        <v>180</v>
      </c>
      <c r="E1586" s="355" t="s">
        <v>2361</v>
      </c>
      <c r="F1586" s="135"/>
      <c r="G1586" s="135" t="s">
        <v>589</v>
      </c>
      <c r="H1586" s="204" t="str">
        <f>IF(Tabela2[[#This Row],[Valor já contrado (matriz)]]=0,"Prevista","Em contratação")</f>
        <v>Em contratação</v>
      </c>
      <c r="I1586" s="135" t="s">
        <v>2313</v>
      </c>
      <c r="J1586" s="135" t="s">
        <v>2362</v>
      </c>
      <c r="K1586" s="140">
        <v>20000</v>
      </c>
      <c r="L1586" s="135" t="s">
        <v>141</v>
      </c>
      <c r="M1586" s="138" t="s">
        <v>582</v>
      </c>
      <c r="N1586" s="210">
        <f>IF(Tabela2[[#This Row],[Tipo]]="matriz",VLOOKUP(Tabela2[[#This Row],[N. de ordem]],Estatísticas!$A$66:$B$1048576,2,FALSE),"")</f>
        <v>24185</v>
      </c>
    </row>
    <row r="1587" spans="2:14" ht="45.75" hidden="1">
      <c r="B1587" s="352">
        <v>550</v>
      </c>
      <c r="C1587" s="135" t="s">
        <v>759</v>
      </c>
      <c r="D1587" s="132" t="s">
        <v>180</v>
      </c>
      <c r="E1587" s="355" t="s">
        <v>2361</v>
      </c>
      <c r="F1587" s="135" t="s">
        <v>2357</v>
      </c>
      <c r="G1587" s="135" t="s">
        <v>605</v>
      </c>
      <c r="H1587" s="204" t="str">
        <f>IF(Tabela2[[#This Row],[Valor já contrado (matriz)]]=0,"Prevista","Em contratação")</f>
        <v>Em contratação</v>
      </c>
      <c r="I1587" s="327" t="s">
        <v>2313</v>
      </c>
      <c r="J1587" s="221" t="s">
        <v>2363</v>
      </c>
      <c r="K1587" s="222">
        <v>9960</v>
      </c>
      <c r="L1587" s="135" t="s">
        <v>141</v>
      </c>
      <c r="M1587" s="138" t="s">
        <v>582</v>
      </c>
      <c r="N1587" s="210" t="str">
        <f>IF(Tabela2[[#This Row],[Tipo]]="matriz",VLOOKUP(Tabela2[[#This Row],[N. de ordem]],Estatísticas!$A$66:$B$1048576,2,FALSE),"")</f>
        <v/>
      </c>
    </row>
    <row r="1588" spans="2:14" ht="45.75" hidden="1">
      <c r="B1588" s="352">
        <v>550</v>
      </c>
      <c r="C1588" s="135" t="s">
        <v>759</v>
      </c>
      <c r="D1588" s="132" t="s">
        <v>180</v>
      </c>
      <c r="E1588" s="355" t="s">
        <v>2361</v>
      </c>
      <c r="F1588" s="135" t="s">
        <v>2364</v>
      </c>
      <c r="G1588" s="135" t="s">
        <v>605</v>
      </c>
      <c r="H1588" s="204" t="str">
        <f>IF(Tabela2[[#This Row],[Valor já contrado (matriz)]]=0,"Prevista","Em contratação")</f>
        <v>Em contratação</v>
      </c>
      <c r="I1588" s="135" t="s">
        <v>2313</v>
      </c>
      <c r="J1588" s="135" t="s">
        <v>2365</v>
      </c>
      <c r="K1588" s="140">
        <v>14225</v>
      </c>
      <c r="L1588" s="135" t="s">
        <v>141</v>
      </c>
      <c r="M1588" s="138" t="s">
        <v>582</v>
      </c>
      <c r="N1588" s="210" t="str">
        <f>IF(Tabela2[[#This Row],[Tipo]]="matriz",VLOOKUP(Tabela2[[#This Row],[N. de ordem]],Estatísticas!$A$66:$B$1048576,2,FALSE),"")</f>
        <v/>
      </c>
    </row>
    <row r="1589" spans="2:14" ht="45.75" hidden="1">
      <c r="B1589" s="352">
        <v>551</v>
      </c>
      <c r="C1589" s="135" t="s">
        <v>759</v>
      </c>
      <c r="D1589" s="132" t="s">
        <v>180</v>
      </c>
      <c r="E1589" s="355" t="s">
        <v>2366</v>
      </c>
      <c r="F1589" s="135"/>
      <c r="G1589" s="135" t="s">
        <v>589</v>
      </c>
      <c r="H1589" s="204" t="str">
        <f>IF(Tabela2[[#This Row],[Valor já contrado (matriz)]]=0,"Prevista","Em contratação")</f>
        <v>Em contratação</v>
      </c>
      <c r="I1589" s="135" t="s">
        <v>2313</v>
      </c>
      <c r="J1589" s="135" t="s">
        <v>2308</v>
      </c>
      <c r="K1589" s="140">
        <v>3000</v>
      </c>
      <c r="L1589" s="135" t="s">
        <v>141</v>
      </c>
      <c r="M1589" s="138" t="s">
        <v>582</v>
      </c>
      <c r="N1589" s="210">
        <f>IF(Tabela2[[#This Row],[Tipo]]="matriz",VLOOKUP(Tabela2[[#This Row],[N. de ordem]],Estatísticas!$A$66:$B$1048576,2,FALSE),"")</f>
        <v>3708</v>
      </c>
    </row>
    <row r="1590" spans="2:14" ht="45.75" hidden="1">
      <c r="B1590" s="352">
        <v>551</v>
      </c>
      <c r="C1590" s="135" t="s">
        <v>759</v>
      </c>
      <c r="D1590" s="132" t="s">
        <v>180</v>
      </c>
      <c r="E1590" s="355" t="s">
        <v>2366</v>
      </c>
      <c r="F1590" s="135" t="s">
        <v>2357</v>
      </c>
      <c r="G1590" s="135" t="s">
        <v>605</v>
      </c>
      <c r="H1590" s="204" t="str">
        <f>IF(Tabela2[[#This Row],[Valor já contrado (matriz)]]=0,"Prevista","Em contratação")</f>
        <v>Em contratação</v>
      </c>
      <c r="I1590" s="135" t="s">
        <v>2313</v>
      </c>
      <c r="J1590" s="135" t="s">
        <v>2306</v>
      </c>
      <c r="K1590" s="140">
        <v>2650</v>
      </c>
      <c r="L1590" s="135" t="s">
        <v>141</v>
      </c>
      <c r="M1590" s="138" t="s">
        <v>582</v>
      </c>
      <c r="N1590" s="210" t="str">
        <f>IF(Tabela2[[#This Row],[Tipo]]="matriz",VLOOKUP(Tabela2[[#This Row],[N. de ordem]],Estatísticas!$A$66:$B$1048576,2,FALSE),"")</f>
        <v/>
      </c>
    </row>
    <row r="1591" spans="2:14" ht="45.75" hidden="1">
      <c r="B1591" s="352">
        <v>551</v>
      </c>
      <c r="C1591" s="135" t="s">
        <v>759</v>
      </c>
      <c r="D1591" s="132" t="s">
        <v>180</v>
      </c>
      <c r="E1591" s="355" t="s">
        <v>2366</v>
      </c>
      <c r="F1591" s="135" t="s">
        <v>2285</v>
      </c>
      <c r="G1591" s="135" t="s">
        <v>605</v>
      </c>
      <c r="H1591" s="204" t="str">
        <f>IF(Tabela2[[#This Row],[Valor já contrado (matriz)]]=0,"Prevista","Em contratação")</f>
        <v>Em contratação</v>
      </c>
      <c r="I1591" s="135" t="s">
        <v>2313</v>
      </c>
      <c r="J1591" s="135" t="s">
        <v>2367</v>
      </c>
      <c r="K1591" s="140">
        <v>1058</v>
      </c>
      <c r="L1591" s="135" t="s">
        <v>141</v>
      </c>
      <c r="M1591" s="138" t="s">
        <v>582</v>
      </c>
      <c r="N1591" s="210" t="str">
        <f>IF(Tabela2[[#This Row],[Tipo]]="matriz",VLOOKUP(Tabela2[[#This Row],[N. de ordem]],Estatísticas!$A$66:$B$1048576,2,FALSE),"")</f>
        <v/>
      </c>
    </row>
    <row r="1592" spans="2:14" ht="45.75" hidden="1">
      <c r="B1592" s="352">
        <v>552</v>
      </c>
      <c r="C1592" s="135" t="s">
        <v>759</v>
      </c>
      <c r="D1592" s="132" t="s">
        <v>180</v>
      </c>
      <c r="E1592" s="355" t="s">
        <v>2368</v>
      </c>
      <c r="F1592" s="135"/>
      <c r="G1592" s="135" t="s">
        <v>589</v>
      </c>
      <c r="H1592" s="204" t="str">
        <f>IF(Tabela2[[#This Row],[Valor já contrado (matriz)]]=0,"Prevista","Em contratação")</f>
        <v>Prevista</v>
      </c>
      <c r="I1592" s="135" t="s">
        <v>2369</v>
      </c>
      <c r="J1592" s="135" t="s">
        <v>2370</v>
      </c>
      <c r="K1592" s="140">
        <v>3000</v>
      </c>
      <c r="L1592" s="135" t="s">
        <v>141</v>
      </c>
      <c r="M1592" s="138" t="s">
        <v>582</v>
      </c>
      <c r="N1592" s="210">
        <f>IF(Tabela2[[#This Row],[Tipo]]="matriz",VLOOKUP(Tabela2[[#This Row],[N. de ordem]],Estatísticas!$A$66:$B$1048576,2,FALSE),"")</f>
        <v>0</v>
      </c>
    </row>
    <row r="1593" spans="2:14" ht="45.75" hidden="1">
      <c r="B1593" s="352">
        <v>553</v>
      </c>
      <c r="C1593" s="135" t="s">
        <v>759</v>
      </c>
      <c r="D1593" s="132" t="s">
        <v>180</v>
      </c>
      <c r="E1593" s="355" t="s">
        <v>2371</v>
      </c>
      <c r="F1593" s="135"/>
      <c r="G1593" s="135" t="s">
        <v>589</v>
      </c>
      <c r="H1593" s="204" t="str">
        <f>IF(Tabela2[[#This Row],[Valor já contrado (matriz)]]=0,"Prevista","Em contratação")</f>
        <v>Em contratação</v>
      </c>
      <c r="I1593" s="135" t="s">
        <v>2278</v>
      </c>
      <c r="J1593" s="135" t="s">
        <v>2372</v>
      </c>
      <c r="K1593" s="140">
        <v>5000</v>
      </c>
      <c r="L1593" s="135" t="s">
        <v>141</v>
      </c>
      <c r="M1593" s="138" t="s">
        <v>582</v>
      </c>
      <c r="N1593" s="210">
        <f>IF(Tabela2[[#This Row],[Tipo]]="matriz",VLOOKUP(Tabela2[[#This Row],[N. de ordem]],Estatísticas!$A$66:$B$1048576,2,FALSE),"")</f>
        <v>2835</v>
      </c>
    </row>
    <row r="1594" spans="2:14" ht="45.75" hidden="1">
      <c r="B1594" s="352">
        <v>553</v>
      </c>
      <c r="C1594" s="135" t="s">
        <v>759</v>
      </c>
      <c r="D1594" s="132" t="s">
        <v>180</v>
      </c>
      <c r="E1594" s="355" t="s">
        <v>2371</v>
      </c>
      <c r="F1594" s="135" t="s">
        <v>2373</v>
      </c>
      <c r="G1594" s="135" t="s">
        <v>605</v>
      </c>
      <c r="H1594" s="204" t="str">
        <f>IF(Tabela2[[#This Row],[Valor já contrado (matriz)]]=0,"Prevista","Em contratação")</f>
        <v>Em contratação</v>
      </c>
      <c r="I1594" s="135" t="s">
        <v>2278</v>
      </c>
      <c r="J1594" s="135" t="s">
        <v>2318</v>
      </c>
      <c r="K1594" s="140">
        <v>2835</v>
      </c>
      <c r="L1594" s="135" t="s">
        <v>141</v>
      </c>
      <c r="M1594" s="138" t="s">
        <v>582</v>
      </c>
      <c r="N1594" s="210" t="str">
        <f>IF(Tabela2[[#This Row],[Tipo]]="matriz",VLOOKUP(Tabela2[[#This Row],[N. de ordem]],Estatísticas!$A$66:$B$1048576,2,FALSE),"")</f>
        <v/>
      </c>
    </row>
    <row r="1595" spans="2:14" ht="45.75" hidden="1">
      <c r="B1595" s="352">
        <v>554</v>
      </c>
      <c r="C1595" s="135" t="s">
        <v>759</v>
      </c>
      <c r="D1595" s="132" t="s">
        <v>180</v>
      </c>
      <c r="E1595" s="355" t="s">
        <v>2374</v>
      </c>
      <c r="F1595" s="135"/>
      <c r="G1595" s="135" t="s">
        <v>589</v>
      </c>
      <c r="H1595" s="204" t="str">
        <f>IF(Tabela2[[#This Row],[Valor já contrado (matriz)]]=0,"Prevista","Em contratação")</f>
        <v>Em contratação</v>
      </c>
      <c r="I1595" s="135" t="s">
        <v>2313</v>
      </c>
      <c r="J1595" s="135" t="s">
        <v>2322</v>
      </c>
      <c r="K1595" s="140">
        <v>7000</v>
      </c>
      <c r="L1595" s="135" t="s">
        <v>141</v>
      </c>
      <c r="M1595" s="138" t="s">
        <v>582</v>
      </c>
      <c r="N1595" s="210">
        <f>IF(Tabela2[[#This Row],[Tipo]]="matriz",VLOOKUP(Tabela2[[#This Row],[N. de ordem]],Estatísticas!$A$66:$B$1048576,2,FALSE),"")</f>
        <v>2790</v>
      </c>
    </row>
    <row r="1596" spans="2:14" ht="45.75" hidden="1">
      <c r="B1596" s="352">
        <v>554</v>
      </c>
      <c r="C1596" s="135" t="s">
        <v>759</v>
      </c>
      <c r="D1596" s="132" t="s">
        <v>180</v>
      </c>
      <c r="E1596" s="355" t="s">
        <v>2374</v>
      </c>
      <c r="F1596" s="135" t="s">
        <v>2373</v>
      </c>
      <c r="G1596" s="135" t="s">
        <v>605</v>
      </c>
      <c r="H1596" s="204" t="str">
        <f>IF(Tabela2[[#This Row],[Valor já contrado (matriz)]]=0,"Prevista","Em contratação")</f>
        <v>Em contratação</v>
      </c>
      <c r="I1596" s="135" t="s">
        <v>2313</v>
      </c>
      <c r="J1596" s="135" t="s">
        <v>2306</v>
      </c>
      <c r="K1596" s="140">
        <v>2790</v>
      </c>
      <c r="L1596" s="135" t="s">
        <v>141</v>
      </c>
      <c r="M1596" s="138" t="s">
        <v>582</v>
      </c>
      <c r="N1596" s="210" t="str">
        <f>IF(Tabela2[[#This Row],[Tipo]]="matriz",VLOOKUP(Tabela2[[#This Row],[N. de ordem]],Estatísticas!$A$66:$B$1048576,2,FALSE),"")</f>
        <v/>
      </c>
    </row>
    <row r="1597" spans="2:14" ht="45.75" hidden="1">
      <c r="B1597" s="352">
        <v>555</v>
      </c>
      <c r="C1597" s="135" t="s">
        <v>759</v>
      </c>
      <c r="D1597" s="132" t="s">
        <v>180</v>
      </c>
      <c r="E1597" s="355" t="s">
        <v>2375</v>
      </c>
      <c r="F1597" s="135"/>
      <c r="G1597" s="135" t="s">
        <v>589</v>
      </c>
      <c r="H1597" s="204" t="str">
        <f>IF(Tabela2[[#This Row],[Valor já contrado (matriz)]]=0,"Prevista","Em contratação")</f>
        <v>Prevista</v>
      </c>
      <c r="I1597" s="135" t="s">
        <v>2313</v>
      </c>
      <c r="J1597" s="135" t="s">
        <v>2370</v>
      </c>
      <c r="K1597" s="140">
        <v>3500</v>
      </c>
      <c r="L1597" s="135" t="s">
        <v>141</v>
      </c>
      <c r="M1597" s="138" t="s">
        <v>582</v>
      </c>
      <c r="N1597" s="210">
        <f>IF(Tabela2[[#This Row],[Tipo]]="matriz",VLOOKUP(Tabela2[[#This Row],[N. de ordem]],Estatísticas!$A$66:$B$1048576,2,FALSE),"")</f>
        <v>0</v>
      </c>
    </row>
    <row r="1598" spans="2:14" ht="45.75" hidden="1">
      <c r="B1598" s="352">
        <v>556</v>
      </c>
      <c r="C1598" s="135" t="s">
        <v>759</v>
      </c>
      <c r="D1598" s="132" t="s">
        <v>180</v>
      </c>
      <c r="E1598" s="355" t="s">
        <v>2376</v>
      </c>
      <c r="F1598" s="135"/>
      <c r="G1598" s="135" t="s">
        <v>589</v>
      </c>
      <c r="H1598" s="204" t="str">
        <f>IF(Tabela2[[#This Row],[Valor já contrado (matriz)]]=0,"Prevista","Em contratação")</f>
        <v>Em contratação</v>
      </c>
      <c r="I1598" s="135" t="s">
        <v>2278</v>
      </c>
      <c r="J1598" s="135" t="s">
        <v>2377</v>
      </c>
      <c r="K1598" s="140">
        <v>3500</v>
      </c>
      <c r="L1598" s="135" t="s">
        <v>141</v>
      </c>
      <c r="M1598" s="138" t="s">
        <v>582</v>
      </c>
      <c r="N1598" s="210">
        <f>IF(Tabela2[[#This Row],[Tipo]]="matriz",VLOOKUP(Tabela2[[#This Row],[N. de ordem]],Estatísticas!$A$66:$B$1048576,2,FALSE),"")</f>
        <v>3596</v>
      </c>
    </row>
    <row r="1599" spans="2:14" ht="45.75" hidden="1">
      <c r="B1599" s="352">
        <v>556</v>
      </c>
      <c r="C1599" s="135" t="s">
        <v>759</v>
      </c>
      <c r="D1599" s="132" t="s">
        <v>180</v>
      </c>
      <c r="E1599" s="355" t="s">
        <v>2376</v>
      </c>
      <c r="F1599" s="135" t="s">
        <v>2378</v>
      </c>
      <c r="G1599" s="135" t="s">
        <v>605</v>
      </c>
      <c r="H1599" s="204" t="str">
        <f>IF(Tabela2[[#This Row],[Valor já contrado (matriz)]]=0,"Prevista","Em contratação")</f>
        <v>Em contratação</v>
      </c>
      <c r="I1599" s="135" t="s">
        <v>2278</v>
      </c>
      <c r="J1599" s="135" t="s">
        <v>2377</v>
      </c>
      <c r="K1599" s="140">
        <v>3596</v>
      </c>
      <c r="L1599" s="135" t="s">
        <v>141</v>
      </c>
      <c r="M1599" s="138" t="s">
        <v>582</v>
      </c>
      <c r="N1599" s="210" t="str">
        <f>IF(Tabela2[[#This Row],[Tipo]]="matriz",VLOOKUP(Tabela2[[#This Row],[N. de ordem]],Estatísticas!$A$66:$B$1048576,2,FALSE),"")</f>
        <v/>
      </c>
    </row>
    <row r="1600" spans="2:14" ht="45.75" hidden="1">
      <c r="B1600" s="352">
        <v>557</v>
      </c>
      <c r="C1600" s="135" t="s">
        <v>759</v>
      </c>
      <c r="D1600" s="132" t="s">
        <v>180</v>
      </c>
      <c r="E1600" s="355" t="s">
        <v>2379</v>
      </c>
      <c r="F1600" s="135"/>
      <c r="G1600" s="135" t="s">
        <v>589</v>
      </c>
      <c r="H1600" s="204" t="str">
        <f>IF(Tabela2[[#This Row],[Valor já contrado (matriz)]]=0,"Prevista","Em contratação")</f>
        <v>Em contratação</v>
      </c>
      <c r="I1600" s="327" t="s">
        <v>2313</v>
      </c>
      <c r="J1600" s="221" t="s">
        <v>2380</v>
      </c>
      <c r="K1600" s="222">
        <v>5000</v>
      </c>
      <c r="L1600" s="135" t="s">
        <v>141</v>
      </c>
      <c r="M1600" s="138" t="s">
        <v>582</v>
      </c>
      <c r="N1600" s="210">
        <f>IF(Tabela2[[#This Row],[Tipo]]="matriz",VLOOKUP(Tabela2[[#This Row],[N. de ordem]],Estatísticas!$A$66:$B$1048576,2,FALSE),"")</f>
        <v>5304</v>
      </c>
    </row>
    <row r="1601" spans="2:14" ht="45.75" hidden="1">
      <c r="B1601" s="352">
        <v>557</v>
      </c>
      <c r="C1601" s="135" t="s">
        <v>759</v>
      </c>
      <c r="D1601" s="132" t="s">
        <v>180</v>
      </c>
      <c r="E1601" s="355" t="s">
        <v>2379</v>
      </c>
      <c r="F1601" s="135" t="s">
        <v>2359</v>
      </c>
      <c r="G1601" s="135" t="s">
        <v>605</v>
      </c>
      <c r="H1601" s="204" t="str">
        <f>IF(Tabela2[[#This Row],[Valor já contrado (matriz)]]=0,"Prevista","Em contratação")</f>
        <v>Em contratação</v>
      </c>
      <c r="I1601" s="327" t="s">
        <v>2313</v>
      </c>
      <c r="J1601" s="221" t="s">
        <v>2380</v>
      </c>
      <c r="K1601" s="222">
        <v>5304</v>
      </c>
      <c r="L1601" s="135" t="s">
        <v>141</v>
      </c>
      <c r="M1601" s="138" t="s">
        <v>582</v>
      </c>
      <c r="N1601" s="210" t="str">
        <f>IF(Tabela2[[#This Row],[Tipo]]="matriz",VLOOKUP(Tabela2[[#This Row],[N. de ordem]],Estatísticas!$A$66:$B$1048576,2,FALSE),"")</f>
        <v/>
      </c>
    </row>
    <row r="1602" spans="2:14" ht="45.75" hidden="1">
      <c r="B1602" s="352">
        <v>558</v>
      </c>
      <c r="C1602" s="135" t="s">
        <v>759</v>
      </c>
      <c r="D1602" s="132" t="s">
        <v>180</v>
      </c>
      <c r="E1602" s="355" t="s">
        <v>2381</v>
      </c>
      <c r="F1602" s="135"/>
      <c r="G1602" s="135" t="s">
        <v>589</v>
      </c>
      <c r="H1602" s="204" t="str">
        <f>IF(Tabela2[[#This Row],[Valor já contrado (matriz)]]=0,"Prevista","Em contratação")</f>
        <v>Prevista</v>
      </c>
      <c r="I1602" s="135" t="s">
        <v>2278</v>
      </c>
      <c r="J1602" s="135" t="s">
        <v>2382</v>
      </c>
      <c r="K1602" s="140">
        <v>5000</v>
      </c>
      <c r="L1602" s="135" t="s">
        <v>141</v>
      </c>
      <c r="M1602" s="138" t="s">
        <v>582</v>
      </c>
      <c r="N1602" s="210">
        <f>IF(Tabela2[[#This Row],[Tipo]]="matriz",VLOOKUP(Tabela2[[#This Row],[N. de ordem]],Estatísticas!$A$66:$B$1048576,2,FALSE),"")</f>
        <v>0</v>
      </c>
    </row>
    <row r="1603" spans="2:14" ht="45.75" hidden="1">
      <c r="B1603" s="352">
        <v>559</v>
      </c>
      <c r="C1603" s="135" t="s">
        <v>759</v>
      </c>
      <c r="D1603" s="132" t="s">
        <v>180</v>
      </c>
      <c r="E1603" s="355" t="s">
        <v>2383</v>
      </c>
      <c r="F1603" s="135"/>
      <c r="G1603" s="135" t="s">
        <v>589</v>
      </c>
      <c r="H1603" s="204" t="str">
        <f>IF(Tabela2[[#This Row],[Valor já contrado (matriz)]]=0,"Prevista","Em contratação")</f>
        <v>Em contratação</v>
      </c>
      <c r="I1603" s="135" t="s">
        <v>2278</v>
      </c>
      <c r="J1603" s="135" t="s">
        <v>2384</v>
      </c>
      <c r="K1603" s="140">
        <v>3000</v>
      </c>
      <c r="L1603" s="135" t="s">
        <v>141</v>
      </c>
      <c r="M1603" s="138" t="s">
        <v>582</v>
      </c>
      <c r="N1603" s="210">
        <f>IF(Tabela2[[#This Row],[Tipo]]="matriz",VLOOKUP(Tabela2[[#This Row],[N. de ordem]],Estatísticas!$A$66:$B$1048576,2,FALSE),"")</f>
        <v>1836</v>
      </c>
    </row>
    <row r="1604" spans="2:14" ht="45.75" hidden="1">
      <c r="B1604" s="352">
        <v>559</v>
      </c>
      <c r="C1604" s="135" t="s">
        <v>759</v>
      </c>
      <c r="D1604" s="132" t="s">
        <v>180</v>
      </c>
      <c r="E1604" s="355" t="s">
        <v>2383</v>
      </c>
      <c r="F1604" s="135" t="s">
        <v>2285</v>
      </c>
      <c r="G1604" s="135" t="s">
        <v>605</v>
      </c>
      <c r="H1604" s="204" t="str">
        <f>IF(Tabela2[[#This Row],[Valor já contrado (matriz)]]=0,"Prevista","Em contratação")</f>
        <v>Em contratação</v>
      </c>
      <c r="I1604" s="135" t="s">
        <v>2278</v>
      </c>
      <c r="J1604" s="135" t="s">
        <v>2385</v>
      </c>
      <c r="K1604" s="140">
        <v>1836</v>
      </c>
      <c r="L1604" s="135" t="s">
        <v>141</v>
      </c>
      <c r="M1604" s="138" t="s">
        <v>582</v>
      </c>
      <c r="N1604" s="210" t="str">
        <f>IF(Tabela2[[#This Row],[Tipo]]="matriz",VLOOKUP(Tabela2[[#This Row],[N. de ordem]],Estatísticas!$A$66:$B$1048576,2,FALSE),"")</f>
        <v/>
      </c>
    </row>
    <row r="1605" spans="2:14" ht="45.75" hidden="1">
      <c r="B1605" s="352">
        <v>560</v>
      </c>
      <c r="C1605" s="353" t="s">
        <v>962</v>
      </c>
      <c r="D1605" s="353" t="s">
        <v>180</v>
      </c>
      <c r="E1605" s="353" t="s">
        <v>2386</v>
      </c>
      <c r="F1605" s="353"/>
      <c r="G1605" s="353" t="s">
        <v>589</v>
      </c>
      <c r="H1605" s="204" t="str">
        <f>IF(Tabela2[[#This Row],[Valor já contrado (matriz)]]=0,"Prevista","Em contratação")</f>
        <v>Em contratação</v>
      </c>
      <c r="I1605" s="353" t="s">
        <v>2387</v>
      </c>
      <c r="J1605" s="353">
        <v>1</v>
      </c>
      <c r="K1605" s="357">
        <v>120000</v>
      </c>
      <c r="L1605" s="353" t="s">
        <v>112</v>
      </c>
      <c r="M1605" s="354" t="s">
        <v>582</v>
      </c>
      <c r="N1605" s="210">
        <f>IF(Tabela2[[#This Row],[Tipo]]="matriz",VLOOKUP(Tabela2[[#This Row],[N. de ordem]],Estatísticas!$A$66:$B$1048576,2,FALSE),"")</f>
        <v>77800</v>
      </c>
    </row>
    <row r="1606" spans="2:14" ht="45.75" hidden="1">
      <c r="B1606" s="352">
        <v>560</v>
      </c>
      <c r="C1606" s="353" t="s">
        <v>962</v>
      </c>
      <c r="D1606" s="353" t="s">
        <v>180</v>
      </c>
      <c r="E1606" s="353" t="s">
        <v>2386</v>
      </c>
      <c r="F1606" s="353" t="s">
        <v>2388</v>
      </c>
      <c r="G1606" s="353" t="s">
        <v>605</v>
      </c>
      <c r="H1606" s="204" t="str">
        <f>IF(Tabela2[[#This Row],[Valor já contrado (matriz)]]=0,"Prevista","Em contratação")</f>
        <v>Em contratação</v>
      </c>
      <c r="I1606" s="378" t="s">
        <v>2387</v>
      </c>
      <c r="J1606" s="376">
        <v>1</v>
      </c>
      <c r="K1606" s="377">
        <v>77800</v>
      </c>
      <c r="L1606" s="353" t="s">
        <v>112</v>
      </c>
      <c r="M1606" s="354" t="s">
        <v>582</v>
      </c>
      <c r="N1606" s="210" t="str">
        <f>IF(Tabela2[[#This Row],[Tipo]]="matriz",VLOOKUP(Tabela2[[#This Row],[N. de ordem]],Estatísticas!$A$66:$B$1048576,2,FALSE),"")</f>
        <v/>
      </c>
    </row>
    <row r="1607" spans="2:14" ht="45.75" hidden="1">
      <c r="B1607" s="352">
        <v>561</v>
      </c>
      <c r="C1607" s="353" t="s">
        <v>657</v>
      </c>
      <c r="D1607" s="353" t="s">
        <v>180</v>
      </c>
      <c r="E1607" s="353" t="s">
        <v>2389</v>
      </c>
      <c r="F1607" s="353"/>
      <c r="G1607" s="353" t="s">
        <v>589</v>
      </c>
      <c r="H1607" s="204" t="str">
        <f>IF(Tabela2[[#This Row],[Valor já contrado (matriz)]]=0,"Prevista","Em contratação")</f>
        <v>Em contratação</v>
      </c>
      <c r="I1607" s="353" t="s">
        <v>2390</v>
      </c>
      <c r="J1607" s="376">
        <v>100</v>
      </c>
      <c r="K1607" s="377">
        <v>62725.59</v>
      </c>
      <c r="L1607" s="353" t="s">
        <v>112</v>
      </c>
      <c r="M1607" s="354" t="s">
        <v>582</v>
      </c>
      <c r="N1607" s="210">
        <f>IF(Tabela2[[#This Row],[Tipo]]="matriz",VLOOKUP(Tabela2[[#This Row],[N. de ordem]],Estatísticas!$A$66:$B$1048576,2,FALSE),"")</f>
        <v>59280</v>
      </c>
    </row>
    <row r="1608" spans="2:14" ht="45.75" hidden="1">
      <c r="B1608" s="352">
        <v>561</v>
      </c>
      <c r="C1608" s="353" t="s">
        <v>657</v>
      </c>
      <c r="D1608" s="353" t="s">
        <v>180</v>
      </c>
      <c r="E1608" s="353" t="s">
        <v>2389</v>
      </c>
      <c r="F1608" s="353" t="s">
        <v>2391</v>
      </c>
      <c r="G1608" s="353" t="s">
        <v>605</v>
      </c>
      <c r="H1608" s="353" t="s">
        <v>626</v>
      </c>
      <c r="I1608" s="353" t="s">
        <v>2390</v>
      </c>
      <c r="J1608" s="353">
        <v>100</v>
      </c>
      <c r="K1608" s="357">
        <v>59280</v>
      </c>
      <c r="L1608" s="353" t="s">
        <v>112</v>
      </c>
      <c r="M1608" s="354" t="s">
        <v>582</v>
      </c>
      <c r="N1608" s="210" t="str">
        <f>IF(Tabela2[[#This Row],[Tipo]]="matriz",VLOOKUP(Tabela2[[#This Row],[N. de ordem]],Estatísticas!$A$66:$B$1048576,2,FALSE),"")</f>
        <v/>
      </c>
    </row>
    <row r="1609" spans="2:14" ht="45.75" hidden="1">
      <c r="B1609" s="352">
        <v>562</v>
      </c>
      <c r="C1609" s="353" t="s">
        <v>657</v>
      </c>
      <c r="D1609" s="353" t="s">
        <v>180</v>
      </c>
      <c r="E1609" s="353" t="s">
        <v>2392</v>
      </c>
      <c r="F1609" s="353"/>
      <c r="G1609" s="353" t="s">
        <v>589</v>
      </c>
      <c r="H1609" s="204" t="str">
        <f>IF(Tabela2[[#This Row],[Valor já contrado (matriz)]]=0,"Prevista","Em contratação")</f>
        <v>Prevista</v>
      </c>
      <c r="I1609" s="135" t="s">
        <v>2393</v>
      </c>
      <c r="J1609" s="353">
        <v>10</v>
      </c>
      <c r="K1609" s="357">
        <v>40000</v>
      </c>
      <c r="L1609" s="353" t="s">
        <v>141</v>
      </c>
      <c r="M1609" s="354" t="s">
        <v>582</v>
      </c>
      <c r="N1609" s="210">
        <f>IF(Tabela2[[#This Row],[Tipo]]="matriz",VLOOKUP(Tabela2[[#This Row],[N. de ordem]],Estatísticas!$A$66:$B$1048576,2,FALSE),"")</f>
        <v>0</v>
      </c>
    </row>
    <row r="1610" spans="2:14" ht="45.75" hidden="1">
      <c r="B1610" s="352">
        <v>563</v>
      </c>
      <c r="C1610" s="353" t="s">
        <v>657</v>
      </c>
      <c r="D1610" s="353" t="s">
        <v>180</v>
      </c>
      <c r="E1610" s="353" t="s">
        <v>2394</v>
      </c>
      <c r="F1610" s="353"/>
      <c r="G1610" s="353" t="s">
        <v>589</v>
      </c>
      <c r="H1610" s="204" t="str">
        <f>IF(Tabela2[[#This Row],[Valor já contrado (matriz)]]=0,"Prevista","Em contratação")</f>
        <v>Prevista</v>
      </c>
      <c r="I1610" s="353" t="s">
        <v>2395</v>
      </c>
      <c r="J1610" s="353">
        <v>10</v>
      </c>
      <c r="K1610" s="357">
        <v>62725.59</v>
      </c>
      <c r="L1610" s="353" t="s">
        <v>112</v>
      </c>
      <c r="M1610" s="354" t="s">
        <v>582</v>
      </c>
      <c r="N1610" s="210">
        <f>IF(Tabela2[[#This Row],[Tipo]]="matriz",VLOOKUP(Tabela2[[#This Row],[N. de ordem]],Estatísticas!$A$66:$B$1048576,2,FALSE),"")</f>
        <v>0</v>
      </c>
    </row>
    <row r="1611" spans="2:14" ht="45.75" hidden="1">
      <c r="B1611" s="352">
        <v>564</v>
      </c>
      <c r="C1611" s="204" t="s">
        <v>657</v>
      </c>
      <c r="D1611" s="204" t="s">
        <v>180</v>
      </c>
      <c r="E1611" s="204" t="s">
        <v>2396</v>
      </c>
      <c r="F1611" s="204"/>
      <c r="G1611" s="353" t="s">
        <v>589</v>
      </c>
      <c r="H1611" s="204" t="str">
        <f>IF(Tabela2[[#This Row],[Valor já contrado (matriz)]]=0,"Prevista","Em contratação")</f>
        <v>Prevista</v>
      </c>
      <c r="I1611" s="204" t="s">
        <v>2397</v>
      </c>
      <c r="J1611" s="204">
        <v>10</v>
      </c>
      <c r="K1611" s="210">
        <v>62725.59</v>
      </c>
      <c r="L1611" s="204" t="s">
        <v>112</v>
      </c>
      <c r="M1611" s="354" t="s">
        <v>582</v>
      </c>
      <c r="N1611" s="210">
        <f>IF(Tabela2[[#This Row],[Tipo]]="matriz",VLOOKUP(Tabela2[[#This Row],[N. de ordem]],Estatísticas!$A$66:$B$1048576,2,FALSE),"")</f>
        <v>0</v>
      </c>
    </row>
    <row r="1612" spans="2:14" ht="45.75" hidden="1">
      <c r="B1612" s="352">
        <v>565</v>
      </c>
      <c r="C1612" s="204" t="s">
        <v>657</v>
      </c>
      <c r="D1612" s="204" t="s">
        <v>180</v>
      </c>
      <c r="E1612" s="204" t="s">
        <v>2398</v>
      </c>
      <c r="F1612" s="204"/>
      <c r="G1612" s="353" t="s">
        <v>589</v>
      </c>
      <c r="H1612" s="204" t="str">
        <f>IF(Tabela2[[#This Row],[Valor já contrado (matriz)]]=0,"Prevista","Em contratação")</f>
        <v>Prevista</v>
      </c>
      <c r="I1612" s="204" t="s">
        <v>2399</v>
      </c>
      <c r="J1612" s="204">
        <v>5</v>
      </c>
      <c r="K1612" s="210">
        <v>20000</v>
      </c>
      <c r="L1612" s="204" t="s">
        <v>285</v>
      </c>
      <c r="M1612" s="354" t="s">
        <v>582</v>
      </c>
      <c r="N1612" s="210">
        <f>IF(Tabela2[[#This Row],[Tipo]]="matriz",VLOOKUP(Tabela2[[#This Row],[N. de ordem]],Estatísticas!$A$66:$B$1048576,2,FALSE),"")</f>
        <v>0</v>
      </c>
    </row>
    <row r="1613" spans="2:14" ht="45.75" hidden="1">
      <c r="B1613" s="352">
        <v>566</v>
      </c>
      <c r="C1613" s="204" t="s">
        <v>657</v>
      </c>
      <c r="D1613" s="204" t="s">
        <v>180</v>
      </c>
      <c r="E1613" s="204" t="s">
        <v>2400</v>
      </c>
      <c r="F1613" s="204"/>
      <c r="G1613" s="353" t="s">
        <v>589</v>
      </c>
      <c r="H1613" s="204" t="str">
        <f>IF(Tabela2[[#This Row],[Valor já contrado (matriz)]]=0,"Prevista","Em contratação")</f>
        <v>Em contratação</v>
      </c>
      <c r="I1613" s="204" t="s">
        <v>2401</v>
      </c>
      <c r="J1613" s="204">
        <v>100</v>
      </c>
      <c r="K1613" s="210">
        <v>62725.59</v>
      </c>
      <c r="L1613" s="204" t="s">
        <v>141</v>
      </c>
      <c r="M1613" s="354" t="s">
        <v>582</v>
      </c>
      <c r="N1613" s="210">
        <f>IF(Tabela2[[#This Row],[Tipo]]="matriz",VLOOKUP(Tabela2[[#This Row],[N. de ordem]],Estatísticas!$A$66:$B$1048576,2,FALSE),"")</f>
        <v>47820</v>
      </c>
    </row>
    <row r="1614" spans="2:14" ht="45.75" hidden="1">
      <c r="B1614" s="352">
        <v>566</v>
      </c>
      <c r="C1614" s="204" t="s">
        <v>657</v>
      </c>
      <c r="D1614" s="204" t="s">
        <v>180</v>
      </c>
      <c r="E1614" s="204" t="s">
        <v>2400</v>
      </c>
      <c r="F1614" s="204" t="s">
        <v>2402</v>
      </c>
      <c r="G1614" s="353" t="s">
        <v>605</v>
      </c>
      <c r="H1614" s="204" t="s">
        <v>626</v>
      </c>
      <c r="I1614" s="204" t="s">
        <v>2401</v>
      </c>
      <c r="J1614" s="204">
        <v>100</v>
      </c>
      <c r="K1614" s="210">
        <v>47820</v>
      </c>
      <c r="L1614" s="204" t="s">
        <v>141</v>
      </c>
      <c r="M1614" s="354" t="s">
        <v>582</v>
      </c>
      <c r="N1614" s="210" t="str">
        <f>IF(Tabela2[[#This Row],[Tipo]]="matriz",VLOOKUP(Tabela2[[#This Row],[N. de ordem]],Estatísticas!$A$66:$B$1048576,2,FALSE),"")</f>
        <v/>
      </c>
    </row>
    <row r="1615" spans="2:14" ht="183" hidden="1">
      <c r="B1615" s="352">
        <v>567</v>
      </c>
      <c r="C1615" s="204" t="s">
        <v>657</v>
      </c>
      <c r="D1615" s="204" t="s">
        <v>234</v>
      </c>
      <c r="E1615" s="204" t="s">
        <v>2403</v>
      </c>
      <c r="F1615" s="353"/>
      <c r="G1615" s="353" t="s">
        <v>589</v>
      </c>
      <c r="H1615" s="204" t="str">
        <f>IF(Tabela2[[#This Row],[Valor já contrado (matriz)]]=0,"Prevista","Em contratação")</f>
        <v>Em contratação</v>
      </c>
      <c r="I1615" s="204" t="s">
        <v>2404</v>
      </c>
      <c r="J1615" s="213" t="s">
        <v>2405</v>
      </c>
      <c r="K1615" s="214">
        <v>9000</v>
      </c>
      <c r="L1615" s="204" t="s">
        <v>141</v>
      </c>
      <c r="M1615" s="354" t="s">
        <v>582</v>
      </c>
      <c r="N1615" s="210">
        <f>IF(Tabela2[[#This Row],[Tipo]]="matriz",VLOOKUP(Tabela2[[#This Row],[N. de ordem]],Estatísticas!$A$66:$B$1048576,2,FALSE),"")</f>
        <v>6802.56</v>
      </c>
    </row>
    <row r="1616" spans="2:14" ht="183" hidden="1">
      <c r="B1616" s="352">
        <v>567</v>
      </c>
      <c r="C1616" s="204" t="s">
        <v>657</v>
      </c>
      <c r="D1616" s="204" t="s">
        <v>234</v>
      </c>
      <c r="E1616" s="204" t="s">
        <v>2403</v>
      </c>
      <c r="F1616" s="353" t="s">
        <v>2406</v>
      </c>
      <c r="G1616" s="353" t="s">
        <v>605</v>
      </c>
      <c r="H1616" s="204" t="str">
        <f>IF(Tabela2[[#This Row],[Valor já contrado (matriz)]]=0,"Prevista","Em contratação")</f>
        <v>Em contratação</v>
      </c>
      <c r="I1616" s="204" t="s">
        <v>2404</v>
      </c>
      <c r="J1616" s="204" t="s">
        <v>2405</v>
      </c>
      <c r="K1616" s="210">
        <v>6802.56</v>
      </c>
      <c r="L1616" s="204" t="s">
        <v>141</v>
      </c>
      <c r="M1616" s="354" t="s">
        <v>582</v>
      </c>
      <c r="N1616" s="210" t="str">
        <f>IF(Tabela2[[#This Row],[Tipo]]="matriz",VLOOKUP(Tabela2[[#This Row],[N. de ordem]],Estatísticas!$A$66:$B$1048576,2,FALSE),"")</f>
        <v/>
      </c>
    </row>
    <row r="1617" spans="2:14" ht="76.5" hidden="1">
      <c r="B1617" s="352">
        <v>568</v>
      </c>
      <c r="C1617" s="204" t="s">
        <v>1946</v>
      </c>
      <c r="D1617" s="204" t="s">
        <v>234</v>
      </c>
      <c r="E1617" s="204" t="s">
        <v>2407</v>
      </c>
      <c r="F1617" s="353"/>
      <c r="G1617" s="353" t="s">
        <v>589</v>
      </c>
      <c r="H1617" s="204" t="str">
        <f>IF(Tabela2[[#This Row],[Valor já contrado (matriz)]]=0,"Prevista","Em contratação")</f>
        <v>Em contratação</v>
      </c>
      <c r="I1617" s="215" t="s">
        <v>2408</v>
      </c>
      <c r="J1617" s="213" t="s">
        <v>2409</v>
      </c>
      <c r="K1617" s="214">
        <v>8197</v>
      </c>
      <c r="L1617" s="204" t="s">
        <v>112</v>
      </c>
      <c r="M1617" s="354" t="s">
        <v>582</v>
      </c>
      <c r="N1617" s="210">
        <f>IF(Tabela2[[#This Row],[Tipo]]="matriz",VLOOKUP(Tabela2[[#This Row],[N. de ordem]],Estatísticas!$A$66:$B$1048576,2,FALSE),"")</f>
        <v>8388</v>
      </c>
    </row>
    <row r="1618" spans="2:14" ht="76.5" hidden="1">
      <c r="B1618" s="352">
        <v>568</v>
      </c>
      <c r="C1618" s="204" t="s">
        <v>1946</v>
      </c>
      <c r="D1618" s="204" t="s">
        <v>234</v>
      </c>
      <c r="E1618" s="204" t="s">
        <v>2407</v>
      </c>
      <c r="F1618" s="353" t="s">
        <v>2410</v>
      </c>
      <c r="G1618" s="353" t="s">
        <v>605</v>
      </c>
      <c r="H1618" s="204" t="s">
        <v>626</v>
      </c>
      <c r="I1618" s="204" t="s">
        <v>2408</v>
      </c>
      <c r="J1618" s="204" t="s">
        <v>2409</v>
      </c>
      <c r="K1618" s="210">
        <v>8388</v>
      </c>
      <c r="L1618" s="204" t="s">
        <v>112</v>
      </c>
      <c r="M1618" s="354" t="s">
        <v>582</v>
      </c>
      <c r="N1618" s="210" t="str">
        <f>IF(Tabela2[[#This Row],[Tipo]]="matriz",VLOOKUP(Tabela2[[#This Row],[N. de ordem]],Estatísticas!$A$66:$B$1048576,2,FALSE),"")</f>
        <v/>
      </c>
    </row>
    <row r="1619" spans="2:14" ht="183" hidden="1">
      <c r="B1619" s="352">
        <v>569</v>
      </c>
      <c r="C1619" s="204" t="s">
        <v>657</v>
      </c>
      <c r="D1619" s="204" t="s">
        <v>234</v>
      </c>
      <c r="E1619" s="204" t="s">
        <v>2411</v>
      </c>
      <c r="F1619" s="204"/>
      <c r="G1619" s="353" t="s">
        <v>589</v>
      </c>
      <c r="H1619" s="204" t="str">
        <f>IF(Tabela2[[#This Row],[Valor já contrado (matriz)]]=0,"Prevista","Em contratação")</f>
        <v>Em contratação</v>
      </c>
      <c r="I1619" s="204" t="s">
        <v>2412</v>
      </c>
      <c r="J1619" s="204" t="s">
        <v>2413</v>
      </c>
      <c r="K1619" s="210">
        <v>21000</v>
      </c>
      <c r="L1619" s="204" t="s">
        <v>141</v>
      </c>
      <c r="M1619" s="354" t="s">
        <v>582</v>
      </c>
      <c r="N1619" s="210">
        <f>IF(Tabela2[[#This Row],[Tipo]]="matriz",VLOOKUP(Tabela2[[#This Row],[N. de ordem]],Estatísticas!$A$66:$B$1048576,2,FALSE),"")</f>
        <v>26244</v>
      </c>
    </row>
    <row r="1620" spans="2:14" ht="183" hidden="1">
      <c r="B1620" s="352">
        <v>569</v>
      </c>
      <c r="C1620" s="204" t="s">
        <v>657</v>
      </c>
      <c r="D1620" s="204" t="s">
        <v>234</v>
      </c>
      <c r="E1620" s="204" t="s">
        <v>2411</v>
      </c>
      <c r="F1620" s="204" t="s">
        <v>2414</v>
      </c>
      <c r="G1620" s="353" t="s">
        <v>605</v>
      </c>
      <c r="H1620" s="215" t="s">
        <v>626</v>
      </c>
      <c r="I1620" s="204" t="s">
        <v>2412</v>
      </c>
      <c r="J1620" s="213" t="s">
        <v>2413</v>
      </c>
      <c r="K1620" s="214">
        <v>26244</v>
      </c>
      <c r="L1620" s="204" t="s">
        <v>141</v>
      </c>
      <c r="M1620" s="354" t="s">
        <v>582</v>
      </c>
      <c r="N1620" s="210" t="str">
        <f>IF(Tabela2[[#This Row],[Tipo]]="matriz",VLOOKUP(Tabela2[[#This Row],[N. de ordem]],Estatísticas!$A$66:$B$1048576,2,FALSE),"")</f>
        <v/>
      </c>
    </row>
    <row r="1621" spans="2:14" ht="244.5" hidden="1">
      <c r="B1621" s="352">
        <v>570</v>
      </c>
      <c r="C1621" s="204" t="s">
        <v>657</v>
      </c>
      <c r="D1621" s="204" t="s">
        <v>234</v>
      </c>
      <c r="E1621" s="204" t="s">
        <v>2415</v>
      </c>
      <c r="F1621" s="204"/>
      <c r="G1621" s="353" t="s">
        <v>589</v>
      </c>
      <c r="H1621" s="204" t="str">
        <f>IF(Tabela2[[#This Row],[Valor já contrado (matriz)]]=0,"Prevista","Em contratação")</f>
        <v>Prevista</v>
      </c>
      <c r="I1621" s="204" t="s">
        <v>2416</v>
      </c>
      <c r="J1621" s="213"/>
      <c r="K1621" s="214">
        <v>40000</v>
      </c>
      <c r="L1621" s="204" t="s">
        <v>141</v>
      </c>
      <c r="M1621" s="354" t="s">
        <v>582</v>
      </c>
      <c r="N1621" s="210">
        <f>IF(Tabela2[[#This Row],[Tipo]]="matriz",VLOOKUP(Tabela2[[#This Row],[N. de ordem]],Estatísticas!$A$66:$B$1048576,2,FALSE),"")</f>
        <v>0</v>
      </c>
    </row>
    <row r="1622" spans="2:14" ht="45.75" hidden="1">
      <c r="B1622" s="352">
        <v>571</v>
      </c>
      <c r="C1622" s="204" t="s">
        <v>759</v>
      </c>
      <c r="D1622" s="204" t="s">
        <v>234</v>
      </c>
      <c r="E1622" s="204" t="s">
        <v>2417</v>
      </c>
      <c r="F1622" s="204"/>
      <c r="G1622" s="353" t="s">
        <v>589</v>
      </c>
      <c r="H1622" s="204" t="str">
        <f>IF(Tabela2[[#This Row],[Valor já contrado (matriz)]]=0,"Prevista","Em contratação")</f>
        <v>Em contratação</v>
      </c>
      <c r="I1622" s="204" t="s">
        <v>2418</v>
      </c>
      <c r="J1622" s="204" t="s">
        <v>2316</v>
      </c>
      <c r="K1622" s="210">
        <v>20000</v>
      </c>
      <c r="L1622" s="204" t="s">
        <v>141</v>
      </c>
      <c r="M1622" s="354" t="s">
        <v>582</v>
      </c>
      <c r="N1622" s="210">
        <f>IF(Tabela2[[#This Row],[Tipo]]="matriz",VLOOKUP(Tabela2[[#This Row],[N. de ordem]],Estatísticas!$A$66:$B$1048576,2,FALSE),"")</f>
        <v>12522.8</v>
      </c>
    </row>
    <row r="1623" spans="2:14" ht="45.75" hidden="1">
      <c r="B1623" s="352">
        <v>571</v>
      </c>
      <c r="C1623" s="204" t="s">
        <v>759</v>
      </c>
      <c r="D1623" s="204" t="s">
        <v>234</v>
      </c>
      <c r="E1623" s="204" t="s">
        <v>2417</v>
      </c>
      <c r="F1623" s="204" t="s">
        <v>2419</v>
      </c>
      <c r="G1623" s="353" t="s">
        <v>605</v>
      </c>
      <c r="H1623" s="204" t="str">
        <f>IF(Tabela2[[#This Row],[Valor já contrado (matriz)]]=0,"Prevista","Em contratação")</f>
        <v>Em contratação</v>
      </c>
      <c r="I1623" s="204" t="s">
        <v>2418</v>
      </c>
      <c r="J1623" s="204" t="s">
        <v>2420</v>
      </c>
      <c r="K1623" s="210">
        <v>5469.8</v>
      </c>
      <c r="L1623" s="204" t="s">
        <v>141</v>
      </c>
      <c r="M1623" s="354" t="s">
        <v>582</v>
      </c>
      <c r="N1623" s="210" t="str">
        <f>IF(Tabela2[[#This Row],[Tipo]]="matriz",VLOOKUP(Tabela2[[#This Row],[N. de ordem]],Estatísticas!$A$66:$B$1048576,2,FALSE),"")</f>
        <v/>
      </c>
    </row>
    <row r="1624" spans="2:14" ht="45.75" hidden="1">
      <c r="B1624" s="352">
        <v>571</v>
      </c>
      <c r="C1624" s="204" t="s">
        <v>759</v>
      </c>
      <c r="D1624" s="204" t="s">
        <v>234</v>
      </c>
      <c r="E1624" s="204" t="s">
        <v>2417</v>
      </c>
      <c r="F1624" s="204" t="s">
        <v>2421</v>
      </c>
      <c r="G1624" s="353" t="s">
        <v>605</v>
      </c>
      <c r="H1624" s="215" t="str">
        <f>IF(Tabela2[[#This Row],[Valor já contrado (matriz)]]=0,"Prevista","Em contratação")</f>
        <v>Em contratação</v>
      </c>
      <c r="I1624" s="204" t="s">
        <v>2418</v>
      </c>
      <c r="J1624" s="213" t="s">
        <v>2422</v>
      </c>
      <c r="K1624" s="214">
        <v>7053</v>
      </c>
      <c r="L1624" s="204" t="s">
        <v>141</v>
      </c>
      <c r="M1624" s="354" t="s">
        <v>582</v>
      </c>
      <c r="N1624" s="210" t="str">
        <f>IF(Tabela2[[#This Row],[Tipo]]="matriz",VLOOKUP(Tabela2[[#This Row],[N. de ordem]],Estatísticas!$A$66:$B$1048576,2,FALSE),"")</f>
        <v/>
      </c>
    </row>
    <row r="1625" spans="2:14" ht="45.75" hidden="1">
      <c r="B1625" s="352">
        <v>572</v>
      </c>
      <c r="C1625" s="204" t="s">
        <v>759</v>
      </c>
      <c r="D1625" s="204" t="s">
        <v>234</v>
      </c>
      <c r="E1625" s="204" t="s">
        <v>2423</v>
      </c>
      <c r="F1625" s="204"/>
      <c r="G1625" s="353" t="s">
        <v>589</v>
      </c>
      <c r="H1625" s="204" t="str">
        <f>IF(Tabela2[[#This Row],[Valor já contrado (matriz)]]=0,"Prevista","Em contratação")</f>
        <v>Em contratação</v>
      </c>
      <c r="I1625" s="204" t="s">
        <v>2418</v>
      </c>
      <c r="J1625" s="213" t="s">
        <v>2424</v>
      </c>
      <c r="K1625" s="214">
        <v>6000</v>
      </c>
      <c r="L1625" s="204" t="s">
        <v>141</v>
      </c>
      <c r="M1625" s="354" t="s">
        <v>582</v>
      </c>
      <c r="N1625" s="210">
        <f>IF(Tabela2[[#This Row],[Tipo]]="matriz",VLOOKUP(Tabela2[[#This Row],[N. de ordem]],Estatísticas!$A$66:$B$1048576,2,FALSE),"")</f>
        <v>6100</v>
      </c>
    </row>
    <row r="1626" spans="2:14" ht="45.75" hidden="1">
      <c r="B1626" s="352">
        <v>572</v>
      </c>
      <c r="C1626" s="204" t="s">
        <v>759</v>
      </c>
      <c r="D1626" s="204" t="s">
        <v>234</v>
      </c>
      <c r="E1626" s="204" t="s">
        <v>2423</v>
      </c>
      <c r="F1626" s="204" t="s">
        <v>2425</v>
      </c>
      <c r="G1626" s="353" t="s">
        <v>605</v>
      </c>
      <c r="H1626" s="204" t="str">
        <f>IF(Tabela2[[#This Row],[Valor já contrado (matriz)]]=0,"Prevista","Em contratação")</f>
        <v>Em contratação</v>
      </c>
      <c r="I1626" s="204" t="s">
        <v>2418</v>
      </c>
      <c r="J1626" s="204" t="s">
        <v>2424</v>
      </c>
      <c r="K1626" s="210">
        <v>6100</v>
      </c>
      <c r="L1626" s="204" t="s">
        <v>141</v>
      </c>
      <c r="M1626" s="354" t="s">
        <v>582</v>
      </c>
      <c r="N1626" s="210" t="str">
        <f>IF(Tabela2[[#This Row],[Tipo]]="matriz",VLOOKUP(Tabela2[[#This Row],[N. de ordem]],Estatísticas!$A$66:$B$1048576,2,FALSE),"")</f>
        <v/>
      </c>
    </row>
    <row r="1627" spans="2:14" ht="45.75" hidden="1">
      <c r="B1627" s="352">
        <v>573</v>
      </c>
      <c r="C1627" s="204" t="s">
        <v>759</v>
      </c>
      <c r="D1627" s="204" t="s">
        <v>234</v>
      </c>
      <c r="E1627" s="204" t="s">
        <v>2426</v>
      </c>
      <c r="F1627" s="204"/>
      <c r="G1627" s="353" t="s">
        <v>589</v>
      </c>
      <c r="H1627" s="204" t="str">
        <f>IF(Tabela2[[#This Row],[Valor já contrado (matriz)]]=0,"Prevista","Em contratação")</f>
        <v>Prevista</v>
      </c>
      <c r="I1627" s="204" t="s">
        <v>2427</v>
      </c>
      <c r="J1627" s="204" t="s">
        <v>2428</v>
      </c>
      <c r="K1627" s="210">
        <v>10000</v>
      </c>
      <c r="L1627" s="204" t="s">
        <v>141</v>
      </c>
      <c r="M1627" s="354" t="s">
        <v>582</v>
      </c>
      <c r="N1627" s="210">
        <f>IF(Tabela2[[#This Row],[Tipo]]="matriz",VLOOKUP(Tabela2[[#This Row],[N. de ordem]],Estatísticas!$A$66:$B$1048576,2,FALSE),"")</f>
        <v>0</v>
      </c>
    </row>
    <row r="1628" spans="2:14" ht="45.75" hidden="1">
      <c r="B1628" s="352">
        <v>574</v>
      </c>
      <c r="C1628" s="204" t="s">
        <v>759</v>
      </c>
      <c r="D1628" s="204" t="s">
        <v>234</v>
      </c>
      <c r="E1628" s="204" t="s">
        <v>2429</v>
      </c>
      <c r="F1628" s="204"/>
      <c r="G1628" s="353" t="s">
        <v>589</v>
      </c>
      <c r="H1628" s="204" t="str">
        <f>IF(Tabela2[[#This Row],[Valor já contrado (matriz)]]=0,"Prevista","Em contratação")</f>
        <v>Em contratação</v>
      </c>
      <c r="I1628" s="204" t="s">
        <v>2418</v>
      </c>
      <c r="J1628" s="204" t="s">
        <v>2430</v>
      </c>
      <c r="K1628" s="210">
        <v>50000</v>
      </c>
      <c r="L1628" s="204" t="s">
        <v>141</v>
      </c>
      <c r="M1628" s="354" t="s">
        <v>582</v>
      </c>
      <c r="N1628" s="210">
        <f>IF(Tabela2[[#This Row],[Tipo]]="matriz",VLOOKUP(Tabela2[[#This Row],[N. de ordem]],Estatísticas!$A$66:$B$1048576,2,FALSE),"")</f>
        <v>44000</v>
      </c>
    </row>
    <row r="1629" spans="2:14" ht="45.75" hidden="1">
      <c r="B1629" s="352">
        <v>574</v>
      </c>
      <c r="C1629" s="204" t="s">
        <v>759</v>
      </c>
      <c r="D1629" s="204" t="s">
        <v>234</v>
      </c>
      <c r="E1629" s="204" t="s">
        <v>2429</v>
      </c>
      <c r="F1629" s="204" t="s">
        <v>2431</v>
      </c>
      <c r="G1629" s="353" t="s">
        <v>605</v>
      </c>
      <c r="H1629" s="204" t="str">
        <f>IF(Tabela2[[#This Row],[Valor já contrado (matriz)]]=0,"Prevista","Em contratação")</f>
        <v>Em contratação</v>
      </c>
      <c r="I1629" s="204" t="s">
        <v>2418</v>
      </c>
      <c r="J1629" s="204" t="s">
        <v>2432</v>
      </c>
      <c r="K1629" s="210">
        <v>19250</v>
      </c>
      <c r="L1629" s="204" t="s">
        <v>141</v>
      </c>
      <c r="M1629" s="354" t="s">
        <v>582</v>
      </c>
      <c r="N1629" s="210" t="str">
        <f>IF(Tabela2[[#This Row],[Tipo]]="matriz",VLOOKUP(Tabela2[[#This Row],[N. de ordem]],Estatísticas!$A$66:$B$1048576,2,FALSE),"")</f>
        <v/>
      </c>
    </row>
    <row r="1630" spans="2:14" ht="45.75" hidden="1">
      <c r="B1630" s="352">
        <v>574</v>
      </c>
      <c r="C1630" s="204" t="s">
        <v>759</v>
      </c>
      <c r="D1630" s="204" t="s">
        <v>234</v>
      </c>
      <c r="E1630" s="204" t="s">
        <v>2429</v>
      </c>
      <c r="F1630" s="204" t="s">
        <v>2433</v>
      </c>
      <c r="G1630" s="353" t="s">
        <v>605</v>
      </c>
      <c r="H1630" s="204" t="str">
        <f>IF(Tabela2[[#This Row],[Valor já contrado (matriz)]]=0,"Prevista","Em contratação")</f>
        <v>Em contratação</v>
      </c>
      <c r="I1630" s="204" t="s">
        <v>2418</v>
      </c>
      <c r="J1630" s="204" t="s">
        <v>2434</v>
      </c>
      <c r="K1630" s="210">
        <v>24750</v>
      </c>
      <c r="L1630" s="204" t="s">
        <v>141</v>
      </c>
      <c r="M1630" s="354" t="s">
        <v>582</v>
      </c>
      <c r="N1630" s="210" t="str">
        <f>IF(Tabela2[[#This Row],[Tipo]]="matriz",VLOOKUP(Tabela2[[#This Row],[N. de ordem]],Estatísticas!$A$66:$B$1048576,2,FALSE),"")</f>
        <v/>
      </c>
    </row>
    <row r="1631" spans="2:14" ht="45.75" hidden="1">
      <c r="B1631" s="352">
        <v>575</v>
      </c>
      <c r="C1631" s="204" t="s">
        <v>759</v>
      </c>
      <c r="D1631" s="204" t="s">
        <v>234</v>
      </c>
      <c r="E1631" s="204" t="s">
        <v>2435</v>
      </c>
      <c r="F1631" s="376"/>
      <c r="G1631" s="353" t="s">
        <v>589</v>
      </c>
      <c r="H1631" s="204" t="str">
        <f>IF(Tabela2[[#This Row],[Valor já contrado (matriz)]]=0,"Prevista","Em contratação")</f>
        <v>Em contratação</v>
      </c>
      <c r="I1631" s="204" t="s">
        <v>2418</v>
      </c>
      <c r="J1631" s="204" t="s">
        <v>2380</v>
      </c>
      <c r="K1631" s="210">
        <v>3000</v>
      </c>
      <c r="L1631" s="204" t="s">
        <v>141</v>
      </c>
      <c r="M1631" s="354" t="s">
        <v>582</v>
      </c>
      <c r="N1631" s="210">
        <f>IF(Tabela2[[#This Row],[Tipo]]="matriz",VLOOKUP(Tabela2[[#This Row],[N. de ordem]],Estatísticas!$A$66:$B$1048576,2,FALSE),"")</f>
        <v>2700</v>
      </c>
    </row>
    <row r="1632" spans="2:14" ht="45.75" hidden="1">
      <c r="B1632" s="352">
        <v>575</v>
      </c>
      <c r="C1632" s="204" t="s">
        <v>759</v>
      </c>
      <c r="D1632" s="204" t="s">
        <v>234</v>
      </c>
      <c r="E1632" s="213" t="s">
        <v>2435</v>
      </c>
      <c r="F1632" s="375" t="s">
        <v>2436</v>
      </c>
      <c r="G1632" s="353" t="s">
        <v>605</v>
      </c>
      <c r="H1632" s="204" t="str">
        <f>IF(Tabela2[[#This Row],[Valor já contrado (matriz)]]=0,"Prevista","Em contratação")</f>
        <v>Em contratação</v>
      </c>
      <c r="I1632" s="215" t="s">
        <v>2418</v>
      </c>
      <c r="J1632" s="213" t="s">
        <v>2437</v>
      </c>
      <c r="K1632" s="214">
        <v>2700</v>
      </c>
      <c r="L1632" s="204" t="s">
        <v>141</v>
      </c>
      <c r="M1632" s="354" t="s">
        <v>582</v>
      </c>
      <c r="N1632" s="210" t="str">
        <f>IF(Tabela2[[#This Row],[Tipo]]="matriz",VLOOKUP(Tabela2[[#This Row],[N. de ordem]],Estatísticas!$A$66:$B$1048576,2,FALSE),"")</f>
        <v/>
      </c>
    </row>
    <row r="1633" spans="2:14" ht="45.75" hidden="1">
      <c r="B1633" s="352">
        <v>576</v>
      </c>
      <c r="C1633" s="204" t="s">
        <v>759</v>
      </c>
      <c r="D1633" s="204" t="s">
        <v>234</v>
      </c>
      <c r="E1633" s="204" t="s">
        <v>2438</v>
      </c>
      <c r="F1633" s="204"/>
      <c r="G1633" s="353" t="s">
        <v>589</v>
      </c>
      <c r="H1633" s="204" t="str">
        <f>IF(Tabela2[[#This Row],[Valor já contrado (matriz)]]=0,"Prevista","Em contratação")</f>
        <v>Prevista</v>
      </c>
      <c r="I1633" s="204" t="s">
        <v>2427</v>
      </c>
      <c r="J1633" s="204" t="s">
        <v>2439</v>
      </c>
      <c r="K1633" s="210">
        <v>7000</v>
      </c>
      <c r="L1633" s="204" t="s">
        <v>141</v>
      </c>
      <c r="M1633" s="354" t="s">
        <v>582</v>
      </c>
      <c r="N1633" s="210">
        <f>IF(Tabela2[[#This Row],[Tipo]]="matriz",VLOOKUP(Tabela2[[#This Row],[N. de ordem]],Estatísticas!$A$66:$B$1048576,2,FALSE),"")</f>
        <v>0</v>
      </c>
    </row>
    <row r="1634" spans="2:14" ht="45.75" hidden="1">
      <c r="B1634" s="352">
        <v>577</v>
      </c>
      <c r="C1634" s="204" t="s">
        <v>759</v>
      </c>
      <c r="D1634" s="204" t="s">
        <v>234</v>
      </c>
      <c r="E1634" s="204" t="s">
        <v>2440</v>
      </c>
      <c r="F1634" s="353"/>
      <c r="G1634" s="353" t="s">
        <v>589</v>
      </c>
      <c r="H1634" s="204" t="str">
        <f>IF(Tabela2[[#This Row],[Valor já contrado (matriz)]]=0,"Prevista","Em contratação")</f>
        <v>Em contratação</v>
      </c>
      <c r="I1634" s="204" t="s">
        <v>2418</v>
      </c>
      <c r="J1634" s="213" t="s">
        <v>2441</v>
      </c>
      <c r="K1634" s="214">
        <v>9000</v>
      </c>
      <c r="L1634" s="204" t="s">
        <v>141</v>
      </c>
      <c r="M1634" s="354" t="s">
        <v>582</v>
      </c>
      <c r="N1634" s="210">
        <f>IF(Tabela2[[#This Row],[Tipo]]="matriz",VLOOKUP(Tabela2[[#This Row],[N. de ordem]],Estatísticas!$A$66:$B$1048576,2,FALSE),"")</f>
        <v>5856</v>
      </c>
    </row>
    <row r="1635" spans="2:14" ht="45.75" hidden="1">
      <c r="B1635" s="352">
        <v>577</v>
      </c>
      <c r="C1635" s="204" t="s">
        <v>759</v>
      </c>
      <c r="D1635" s="204" t="s">
        <v>234</v>
      </c>
      <c r="E1635" s="204" t="s">
        <v>2440</v>
      </c>
      <c r="F1635" s="353" t="s">
        <v>2442</v>
      </c>
      <c r="G1635" s="353" t="s">
        <v>605</v>
      </c>
      <c r="H1635" s="204" t="str">
        <f>IF(Tabela2[[#This Row],[Valor já contrado (matriz)]]=0,"Prevista","Em contratação")</f>
        <v>Em contratação</v>
      </c>
      <c r="I1635" s="204" t="s">
        <v>2418</v>
      </c>
      <c r="J1635" s="204" t="s">
        <v>2443</v>
      </c>
      <c r="K1635" s="210">
        <v>5856</v>
      </c>
      <c r="L1635" s="204" t="s">
        <v>141</v>
      </c>
      <c r="M1635" s="354" t="s">
        <v>582</v>
      </c>
      <c r="N1635" s="210" t="str">
        <f>IF(Tabela2[[#This Row],[Tipo]]="matriz",VLOOKUP(Tabela2[[#This Row],[N. de ordem]],Estatísticas!$A$66:$B$1048576,2,FALSE),"")</f>
        <v/>
      </c>
    </row>
    <row r="1636" spans="2:14" ht="45.75" hidden="1">
      <c r="B1636" s="352">
        <v>578</v>
      </c>
      <c r="C1636" s="204" t="s">
        <v>759</v>
      </c>
      <c r="D1636" s="204" t="s">
        <v>234</v>
      </c>
      <c r="E1636" s="204" t="s">
        <v>2444</v>
      </c>
      <c r="F1636" s="204"/>
      <c r="G1636" s="353" t="s">
        <v>589</v>
      </c>
      <c r="H1636" s="204" t="str">
        <f>IF(Tabela2[[#This Row],[Valor já contrado (matriz)]]=0,"Prevista","Em contratação")</f>
        <v>Em contratação</v>
      </c>
      <c r="I1636" s="204" t="s">
        <v>2418</v>
      </c>
      <c r="J1636" s="204" t="s">
        <v>2288</v>
      </c>
      <c r="K1636" s="210">
        <v>3000</v>
      </c>
      <c r="L1636" s="204" t="s">
        <v>141</v>
      </c>
      <c r="M1636" s="354" t="s">
        <v>582</v>
      </c>
      <c r="N1636" s="210">
        <f>IF(Tabela2[[#This Row],[Tipo]]="matriz",VLOOKUP(Tabela2[[#This Row],[N. de ordem]],Estatísticas!$A$66:$B$1048576,2,FALSE),"")</f>
        <v>3000</v>
      </c>
    </row>
    <row r="1637" spans="2:14" ht="45.75" hidden="1">
      <c r="B1637" s="352">
        <v>578</v>
      </c>
      <c r="C1637" s="204" t="s">
        <v>759</v>
      </c>
      <c r="D1637" s="204" t="s">
        <v>234</v>
      </c>
      <c r="E1637" s="204" t="s">
        <v>2444</v>
      </c>
      <c r="F1637" s="204" t="s">
        <v>2445</v>
      </c>
      <c r="G1637" s="353" t="s">
        <v>605</v>
      </c>
      <c r="H1637" s="204" t="str">
        <f>IF(Tabela2[[#This Row],[Valor já contrado (matriz)]]=0,"Prevista","Em contratação")</f>
        <v>Em contratação</v>
      </c>
      <c r="I1637" s="204" t="s">
        <v>2418</v>
      </c>
      <c r="J1637" s="204" t="s">
        <v>2377</v>
      </c>
      <c r="K1637" s="210">
        <v>3000</v>
      </c>
      <c r="L1637" s="204" t="s">
        <v>141</v>
      </c>
      <c r="M1637" s="354" t="s">
        <v>582</v>
      </c>
      <c r="N1637" s="210" t="str">
        <f>IF(Tabela2[[#This Row],[Tipo]]="matriz",VLOOKUP(Tabela2[[#This Row],[N. de ordem]],Estatísticas!$A$66:$B$1048576,2,FALSE),"")</f>
        <v/>
      </c>
    </row>
    <row r="1638" spans="2:14" ht="45.75" hidden="1">
      <c r="B1638" s="352">
        <v>579</v>
      </c>
      <c r="C1638" s="204" t="s">
        <v>759</v>
      </c>
      <c r="D1638" s="204" t="s">
        <v>234</v>
      </c>
      <c r="E1638" s="204" t="s">
        <v>2446</v>
      </c>
      <c r="F1638" s="353"/>
      <c r="G1638" s="353" t="s">
        <v>589</v>
      </c>
      <c r="H1638" s="204" t="str">
        <f>IF(Tabela2[[#This Row],[Valor já contrado (matriz)]]=0,"Prevista","Em contratação")</f>
        <v>Prevista</v>
      </c>
      <c r="I1638" s="204" t="s">
        <v>2418</v>
      </c>
      <c r="J1638" s="204" t="s">
        <v>2380</v>
      </c>
      <c r="K1638" s="210">
        <v>5000</v>
      </c>
      <c r="L1638" s="204" t="s">
        <v>141</v>
      </c>
      <c r="M1638" s="354" t="s">
        <v>582</v>
      </c>
      <c r="N1638" s="210">
        <f>IF(Tabela2[[#This Row],[Tipo]]="matriz",VLOOKUP(Tabela2[[#This Row],[N. de ordem]],Estatísticas!$A$66:$B$1048576,2,FALSE),"")</f>
        <v>0</v>
      </c>
    </row>
    <row r="1639" spans="2:14" ht="45.75" hidden="1">
      <c r="B1639" s="352">
        <v>579</v>
      </c>
      <c r="C1639" s="204" t="s">
        <v>759</v>
      </c>
      <c r="D1639" s="204" t="s">
        <v>234</v>
      </c>
      <c r="E1639" s="204" t="s">
        <v>2446</v>
      </c>
      <c r="F1639" s="353" t="s">
        <v>2447</v>
      </c>
      <c r="G1639" s="353" t="s">
        <v>589</v>
      </c>
      <c r="H1639" s="204" t="str">
        <f>IF(Tabela2[[#This Row],[Valor já contrado (matriz)]]=0,"Prevista","Em contratação")</f>
        <v>Prevista</v>
      </c>
      <c r="I1639" s="204" t="s">
        <v>2418</v>
      </c>
      <c r="J1639" s="204">
        <v>500</v>
      </c>
      <c r="K1639" s="210">
        <v>4100</v>
      </c>
      <c r="L1639" s="204" t="s">
        <v>141</v>
      </c>
      <c r="M1639" s="354" t="s">
        <v>582</v>
      </c>
      <c r="N1639" s="210">
        <f>IF(Tabela2[[#This Row],[Tipo]]="matriz",VLOOKUP(Tabela2[[#This Row],[N. de ordem]],Estatísticas!$A$66:$B$1048576,2,FALSE),"")</f>
        <v>0</v>
      </c>
    </row>
    <row r="1640" spans="2:14" ht="45.75" hidden="1">
      <c r="B1640" s="352">
        <v>580</v>
      </c>
      <c r="C1640" s="204" t="s">
        <v>759</v>
      </c>
      <c r="D1640" s="204" t="s">
        <v>234</v>
      </c>
      <c r="E1640" s="204" t="s">
        <v>2448</v>
      </c>
      <c r="F1640" s="204"/>
      <c r="G1640" s="353" t="s">
        <v>589</v>
      </c>
      <c r="H1640" s="204" t="str">
        <f>IF(Tabela2[[#This Row],[Valor já contrado (matriz)]]=0,"Prevista","Em contratação")</f>
        <v>Em contratação</v>
      </c>
      <c r="I1640" s="204" t="s">
        <v>2418</v>
      </c>
      <c r="J1640" s="204" t="s">
        <v>2306</v>
      </c>
      <c r="K1640" s="210">
        <v>5000</v>
      </c>
      <c r="L1640" s="204" t="s">
        <v>141</v>
      </c>
      <c r="M1640" s="354" t="s">
        <v>582</v>
      </c>
      <c r="N1640" s="210">
        <f>IF(Tabela2[[#This Row],[Tipo]]="matriz",VLOOKUP(Tabela2[[#This Row],[N. de ordem]],Estatísticas!$A$66:$B$1048576,2,FALSE),"")</f>
        <v>5000</v>
      </c>
    </row>
    <row r="1641" spans="2:14" ht="45.75" hidden="1">
      <c r="B1641" s="352">
        <v>580</v>
      </c>
      <c r="C1641" s="204" t="s">
        <v>759</v>
      </c>
      <c r="D1641" s="204" t="s">
        <v>234</v>
      </c>
      <c r="E1641" s="204" t="s">
        <v>2448</v>
      </c>
      <c r="F1641" s="204" t="s">
        <v>2436</v>
      </c>
      <c r="G1641" s="353" t="s">
        <v>605</v>
      </c>
      <c r="H1641" s="204" t="str">
        <f>IF(Tabela2[[#This Row],[Valor já contrado (matriz)]]=0,"Prevista","Em contratação")</f>
        <v>Em contratação</v>
      </c>
      <c r="I1641" s="204" t="s">
        <v>2418</v>
      </c>
      <c r="J1641" s="204" t="s">
        <v>2449</v>
      </c>
      <c r="K1641" s="210">
        <v>5000</v>
      </c>
      <c r="L1641" s="204" t="s">
        <v>141</v>
      </c>
      <c r="M1641" s="354" t="s">
        <v>582</v>
      </c>
      <c r="N1641" s="210" t="str">
        <f>IF(Tabela2[[#This Row],[Tipo]]="matriz",VLOOKUP(Tabela2[[#This Row],[N. de ordem]],Estatísticas!$A$66:$B$1048576,2,FALSE),"")</f>
        <v/>
      </c>
    </row>
    <row r="1642" spans="2:14" ht="45.75" hidden="1">
      <c r="B1642" s="352">
        <v>581</v>
      </c>
      <c r="C1642" s="204" t="s">
        <v>759</v>
      </c>
      <c r="D1642" s="204" t="s">
        <v>234</v>
      </c>
      <c r="E1642" s="204" t="s">
        <v>2450</v>
      </c>
      <c r="F1642" s="204"/>
      <c r="G1642" s="353" t="s">
        <v>589</v>
      </c>
      <c r="H1642" s="204" t="str">
        <f>IF(Tabela2[[#This Row],[Valor já contrado (matriz)]]=0,"Prevista","Em contratação")</f>
        <v>Prevista</v>
      </c>
      <c r="I1642" s="204" t="s">
        <v>2418</v>
      </c>
      <c r="J1642" s="204" t="s">
        <v>2292</v>
      </c>
      <c r="K1642" s="210">
        <v>5000</v>
      </c>
      <c r="L1642" s="204" t="s">
        <v>141</v>
      </c>
      <c r="M1642" s="354" t="s">
        <v>582</v>
      </c>
      <c r="N1642" s="210">
        <f>IF(Tabela2[[#This Row],[Tipo]]="matriz",VLOOKUP(Tabela2[[#This Row],[N. de ordem]],Estatísticas!$A$66:$B$1048576,2,FALSE),"")</f>
        <v>0</v>
      </c>
    </row>
    <row r="1643" spans="2:14" ht="45.75" hidden="1">
      <c r="B1643" s="352">
        <v>582</v>
      </c>
      <c r="C1643" s="204" t="s">
        <v>759</v>
      </c>
      <c r="D1643" s="204" t="s">
        <v>234</v>
      </c>
      <c r="E1643" s="213" t="s">
        <v>2451</v>
      </c>
      <c r="F1643" s="211"/>
      <c r="G1643" s="353" t="s">
        <v>589</v>
      </c>
      <c r="H1643" s="204" t="str">
        <f>IF(Tabela2[[#This Row],[Valor já contrado (matriz)]]=0,"Prevista","Em contratação")</f>
        <v>Em contratação</v>
      </c>
      <c r="I1643" s="215" t="s">
        <v>2418</v>
      </c>
      <c r="J1643" s="213" t="s">
        <v>2308</v>
      </c>
      <c r="K1643" s="214">
        <v>5000</v>
      </c>
      <c r="L1643" s="204" t="s">
        <v>141</v>
      </c>
      <c r="M1643" s="354" t="s">
        <v>582</v>
      </c>
      <c r="N1643" s="210">
        <f>IF(Tabela2[[#This Row],[Tipo]]="matriz",VLOOKUP(Tabela2[[#This Row],[N. de ordem]],Estatísticas!$A$66:$B$1048576,2,FALSE),"")</f>
        <v>3784</v>
      </c>
    </row>
    <row r="1644" spans="2:14" ht="45.75" hidden="1">
      <c r="B1644" s="352">
        <v>582</v>
      </c>
      <c r="C1644" s="204" t="s">
        <v>759</v>
      </c>
      <c r="D1644" s="204" t="s">
        <v>234</v>
      </c>
      <c r="E1644" s="204" t="s">
        <v>2451</v>
      </c>
      <c r="F1644" s="204" t="s">
        <v>2452</v>
      </c>
      <c r="G1644" s="353" t="s">
        <v>605</v>
      </c>
      <c r="H1644" s="204" t="str">
        <f>IF(Tabela2[[#This Row],[Valor já contrado (matriz)]]=0,"Prevista","Em contratação")</f>
        <v>Em contratação</v>
      </c>
      <c r="I1644" s="204" t="s">
        <v>2418</v>
      </c>
      <c r="J1644" s="204" t="s">
        <v>2453</v>
      </c>
      <c r="K1644" s="210">
        <v>2064</v>
      </c>
      <c r="L1644" s="204" t="s">
        <v>141</v>
      </c>
      <c r="M1644" s="354" t="s">
        <v>582</v>
      </c>
      <c r="N1644" s="210" t="str">
        <f>IF(Tabela2[[#This Row],[Tipo]]="matriz",VLOOKUP(Tabela2[[#This Row],[N. de ordem]],Estatísticas!$A$66:$B$1048576,2,FALSE),"")</f>
        <v/>
      </c>
    </row>
    <row r="1645" spans="2:14" ht="45.75" hidden="1">
      <c r="B1645" s="352">
        <v>582</v>
      </c>
      <c r="C1645" s="204" t="s">
        <v>759</v>
      </c>
      <c r="D1645" s="204" t="s">
        <v>234</v>
      </c>
      <c r="E1645" s="204" t="s">
        <v>2451</v>
      </c>
      <c r="F1645" s="204" t="s">
        <v>2454</v>
      </c>
      <c r="G1645" s="353" t="s">
        <v>605</v>
      </c>
      <c r="H1645" s="204" t="str">
        <f>IF(Tabela2[[#This Row],[Valor já contrado (matriz)]]=0,"Prevista","Em contratação")</f>
        <v>Em contratação</v>
      </c>
      <c r="I1645" s="204" t="s">
        <v>2418</v>
      </c>
      <c r="J1645" s="213" t="s">
        <v>2367</v>
      </c>
      <c r="K1645" s="214">
        <v>1720</v>
      </c>
      <c r="L1645" s="204" t="s">
        <v>141</v>
      </c>
      <c r="M1645" s="354" t="s">
        <v>582</v>
      </c>
      <c r="N1645" s="210" t="str">
        <f>IF(Tabela2[[#This Row],[Tipo]]="matriz",VLOOKUP(Tabela2[[#This Row],[N. de ordem]],Estatísticas!$A$66:$B$1048576,2,FALSE),"")</f>
        <v/>
      </c>
    </row>
    <row r="1646" spans="2:14" ht="45.75" hidden="1">
      <c r="B1646" s="352">
        <v>583</v>
      </c>
      <c r="C1646" s="204" t="s">
        <v>759</v>
      </c>
      <c r="D1646" s="204" t="s">
        <v>234</v>
      </c>
      <c r="E1646" s="204" t="s">
        <v>2455</v>
      </c>
      <c r="F1646" s="204"/>
      <c r="G1646" s="353" t="s">
        <v>589</v>
      </c>
      <c r="H1646" s="204" t="str">
        <f>IF(Tabela2[[#This Row],[Valor já contrado (matriz)]]=0,"Prevista","Em contratação")</f>
        <v>Em contratação</v>
      </c>
      <c r="I1646" s="204" t="s">
        <v>2418</v>
      </c>
      <c r="J1646" s="204" t="s">
        <v>2456</v>
      </c>
      <c r="K1646" s="210">
        <v>50000</v>
      </c>
      <c r="L1646" s="204" t="s">
        <v>141</v>
      </c>
      <c r="M1646" s="354" t="s">
        <v>582</v>
      </c>
      <c r="N1646" s="210">
        <f>IF(Tabela2[[#This Row],[Tipo]]="matriz",VLOOKUP(Tabela2[[#This Row],[N. de ordem]],Estatísticas!$A$66:$B$1048576,2,FALSE),"")</f>
        <v>31986</v>
      </c>
    </row>
    <row r="1647" spans="2:14" ht="45.75" hidden="1">
      <c r="B1647" s="352">
        <v>583</v>
      </c>
      <c r="C1647" s="204" t="s">
        <v>759</v>
      </c>
      <c r="D1647" s="204" t="s">
        <v>234</v>
      </c>
      <c r="E1647" s="204" t="s">
        <v>2455</v>
      </c>
      <c r="F1647" s="204" t="s">
        <v>2457</v>
      </c>
      <c r="G1647" s="353" t="s">
        <v>605</v>
      </c>
      <c r="H1647" s="204" t="str">
        <f>IF(Tabela2[[#This Row],[Valor já contrado (matriz)]]=0,"Prevista","Em contratação")</f>
        <v>Em contratação</v>
      </c>
      <c r="I1647" s="204" t="s">
        <v>2418</v>
      </c>
      <c r="J1647" s="204" t="s">
        <v>2458</v>
      </c>
      <c r="K1647" s="210">
        <v>31986</v>
      </c>
      <c r="L1647" s="204" t="s">
        <v>141</v>
      </c>
      <c r="M1647" s="354" t="s">
        <v>582</v>
      </c>
      <c r="N1647" s="210" t="str">
        <f>IF(Tabela2[[#This Row],[Tipo]]="matriz",VLOOKUP(Tabela2[[#This Row],[N. de ordem]],Estatísticas!$A$66:$B$1048576,2,FALSE),"")</f>
        <v/>
      </c>
    </row>
    <row r="1648" spans="2:14" ht="45.75" hidden="1">
      <c r="B1648" s="352">
        <v>584</v>
      </c>
      <c r="C1648" s="204" t="s">
        <v>759</v>
      </c>
      <c r="D1648" s="204" t="s">
        <v>234</v>
      </c>
      <c r="E1648" s="204" t="s">
        <v>2459</v>
      </c>
      <c r="F1648" s="204"/>
      <c r="G1648" s="353" t="s">
        <v>589</v>
      </c>
      <c r="H1648" s="204" t="str">
        <f>IF(Tabela2[[#This Row],[Valor já contrado (matriz)]]=0,"Prevista","Em contratação")</f>
        <v>Em contratação</v>
      </c>
      <c r="I1648" s="204" t="s">
        <v>2418</v>
      </c>
      <c r="J1648" s="204" t="s">
        <v>2377</v>
      </c>
      <c r="K1648" s="210">
        <v>12000</v>
      </c>
      <c r="L1648" s="204" t="s">
        <v>141</v>
      </c>
      <c r="M1648" s="354" t="s">
        <v>582</v>
      </c>
      <c r="N1648" s="210">
        <f>IF(Tabela2[[#This Row],[Tipo]]="matriz",VLOOKUP(Tabela2[[#This Row],[N. de ordem]],Estatísticas!$A$66:$B$1048576,2,FALSE),"")</f>
        <v>8325</v>
      </c>
    </row>
    <row r="1649" spans="2:14" ht="45.75" hidden="1">
      <c r="B1649" s="352">
        <v>584</v>
      </c>
      <c r="C1649" s="204" t="s">
        <v>759</v>
      </c>
      <c r="D1649" s="204" t="s">
        <v>234</v>
      </c>
      <c r="E1649" s="204" t="s">
        <v>2459</v>
      </c>
      <c r="F1649" s="204" t="s">
        <v>2445</v>
      </c>
      <c r="G1649" s="353" t="s">
        <v>605</v>
      </c>
      <c r="H1649" s="204" t="str">
        <f>IF(Tabela2[[#This Row],[Valor já contrado (matriz)]]=0,"Prevista","Em contratação")</f>
        <v>Em contratação</v>
      </c>
      <c r="I1649" s="204" t="s">
        <v>2418</v>
      </c>
      <c r="J1649" s="204" t="s">
        <v>2292</v>
      </c>
      <c r="K1649" s="210">
        <v>8325</v>
      </c>
      <c r="L1649" s="204" t="s">
        <v>141</v>
      </c>
      <c r="M1649" s="354" t="s">
        <v>582</v>
      </c>
      <c r="N1649" s="210" t="str">
        <f>IF(Tabela2[[#This Row],[Tipo]]="matriz",VLOOKUP(Tabela2[[#This Row],[N. de ordem]],Estatísticas!$A$66:$B$1048576,2,FALSE),"")</f>
        <v/>
      </c>
    </row>
    <row r="1650" spans="2:14" ht="45.75" hidden="1">
      <c r="B1650" s="352">
        <v>585</v>
      </c>
      <c r="C1650" s="204" t="s">
        <v>759</v>
      </c>
      <c r="D1650" s="204" t="s">
        <v>234</v>
      </c>
      <c r="E1650" s="204" t="s">
        <v>2460</v>
      </c>
      <c r="F1650" s="204"/>
      <c r="G1650" s="353" t="s">
        <v>589</v>
      </c>
      <c r="H1650" s="204" t="str">
        <f>IF(Tabela2[[#This Row],[Valor já contrado (matriz)]]=0,"Prevista","Em contratação")</f>
        <v>Prevista</v>
      </c>
      <c r="I1650" s="204" t="s">
        <v>2418</v>
      </c>
      <c r="J1650" s="204" t="s">
        <v>2461</v>
      </c>
      <c r="K1650" s="210">
        <v>3000</v>
      </c>
      <c r="L1650" s="204" t="s">
        <v>141</v>
      </c>
      <c r="M1650" s="354" t="s">
        <v>582</v>
      </c>
      <c r="N1650" s="210">
        <f>IF(Tabela2[[#This Row],[Tipo]]="matriz",VLOOKUP(Tabela2[[#This Row],[N. de ordem]],Estatísticas!$A$66:$B$1048576,2,FALSE),"")</f>
        <v>0</v>
      </c>
    </row>
    <row r="1651" spans="2:14" ht="45.75" hidden="1">
      <c r="B1651" s="352">
        <v>586</v>
      </c>
      <c r="C1651" s="204" t="s">
        <v>759</v>
      </c>
      <c r="D1651" s="204" t="s">
        <v>234</v>
      </c>
      <c r="E1651" s="204" t="s">
        <v>2462</v>
      </c>
      <c r="F1651" s="204"/>
      <c r="G1651" s="353" t="s">
        <v>589</v>
      </c>
      <c r="H1651" s="204" t="str">
        <f>IF(Tabela2[[#This Row],[Valor já contrado (matriz)]]=0,"Prevista","Em contratação")</f>
        <v>Em contratação</v>
      </c>
      <c r="I1651" s="204" t="s">
        <v>2418</v>
      </c>
      <c r="J1651" s="204" t="s">
        <v>2463</v>
      </c>
      <c r="K1651" s="210">
        <v>40000</v>
      </c>
      <c r="L1651" s="204" t="s">
        <v>141</v>
      </c>
      <c r="M1651" s="354" t="s">
        <v>582</v>
      </c>
      <c r="N1651" s="210">
        <f>IF(Tabela2[[#This Row],[Tipo]]="matriz",VLOOKUP(Tabela2[[#This Row],[N. de ordem]],Estatísticas!$A$66:$B$1048576,2,FALSE),"")</f>
        <v>42842</v>
      </c>
    </row>
    <row r="1652" spans="2:14" ht="45.75" hidden="1">
      <c r="B1652" s="352">
        <v>586</v>
      </c>
      <c r="C1652" s="204" t="s">
        <v>759</v>
      </c>
      <c r="D1652" s="204" t="s">
        <v>234</v>
      </c>
      <c r="E1652" s="204" t="s">
        <v>2462</v>
      </c>
      <c r="F1652" s="204" t="s">
        <v>2464</v>
      </c>
      <c r="G1652" s="353" t="s">
        <v>605</v>
      </c>
      <c r="H1652" s="204" t="str">
        <f>IF(Tabela2[[#This Row],[Valor já contrado (matriz)]]=0,"Prevista","Em contratação")</f>
        <v>Em contratação</v>
      </c>
      <c r="I1652" s="204" t="s">
        <v>2418</v>
      </c>
      <c r="J1652" s="213" t="s">
        <v>2465</v>
      </c>
      <c r="K1652" s="214">
        <v>18683</v>
      </c>
      <c r="L1652" s="204" t="s">
        <v>141</v>
      </c>
      <c r="M1652" s="354" t="s">
        <v>582</v>
      </c>
      <c r="N1652" s="210" t="str">
        <f>IF(Tabela2[[#This Row],[Tipo]]="matriz",VLOOKUP(Tabela2[[#This Row],[N. de ordem]],Estatísticas!$A$66:$B$1048576,2,FALSE),"")</f>
        <v/>
      </c>
    </row>
    <row r="1653" spans="2:14" ht="45.75" hidden="1">
      <c r="B1653" s="352">
        <v>586</v>
      </c>
      <c r="C1653" s="204" t="s">
        <v>759</v>
      </c>
      <c r="D1653" s="204" t="s">
        <v>234</v>
      </c>
      <c r="E1653" s="204" t="s">
        <v>2462</v>
      </c>
      <c r="F1653" s="204" t="s">
        <v>2466</v>
      </c>
      <c r="G1653" s="353" t="s">
        <v>605</v>
      </c>
      <c r="H1653" s="204" t="str">
        <f>IF(Tabela2[[#This Row],[Valor já contrado (matriz)]]=0,"Prevista","Em contratação")</f>
        <v>Em contratação</v>
      </c>
      <c r="I1653" s="204" t="s">
        <v>2418</v>
      </c>
      <c r="J1653" s="204" t="s">
        <v>2467</v>
      </c>
      <c r="K1653" s="210">
        <v>1080</v>
      </c>
      <c r="L1653" s="204" t="s">
        <v>141</v>
      </c>
      <c r="M1653" s="354" t="s">
        <v>582</v>
      </c>
      <c r="N1653" s="210" t="str">
        <f>IF(Tabela2[[#This Row],[Tipo]]="matriz",VLOOKUP(Tabela2[[#This Row],[N. de ordem]],Estatísticas!$A$66:$B$1048576,2,FALSE),"")</f>
        <v/>
      </c>
    </row>
    <row r="1654" spans="2:14" ht="45.75" hidden="1">
      <c r="B1654" s="352">
        <v>586</v>
      </c>
      <c r="C1654" s="204" t="s">
        <v>759</v>
      </c>
      <c r="D1654" s="204" t="s">
        <v>234</v>
      </c>
      <c r="E1654" s="204" t="s">
        <v>2462</v>
      </c>
      <c r="F1654" s="204" t="s">
        <v>2468</v>
      </c>
      <c r="G1654" s="353" t="s">
        <v>605</v>
      </c>
      <c r="H1654" s="204" t="str">
        <f>IF(Tabela2[[#This Row],[Valor já contrado (matriz)]]=0,"Prevista","Em contratação")</f>
        <v>Em contratação</v>
      </c>
      <c r="I1654" s="204" t="s">
        <v>2418</v>
      </c>
      <c r="J1654" s="204" t="s">
        <v>2469</v>
      </c>
      <c r="K1654" s="210">
        <v>23079</v>
      </c>
      <c r="L1654" s="204" t="s">
        <v>141</v>
      </c>
      <c r="M1654" s="354" t="s">
        <v>582</v>
      </c>
      <c r="N1654" s="210" t="str">
        <f>IF(Tabela2[[#This Row],[Tipo]]="matriz",VLOOKUP(Tabela2[[#This Row],[N. de ordem]],Estatísticas!$A$66:$B$1048576,2,FALSE),"")</f>
        <v/>
      </c>
    </row>
    <row r="1655" spans="2:14" ht="45.75" hidden="1">
      <c r="B1655" s="352">
        <v>587</v>
      </c>
      <c r="C1655" s="204" t="s">
        <v>759</v>
      </c>
      <c r="D1655" s="204" t="s">
        <v>234</v>
      </c>
      <c r="E1655" s="204" t="s">
        <v>2470</v>
      </c>
      <c r="F1655" s="204"/>
      <c r="G1655" s="353" t="s">
        <v>589</v>
      </c>
      <c r="H1655" s="204" t="str">
        <f>IF(Tabela2[[#This Row],[Valor já contrado (matriz)]]=0,"Prevista","Em contratação")</f>
        <v>Em contratação</v>
      </c>
      <c r="I1655" s="204" t="s">
        <v>2427</v>
      </c>
      <c r="J1655" s="204" t="s">
        <v>2471</v>
      </c>
      <c r="K1655" s="210">
        <v>14000</v>
      </c>
      <c r="L1655" s="204" t="s">
        <v>141</v>
      </c>
      <c r="M1655" s="354" t="s">
        <v>582</v>
      </c>
      <c r="N1655" s="210">
        <f>IF(Tabela2[[#This Row],[Tipo]]="matriz",VLOOKUP(Tabela2[[#This Row],[N. de ordem]],Estatísticas!$A$66:$B$1048576,2,FALSE),"")</f>
        <v>9129.6</v>
      </c>
    </row>
    <row r="1656" spans="2:14" ht="45.75" hidden="1">
      <c r="B1656" s="352">
        <v>587</v>
      </c>
      <c r="C1656" s="204" t="s">
        <v>759</v>
      </c>
      <c r="D1656" s="204" t="s">
        <v>234</v>
      </c>
      <c r="E1656" s="204" t="s">
        <v>2470</v>
      </c>
      <c r="F1656" s="204" t="s">
        <v>2472</v>
      </c>
      <c r="G1656" s="353" t="s">
        <v>605</v>
      </c>
      <c r="H1656" s="204" t="str">
        <f>IF(Tabela2[[#This Row],[Valor já contrado (matriz)]]=0,"Prevista","Em contratação")</f>
        <v>Em contratação</v>
      </c>
      <c r="I1656" s="204" t="s">
        <v>2427</v>
      </c>
      <c r="J1656" s="204" t="s">
        <v>2473</v>
      </c>
      <c r="K1656" s="210">
        <v>9129.6</v>
      </c>
      <c r="L1656" s="204" t="s">
        <v>141</v>
      </c>
      <c r="M1656" s="354" t="s">
        <v>582</v>
      </c>
      <c r="N1656" s="210" t="str">
        <f>IF(Tabela2[[#This Row],[Tipo]]="matriz",VLOOKUP(Tabela2[[#This Row],[N. de ordem]],Estatísticas!$A$66:$B$1048576,2,FALSE),"")</f>
        <v/>
      </c>
    </row>
    <row r="1657" spans="2:14" ht="45.75" hidden="1">
      <c r="B1657" s="352">
        <v>588</v>
      </c>
      <c r="C1657" s="204" t="s">
        <v>759</v>
      </c>
      <c r="D1657" s="204" t="s">
        <v>234</v>
      </c>
      <c r="E1657" s="204" t="s">
        <v>2474</v>
      </c>
      <c r="F1657" s="204"/>
      <c r="G1657" s="353" t="s">
        <v>589</v>
      </c>
      <c r="H1657" s="204" t="str">
        <f>IF(Tabela2[[#This Row],[Valor já contrado (matriz)]]=0,"Prevista","Em contratação")</f>
        <v>Em contratação</v>
      </c>
      <c r="I1657" s="204" t="s">
        <v>2418</v>
      </c>
      <c r="J1657" s="204" t="s">
        <v>2475</v>
      </c>
      <c r="K1657" s="210">
        <v>4000</v>
      </c>
      <c r="L1657" s="204" t="s">
        <v>141</v>
      </c>
      <c r="M1657" s="354" t="s">
        <v>582</v>
      </c>
      <c r="N1657" s="210">
        <f>IF(Tabela2[[#This Row],[Tipo]]="matriz",VLOOKUP(Tabela2[[#This Row],[N. de ordem]],Estatísticas!$A$66:$B$1048576,2,FALSE),"")</f>
        <v>2736</v>
      </c>
    </row>
    <row r="1658" spans="2:14" ht="45.75" hidden="1">
      <c r="B1658" s="352">
        <v>588</v>
      </c>
      <c r="C1658" s="204" t="s">
        <v>759</v>
      </c>
      <c r="D1658" s="204" t="s">
        <v>234</v>
      </c>
      <c r="E1658" s="204" t="s">
        <v>2474</v>
      </c>
      <c r="F1658" s="204" t="s">
        <v>2436</v>
      </c>
      <c r="G1658" s="353" t="s">
        <v>605</v>
      </c>
      <c r="H1658" s="204" t="str">
        <f>IF(Tabela2[[#This Row],[Valor já contrado (matriz)]]=0,"Prevista","Em contratação")</f>
        <v>Em contratação</v>
      </c>
      <c r="I1658" s="204" t="s">
        <v>2418</v>
      </c>
      <c r="J1658" s="204" t="s">
        <v>2476</v>
      </c>
      <c r="K1658" s="210">
        <v>2736</v>
      </c>
      <c r="L1658" s="204" t="s">
        <v>141</v>
      </c>
      <c r="M1658" s="354" t="s">
        <v>582</v>
      </c>
      <c r="N1658" s="210" t="str">
        <f>IF(Tabela2[[#This Row],[Tipo]]="matriz",VLOOKUP(Tabela2[[#This Row],[N. de ordem]],Estatísticas!$A$66:$B$1048576,2,FALSE),"")</f>
        <v/>
      </c>
    </row>
    <row r="1659" spans="2:14" ht="45.75" hidden="1">
      <c r="B1659" s="352">
        <v>589</v>
      </c>
      <c r="C1659" s="204" t="s">
        <v>759</v>
      </c>
      <c r="D1659" s="204" t="s">
        <v>234</v>
      </c>
      <c r="E1659" s="204" t="s">
        <v>2477</v>
      </c>
      <c r="F1659" s="353"/>
      <c r="G1659" s="353" t="s">
        <v>589</v>
      </c>
      <c r="H1659" s="204" t="str">
        <f>IF(Tabela2[[#This Row],[Valor já contrado (matriz)]]=0,"Prevista","Em contratação")</f>
        <v>Em contratação</v>
      </c>
      <c r="I1659" s="204" t="s">
        <v>2418</v>
      </c>
      <c r="J1659" s="204" t="s">
        <v>2478</v>
      </c>
      <c r="K1659" s="210">
        <v>8000</v>
      </c>
      <c r="L1659" s="204" t="s">
        <v>141</v>
      </c>
      <c r="M1659" s="354" t="s">
        <v>582</v>
      </c>
      <c r="N1659" s="210">
        <f>IF(Tabela2[[#This Row],[Tipo]]="matriz",VLOOKUP(Tabela2[[#This Row],[N. de ordem]],Estatísticas!$A$66:$B$1048576,2,FALSE),"")</f>
        <v>4000</v>
      </c>
    </row>
    <row r="1660" spans="2:14" ht="45.75" hidden="1">
      <c r="B1660" s="352">
        <v>589</v>
      </c>
      <c r="C1660" s="204" t="s">
        <v>759</v>
      </c>
      <c r="D1660" s="204" t="s">
        <v>234</v>
      </c>
      <c r="E1660" s="204" t="s">
        <v>2477</v>
      </c>
      <c r="F1660" s="353" t="s">
        <v>2452</v>
      </c>
      <c r="G1660" s="353" t="s">
        <v>605</v>
      </c>
      <c r="H1660" s="204" t="str">
        <f>IF(Tabela2[[#This Row],[Valor já contrado (matriz)]]=0,"Prevista","Em contratação")</f>
        <v>Em contratação</v>
      </c>
      <c r="I1660" s="204" t="s">
        <v>2418</v>
      </c>
      <c r="J1660" s="204" t="s">
        <v>2479</v>
      </c>
      <c r="K1660" s="210">
        <v>4000</v>
      </c>
      <c r="L1660" s="204" t="s">
        <v>141</v>
      </c>
      <c r="M1660" s="354" t="s">
        <v>582</v>
      </c>
      <c r="N1660" s="210" t="str">
        <f>IF(Tabela2[[#This Row],[Tipo]]="matriz",VLOOKUP(Tabela2[[#This Row],[N. de ordem]],Estatísticas!$A$66:$B$1048576,2,FALSE),"")</f>
        <v/>
      </c>
    </row>
    <row r="1661" spans="2:14" ht="45.75" hidden="1">
      <c r="B1661" s="352">
        <v>590</v>
      </c>
      <c r="C1661" s="204" t="s">
        <v>759</v>
      </c>
      <c r="D1661" s="204" t="s">
        <v>234</v>
      </c>
      <c r="E1661" s="204" t="s">
        <v>2480</v>
      </c>
      <c r="F1661" s="204"/>
      <c r="G1661" s="353" t="s">
        <v>589</v>
      </c>
      <c r="H1661" s="204" t="str">
        <f>IF(Tabela2[[#This Row],[Valor já contrado (matriz)]]=0,"Prevista","Em contratação")</f>
        <v>Prevista</v>
      </c>
      <c r="I1661" s="204" t="s">
        <v>2418</v>
      </c>
      <c r="J1661" s="204" t="s">
        <v>2481</v>
      </c>
      <c r="K1661" s="210">
        <v>1000</v>
      </c>
      <c r="L1661" s="204" t="s">
        <v>141</v>
      </c>
      <c r="M1661" s="354" t="s">
        <v>582</v>
      </c>
      <c r="N1661" s="210">
        <f>IF(Tabela2[[#This Row],[Tipo]]="matriz",VLOOKUP(Tabela2[[#This Row],[N. de ordem]],Estatísticas!$A$66:$B$1048576,2,FALSE),"")</f>
        <v>0</v>
      </c>
    </row>
    <row r="1662" spans="2:14" ht="45.75" hidden="1">
      <c r="B1662" s="352">
        <v>591</v>
      </c>
      <c r="C1662" s="204" t="s">
        <v>759</v>
      </c>
      <c r="D1662" s="204" t="s">
        <v>234</v>
      </c>
      <c r="E1662" s="204" t="s">
        <v>2482</v>
      </c>
      <c r="F1662" s="204"/>
      <c r="G1662" s="353" t="s">
        <v>589</v>
      </c>
      <c r="H1662" s="204" t="str">
        <f>IF(Tabela2[[#This Row],[Valor já contrado (matriz)]]=0,"Prevista","Em contratação")</f>
        <v>Prevista</v>
      </c>
      <c r="I1662" s="204" t="s">
        <v>2418</v>
      </c>
      <c r="J1662" s="213" t="s">
        <v>2483</v>
      </c>
      <c r="K1662" s="214">
        <v>12000</v>
      </c>
      <c r="L1662" s="204" t="s">
        <v>141</v>
      </c>
      <c r="M1662" s="354" t="s">
        <v>582</v>
      </c>
      <c r="N1662" s="210">
        <f>IF(Tabela2[[#This Row],[Tipo]]="matriz",VLOOKUP(Tabela2[[#This Row],[N. de ordem]],Estatísticas!$A$66:$B$1048576,2,FALSE),"")</f>
        <v>0</v>
      </c>
    </row>
    <row r="1663" spans="2:14" ht="45.75" hidden="1">
      <c r="B1663" s="352">
        <v>592</v>
      </c>
      <c r="C1663" s="204" t="s">
        <v>759</v>
      </c>
      <c r="D1663" s="204" t="s">
        <v>234</v>
      </c>
      <c r="E1663" s="204" t="s">
        <v>2484</v>
      </c>
      <c r="F1663" s="204"/>
      <c r="G1663" s="353" t="s">
        <v>589</v>
      </c>
      <c r="H1663" s="204" t="str">
        <f>IF(Tabela2[[#This Row],[Valor já contrado (matriz)]]=0,"Prevista","Em contratação")</f>
        <v>Prevista</v>
      </c>
      <c r="I1663" s="204" t="s">
        <v>2427</v>
      </c>
      <c r="J1663" s="204" t="s">
        <v>2485</v>
      </c>
      <c r="K1663" s="210">
        <v>50000</v>
      </c>
      <c r="L1663" s="204" t="s">
        <v>141</v>
      </c>
      <c r="M1663" s="354" t="s">
        <v>582</v>
      </c>
      <c r="N1663" s="210">
        <f>IF(Tabela2[[#This Row],[Tipo]]="matriz",VLOOKUP(Tabela2[[#This Row],[N. de ordem]],Estatísticas!$A$66:$B$1048576,2,FALSE),"")</f>
        <v>0</v>
      </c>
    </row>
    <row r="1664" spans="2:14" ht="45.75" hidden="1">
      <c r="B1664" s="352">
        <v>593</v>
      </c>
      <c r="C1664" s="204" t="s">
        <v>759</v>
      </c>
      <c r="D1664" s="204" t="s">
        <v>234</v>
      </c>
      <c r="E1664" s="204" t="s">
        <v>2486</v>
      </c>
      <c r="F1664" s="204"/>
      <c r="G1664" s="353" t="s">
        <v>589</v>
      </c>
      <c r="H1664" s="204" t="str">
        <f>IF(Tabela2[[#This Row],[Valor já contrado (matriz)]]=0,"Prevista","Em contratação")</f>
        <v>Em contratação</v>
      </c>
      <c r="I1664" s="204" t="s">
        <v>2418</v>
      </c>
      <c r="J1664" s="204" t="s">
        <v>2487</v>
      </c>
      <c r="K1664" s="210">
        <v>4000</v>
      </c>
      <c r="L1664" s="204" t="s">
        <v>141</v>
      </c>
      <c r="M1664" s="354" t="s">
        <v>582</v>
      </c>
      <c r="N1664" s="210">
        <f>IF(Tabela2[[#This Row],[Tipo]]="matriz",VLOOKUP(Tabela2[[#This Row],[N. de ordem]],Estatísticas!$A$66:$B$1048576,2,FALSE),"")</f>
        <v>2026</v>
      </c>
    </row>
    <row r="1665" spans="2:14" ht="45.75" hidden="1">
      <c r="B1665" s="352">
        <v>593</v>
      </c>
      <c r="C1665" s="204" t="s">
        <v>759</v>
      </c>
      <c r="D1665" s="204" t="s">
        <v>234</v>
      </c>
      <c r="E1665" s="204" t="s">
        <v>2486</v>
      </c>
      <c r="F1665" s="204" t="s">
        <v>2425</v>
      </c>
      <c r="G1665" s="353" t="s">
        <v>605</v>
      </c>
      <c r="H1665" s="204" t="str">
        <f>IF(Tabela2[[#This Row],[Valor já contrado (matriz)]]=0,"Prevista","Em contratação")</f>
        <v>Em contratação</v>
      </c>
      <c r="I1665" s="204" t="s">
        <v>2418</v>
      </c>
      <c r="J1665" s="204" t="s">
        <v>2488</v>
      </c>
      <c r="K1665" s="210">
        <v>1470</v>
      </c>
      <c r="L1665" s="204" t="s">
        <v>141</v>
      </c>
      <c r="M1665" s="354" t="s">
        <v>582</v>
      </c>
      <c r="N1665" s="210" t="str">
        <f>IF(Tabela2[[#This Row],[Tipo]]="matriz",VLOOKUP(Tabela2[[#This Row],[N. de ordem]],Estatísticas!$A$66:$B$1048576,2,FALSE),"")</f>
        <v/>
      </c>
    </row>
    <row r="1666" spans="2:14" ht="45.75" hidden="1">
      <c r="B1666" s="352">
        <v>593</v>
      </c>
      <c r="C1666" s="204" t="s">
        <v>759</v>
      </c>
      <c r="D1666" s="204" t="s">
        <v>234</v>
      </c>
      <c r="E1666" s="204" t="s">
        <v>2489</v>
      </c>
      <c r="F1666" s="204" t="s">
        <v>2425</v>
      </c>
      <c r="G1666" s="353" t="s">
        <v>605</v>
      </c>
      <c r="H1666" s="204" t="str">
        <f>IF(Tabela2[[#This Row],[Valor já contrado (matriz)]]=0,"Prevista","Em contratação")</f>
        <v>Em contratação</v>
      </c>
      <c r="I1666" s="204" t="s">
        <v>2418</v>
      </c>
      <c r="J1666" s="204" t="s">
        <v>2490</v>
      </c>
      <c r="K1666" s="210">
        <v>556</v>
      </c>
      <c r="L1666" s="204" t="s">
        <v>141</v>
      </c>
      <c r="M1666" s="354" t="s">
        <v>582</v>
      </c>
      <c r="N1666" s="210" t="str">
        <f>IF(Tabela2[[#This Row],[Tipo]]="matriz",VLOOKUP(Tabela2[[#This Row],[N. de ordem]],Estatísticas!$A$66:$B$1048576,2,FALSE),"")</f>
        <v/>
      </c>
    </row>
    <row r="1667" spans="2:14" ht="45.75" hidden="1">
      <c r="B1667" s="352">
        <v>593</v>
      </c>
      <c r="C1667" s="204" t="s">
        <v>759</v>
      </c>
      <c r="D1667" s="204" t="s">
        <v>234</v>
      </c>
      <c r="E1667" s="204" t="s">
        <v>2486</v>
      </c>
      <c r="F1667" s="204" t="s">
        <v>2454</v>
      </c>
      <c r="G1667" s="353" t="s">
        <v>589</v>
      </c>
      <c r="H1667" s="204" t="str">
        <f>IF(Tabela2[[#This Row],[Valor já contrado (matriz)]]=0,"Prevista","Em contratação")</f>
        <v>Prevista</v>
      </c>
      <c r="I1667" s="204" t="s">
        <v>2418</v>
      </c>
      <c r="J1667" s="204" t="s">
        <v>2491</v>
      </c>
      <c r="K1667" s="210">
        <v>480</v>
      </c>
      <c r="L1667" s="204" t="s">
        <v>141</v>
      </c>
      <c r="M1667" s="354" t="s">
        <v>582</v>
      </c>
      <c r="N1667" s="210"/>
    </row>
    <row r="1668" spans="2:14" ht="45.75" hidden="1">
      <c r="B1668" s="352">
        <v>594</v>
      </c>
      <c r="C1668" s="204" t="s">
        <v>759</v>
      </c>
      <c r="D1668" s="204" t="s">
        <v>234</v>
      </c>
      <c r="E1668" s="204" t="s">
        <v>2492</v>
      </c>
      <c r="F1668" s="204"/>
      <c r="G1668" s="353" t="s">
        <v>589</v>
      </c>
      <c r="H1668" s="204" t="str">
        <f>IF(Tabela2[[#This Row],[Valor já contrado (matriz)]]=0,"Prevista","Em contratação")</f>
        <v>Em contratação</v>
      </c>
      <c r="I1668" s="204" t="s">
        <v>2418</v>
      </c>
      <c r="J1668" s="204" t="s">
        <v>2310</v>
      </c>
      <c r="K1668" s="210">
        <v>1600</v>
      </c>
      <c r="L1668" s="204" t="s">
        <v>141</v>
      </c>
      <c r="M1668" s="354" t="s">
        <v>582</v>
      </c>
      <c r="N1668" s="210">
        <f>IF(Tabela2[[#This Row],[Tipo]]="matriz",VLOOKUP(Tabela2[[#This Row],[N. de ordem]],Estatísticas!$A$66:$B$1048576,2,FALSE),"")</f>
        <v>768</v>
      </c>
    </row>
    <row r="1669" spans="2:14" ht="45.75" hidden="1">
      <c r="B1669" s="352">
        <v>594</v>
      </c>
      <c r="C1669" s="204" t="s">
        <v>759</v>
      </c>
      <c r="D1669" s="204" t="s">
        <v>234</v>
      </c>
      <c r="E1669" s="204" t="s">
        <v>2492</v>
      </c>
      <c r="F1669" s="204" t="s">
        <v>2436</v>
      </c>
      <c r="G1669" s="353" t="s">
        <v>605</v>
      </c>
      <c r="H1669" s="204" t="str">
        <f>IF(Tabela2[[#This Row],[Valor já contrado (matriz)]]=0,"Prevista","Em contratação")</f>
        <v>Em contratação</v>
      </c>
      <c r="I1669" s="204" t="s">
        <v>2418</v>
      </c>
      <c r="J1669" s="204" t="s">
        <v>2493</v>
      </c>
      <c r="K1669" s="210">
        <v>768</v>
      </c>
      <c r="L1669" s="204" t="s">
        <v>141</v>
      </c>
      <c r="M1669" s="354" t="s">
        <v>582</v>
      </c>
      <c r="N1669" s="210" t="str">
        <f>IF(Tabela2[[#This Row],[Tipo]]="matriz",VLOOKUP(Tabela2[[#This Row],[N. de ordem]],Estatísticas!$A$66:$B$1048576,2,FALSE),"")</f>
        <v/>
      </c>
    </row>
    <row r="1670" spans="2:14" ht="45.75" hidden="1">
      <c r="B1670" s="352">
        <v>595</v>
      </c>
      <c r="C1670" s="204" t="s">
        <v>759</v>
      </c>
      <c r="D1670" s="204" t="s">
        <v>234</v>
      </c>
      <c r="E1670" s="204" t="s">
        <v>2494</v>
      </c>
      <c r="F1670" s="353"/>
      <c r="G1670" s="353" t="s">
        <v>589</v>
      </c>
      <c r="H1670" s="204" t="str">
        <f>IF(Tabela2[[#This Row],[Valor já contrado (matriz)]]=0,"Prevista","Em contratação")</f>
        <v>Prevista</v>
      </c>
      <c r="I1670" s="204" t="s">
        <v>2418</v>
      </c>
      <c r="J1670" s="204" t="s">
        <v>2330</v>
      </c>
      <c r="K1670" s="210">
        <v>4000</v>
      </c>
      <c r="L1670" s="204" t="s">
        <v>141</v>
      </c>
      <c r="M1670" s="354" t="s">
        <v>582</v>
      </c>
      <c r="N1670" s="210">
        <f>IF(Tabela2[[#This Row],[Tipo]]="matriz",VLOOKUP(Tabela2[[#This Row],[N. de ordem]],Estatísticas!$A$66:$B$1048576,2,FALSE),"")</f>
        <v>0</v>
      </c>
    </row>
    <row r="1671" spans="2:14" ht="45.75" hidden="1">
      <c r="B1671" s="352">
        <v>595</v>
      </c>
      <c r="C1671" s="204" t="s">
        <v>759</v>
      </c>
      <c r="D1671" s="204" t="s">
        <v>234</v>
      </c>
      <c r="E1671" s="204" t="s">
        <v>2494</v>
      </c>
      <c r="F1671" s="204" t="s">
        <v>2454</v>
      </c>
      <c r="G1671" s="353" t="s">
        <v>589</v>
      </c>
      <c r="H1671" s="204" t="str">
        <f>IF(Tabela2[[#This Row],[Valor já contrado (matriz)]]=0,"Prevista","Em contratação")</f>
        <v>Prevista</v>
      </c>
      <c r="I1671" s="204" t="s">
        <v>2418</v>
      </c>
      <c r="J1671" s="204" t="s">
        <v>2495</v>
      </c>
      <c r="K1671" s="210">
        <v>342</v>
      </c>
      <c r="L1671" s="204" t="s">
        <v>141</v>
      </c>
      <c r="M1671" s="354" t="s">
        <v>582</v>
      </c>
      <c r="N1671" s="210">
        <f>IF(Tabela2[[#This Row],[Tipo]]="matriz",VLOOKUP(Tabela2[[#This Row],[N. de ordem]],Estatísticas!$A$66:$B$1048576,2,FALSE),"")</f>
        <v>0</v>
      </c>
    </row>
    <row r="1672" spans="2:14" ht="45.75" hidden="1">
      <c r="B1672" s="352">
        <v>595</v>
      </c>
      <c r="C1672" s="204" t="s">
        <v>759</v>
      </c>
      <c r="D1672" s="204" t="s">
        <v>234</v>
      </c>
      <c r="E1672" s="204" t="s">
        <v>2494</v>
      </c>
      <c r="F1672" s="204" t="s">
        <v>2447</v>
      </c>
      <c r="G1672" s="353" t="s">
        <v>589</v>
      </c>
      <c r="H1672" s="204" t="str">
        <f>IF(Tabela2[[#This Row],[Valor já contrado (matriz)]]=0,"Prevista","Em contratação")</f>
        <v>Prevista</v>
      </c>
      <c r="I1672" s="204" t="s">
        <v>2418</v>
      </c>
      <c r="J1672" s="204">
        <v>720</v>
      </c>
      <c r="K1672" s="210">
        <v>1008</v>
      </c>
      <c r="L1672" s="204" t="s">
        <v>141</v>
      </c>
      <c r="M1672" s="354" t="s">
        <v>582</v>
      </c>
      <c r="N1672" s="210">
        <f>IF(Tabela2[[#This Row],[Tipo]]="matriz",VLOOKUP(Tabela2[[#This Row],[N. de ordem]],Estatísticas!$A$66:$B$1048576,2,FALSE),"")</f>
        <v>0</v>
      </c>
    </row>
    <row r="1673" spans="2:14" ht="45.75" hidden="1">
      <c r="B1673" s="352">
        <v>596</v>
      </c>
      <c r="C1673" s="204" t="s">
        <v>2049</v>
      </c>
      <c r="D1673" s="204" t="s">
        <v>234</v>
      </c>
      <c r="E1673" s="204" t="s">
        <v>2496</v>
      </c>
      <c r="F1673" s="204"/>
      <c r="G1673" s="353" t="s">
        <v>589</v>
      </c>
      <c r="H1673" s="204" t="str">
        <f>IF(Tabela2[[#This Row],[Valor já contrado (matriz)]]=0,"Prevista","Em contratação")</f>
        <v>Prevista</v>
      </c>
      <c r="I1673" s="204" t="s">
        <v>2497</v>
      </c>
      <c r="J1673" s="204" t="s">
        <v>2498</v>
      </c>
      <c r="K1673" s="210">
        <v>100000</v>
      </c>
      <c r="L1673" s="204" t="s">
        <v>141</v>
      </c>
      <c r="M1673" s="354" t="s">
        <v>582</v>
      </c>
      <c r="N1673" s="210">
        <f>IF(Tabela2[[#This Row],[Tipo]]="matriz",VLOOKUP(Tabela2[[#This Row],[N. de ordem]],Estatísticas!$A$66:$B$1048576,2,FALSE),"")</f>
        <v>0</v>
      </c>
    </row>
    <row r="1674" spans="2:14" ht="45.75" hidden="1">
      <c r="B1674" s="352">
        <v>597</v>
      </c>
      <c r="C1674" s="204" t="s">
        <v>2049</v>
      </c>
      <c r="D1674" s="204" t="s">
        <v>234</v>
      </c>
      <c r="E1674" s="204" t="s">
        <v>2499</v>
      </c>
      <c r="F1674" s="204"/>
      <c r="G1674" s="353" t="s">
        <v>589</v>
      </c>
      <c r="H1674" s="204" t="str">
        <f>IF(Tabela2[[#This Row],[Valor já contrado (matriz)]]=0,"Prevista","Em contratação")</f>
        <v>Prevista</v>
      </c>
      <c r="I1674" s="204" t="s">
        <v>2500</v>
      </c>
      <c r="J1674" s="204" t="s">
        <v>2498</v>
      </c>
      <c r="K1674" s="210">
        <v>62725.59</v>
      </c>
      <c r="L1674" s="204" t="s">
        <v>141</v>
      </c>
      <c r="M1674" s="354" t="s">
        <v>582</v>
      </c>
      <c r="N1674" s="210">
        <f>IF(Tabela2[[#This Row],[Tipo]]="matriz",VLOOKUP(Tabela2[[#This Row],[N. de ordem]],Estatísticas!$A$66:$B$1048576,2,FALSE),"")</f>
        <v>0</v>
      </c>
    </row>
    <row r="1675" spans="2:14" ht="45.75" hidden="1">
      <c r="B1675" s="352">
        <v>598</v>
      </c>
      <c r="C1675" s="204" t="s">
        <v>2049</v>
      </c>
      <c r="D1675" s="204" t="s">
        <v>234</v>
      </c>
      <c r="E1675" s="204" t="s">
        <v>2501</v>
      </c>
      <c r="F1675" s="204"/>
      <c r="G1675" s="353" t="s">
        <v>589</v>
      </c>
      <c r="H1675" s="204" t="str">
        <f>IF(Tabela2[[#This Row],[Valor já contrado (matriz)]]=0,"Prevista","Em contratação")</f>
        <v>Prevista</v>
      </c>
      <c r="I1675" s="204" t="s">
        <v>2502</v>
      </c>
      <c r="J1675" s="204" t="s">
        <v>2498</v>
      </c>
      <c r="K1675" s="210">
        <v>62725.59</v>
      </c>
      <c r="L1675" s="204" t="s">
        <v>141</v>
      </c>
      <c r="M1675" s="354" t="s">
        <v>582</v>
      </c>
      <c r="N1675" s="210">
        <f>IF(Tabela2[[#This Row],[Tipo]]="matriz",VLOOKUP(Tabela2[[#This Row],[N. de ordem]],Estatísticas!$A$66:$B$1048576,2,FALSE),"")</f>
        <v>0</v>
      </c>
    </row>
    <row r="1676" spans="2:14" ht="45.75" hidden="1">
      <c r="B1676" s="352">
        <v>599</v>
      </c>
      <c r="C1676" s="204" t="s">
        <v>2049</v>
      </c>
      <c r="D1676" s="204" t="s">
        <v>234</v>
      </c>
      <c r="E1676" s="204" t="s">
        <v>2503</v>
      </c>
      <c r="F1676" s="204"/>
      <c r="G1676" s="353" t="s">
        <v>589</v>
      </c>
      <c r="H1676" s="204" t="str">
        <f>IF(Tabela2[[#This Row],[Valor já contrado (matriz)]]=0,"Prevista","Em contratação")</f>
        <v>Prevista</v>
      </c>
      <c r="I1676" s="204" t="s">
        <v>2504</v>
      </c>
      <c r="J1676" s="204" t="s">
        <v>2505</v>
      </c>
      <c r="K1676" s="210">
        <v>70000</v>
      </c>
      <c r="L1676" s="204" t="s">
        <v>141</v>
      </c>
      <c r="M1676" s="354" t="s">
        <v>582</v>
      </c>
      <c r="N1676" s="210">
        <f>IF(Tabela2[[#This Row],[Tipo]]="matriz",VLOOKUP(Tabela2[[#This Row],[N. de ordem]],Estatísticas!$A$66:$B$1048576,2,FALSE),"")</f>
        <v>0</v>
      </c>
    </row>
    <row r="1677" spans="2:14" ht="45.75" hidden="1">
      <c r="B1677" s="352">
        <v>600</v>
      </c>
      <c r="C1677" s="204" t="s">
        <v>2049</v>
      </c>
      <c r="D1677" s="204" t="s">
        <v>234</v>
      </c>
      <c r="E1677" s="204" t="s">
        <v>2506</v>
      </c>
      <c r="F1677" s="204"/>
      <c r="G1677" s="353" t="s">
        <v>589</v>
      </c>
      <c r="H1677" s="204" t="str">
        <f>IF(Tabela2[[#This Row],[Valor já contrado (matriz)]]=0,"Prevista","Em contratação")</f>
        <v>Prevista</v>
      </c>
      <c r="I1677" s="204" t="s">
        <v>2507</v>
      </c>
      <c r="J1677" s="204">
        <v>1</v>
      </c>
      <c r="K1677" s="210">
        <v>15000</v>
      </c>
      <c r="L1677" s="204" t="s">
        <v>141</v>
      </c>
      <c r="M1677" s="354" t="s">
        <v>582</v>
      </c>
      <c r="N1677" s="210">
        <f>IF(Tabela2[[#This Row],[Tipo]]="matriz",VLOOKUP(Tabela2[[#This Row],[N. de ordem]],Estatísticas!$A$66:$B$1048576,2,FALSE),"")</f>
        <v>0</v>
      </c>
    </row>
    <row r="1678" spans="2:14" ht="45.75" hidden="1">
      <c r="B1678" s="352">
        <v>601</v>
      </c>
      <c r="C1678" s="204" t="s">
        <v>657</v>
      </c>
      <c r="D1678" s="204" t="s">
        <v>280</v>
      </c>
      <c r="E1678" s="204" t="s">
        <v>2508</v>
      </c>
      <c r="F1678" s="204"/>
      <c r="G1678" s="353" t="s">
        <v>589</v>
      </c>
      <c r="H1678" s="204" t="str">
        <f>IF(Tabela2[[#This Row],[Valor já contrado (matriz)]]=0,"Prevista","Em contratação")</f>
        <v>Em contratação</v>
      </c>
      <c r="I1678" s="204" t="s">
        <v>2509</v>
      </c>
      <c r="J1678" s="204">
        <v>3</v>
      </c>
      <c r="K1678" s="210">
        <v>10000</v>
      </c>
      <c r="L1678" s="204" t="s">
        <v>141</v>
      </c>
      <c r="M1678" s="354" t="s">
        <v>582</v>
      </c>
      <c r="N1678" s="210">
        <f>IF(Tabela2[[#This Row],[Tipo]]="matriz",VLOOKUP(Tabela2[[#This Row],[N. de ordem]],Estatísticas!$A$66:$B$1048576,2,FALSE),"")</f>
        <v>19368.7</v>
      </c>
    </row>
    <row r="1679" spans="2:14" ht="45.75" hidden="1">
      <c r="B1679" s="352">
        <v>601</v>
      </c>
      <c r="C1679" s="204" t="s">
        <v>657</v>
      </c>
      <c r="D1679" s="204" t="s">
        <v>280</v>
      </c>
      <c r="E1679" s="204" t="s">
        <v>2508</v>
      </c>
      <c r="F1679" s="204" t="s">
        <v>2510</v>
      </c>
      <c r="G1679" s="353" t="s">
        <v>605</v>
      </c>
      <c r="H1679" s="215" t="str">
        <f>IF(Tabela2[[#This Row],[Valor já contrado (matriz)]]=0,"Prevista","Em contratação")</f>
        <v>Em contratação</v>
      </c>
      <c r="I1679" s="204" t="s">
        <v>2509</v>
      </c>
      <c r="J1679" s="213">
        <v>4</v>
      </c>
      <c r="K1679" s="214">
        <v>10170.700000000001</v>
      </c>
      <c r="L1679" s="204" t="s">
        <v>141</v>
      </c>
      <c r="M1679" s="354" t="s">
        <v>582</v>
      </c>
      <c r="N1679" s="210" t="str">
        <f>IF(Tabela2[[#This Row],[Tipo]]="matriz",VLOOKUP(Tabela2[[#This Row],[N. de ordem]],Estatísticas!$A$66:$B$1048576,2,FALSE),"")</f>
        <v/>
      </c>
    </row>
    <row r="1680" spans="2:14" ht="45.75" hidden="1">
      <c r="B1680" s="352">
        <v>601</v>
      </c>
      <c r="C1680" s="204" t="s">
        <v>657</v>
      </c>
      <c r="D1680" s="204" t="s">
        <v>280</v>
      </c>
      <c r="E1680" s="204" t="s">
        <v>2508</v>
      </c>
      <c r="F1680" s="204" t="s">
        <v>2511</v>
      </c>
      <c r="G1680" s="353" t="s">
        <v>605</v>
      </c>
      <c r="H1680" s="204" t="str">
        <f>IF(Tabela2[[#This Row],[Valor já contrado (matriz)]]=0,"Prevista","Em contratação")</f>
        <v>Em contratação</v>
      </c>
      <c r="I1680" s="204" t="s">
        <v>2509</v>
      </c>
      <c r="J1680" s="204">
        <v>1</v>
      </c>
      <c r="K1680" s="210">
        <v>9198</v>
      </c>
      <c r="L1680" s="204" t="s">
        <v>141</v>
      </c>
      <c r="M1680" s="354" t="s">
        <v>582</v>
      </c>
      <c r="N1680" s="210" t="str">
        <f>IF(Tabela2[[#This Row],[Tipo]]="matriz",VLOOKUP(Tabela2[[#This Row],[N. de ordem]],Estatísticas!$A$66:$B$1048576,2,FALSE),"")</f>
        <v/>
      </c>
    </row>
    <row r="1681" spans="2:14" ht="45.75" hidden="1">
      <c r="B1681" s="352">
        <v>602</v>
      </c>
      <c r="C1681" s="204" t="s">
        <v>657</v>
      </c>
      <c r="D1681" s="204" t="s">
        <v>280</v>
      </c>
      <c r="E1681" s="204" t="s">
        <v>2512</v>
      </c>
      <c r="F1681" s="204"/>
      <c r="G1681" s="353" t="s">
        <v>589</v>
      </c>
      <c r="H1681" s="204" t="str">
        <f>IF(Tabela2[[#This Row],[Valor já contrado (matriz)]]=0,"Prevista","Em contratação")</f>
        <v>Prevista</v>
      </c>
      <c r="I1681" s="204" t="s">
        <v>2513</v>
      </c>
      <c r="J1681" s="204">
        <v>3</v>
      </c>
      <c r="K1681" s="210">
        <v>20000</v>
      </c>
      <c r="L1681" s="204" t="s">
        <v>112</v>
      </c>
      <c r="M1681" s="354" t="s">
        <v>582</v>
      </c>
      <c r="N1681" s="210">
        <f>IF(Tabela2[[#This Row],[Tipo]]="matriz",VLOOKUP(Tabela2[[#This Row],[N. de ordem]],Estatísticas!$A$66:$B$1048576,2,FALSE),"")</f>
        <v>0</v>
      </c>
    </row>
    <row r="1682" spans="2:14" ht="60.75" hidden="1">
      <c r="B1682" s="352">
        <v>603</v>
      </c>
      <c r="C1682" s="204" t="s">
        <v>657</v>
      </c>
      <c r="D1682" s="204" t="s">
        <v>280</v>
      </c>
      <c r="E1682" s="204" t="s">
        <v>2514</v>
      </c>
      <c r="F1682" s="204"/>
      <c r="G1682" s="353" t="s">
        <v>589</v>
      </c>
      <c r="H1682" s="204" t="str">
        <f>IF(Tabela2[[#This Row],[Valor já contrado (matriz)]]=0,"Prevista","Em contratação")</f>
        <v>Prevista</v>
      </c>
      <c r="I1682" s="204" t="s">
        <v>2515</v>
      </c>
      <c r="J1682" s="204" t="s">
        <v>2516</v>
      </c>
      <c r="K1682" s="210">
        <v>15290</v>
      </c>
      <c r="L1682" s="204" t="s">
        <v>141</v>
      </c>
      <c r="M1682" s="354" t="s">
        <v>582</v>
      </c>
      <c r="N1682" s="210">
        <f>IF(Tabela2[[#This Row],[Tipo]]="matriz",VLOOKUP(Tabela2[[#This Row],[N. de ordem]],Estatísticas!$A$66:$B$1048576,2,FALSE),"")</f>
        <v>0</v>
      </c>
    </row>
    <row r="1683" spans="2:14" ht="60.75" hidden="1">
      <c r="B1683" s="352">
        <v>604</v>
      </c>
      <c r="C1683" s="204" t="s">
        <v>657</v>
      </c>
      <c r="D1683" s="204" t="s">
        <v>280</v>
      </c>
      <c r="E1683" s="204" t="s">
        <v>2517</v>
      </c>
      <c r="F1683" s="204"/>
      <c r="G1683" s="353" t="s">
        <v>589</v>
      </c>
      <c r="H1683" s="204" t="str">
        <f>IF(Tabela2[[#This Row],[Valor já contrado (matriz)]]=0,"Prevista","Em contratação")</f>
        <v>Prevista</v>
      </c>
      <c r="I1683" s="204" t="s">
        <v>2515</v>
      </c>
      <c r="J1683" s="204" t="s">
        <v>2518</v>
      </c>
      <c r="K1683" s="210">
        <v>35508</v>
      </c>
      <c r="L1683" s="204" t="s">
        <v>141</v>
      </c>
      <c r="M1683" s="354" t="s">
        <v>582</v>
      </c>
      <c r="N1683" s="210">
        <f>IF(Tabela2[[#This Row],[Tipo]]="matriz",VLOOKUP(Tabela2[[#This Row],[N. de ordem]],Estatísticas!$A$66:$B$1048576,2,FALSE),"")</f>
        <v>0</v>
      </c>
    </row>
    <row r="1684" spans="2:14" ht="45.75" hidden="1">
      <c r="B1684" s="352">
        <v>605</v>
      </c>
      <c r="C1684" s="204" t="s">
        <v>657</v>
      </c>
      <c r="D1684" s="204" t="s">
        <v>280</v>
      </c>
      <c r="E1684" s="204" t="s">
        <v>2519</v>
      </c>
      <c r="F1684" s="353"/>
      <c r="G1684" s="353" t="s">
        <v>589</v>
      </c>
      <c r="H1684" s="204" t="str">
        <f>IF(Tabela2[[#This Row],[Valor já contrado (matriz)]]=0,"Prevista","Em contratação")</f>
        <v>Em contratação</v>
      </c>
      <c r="I1684" s="204" t="s">
        <v>2520</v>
      </c>
      <c r="J1684" s="204"/>
      <c r="K1684" s="210">
        <v>10500</v>
      </c>
      <c r="L1684" s="204" t="s">
        <v>112</v>
      </c>
      <c r="M1684" s="354" t="s">
        <v>582</v>
      </c>
      <c r="N1684" s="210">
        <f>IF(Tabela2[[#This Row],[Tipo]]="matriz",VLOOKUP(Tabela2[[#This Row],[N. de ordem]],Estatísticas!$A$66:$B$1048576,2,FALSE),"")</f>
        <v>23779.22</v>
      </c>
    </row>
    <row r="1685" spans="2:14" ht="45.75" hidden="1">
      <c r="B1685" s="352">
        <v>605</v>
      </c>
      <c r="C1685" s="204" t="s">
        <v>657</v>
      </c>
      <c r="D1685" s="204" t="s">
        <v>280</v>
      </c>
      <c r="E1685" s="204" t="s">
        <v>2519</v>
      </c>
      <c r="F1685" s="353" t="s">
        <v>2521</v>
      </c>
      <c r="G1685" s="353" t="s">
        <v>605</v>
      </c>
      <c r="H1685" s="204" t="str">
        <f>IF(Tabela2[[#This Row],[Valor já contrado (matriz)]]=0,"Prevista","Em contratação")</f>
        <v>Em contratação</v>
      </c>
      <c r="I1685" s="204" t="s">
        <v>2520</v>
      </c>
      <c r="J1685" s="204">
        <v>22</v>
      </c>
      <c r="K1685" s="210">
        <v>380.14</v>
      </c>
      <c r="L1685" s="204" t="s">
        <v>112</v>
      </c>
      <c r="M1685" s="354" t="s">
        <v>582</v>
      </c>
      <c r="N1685" s="210" t="str">
        <f>IF(Tabela2[[#This Row],[Tipo]]="matriz",VLOOKUP(Tabela2[[#This Row],[N. de ordem]],Estatísticas!$A$66:$B$1048576,2,FALSE),"")</f>
        <v/>
      </c>
    </row>
    <row r="1686" spans="2:14" ht="45.75" hidden="1">
      <c r="B1686" s="352">
        <v>605</v>
      </c>
      <c r="C1686" s="204" t="s">
        <v>657</v>
      </c>
      <c r="D1686" s="204" t="s">
        <v>280</v>
      </c>
      <c r="E1686" s="204" t="s">
        <v>2519</v>
      </c>
      <c r="F1686" s="353" t="s">
        <v>2522</v>
      </c>
      <c r="G1686" s="353" t="s">
        <v>605</v>
      </c>
      <c r="H1686" s="204" t="str">
        <f>IF(Tabela2[[#This Row],[Valor já contrado (matriz)]]=0,"Prevista","Em contratação")</f>
        <v>Em contratação</v>
      </c>
      <c r="I1686" s="204" t="s">
        <v>2520</v>
      </c>
      <c r="J1686" s="204">
        <v>159</v>
      </c>
      <c r="K1686" s="210">
        <v>4579.3999999999996</v>
      </c>
      <c r="L1686" s="204" t="s">
        <v>112</v>
      </c>
      <c r="M1686" s="354" t="s">
        <v>582</v>
      </c>
      <c r="N1686" s="210" t="str">
        <f>IF(Tabela2[[#This Row],[Tipo]]="matriz",VLOOKUP(Tabela2[[#This Row],[N. de ordem]],Estatísticas!$A$66:$B$1048576,2,FALSE),"")</f>
        <v/>
      </c>
    </row>
    <row r="1687" spans="2:14" ht="45.75" hidden="1">
      <c r="B1687" s="352">
        <v>605</v>
      </c>
      <c r="C1687" s="204" t="s">
        <v>657</v>
      </c>
      <c r="D1687" s="204" t="s">
        <v>280</v>
      </c>
      <c r="E1687" s="204" t="s">
        <v>2519</v>
      </c>
      <c r="F1687" s="353" t="s">
        <v>2523</v>
      </c>
      <c r="G1687" s="353" t="s">
        <v>605</v>
      </c>
      <c r="H1687" s="204" t="str">
        <f>IF(Tabela2[[#This Row],[Valor já contrado (matriz)]]=0,"Prevista","Em contratação")</f>
        <v>Em contratação</v>
      </c>
      <c r="I1687" s="204" t="s">
        <v>2520</v>
      </c>
      <c r="J1687" s="204">
        <v>210</v>
      </c>
      <c r="K1687" s="210">
        <v>8877</v>
      </c>
      <c r="L1687" s="204" t="s">
        <v>112</v>
      </c>
      <c r="M1687" s="354" t="s">
        <v>582</v>
      </c>
      <c r="N1687" s="210" t="str">
        <f>IF(Tabela2[[#This Row],[Tipo]]="matriz",VLOOKUP(Tabela2[[#This Row],[N. de ordem]],Estatísticas!$A$66:$B$1048576,2,FALSE),"")</f>
        <v/>
      </c>
    </row>
    <row r="1688" spans="2:14" ht="45.75" hidden="1">
      <c r="B1688" s="352">
        <v>605</v>
      </c>
      <c r="C1688" s="204" t="s">
        <v>657</v>
      </c>
      <c r="D1688" s="204" t="s">
        <v>280</v>
      </c>
      <c r="E1688" s="204" t="s">
        <v>2519</v>
      </c>
      <c r="F1688" s="353" t="s">
        <v>2524</v>
      </c>
      <c r="G1688" s="353" t="s">
        <v>605</v>
      </c>
      <c r="H1688" s="204" t="str">
        <f>IF(Tabela2[[#This Row],[Valor já contrado (matriz)]]=0,"Prevista","Em contratação")</f>
        <v>Em contratação</v>
      </c>
      <c r="I1688" s="204" t="s">
        <v>2520</v>
      </c>
      <c r="J1688" s="204">
        <v>400</v>
      </c>
      <c r="K1688" s="210">
        <v>7113</v>
      </c>
      <c r="L1688" s="204" t="s">
        <v>112</v>
      </c>
      <c r="M1688" s="354" t="s">
        <v>582</v>
      </c>
      <c r="N1688" s="210" t="str">
        <f>IF(Tabela2[[#This Row],[Tipo]]="matriz",VLOOKUP(Tabela2[[#This Row],[N. de ordem]],Estatísticas!$A$66:$B$1048576,2,FALSE),"")</f>
        <v/>
      </c>
    </row>
    <row r="1689" spans="2:14" ht="45.75" hidden="1">
      <c r="B1689" s="352">
        <v>605</v>
      </c>
      <c r="C1689" s="204" t="s">
        <v>657</v>
      </c>
      <c r="D1689" s="204" t="s">
        <v>280</v>
      </c>
      <c r="E1689" s="204" t="s">
        <v>2519</v>
      </c>
      <c r="F1689" s="353" t="s">
        <v>2525</v>
      </c>
      <c r="G1689" s="353" t="s">
        <v>605</v>
      </c>
      <c r="H1689" s="204" t="str">
        <f>IF(Tabela2[[#This Row],[Valor já contrado (matriz)]]=0,"Prevista","Em contratação")</f>
        <v>Em contratação</v>
      </c>
      <c r="I1689" s="204" t="s">
        <v>2520</v>
      </c>
      <c r="J1689" s="204">
        <v>1</v>
      </c>
      <c r="K1689" s="210">
        <v>2829.68</v>
      </c>
      <c r="L1689" s="204" t="s">
        <v>112</v>
      </c>
      <c r="M1689" s="354" t="s">
        <v>582</v>
      </c>
      <c r="N1689" s="210" t="str">
        <f>IF(Tabela2[[#This Row],[Tipo]]="matriz",VLOOKUP(Tabela2[[#This Row],[N. de ordem]],Estatísticas!$A$66:$B$1048576,2,FALSE),"")</f>
        <v/>
      </c>
    </row>
    <row r="1690" spans="2:14" ht="60.75" hidden="1">
      <c r="B1690" s="352">
        <v>606</v>
      </c>
      <c r="C1690" s="204" t="s">
        <v>657</v>
      </c>
      <c r="D1690" s="204" t="s">
        <v>280</v>
      </c>
      <c r="E1690" s="204" t="s">
        <v>2526</v>
      </c>
      <c r="F1690" s="353"/>
      <c r="G1690" s="353" t="s">
        <v>589</v>
      </c>
      <c r="H1690" s="204" t="str">
        <f>IF(Tabela2[[#This Row],[Valor já contrado (matriz)]]=0,"Prevista","Em contratação")</f>
        <v>Em contratação</v>
      </c>
      <c r="I1690" s="204" t="s">
        <v>2527</v>
      </c>
      <c r="J1690" s="204">
        <v>10</v>
      </c>
      <c r="K1690" s="210">
        <v>16000</v>
      </c>
      <c r="L1690" s="204" t="s">
        <v>285</v>
      </c>
      <c r="M1690" s="354" t="s">
        <v>582</v>
      </c>
      <c r="N1690" s="210">
        <f>IF(Tabela2[[#This Row],[Tipo]]="matriz",VLOOKUP(Tabela2[[#This Row],[N. de ordem]],Estatísticas!$A$66:$B$1048576,2,FALSE),"")</f>
        <v>1095</v>
      </c>
    </row>
    <row r="1691" spans="2:14" ht="60.75" hidden="1">
      <c r="B1691" s="352">
        <v>606</v>
      </c>
      <c r="C1691" s="204" t="s">
        <v>657</v>
      </c>
      <c r="D1691" s="204" t="s">
        <v>280</v>
      </c>
      <c r="E1691" s="204" t="s">
        <v>2528</v>
      </c>
      <c r="F1691" s="353" t="s">
        <v>2529</v>
      </c>
      <c r="G1691" s="353" t="s">
        <v>605</v>
      </c>
      <c r="H1691" s="204" t="str">
        <f>IF(Tabela2[[#This Row],[Valor já contrado (matriz)]]=0,"Prevista","Em contratação")</f>
        <v>Em contratação</v>
      </c>
      <c r="I1691" s="204" t="s">
        <v>2527</v>
      </c>
      <c r="J1691" s="204">
        <v>12</v>
      </c>
      <c r="K1691" s="210">
        <v>1095</v>
      </c>
      <c r="L1691" s="353" t="s">
        <v>112</v>
      </c>
      <c r="M1691" s="354" t="s">
        <v>582</v>
      </c>
      <c r="N1691" s="210" t="str">
        <f>IF(Tabela2[[#This Row],[Tipo]]="matriz",VLOOKUP(Tabela2[[#This Row],[N. de ordem]],Estatísticas!$A$66:$B$1048576,2,FALSE),"")</f>
        <v/>
      </c>
    </row>
    <row r="1692" spans="2:14" ht="45.75" hidden="1">
      <c r="B1692" s="352">
        <v>607</v>
      </c>
      <c r="C1692" s="204" t="s">
        <v>657</v>
      </c>
      <c r="D1692" s="204" t="s">
        <v>280</v>
      </c>
      <c r="E1692" s="204" t="s">
        <v>2530</v>
      </c>
      <c r="F1692" s="204"/>
      <c r="G1692" s="353" t="s">
        <v>589</v>
      </c>
      <c r="H1692" s="204" t="str">
        <f>IF(Tabela2[[#This Row],[Valor já contrado (matriz)]]=0,"Prevista","Em contratação")</f>
        <v>Prevista</v>
      </c>
      <c r="I1692" s="204" t="s">
        <v>2531</v>
      </c>
      <c r="J1692" s="204">
        <v>3</v>
      </c>
      <c r="K1692" s="210">
        <v>12000</v>
      </c>
      <c r="L1692" s="204" t="s">
        <v>141</v>
      </c>
      <c r="M1692" s="354" t="s">
        <v>582</v>
      </c>
      <c r="N1692" s="210">
        <f>IF(Tabela2[[#This Row],[Tipo]]="matriz",VLOOKUP(Tabela2[[#This Row],[N. de ordem]],Estatísticas!$A$66:$B$1048576,2,FALSE),"")</f>
        <v>0</v>
      </c>
    </row>
    <row r="1693" spans="2:14" ht="60.75" hidden="1">
      <c r="B1693" s="352">
        <v>608</v>
      </c>
      <c r="C1693" s="204" t="s">
        <v>657</v>
      </c>
      <c r="D1693" s="204" t="s">
        <v>280</v>
      </c>
      <c r="E1693" s="204" t="s">
        <v>2532</v>
      </c>
      <c r="F1693" s="204"/>
      <c r="G1693" s="353" t="s">
        <v>589</v>
      </c>
      <c r="H1693" s="204" t="str">
        <f>IF(Tabela2[[#This Row],[Valor já contrado (matriz)]]=0,"Prevista","Em contratação")</f>
        <v>Prevista</v>
      </c>
      <c r="I1693" s="204" t="s">
        <v>2515</v>
      </c>
      <c r="J1693" s="213" t="s">
        <v>2533</v>
      </c>
      <c r="K1693" s="214">
        <v>30000</v>
      </c>
      <c r="L1693" s="204" t="s">
        <v>141</v>
      </c>
      <c r="M1693" s="354" t="s">
        <v>582</v>
      </c>
      <c r="N1693" s="210">
        <f>IF(Tabela2[[#This Row],[Tipo]]="matriz",VLOOKUP(Tabela2[[#This Row],[N. de ordem]],Estatísticas!$A$66:$B$1048576,2,FALSE),"")</f>
        <v>0</v>
      </c>
    </row>
    <row r="1694" spans="2:14" ht="91.5" hidden="1">
      <c r="B1694" s="352">
        <v>609</v>
      </c>
      <c r="C1694" s="204" t="s">
        <v>657</v>
      </c>
      <c r="D1694" s="204" t="s">
        <v>280</v>
      </c>
      <c r="E1694" s="213" t="s">
        <v>2534</v>
      </c>
      <c r="F1694" s="211"/>
      <c r="G1694" s="353" t="s">
        <v>589</v>
      </c>
      <c r="H1694" s="204" t="str">
        <f>IF(Tabela2[[#This Row],[Valor já contrado (matriz)]]=0,"Prevista","Em contratação")</f>
        <v>Prevista</v>
      </c>
      <c r="I1694" s="215" t="s">
        <v>2515</v>
      </c>
      <c r="J1694" s="213" t="s">
        <v>2533</v>
      </c>
      <c r="K1694" s="214">
        <v>50000</v>
      </c>
      <c r="L1694" s="204" t="s">
        <v>141</v>
      </c>
      <c r="M1694" s="354" t="s">
        <v>582</v>
      </c>
      <c r="N1694" s="210">
        <f>IF(Tabela2[[#This Row],[Tipo]]="matriz",VLOOKUP(Tabela2[[#This Row],[N. de ordem]],Estatísticas!$A$66:$B$1048576,2,FALSE),"")</f>
        <v>0</v>
      </c>
    </row>
    <row r="1695" spans="2:14" ht="45.75" hidden="1">
      <c r="B1695" s="352">
        <v>610</v>
      </c>
      <c r="C1695" s="204" t="s">
        <v>657</v>
      </c>
      <c r="D1695" s="204" t="s">
        <v>280</v>
      </c>
      <c r="E1695" s="204" t="s">
        <v>2535</v>
      </c>
      <c r="F1695" s="204"/>
      <c r="G1695" s="353" t="s">
        <v>589</v>
      </c>
      <c r="H1695" s="204" t="str">
        <f>IF(Tabela2[[#This Row],[Valor já contrado (matriz)]]=0,"Prevista","Em contratação")</f>
        <v>Prevista</v>
      </c>
      <c r="I1695" s="204" t="s">
        <v>2536</v>
      </c>
      <c r="J1695" s="204"/>
      <c r="K1695" s="210">
        <v>15000</v>
      </c>
      <c r="L1695" s="204" t="s">
        <v>112</v>
      </c>
      <c r="M1695" s="354" t="s">
        <v>582</v>
      </c>
      <c r="N1695" s="210">
        <f>IF(Tabela2[[#This Row],[Tipo]]="matriz",VLOOKUP(Tabela2[[#This Row],[N. de ordem]],Estatísticas!$A$66:$B$1048576,2,FALSE),"")</f>
        <v>0</v>
      </c>
    </row>
    <row r="1696" spans="2:14" ht="45.75" hidden="1">
      <c r="B1696" s="352">
        <v>611</v>
      </c>
      <c r="C1696" s="204" t="s">
        <v>657</v>
      </c>
      <c r="D1696" s="204" t="s">
        <v>280</v>
      </c>
      <c r="E1696" s="204" t="s">
        <v>2537</v>
      </c>
      <c r="F1696" s="204"/>
      <c r="G1696" s="353" t="s">
        <v>589</v>
      </c>
      <c r="H1696" s="204" t="str">
        <f>IF(Tabela2[[#This Row],[Valor já contrado (matriz)]]=0,"Prevista","Em contratação")</f>
        <v>Prevista</v>
      </c>
      <c r="I1696" s="204" t="s">
        <v>2538</v>
      </c>
      <c r="J1696" s="213">
        <v>1</v>
      </c>
      <c r="K1696" s="214">
        <v>36575</v>
      </c>
      <c r="L1696" s="204" t="s">
        <v>285</v>
      </c>
      <c r="M1696" s="354" t="s">
        <v>582</v>
      </c>
      <c r="N1696" s="210">
        <f>IF(Tabela2[[#This Row],[Tipo]]="matriz",VLOOKUP(Tabela2[[#This Row],[N. de ordem]],Estatísticas!$A$66:$B$1048576,2,FALSE),"")</f>
        <v>0</v>
      </c>
    </row>
    <row r="1697" spans="2:14" ht="45.75" hidden="1">
      <c r="B1697" s="352">
        <v>612</v>
      </c>
      <c r="C1697" s="204" t="s">
        <v>657</v>
      </c>
      <c r="D1697" s="204" t="s">
        <v>280</v>
      </c>
      <c r="E1697" s="204" t="s">
        <v>2539</v>
      </c>
      <c r="F1697" s="204"/>
      <c r="G1697" s="353" t="s">
        <v>589</v>
      </c>
      <c r="H1697" s="204" t="str">
        <f>IF(Tabela2[[#This Row],[Valor já contrado (matriz)]]=0,"Prevista","Em contratação")</f>
        <v>Prevista</v>
      </c>
      <c r="I1697" s="204" t="s">
        <v>2540</v>
      </c>
      <c r="J1697" s="204">
        <v>1</v>
      </c>
      <c r="K1697" s="210">
        <v>18141</v>
      </c>
      <c r="L1697" s="204" t="s">
        <v>112</v>
      </c>
      <c r="M1697" s="354" t="s">
        <v>582</v>
      </c>
      <c r="N1697" s="210">
        <f>IF(Tabela2[[#This Row],[Tipo]]="matriz",VLOOKUP(Tabela2[[#This Row],[N. de ordem]],Estatísticas!$A$66:$B$1048576,2,FALSE),"")</f>
        <v>0</v>
      </c>
    </row>
    <row r="1698" spans="2:14" ht="45.75" hidden="1">
      <c r="B1698" s="352">
        <v>613</v>
      </c>
      <c r="C1698" s="204" t="s">
        <v>657</v>
      </c>
      <c r="D1698" s="204" t="s">
        <v>280</v>
      </c>
      <c r="E1698" s="204" t="s">
        <v>2541</v>
      </c>
      <c r="F1698" s="353"/>
      <c r="G1698" s="353" t="s">
        <v>589</v>
      </c>
      <c r="H1698" s="204" t="str">
        <f>IF(Tabela2[[#This Row],[Valor já contrado (matriz)]]=0,"Prevista","Em contratação")</f>
        <v>Prevista</v>
      </c>
      <c r="I1698" s="204" t="s">
        <v>2542</v>
      </c>
      <c r="J1698" s="204">
        <v>12</v>
      </c>
      <c r="K1698" s="210">
        <v>32240.04</v>
      </c>
      <c r="L1698" s="204" t="s">
        <v>112</v>
      </c>
      <c r="M1698" s="354" t="s">
        <v>582</v>
      </c>
      <c r="N1698" s="210">
        <f>IF(Tabela2[[#This Row],[Tipo]]="matriz",VLOOKUP(Tabela2[[#This Row],[N. de ordem]],Estatísticas!$A$66:$B$1048576,2,FALSE),"")</f>
        <v>0</v>
      </c>
    </row>
    <row r="1699" spans="2:14" ht="45.75" hidden="1">
      <c r="B1699" s="352">
        <v>614</v>
      </c>
      <c r="C1699" s="204" t="s">
        <v>657</v>
      </c>
      <c r="D1699" s="204" t="s">
        <v>280</v>
      </c>
      <c r="E1699" s="204" t="s">
        <v>2543</v>
      </c>
      <c r="F1699" s="204"/>
      <c r="G1699" s="353" t="s">
        <v>589</v>
      </c>
      <c r="H1699" s="204" t="str">
        <f>IF(Tabela2[[#This Row],[Valor já contrado (matriz)]]=0,"Prevista","Em contratação")</f>
        <v>Prevista</v>
      </c>
      <c r="I1699" s="204" t="s">
        <v>2544</v>
      </c>
      <c r="J1699" s="204">
        <v>8</v>
      </c>
      <c r="K1699" s="210">
        <v>2746</v>
      </c>
      <c r="L1699" s="204" t="s">
        <v>285</v>
      </c>
      <c r="M1699" s="354" t="s">
        <v>582</v>
      </c>
      <c r="N1699" s="210">
        <f>IF(Tabela2[[#This Row],[Tipo]]="matriz",VLOOKUP(Tabela2[[#This Row],[N. de ordem]],Estatísticas!$A$66:$B$1048576,2,FALSE),"")</f>
        <v>0</v>
      </c>
    </row>
    <row r="1700" spans="2:14" ht="45.75" hidden="1">
      <c r="B1700" s="352">
        <v>615</v>
      </c>
      <c r="C1700" s="204" t="s">
        <v>657</v>
      </c>
      <c r="D1700" s="204" t="s">
        <v>280</v>
      </c>
      <c r="E1700" s="204" t="s">
        <v>2545</v>
      </c>
      <c r="F1700" s="353"/>
      <c r="G1700" s="353" t="s">
        <v>589</v>
      </c>
      <c r="H1700" s="204" t="str">
        <f>IF(Tabela2[[#This Row],[Valor já contrado (matriz)]]=0,"Prevista","Em contratação")</f>
        <v>Prevista</v>
      </c>
      <c r="I1700" s="204" t="s">
        <v>2546</v>
      </c>
      <c r="J1700" s="204">
        <v>12</v>
      </c>
      <c r="K1700" s="210">
        <v>10000</v>
      </c>
      <c r="L1700" s="204" t="s">
        <v>112</v>
      </c>
      <c r="M1700" s="354" t="s">
        <v>582</v>
      </c>
      <c r="N1700" s="210">
        <f>IF(Tabela2[[#This Row],[Tipo]]="matriz",VLOOKUP(Tabela2[[#This Row],[N. de ordem]],Estatísticas!$A$66:$B$1048576,2,FALSE),"")</f>
        <v>0</v>
      </c>
    </row>
    <row r="1701" spans="2:14" ht="45.75" hidden="1">
      <c r="B1701" s="352">
        <v>616</v>
      </c>
      <c r="C1701" s="204" t="s">
        <v>657</v>
      </c>
      <c r="D1701" s="204" t="s">
        <v>280</v>
      </c>
      <c r="E1701" s="204" t="s">
        <v>2547</v>
      </c>
      <c r="F1701" s="204"/>
      <c r="G1701" s="353" t="s">
        <v>589</v>
      </c>
      <c r="H1701" s="204" t="str">
        <f>IF(Tabela2[[#This Row],[Valor já contrado (matriz)]]=0,"Prevista","Em contratação")</f>
        <v>Prevista</v>
      </c>
      <c r="I1701" s="204" t="s">
        <v>2548</v>
      </c>
      <c r="J1701" s="213">
        <v>12</v>
      </c>
      <c r="K1701" s="214">
        <v>50053</v>
      </c>
      <c r="L1701" s="204" t="s">
        <v>112</v>
      </c>
      <c r="M1701" s="354" t="s">
        <v>582</v>
      </c>
      <c r="N1701" s="210">
        <f>IF(Tabela2[[#This Row],[Tipo]]="matriz",VLOOKUP(Tabela2[[#This Row],[N. de ordem]],Estatísticas!$A$66:$B$1048576,2,FALSE),"")</f>
        <v>0</v>
      </c>
    </row>
    <row r="1702" spans="2:14" ht="106.5" hidden="1">
      <c r="B1702" s="352">
        <v>617</v>
      </c>
      <c r="C1702" s="204" t="s">
        <v>657</v>
      </c>
      <c r="D1702" s="204" t="s">
        <v>280</v>
      </c>
      <c r="E1702" s="204" t="s">
        <v>2549</v>
      </c>
      <c r="F1702" s="353"/>
      <c r="G1702" s="353" t="s">
        <v>589</v>
      </c>
      <c r="H1702" s="204" t="str">
        <f>IF(Tabela2[[#This Row],[Valor já contrado (matriz)]]=0,"Prevista","Em contratação")</f>
        <v>Prevista</v>
      </c>
      <c r="I1702" s="215" t="s">
        <v>2550</v>
      </c>
      <c r="J1702" s="213">
        <v>2</v>
      </c>
      <c r="K1702" s="214">
        <v>10000</v>
      </c>
      <c r="L1702" s="204" t="s">
        <v>141</v>
      </c>
      <c r="M1702" s="354" t="s">
        <v>582</v>
      </c>
      <c r="N1702" s="210">
        <f>IF(Tabela2[[#This Row],[Tipo]]="matriz",VLOOKUP(Tabela2[[#This Row],[N. de ordem]],Estatísticas!$A$66:$B$1048576,2,FALSE),"")</f>
        <v>0</v>
      </c>
    </row>
    <row r="1703" spans="2:14" ht="45.75" hidden="1">
      <c r="B1703" s="352">
        <v>618</v>
      </c>
      <c r="C1703" s="204" t="s">
        <v>657</v>
      </c>
      <c r="D1703" s="204" t="s">
        <v>280</v>
      </c>
      <c r="E1703" s="204" t="s">
        <v>2551</v>
      </c>
      <c r="F1703" s="204"/>
      <c r="G1703" s="353" t="s">
        <v>589</v>
      </c>
      <c r="H1703" s="204" t="str">
        <f>IF(Tabela2[[#This Row],[Valor já contrado (matriz)]]=0,"Prevista","Em contratação")</f>
        <v>Em contratação</v>
      </c>
      <c r="I1703" s="204" t="s">
        <v>2552</v>
      </c>
      <c r="J1703" s="204"/>
      <c r="K1703" s="210">
        <v>17640</v>
      </c>
      <c r="L1703" s="204" t="s">
        <v>141</v>
      </c>
      <c r="M1703" s="354" t="s">
        <v>582</v>
      </c>
      <c r="N1703" s="210">
        <f>IF(Tabela2[[#This Row],[Tipo]]="matriz",VLOOKUP(Tabela2[[#This Row],[N. de ordem]],Estatísticas!$A$66:$B$1048576,2,FALSE),"")</f>
        <v>13515.1</v>
      </c>
    </row>
    <row r="1704" spans="2:14" ht="45.75" hidden="1">
      <c r="B1704" s="352">
        <v>618</v>
      </c>
      <c r="C1704" s="204" t="s">
        <v>657</v>
      </c>
      <c r="D1704" s="204" t="s">
        <v>280</v>
      </c>
      <c r="E1704" s="204" t="s">
        <v>2551</v>
      </c>
      <c r="F1704" s="204" t="s">
        <v>2553</v>
      </c>
      <c r="G1704" s="353" t="s">
        <v>605</v>
      </c>
      <c r="H1704" s="204" t="str">
        <f>IF(Tabela2[[#This Row],[Valor já contrado (matriz)]]=0,"Prevista","Em contratação")</f>
        <v>Em contratação</v>
      </c>
      <c r="I1704" s="204" t="s">
        <v>2552</v>
      </c>
      <c r="J1704" s="213">
        <v>80</v>
      </c>
      <c r="K1704" s="214">
        <v>8444.7999999999993</v>
      </c>
      <c r="L1704" s="204" t="s">
        <v>141</v>
      </c>
      <c r="M1704" s="354" t="s">
        <v>582</v>
      </c>
      <c r="N1704" s="210" t="str">
        <f>IF(Tabela2[[#This Row],[Tipo]]="matriz",VLOOKUP(Tabela2[[#This Row],[N. de ordem]],Estatísticas!$A$66:$B$1048576,2,FALSE),"")</f>
        <v/>
      </c>
    </row>
    <row r="1705" spans="2:14" ht="45.75" hidden="1">
      <c r="B1705" s="352">
        <v>618</v>
      </c>
      <c r="C1705" s="204" t="s">
        <v>657</v>
      </c>
      <c r="D1705" s="204" t="s">
        <v>280</v>
      </c>
      <c r="E1705" s="204" t="s">
        <v>2551</v>
      </c>
      <c r="F1705" s="204" t="s">
        <v>2554</v>
      </c>
      <c r="G1705" s="353" t="s">
        <v>605</v>
      </c>
      <c r="H1705" s="204" t="str">
        <f>IF(Tabela2[[#This Row],[Valor já contrado (matriz)]]=0,"Prevista","Em contratação")</f>
        <v>Em contratação</v>
      </c>
      <c r="I1705" s="204" t="s">
        <v>2552</v>
      </c>
      <c r="J1705" s="204">
        <v>33</v>
      </c>
      <c r="K1705" s="210">
        <v>4111.1000000000004</v>
      </c>
      <c r="L1705" s="204" t="s">
        <v>141</v>
      </c>
      <c r="M1705" s="354" t="s">
        <v>582</v>
      </c>
      <c r="N1705" s="210" t="str">
        <f>IF(Tabela2[[#This Row],[Tipo]]="matriz",VLOOKUP(Tabela2[[#This Row],[N. de ordem]],Estatísticas!$A$66:$B$1048576,2,FALSE),"")</f>
        <v/>
      </c>
    </row>
    <row r="1706" spans="2:14" ht="45.75" hidden="1">
      <c r="B1706" s="352">
        <v>618</v>
      </c>
      <c r="C1706" s="204" t="s">
        <v>657</v>
      </c>
      <c r="D1706" s="204" t="s">
        <v>280</v>
      </c>
      <c r="E1706" s="204" t="s">
        <v>2551</v>
      </c>
      <c r="F1706" s="204" t="s">
        <v>2555</v>
      </c>
      <c r="G1706" s="353" t="s">
        <v>605</v>
      </c>
      <c r="H1706" s="204" t="str">
        <f>IF(Tabela2[[#This Row],[Valor já contrado (matriz)]]=0,"Prevista","Em contratação")</f>
        <v>Em contratação</v>
      </c>
      <c r="I1706" s="204" t="s">
        <v>2552</v>
      </c>
      <c r="J1706" s="204">
        <v>8</v>
      </c>
      <c r="K1706" s="210">
        <v>959.2</v>
      </c>
      <c r="L1706" s="204" t="s">
        <v>141</v>
      </c>
      <c r="M1706" s="354" t="s">
        <v>582</v>
      </c>
      <c r="N1706" s="210" t="str">
        <f>IF(Tabela2[[#This Row],[Tipo]]="matriz",VLOOKUP(Tabela2[[#This Row],[N. de ordem]],Estatísticas!$A$66:$B$1048576,2,FALSE),"")</f>
        <v/>
      </c>
    </row>
    <row r="1707" spans="2:14" ht="45.75" hidden="1">
      <c r="B1707" s="352">
        <v>619</v>
      </c>
      <c r="C1707" s="204" t="s">
        <v>657</v>
      </c>
      <c r="D1707" s="204" t="s">
        <v>280</v>
      </c>
      <c r="E1707" s="204" t="s">
        <v>2556</v>
      </c>
      <c r="F1707" s="204"/>
      <c r="G1707" s="353" t="s">
        <v>589</v>
      </c>
      <c r="H1707" s="204" t="str">
        <f>IF(Tabela2[[#This Row],[Valor já contrado (matriz)]]=0,"Prevista","Em contratação")</f>
        <v>Prevista</v>
      </c>
      <c r="I1707" s="204" t="s">
        <v>2557</v>
      </c>
      <c r="J1707" s="213">
        <v>30</v>
      </c>
      <c r="K1707" s="214">
        <v>16000</v>
      </c>
      <c r="L1707" s="204" t="s">
        <v>141</v>
      </c>
      <c r="M1707" s="354" t="s">
        <v>582</v>
      </c>
      <c r="N1707" s="210">
        <f>IF(Tabela2[[#This Row],[Tipo]]="matriz",VLOOKUP(Tabela2[[#This Row],[N. de ordem]],Estatísticas!$A$66:$B$1048576,2,FALSE),"")</f>
        <v>0</v>
      </c>
    </row>
    <row r="1708" spans="2:14" ht="45.75" hidden="1">
      <c r="B1708" s="352">
        <v>620</v>
      </c>
      <c r="C1708" s="204" t="s">
        <v>657</v>
      </c>
      <c r="D1708" s="204" t="s">
        <v>280</v>
      </c>
      <c r="E1708" s="204" t="s">
        <v>2558</v>
      </c>
      <c r="F1708" s="204"/>
      <c r="G1708" s="353" t="s">
        <v>589</v>
      </c>
      <c r="H1708" s="204" t="str">
        <f>IF(Tabela2[[#This Row],[Valor já contrado (matriz)]]=0,"Prevista","Em contratação")</f>
        <v>Em contratação</v>
      </c>
      <c r="I1708" s="204" t="s">
        <v>2559</v>
      </c>
      <c r="J1708" s="204">
        <v>450</v>
      </c>
      <c r="K1708" s="210">
        <v>58500</v>
      </c>
      <c r="L1708" s="204" t="s">
        <v>141</v>
      </c>
      <c r="M1708" s="354" t="s">
        <v>582</v>
      </c>
      <c r="N1708" s="210">
        <f>IF(Tabela2[[#This Row],[Tipo]]="matriz",VLOOKUP(Tabela2[[#This Row],[N. de ordem]],Estatísticas!$A$66:$B$1048576,2,FALSE),"")</f>
        <v>22080</v>
      </c>
    </row>
    <row r="1709" spans="2:14" ht="45.75" hidden="1">
      <c r="B1709" s="352">
        <v>620</v>
      </c>
      <c r="C1709" s="204" t="s">
        <v>657</v>
      </c>
      <c r="D1709" s="204" t="s">
        <v>280</v>
      </c>
      <c r="E1709" s="204" t="s">
        <v>2558</v>
      </c>
      <c r="F1709" s="204" t="s">
        <v>2560</v>
      </c>
      <c r="G1709" s="353" t="s">
        <v>605</v>
      </c>
      <c r="H1709" s="204" t="str">
        <f>IF(Tabela2[[#This Row],[Valor já contrado (matriz)]]=0,"Prevista","Em contratação")</f>
        <v>Em contratação</v>
      </c>
      <c r="I1709" s="204" t="s">
        <v>2559</v>
      </c>
      <c r="J1709" s="204">
        <v>160</v>
      </c>
      <c r="K1709" s="210">
        <v>22080</v>
      </c>
      <c r="L1709" s="204" t="s">
        <v>141</v>
      </c>
      <c r="M1709" s="354" t="s">
        <v>582</v>
      </c>
      <c r="N1709" s="210" t="str">
        <f>IF(Tabela2[[#This Row],[Tipo]]="matriz",VLOOKUP(Tabela2[[#This Row],[N. de ordem]],Estatísticas!$A$66:$B$1048576,2,FALSE),"")</f>
        <v/>
      </c>
    </row>
    <row r="1710" spans="2:14" ht="45.75" hidden="1">
      <c r="B1710" s="352">
        <v>621</v>
      </c>
      <c r="C1710" s="204" t="s">
        <v>657</v>
      </c>
      <c r="D1710" s="204" t="s">
        <v>280</v>
      </c>
      <c r="E1710" s="204" t="s">
        <v>2561</v>
      </c>
      <c r="F1710" s="204"/>
      <c r="G1710" s="353" t="s">
        <v>589</v>
      </c>
      <c r="H1710" s="204" t="str">
        <f>IF(Tabela2[[#This Row],[Valor já contrado (matriz)]]=0,"Prevista","Em contratação")</f>
        <v>Prevista</v>
      </c>
      <c r="I1710" s="204" t="s">
        <v>2509</v>
      </c>
      <c r="J1710" s="204">
        <v>1</v>
      </c>
      <c r="K1710" s="210">
        <v>10000</v>
      </c>
      <c r="L1710" s="204" t="s">
        <v>141</v>
      </c>
      <c r="M1710" s="354" t="s">
        <v>582</v>
      </c>
      <c r="N1710" s="210">
        <f>IF(Tabela2[[#This Row],[Tipo]]="matriz",VLOOKUP(Tabela2[[#This Row],[N. de ordem]],Estatísticas!$A$66:$B$1048576,2,FALSE),"")</f>
        <v>0</v>
      </c>
    </row>
    <row r="1711" spans="2:14" ht="106.5" hidden="1">
      <c r="B1711" s="352">
        <v>622</v>
      </c>
      <c r="C1711" s="204" t="s">
        <v>657</v>
      </c>
      <c r="D1711" s="204" t="s">
        <v>280</v>
      </c>
      <c r="E1711" s="204" t="s">
        <v>2562</v>
      </c>
      <c r="F1711" s="204"/>
      <c r="G1711" s="353" t="s">
        <v>589</v>
      </c>
      <c r="H1711" s="204" t="str">
        <f>IF(Tabela2[[#This Row],[Valor já contrado (matriz)]]=0,"Prevista","Em contratação")</f>
        <v>Prevista</v>
      </c>
      <c r="I1711" s="204" t="s">
        <v>2563</v>
      </c>
      <c r="J1711" s="204">
        <v>80</v>
      </c>
      <c r="K1711" s="210">
        <v>9000</v>
      </c>
      <c r="L1711" s="204" t="s">
        <v>141</v>
      </c>
      <c r="M1711" s="354" t="s">
        <v>582</v>
      </c>
      <c r="N1711" s="210">
        <f>IF(Tabela2[[#This Row],[Tipo]]="matriz",VLOOKUP(Tabela2[[#This Row],[N. de ordem]],Estatísticas!$A$66:$B$1048576,2,FALSE),"")</f>
        <v>0</v>
      </c>
    </row>
    <row r="1712" spans="2:14" ht="45.75" hidden="1">
      <c r="B1712" s="352">
        <v>623</v>
      </c>
      <c r="C1712" s="204" t="s">
        <v>657</v>
      </c>
      <c r="D1712" s="204" t="s">
        <v>280</v>
      </c>
      <c r="E1712" s="204" t="s">
        <v>2564</v>
      </c>
      <c r="F1712" s="204"/>
      <c r="G1712" s="353" t="s">
        <v>589</v>
      </c>
      <c r="H1712" s="204" t="str">
        <f>IF(Tabela2[[#This Row],[Valor já contrado (matriz)]]=0,"Prevista","Em contratação")</f>
        <v>Prevista</v>
      </c>
      <c r="I1712" s="204" t="s">
        <v>2565</v>
      </c>
      <c r="J1712" s="204">
        <v>1000</v>
      </c>
      <c r="K1712" s="210">
        <v>10000</v>
      </c>
      <c r="L1712" s="204" t="s">
        <v>112</v>
      </c>
      <c r="M1712" s="354" t="s">
        <v>582</v>
      </c>
      <c r="N1712" s="210">
        <f>IF(Tabela2[[#This Row],[Tipo]]="matriz",VLOOKUP(Tabela2[[#This Row],[N. de ordem]],Estatísticas!$A$66:$B$1048576,2,FALSE),"")</f>
        <v>0</v>
      </c>
    </row>
    <row r="1713" spans="2:14" ht="91.5" hidden="1">
      <c r="B1713" s="352">
        <v>624</v>
      </c>
      <c r="C1713" s="204" t="s">
        <v>657</v>
      </c>
      <c r="D1713" s="204" t="s">
        <v>280</v>
      </c>
      <c r="E1713" s="204" t="s">
        <v>2566</v>
      </c>
      <c r="F1713" s="204"/>
      <c r="G1713" s="353" t="s">
        <v>589</v>
      </c>
      <c r="H1713" s="204" t="str">
        <f>IF(Tabela2[[#This Row],[Valor já contrado (matriz)]]=0,"Prevista","Em contratação")</f>
        <v>Em contratação</v>
      </c>
      <c r="I1713" s="204" t="s">
        <v>2567</v>
      </c>
      <c r="J1713" s="204">
        <v>1030</v>
      </c>
      <c r="K1713" s="210">
        <v>50000</v>
      </c>
      <c r="L1713" s="204" t="s">
        <v>112</v>
      </c>
      <c r="M1713" s="354" t="s">
        <v>582</v>
      </c>
      <c r="N1713" s="210">
        <f>IF(Tabela2[[#This Row],[Tipo]]="matriz",VLOOKUP(Tabela2[[#This Row],[N. de ordem]],Estatísticas!$A$66:$B$1048576,2,FALSE),"")</f>
        <v>44150.07</v>
      </c>
    </row>
    <row r="1714" spans="2:14" ht="91.5" hidden="1">
      <c r="B1714" s="352">
        <v>624</v>
      </c>
      <c r="C1714" s="204" t="s">
        <v>657</v>
      </c>
      <c r="D1714" s="204" t="s">
        <v>280</v>
      </c>
      <c r="E1714" s="204" t="s">
        <v>2566</v>
      </c>
      <c r="F1714" s="204" t="s">
        <v>2568</v>
      </c>
      <c r="G1714" s="353" t="s">
        <v>605</v>
      </c>
      <c r="H1714" s="204" t="str">
        <f>IF(Tabela2[[#This Row],[Valor já contrado (matriz)]]=0,"Prevista","Em contratação")</f>
        <v>Em contratação</v>
      </c>
      <c r="I1714" s="204" t="s">
        <v>2567</v>
      </c>
      <c r="J1714" s="204">
        <v>161</v>
      </c>
      <c r="K1714" s="210">
        <v>1251.7</v>
      </c>
      <c r="L1714" s="204" t="s">
        <v>112</v>
      </c>
      <c r="M1714" s="354" t="s">
        <v>582</v>
      </c>
      <c r="N1714" s="210" t="str">
        <f>IF(Tabela2[[#This Row],[Tipo]]="matriz",VLOOKUP(Tabela2[[#This Row],[N. de ordem]],Estatísticas!$A$66:$B$1048576,2,FALSE),"")</f>
        <v/>
      </c>
    </row>
    <row r="1715" spans="2:14" ht="91.5" hidden="1">
      <c r="B1715" s="352">
        <v>624</v>
      </c>
      <c r="C1715" s="204" t="s">
        <v>657</v>
      </c>
      <c r="D1715" s="204" t="s">
        <v>280</v>
      </c>
      <c r="E1715" s="204" t="s">
        <v>2566</v>
      </c>
      <c r="F1715" s="204" t="s">
        <v>2569</v>
      </c>
      <c r="G1715" s="353" t="s">
        <v>605</v>
      </c>
      <c r="H1715" s="204" t="str">
        <f>IF(Tabela2[[#This Row],[Valor já contrado (matriz)]]=0,"Prevista","Em contratação")</f>
        <v>Em contratação</v>
      </c>
      <c r="I1715" s="204" t="s">
        <v>2567</v>
      </c>
      <c r="J1715" s="204">
        <v>24</v>
      </c>
      <c r="K1715" s="210">
        <v>697.76</v>
      </c>
      <c r="L1715" s="204" t="s">
        <v>112</v>
      </c>
      <c r="M1715" s="354" t="s">
        <v>582</v>
      </c>
      <c r="N1715" s="210" t="str">
        <f>IF(Tabela2[[#This Row],[Tipo]]="matriz",VLOOKUP(Tabela2[[#This Row],[N. de ordem]],Estatísticas!$A$66:$B$1048576,2,FALSE),"")</f>
        <v/>
      </c>
    </row>
    <row r="1716" spans="2:14" ht="91.5" hidden="1">
      <c r="B1716" s="352">
        <v>624</v>
      </c>
      <c r="C1716" s="204" t="s">
        <v>657</v>
      </c>
      <c r="D1716" s="204" t="s">
        <v>280</v>
      </c>
      <c r="E1716" s="204" t="s">
        <v>2566</v>
      </c>
      <c r="F1716" s="204" t="s">
        <v>2570</v>
      </c>
      <c r="G1716" s="353" t="s">
        <v>605</v>
      </c>
      <c r="H1716" s="204" t="str">
        <f>IF(Tabela2[[#This Row],[Valor já contrado (matriz)]]=0,"Prevista","Em contratação")</f>
        <v>Em contratação</v>
      </c>
      <c r="I1716" s="204" t="s">
        <v>2567</v>
      </c>
      <c r="J1716" s="204">
        <v>24</v>
      </c>
      <c r="K1716" s="210">
        <v>1601.07</v>
      </c>
      <c r="L1716" s="204" t="s">
        <v>112</v>
      </c>
      <c r="M1716" s="354" t="s">
        <v>582</v>
      </c>
      <c r="N1716" s="210" t="str">
        <f>IF(Tabela2[[#This Row],[Tipo]]="matriz",VLOOKUP(Tabela2[[#This Row],[N. de ordem]],Estatísticas!$A$66:$B$1048576,2,FALSE),"")</f>
        <v/>
      </c>
    </row>
    <row r="1717" spans="2:14" ht="91.5" hidden="1">
      <c r="B1717" s="352">
        <v>624</v>
      </c>
      <c r="C1717" s="204" t="s">
        <v>657</v>
      </c>
      <c r="D1717" s="204" t="s">
        <v>280</v>
      </c>
      <c r="E1717" s="204" t="s">
        <v>2566</v>
      </c>
      <c r="F1717" s="204" t="s">
        <v>2571</v>
      </c>
      <c r="G1717" s="353" t="s">
        <v>605</v>
      </c>
      <c r="H1717" s="204" t="str">
        <f>IF(Tabela2[[#This Row],[Valor já contrado (matriz)]]=0,"Prevista","Em contratação")</f>
        <v>Em contratação</v>
      </c>
      <c r="I1717" s="204" t="s">
        <v>2567</v>
      </c>
      <c r="J1717" s="204">
        <v>50</v>
      </c>
      <c r="K1717" s="210">
        <v>5650</v>
      </c>
      <c r="L1717" s="204" t="s">
        <v>112</v>
      </c>
      <c r="M1717" s="354" t="s">
        <v>582</v>
      </c>
      <c r="N1717" s="210" t="str">
        <f>IF(Tabela2[[#This Row],[Tipo]]="matriz",VLOOKUP(Tabela2[[#This Row],[N. de ordem]],Estatísticas!$A$66:$B$1048576,2,FALSE),"")</f>
        <v/>
      </c>
    </row>
    <row r="1718" spans="2:14" ht="91.5" hidden="1">
      <c r="B1718" s="352">
        <v>624</v>
      </c>
      <c r="C1718" s="204" t="s">
        <v>657</v>
      </c>
      <c r="D1718" s="204" t="s">
        <v>280</v>
      </c>
      <c r="E1718" s="204" t="s">
        <v>2566</v>
      </c>
      <c r="F1718" s="204" t="s">
        <v>2572</v>
      </c>
      <c r="G1718" s="353" t="s">
        <v>605</v>
      </c>
      <c r="H1718" s="204" t="str">
        <f>IF(Tabela2[[#This Row],[Valor já contrado (matriz)]]=0,"Prevista","Em contratação")</f>
        <v>Em contratação</v>
      </c>
      <c r="I1718" s="215" t="s">
        <v>2567</v>
      </c>
      <c r="J1718" s="204">
        <v>149</v>
      </c>
      <c r="K1718" s="210">
        <v>4931.01</v>
      </c>
      <c r="L1718" s="204" t="s">
        <v>112</v>
      </c>
      <c r="M1718" s="354" t="s">
        <v>582</v>
      </c>
      <c r="N1718" s="210" t="str">
        <f>IF(Tabela2[[#This Row],[Tipo]]="matriz",VLOOKUP(Tabela2[[#This Row],[N. de ordem]],Estatísticas!$A$66:$B$1048576,2,FALSE),"")</f>
        <v/>
      </c>
    </row>
    <row r="1719" spans="2:14" ht="91.5" hidden="1">
      <c r="B1719" s="352">
        <v>624</v>
      </c>
      <c r="C1719" s="204" t="s">
        <v>657</v>
      </c>
      <c r="D1719" s="204" t="s">
        <v>280</v>
      </c>
      <c r="E1719" s="204" t="s">
        <v>2566</v>
      </c>
      <c r="F1719" s="204" t="s">
        <v>2573</v>
      </c>
      <c r="G1719" s="353" t="s">
        <v>605</v>
      </c>
      <c r="H1719" s="204" t="str">
        <f>IF(Tabela2[[#This Row],[Valor já contrado (matriz)]]=0,"Prevista","Em contratação")</f>
        <v>Em contratação</v>
      </c>
      <c r="I1719" s="204" t="s">
        <v>2567</v>
      </c>
      <c r="J1719" s="204">
        <v>60</v>
      </c>
      <c r="K1719" s="210">
        <v>3475.15</v>
      </c>
      <c r="L1719" s="204" t="s">
        <v>112</v>
      </c>
      <c r="M1719" s="354" t="s">
        <v>582</v>
      </c>
      <c r="N1719" s="210" t="str">
        <f>IF(Tabela2[[#This Row],[Tipo]]="matriz",VLOOKUP(Tabela2[[#This Row],[N. de ordem]],Estatísticas!$A$66:$B$1048576,2,FALSE),"")</f>
        <v/>
      </c>
    </row>
    <row r="1720" spans="2:14" ht="91.5" hidden="1">
      <c r="B1720" s="352">
        <v>624</v>
      </c>
      <c r="C1720" s="204" t="s">
        <v>657</v>
      </c>
      <c r="D1720" s="204" t="s">
        <v>280</v>
      </c>
      <c r="E1720" s="204" t="s">
        <v>2566</v>
      </c>
      <c r="F1720" s="204" t="s">
        <v>2574</v>
      </c>
      <c r="G1720" s="353" t="s">
        <v>605</v>
      </c>
      <c r="H1720" s="204" t="str">
        <f>IF(Tabela2[[#This Row],[Valor já contrado (matriz)]]=0,"Prevista","Em contratação")</f>
        <v>Em contratação</v>
      </c>
      <c r="I1720" s="204" t="s">
        <v>2567</v>
      </c>
      <c r="J1720" s="213">
        <v>144</v>
      </c>
      <c r="K1720" s="214">
        <v>6472.09</v>
      </c>
      <c r="L1720" s="204" t="s">
        <v>112</v>
      </c>
      <c r="M1720" s="354" t="s">
        <v>582</v>
      </c>
      <c r="N1720" s="210" t="str">
        <f>IF(Tabela2[[#This Row],[Tipo]]="matriz",VLOOKUP(Tabela2[[#This Row],[N. de ordem]],Estatísticas!$A$66:$B$1048576,2,FALSE),"")</f>
        <v/>
      </c>
    </row>
    <row r="1721" spans="2:14" ht="91.5" hidden="1">
      <c r="B1721" s="352">
        <v>624</v>
      </c>
      <c r="C1721" s="204" t="s">
        <v>657</v>
      </c>
      <c r="D1721" s="204" t="s">
        <v>280</v>
      </c>
      <c r="E1721" s="204" t="s">
        <v>2566</v>
      </c>
      <c r="F1721" s="204" t="s">
        <v>2575</v>
      </c>
      <c r="G1721" s="353" t="s">
        <v>605</v>
      </c>
      <c r="H1721" s="204" t="str">
        <f>IF(Tabela2[[#This Row],[Valor já contrado (matriz)]]=0,"Prevista","Em contratação")</f>
        <v>Em contratação</v>
      </c>
      <c r="I1721" s="204" t="s">
        <v>2567</v>
      </c>
      <c r="J1721" s="204">
        <v>56</v>
      </c>
      <c r="K1721" s="210">
        <v>20071.29</v>
      </c>
      <c r="L1721" s="204" t="s">
        <v>112</v>
      </c>
      <c r="M1721" s="354" t="s">
        <v>582</v>
      </c>
      <c r="N1721" s="210" t="str">
        <f>IF(Tabela2[[#This Row],[Tipo]]="matriz",VLOOKUP(Tabela2[[#This Row],[N. de ordem]],Estatísticas!$A$66:$B$1048576,2,FALSE),"")</f>
        <v/>
      </c>
    </row>
    <row r="1722" spans="2:14" ht="76.5" hidden="1">
      <c r="B1722" s="352">
        <v>625</v>
      </c>
      <c r="C1722" s="204" t="s">
        <v>657</v>
      </c>
      <c r="D1722" s="204" t="s">
        <v>280</v>
      </c>
      <c r="E1722" s="204" t="s">
        <v>2576</v>
      </c>
      <c r="F1722" s="204"/>
      <c r="G1722" s="353" t="s">
        <v>589</v>
      </c>
      <c r="H1722" s="204" t="str">
        <f>IF(Tabela2[[#This Row],[Valor já contrado (matriz)]]=0,"Prevista","Em contratação")</f>
        <v>Em contratação</v>
      </c>
      <c r="I1722" s="204" t="s">
        <v>2577</v>
      </c>
      <c r="J1722" s="204">
        <v>800</v>
      </c>
      <c r="K1722" s="210">
        <v>8000</v>
      </c>
      <c r="L1722" s="204" t="s">
        <v>112</v>
      </c>
      <c r="M1722" s="354" t="s">
        <v>582</v>
      </c>
      <c r="N1722" s="210">
        <f>IF(Tabela2[[#This Row],[Tipo]]="matriz",VLOOKUP(Tabela2[[#This Row],[N. de ordem]],Estatísticas!$A$66:$B$1048576,2,FALSE),"")</f>
        <v>1796</v>
      </c>
    </row>
    <row r="1723" spans="2:14" ht="76.5" hidden="1">
      <c r="B1723" s="352">
        <v>625</v>
      </c>
      <c r="C1723" s="204" t="s">
        <v>657</v>
      </c>
      <c r="D1723" s="204" t="s">
        <v>280</v>
      </c>
      <c r="E1723" s="204" t="s">
        <v>2576</v>
      </c>
      <c r="F1723" s="204" t="s">
        <v>2578</v>
      </c>
      <c r="G1723" s="353" t="s">
        <v>605</v>
      </c>
      <c r="H1723" s="204" t="str">
        <f>IF(Tabela2[[#This Row],[Valor já contrado (matriz)]]=0,"Prevista","Em contratação")</f>
        <v>Em contratação</v>
      </c>
      <c r="I1723" s="204" t="s">
        <v>2577</v>
      </c>
      <c r="J1723" s="204">
        <v>5400</v>
      </c>
      <c r="K1723" s="210">
        <v>432</v>
      </c>
      <c r="L1723" s="204" t="s">
        <v>112</v>
      </c>
      <c r="M1723" s="354" t="s">
        <v>582</v>
      </c>
      <c r="N1723" s="210" t="str">
        <f>IF(Tabela2[[#This Row],[Tipo]]="matriz",VLOOKUP(Tabela2[[#This Row],[N. de ordem]],Estatísticas!$A$66:$B$1048576,2,FALSE),"")</f>
        <v/>
      </c>
    </row>
    <row r="1724" spans="2:14" ht="76.5" hidden="1">
      <c r="B1724" s="352">
        <v>625</v>
      </c>
      <c r="C1724" s="204" t="s">
        <v>657</v>
      </c>
      <c r="D1724" s="204" t="s">
        <v>280</v>
      </c>
      <c r="E1724" s="204" t="s">
        <v>2576</v>
      </c>
      <c r="F1724" s="204" t="s">
        <v>2579</v>
      </c>
      <c r="G1724" s="353" t="s">
        <v>605</v>
      </c>
      <c r="H1724" s="204" t="str">
        <f>IF(Tabela2[[#This Row],[Valor já contrado (matriz)]]=0,"Prevista","Em contratação")</f>
        <v>Em contratação</v>
      </c>
      <c r="I1724" s="204" t="s">
        <v>2577</v>
      </c>
      <c r="J1724" s="204">
        <v>15</v>
      </c>
      <c r="K1724" s="210">
        <v>730</v>
      </c>
      <c r="L1724" s="204" t="s">
        <v>112</v>
      </c>
      <c r="M1724" s="354" t="s">
        <v>582</v>
      </c>
      <c r="N1724" s="210" t="str">
        <f>IF(Tabela2[[#This Row],[Tipo]]="matriz",VLOOKUP(Tabela2[[#This Row],[N. de ordem]],Estatísticas!$A$66:$B$1048576,2,FALSE),"")</f>
        <v/>
      </c>
    </row>
    <row r="1725" spans="2:14" ht="76.5" hidden="1">
      <c r="B1725" s="352">
        <v>625</v>
      </c>
      <c r="C1725" s="204" t="s">
        <v>657</v>
      </c>
      <c r="D1725" s="204" t="s">
        <v>280</v>
      </c>
      <c r="E1725" s="204" t="s">
        <v>2576</v>
      </c>
      <c r="F1725" s="204" t="s">
        <v>2580</v>
      </c>
      <c r="G1725" s="353" t="s">
        <v>605</v>
      </c>
      <c r="H1725" s="204" t="str">
        <f>IF(Tabela2[[#This Row],[Valor já contrado (matriz)]]=0,"Prevista","Em contratação")</f>
        <v>Em contratação</v>
      </c>
      <c r="I1725" s="204" t="s">
        <v>2577</v>
      </c>
      <c r="J1725" s="204">
        <v>118</v>
      </c>
      <c r="K1725" s="210">
        <v>634</v>
      </c>
      <c r="L1725" s="204" t="s">
        <v>112</v>
      </c>
      <c r="M1725" s="354" t="s">
        <v>582</v>
      </c>
      <c r="N1725" s="210" t="str">
        <f>IF(Tabela2[[#This Row],[Tipo]]="matriz",VLOOKUP(Tabela2[[#This Row],[N. de ordem]],Estatísticas!$A$66:$B$1048576,2,FALSE),"")</f>
        <v/>
      </c>
    </row>
    <row r="1726" spans="2:14" ht="45.75" hidden="1">
      <c r="B1726" s="352">
        <v>626</v>
      </c>
      <c r="C1726" s="204" t="s">
        <v>657</v>
      </c>
      <c r="D1726" s="204" t="s">
        <v>280</v>
      </c>
      <c r="E1726" s="204" t="s">
        <v>2581</v>
      </c>
      <c r="F1726" s="204"/>
      <c r="G1726" s="353" t="s">
        <v>589</v>
      </c>
      <c r="H1726" s="204" t="str">
        <f>IF(Tabela2[[#This Row],[Valor já contrado (matriz)]]=0,"Prevista","Em contratação")</f>
        <v>Prevista</v>
      </c>
      <c r="I1726" s="204" t="s">
        <v>2513</v>
      </c>
      <c r="J1726" s="204">
        <v>3</v>
      </c>
      <c r="K1726" s="210">
        <v>1200</v>
      </c>
      <c r="L1726" s="204" t="s">
        <v>112</v>
      </c>
      <c r="M1726" s="354" t="s">
        <v>582</v>
      </c>
      <c r="N1726" s="210">
        <f>IF(Tabela2[[#This Row],[Tipo]]="matriz",VLOOKUP(Tabela2[[#This Row],[N. de ordem]],Estatísticas!$A$66:$B$1048576,2,FALSE),"")</f>
        <v>0</v>
      </c>
    </row>
    <row r="1727" spans="2:14" ht="45.75" hidden="1">
      <c r="B1727" s="352">
        <v>627</v>
      </c>
      <c r="C1727" s="204" t="s">
        <v>657</v>
      </c>
      <c r="D1727" s="204" t="s">
        <v>280</v>
      </c>
      <c r="E1727" s="204" t="s">
        <v>2582</v>
      </c>
      <c r="F1727" s="353"/>
      <c r="G1727" s="353" t="s">
        <v>589</v>
      </c>
      <c r="H1727" s="204" t="str">
        <f>IF(Tabela2[[#This Row],[Valor já contrado (matriz)]]=0,"Prevista","Em contratação")</f>
        <v>Em contratação</v>
      </c>
      <c r="I1727" s="204" t="s">
        <v>2583</v>
      </c>
      <c r="J1727" s="204">
        <v>1</v>
      </c>
      <c r="K1727" s="210">
        <v>5000</v>
      </c>
      <c r="L1727" s="204" t="s">
        <v>112</v>
      </c>
      <c r="M1727" s="354" t="s">
        <v>582</v>
      </c>
      <c r="N1727" s="210">
        <f>IF(Tabela2[[#This Row],[Tipo]]="matriz",VLOOKUP(Tabela2[[#This Row],[N. de ordem]],Estatísticas!$A$66:$B$1048576,2,FALSE),"")</f>
        <v>4091</v>
      </c>
    </row>
    <row r="1728" spans="2:14" ht="45.75" hidden="1">
      <c r="B1728" s="352">
        <v>627</v>
      </c>
      <c r="C1728" s="204" t="s">
        <v>657</v>
      </c>
      <c r="D1728" s="204" t="s">
        <v>280</v>
      </c>
      <c r="E1728" s="204" t="s">
        <v>2582</v>
      </c>
      <c r="F1728" s="353" t="s">
        <v>2584</v>
      </c>
      <c r="G1728" s="353" t="s">
        <v>605</v>
      </c>
      <c r="H1728" s="204" t="str">
        <f>IF(Tabela2[[#This Row],[Valor já contrado (matriz)]]=0,"Prevista","Em contratação")</f>
        <v>Em contratação</v>
      </c>
      <c r="I1728" s="204" t="s">
        <v>2583</v>
      </c>
      <c r="J1728" s="204">
        <v>2</v>
      </c>
      <c r="K1728" s="210">
        <v>4091</v>
      </c>
      <c r="L1728" s="204" t="s">
        <v>112</v>
      </c>
      <c r="M1728" s="354" t="s">
        <v>582</v>
      </c>
      <c r="N1728" s="210" t="str">
        <f>IF(Tabela2[[#This Row],[Tipo]]="matriz",VLOOKUP(Tabela2[[#This Row],[N. de ordem]],Estatísticas!$A$66:$B$1048576,2,FALSE),"")</f>
        <v/>
      </c>
    </row>
    <row r="1729" spans="2:14" ht="106.5" hidden="1">
      <c r="B1729" s="352">
        <v>628</v>
      </c>
      <c r="C1729" s="204" t="s">
        <v>657</v>
      </c>
      <c r="D1729" s="204" t="s">
        <v>280</v>
      </c>
      <c r="E1729" s="204" t="s">
        <v>2585</v>
      </c>
      <c r="F1729" s="204"/>
      <c r="G1729" s="353" t="s">
        <v>589</v>
      </c>
      <c r="H1729" s="204" t="str">
        <f>IF(Tabela2[[#This Row],[Valor já contrado (matriz)]]=0,"Prevista","Em contratação")</f>
        <v>Prevista</v>
      </c>
      <c r="I1729" s="204" t="s">
        <v>2586</v>
      </c>
      <c r="J1729" s="204">
        <v>30</v>
      </c>
      <c r="K1729" s="210">
        <v>10000</v>
      </c>
      <c r="L1729" s="204" t="s">
        <v>112</v>
      </c>
      <c r="M1729" s="354" t="s">
        <v>582</v>
      </c>
      <c r="N1729" s="210">
        <f>IF(Tabela2[[#This Row],[Tipo]]="matriz",VLOOKUP(Tabela2[[#This Row],[N. de ordem]],Estatísticas!$A$66:$B$1048576,2,FALSE),"")</f>
        <v>0</v>
      </c>
    </row>
    <row r="1730" spans="2:14" ht="106.5" hidden="1">
      <c r="B1730" s="353">
        <v>629</v>
      </c>
      <c r="C1730" s="204" t="s">
        <v>657</v>
      </c>
      <c r="D1730" s="204" t="s">
        <v>280</v>
      </c>
      <c r="E1730" s="204" t="s">
        <v>2587</v>
      </c>
      <c r="F1730" s="204"/>
      <c r="G1730" s="353" t="s">
        <v>589</v>
      </c>
      <c r="H1730" s="204" t="str">
        <f>IF(Tabela2[[#This Row],[Valor já contrado (matriz)]]=0,"Prevista","Em contratação")</f>
        <v>Prevista</v>
      </c>
      <c r="I1730" s="204" t="s">
        <v>2588</v>
      </c>
      <c r="J1730" s="204">
        <v>15</v>
      </c>
      <c r="K1730" s="210">
        <v>5000</v>
      </c>
      <c r="L1730" s="204" t="s">
        <v>112</v>
      </c>
      <c r="M1730" s="353" t="s">
        <v>582</v>
      </c>
      <c r="N1730" s="210">
        <f>IF(Tabela2[[#This Row],[Tipo]]="matriz",VLOOKUP(Tabela2[[#This Row],[N. de ordem]],Estatísticas!$A$66:$B$1048576,2,FALSE),"")</f>
        <v>0</v>
      </c>
    </row>
    <row r="1731" spans="2:14" ht="45.75" hidden="1">
      <c r="B1731" s="353">
        <v>630</v>
      </c>
      <c r="C1731" s="204" t="s">
        <v>657</v>
      </c>
      <c r="D1731" s="204" t="s">
        <v>280</v>
      </c>
      <c r="E1731" s="204" t="s">
        <v>2589</v>
      </c>
      <c r="F1731" s="204"/>
      <c r="G1731" s="353" t="s">
        <v>589</v>
      </c>
      <c r="H1731" s="204" t="str">
        <f>IF(Tabela2[[#This Row],[Valor já contrado (matriz)]]=0,"Prevista","Em contratação")</f>
        <v>Prevista</v>
      </c>
      <c r="I1731" s="204" t="s">
        <v>2590</v>
      </c>
      <c r="J1731" s="204">
        <v>15</v>
      </c>
      <c r="K1731" s="210">
        <v>6123</v>
      </c>
      <c r="L1731" s="204" t="s">
        <v>112</v>
      </c>
      <c r="M1731" s="353"/>
      <c r="N1731" s="210">
        <f>IF(Tabela2[[#This Row],[Tipo]]="matriz",VLOOKUP(Tabela2[[#This Row],[N. de ordem]],Estatísticas!$A$66:$B$1048576,2,FALSE),"")</f>
        <v>0</v>
      </c>
    </row>
    <row r="1732" spans="2:14" ht="45.75" hidden="1">
      <c r="B1732" s="352">
        <v>631</v>
      </c>
      <c r="C1732" s="204" t="s">
        <v>657</v>
      </c>
      <c r="D1732" s="204" t="s">
        <v>290</v>
      </c>
      <c r="E1732" s="204" t="s">
        <v>2591</v>
      </c>
      <c r="F1732" s="204"/>
      <c r="G1732" s="353" t="s">
        <v>589</v>
      </c>
      <c r="H1732" s="204" t="str">
        <f>IF(Tabela2[[#This Row],[Valor já contrado (matriz)]]=0,"Prevista","Em contratação")</f>
        <v>Prevista</v>
      </c>
      <c r="I1732" s="204" t="s">
        <v>2592</v>
      </c>
      <c r="J1732" s="204">
        <v>30</v>
      </c>
      <c r="K1732" s="210">
        <v>62000</v>
      </c>
      <c r="L1732" s="204" t="s">
        <v>112</v>
      </c>
      <c r="M1732" s="354" t="s">
        <v>582</v>
      </c>
      <c r="N1732" s="210">
        <f>IF(Tabela2[[#This Row],[Tipo]]="matriz",VLOOKUP(Tabela2[[#This Row],[N. de ordem]],Estatísticas!$A$66:$B$1048576,2,FALSE),"")</f>
        <v>0</v>
      </c>
    </row>
    <row r="1733" spans="2:14" ht="76.5" hidden="1">
      <c r="B1733" s="352">
        <v>632</v>
      </c>
      <c r="C1733" s="204" t="s">
        <v>657</v>
      </c>
      <c r="D1733" s="204" t="s">
        <v>290</v>
      </c>
      <c r="E1733" s="204" t="s">
        <v>2593</v>
      </c>
      <c r="F1733" s="204"/>
      <c r="G1733" s="353" t="s">
        <v>589</v>
      </c>
      <c r="H1733" s="204" t="str">
        <f>IF(Tabela2[[#This Row],[Valor já contrado (matriz)]]=0,"Prevista","Em contratação")</f>
        <v>Prevista</v>
      </c>
      <c r="I1733" s="204" t="s">
        <v>2594</v>
      </c>
      <c r="J1733" s="204">
        <v>1</v>
      </c>
      <c r="K1733" s="210">
        <v>5000</v>
      </c>
      <c r="L1733" s="204" t="s">
        <v>112</v>
      </c>
      <c r="M1733" s="354" t="s">
        <v>582</v>
      </c>
      <c r="N1733" s="210">
        <f>IF(Tabela2[[#This Row],[Tipo]]="matriz",VLOOKUP(Tabela2[[#This Row],[N. de ordem]],Estatísticas!$A$66:$B$1048576,2,FALSE),"")</f>
        <v>0</v>
      </c>
    </row>
    <row r="1734" spans="2:14" ht="244.5" hidden="1">
      <c r="B1734" s="352">
        <v>633</v>
      </c>
      <c r="C1734" s="204" t="s">
        <v>657</v>
      </c>
      <c r="D1734" s="204" t="s">
        <v>290</v>
      </c>
      <c r="E1734" s="204" t="s">
        <v>2595</v>
      </c>
      <c r="F1734" s="353"/>
      <c r="G1734" s="353" t="s">
        <v>589</v>
      </c>
      <c r="H1734" s="204" t="str">
        <f>IF(Tabela2[[#This Row],[Valor já contrado (matriz)]]=0,"Prevista","Em contratação")</f>
        <v>Em contratação</v>
      </c>
      <c r="I1734" s="204" t="s">
        <v>2596</v>
      </c>
      <c r="J1734" s="204" t="s">
        <v>2597</v>
      </c>
      <c r="K1734" s="210">
        <v>30000</v>
      </c>
      <c r="L1734" s="204" t="s">
        <v>112</v>
      </c>
      <c r="M1734" s="354" t="s">
        <v>582</v>
      </c>
      <c r="N1734" s="210">
        <f>IF(Tabela2[[#This Row],[Tipo]]="matriz",VLOOKUP(Tabela2[[#This Row],[N. de ordem]],Estatísticas!$A$66:$B$1048576,2,FALSE),"")</f>
        <v>7468.26</v>
      </c>
    </row>
    <row r="1735" spans="2:14" ht="244.5" hidden="1">
      <c r="B1735" s="352">
        <v>633</v>
      </c>
      <c r="C1735" s="204" t="s">
        <v>657</v>
      </c>
      <c r="D1735" s="204" t="s">
        <v>290</v>
      </c>
      <c r="E1735" s="204" t="s">
        <v>2595</v>
      </c>
      <c r="F1735" s="353" t="s">
        <v>2598</v>
      </c>
      <c r="G1735" s="353" t="s">
        <v>605</v>
      </c>
      <c r="H1735" s="204" t="str">
        <f>IF(Tabela2[[#This Row],[Valor já contrado (matriz)]]=0,"Prevista","Em contratação")</f>
        <v>Em contratação</v>
      </c>
      <c r="I1735" s="204" t="s">
        <v>2596</v>
      </c>
      <c r="J1735" s="204" t="s">
        <v>2597</v>
      </c>
      <c r="K1735" s="210">
        <v>7468.26</v>
      </c>
      <c r="L1735" s="204" t="s">
        <v>112</v>
      </c>
      <c r="M1735" s="354" t="s">
        <v>582</v>
      </c>
      <c r="N1735" s="210" t="str">
        <f>IF(Tabela2[[#This Row],[Tipo]]="matriz",VLOOKUP(Tabela2[[#This Row],[N. de ordem]],Estatísticas!$A$66:$B$1048576,2,FALSE),"")</f>
        <v/>
      </c>
    </row>
    <row r="1736" spans="2:14" ht="45.75" hidden="1">
      <c r="B1736" s="352">
        <v>634</v>
      </c>
      <c r="C1736" s="204" t="s">
        <v>657</v>
      </c>
      <c r="D1736" s="204" t="s">
        <v>290</v>
      </c>
      <c r="E1736" s="204" t="s">
        <v>2599</v>
      </c>
      <c r="F1736" s="204"/>
      <c r="G1736" s="353" t="s">
        <v>589</v>
      </c>
      <c r="H1736" s="204" t="str">
        <f>IF(Tabela2[[#This Row],[Valor já contrado (matriz)]]=0,"Prevista","Em contratação")</f>
        <v>Em contratação</v>
      </c>
      <c r="I1736" s="204" t="s">
        <v>2600</v>
      </c>
      <c r="J1736" s="204" t="s">
        <v>2601</v>
      </c>
      <c r="K1736" s="210">
        <v>7000</v>
      </c>
      <c r="L1736" s="204" t="s">
        <v>112</v>
      </c>
      <c r="M1736" s="354" t="s">
        <v>582</v>
      </c>
      <c r="N1736" s="210">
        <f>IF(Tabela2[[#This Row],[Tipo]]="matriz",VLOOKUP(Tabela2[[#This Row],[N. de ordem]],Estatísticas!$A$66:$B$1048576,2,FALSE),"")</f>
        <v>2800</v>
      </c>
    </row>
    <row r="1737" spans="2:14" ht="45.75" hidden="1">
      <c r="B1737" s="352">
        <v>634</v>
      </c>
      <c r="C1737" s="204" t="s">
        <v>657</v>
      </c>
      <c r="D1737" s="204" t="s">
        <v>290</v>
      </c>
      <c r="E1737" s="204" t="s">
        <v>2599</v>
      </c>
      <c r="F1737" s="204" t="s">
        <v>2602</v>
      </c>
      <c r="G1737" s="353" t="s">
        <v>605</v>
      </c>
      <c r="H1737" s="204" t="str">
        <f>IF(Tabela2[[#This Row],[Valor já contrado (matriz)]]=0,"Prevista","Em contratação")</f>
        <v>Em contratação</v>
      </c>
      <c r="I1737" s="204" t="s">
        <v>2600</v>
      </c>
      <c r="J1737" s="204" t="s">
        <v>2601</v>
      </c>
      <c r="K1737" s="210">
        <v>2800</v>
      </c>
      <c r="L1737" s="204" t="s">
        <v>112</v>
      </c>
      <c r="M1737" s="354" t="s">
        <v>582</v>
      </c>
      <c r="N1737" s="210" t="str">
        <f>IF(Tabela2[[#This Row],[Tipo]]="matriz",VLOOKUP(Tabela2[[#This Row],[N. de ordem]],Estatísticas!$A$66:$B$1048576,2,FALSE),"")</f>
        <v/>
      </c>
    </row>
    <row r="1738" spans="2:14" ht="167.25" hidden="1">
      <c r="B1738" s="352">
        <v>635</v>
      </c>
      <c r="C1738" s="204" t="s">
        <v>657</v>
      </c>
      <c r="D1738" s="204" t="s">
        <v>290</v>
      </c>
      <c r="E1738" s="204" t="s">
        <v>2603</v>
      </c>
      <c r="F1738" s="204"/>
      <c r="G1738" s="353" t="s">
        <v>589</v>
      </c>
      <c r="H1738" s="204" t="str">
        <f>IF(Tabela2[[#This Row],[Valor já contrado (matriz)]]=0,"Prevista","Em contratação")</f>
        <v>Prevista</v>
      </c>
      <c r="I1738" s="204" t="s">
        <v>2604</v>
      </c>
      <c r="J1738" s="213" t="s">
        <v>2605</v>
      </c>
      <c r="K1738" s="214">
        <v>25000</v>
      </c>
      <c r="L1738" s="204" t="s">
        <v>112</v>
      </c>
      <c r="M1738" s="354" t="s">
        <v>582</v>
      </c>
      <c r="N1738" s="210">
        <f>IF(Tabela2[[#This Row],[Tipo]]="matriz",VLOOKUP(Tabela2[[#This Row],[N. de ordem]],Estatísticas!$A$66:$B$1048576,2,FALSE),"")</f>
        <v>0</v>
      </c>
    </row>
    <row r="1739" spans="2:14" ht="106.5" hidden="1">
      <c r="B1739" s="352">
        <v>636</v>
      </c>
      <c r="C1739" s="204" t="s">
        <v>657</v>
      </c>
      <c r="D1739" s="204" t="s">
        <v>290</v>
      </c>
      <c r="E1739" s="204" t="s">
        <v>2606</v>
      </c>
      <c r="F1739" s="204"/>
      <c r="G1739" s="353" t="s">
        <v>589</v>
      </c>
      <c r="H1739" s="204" t="str">
        <f>IF(Tabela2[[#This Row],[Valor já contrado (matriz)]]=0,"Prevista","Em contratação")</f>
        <v>Em contratação</v>
      </c>
      <c r="I1739" s="204" t="s">
        <v>2607</v>
      </c>
      <c r="J1739" s="213" t="s">
        <v>2608</v>
      </c>
      <c r="K1739" s="214">
        <v>45000</v>
      </c>
      <c r="L1739" s="204" t="s">
        <v>112</v>
      </c>
      <c r="M1739" s="354" t="s">
        <v>582</v>
      </c>
      <c r="N1739" s="210">
        <f>IF(Tabela2[[#This Row],[Tipo]]="matriz",VLOOKUP(Tabela2[[#This Row],[N. de ordem]],Estatísticas!$A$66:$B$1048576,2,FALSE),"")</f>
        <v>3120</v>
      </c>
    </row>
    <row r="1740" spans="2:14" ht="106.5" hidden="1">
      <c r="B1740" s="352">
        <v>636</v>
      </c>
      <c r="C1740" s="204" t="s">
        <v>657</v>
      </c>
      <c r="D1740" s="204" t="s">
        <v>290</v>
      </c>
      <c r="E1740" s="204" t="s">
        <v>2606</v>
      </c>
      <c r="F1740" s="204" t="s">
        <v>2609</v>
      </c>
      <c r="G1740" s="353" t="s">
        <v>605</v>
      </c>
      <c r="H1740" s="204" t="str">
        <f>IF(Tabela2[[#This Row],[Valor já contrado (matriz)]]=0,"Prevista","Em contratação")</f>
        <v>Em contratação</v>
      </c>
      <c r="I1740" s="204" t="s">
        <v>2607</v>
      </c>
      <c r="J1740" s="213" t="s">
        <v>2608</v>
      </c>
      <c r="K1740" s="214">
        <v>3120</v>
      </c>
      <c r="L1740" s="204" t="s">
        <v>112</v>
      </c>
      <c r="M1740" s="354" t="s">
        <v>582</v>
      </c>
      <c r="N1740" s="210" t="str">
        <f>IF(Tabela2[[#This Row],[Tipo]]="matriz",VLOOKUP(Tabela2[[#This Row],[N. de ordem]],Estatísticas!$A$66:$B$1048576,2,FALSE),"")</f>
        <v/>
      </c>
    </row>
    <row r="1741" spans="2:14" ht="167.25" hidden="1">
      <c r="B1741" s="352">
        <v>637</v>
      </c>
      <c r="C1741" s="204" t="s">
        <v>657</v>
      </c>
      <c r="D1741" s="204" t="s">
        <v>290</v>
      </c>
      <c r="E1741" s="204" t="s">
        <v>2610</v>
      </c>
      <c r="F1741" s="204"/>
      <c r="G1741" s="353" t="s">
        <v>589</v>
      </c>
      <c r="H1741" s="204" t="str">
        <f>IF(Tabela2[[#This Row],[Valor já contrado (matriz)]]=0,"Prevista","Em contratação")</f>
        <v>Em contratação</v>
      </c>
      <c r="I1741" s="204" t="s">
        <v>2611</v>
      </c>
      <c r="J1741" s="204" t="s">
        <v>2612</v>
      </c>
      <c r="K1741" s="210">
        <v>15000</v>
      </c>
      <c r="L1741" s="204" t="s">
        <v>112</v>
      </c>
      <c r="M1741" s="354" t="s">
        <v>582</v>
      </c>
      <c r="N1741" s="210">
        <f>IF(Tabela2[[#This Row],[Tipo]]="matriz",VLOOKUP(Tabela2[[#This Row],[N. de ordem]],Estatísticas!$A$66:$B$1048576,2,FALSE),"")</f>
        <v>9160</v>
      </c>
    </row>
    <row r="1742" spans="2:14" ht="167.25" hidden="1">
      <c r="B1742" s="352">
        <v>637</v>
      </c>
      <c r="C1742" s="204" t="s">
        <v>657</v>
      </c>
      <c r="D1742" s="204" t="s">
        <v>290</v>
      </c>
      <c r="E1742" s="204" t="s">
        <v>2610</v>
      </c>
      <c r="F1742" s="204" t="s">
        <v>2613</v>
      </c>
      <c r="G1742" s="353" t="s">
        <v>605</v>
      </c>
      <c r="H1742" s="204" t="str">
        <f>IF(Tabela2[[#This Row],[Valor já contrado (matriz)]]=0,"Prevista","Em contratação")</f>
        <v>Em contratação</v>
      </c>
      <c r="I1742" s="204" t="s">
        <v>2611</v>
      </c>
      <c r="J1742" s="204" t="s">
        <v>2612</v>
      </c>
      <c r="K1742" s="210">
        <v>2200</v>
      </c>
      <c r="L1742" s="204" t="s">
        <v>112</v>
      </c>
      <c r="M1742" s="354" t="s">
        <v>582</v>
      </c>
      <c r="N1742" s="210" t="str">
        <f>IF(Tabela2[[#This Row],[Tipo]]="matriz",VLOOKUP(Tabela2[[#This Row],[N. de ordem]],Estatísticas!$A$66:$B$1048576,2,FALSE),"")</f>
        <v/>
      </c>
    </row>
    <row r="1743" spans="2:14" ht="167.25" hidden="1">
      <c r="B1743" s="352">
        <v>637</v>
      </c>
      <c r="C1743" s="204" t="s">
        <v>657</v>
      </c>
      <c r="D1743" s="204" t="s">
        <v>290</v>
      </c>
      <c r="E1743" s="204" t="s">
        <v>2610</v>
      </c>
      <c r="F1743" s="204" t="s">
        <v>2614</v>
      </c>
      <c r="G1743" s="353" t="s">
        <v>605</v>
      </c>
      <c r="H1743" s="204" t="str">
        <f>IF(Tabela2[[#This Row],[Valor já contrado (matriz)]]=0,"Prevista","Em contratação")</f>
        <v>Em contratação</v>
      </c>
      <c r="I1743" s="204" t="s">
        <v>2611</v>
      </c>
      <c r="J1743" s="213" t="s">
        <v>2615</v>
      </c>
      <c r="K1743" s="214">
        <v>6960</v>
      </c>
      <c r="L1743" s="204" t="s">
        <v>112</v>
      </c>
      <c r="M1743" s="354" t="s">
        <v>582</v>
      </c>
      <c r="N1743" s="210" t="str">
        <f>IF(Tabela2[[#This Row],[Tipo]]="matriz",VLOOKUP(Tabela2[[#This Row],[N. de ordem]],Estatísticas!$A$66:$B$1048576,2,FALSE),"")</f>
        <v/>
      </c>
    </row>
    <row r="1744" spans="2:14" ht="60.75" hidden="1">
      <c r="B1744" s="352">
        <v>638</v>
      </c>
      <c r="C1744" s="204" t="s">
        <v>657</v>
      </c>
      <c r="D1744" s="204" t="s">
        <v>290</v>
      </c>
      <c r="E1744" s="204" t="s">
        <v>2616</v>
      </c>
      <c r="F1744" s="204"/>
      <c r="G1744" s="353" t="s">
        <v>589</v>
      </c>
      <c r="H1744" s="204" t="str">
        <f>IF(Tabela2[[#This Row],[Valor já contrado (matriz)]]=0,"Prevista","Em contratação")</f>
        <v>Prevista</v>
      </c>
      <c r="I1744" s="204" t="s">
        <v>2617</v>
      </c>
      <c r="J1744" s="204" t="s">
        <v>460</v>
      </c>
      <c r="K1744" s="210">
        <v>62000</v>
      </c>
      <c r="L1744" s="204" t="s">
        <v>112</v>
      </c>
      <c r="M1744" s="354" t="s">
        <v>582</v>
      </c>
      <c r="N1744" s="210">
        <f>IF(Tabela2[[#This Row],[Tipo]]="matriz",VLOOKUP(Tabela2[[#This Row],[N. de ordem]],Estatísticas!$A$66:$B$1048576,2,FALSE),"")</f>
        <v>0</v>
      </c>
    </row>
    <row r="1745" spans="2:14" ht="137.25" hidden="1">
      <c r="B1745" s="352">
        <v>639</v>
      </c>
      <c r="C1745" s="204" t="s">
        <v>657</v>
      </c>
      <c r="D1745" s="204" t="s">
        <v>290</v>
      </c>
      <c r="E1745" s="204" t="s">
        <v>2618</v>
      </c>
      <c r="F1745" s="204"/>
      <c r="G1745" s="353" t="s">
        <v>589</v>
      </c>
      <c r="H1745" s="204" t="str">
        <f>IF(Tabela2[[#This Row],[Valor já contrado (matriz)]]=0,"Prevista","Em contratação")</f>
        <v>Prevista</v>
      </c>
      <c r="I1745" s="204" t="s">
        <v>2619</v>
      </c>
      <c r="J1745" s="204">
        <v>15</v>
      </c>
      <c r="K1745" s="210">
        <v>7000</v>
      </c>
      <c r="L1745" s="204" t="s">
        <v>112</v>
      </c>
      <c r="M1745" s="354" t="s">
        <v>582</v>
      </c>
      <c r="N1745" s="210">
        <f>IF(Tabela2[[#This Row],[Tipo]]="matriz",VLOOKUP(Tabela2[[#This Row],[N. de ordem]],Estatísticas!$A$66:$B$1048576,2,FALSE),"")</f>
        <v>0</v>
      </c>
    </row>
    <row r="1746" spans="2:14" ht="60.75" hidden="1">
      <c r="B1746" s="352">
        <v>640</v>
      </c>
      <c r="C1746" s="204" t="s">
        <v>657</v>
      </c>
      <c r="D1746" s="204" t="s">
        <v>290</v>
      </c>
      <c r="E1746" s="204" t="s">
        <v>2620</v>
      </c>
      <c r="F1746" s="204"/>
      <c r="G1746" s="353" t="s">
        <v>589</v>
      </c>
      <c r="H1746" s="204" t="str">
        <f>IF(Tabela2[[#This Row],[Valor já contrado (matriz)]]=0,"Prevista","Em contratação")</f>
        <v>Em contratação</v>
      </c>
      <c r="I1746" s="204" t="s">
        <v>2621</v>
      </c>
      <c r="J1746" s="204">
        <v>10</v>
      </c>
      <c r="K1746" s="210">
        <v>8000</v>
      </c>
      <c r="L1746" s="204" t="s">
        <v>112</v>
      </c>
      <c r="M1746" s="354" t="s">
        <v>582</v>
      </c>
      <c r="N1746" s="210">
        <f>IF(Tabela2[[#This Row],[Tipo]]="matriz",VLOOKUP(Tabela2[[#This Row],[N. de ordem]],Estatísticas!$A$66:$B$1048576,2,FALSE),"")</f>
        <v>11280</v>
      </c>
    </row>
    <row r="1747" spans="2:14" ht="60.75" hidden="1">
      <c r="B1747" s="352">
        <v>640</v>
      </c>
      <c r="C1747" s="204" t="s">
        <v>657</v>
      </c>
      <c r="D1747" s="204" t="s">
        <v>290</v>
      </c>
      <c r="E1747" s="204" t="s">
        <v>2620</v>
      </c>
      <c r="F1747" s="204" t="s">
        <v>2622</v>
      </c>
      <c r="G1747" s="353" t="s">
        <v>605</v>
      </c>
      <c r="H1747" s="204" t="str">
        <f>IF(Tabela2[[#This Row],[Valor já contrado (matriz)]]=0,"Prevista","Em contratação")</f>
        <v>Em contratação</v>
      </c>
      <c r="I1747" s="204" t="s">
        <v>2621</v>
      </c>
      <c r="J1747" s="204">
        <v>12</v>
      </c>
      <c r="K1747" s="210">
        <v>11280</v>
      </c>
      <c r="L1747" s="204" t="s">
        <v>112</v>
      </c>
      <c r="M1747" s="354" t="s">
        <v>582</v>
      </c>
      <c r="N1747" s="210" t="str">
        <f>IF(Tabela2[[#This Row],[Tipo]]="matriz",VLOOKUP(Tabela2[[#This Row],[N. de ordem]],Estatísticas!$A$66:$B$1048576,2,FALSE),"")</f>
        <v/>
      </c>
    </row>
    <row r="1748" spans="2:14" ht="76.5" hidden="1">
      <c r="B1748" s="352">
        <v>641</v>
      </c>
      <c r="C1748" s="204" t="s">
        <v>657</v>
      </c>
      <c r="D1748" s="204" t="s">
        <v>290</v>
      </c>
      <c r="E1748" s="204" t="s">
        <v>2623</v>
      </c>
      <c r="F1748" s="204"/>
      <c r="G1748" s="353" t="s">
        <v>589</v>
      </c>
      <c r="H1748" s="204" t="str">
        <f>IF(Tabela2[[#This Row],[Valor já contrado (matriz)]]=0,"Prevista","Em contratação")</f>
        <v>Prevista</v>
      </c>
      <c r="I1748" s="204" t="s">
        <v>2624</v>
      </c>
      <c r="J1748" s="204">
        <v>7</v>
      </c>
      <c r="K1748" s="210">
        <v>6000</v>
      </c>
      <c r="L1748" s="204" t="s">
        <v>112</v>
      </c>
      <c r="M1748" s="354" t="s">
        <v>582</v>
      </c>
      <c r="N1748" s="210">
        <f>IF(Tabela2[[#This Row],[Tipo]]="matriz",VLOOKUP(Tabela2[[#This Row],[N. de ordem]],Estatísticas!$A$66:$B$1048576,2,FALSE),"")</f>
        <v>0</v>
      </c>
    </row>
    <row r="1749" spans="2:14" ht="45.75" hidden="1">
      <c r="B1749" s="352">
        <v>642</v>
      </c>
      <c r="C1749" s="204" t="s">
        <v>657</v>
      </c>
      <c r="D1749" s="204" t="s">
        <v>290</v>
      </c>
      <c r="E1749" s="204" t="s">
        <v>2625</v>
      </c>
      <c r="F1749" s="204"/>
      <c r="G1749" s="353" t="s">
        <v>589</v>
      </c>
      <c r="H1749" s="204" t="str">
        <f>IF(Tabela2[[#This Row],[Valor já contrado (matriz)]]=0,"Prevista","Em contratação")</f>
        <v>Prevista</v>
      </c>
      <c r="I1749" s="204" t="s">
        <v>2626</v>
      </c>
      <c r="J1749" s="204">
        <v>5</v>
      </c>
      <c r="K1749" s="210">
        <v>8000</v>
      </c>
      <c r="L1749" s="204" t="s">
        <v>112</v>
      </c>
      <c r="M1749" s="354" t="s">
        <v>582</v>
      </c>
      <c r="N1749" s="210">
        <f>IF(Tabela2[[#This Row],[Tipo]]="matriz",VLOOKUP(Tabela2[[#This Row],[N. de ordem]],Estatísticas!$A$66:$B$1048576,2,FALSE),"")</f>
        <v>0</v>
      </c>
    </row>
    <row r="1750" spans="2:14" ht="167.25" hidden="1">
      <c r="B1750" s="352">
        <v>643</v>
      </c>
      <c r="C1750" s="204" t="s">
        <v>657</v>
      </c>
      <c r="D1750" s="204" t="s">
        <v>290</v>
      </c>
      <c r="E1750" s="204" t="s">
        <v>2627</v>
      </c>
      <c r="F1750" s="353"/>
      <c r="G1750" s="353" t="s">
        <v>589</v>
      </c>
      <c r="H1750" s="204" t="str">
        <f>IF(Tabela2[[#This Row],[Valor já contrado (matriz)]]=0,"Prevista","Em contratação")</f>
        <v>Prevista</v>
      </c>
      <c r="I1750" s="204" t="s">
        <v>2628</v>
      </c>
      <c r="J1750" s="213">
        <v>2</v>
      </c>
      <c r="K1750" s="214">
        <v>5000</v>
      </c>
      <c r="L1750" s="204" t="s">
        <v>112</v>
      </c>
      <c r="M1750" s="354" t="s">
        <v>582</v>
      </c>
      <c r="N1750" s="210">
        <f>IF(Tabela2[[#This Row],[Tipo]]="matriz",VLOOKUP(Tabela2[[#This Row],[N. de ordem]],Estatísticas!$A$66:$B$1048576,2,FALSE),"")</f>
        <v>0</v>
      </c>
    </row>
    <row r="1751" spans="2:14" ht="45.75" hidden="1">
      <c r="B1751" s="352">
        <v>644</v>
      </c>
      <c r="C1751" s="204" t="s">
        <v>657</v>
      </c>
      <c r="D1751" s="204" t="s">
        <v>290</v>
      </c>
      <c r="E1751" s="204" t="s">
        <v>2629</v>
      </c>
      <c r="F1751" s="353"/>
      <c r="G1751" s="353" t="s">
        <v>589</v>
      </c>
      <c r="H1751" s="204" t="str">
        <f>IF(Tabela2[[#This Row],[Valor já contrado (matriz)]]=0,"Prevista","Em contratação")</f>
        <v>Prevista</v>
      </c>
      <c r="I1751" s="204" t="s">
        <v>2630</v>
      </c>
      <c r="J1751" s="213">
        <v>8</v>
      </c>
      <c r="K1751" s="214">
        <v>5000</v>
      </c>
      <c r="L1751" s="204" t="s">
        <v>141</v>
      </c>
      <c r="M1751" s="354" t="s">
        <v>582</v>
      </c>
      <c r="N1751" s="210">
        <f>IF(Tabela2[[#This Row],[Tipo]]="matriz",VLOOKUP(Tabela2[[#This Row],[N. de ordem]],Estatísticas!$A$66:$B$1048576,2,FALSE),"")</f>
        <v>0</v>
      </c>
    </row>
    <row r="1752" spans="2:14" ht="106.5" hidden="1">
      <c r="B1752" s="352">
        <v>645</v>
      </c>
      <c r="C1752" s="204" t="s">
        <v>657</v>
      </c>
      <c r="D1752" s="204" t="s">
        <v>290</v>
      </c>
      <c r="E1752" s="204" t="s">
        <v>2631</v>
      </c>
      <c r="F1752" s="204"/>
      <c r="G1752" s="353" t="s">
        <v>589</v>
      </c>
      <c r="H1752" s="204" t="str">
        <f>IF(Tabela2[[#This Row],[Valor já contrado (matriz)]]=0,"Prevista","Em contratação")</f>
        <v>Prevista</v>
      </c>
      <c r="I1752" s="204" t="s">
        <v>2632</v>
      </c>
      <c r="J1752" s="204">
        <v>1</v>
      </c>
      <c r="K1752" s="210">
        <v>20000</v>
      </c>
      <c r="L1752" s="204" t="s">
        <v>112</v>
      </c>
      <c r="M1752" s="354" t="s">
        <v>582</v>
      </c>
      <c r="N1752" s="210">
        <f>IF(Tabela2[[#This Row],[Tipo]]="matriz",VLOOKUP(Tabela2[[#This Row],[N. de ordem]],Estatísticas!$A$66:$B$1048576,2,FALSE),"")</f>
        <v>0</v>
      </c>
    </row>
    <row r="1753" spans="2:14" ht="45.75" hidden="1">
      <c r="B1753" s="352">
        <v>646</v>
      </c>
      <c r="C1753" s="204" t="s">
        <v>657</v>
      </c>
      <c r="D1753" s="204" t="s">
        <v>290</v>
      </c>
      <c r="E1753" s="204" t="s">
        <v>2633</v>
      </c>
      <c r="F1753" s="204"/>
      <c r="G1753" s="353" t="s">
        <v>589</v>
      </c>
      <c r="H1753" s="204" t="str">
        <f>IF(Tabela2[[#This Row],[Valor já contrado (matriz)]]=0,"Prevista","Em contratação")</f>
        <v>Prevista</v>
      </c>
      <c r="I1753" s="204" t="s">
        <v>2634</v>
      </c>
      <c r="J1753" s="204">
        <v>1</v>
      </c>
      <c r="K1753" s="210">
        <v>62000</v>
      </c>
      <c r="L1753" s="204" t="s">
        <v>112</v>
      </c>
      <c r="M1753" s="354" t="s">
        <v>582</v>
      </c>
      <c r="N1753" s="210">
        <f>IF(Tabela2[[#This Row],[Tipo]]="matriz",VLOOKUP(Tabela2[[#This Row],[N. de ordem]],Estatísticas!$A$66:$B$1048576,2,FALSE),"")</f>
        <v>0</v>
      </c>
    </row>
    <row r="1754" spans="2:14" ht="91.5" hidden="1">
      <c r="B1754" s="352">
        <v>647</v>
      </c>
      <c r="C1754" s="204" t="s">
        <v>657</v>
      </c>
      <c r="D1754" s="204" t="s">
        <v>290</v>
      </c>
      <c r="E1754" s="204" t="s">
        <v>2635</v>
      </c>
      <c r="F1754" s="204"/>
      <c r="G1754" s="353" t="s">
        <v>589</v>
      </c>
      <c r="H1754" s="204" t="str">
        <f>IF(Tabela2[[#This Row],[Valor já contrado (matriz)]]=0,"Prevista","Em contratação")</f>
        <v>Em contratação</v>
      </c>
      <c r="I1754" s="204" t="s">
        <v>2636</v>
      </c>
      <c r="J1754" s="204">
        <v>10</v>
      </c>
      <c r="K1754" s="210">
        <v>62000</v>
      </c>
      <c r="L1754" s="204" t="s">
        <v>141</v>
      </c>
      <c r="M1754" s="354" t="s">
        <v>582</v>
      </c>
      <c r="N1754" s="210">
        <f>IF(Tabela2[[#This Row],[Tipo]]="matriz",VLOOKUP(Tabela2[[#This Row],[N. de ordem]],Estatísticas!$A$66:$B$1048576,2,FALSE),"")</f>
        <v>65491</v>
      </c>
    </row>
    <row r="1755" spans="2:14" ht="409.6" hidden="1">
      <c r="B1755" s="352">
        <v>647</v>
      </c>
      <c r="C1755" s="204" t="s">
        <v>2637</v>
      </c>
      <c r="D1755" s="204" t="s">
        <v>290</v>
      </c>
      <c r="E1755" s="204" t="s">
        <v>2638</v>
      </c>
      <c r="F1755" s="204" t="s">
        <v>2639</v>
      </c>
      <c r="G1755" s="353" t="s">
        <v>605</v>
      </c>
      <c r="H1755" s="204" t="s">
        <v>566</v>
      </c>
      <c r="I1755" s="204" t="s">
        <v>2640</v>
      </c>
      <c r="J1755" s="204">
        <v>2</v>
      </c>
      <c r="K1755" s="210">
        <v>9340</v>
      </c>
      <c r="L1755" s="204" t="s">
        <v>141</v>
      </c>
      <c r="M1755" s="354" t="s">
        <v>582</v>
      </c>
      <c r="N1755" s="61" t="str">
        <f>IF(Tabela2[[#This Row],[Tipo]]="matriz",VLOOKUP(Tabela2[[#This Row],[N. de ordem]],Estatísticas!$A$66:$B$1048576,2,FALSE),"")</f>
        <v/>
      </c>
    </row>
    <row r="1756" spans="2:14" ht="91.5" hidden="1">
      <c r="B1756" s="352">
        <v>647</v>
      </c>
      <c r="C1756" s="204" t="s">
        <v>657</v>
      </c>
      <c r="D1756" s="204" t="s">
        <v>290</v>
      </c>
      <c r="E1756" s="204" t="s">
        <v>2635</v>
      </c>
      <c r="F1756" s="204" t="s">
        <v>2641</v>
      </c>
      <c r="G1756" s="353" t="s">
        <v>605</v>
      </c>
      <c r="H1756" s="204" t="str">
        <f>IF(Tabela2[[#This Row],[Valor já contrado (matriz)]]=0,"Prevista","Em contratação")</f>
        <v>Em contratação</v>
      </c>
      <c r="I1756" s="204" t="s">
        <v>2636</v>
      </c>
      <c r="J1756" s="204">
        <v>9</v>
      </c>
      <c r="K1756" s="210">
        <v>56151</v>
      </c>
      <c r="L1756" s="204" t="s">
        <v>141</v>
      </c>
      <c r="M1756" s="354" t="s">
        <v>582</v>
      </c>
      <c r="N1756" s="210" t="str">
        <f>IF(Tabela2[[#This Row],[Tipo]]="matriz",VLOOKUP(Tabela2[[#This Row],[N. de ordem]],Estatísticas!$A$66:$B$1048576,2,FALSE),"")</f>
        <v/>
      </c>
    </row>
    <row r="1757" spans="2:14" ht="45.75" hidden="1">
      <c r="B1757" s="352">
        <v>648</v>
      </c>
      <c r="C1757" s="204" t="s">
        <v>657</v>
      </c>
      <c r="D1757" s="204" t="s">
        <v>290</v>
      </c>
      <c r="E1757" s="204" t="s">
        <v>2642</v>
      </c>
      <c r="F1757" s="204"/>
      <c r="G1757" s="353" t="s">
        <v>589</v>
      </c>
      <c r="H1757" s="219" t="str">
        <f>IF(Tabela2[[#This Row],[Valor já contrado (matriz)]]=0,"Prevista","Em contratação")</f>
        <v>Prevista</v>
      </c>
      <c r="I1757" s="215" t="s">
        <v>2643</v>
      </c>
      <c r="J1757" s="213">
        <v>300</v>
      </c>
      <c r="K1757" s="214">
        <v>62000</v>
      </c>
      <c r="L1757" s="204" t="s">
        <v>141</v>
      </c>
      <c r="M1757" s="354" t="s">
        <v>582</v>
      </c>
      <c r="N1757" s="210">
        <f>IF(Tabela2[[#This Row],[Tipo]]="matriz",VLOOKUP(Tabela2[[#This Row],[N. de ordem]],Estatísticas!$A$66:$B$1048576,2,FALSE),"")</f>
        <v>0</v>
      </c>
    </row>
    <row r="1758" spans="2:14" ht="45.75" hidden="1">
      <c r="B1758" s="352">
        <v>649</v>
      </c>
      <c r="C1758" s="204" t="s">
        <v>657</v>
      </c>
      <c r="D1758" s="204" t="s">
        <v>290</v>
      </c>
      <c r="E1758" s="204" t="s">
        <v>2644</v>
      </c>
      <c r="F1758" s="204"/>
      <c r="G1758" s="353" t="s">
        <v>589</v>
      </c>
      <c r="H1758" s="204" t="str">
        <f>IF(Tabela2[[#This Row],[Valor já contrado (matriz)]]=0,"Prevista","Em contratação")</f>
        <v>Prevista</v>
      </c>
      <c r="I1758" s="204" t="s">
        <v>2645</v>
      </c>
      <c r="J1758" s="204">
        <v>250</v>
      </c>
      <c r="K1758" s="210">
        <v>62000</v>
      </c>
      <c r="L1758" s="204" t="s">
        <v>141</v>
      </c>
      <c r="M1758" s="354" t="s">
        <v>582</v>
      </c>
      <c r="N1758" s="210">
        <f>IF(Tabela2[[#This Row],[Tipo]]="matriz",VLOOKUP(Tabela2[[#This Row],[N. de ordem]],Estatísticas!$A$66:$B$1048576,2,FALSE),"")</f>
        <v>0</v>
      </c>
    </row>
    <row r="1759" spans="2:14" ht="45.75" hidden="1">
      <c r="B1759" s="352">
        <v>650</v>
      </c>
      <c r="C1759" s="204" t="s">
        <v>657</v>
      </c>
      <c r="D1759" s="204" t="s">
        <v>290</v>
      </c>
      <c r="E1759" s="204" t="s">
        <v>2646</v>
      </c>
      <c r="F1759" s="204"/>
      <c r="G1759" s="353" t="s">
        <v>589</v>
      </c>
      <c r="H1759" s="204" t="str">
        <f>IF(Tabela2[[#This Row],[Valor já contrado (matriz)]]=0,"Prevista","Em contratação")</f>
        <v>Prevista</v>
      </c>
      <c r="I1759" s="204" t="s">
        <v>2645</v>
      </c>
      <c r="J1759" s="204">
        <v>250</v>
      </c>
      <c r="K1759" s="210">
        <v>62000</v>
      </c>
      <c r="L1759" s="204" t="s">
        <v>141</v>
      </c>
      <c r="M1759" s="354" t="s">
        <v>582</v>
      </c>
      <c r="N1759" s="210">
        <f>IF(Tabela2[[#This Row],[Tipo]]="matriz",VLOOKUP(Tabela2[[#This Row],[N. de ordem]],Estatísticas!$A$66:$B$1048576,2,FALSE),"")</f>
        <v>0</v>
      </c>
    </row>
    <row r="1760" spans="2:14" ht="45.75" hidden="1">
      <c r="B1760" s="352">
        <v>651</v>
      </c>
      <c r="C1760" s="204" t="s">
        <v>657</v>
      </c>
      <c r="D1760" s="204" t="s">
        <v>290</v>
      </c>
      <c r="E1760" s="204" t="s">
        <v>2647</v>
      </c>
      <c r="F1760" s="353"/>
      <c r="G1760" s="353" t="s">
        <v>589</v>
      </c>
      <c r="H1760" s="204" t="str">
        <f>IF(Tabela2[[#This Row],[Valor já contrado (matriz)]]=0,"Prevista","Em contratação")</f>
        <v>Em contratação</v>
      </c>
      <c r="I1760" s="204" t="s">
        <v>2648</v>
      </c>
      <c r="J1760" s="204">
        <v>15</v>
      </c>
      <c r="K1760" s="210">
        <v>62000</v>
      </c>
      <c r="L1760" s="204" t="s">
        <v>112</v>
      </c>
      <c r="M1760" s="354" t="s">
        <v>582</v>
      </c>
      <c r="N1760" s="210">
        <f>IF(Tabela2[[#This Row],[Tipo]]="matriz",VLOOKUP(Tabela2[[#This Row],[N. de ordem]],Estatísticas!$A$66:$B$1048576,2,FALSE),"")</f>
        <v>50416</v>
      </c>
    </row>
    <row r="1761" spans="2:14" ht="45.75" hidden="1">
      <c r="B1761" s="352">
        <v>651</v>
      </c>
      <c r="C1761" s="204" t="s">
        <v>657</v>
      </c>
      <c r="D1761" s="204" t="s">
        <v>290</v>
      </c>
      <c r="E1761" s="204" t="s">
        <v>2647</v>
      </c>
      <c r="F1761" s="353" t="s">
        <v>2649</v>
      </c>
      <c r="G1761" s="353" t="s">
        <v>605</v>
      </c>
      <c r="H1761" s="204" t="str">
        <f>IF(Tabela2[[#This Row],[Valor já contrado (matriz)]]=0,"Prevista","Em contratação")</f>
        <v>Em contratação</v>
      </c>
      <c r="I1761" s="204" t="s">
        <v>2648</v>
      </c>
      <c r="J1761" s="204">
        <v>2</v>
      </c>
      <c r="K1761" s="210">
        <v>50416</v>
      </c>
      <c r="L1761" s="204" t="s">
        <v>112</v>
      </c>
      <c r="M1761" s="354" t="s">
        <v>582</v>
      </c>
      <c r="N1761" s="210" t="str">
        <f>IF(Tabela2[[#This Row],[Tipo]]="matriz",VLOOKUP(Tabela2[[#This Row],[N. de ordem]],Estatísticas!$A$66:$B$1048576,2,FALSE),"")</f>
        <v/>
      </c>
    </row>
    <row r="1762" spans="2:14" ht="45.75" hidden="1">
      <c r="B1762" s="352">
        <v>652</v>
      </c>
      <c r="C1762" s="204" t="s">
        <v>657</v>
      </c>
      <c r="D1762" s="204" t="s">
        <v>290</v>
      </c>
      <c r="E1762" s="204" t="s">
        <v>2650</v>
      </c>
      <c r="F1762" s="204"/>
      <c r="G1762" s="353" t="s">
        <v>589</v>
      </c>
      <c r="H1762" s="204" t="str">
        <f>IF(Tabela2[[#This Row],[Valor já contrado (matriz)]]=0,"Prevista","Em contratação")</f>
        <v>Prevista</v>
      </c>
      <c r="I1762" s="204" t="s">
        <v>2648</v>
      </c>
      <c r="J1762" s="204">
        <v>200</v>
      </c>
      <c r="K1762" s="210">
        <v>62000</v>
      </c>
      <c r="L1762" s="204" t="s">
        <v>112</v>
      </c>
      <c r="M1762" s="354" t="s">
        <v>582</v>
      </c>
      <c r="N1762" s="210">
        <f>IF(Tabela2[[#This Row],[Tipo]]="matriz",VLOOKUP(Tabela2[[#This Row],[N. de ordem]],Estatísticas!$A$66:$B$1048576,2,FALSE),"")</f>
        <v>0</v>
      </c>
    </row>
    <row r="1763" spans="2:14" ht="45.75" hidden="1">
      <c r="B1763" s="352">
        <v>653</v>
      </c>
      <c r="C1763" s="204" t="s">
        <v>657</v>
      </c>
      <c r="D1763" s="204" t="s">
        <v>290</v>
      </c>
      <c r="E1763" s="204" t="s">
        <v>2651</v>
      </c>
      <c r="F1763" s="353"/>
      <c r="G1763" s="353" t="s">
        <v>589</v>
      </c>
      <c r="H1763" s="204" t="str">
        <f>IF(Tabela2[[#This Row],[Valor já contrado (matriz)]]=0,"Prevista","Em contratação")</f>
        <v>Prevista</v>
      </c>
      <c r="I1763" s="204" t="s">
        <v>2652</v>
      </c>
      <c r="J1763" s="204">
        <v>100</v>
      </c>
      <c r="K1763" s="210">
        <v>25000</v>
      </c>
      <c r="L1763" s="204" t="s">
        <v>112</v>
      </c>
      <c r="M1763" s="354" t="s">
        <v>582</v>
      </c>
      <c r="N1763" s="210">
        <f>IF(Tabela2[[#This Row],[Tipo]]="matriz",VLOOKUP(Tabela2[[#This Row],[N. de ordem]],Estatísticas!$A$66:$B$1048576,2,FALSE),"")</f>
        <v>0</v>
      </c>
    </row>
    <row r="1764" spans="2:14" ht="45.75" hidden="1">
      <c r="B1764" s="352">
        <v>654</v>
      </c>
      <c r="C1764" s="204" t="s">
        <v>657</v>
      </c>
      <c r="D1764" s="204" t="s">
        <v>290</v>
      </c>
      <c r="E1764" s="204" t="s">
        <v>2653</v>
      </c>
      <c r="F1764" s="204"/>
      <c r="G1764" s="353" t="s">
        <v>589</v>
      </c>
      <c r="H1764" s="204" t="str">
        <f>IF(Tabela2[[#This Row],[Valor já contrado (matriz)]]=0,"Prevista","Em contratação")</f>
        <v>Em contratação</v>
      </c>
      <c r="I1764" s="204" t="s">
        <v>2654</v>
      </c>
      <c r="J1764" s="204">
        <v>200</v>
      </c>
      <c r="K1764" s="210">
        <v>62000</v>
      </c>
      <c r="L1764" s="204" t="s">
        <v>112</v>
      </c>
      <c r="M1764" s="354" t="s">
        <v>582</v>
      </c>
      <c r="N1764" s="210">
        <f>IF(Tabela2[[#This Row],[Tipo]]="matriz",VLOOKUP(Tabela2[[#This Row],[N. de ordem]],Estatísticas!$A$66:$B$1048576,2,FALSE),"")</f>
        <v>1152</v>
      </c>
    </row>
    <row r="1765" spans="2:14" ht="45.75" hidden="1">
      <c r="B1765" s="352">
        <v>654</v>
      </c>
      <c r="C1765" s="204" t="s">
        <v>657</v>
      </c>
      <c r="D1765" s="204" t="s">
        <v>290</v>
      </c>
      <c r="E1765" s="204" t="s">
        <v>2653</v>
      </c>
      <c r="F1765" s="204" t="s">
        <v>2655</v>
      </c>
      <c r="G1765" s="353" t="s">
        <v>605</v>
      </c>
      <c r="H1765" s="204" t="str">
        <f>IF(Tabela2[[#This Row],[Valor já contrado (matriz)]]=0,"Prevista","Em contratação")</f>
        <v>Em contratação</v>
      </c>
      <c r="I1765" s="204" t="s">
        <v>2654</v>
      </c>
      <c r="J1765" s="204">
        <v>4</v>
      </c>
      <c r="K1765" s="210">
        <v>1152</v>
      </c>
      <c r="L1765" s="204" t="s">
        <v>112</v>
      </c>
      <c r="M1765" s="354" t="s">
        <v>582</v>
      </c>
      <c r="N1765" s="210" t="str">
        <f>IF(Tabela2[[#This Row],[Tipo]]="matriz",VLOOKUP(Tabela2[[#This Row],[N. de ordem]],Estatísticas!$A$66:$B$1048576,2,FALSE),"")</f>
        <v/>
      </c>
    </row>
    <row r="1766" spans="2:14" ht="45.75" hidden="1">
      <c r="B1766" s="352">
        <v>655</v>
      </c>
      <c r="C1766" s="204" t="s">
        <v>657</v>
      </c>
      <c r="D1766" s="204" t="s">
        <v>290</v>
      </c>
      <c r="E1766" s="204" t="s">
        <v>2656</v>
      </c>
      <c r="F1766" s="353"/>
      <c r="G1766" s="353" t="s">
        <v>589</v>
      </c>
      <c r="H1766" s="204" t="str">
        <f>IF(Tabela2[[#This Row],[Valor já contrado (matriz)]]=0,"Prevista","Em contratação")</f>
        <v>Em contratação</v>
      </c>
      <c r="I1766" s="204" t="s">
        <v>2657</v>
      </c>
      <c r="J1766" s="213">
        <v>15</v>
      </c>
      <c r="K1766" s="214">
        <v>62000</v>
      </c>
      <c r="L1766" s="204" t="s">
        <v>285</v>
      </c>
      <c r="M1766" s="354" t="s">
        <v>582</v>
      </c>
      <c r="N1766" s="210">
        <f>IF(Tabela2[[#This Row],[Tipo]]="matriz",VLOOKUP(Tabela2[[#This Row],[N. de ordem]],Estatísticas!$A$66:$B$1048576,2,FALSE),"")</f>
        <v>9009.2000000000007</v>
      </c>
    </row>
    <row r="1767" spans="2:14" ht="45.75" hidden="1">
      <c r="B1767" s="352">
        <v>655</v>
      </c>
      <c r="C1767" s="204" t="s">
        <v>657</v>
      </c>
      <c r="D1767" s="204" t="s">
        <v>290</v>
      </c>
      <c r="E1767" s="204" t="s">
        <v>2656</v>
      </c>
      <c r="F1767" s="353" t="s">
        <v>2658</v>
      </c>
      <c r="G1767" s="353" t="s">
        <v>605</v>
      </c>
      <c r="H1767" s="204" t="str">
        <f>IF(Tabela2[[#This Row],[Valor já contrado (matriz)]]=0,"Prevista","Em contratação")</f>
        <v>Em contratação</v>
      </c>
      <c r="I1767" s="204" t="s">
        <v>2657</v>
      </c>
      <c r="J1767" s="204">
        <v>4</v>
      </c>
      <c r="K1767" s="210">
        <v>9009.2000000000007</v>
      </c>
      <c r="L1767" s="204" t="s">
        <v>285</v>
      </c>
      <c r="M1767" s="354" t="s">
        <v>582</v>
      </c>
      <c r="N1767" s="210" t="str">
        <f>IF(Tabela2[[#This Row],[Tipo]]="matriz",VLOOKUP(Tabela2[[#This Row],[N. de ordem]],Estatísticas!$A$66:$B$1048576,2,FALSE),"")</f>
        <v/>
      </c>
    </row>
    <row r="1768" spans="2:14" ht="45.75" hidden="1">
      <c r="B1768" s="352">
        <v>656</v>
      </c>
      <c r="C1768" s="204" t="s">
        <v>657</v>
      </c>
      <c r="D1768" s="204" t="s">
        <v>290</v>
      </c>
      <c r="E1768" s="204" t="s">
        <v>2659</v>
      </c>
      <c r="F1768" s="204"/>
      <c r="G1768" s="353" t="s">
        <v>589</v>
      </c>
      <c r="H1768" s="204" t="str">
        <f>IF(Tabela2[[#This Row],[Valor já contrado (matriz)]]=0,"Prevista","Em contratação")</f>
        <v>Prevista</v>
      </c>
      <c r="I1768" s="204" t="s">
        <v>2660</v>
      </c>
      <c r="J1768" s="204">
        <v>300</v>
      </c>
      <c r="K1768" s="210">
        <v>62000</v>
      </c>
      <c r="L1768" s="204" t="s">
        <v>141</v>
      </c>
      <c r="M1768" s="354" t="s">
        <v>582</v>
      </c>
      <c r="N1768" s="210">
        <f>IF(Tabela2[[#This Row],[Tipo]]="matriz",VLOOKUP(Tabela2[[#This Row],[N. de ordem]],Estatísticas!$A$66:$B$1048576,2,FALSE),"")</f>
        <v>0</v>
      </c>
    </row>
    <row r="1769" spans="2:14" ht="45.75" hidden="1">
      <c r="B1769" s="352">
        <v>657</v>
      </c>
      <c r="C1769" s="204" t="s">
        <v>657</v>
      </c>
      <c r="D1769" s="204" t="s">
        <v>290</v>
      </c>
      <c r="E1769" s="204" t="s">
        <v>2661</v>
      </c>
      <c r="F1769" s="204"/>
      <c r="G1769" s="353" t="s">
        <v>589</v>
      </c>
      <c r="H1769" s="204" t="str">
        <f>IF(Tabela2[[#This Row],[Valor já contrado (matriz)]]=0,"Prevista","Em contratação")</f>
        <v>Prevista</v>
      </c>
      <c r="I1769" s="204" t="s">
        <v>2662</v>
      </c>
      <c r="J1769" s="204">
        <v>60</v>
      </c>
      <c r="K1769" s="210">
        <v>62000</v>
      </c>
      <c r="L1769" s="204" t="s">
        <v>141</v>
      </c>
      <c r="M1769" s="354" t="s">
        <v>582</v>
      </c>
      <c r="N1769" s="210">
        <f>IF(Tabela2[[#This Row],[Tipo]]="matriz",VLOOKUP(Tabela2[[#This Row],[N. de ordem]],Estatísticas!$A$66:$B$1048576,2,FALSE),"")</f>
        <v>0</v>
      </c>
    </row>
    <row r="1770" spans="2:14" ht="45.75" hidden="1">
      <c r="B1770" s="352">
        <v>658</v>
      </c>
      <c r="C1770" s="204" t="s">
        <v>657</v>
      </c>
      <c r="D1770" s="204" t="s">
        <v>290</v>
      </c>
      <c r="E1770" s="204" t="s">
        <v>2663</v>
      </c>
      <c r="F1770" s="204"/>
      <c r="G1770" s="353" t="s">
        <v>589</v>
      </c>
      <c r="H1770" s="204" t="str">
        <f>IF(Tabela2[[#This Row],[Valor já contrado (matriz)]]=0,"Prevista","Em contratação")</f>
        <v>Prevista</v>
      </c>
      <c r="I1770" s="204" t="s">
        <v>2664</v>
      </c>
      <c r="J1770" s="204">
        <v>40</v>
      </c>
      <c r="K1770" s="210">
        <v>62000</v>
      </c>
      <c r="L1770" s="204" t="s">
        <v>141</v>
      </c>
      <c r="M1770" s="354" t="s">
        <v>582</v>
      </c>
      <c r="N1770" s="210">
        <f>IF(Tabela2[[#This Row],[Tipo]]="matriz",VLOOKUP(Tabela2[[#This Row],[N. de ordem]],Estatísticas!$A$66:$B$1048576,2,FALSE),"")</f>
        <v>0</v>
      </c>
    </row>
    <row r="1771" spans="2:14" ht="45.75" hidden="1">
      <c r="B1771" s="352">
        <v>659</v>
      </c>
      <c r="C1771" s="204" t="s">
        <v>657</v>
      </c>
      <c r="D1771" s="204" t="s">
        <v>290</v>
      </c>
      <c r="E1771" s="204" t="s">
        <v>2665</v>
      </c>
      <c r="F1771" s="204"/>
      <c r="G1771" s="353" t="s">
        <v>589</v>
      </c>
      <c r="H1771" s="204" t="str">
        <f>IF(Tabela2[[#This Row],[Valor já contrado (matriz)]]=0,"Prevista","Em contratação")</f>
        <v>Prevista</v>
      </c>
      <c r="I1771" s="204" t="s">
        <v>2662</v>
      </c>
      <c r="J1771" s="204">
        <v>40</v>
      </c>
      <c r="K1771" s="210">
        <v>62000</v>
      </c>
      <c r="L1771" s="204" t="s">
        <v>141</v>
      </c>
      <c r="M1771" s="354" t="s">
        <v>582</v>
      </c>
      <c r="N1771" s="210">
        <f>IF(Tabela2[[#This Row],[Tipo]]="matriz",VLOOKUP(Tabela2[[#This Row],[N. de ordem]],Estatísticas!$A$66:$B$1048576,2,FALSE),"")</f>
        <v>0</v>
      </c>
    </row>
    <row r="1772" spans="2:14" ht="45.75" hidden="1">
      <c r="B1772" s="352">
        <v>660</v>
      </c>
      <c r="C1772" s="204" t="s">
        <v>657</v>
      </c>
      <c r="D1772" s="204" t="s">
        <v>290</v>
      </c>
      <c r="E1772" s="204" t="s">
        <v>2666</v>
      </c>
      <c r="F1772" s="204"/>
      <c r="G1772" s="353" t="s">
        <v>589</v>
      </c>
      <c r="H1772" s="204" t="str">
        <f>IF(Tabela2[[#This Row],[Valor já contrado (matriz)]]=0,"Prevista","Em contratação")</f>
        <v>Em contratação</v>
      </c>
      <c r="I1772" s="204" t="s">
        <v>2662</v>
      </c>
      <c r="J1772" s="204">
        <v>50</v>
      </c>
      <c r="K1772" s="210">
        <v>50000</v>
      </c>
      <c r="L1772" s="204" t="s">
        <v>141</v>
      </c>
      <c r="M1772" s="354" t="s">
        <v>582</v>
      </c>
      <c r="N1772" s="210">
        <f>IF(Tabela2[[#This Row],[Tipo]]="matriz",VLOOKUP(Tabela2[[#This Row],[N. de ordem]],Estatísticas!$A$66:$B$1048576,2,FALSE),"")</f>
        <v>8690.25</v>
      </c>
    </row>
    <row r="1773" spans="2:14" ht="45.75" hidden="1">
      <c r="B1773" s="352">
        <v>660</v>
      </c>
      <c r="C1773" s="204" t="s">
        <v>657</v>
      </c>
      <c r="D1773" s="204" t="s">
        <v>290</v>
      </c>
      <c r="E1773" s="204" t="s">
        <v>2666</v>
      </c>
      <c r="F1773" s="204" t="s">
        <v>2667</v>
      </c>
      <c r="G1773" s="353" t="s">
        <v>605</v>
      </c>
      <c r="H1773" s="204" t="str">
        <f>IF(Tabela2[[#This Row],[Valor já contrado (matriz)]]=0,"Prevista","Em contratação")</f>
        <v>Em contratação</v>
      </c>
      <c r="I1773" s="204" t="s">
        <v>2662</v>
      </c>
      <c r="J1773" s="204">
        <v>10</v>
      </c>
      <c r="K1773" s="210">
        <v>1070</v>
      </c>
      <c r="L1773" s="204" t="s">
        <v>141</v>
      </c>
      <c r="M1773" s="354" t="s">
        <v>582</v>
      </c>
      <c r="N1773" s="210" t="str">
        <f>IF(Tabela2[[#This Row],[Tipo]]="matriz",VLOOKUP(Tabela2[[#This Row],[N. de ordem]],Estatísticas!$A$66:$B$1048576,2,FALSE),"")</f>
        <v/>
      </c>
    </row>
    <row r="1774" spans="2:14" ht="45.75" hidden="1">
      <c r="B1774" s="352">
        <v>660</v>
      </c>
      <c r="C1774" s="204" t="s">
        <v>657</v>
      </c>
      <c r="D1774" s="204" t="s">
        <v>290</v>
      </c>
      <c r="E1774" s="213" t="s">
        <v>2666</v>
      </c>
      <c r="F1774" s="211" t="s">
        <v>2668</v>
      </c>
      <c r="G1774" s="353" t="s">
        <v>605</v>
      </c>
      <c r="H1774" s="204" t="str">
        <f>IF(Tabela2[[#This Row],[Valor já contrado (matriz)]]=0,"Prevista","Em contratação")</f>
        <v>Em contratação</v>
      </c>
      <c r="I1774" s="215" t="s">
        <v>2662</v>
      </c>
      <c r="J1774" s="213">
        <v>20</v>
      </c>
      <c r="K1774" s="214">
        <v>5260</v>
      </c>
      <c r="L1774" s="204" t="s">
        <v>141</v>
      </c>
      <c r="M1774" s="354" t="s">
        <v>582</v>
      </c>
      <c r="N1774" s="210" t="str">
        <f>IF(Tabela2[[#This Row],[Tipo]]="matriz",VLOOKUP(Tabela2[[#This Row],[N. de ordem]],Estatísticas!$A$66:$B$1048576,2,FALSE),"")</f>
        <v/>
      </c>
    </row>
    <row r="1775" spans="2:14" ht="45.75" hidden="1">
      <c r="B1775" s="352">
        <v>660</v>
      </c>
      <c r="C1775" s="204" t="s">
        <v>657</v>
      </c>
      <c r="D1775" s="204" t="s">
        <v>290</v>
      </c>
      <c r="E1775" s="204" t="s">
        <v>2666</v>
      </c>
      <c r="F1775" s="204" t="s">
        <v>2669</v>
      </c>
      <c r="G1775" s="353" t="s">
        <v>605</v>
      </c>
      <c r="H1775" s="204" t="str">
        <f>IF(Tabela2[[#This Row],[Valor já contrado (matriz)]]=0,"Prevista","Em contratação")</f>
        <v>Em contratação</v>
      </c>
      <c r="I1775" s="204" t="s">
        <v>2662</v>
      </c>
      <c r="J1775" s="204">
        <v>15</v>
      </c>
      <c r="K1775" s="210">
        <v>2360.25</v>
      </c>
      <c r="L1775" s="204" t="s">
        <v>141</v>
      </c>
      <c r="M1775" s="354" t="s">
        <v>582</v>
      </c>
      <c r="N1775" s="210" t="str">
        <f>IF(Tabela2[[#This Row],[Tipo]]="matriz",VLOOKUP(Tabela2[[#This Row],[N. de ordem]],Estatísticas!$A$66:$B$1048576,2,FALSE),"")</f>
        <v/>
      </c>
    </row>
    <row r="1776" spans="2:14" ht="76.5" hidden="1">
      <c r="B1776" s="352">
        <v>661</v>
      </c>
      <c r="C1776" s="204" t="s">
        <v>657</v>
      </c>
      <c r="D1776" s="204" t="s">
        <v>290</v>
      </c>
      <c r="E1776" s="204" t="s">
        <v>2670</v>
      </c>
      <c r="F1776" s="204"/>
      <c r="G1776" s="353" t="s">
        <v>589</v>
      </c>
      <c r="H1776" s="204" t="str">
        <f>IF(Tabela2[[#This Row],[Valor já contrado (matriz)]]=0,"Prevista","Em contratação")</f>
        <v>Em contratação</v>
      </c>
      <c r="I1776" s="204" t="s">
        <v>2662</v>
      </c>
      <c r="J1776" s="204">
        <v>700</v>
      </c>
      <c r="K1776" s="210">
        <v>62000</v>
      </c>
      <c r="L1776" s="204" t="s">
        <v>141</v>
      </c>
      <c r="M1776" s="354" t="s">
        <v>582</v>
      </c>
      <c r="N1776" s="210">
        <f>IF(Tabela2[[#This Row],[Tipo]]="matriz",VLOOKUP(Tabela2[[#This Row],[N. de ordem]],Estatísticas!$A$66:$B$1048576,2,FALSE),"")</f>
        <v>168108.38</v>
      </c>
    </row>
    <row r="1777" spans="2:14" ht="76.5" hidden="1">
      <c r="B1777" s="352">
        <v>661</v>
      </c>
      <c r="C1777" s="204" t="s">
        <v>657</v>
      </c>
      <c r="D1777" s="204" t="s">
        <v>290</v>
      </c>
      <c r="E1777" s="213" t="s">
        <v>2670</v>
      </c>
      <c r="F1777" s="211" t="s">
        <v>2671</v>
      </c>
      <c r="G1777" s="353" t="s">
        <v>605</v>
      </c>
      <c r="H1777" s="204" t="str">
        <f>IF(Tabela2[[#This Row],[Valor já contrado (matriz)]]=0,"Prevista","Em contratação")</f>
        <v>Em contratação</v>
      </c>
      <c r="I1777" s="215" t="s">
        <v>2662</v>
      </c>
      <c r="J1777" s="213">
        <v>120</v>
      </c>
      <c r="K1777" s="214">
        <v>8434.5</v>
      </c>
      <c r="L1777" s="204" t="s">
        <v>141</v>
      </c>
      <c r="M1777" s="354" t="s">
        <v>582</v>
      </c>
      <c r="N1777" s="210" t="str">
        <f>IF(Tabela2[[#This Row],[Tipo]]="matriz",VLOOKUP(Tabela2[[#This Row],[N. de ordem]],Estatísticas!$A$66:$B$1048576,2,FALSE),"")</f>
        <v/>
      </c>
    </row>
    <row r="1778" spans="2:14" ht="76.5" hidden="1">
      <c r="B1778" s="352">
        <v>661</v>
      </c>
      <c r="C1778" s="204" t="s">
        <v>657</v>
      </c>
      <c r="D1778" s="204" t="s">
        <v>290</v>
      </c>
      <c r="E1778" s="213" t="s">
        <v>2670</v>
      </c>
      <c r="F1778" s="211" t="s">
        <v>2672</v>
      </c>
      <c r="G1778" s="353" t="s">
        <v>605</v>
      </c>
      <c r="H1778" s="204" t="str">
        <f>IF(Tabela2[[#This Row],[Valor já contrado (matriz)]]=0,"Prevista","Em contratação")</f>
        <v>Em contratação</v>
      </c>
      <c r="I1778" s="215" t="s">
        <v>2662</v>
      </c>
      <c r="J1778" s="213">
        <v>20</v>
      </c>
      <c r="K1778" s="214">
        <v>15980</v>
      </c>
      <c r="L1778" s="204" t="s">
        <v>141</v>
      </c>
      <c r="M1778" s="354" t="s">
        <v>582</v>
      </c>
      <c r="N1778" s="210" t="str">
        <f>IF(Tabela2[[#This Row],[Tipo]]="matriz",VLOOKUP(Tabela2[[#This Row],[N. de ordem]],Estatísticas!$A$66:$B$1048576,2,FALSE),"")</f>
        <v/>
      </c>
    </row>
    <row r="1779" spans="2:14" ht="76.5" hidden="1">
      <c r="B1779" s="352">
        <v>661</v>
      </c>
      <c r="C1779" s="204" t="s">
        <v>657</v>
      </c>
      <c r="D1779" s="204" t="s">
        <v>290</v>
      </c>
      <c r="E1779" s="204" t="s">
        <v>2670</v>
      </c>
      <c r="F1779" s="204" t="s">
        <v>2673</v>
      </c>
      <c r="G1779" s="353" t="s">
        <v>605</v>
      </c>
      <c r="H1779" s="204" t="str">
        <f>IF(Tabela2[[#This Row],[Valor já contrado (matriz)]]=0,"Prevista","Em contratação")</f>
        <v>Em contratação</v>
      </c>
      <c r="I1779" s="204" t="s">
        <v>2662</v>
      </c>
      <c r="J1779" s="213">
        <v>20</v>
      </c>
      <c r="K1779" s="214">
        <v>32480</v>
      </c>
      <c r="L1779" s="204" t="s">
        <v>141</v>
      </c>
      <c r="M1779" s="354" t="s">
        <v>582</v>
      </c>
      <c r="N1779" s="210" t="str">
        <f>IF(Tabela2[[#This Row],[Tipo]]="matriz",VLOOKUP(Tabela2[[#This Row],[N. de ordem]],Estatísticas!$A$66:$B$1048576,2,FALSE),"")</f>
        <v/>
      </c>
    </row>
    <row r="1780" spans="2:14" ht="76.5" hidden="1">
      <c r="B1780" s="352">
        <v>661</v>
      </c>
      <c r="C1780" s="204" t="s">
        <v>657</v>
      </c>
      <c r="D1780" s="204" t="s">
        <v>290</v>
      </c>
      <c r="E1780" s="204" t="s">
        <v>2670</v>
      </c>
      <c r="F1780" s="204" t="s">
        <v>2674</v>
      </c>
      <c r="G1780" s="353" t="s">
        <v>605</v>
      </c>
      <c r="H1780" s="204" t="str">
        <f>IF(Tabela2[[#This Row],[Valor já contrado (matriz)]]=0,"Prevista","Em contratação")</f>
        <v>Em contratação</v>
      </c>
      <c r="I1780" s="204" t="s">
        <v>2662</v>
      </c>
      <c r="J1780" s="204">
        <v>4</v>
      </c>
      <c r="K1780" s="210">
        <v>2725.92</v>
      </c>
      <c r="L1780" s="204" t="s">
        <v>141</v>
      </c>
      <c r="M1780" s="354" t="s">
        <v>582</v>
      </c>
      <c r="N1780" s="210" t="str">
        <f>IF(Tabela2[[#This Row],[Tipo]]="matriz",VLOOKUP(Tabela2[[#This Row],[N. de ordem]],Estatísticas!$A$66:$B$1048576,2,FALSE),"")</f>
        <v/>
      </c>
    </row>
    <row r="1781" spans="2:14" ht="76.5" hidden="1">
      <c r="B1781" s="352">
        <v>661</v>
      </c>
      <c r="C1781" s="204" t="s">
        <v>657</v>
      </c>
      <c r="D1781" s="204" t="s">
        <v>290</v>
      </c>
      <c r="E1781" s="204" t="s">
        <v>2670</v>
      </c>
      <c r="F1781" s="204" t="s">
        <v>2675</v>
      </c>
      <c r="G1781" s="353" t="s">
        <v>605</v>
      </c>
      <c r="H1781" s="204" t="str">
        <f>IF(Tabela2[[#This Row],[Valor já contrado (matriz)]]=0,"Prevista","Em contratação")</f>
        <v>Em contratação</v>
      </c>
      <c r="I1781" s="204" t="s">
        <v>2662</v>
      </c>
      <c r="J1781" s="204">
        <v>2</v>
      </c>
      <c r="K1781" s="210">
        <v>839</v>
      </c>
      <c r="L1781" s="204" t="s">
        <v>141</v>
      </c>
      <c r="M1781" s="354" t="s">
        <v>582</v>
      </c>
      <c r="N1781" s="210" t="str">
        <f>IF(Tabela2[[#This Row],[Tipo]]="matriz",VLOOKUP(Tabela2[[#This Row],[N. de ordem]],Estatísticas!$A$66:$B$1048576,2,FALSE),"")</f>
        <v/>
      </c>
    </row>
    <row r="1782" spans="2:14" ht="76.5" hidden="1">
      <c r="B1782" s="352">
        <v>661</v>
      </c>
      <c r="C1782" s="204" t="s">
        <v>657</v>
      </c>
      <c r="D1782" s="204" t="s">
        <v>290</v>
      </c>
      <c r="E1782" s="204" t="s">
        <v>2670</v>
      </c>
      <c r="F1782" s="234" t="s">
        <v>2676</v>
      </c>
      <c r="G1782" s="353" t="s">
        <v>605</v>
      </c>
      <c r="H1782" s="204" t="str">
        <f>IF(Tabela2[[#This Row],[Valor já contrado (matriz)]]=0,"Prevista","Em contratação")</f>
        <v>Em contratação</v>
      </c>
      <c r="I1782" s="204" t="s">
        <v>2662</v>
      </c>
      <c r="J1782" s="204">
        <v>20</v>
      </c>
      <c r="K1782" s="210">
        <v>45500</v>
      </c>
      <c r="L1782" s="204" t="s">
        <v>141</v>
      </c>
      <c r="M1782" s="354" t="s">
        <v>582</v>
      </c>
      <c r="N1782" s="210" t="str">
        <f>IF(Tabela2[[#This Row],[Tipo]]="matriz",VLOOKUP(Tabela2[[#This Row],[N. de ordem]],Estatísticas!$A$66:$B$1048576,2,FALSE),"")</f>
        <v/>
      </c>
    </row>
    <row r="1783" spans="2:14" ht="76.5" hidden="1">
      <c r="B1783" s="352">
        <v>661</v>
      </c>
      <c r="C1783" s="204" t="s">
        <v>657</v>
      </c>
      <c r="D1783" s="204" t="s">
        <v>290</v>
      </c>
      <c r="E1783" s="204" t="s">
        <v>2670</v>
      </c>
      <c r="F1783" s="204" t="s">
        <v>2677</v>
      </c>
      <c r="G1783" s="353" t="s">
        <v>605</v>
      </c>
      <c r="H1783" s="204" t="str">
        <f>IF(Tabela2[[#This Row],[Valor já contrado (matriz)]]=0,"Prevista","Em contratação")</f>
        <v>Em contratação</v>
      </c>
      <c r="I1783" s="204" t="s">
        <v>2662</v>
      </c>
      <c r="J1783" s="204">
        <v>1</v>
      </c>
      <c r="K1783" s="210">
        <v>2890</v>
      </c>
      <c r="L1783" s="204" t="s">
        <v>141</v>
      </c>
      <c r="M1783" s="354" t="s">
        <v>582</v>
      </c>
      <c r="N1783" s="210" t="str">
        <f>IF(Tabela2[[#This Row],[Tipo]]="matriz",VLOOKUP(Tabela2[[#This Row],[N. de ordem]],Estatísticas!$A$66:$B$1048576,2,FALSE),"")</f>
        <v/>
      </c>
    </row>
    <row r="1784" spans="2:14" ht="76.5" hidden="1">
      <c r="B1784" s="352">
        <v>661</v>
      </c>
      <c r="C1784" s="204" t="s">
        <v>657</v>
      </c>
      <c r="D1784" s="204" t="s">
        <v>290</v>
      </c>
      <c r="E1784" s="213" t="s">
        <v>2670</v>
      </c>
      <c r="F1784" s="211" t="s">
        <v>2678</v>
      </c>
      <c r="G1784" s="353" t="s">
        <v>605</v>
      </c>
      <c r="H1784" s="204" t="str">
        <f>IF(Tabela2[[#This Row],[Valor já contrado (matriz)]]=0,"Prevista","Em contratação")</f>
        <v>Em contratação</v>
      </c>
      <c r="I1784" s="215" t="s">
        <v>2662</v>
      </c>
      <c r="J1784" s="213">
        <v>1</v>
      </c>
      <c r="K1784" s="214">
        <v>2609</v>
      </c>
      <c r="L1784" s="204" t="s">
        <v>141</v>
      </c>
      <c r="M1784" s="354" t="s">
        <v>582</v>
      </c>
      <c r="N1784" s="210" t="str">
        <f>IF(Tabela2[[#This Row],[Tipo]]="matriz",VLOOKUP(Tabela2[[#This Row],[N. de ordem]],Estatísticas!$A$66:$B$1048576,2,FALSE),"")</f>
        <v/>
      </c>
    </row>
    <row r="1785" spans="2:14" ht="76.5" hidden="1">
      <c r="B1785" s="352">
        <v>661</v>
      </c>
      <c r="C1785" s="204" t="s">
        <v>657</v>
      </c>
      <c r="D1785" s="204" t="s">
        <v>290</v>
      </c>
      <c r="E1785" s="213" t="s">
        <v>2670</v>
      </c>
      <c r="F1785" s="211" t="s">
        <v>2679</v>
      </c>
      <c r="G1785" s="353" t="s">
        <v>605</v>
      </c>
      <c r="H1785" s="204" t="str">
        <f>IF(Tabela2[[#This Row],[Valor já contrado (matriz)]]=0,"Prevista","Em contratação")</f>
        <v>Em contratação</v>
      </c>
      <c r="I1785" s="215" t="s">
        <v>2662</v>
      </c>
      <c r="J1785" s="213">
        <v>2</v>
      </c>
      <c r="K1785" s="214">
        <v>1159.96</v>
      </c>
      <c r="L1785" s="204" t="s">
        <v>141</v>
      </c>
      <c r="M1785" s="354" t="s">
        <v>582</v>
      </c>
      <c r="N1785" s="210" t="str">
        <f>IF(Tabela2[[#This Row],[Tipo]]="matriz",VLOOKUP(Tabela2[[#This Row],[N. de ordem]],Estatísticas!$A$66:$B$1048576,2,FALSE),"")</f>
        <v/>
      </c>
    </row>
    <row r="1786" spans="2:14" ht="76.5" hidden="1">
      <c r="B1786" s="352">
        <v>661</v>
      </c>
      <c r="C1786" s="204" t="s">
        <v>657</v>
      </c>
      <c r="D1786" s="204" t="s">
        <v>290</v>
      </c>
      <c r="E1786" s="204" t="s">
        <v>2670</v>
      </c>
      <c r="F1786" s="204" t="s">
        <v>2680</v>
      </c>
      <c r="G1786" s="353" t="s">
        <v>605</v>
      </c>
      <c r="H1786" s="204" t="str">
        <f>IF(Tabela2[[#This Row],[Valor já contrado (matriz)]]=0,"Prevista","Em contratação")</f>
        <v>Em contratação</v>
      </c>
      <c r="I1786" s="204" t="s">
        <v>2662</v>
      </c>
      <c r="J1786" s="204">
        <v>1500</v>
      </c>
      <c r="K1786" s="210">
        <v>19100</v>
      </c>
      <c r="L1786" s="204" t="s">
        <v>141</v>
      </c>
      <c r="M1786" s="354" t="s">
        <v>582</v>
      </c>
      <c r="N1786" s="210" t="str">
        <f>IF(Tabela2[[#This Row],[Tipo]]="matriz",VLOOKUP(Tabela2[[#This Row],[N. de ordem]],Estatísticas!$A$66:$B$1048576,2,FALSE),"")</f>
        <v/>
      </c>
    </row>
    <row r="1787" spans="2:14" ht="76.5" hidden="1">
      <c r="B1787" s="352">
        <v>661</v>
      </c>
      <c r="C1787" s="204" t="s">
        <v>657</v>
      </c>
      <c r="D1787" s="204" t="s">
        <v>290</v>
      </c>
      <c r="E1787" s="204" t="s">
        <v>2670</v>
      </c>
      <c r="F1787" s="204" t="s">
        <v>2681</v>
      </c>
      <c r="G1787" s="353" t="s">
        <v>605</v>
      </c>
      <c r="H1787" s="204" t="str">
        <f>IF(Tabela2[[#This Row],[Valor já contrado (matriz)]]=0,"Prevista","Em contratação")</f>
        <v>Em contratação</v>
      </c>
      <c r="I1787" s="204" t="s">
        <v>2662</v>
      </c>
      <c r="J1787" s="204">
        <v>2</v>
      </c>
      <c r="K1787" s="210">
        <v>1760</v>
      </c>
      <c r="L1787" s="204" t="s">
        <v>141</v>
      </c>
      <c r="M1787" s="354" t="s">
        <v>582</v>
      </c>
      <c r="N1787" s="210" t="str">
        <f>IF(Tabela2[[#This Row],[Tipo]]="matriz",VLOOKUP(Tabela2[[#This Row],[N. de ordem]],Estatísticas!$A$66:$B$1048576,2,FALSE),"")</f>
        <v/>
      </c>
    </row>
    <row r="1788" spans="2:14" ht="76.5" hidden="1">
      <c r="B1788" s="352">
        <v>661</v>
      </c>
      <c r="C1788" s="204" t="s">
        <v>657</v>
      </c>
      <c r="D1788" s="204" t="s">
        <v>290</v>
      </c>
      <c r="E1788" s="204" t="s">
        <v>2670</v>
      </c>
      <c r="F1788" s="204" t="s">
        <v>2677</v>
      </c>
      <c r="G1788" s="353" t="s">
        <v>605</v>
      </c>
      <c r="H1788" s="204" t="str">
        <f>IF(Tabela2[[#This Row],[Valor já contrado (matriz)]]=0,"Prevista","Em contratação")</f>
        <v>Em contratação</v>
      </c>
      <c r="I1788" s="204" t="s">
        <v>2662</v>
      </c>
      <c r="J1788" s="204">
        <v>1</v>
      </c>
      <c r="K1788" s="210">
        <v>4080</v>
      </c>
      <c r="L1788" s="204" t="s">
        <v>141</v>
      </c>
      <c r="M1788" s="353" t="s">
        <v>582</v>
      </c>
      <c r="N1788" s="210" t="str">
        <f>IF(Tabela2[[#This Row],[Tipo]]="matriz",VLOOKUP(Tabela2[[#This Row],[N. de ordem]],Estatísticas!$A$66:$B$1048576,2,FALSE),"")</f>
        <v/>
      </c>
    </row>
    <row r="1789" spans="2:14" ht="76.5" hidden="1">
      <c r="B1789" s="352">
        <v>661</v>
      </c>
      <c r="C1789" s="204" t="s">
        <v>657</v>
      </c>
      <c r="D1789" s="204" t="s">
        <v>290</v>
      </c>
      <c r="E1789" s="204" t="s">
        <v>2670</v>
      </c>
      <c r="F1789" s="204" t="s">
        <v>2682</v>
      </c>
      <c r="G1789" s="353" t="s">
        <v>605</v>
      </c>
      <c r="H1789" s="204" t="str">
        <f>IF(Tabela2[[#This Row],[Valor já contrado (matriz)]]=0,"Prevista","Em contratação")</f>
        <v>Em contratação</v>
      </c>
      <c r="I1789" s="204" t="s">
        <v>2662</v>
      </c>
      <c r="J1789" s="204">
        <v>1000</v>
      </c>
      <c r="K1789" s="210">
        <v>30550</v>
      </c>
      <c r="L1789" s="204" t="s">
        <v>141</v>
      </c>
      <c r="M1789" s="354" t="s">
        <v>582</v>
      </c>
      <c r="N1789" s="210" t="str">
        <f>IF(Tabela2[[#This Row],[Tipo]]="matriz",VLOOKUP(Tabela2[[#This Row],[N. de ordem]],Estatísticas!$A$66:$B$1048576,2,FALSE),"")</f>
        <v/>
      </c>
    </row>
    <row r="1790" spans="2:14" ht="60.75" hidden="1">
      <c r="B1790" s="352">
        <v>662</v>
      </c>
      <c r="C1790" s="204" t="s">
        <v>657</v>
      </c>
      <c r="D1790" s="204" t="s">
        <v>290</v>
      </c>
      <c r="E1790" s="213" t="s">
        <v>2683</v>
      </c>
      <c r="F1790" s="211"/>
      <c r="G1790" s="353" t="s">
        <v>589</v>
      </c>
      <c r="H1790" s="204" t="str">
        <f>IF(Tabela2[[#This Row],[Valor já contrado (matriz)]]=0,"Prevista","Em contratação")</f>
        <v>Em contratação</v>
      </c>
      <c r="I1790" s="215" t="s">
        <v>2684</v>
      </c>
      <c r="J1790" s="213">
        <v>500</v>
      </c>
      <c r="K1790" s="214">
        <v>62000</v>
      </c>
      <c r="L1790" s="204" t="s">
        <v>141</v>
      </c>
      <c r="M1790" s="354" t="s">
        <v>582</v>
      </c>
      <c r="N1790" s="210">
        <f>IF(Tabela2[[#This Row],[Tipo]]="matriz",VLOOKUP(Tabela2[[#This Row],[N. de ordem]],Estatísticas!$A$66:$B$1048576,2,FALSE),"")</f>
        <v>850</v>
      </c>
    </row>
    <row r="1791" spans="2:14" ht="60.75" hidden="1">
      <c r="B1791" s="352">
        <v>662</v>
      </c>
      <c r="C1791" s="204" t="s">
        <v>657</v>
      </c>
      <c r="D1791" s="204" t="s">
        <v>290</v>
      </c>
      <c r="E1791" s="204" t="s">
        <v>2683</v>
      </c>
      <c r="F1791" s="204" t="s">
        <v>2681</v>
      </c>
      <c r="G1791" s="353" t="s">
        <v>605</v>
      </c>
      <c r="H1791" s="204" t="str">
        <f>IF(Tabela2[[#This Row],[Valor já contrado (matriz)]]=0,"Prevista","Em contratação")</f>
        <v>Em contratação</v>
      </c>
      <c r="I1791" s="204" t="s">
        <v>2684</v>
      </c>
      <c r="J1791" s="204">
        <v>5</v>
      </c>
      <c r="K1791" s="210">
        <v>850</v>
      </c>
      <c r="L1791" s="204" t="s">
        <v>141</v>
      </c>
      <c r="M1791" s="354" t="s">
        <v>582</v>
      </c>
      <c r="N1791" s="210" t="str">
        <f>IF(Tabela2[[#This Row],[Tipo]]="matriz",VLOOKUP(Tabela2[[#This Row],[N. de ordem]],Estatísticas!$A$66:$B$1048576,2,FALSE),"")</f>
        <v/>
      </c>
    </row>
    <row r="1792" spans="2:14" ht="45.75" hidden="1">
      <c r="B1792" s="352">
        <v>663</v>
      </c>
      <c r="C1792" s="204" t="s">
        <v>657</v>
      </c>
      <c r="D1792" s="204" t="s">
        <v>290</v>
      </c>
      <c r="E1792" s="204" t="s">
        <v>2685</v>
      </c>
      <c r="F1792" s="204"/>
      <c r="G1792" s="353" t="s">
        <v>589</v>
      </c>
      <c r="H1792" s="204" t="str">
        <f>IF(Tabela2[[#This Row],[Valor já contrado (matriz)]]=0,"Prevista","Em contratação")</f>
        <v>Em contratação</v>
      </c>
      <c r="I1792" s="204" t="s">
        <v>2686</v>
      </c>
      <c r="J1792" s="204">
        <v>20</v>
      </c>
      <c r="K1792" s="210">
        <v>62000</v>
      </c>
      <c r="L1792" s="204" t="s">
        <v>141</v>
      </c>
      <c r="M1792" s="354" t="s">
        <v>582</v>
      </c>
      <c r="N1792" s="210">
        <f>IF(Tabela2[[#This Row],[Tipo]]="matriz",VLOOKUP(Tabela2[[#This Row],[N. de ordem]],Estatísticas!$A$66:$B$1048576,2,FALSE),"")</f>
        <v>6577</v>
      </c>
    </row>
    <row r="1793" spans="2:14" ht="45.75" hidden="1">
      <c r="B1793" s="352">
        <v>663</v>
      </c>
      <c r="C1793" s="204" t="s">
        <v>657</v>
      </c>
      <c r="D1793" s="204" t="s">
        <v>290</v>
      </c>
      <c r="E1793" s="204" t="s">
        <v>2685</v>
      </c>
      <c r="F1793" s="204" t="s">
        <v>2687</v>
      </c>
      <c r="G1793" s="353" t="s">
        <v>605</v>
      </c>
      <c r="H1793" s="204" t="str">
        <f>IF(Tabela2[[#This Row],[Valor já contrado (matriz)]]=0,"Prevista","Em contratação")</f>
        <v>Em contratação</v>
      </c>
      <c r="I1793" s="204" t="s">
        <v>2686</v>
      </c>
      <c r="J1793" s="204">
        <v>1</v>
      </c>
      <c r="K1793" s="210">
        <v>6577</v>
      </c>
      <c r="L1793" s="204" t="s">
        <v>141</v>
      </c>
      <c r="M1793" s="354" t="s">
        <v>582</v>
      </c>
      <c r="N1793" s="210" t="str">
        <f>IF(Tabela2[[#This Row],[Tipo]]="matriz",VLOOKUP(Tabela2[[#This Row],[N. de ordem]],Estatísticas!$A$66:$B$1048576,2,FALSE),"")</f>
        <v/>
      </c>
    </row>
    <row r="1794" spans="2:14" ht="91.5" hidden="1">
      <c r="B1794" s="352">
        <v>664</v>
      </c>
      <c r="C1794" s="204" t="s">
        <v>657</v>
      </c>
      <c r="D1794" s="204" t="s">
        <v>290</v>
      </c>
      <c r="E1794" s="204" t="s">
        <v>2688</v>
      </c>
      <c r="F1794" s="204"/>
      <c r="G1794" s="353" t="s">
        <v>589</v>
      </c>
      <c r="H1794" s="204" t="str">
        <f>IF(Tabela2[[#This Row],[Valor já contrado (matriz)]]=0,"Prevista","Em contratação")</f>
        <v>Prevista</v>
      </c>
      <c r="I1794" s="204" t="s">
        <v>2689</v>
      </c>
      <c r="J1794" s="204">
        <v>350</v>
      </c>
      <c r="K1794" s="210">
        <v>62000</v>
      </c>
      <c r="L1794" s="204" t="s">
        <v>112</v>
      </c>
      <c r="M1794" s="354" t="s">
        <v>582</v>
      </c>
      <c r="N1794" s="210">
        <f>IF(Tabela2[[#This Row],[Tipo]]="matriz",VLOOKUP(Tabela2[[#This Row],[N. de ordem]],Estatísticas!$A$66:$B$1048576,2,FALSE),"")</f>
        <v>0</v>
      </c>
    </row>
    <row r="1795" spans="2:14" ht="91.5" hidden="1">
      <c r="B1795" s="352">
        <v>664</v>
      </c>
      <c r="C1795" s="204" t="s">
        <v>657</v>
      </c>
      <c r="D1795" s="204" t="s">
        <v>290</v>
      </c>
      <c r="E1795" s="204" t="s">
        <v>2688</v>
      </c>
      <c r="F1795" s="204" t="s">
        <v>2687</v>
      </c>
      <c r="G1795" s="353" t="s">
        <v>589</v>
      </c>
      <c r="H1795" s="204" t="str">
        <f>IF(Tabela2[[#This Row],[Valor já contrado (matriz)]]=0,"Prevista","Em contratação")</f>
        <v>Prevista</v>
      </c>
      <c r="I1795" s="204" t="s">
        <v>2689</v>
      </c>
      <c r="J1795" s="204">
        <v>7</v>
      </c>
      <c r="K1795" s="210">
        <v>14478</v>
      </c>
      <c r="L1795" s="204" t="s">
        <v>112</v>
      </c>
      <c r="M1795" s="354" t="s">
        <v>582</v>
      </c>
      <c r="N1795" s="210">
        <f>IF(Tabela2[[#This Row],[Tipo]]="matriz",VLOOKUP(Tabela2[[#This Row],[N. de ordem]],Estatísticas!$A$66:$B$1048576,2,FALSE),"")</f>
        <v>0</v>
      </c>
    </row>
    <row r="1796" spans="2:14" ht="45.75" hidden="1">
      <c r="B1796" s="352">
        <v>665</v>
      </c>
      <c r="C1796" s="204" t="s">
        <v>657</v>
      </c>
      <c r="D1796" s="204" t="s">
        <v>290</v>
      </c>
      <c r="E1796" s="204" t="s">
        <v>2690</v>
      </c>
      <c r="F1796" s="353"/>
      <c r="G1796" s="353" t="s">
        <v>589</v>
      </c>
      <c r="H1796" s="204" t="str">
        <f>IF(Tabela2[[#This Row],[Valor já contrado (matriz)]]=0,"Prevista","Em contratação")</f>
        <v>Prevista</v>
      </c>
      <c r="I1796" s="204" t="s">
        <v>2686</v>
      </c>
      <c r="J1796" s="204">
        <v>25</v>
      </c>
      <c r="K1796" s="210">
        <v>30000</v>
      </c>
      <c r="L1796" s="204" t="s">
        <v>141</v>
      </c>
      <c r="M1796" s="354" t="s">
        <v>582</v>
      </c>
      <c r="N1796" s="210">
        <f>IF(Tabela2[[#This Row],[Tipo]]="matriz",VLOOKUP(Tabela2[[#This Row],[N. de ordem]],Estatísticas!$A$66:$B$1048576,2,FALSE),"")</f>
        <v>0</v>
      </c>
    </row>
    <row r="1797" spans="2:14" ht="45.75" hidden="1">
      <c r="B1797" s="352">
        <v>666</v>
      </c>
      <c r="C1797" s="204" t="s">
        <v>657</v>
      </c>
      <c r="D1797" s="204" t="s">
        <v>290</v>
      </c>
      <c r="E1797" s="204" t="s">
        <v>2691</v>
      </c>
      <c r="F1797" s="204"/>
      <c r="G1797" s="353" t="s">
        <v>589</v>
      </c>
      <c r="H1797" s="204" t="str">
        <f>IF(Tabela2[[#This Row],[Valor já contrado (matriz)]]=0,"Prevista","Em contratação")</f>
        <v>Prevista</v>
      </c>
      <c r="I1797" s="204" t="s">
        <v>2662</v>
      </c>
      <c r="J1797" s="204">
        <v>200</v>
      </c>
      <c r="K1797" s="210">
        <v>35000</v>
      </c>
      <c r="L1797" s="204" t="s">
        <v>141</v>
      </c>
      <c r="M1797" s="354" t="s">
        <v>582</v>
      </c>
      <c r="N1797" s="210">
        <f>IF(Tabela2[[#This Row],[Tipo]]="matriz",VLOOKUP(Tabela2[[#This Row],[N. de ordem]],Estatísticas!$A$66:$B$1048576,2,FALSE),"")</f>
        <v>0</v>
      </c>
    </row>
    <row r="1798" spans="2:14" ht="45.75" hidden="1">
      <c r="B1798" s="352">
        <v>667</v>
      </c>
      <c r="C1798" s="204" t="s">
        <v>657</v>
      </c>
      <c r="D1798" s="204" t="s">
        <v>290</v>
      </c>
      <c r="E1798" s="204" t="s">
        <v>2692</v>
      </c>
      <c r="F1798" s="204"/>
      <c r="G1798" s="353" t="s">
        <v>589</v>
      </c>
      <c r="H1798" s="204" t="str">
        <f>IF(Tabela2[[#This Row],[Valor já contrado (matriz)]]=0,"Prevista","Em contratação")</f>
        <v>Prevista</v>
      </c>
      <c r="I1798" s="204" t="s">
        <v>2662</v>
      </c>
      <c r="J1798" s="213">
        <v>5</v>
      </c>
      <c r="K1798" s="214">
        <v>9000</v>
      </c>
      <c r="L1798" s="204" t="s">
        <v>141</v>
      </c>
      <c r="M1798" s="354" t="s">
        <v>582</v>
      </c>
      <c r="N1798" s="210">
        <f>IF(Tabela2[[#This Row],[Tipo]]="matriz",VLOOKUP(Tabela2[[#This Row],[N. de ordem]],Estatísticas!$A$66:$B$1048576,2,FALSE),"")</f>
        <v>0</v>
      </c>
    </row>
    <row r="1799" spans="2:14" ht="45.75" hidden="1">
      <c r="B1799" s="352">
        <v>668</v>
      </c>
      <c r="C1799" s="204" t="s">
        <v>657</v>
      </c>
      <c r="D1799" s="204" t="s">
        <v>290</v>
      </c>
      <c r="E1799" s="204" t="s">
        <v>2693</v>
      </c>
      <c r="F1799" s="204"/>
      <c r="G1799" s="353" t="s">
        <v>589</v>
      </c>
      <c r="H1799" s="204" t="str">
        <f>IF(Tabela2[[#This Row],[Valor já contrado (matriz)]]=0,"Prevista","Em contratação")</f>
        <v>Prevista</v>
      </c>
      <c r="I1799" s="204" t="s">
        <v>2662</v>
      </c>
      <c r="J1799" s="204">
        <v>300</v>
      </c>
      <c r="K1799" s="210">
        <v>62000</v>
      </c>
      <c r="L1799" s="204" t="s">
        <v>141</v>
      </c>
      <c r="M1799" s="354" t="s">
        <v>582</v>
      </c>
      <c r="N1799" s="210">
        <f>IF(Tabela2[[#This Row],[Tipo]]="matriz",VLOOKUP(Tabela2[[#This Row],[N. de ordem]],Estatísticas!$A$66:$B$1048576,2,FALSE),"")</f>
        <v>0</v>
      </c>
    </row>
    <row r="1800" spans="2:14" ht="45.75" hidden="1">
      <c r="B1800" s="352">
        <v>669</v>
      </c>
      <c r="C1800" s="204" t="s">
        <v>657</v>
      </c>
      <c r="D1800" s="204" t="s">
        <v>290</v>
      </c>
      <c r="E1800" s="204" t="s">
        <v>2694</v>
      </c>
      <c r="F1800" s="204"/>
      <c r="G1800" s="353" t="s">
        <v>589</v>
      </c>
      <c r="H1800" s="219" t="str">
        <f>IF(Tabela2[[#This Row],[Valor já contrado (matriz)]]=0,"Prevista","Em contratação")</f>
        <v>Em contratação</v>
      </c>
      <c r="I1800" s="215" t="s">
        <v>2662</v>
      </c>
      <c r="J1800" s="213">
        <v>100</v>
      </c>
      <c r="K1800" s="214">
        <v>62000</v>
      </c>
      <c r="L1800" s="204" t="s">
        <v>141</v>
      </c>
      <c r="M1800" s="354" t="s">
        <v>582</v>
      </c>
      <c r="N1800" s="210">
        <f>IF(Tabela2[[#This Row],[Tipo]]="matriz",VLOOKUP(Tabela2[[#This Row],[N. de ordem]],Estatísticas!$A$66:$B$1048576,2,FALSE),"")</f>
        <v>44049.64</v>
      </c>
    </row>
    <row r="1801" spans="2:14" ht="45.75" hidden="1">
      <c r="B1801" s="352">
        <v>669</v>
      </c>
      <c r="C1801" s="204" t="s">
        <v>657</v>
      </c>
      <c r="D1801" s="204" t="s">
        <v>290</v>
      </c>
      <c r="E1801" s="204" t="s">
        <v>2694</v>
      </c>
      <c r="F1801" s="204" t="s">
        <v>2695</v>
      </c>
      <c r="G1801" s="353" t="s">
        <v>605</v>
      </c>
      <c r="H1801" s="204" t="str">
        <f>IF(Tabela2[[#This Row],[Valor já contrado (matriz)]]=0,"Prevista","Em contratação")</f>
        <v>Em contratação</v>
      </c>
      <c r="I1801" s="204" t="s">
        <v>2662</v>
      </c>
      <c r="J1801" s="204">
        <v>12</v>
      </c>
      <c r="K1801" s="210">
        <v>5472.24</v>
      </c>
      <c r="L1801" s="204" t="s">
        <v>141</v>
      </c>
      <c r="M1801" s="354" t="s">
        <v>582</v>
      </c>
      <c r="N1801" s="210" t="str">
        <f>IF(Tabela2[[#This Row],[Tipo]]="matriz",VLOOKUP(Tabela2[[#This Row],[N. de ordem]],Estatísticas!$A$66:$B$1048576,2,FALSE),"")</f>
        <v/>
      </c>
    </row>
    <row r="1802" spans="2:14" ht="45.75" hidden="1">
      <c r="B1802" s="352">
        <v>669</v>
      </c>
      <c r="C1802" s="204" t="s">
        <v>657</v>
      </c>
      <c r="D1802" s="204" t="s">
        <v>290</v>
      </c>
      <c r="E1802" s="204" t="s">
        <v>2694</v>
      </c>
      <c r="F1802" s="204" t="s">
        <v>2696</v>
      </c>
      <c r="G1802" s="353" t="s">
        <v>605</v>
      </c>
      <c r="H1802" s="204" t="str">
        <f>IF(Tabela2[[#This Row],[Valor já contrado (matriz)]]=0,"Prevista","Em contratação")</f>
        <v>Em contratação</v>
      </c>
      <c r="I1802" s="204" t="s">
        <v>2662</v>
      </c>
      <c r="J1802" s="204">
        <v>12</v>
      </c>
      <c r="K1802" s="210">
        <v>33785.4</v>
      </c>
      <c r="L1802" s="204" t="s">
        <v>141</v>
      </c>
      <c r="M1802" s="354" t="s">
        <v>582</v>
      </c>
      <c r="N1802" s="210" t="str">
        <f>IF(Tabela2[[#This Row],[Tipo]]="matriz",VLOOKUP(Tabela2[[#This Row],[N. de ordem]],Estatísticas!$A$66:$B$1048576,2,FALSE),"")</f>
        <v/>
      </c>
    </row>
    <row r="1803" spans="2:14" ht="45.75" hidden="1">
      <c r="B1803" s="352">
        <v>669</v>
      </c>
      <c r="C1803" s="204" t="s">
        <v>657</v>
      </c>
      <c r="D1803" s="204" t="s">
        <v>290</v>
      </c>
      <c r="E1803" s="204" t="s">
        <v>2694</v>
      </c>
      <c r="F1803" s="204" t="s">
        <v>2697</v>
      </c>
      <c r="G1803" s="353" t="s">
        <v>605</v>
      </c>
      <c r="H1803" s="219" t="str">
        <f>IF(Tabela2[[#This Row],[Valor já contrado (matriz)]]=0,"Prevista","Em contratação")</f>
        <v>Em contratação</v>
      </c>
      <c r="I1803" s="215" t="s">
        <v>2662</v>
      </c>
      <c r="J1803" s="213">
        <v>8</v>
      </c>
      <c r="K1803" s="214">
        <v>4792</v>
      </c>
      <c r="L1803" s="204" t="s">
        <v>141</v>
      </c>
      <c r="M1803" s="354" t="s">
        <v>582</v>
      </c>
      <c r="N1803" s="210" t="str">
        <f>IF(Tabela2[[#This Row],[Tipo]]="matriz",VLOOKUP(Tabela2[[#This Row],[N. de ordem]],Estatísticas!$A$66:$B$1048576,2,FALSE),"")</f>
        <v/>
      </c>
    </row>
    <row r="1804" spans="2:14" ht="45.75" hidden="1">
      <c r="B1804" s="352">
        <v>670</v>
      </c>
      <c r="C1804" s="204" t="s">
        <v>657</v>
      </c>
      <c r="D1804" s="204" t="s">
        <v>290</v>
      </c>
      <c r="E1804" s="204" t="s">
        <v>2698</v>
      </c>
      <c r="F1804" s="204"/>
      <c r="G1804" s="353" t="s">
        <v>589</v>
      </c>
      <c r="H1804" s="219" t="str">
        <f>IF(Tabela2[[#This Row],[Valor já contrado (matriz)]]=0,"Prevista","Em contratação")</f>
        <v>Prevista</v>
      </c>
      <c r="I1804" s="215" t="s">
        <v>2662</v>
      </c>
      <c r="J1804" s="213">
        <v>100</v>
      </c>
      <c r="K1804" s="214">
        <v>62000</v>
      </c>
      <c r="L1804" s="204" t="s">
        <v>141</v>
      </c>
      <c r="M1804" s="354" t="s">
        <v>582</v>
      </c>
      <c r="N1804" s="210">
        <f>IF(Tabela2[[#This Row],[Tipo]]="matriz",VLOOKUP(Tabela2[[#This Row],[N. de ordem]],Estatísticas!$A$66:$B$1048576,2,FALSE),"")</f>
        <v>0</v>
      </c>
    </row>
    <row r="1805" spans="2:14" ht="45.75" hidden="1">
      <c r="B1805" s="352">
        <v>671</v>
      </c>
      <c r="C1805" s="204" t="s">
        <v>657</v>
      </c>
      <c r="D1805" s="204" t="s">
        <v>290</v>
      </c>
      <c r="E1805" s="204" t="s">
        <v>2699</v>
      </c>
      <c r="F1805" s="353"/>
      <c r="G1805" s="353" t="s">
        <v>589</v>
      </c>
      <c r="H1805" s="219" t="str">
        <f>IF(Tabela2[[#This Row],[Valor já contrado (matriz)]]=0,"Prevista","Em contratação")</f>
        <v>Em contratação</v>
      </c>
      <c r="I1805" s="215" t="s">
        <v>2662</v>
      </c>
      <c r="J1805" s="213">
        <v>150</v>
      </c>
      <c r="K1805" s="214">
        <v>62000</v>
      </c>
      <c r="L1805" s="204" t="s">
        <v>141</v>
      </c>
      <c r="M1805" s="354" t="s">
        <v>582</v>
      </c>
      <c r="N1805" s="210">
        <f>IF(Tabela2[[#This Row],[Tipo]]="matriz",VLOOKUP(Tabela2[[#This Row],[N. de ordem]],Estatísticas!$A$66:$B$1048576,2,FALSE),"")</f>
        <v>12274</v>
      </c>
    </row>
    <row r="1806" spans="2:14" ht="45.75" hidden="1">
      <c r="B1806" s="352">
        <v>671</v>
      </c>
      <c r="C1806" s="204" t="s">
        <v>657</v>
      </c>
      <c r="D1806" s="204" t="s">
        <v>290</v>
      </c>
      <c r="E1806" s="204" t="s">
        <v>2699</v>
      </c>
      <c r="F1806" s="353" t="s">
        <v>2700</v>
      </c>
      <c r="G1806" s="353" t="s">
        <v>605</v>
      </c>
      <c r="H1806" s="204" t="str">
        <f>IF(Tabela2[[#This Row],[Valor já contrado (matriz)]]=0,"Prevista","Em contratação")</f>
        <v>Em contratação</v>
      </c>
      <c r="I1806" s="204" t="s">
        <v>2662</v>
      </c>
      <c r="J1806" s="204">
        <v>116</v>
      </c>
      <c r="K1806" s="210">
        <v>10312</v>
      </c>
      <c r="L1806" s="204" t="s">
        <v>141</v>
      </c>
      <c r="M1806" s="354" t="s">
        <v>582</v>
      </c>
      <c r="N1806" s="210" t="str">
        <f>IF(Tabela2[[#This Row],[Tipo]]="matriz",VLOOKUP(Tabela2[[#This Row],[N. de ordem]],Estatísticas!$A$66:$B$1048576,2,FALSE),"")</f>
        <v/>
      </c>
    </row>
    <row r="1807" spans="2:14" ht="45.75" hidden="1">
      <c r="B1807" s="352">
        <v>671</v>
      </c>
      <c r="C1807" s="204" t="s">
        <v>657</v>
      </c>
      <c r="D1807" s="204" t="s">
        <v>290</v>
      </c>
      <c r="E1807" s="204" t="s">
        <v>2699</v>
      </c>
      <c r="F1807" s="353" t="s">
        <v>2695</v>
      </c>
      <c r="G1807" s="353" t="s">
        <v>605</v>
      </c>
      <c r="H1807" s="204" t="str">
        <f>IF(Tabela2[[#This Row],[Valor já contrado (matriz)]]=0,"Prevista","Em contratação")</f>
        <v>Em contratação</v>
      </c>
      <c r="I1807" s="204" t="s">
        <v>2662</v>
      </c>
      <c r="J1807" s="204">
        <v>18</v>
      </c>
      <c r="K1807" s="210">
        <v>1962</v>
      </c>
      <c r="L1807" s="204" t="s">
        <v>141</v>
      </c>
      <c r="M1807" s="354" t="s">
        <v>582</v>
      </c>
      <c r="N1807" s="210" t="str">
        <f>IF(Tabela2[[#This Row],[Tipo]]="matriz",VLOOKUP(Tabela2[[#This Row],[N. de ordem]],Estatísticas!$A$66:$B$1048576,2,FALSE),"")</f>
        <v/>
      </c>
    </row>
    <row r="1808" spans="2:14" ht="45.75" hidden="1">
      <c r="B1808" s="352">
        <v>672</v>
      </c>
      <c r="C1808" s="204" t="s">
        <v>657</v>
      </c>
      <c r="D1808" s="204" t="s">
        <v>290</v>
      </c>
      <c r="E1808" s="204" t="s">
        <v>2701</v>
      </c>
      <c r="F1808" s="204"/>
      <c r="G1808" s="353" t="s">
        <v>589</v>
      </c>
      <c r="H1808" s="204" t="str">
        <f>IF(Tabela2[[#This Row],[Valor já contrado (matriz)]]=0,"Prevista","Em contratação")</f>
        <v>Prevista</v>
      </c>
      <c r="I1808" s="204" t="s">
        <v>2686</v>
      </c>
      <c r="J1808" s="204">
        <v>25</v>
      </c>
      <c r="K1808" s="210">
        <v>62000</v>
      </c>
      <c r="L1808" s="204" t="s">
        <v>112</v>
      </c>
      <c r="M1808" s="354" t="s">
        <v>582</v>
      </c>
      <c r="N1808" s="210">
        <f>IF(Tabela2[[#This Row],[Tipo]]="matriz",VLOOKUP(Tabela2[[#This Row],[N. de ordem]],Estatísticas!$A$66:$B$1048576,2,FALSE),"")</f>
        <v>0</v>
      </c>
    </row>
    <row r="1809" spans="2:14" ht="45.75" hidden="1">
      <c r="B1809" s="352">
        <v>673</v>
      </c>
      <c r="C1809" s="204" t="s">
        <v>657</v>
      </c>
      <c r="D1809" s="204" t="s">
        <v>290</v>
      </c>
      <c r="E1809" s="204" t="s">
        <v>2702</v>
      </c>
      <c r="F1809" s="204"/>
      <c r="G1809" s="353" t="s">
        <v>589</v>
      </c>
      <c r="H1809" s="204" t="str">
        <f>IF(Tabela2[[#This Row],[Valor já contrado (matriz)]]=0,"Prevista","Em contratação")</f>
        <v>Prevista</v>
      </c>
      <c r="I1809" s="204" t="s">
        <v>2703</v>
      </c>
      <c r="J1809" s="204">
        <v>300</v>
      </c>
      <c r="K1809" s="210">
        <v>62000</v>
      </c>
      <c r="L1809" s="204" t="s">
        <v>141</v>
      </c>
      <c r="M1809" s="354" t="s">
        <v>582</v>
      </c>
      <c r="N1809" s="210">
        <f>IF(Tabela2[[#This Row],[Tipo]]="matriz",VLOOKUP(Tabela2[[#This Row],[N. de ordem]],Estatísticas!$A$66:$B$1048576,2,FALSE),"")</f>
        <v>0</v>
      </c>
    </row>
    <row r="1810" spans="2:14" ht="45.75" hidden="1">
      <c r="B1810" s="352">
        <v>674</v>
      </c>
      <c r="C1810" s="204" t="s">
        <v>657</v>
      </c>
      <c r="D1810" s="204" t="s">
        <v>290</v>
      </c>
      <c r="E1810" s="204" t="s">
        <v>2704</v>
      </c>
      <c r="F1810" s="204"/>
      <c r="G1810" s="353" t="s">
        <v>589</v>
      </c>
      <c r="H1810" s="204" t="str">
        <f>IF(Tabela2[[#This Row],[Valor já contrado (matriz)]]=0,"Prevista","Em contratação")</f>
        <v>Prevista</v>
      </c>
      <c r="I1810" s="204" t="s">
        <v>2703</v>
      </c>
      <c r="J1810" s="204">
        <v>150</v>
      </c>
      <c r="K1810" s="210">
        <v>62000</v>
      </c>
      <c r="L1810" s="204" t="s">
        <v>141</v>
      </c>
      <c r="M1810" s="354" t="s">
        <v>582</v>
      </c>
      <c r="N1810" s="210">
        <f>IF(Tabela2[[#This Row],[Tipo]]="matriz",VLOOKUP(Tabela2[[#This Row],[N. de ordem]],Estatísticas!$A$66:$B$1048576,2,FALSE),"")</f>
        <v>0</v>
      </c>
    </row>
    <row r="1811" spans="2:14" ht="45.75" hidden="1">
      <c r="B1811" s="352">
        <v>675</v>
      </c>
      <c r="C1811" s="204" t="s">
        <v>657</v>
      </c>
      <c r="D1811" s="204" t="s">
        <v>290</v>
      </c>
      <c r="E1811" s="204" t="s">
        <v>2705</v>
      </c>
      <c r="F1811" s="204"/>
      <c r="G1811" s="353" t="s">
        <v>589</v>
      </c>
      <c r="H1811" s="204" t="str">
        <f>IF(Tabela2[[#This Row],[Valor já contrado (matriz)]]=0,"Prevista","Em contratação")</f>
        <v>Prevista</v>
      </c>
      <c r="I1811" s="204" t="s">
        <v>2703</v>
      </c>
      <c r="J1811" s="204">
        <v>2500</v>
      </c>
      <c r="K1811" s="210">
        <v>62000</v>
      </c>
      <c r="L1811" s="204" t="s">
        <v>141</v>
      </c>
      <c r="M1811" s="354" t="s">
        <v>582</v>
      </c>
      <c r="N1811" s="210">
        <f>IF(Tabela2[[#This Row],[Tipo]]="matriz",VLOOKUP(Tabela2[[#This Row],[N. de ordem]],Estatísticas!$A$66:$B$1048576,2,FALSE),"")</f>
        <v>0</v>
      </c>
    </row>
    <row r="1812" spans="2:14" ht="45.75" hidden="1">
      <c r="B1812" s="352">
        <v>676</v>
      </c>
      <c r="C1812" s="204" t="s">
        <v>657</v>
      </c>
      <c r="D1812" s="204" t="s">
        <v>290</v>
      </c>
      <c r="E1812" s="204" t="s">
        <v>2706</v>
      </c>
      <c r="F1812" s="204"/>
      <c r="G1812" s="353" t="s">
        <v>589</v>
      </c>
      <c r="H1812" s="204" t="str">
        <f>IF(Tabela2[[#This Row],[Valor já contrado (matriz)]]=0,"Prevista","Em contratação")</f>
        <v>Prevista</v>
      </c>
      <c r="I1812" s="204" t="s">
        <v>2703</v>
      </c>
      <c r="J1812" s="204">
        <v>300</v>
      </c>
      <c r="K1812" s="210">
        <v>50000</v>
      </c>
      <c r="L1812" s="204" t="s">
        <v>141</v>
      </c>
      <c r="M1812" s="354" t="s">
        <v>582</v>
      </c>
      <c r="N1812" s="210">
        <f>IF(Tabela2[[#This Row],[Tipo]]="matriz",VLOOKUP(Tabela2[[#This Row],[N. de ordem]],Estatísticas!$A$66:$B$1048576,2,FALSE),"")</f>
        <v>0</v>
      </c>
    </row>
    <row r="1813" spans="2:14" ht="45.75" hidden="1">
      <c r="B1813" s="352">
        <v>677</v>
      </c>
      <c r="C1813" s="204" t="s">
        <v>657</v>
      </c>
      <c r="D1813" s="204" t="s">
        <v>290</v>
      </c>
      <c r="E1813" s="204" t="s">
        <v>2707</v>
      </c>
      <c r="F1813" s="204"/>
      <c r="G1813" s="353" t="s">
        <v>589</v>
      </c>
      <c r="H1813" s="204" t="str">
        <f>IF(Tabela2[[#This Row],[Valor já contrado (matriz)]]=0,"Prevista","Em contratação")</f>
        <v>Prevista</v>
      </c>
      <c r="I1813" s="204" t="s">
        <v>2708</v>
      </c>
      <c r="J1813" s="204" t="s">
        <v>2709</v>
      </c>
      <c r="K1813" s="210">
        <v>4000</v>
      </c>
      <c r="L1813" s="204" t="s">
        <v>112</v>
      </c>
      <c r="M1813" s="354" t="s">
        <v>582</v>
      </c>
      <c r="N1813" s="210">
        <f>IF(Tabela2[[#This Row],[Tipo]]="matriz",VLOOKUP(Tabela2[[#This Row],[N. de ordem]],Estatísticas!$A$66:$B$1048576,2,FALSE),"")</f>
        <v>0</v>
      </c>
    </row>
    <row r="1814" spans="2:14" ht="45.75" hidden="1">
      <c r="B1814" s="352">
        <v>678</v>
      </c>
      <c r="C1814" s="204" t="s">
        <v>657</v>
      </c>
      <c r="D1814" s="204" t="s">
        <v>290</v>
      </c>
      <c r="E1814" s="204" t="s">
        <v>2710</v>
      </c>
      <c r="F1814" s="204"/>
      <c r="G1814" s="353" t="s">
        <v>589</v>
      </c>
      <c r="H1814" s="204" t="str">
        <f>IF(Tabela2[[#This Row],[Valor já contrado (matriz)]]=0,"Prevista","Em contratação")</f>
        <v>Em contratação</v>
      </c>
      <c r="I1814" s="204" t="s">
        <v>2703</v>
      </c>
      <c r="J1814" s="213">
        <v>250</v>
      </c>
      <c r="K1814" s="214">
        <v>45000</v>
      </c>
      <c r="L1814" s="204" t="s">
        <v>285</v>
      </c>
      <c r="M1814" s="354" t="s">
        <v>582</v>
      </c>
      <c r="N1814" s="210">
        <f>IF(Tabela2[[#This Row],[Tipo]]="matriz",VLOOKUP(Tabela2[[#This Row],[N. de ordem]],Estatísticas!$A$66:$B$1048576,2,FALSE),"")</f>
        <v>30392</v>
      </c>
    </row>
    <row r="1815" spans="2:14" ht="45.75" hidden="1">
      <c r="B1815" s="352">
        <v>678</v>
      </c>
      <c r="C1815" s="204" t="s">
        <v>657</v>
      </c>
      <c r="D1815" s="204" t="s">
        <v>290</v>
      </c>
      <c r="E1815" s="204" t="s">
        <v>2710</v>
      </c>
      <c r="F1815" s="204" t="s">
        <v>2711</v>
      </c>
      <c r="G1815" s="353" t="s">
        <v>605</v>
      </c>
      <c r="H1815" s="204" t="str">
        <f>IF(Tabela2[[#This Row],[Valor já contrado (matriz)]]=0,"Prevista","Em contratação")</f>
        <v>Em contratação</v>
      </c>
      <c r="I1815" s="204" t="s">
        <v>2703</v>
      </c>
      <c r="J1815" s="204">
        <v>80</v>
      </c>
      <c r="K1815" s="210">
        <v>30392</v>
      </c>
      <c r="L1815" s="204" t="s">
        <v>285</v>
      </c>
      <c r="M1815" s="354" t="s">
        <v>582</v>
      </c>
      <c r="N1815" s="210" t="str">
        <f>IF(Tabela2[[#This Row],[Tipo]]="matriz",VLOOKUP(Tabela2[[#This Row],[N. de ordem]],Estatísticas!$A$66:$B$1048576,2,FALSE),"")</f>
        <v/>
      </c>
    </row>
    <row r="1816" spans="2:14" ht="45.75" hidden="1">
      <c r="B1816" s="352">
        <v>679</v>
      </c>
      <c r="C1816" s="204" t="s">
        <v>657</v>
      </c>
      <c r="D1816" s="204" t="s">
        <v>290</v>
      </c>
      <c r="E1816" s="204" t="s">
        <v>2712</v>
      </c>
      <c r="F1816" s="204"/>
      <c r="G1816" s="353" t="s">
        <v>589</v>
      </c>
      <c r="H1816" s="204" t="str">
        <f>IF(Tabela2[[#This Row],[Valor já contrado (matriz)]]=0,"Prevista","Em contratação")</f>
        <v>Prevista</v>
      </c>
      <c r="I1816" s="204" t="s">
        <v>2703</v>
      </c>
      <c r="J1816" s="204">
        <v>40</v>
      </c>
      <c r="K1816" s="210">
        <v>62000</v>
      </c>
      <c r="L1816" s="204" t="s">
        <v>285</v>
      </c>
      <c r="M1816" s="354" t="s">
        <v>582</v>
      </c>
      <c r="N1816" s="210">
        <f>IF(Tabela2[[#This Row],[Tipo]]="matriz",VLOOKUP(Tabela2[[#This Row],[N. de ordem]],Estatísticas!$A$66:$B$1048576,2,FALSE),"")</f>
        <v>0</v>
      </c>
    </row>
    <row r="1817" spans="2:14" ht="45.75" hidden="1">
      <c r="B1817" s="352">
        <v>680</v>
      </c>
      <c r="C1817" s="204" t="s">
        <v>657</v>
      </c>
      <c r="D1817" s="204" t="s">
        <v>290</v>
      </c>
      <c r="E1817" s="204" t="s">
        <v>2713</v>
      </c>
      <c r="F1817" s="204"/>
      <c r="G1817" s="353" t="s">
        <v>589</v>
      </c>
      <c r="H1817" s="204" t="str">
        <f>IF(Tabela2[[#This Row],[Valor já contrado (matriz)]]=0,"Prevista","Em contratação")</f>
        <v>Prevista</v>
      </c>
      <c r="I1817" s="204" t="s">
        <v>2686</v>
      </c>
      <c r="J1817" s="204">
        <v>30</v>
      </c>
      <c r="K1817" s="210">
        <v>35000</v>
      </c>
      <c r="L1817" s="204" t="s">
        <v>141</v>
      </c>
      <c r="M1817" s="354" t="s">
        <v>582</v>
      </c>
      <c r="N1817" s="210">
        <f>IF(Tabela2[[#This Row],[Tipo]]="matriz",VLOOKUP(Tabela2[[#This Row],[N. de ordem]],Estatísticas!$A$66:$B$1048576,2,FALSE),"")</f>
        <v>0</v>
      </c>
    </row>
    <row r="1818" spans="2:14" ht="45.75" hidden="1">
      <c r="B1818" s="352">
        <v>681</v>
      </c>
      <c r="C1818" s="204" t="s">
        <v>657</v>
      </c>
      <c r="D1818" s="204" t="s">
        <v>290</v>
      </c>
      <c r="E1818" s="204" t="s">
        <v>2714</v>
      </c>
      <c r="F1818" s="353"/>
      <c r="G1818" s="353" t="s">
        <v>589</v>
      </c>
      <c r="H1818" s="204" t="str">
        <f>IF(Tabela2[[#This Row],[Valor já contrado (matriz)]]=0,"Prevista","Em contratação")</f>
        <v>Prevista</v>
      </c>
      <c r="I1818" s="204" t="s">
        <v>2715</v>
      </c>
      <c r="J1818" s="213">
        <v>10</v>
      </c>
      <c r="K1818" s="214">
        <v>62000</v>
      </c>
      <c r="L1818" s="204" t="s">
        <v>141</v>
      </c>
      <c r="M1818" s="354" t="s">
        <v>582</v>
      </c>
      <c r="N1818" s="210">
        <f>IF(Tabela2[[#This Row],[Tipo]]="matriz",VLOOKUP(Tabela2[[#This Row],[N. de ordem]],Estatísticas!$A$66:$B$1048576,2,FALSE),"")</f>
        <v>0</v>
      </c>
    </row>
    <row r="1819" spans="2:14" ht="45.75" hidden="1">
      <c r="B1819" s="352">
        <v>682</v>
      </c>
      <c r="C1819" s="204" t="s">
        <v>657</v>
      </c>
      <c r="D1819" s="204" t="s">
        <v>290</v>
      </c>
      <c r="E1819" s="204" t="s">
        <v>2716</v>
      </c>
      <c r="F1819" s="353"/>
      <c r="G1819" s="353" t="s">
        <v>589</v>
      </c>
      <c r="H1819" s="204" t="str">
        <f>IF(Tabela2[[#This Row],[Valor já contrado (matriz)]]=0,"Prevista","Em contratação")</f>
        <v>Prevista</v>
      </c>
      <c r="I1819" s="204" t="s">
        <v>2686</v>
      </c>
      <c r="J1819" s="204">
        <v>10</v>
      </c>
      <c r="K1819" s="210">
        <v>4000</v>
      </c>
      <c r="L1819" s="204" t="s">
        <v>141</v>
      </c>
      <c r="M1819" s="354" t="s">
        <v>582</v>
      </c>
      <c r="N1819" s="210">
        <f>IF(Tabela2[[#This Row],[Tipo]]="matriz",VLOOKUP(Tabela2[[#This Row],[N. de ordem]],Estatísticas!$A$66:$B$1048576,2,FALSE),"")</f>
        <v>0</v>
      </c>
    </row>
    <row r="1820" spans="2:14" ht="60.75" hidden="1">
      <c r="B1820" s="352">
        <v>683</v>
      </c>
      <c r="C1820" s="204" t="s">
        <v>657</v>
      </c>
      <c r="D1820" s="204" t="s">
        <v>290</v>
      </c>
      <c r="E1820" s="204" t="s">
        <v>2717</v>
      </c>
      <c r="F1820" s="204"/>
      <c r="G1820" s="353" t="s">
        <v>589</v>
      </c>
      <c r="H1820" s="204" t="str">
        <f>IF(Tabela2[[#This Row],[Valor já contrado (matriz)]]=0,"Prevista","Em contratação")</f>
        <v>Prevista</v>
      </c>
      <c r="I1820" s="204" t="s">
        <v>2718</v>
      </c>
      <c r="J1820" s="204">
        <v>20</v>
      </c>
      <c r="K1820" s="210">
        <v>4000</v>
      </c>
      <c r="L1820" s="204" t="s">
        <v>141</v>
      </c>
      <c r="M1820" s="354" t="s">
        <v>582</v>
      </c>
      <c r="N1820" s="210">
        <f>IF(Tabela2[[#This Row],[Tipo]]="matriz",VLOOKUP(Tabela2[[#This Row],[N. de ordem]],Estatísticas!$A$66:$B$1048576,2,FALSE),"")</f>
        <v>0</v>
      </c>
    </row>
    <row r="1821" spans="2:14" ht="45.75" hidden="1">
      <c r="B1821" s="352">
        <v>684</v>
      </c>
      <c r="C1821" s="204" t="s">
        <v>657</v>
      </c>
      <c r="D1821" s="204" t="s">
        <v>290</v>
      </c>
      <c r="E1821" s="204" t="s">
        <v>2719</v>
      </c>
      <c r="F1821" s="204"/>
      <c r="G1821" s="353" t="s">
        <v>589</v>
      </c>
      <c r="H1821" s="204" t="str">
        <f>IF(Tabela2[[#This Row],[Valor já contrado (matriz)]]=0,"Prevista","Em contratação")</f>
        <v>Em contratação</v>
      </c>
      <c r="I1821" s="204" t="s">
        <v>2686</v>
      </c>
      <c r="J1821" s="204">
        <v>100</v>
      </c>
      <c r="K1821" s="210">
        <v>30000</v>
      </c>
      <c r="L1821" s="204" t="s">
        <v>141</v>
      </c>
      <c r="M1821" s="354" t="s">
        <v>582</v>
      </c>
      <c r="N1821" s="210">
        <f>IF(Tabela2[[#This Row],[Tipo]]="matriz",VLOOKUP(Tabela2[[#This Row],[N. de ordem]],Estatísticas!$A$66:$B$1048576,2,FALSE),"")</f>
        <v>13750</v>
      </c>
    </row>
    <row r="1822" spans="2:14" ht="45.75" hidden="1">
      <c r="B1822" s="352">
        <v>684</v>
      </c>
      <c r="C1822" s="204" t="s">
        <v>657</v>
      </c>
      <c r="D1822" s="204" t="s">
        <v>290</v>
      </c>
      <c r="E1822" s="204" t="s">
        <v>2719</v>
      </c>
      <c r="F1822" s="204" t="s">
        <v>2720</v>
      </c>
      <c r="G1822" s="353" t="s">
        <v>605</v>
      </c>
      <c r="H1822" s="204" t="str">
        <f>IF(Tabela2[[#This Row],[Valor já contrado (matriz)]]=0,"Prevista","Em contratação")</f>
        <v>Em contratação</v>
      </c>
      <c r="I1822" s="204" t="s">
        <v>2686</v>
      </c>
      <c r="J1822" s="213">
        <v>50</v>
      </c>
      <c r="K1822" s="214">
        <v>13750</v>
      </c>
      <c r="L1822" s="204" t="s">
        <v>141</v>
      </c>
      <c r="M1822" s="354" t="s">
        <v>582</v>
      </c>
      <c r="N1822" s="210" t="str">
        <f>IF(Tabela2[[#This Row],[Tipo]]="matriz",VLOOKUP(Tabela2[[#This Row],[N. de ordem]],Estatísticas!$A$66:$B$1048576,2,FALSE),"")</f>
        <v/>
      </c>
    </row>
    <row r="1823" spans="2:14" ht="45.75" hidden="1">
      <c r="B1823" s="352">
        <v>685</v>
      </c>
      <c r="C1823" s="204" t="s">
        <v>657</v>
      </c>
      <c r="D1823" s="204" t="s">
        <v>290</v>
      </c>
      <c r="E1823" s="204" t="s">
        <v>2721</v>
      </c>
      <c r="F1823" s="204"/>
      <c r="G1823" s="353" t="s">
        <v>589</v>
      </c>
      <c r="H1823" s="204" t="str">
        <f>IF(Tabela2[[#This Row],[Valor já contrado (matriz)]]=0,"Prevista","Em contratação")</f>
        <v>Prevista</v>
      </c>
      <c r="I1823" s="204" t="s">
        <v>2686</v>
      </c>
      <c r="J1823" s="204">
        <v>15</v>
      </c>
      <c r="K1823" s="210">
        <v>62000</v>
      </c>
      <c r="L1823" s="204" t="s">
        <v>141</v>
      </c>
      <c r="M1823" s="354" t="s">
        <v>582</v>
      </c>
      <c r="N1823" s="210">
        <f>IF(Tabela2[[#This Row],[Tipo]]="matriz",VLOOKUP(Tabela2[[#This Row],[N. de ordem]],Estatísticas!$A$66:$B$1048576,2,FALSE),"")</f>
        <v>0</v>
      </c>
    </row>
    <row r="1824" spans="2:14" ht="45.75" hidden="1">
      <c r="B1824" s="352">
        <v>686</v>
      </c>
      <c r="C1824" s="204" t="s">
        <v>657</v>
      </c>
      <c r="D1824" s="204" t="s">
        <v>290</v>
      </c>
      <c r="E1824" s="204" t="s">
        <v>2722</v>
      </c>
      <c r="F1824" s="204"/>
      <c r="G1824" s="353" t="s">
        <v>589</v>
      </c>
      <c r="H1824" s="204" t="str">
        <f>IF(Tabela2[[#This Row],[Valor já contrado (matriz)]]=0,"Prevista","Em contratação")</f>
        <v>Em contratação</v>
      </c>
      <c r="I1824" s="204" t="s">
        <v>2723</v>
      </c>
      <c r="J1824" s="204">
        <v>20</v>
      </c>
      <c r="K1824" s="210">
        <v>62000</v>
      </c>
      <c r="L1824" s="204" t="s">
        <v>141</v>
      </c>
      <c r="M1824" s="354" t="s">
        <v>582</v>
      </c>
      <c r="N1824" s="210">
        <f>IF(Tabela2[[#This Row],[Tipo]]="matriz",VLOOKUP(Tabela2[[#This Row],[N. de ordem]],Estatísticas!$A$66:$B$1048576,2,FALSE),"")</f>
        <v>40070</v>
      </c>
    </row>
    <row r="1825" spans="2:14" ht="45.75" hidden="1">
      <c r="B1825" s="352">
        <v>686</v>
      </c>
      <c r="C1825" s="204" t="s">
        <v>657</v>
      </c>
      <c r="D1825" s="204" t="s">
        <v>290</v>
      </c>
      <c r="E1825" s="204" t="s">
        <v>2722</v>
      </c>
      <c r="F1825" s="204" t="s">
        <v>2724</v>
      </c>
      <c r="G1825" s="353" t="s">
        <v>605</v>
      </c>
      <c r="H1825" s="204" t="str">
        <f>IF(Tabela2[[#This Row],[Valor já contrado (matriz)]]=0,"Prevista","Em contratação")</f>
        <v>Em contratação</v>
      </c>
      <c r="I1825" s="204" t="s">
        <v>2723</v>
      </c>
      <c r="J1825" s="204">
        <v>10</v>
      </c>
      <c r="K1825" s="210">
        <v>40070</v>
      </c>
      <c r="L1825" s="204" t="s">
        <v>141</v>
      </c>
      <c r="M1825" s="354" t="s">
        <v>582</v>
      </c>
      <c r="N1825" s="210" t="str">
        <f>IF(Tabela2[[#This Row],[Tipo]]="matriz",VLOOKUP(Tabela2[[#This Row],[N. de ordem]],Estatísticas!$A$66:$B$1048576,2,FALSE),"")</f>
        <v/>
      </c>
    </row>
    <row r="1826" spans="2:14" ht="45.75" hidden="1">
      <c r="B1826" s="352">
        <v>687</v>
      </c>
      <c r="C1826" s="204" t="s">
        <v>657</v>
      </c>
      <c r="D1826" s="204" t="s">
        <v>290</v>
      </c>
      <c r="E1826" s="204" t="s">
        <v>2725</v>
      </c>
      <c r="F1826" s="204"/>
      <c r="G1826" s="353" t="s">
        <v>589</v>
      </c>
      <c r="H1826" s="204" t="str">
        <f>IF(Tabela2[[#This Row],[Valor já contrado (matriz)]]=0,"Prevista","Em contratação")</f>
        <v>Prevista</v>
      </c>
      <c r="I1826" s="204" t="s">
        <v>2686</v>
      </c>
      <c r="J1826" s="204">
        <v>20</v>
      </c>
      <c r="K1826" s="210">
        <v>62000</v>
      </c>
      <c r="L1826" s="204" t="s">
        <v>141</v>
      </c>
      <c r="M1826" s="354" t="s">
        <v>582</v>
      </c>
      <c r="N1826" s="210">
        <f>IF(Tabela2[[#This Row],[Tipo]]="matriz",VLOOKUP(Tabela2[[#This Row],[N. de ordem]],Estatísticas!$A$66:$B$1048576,2,FALSE),"")</f>
        <v>0</v>
      </c>
    </row>
    <row r="1827" spans="2:14" ht="45.75" hidden="1">
      <c r="B1827" s="352">
        <v>688</v>
      </c>
      <c r="C1827" s="204" t="s">
        <v>657</v>
      </c>
      <c r="D1827" s="204" t="s">
        <v>290</v>
      </c>
      <c r="E1827" s="204" t="s">
        <v>2726</v>
      </c>
      <c r="F1827" s="204"/>
      <c r="G1827" s="353" t="s">
        <v>589</v>
      </c>
      <c r="H1827" s="204" t="str">
        <f>IF(Tabela2[[#This Row],[Valor já contrado (matriz)]]=0,"Prevista","Em contratação")</f>
        <v>Em contratação</v>
      </c>
      <c r="I1827" s="204" t="s">
        <v>2727</v>
      </c>
      <c r="J1827" s="204">
        <v>150</v>
      </c>
      <c r="K1827" s="210">
        <v>62000</v>
      </c>
      <c r="L1827" s="204" t="s">
        <v>141</v>
      </c>
      <c r="M1827" s="354" t="s">
        <v>582</v>
      </c>
      <c r="N1827" s="210">
        <f>IF(Tabela2[[#This Row],[Tipo]]="matriz",VLOOKUP(Tabela2[[#This Row],[N. de ordem]],Estatísticas!$A$66:$B$1048576,2,FALSE),"")</f>
        <v>3382</v>
      </c>
    </row>
    <row r="1828" spans="2:14" ht="45.75" hidden="1">
      <c r="B1828" s="352">
        <v>688</v>
      </c>
      <c r="C1828" s="204" t="s">
        <v>657</v>
      </c>
      <c r="D1828" s="204" t="s">
        <v>290</v>
      </c>
      <c r="E1828" s="204" t="s">
        <v>2726</v>
      </c>
      <c r="F1828" s="204" t="s">
        <v>2667</v>
      </c>
      <c r="G1828" s="353" t="s">
        <v>605</v>
      </c>
      <c r="H1828" s="204" t="str">
        <f>IF(Tabela2[[#This Row],[Valor já contrado (matriz)]]=0,"Prevista","Em contratação")</f>
        <v>Em contratação</v>
      </c>
      <c r="I1828" s="204" t="s">
        <v>2727</v>
      </c>
      <c r="J1828" s="204">
        <v>11</v>
      </c>
      <c r="K1828" s="210">
        <v>2057</v>
      </c>
      <c r="L1828" s="204" t="s">
        <v>141</v>
      </c>
      <c r="M1828" s="354" t="s">
        <v>582</v>
      </c>
      <c r="N1828" s="210" t="str">
        <f>IF(Tabela2[[#This Row],[Tipo]]="matriz",VLOOKUP(Tabela2[[#This Row],[N. de ordem]],Estatísticas!$A$66:$B$1048576,2,FALSE),"")</f>
        <v/>
      </c>
    </row>
    <row r="1829" spans="2:14" ht="45.75" hidden="1">
      <c r="B1829" s="352">
        <v>688</v>
      </c>
      <c r="C1829" s="204" t="s">
        <v>657</v>
      </c>
      <c r="D1829" s="204" t="s">
        <v>290</v>
      </c>
      <c r="E1829" s="204" t="s">
        <v>2726</v>
      </c>
      <c r="F1829" s="213" t="s">
        <v>2728</v>
      </c>
      <c r="G1829" s="353" t="s">
        <v>605</v>
      </c>
      <c r="H1829" s="204" t="s">
        <v>1964</v>
      </c>
      <c r="I1829" s="204" t="s">
        <v>2727</v>
      </c>
      <c r="J1829" s="204">
        <v>5</v>
      </c>
      <c r="K1829" s="210">
        <v>0</v>
      </c>
      <c r="L1829" s="204" t="s">
        <v>141</v>
      </c>
      <c r="M1829" s="354" t="s">
        <v>582</v>
      </c>
      <c r="N1829" s="210" t="str">
        <f>IF(Tabela2[[#This Row],[Tipo]]="matriz",VLOOKUP(Tabela2[[#This Row],[N. de ordem]],Estatísticas!$A$66:$B$1048576,2,FALSE),"")</f>
        <v/>
      </c>
    </row>
    <row r="1830" spans="2:14" ht="45.75" hidden="1">
      <c r="B1830" s="352">
        <v>688</v>
      </c>
      <c r="C1830" s="204" t="s">
        <v>657</v>
      </c>
      <c r="D1830" s="204" t="s">
        <v>290</v>
      </c>
      <c r="E1830" s="204" t="s">
        <v>2726</v>
      </c>
      <c r="F1830" s="204" t="s">
        <v>2729</v>
      </c>
      <c r="G1830" s="353" t="s">
        <v>605</v>
      </c>
      <c r="H1830" s="204" t="s">
        <v>1964</v>
      </c>
      <c r="I1830" s="204" t="s">
        <v>2727</v>
      </c>
      <c r="J1830" s="204">
        <v>5</v>
      </c>
      <c r="K1830" s="210">
        <v>0</v>
      </c>
      <c r="L1830" s="204" t="s">
        <v>141</v>
      </c>
      <c r="M1830" s="354" t="s">
        <v>582</v>
      </c>
      <c r="N1830" s="210" t="str">
        <f>IF(Tabela2[[#This Row],[Tipo]]="matriz",VLOOKUP(Tabela2[[#This Row],[N. de ordem]],Estatísticas!$A$66:$B$1048576,2,FALSE),"")</f>
        <v/>
      </c>
    </row>
    <row r="1831" spans="2:14" ht="45.75" hidden="1">
      <c r="B1831" s="352">
        <v>688</v>
      </c>
      <c r="C1831" s="204" t="s">
        <v>657</v>
      </c>
      <c r="D1831" s="204" t="s">
        <v>290</v>
      </c>
      <c r="E1831" s="204" t="s">
        <v>2726</v>
      </c>
      <c r="F1831" s="204" t="s">
        <v>2730</v>
      </c>
      <c r="G1831" s="353" t="s">
        <v>605</v>
      </c>
      <c r="H1831" s="204" t="s">
        <v>626</v>
      </c>
      <c r="I1831" s="204" t="s">
        <v>2727</v>
      </c>
      <c r="J1831" s="204">
        <v>5</v>
      </c>
      <c r="K1831" s="210">
        <v>1325</v>
      </c>
      <c r="L1831" s="204" t="s">
        <v>141</v>
      </c>
      <c r="M1831" s="354" t="s">
        <v>582</v>
      </c>
      <c r="N1831" s="210" t="str">
        <f>IF(Tabela2[[#This Row],[Tipo]]="matriz",VLOOKUP(Tabela2[[#This Row],[N. de ordem]],Estatísticas!$A$66:$B$1048576,2,FALSE),"")</f>
        <v/>
      </c>
    </row>
    <row r="1832" spans="2:14" ht="121.5" hidden="1">
      <c r="B1832" s="352">
        <v>689</v>
      </c>
      <c r="C1832" s="204" t="s">
        <v>657</v>
      </c>
      <c r="D1832" s="204" t="s">
        <v>290</v>
      </c>
      <c r="E1832" s="204" t="s">
        <v>2731</v>
      </c>
      <c r="F1832" s="353"/>
      <c r="G1832" s="353" t="s">
        <v>589</v>
      </c>
      <c r="H1832" s="204" t="str">
        <f>IF(Tabela2[[#This Row],[Valor já contrado (matriz)]]=0,"Prevista","Em contratação")</f>
        <v>Prevista</v>
      </c>
      <c r="I1832" s="204" t="s">
        <v>2732</v>
      </c>
      <c r="J1832" s="204">
        <v>2</v>
      </c>
      <c r="K1832" s="210">
        <v>1200</v>
      </c>
      <c r="L1832" s="204" t="s">
        <v>141</v>
      </c>
      <c r="M1832" s="354" t="s">
        <v>582</v>
      </c>
      <c r="N1832" s="210">
        <f>IF(Tabela2[[#This Row],[Tipo]]="matriz",VLOOKUP(Tabela2[[#This Row],[N. de ordem]],Estatísticas!$A$66:$B$1048576,2,FALSE),"")</f>
        <v>0</v>
      </c>
    </row>
    <row r="1833" spans="2:14" ht="45.75" hidden="1">
      <c r="B1833" s="352">
        <v>690</v>
      </c>
      <c r="C1833" s="204" t="s">
        <v>657</v>
      </c>
      <c r="D1833" s="204" t="s">
        <v>290</v>
      </c>
      <c r="E1833" s="213" t="s">
        <v>2733</v>
      </c>
      <c r="F1833" s="211"/>
      <c r="G1833" s="353" t="s">
        <v>589</v>
      </c>
      <c r="H1833" s="204" t="str">
        <f>IF(Tabela2[[#This Row],[Valor já contrado (matriz)]]=0,"Prevista","Em contratação")</f>
        <v>Em contratação</v>
      </c>
      <c r="I1833" s="215" t="s">
        <v>2686</v>
      </c>
      <c r="J1833" s="213">
        <v>250</v>
      </c>
      <c r="K1833" s="214">
        <v>62000</v>
      </c>
      <c r="L1833" s="204" t="s">
        <v>141</v>
      </c>
      <c r="M1833" s="354" t="s">
        <v>582</v>
      </c>
      <c r="N1833" s="210">
        <f>IF(Tabela2[[#This Row],[Tipo]]="matriz",VLOOKUP(Tabela2[[#This Row],[N. de ordem]],Estatísticas!$A$66:$B$1048576,2,FALSE),"")</f>
        <v>49800</v>
      </c>
    </row>
    <row r="1834" spans="2:14" ht="45.75" hidden="1">
      <c r="B1834" s="352">
        <v>690</v>
      </c>
      <c r="C1834" s="204" t="s">
        <v>657</v>
      </c>
      <c r="D1834" s="204" t="s">
        <v>290</v>
      </c>
      <c r="E1834" s="213" t="s">
        <v>2733</v>
      </c>
      <c r="F1834" s="211" t="s">
        <v>2734</v>
      </c>
      <c r="G1834" s="353" t="s">
        <v>605</v>
      </c>
      <c r="H1834" s="204" t="str">
        <f>IF(Tabela2[[#This Row],[Valor já contrado (matriz)]]=0,"Prevista","Em contratação")</f>
        <v>Em contratação</v>
      </c>
      <c r="I1834" s="215" t="s">
        <v>2686</v>
      </c>
      <c r="J1834" s="213">
        <v>15</v>
      </c>
      <c r="K1834" s="214">
        <v>49800</v>
      </c>
      <c r="L1834" s="204" t="s">
        <v>141</v>
      </c>
      <c r="M1834" s="354" t="s">
        <v>582</v>
      </c>
      <c r="N1834" s="210" t="str">
        <f>IF(Tabela2[[#This Row],[Tipo]]="matriz",VLOOKUP(Tabela2[[#This Row],[N. de ordem]],Estatísticas!$A$66:$B$1048576,2,FALSE),"")</f>
        <v/>
      </c>
    </row>
    <row r="1835" spans="2:14" ht="121.5" hidden="1">
      <c r="B1835" s="352">
        <v>691</v>
      </c>
      <c r="C1835" s="204" t="s">
        <v>657</v>
      </c>
      <c r="D1835" s="204" t="s">
        <v>290</v>
      </c>
      <c r="E1835" s="204" t="s">
        <v>2735</v>
      </c>
      <c r="F1835" s="353"/>
      <c r="G1835" s="353" t="s">
        <v>589</v>
      </c>
      <c r="H1835" s="204" t="str">
        <f>IF(Tabela2[[#This Row],[Valor já contrado (matriz)]]=0,"Prevista","Em contratação")</f>
        <v>Em contratação</v>
      </c>
      <c r="I1835" s="204" t="s">
        <v>2736</v>
      </c>
      <c r="J1835" s="204">
        <v>1</v>
      </c>
      <c r="K1835" s="210">
        <v>7500</v>
      </c>
      <c r="L1835" s="204" t="s">
        <v>112</v>
      </c>
      <c r="M1835" s="354" t="s">
        <v>582</v>
      </c>
      <c r="N1835" s="210">
        <f>IF(Tabela2[[#This Row],[Tipo]]="matriz",VLOOKUP(Tabela2[[#This Row],[N. de ordem]],Estatísticas!$A$66:$B$1048576,2,FALSE),"")</f>
        <v>19232.599999999999</v>
      </c>
    </row>
    <row r="1836" spans="2:14" ht="121.5" hidden="1">
      <c r="B1836" s="352">
        <v>691</v>
      </c>
      <c r="C1836" s="204" t="s">
        <v>657</v>
      </c>
      <c r="D1836" s="204" t="s">
        <v>290</v>
      </c>
      <c r="E1836" s="204" t="s">
        <v>2735</v>
      </c>
      <c r="F1836" s="353" t="s">
        <v>2737</v>
      </c>
      <c r="G1836" s="353" t="s">
        <v>605</v>
      </c>
      <c r="H1836" s="204" t="str">
        <f>IF(Tabela2[[#This Row],[Valor já contrado (matriz)]]=0,"Prevista","Em contratação")</f>
        <v>Em contratação</v>
      </c>
      <c r="I1836" s="204" t="s">
        <v>2736</v>
      </c>
      <c r="J1836" s="204">
        <v>1</v>
      </c>
      <c r="K1836" s="210">
        <v>19232.599999999999</v>
      </c>
      <c r="L1836" s="204" t="s">
        <v>112</v>
      </c>
      <c r="M1836" s="354" t="s">
        <v>582</v>
      </c>
      <c r="N1836" s="210" t="str">
        <f>IF(Tabela2[[#This Row],[Tipo]]="matriz",VLOOKUP(Tabela2[[#This Row],[N. de ordem]],Estatísticas!$A$66:$B$1048576,2,FALSE),"")</f>
        <v/>
      </c>
    </row>
    <row r="1837" spans="2:14" ht="45.75" hidden="1">
      <c r="B1837" s="352">
        <v>692</v>
      </c>
      <c r="C1837" s="204" t="s">
        <v>657</v>
      </c>
      <c r="D1837" s="204" t="s">
        <v>290</v>
      </c>
      <c r="E1837" s="204" t="s">
        <v>2738</v>
      </c>
      <c r="F1837" s="204"/>
      <c r="G1837" s="353" t="s">
        <v>589</v>
      </c>
      <c r="H1837" s="204" t="str">
        <f>IF(Tabela2[[#This Row],[Valor já contrado (matriz)]]=0,"Prevista","Em contratação")</f>
        <v>Prevista</v>
      </c>
      <c r="I1837" s="204" t="s">
        <v>2739</v>
      </c>
      <c r="J1837" s="204">
        <v>1</v>
      </c>
      <c r="K1837" s="210">
        <v>20000</v>
      </c>
      <c r="L1837" s="204" t="s">
        <v>112</v>
      </c>
      <c r="M1837" s="354" t="s">
        <v>582</v>
      </c>
      <c r="N1837" s="210">
        <f>IF(Tabela2[[#This Row],[Tipo]]="matriz",VLOOKUP(Tabela2[[#This Row],[N. de ordem]],Estatísticas!$A$66:$B$1048576,2,FALSE),"")</f>
        <v>0</v>
      </c>
    </row>
    <row r="1838" spans="2:14" ht="76.5" hidden="1">
      <c r="B1838" s="352">
        <v>693</v>
      </c>
      <c r="C1838" s="204" t="s">
        <v>657</v>
      </c>
      <c r="D1838" s="204" t="s">
        <v>290</v>
      </c>
      <c r="E1838" s="204" t="s">
        <v>2740</v>
      </c>
      <c r="F1838" s="353"/>
      <c r="G1838" s="353" t="s">
        <v>589</v>
      </c>
      <c r="H1838" s="204" t="str">
        <f>IF(Tabela2[[#This Row],[Valor já contrado (matriz)]]=0,"Prevista","Em contratação")</f>
        <v>Prevista</v>
      </c>
      <c r="I1838" s="204" t="s">
        <v>2741</v>
      </c>
      <c r="J1838" s="204">
        <v>300</v>
      </c>
      <c r="K1838" s="210">
        <v>62000</v>
      </c>
      <c r="L1838" s="204" t="s">
        <v>112</v>
      </c>
      <c r="M1838" s="354" t="s">
        <v>582</v>
      </c>
      <c r="N1838" s="210">
        <f>IF(Tabela2[[#This Row],[Tipo]]="matriz",VLOOKUP(Tabela2[[#This Row],[N. de ordem]],Estatísticas!$A$66:$B$1048576,2,FALSE),"")</f>
        <v>0</v>
      </c>
    </row>
    <row r="1839" spans="2:14" ht="60.75" hidden="1">
      <c r="B1839" s="352">
        <v>694</v>
      </c>
      <c r="C1839" s="204" t="s">
        <v>657</v>
      </c>
      <c r="D1839" s="204" t="s">
        <v>290</v>
      </c>
      <c r="E1839" s="204" t="s">
        <v>2742</v>
      </c>
      <c r="F1839" s="204"/>
      <c r="G1839" s="353" t="s">
        <v>589</v>
      </c>
      <c r="H1839" s="204" t="str">
        <f>IF(Tabela2[[#This Row],[Valor já contrado (matriz)]]=0,"Prevista","Em contratação")</f>
        <v>Prevista</v>
      </c>
      <c r="I1839" s="204" t="s">
        <v>2743</v>
      </c>
      <c r="J1839" s="204">
        <v>7</v>
      </c>
      <c r="K1839" s="210">
        <v>62000</v>
      </c>
      <c r="L1839" s="204" t="s">
        <v>112</v>
      </c>
      <c r="M1839" s="354" t="s">
        <v>582</v>
      </c>
      <c r="N1839" s="210">
        <f>IF(Tabela2[[#This Row],[Tipo]]="matriz",VLOOKUP(Tabela2[[#This Row],[N. de ordem]],Estatísticas!$A$66:$B$1048576,2,FALSE),"")</f>
        <v>0</v>
      </c>
    </row>
    <row r="1840" spans="2:14" ht="60.75" hidden="1">
      <c r="B1840" s="352">
        <v>695</v>
      </c>
      <c r="C1840" s="204" t="s">
        <v>657</v>
      </c>
      <c r="D1840" s="204" t="s">
        <v>290</v>
      </c>
      <c r="E1840" s="204" t="s">
        <v>2744</v>
      </c>
      <c r="F1840" s="204"/>
      <c r="G1840" s="353" t="s">
        <v>589</v>
      </c>
      <c r="H1840" s="204" t="str">
        <f>IF(Tabela2[[#This Row],[Valor já contrado (matriz)]]=0,"Prevista","Em contratação")</f>
        <v>Prevista</v>
      </c>
      <c r="I1840" s="204" t="s">
        <v>2745</v>
      </c>
      <c r="J1840" s="204" t="s">
        <v>2746</v>
      </c>
      <c r="K1840" s="210">
        <v>3600</v>
      </c>
      <c r="L1840" s="204" t="s">
        <v>141</v>
      </c>
      <c r="M1840" s="354" t="s">
        <v>582</v>
      </c>
      <c r="N1840" s="210">
        <f>IF(Tabela2[[#This Row],[Tipo]]="matriz",VLOOKUP(Tabela2[[#This Row],[N. de ordem]],Estatísticas!$A$66:$B$1048576,2,FALSE),"")</f>
        <v>0</v>
      </c>
    </row>
    <row r="1841" spans="2:14" ht="45.75" hidden="1">
      <c r="B1841" s="352">
        <v>696</v>
      </c>
      <c r="C1841" s="204" t="s">
        <v>657</v>
      </c>
      <c r="D1841" s="204" t="s">
        <v>290</v>
      </c>
      <c r="E1841" s="204" t="s">
        <v>2747</v>
      </c>
      <c r="F1841" s="204"/>
      <c r="G1841" s="353" t="s">
        <v>589</v>
      </c>
      <c r="H1841" s="204" t="str">
        <f>IF(Tabela2[[#This Row],[Valor já contrado (matriz)]]=0,"Prevista","Em contratação")</f>
        <v>Prevista</v>
      </c>
      <c r="I1841" s="204" t="s">
        <v>2748</v>
      </c>
      <c r="J1841" s="204" t="s">
        <v>2749</v>
      </c>
      <c r="K1841" s="210">
        <v>500</v>
      </c>
      <c r="L1841" s="204" t="s">
        <v>141</v>
      </c>
      <c r="M1841" s="354" t="s">
        <v>582</v>
      </c>
      <c r="N1841" s="210">
        <f>IF(Tabela2[[#This Row],[Tipo]]="matriz",VLOOKUP(Tabela2[[#This Row],[N. de ordem]],Estatísticas!$A$66:$B$1048576,2,FALSE),"")</f>
        <v>0</v>
      </c>
    </row>
    <row r="1842" spans="2:14" ht="91.5" hidden="1">
      <c r="B1842" s="352">
        <v>697</v>
      </c>
      <c r="C1842" s="204" t="s">
        <v>657</v>
      </c>
      <c r="D1842" s="204" t="s">
        <v>290</v>
      </c>
      <c r="E1842" s="204" t="s">
        <v>2750</v>
      </c>
      <c r="F1842" s="204"/>
      <c r="G1842" s="353" t="s">
        <v>589</v>
      </c>
      <c r="H1842" s="204" t="str">
        <f>IF(Tabela2[[#This Row],[Valor já contrado (matriz)]]=0,"Prevista","Em contratação")</f>
        <v>Prevista</v>
      </c>
      <c r="I1842" s="204" t="s">
        <v>2751</v>
      </c>
      <c r="J1842" s="204" t="s">
        <v>2749</v>
      </c>
      <c r="K1842" s="210">
        <v>1296.68</v>
      </c>
      <c r="L1842" s="204" t="s">
        <v>141</v>
      </c>
      <c r="M1842" s="354" t="s">
        <v>582</v>
      </c>
      <c r="N1842" s="210">
        <f>IF(Tabela2[[#This Row],[Tipo]]="matriz",VLOOKUP(Tabela2[[#This Row],[N. de ordem]],Estatísticas!$A$66:$B$1048576,2,FALSE),"")</f>
        <v>0</v>
      </c>
    </row>
    <row r="1843" spans="2:14" ht="45.75" hidden="1">
      <c r="B1843" s="352">
        <v>698</v>
      </c>
      <c r="C1843" s="204" t="s">
        <v>657</v>
      </c>
      <c r="D1843" s="204" t="s">
        <v>290</v>
      </c>
      <c r="E1843" s="204" t="s">
        <v>2752</v>
      </c>
      <c r="F1843" s="204"/>
      <c r="G1843" s="353" t="s">
        <v>589</v>
      </c>
      <c r="H1843" s="204" t="str">
        <f>IF(Tabela2[[#This Row],[Valor já contrado (matriz)]]=0,"Prevista","Em contratação")</f>
        <v>Prevista</v>
      </c>
      <c r="I1843" s="204" t="s">
        <v>2753</v>
      </c>
      <c r="J1843" s="213" t="s">
        <v>2754</v>
      </c>
      <c r="K1843" s="214">
        <v>1000</v>
      </c>
      <c r="L1843" s="204" t="s">
        <v>141</v>
      </c>
      <c r="M1843" s="354" t="s">
        <v>582</v>
      </c>
      <c r="N1843" s="210">
        <f>IF(Tabela2[[#This Row],[Tipo]]="matriz",VLOOKUP(Tabela2[[#This Row],[N. de ordem]],Estatísticas!$A$66:$B$1048576,2,FALSE),"")</f>
        <v>0</v>
      </c>
    </row>
    <row r="1844" spans="2:14" ht="91.5" hidden="1">
      <c r="B1844" s="352">
        <v>699</v>
      </c>
      <c r="C1844" s="204" t="s">
        <v>657</v>
      </c>
      <c r="D1844" s="204" t="s">
        <v>290</v>
      </c>
      <c r="E1844" s="204" t="s">
        <v>2755</v>
      </c>
      <c r="F1844" s="204"/>
      <c r="G1844" s="353" t="s">
        <v>589</v>
      </c>
      <c r="H1844" s="204" t="str">
        <f>IF(Tabela2[[#This Row],[Valor já contrado (matriz)]]=0,"Prevista","Em contratação")</f>
        <v>Em contratação</v>
      </c>
      <c r="I1844" s="204" t="s">
        <v>2756</v>
      </c>
      <c r="J1844" s="204" t="s">
        <v>2757</v>
      </c>
      <c r="K1844" s="210">
        <v>20000</v>
      </c>
      <c r="L1844" s="204" t="s">
        <v>112</v>
      </c>
      <c r="M1844" s="354" t="s">
        <v>582</v>
      </c>
      <c r="N1844" s="210">
        <f>IF(Tabela2[[#This Row],[Tipo]]="matriz",VLOOKUP(Tabela2[[#This Row],[N. de ordem]],Estatísticas!$A$66:$B$1048576,2,FALSE),"")</f>
        <v>23510.46</v>
      </c>
    </row>
    <row r="1845" spans="2:14" ht="91.5" hidden="1">
      <c r="B1845" s="352">
        <v>699</v>
      </c>
      <c r="C1845" s="204" t="s">
        <v>657</v>
      </c>
      <c r="D1845" s="204" t="s">
        <v>290</v>
      </c>
      <c r="E1845" s="204" t="s">
        <v>2755</v>
      </c>
      <c r="F1845" s="204" t="s">
        <v>2758</v>
      </c>
      <c r="G1845" s="353" t="s">
        <v>605</v>
      </c>
      <c r="H1845" s="204" t="str">
        <f>IF(Tabela2[[#This Row],[Valor já contrado (matriz)]]=0,"Prevista","Em contratação")</f>
        <v>Em contratação</v>
      </c>
      <c r="I1845" s="204" t="s">
        <v>2756</v>
      </c>
      <c r="J1845" s="204" t="s">
        <v>2757</v>
      </c>
      <c r="K1845" s="210">
        <v>23510.46</v>
      </c>
      <c r="L1845" s="204" t="s">
        <v>112</v>
      </c>
      <c r="M1845" s="354" t="s">
        <v>582</v>
      </c>
      <c r="N1845" s="210" t="str">
        <f>IF(Tabela2[[#This Row],[Tipo]]="matriz",VLOOKUP(Tabela2[[#This Row],[N. de ordem]],Estatísticas!$A$66:$B$1048576,2,FALSE),"")</f>
        <v/>
      </c>
    </row>
    <row r="1846" spans="2:14" ht="45.75" hidden="1">
      <c r="B1846" s="352">
        <v>700</v>
      </c>
      <c r="C1846" s="204" t="s">
        <v>657</v>
      </c>
      <c r="D1846" s="204" t="s">
        <v>290</v>
      </c>
      <c r="E1846" s="204" t="s">
        <v>2759</v>
      </c>
      <c r="F1846" s="204"/>
      <c r="G1846" s="353" t="s">
        <v>589</v>
      </c>
      <c r="H1846" s="204" t="str">
        <f>IF(Tabela2[[#This Row],[Valor já contrado (matriz)]]=0,"Prevista","Em contratação")</f>
        <v>Prevista</v>
      </c>
      <c r="I1846" s="204" t="s">
        <v>2760</v>
      </c>
      <c r="J1846" s="204">
        <v>300</v>
      </c>
      <c r="K1846" s="210">
        <v>35000</v>
      </c>
      <c r="L1846" s="204" t="s">
        <v>285</v>
      </c>
      <c r="M1846" s="354" t="s">
        <v>582</v>
      </c>
      <c r="N1846" s="210">
        <f>IF(Tabela2[[#This Row],[Tipo]]="matriz",VLOOKUP(Tabela2[[#This Row],[N. de ordem]],Estatísticas!$A$66:$B$1048576,2,FALSE),"")</f>
        <v>0</v>
      </c>
    </row>
    <row r="1847" spans="2:14" ht="60.75" hidden="1">
      <c r="B1847" s="352">
        <v>701</v>
      </c>
      <c r="C1847" s="204" t="s">
        <v>657</v>
      </c>
      <c r="D1847" s="204" t="s">
        <v>290</v>
      </c>
      <c r="E1847" s="204" t="s">
        <v>2761</v>
      </c>
      <c r="F1847" s="204"/>
      <c r="G1847" s="353" t="s">
        <v>589</v>
      </c>
      <c r="H1847" s="204" t="str">
        <f>IF(Tabela2[[#This Row],[Valor já contrado (matriz)]]=0,"Prevista","Em contratação")</f>
        <v>Prevista</v>
      </c>
      <c r="I1847" s="204" t="s">
        <v>2762</v>
      </c>
      <c r="J1847" s="204">
        <v>1</v>
      </c>
      <c r="K1847" s="210">
        <v>60000</v>
      </c>
      <c r="L1847" s="204" t="s">
        <v>112</v>
      </c>
      <c r="M1847" s="354" t="s">
        <v>582</v>
      </c>
      <c r="N1847" s="210">
        <f>IF(Tabela2[[#This Row],[Tipo]]="matriz",VLOOKUP(Tabela2[[#This Row],[N. de ordem]],Estatísticas!$A$66:$B$1048576,2,FALSE),"")</f>
        <v>0</v>
      </c>
    </row>
    <row r="1848" spans="2:14" ht="76.5" hidden="1">
      <c r="B1848" s="352">
        <v>702</v>
      </c>
      <c r="C1848" s="204" t="s">
        <v>657</v>
      </c>
      <c r="D1848" s="204" t="s">
        <v>290</v>
      </c>
      <c r="E1848" s="204" t="s">
        <v>2763</v>
      </c>
      <c r="F1848" s="204"/>
      <c r="G1848" s="353" t="s">
        <v>589</v>
      </c>
      <c r="H1848" s="204" t="str">
        <f>IF(Tabela2[[#This Row],[Valor já contrado (matriz)]]=0,"Prevista","Em contratação")</f>
        <v>Prevista</v>
      </c>
      <c r="I1848" s="204" t="s">
        <v>2764</v>
      </c>
      <c r="J1848" s="204">
        <v>1</v>
      </c>
      <c r="K1848" s="210">
        <v>20000</v>
      </c>
      <c r="L1848" s="204" t="s">
        <v>141</v>
      </c>
      <c r="M1848" s="354" t="s">
        <v>582</v>
      </c>
      <c r="N1848" s="210">
        <f>IF(Tabela2[[#This Row],[Tipo]]="matriz",VLOOKUP(Tabela2[[#This Row],[N. de ordem]],Estatísticas!$A$66:$B$1048576,2,FALSE),"")</f>
        <v>0</v>
      </c>
    </row>
    <row r="1849" spans="2:14" ht="45.75" hidden="1">
      <c r="B1849" s="352">
        <v>703</v>
      </c>
      <c r="C1849" s="204" t="s">
        <v>657</v>
      </c>
      <c r="D1849" s="204" t="s">
        <v>290</v>
      </c>
      <c r="E1849" s="204" t="s">
        <v>2765</v>
      </c>
      <c r="F1849" s="353"/>
      <c r="G1849" s="353" t="s">
        <v>589</v>
      </c>
      <c r="H1849" s="204" t="str">
        <f>IF(Tabela2[[#This Row],[Valor já contrado (matriz)]]=0,"Prevista","Em contratação")</f>
        <v>Prevista</v>
      </c>
      <c r="I1849" s="204" t="s">
        <v>2766</v>
      </c>
      <c r="J1849" s="204">
        <v>160</v>
      </c>
      <c r="K1849" s="210">
        <v>16000</v>
      </c>
      <c r="L1849" s="204" t="s">
        <v>141</v>
      </c>
      <c r="M1849" s="354" t="s">
        <v>582</v>
      </c>
      <c r="N1849" s="210">
        <f>IF(Tabela2[[#This Row],[Tipo]]="matriz",VLOOKUP(Tabela2[[#This Row],[N. de ordem]],Estatísticas!$A$66:$B$1048576,2,FALSE),"")</f>
        <v>0</v>
      </c>
    </row>
    <row r="1850" spans="2:14" ht="106.5" hidden="1">
      <c r="B1850" s="352">
        <v>704</v>
      </c>
      <c r="C1850" s="204" t="s">
        <v>657</v>
      </c>
      <c r="D1850" s="204" t="s">
        <v>290</v>
      </c>
      <c r="E1850" s="204" t="s">
        <v>2767</v>
      </c>
      <c r="F1850" s="204"/>
      <c r="G1850" s="353" t="s">
        <v>589</v>
      </c>
      <c r="H1850" s="204" t="str">
        <f>IF(Tabela2[[#This Row],[Valor já contrado (matriz)]]=0,"Prevista","Em contratação")</f>
        <v>Prevista</v>
      </c>
      <c r="I1850" s="204" t="s">
        <v>2768</v>
      </c>
      <c r="J1850" s="204">
        <v>2</v>
      </c>
      <c r="K1850" s="210">
        <v>1035</v>
      </c>
      <c r="L1850" s="204" t="s">
        <v>141</v>
      </c>
      <c r="M1850" s="354" t="s">
        <v>582</v>
      </c>
      <c r="N1850" s="210">
        <f>IF(Tabela2[[#This Row],[Tipo]]="matriz",VLOOKUP(Tabela2[[#This Row],[N. de ordem]],Estatísticas!$A$66:$B$1048576,2,FALSE),"")</f>
        <v>0</v>
      </c>
    </row>
    <row r="1851" spans="2:14" ht="45.75" hidden="1">
      <c r="B1851" s="352">
        <v>705</v>
      </c>
      <c r="C1851" s="204" t="s">
        <v>657</v>
      </c>
      <c r="D1851" s="204" t="s">
        <v>290</v>
      </c>
      <c r="E1851" s="204" t="s">
        <v>2769</v>
      </c>
      <c r="F1851" s="204"/>
      <c r="G1851" s="353" t="s">
        <v>589</v>
      </c>
      <c r="H1851" s="204" t="str">
        <f>IF(Tabela2[[#This Row],[Valor já contrado (matriz)]]=0,"Prevista","Em contratação")</f>
        <v>Prevista</v>
      </c>
      <c r="I1851" s="204" t="s">
        <v>2770</v>
      </c>
      <c r="J1851" s="204">
        <v>2</v>
      </c>
      <c r="K1851" s="210">
        <v>1014</v>
      </c>
      <c r="L1851" s="204" t="s">
        <v>141</v>
      </c>
      <c r="M1851" s="354" t="s">
        <v>582</v>
      </c>
      <c r="N1851" s="210">
        <f>IF(Tabela2[[#This Row],[Tipo]]="matriz",VLOOKUP(Tabela2[[#This Row],[N. de ordem]],Estatísticas!$A$66:$B$1048576,2,FALSE),"")</f>
        <v>0</v>
      </c>
    </row>
    <row r="1852" spans="2:14" ht="45.75" hidden="1">
      <c r="B1852" s="352">
        <v>706</v>
      </c>
      <c r="C1852" s="204" t="s">
        <v>657</v>
      </c>
      <c r="D1852" s="204" t="s">
        <v>290</v>
      </c>
      <c r="E1852" s="204" t="s">
        <v>2771</v>
      </c>
      <c r="F1852" s="204"/>
      <c r="G1852" s="353" t="s">
        <v>589</v>
      </c>
      <c r="H1852" s="204" t="str">
        <f>IF(Tabela2[[#This Row],[Valor já contrado (matriz)]]=0,"Prevista","Em contratação")</f>
        <v>Prevista</v>
      </c>
      <c r="I1852" s="204" t="s">
        <v>2772</v>
      </c>
      <c r="J1852" s="204">
        <v>1</v>
      </c>
      <c r="K1852" s="210">
        <v>50000</v>
      </c>
      <c r="L1852" s="204" t="s">
        <v>112</v>
      </c>
      <c r="M1852" s="354" t="s">
        <v>582</v>
      </c>
      <c r="N1852" s="210">
        <f>IF(Tabela2[[#This Row],[Tipo]]="matriz",VLOOKUP(Tabela2[[#This Row],[N. de ordem]],Estatísticas!$A$66:$B$1048576,2,FALSE),"")</f>
        <v>0</v>
      </c>
    </row>
    <row r="1853" spans="2:14" ht="45.75" hidden="1">
      <c r="B1853" s="352">
        <v>707</v>
      </c>
      <c r="C1853" s="204" t="s">
        <v>657</v>
      </c>
      <c r="D1853" s="204" t="s">
        <v>290</v>
      </c>
      <c r="E1853" s="204" t="s">
        <v>2773</v>
      </c>
      <c r="F1853" s="204"/>
      <c r="G1853" s="353" t="s">
        <v>589</v>
      </c>
      <c r="H1853" s="204" t="str">
        <f>IF(Tabela2[[#This Row],[Valor já contrado (matriz)]]=0,"Prevista","Em contratação")</f>
        <v>Prevista</v>
      </c>
      <c r="I1853" s="204" t="s">
        <v>2774</v>
      </c>
      <c r="J1853" s="204">
        <v>1</v>
      </c>
      <c r="K1853" s="210">
        <v>50000</v>
      </c>
      <c r="L1853" s="204" t="s">
        <v>112</v>
      </c>
      <c r="M1853" s="354" t="s">
        <v>582</v>
      </c>
      <c r="N1853" s="210">
        <f>IF(Tabela2[[#This Row],[Tipo]]="matriz",VLOOKUP(Tabela2[[#This Row],[N. de ordem]],Estatísticas!$A$66:$B$1048576,2,FALSE),"")</f>
        <v>0</v>
      </c>
    </row>
    <row r="1854" spans="2:14" ht="45.75" hidden="1">
      <c r="B1854" s="352">
        <v>708</v>
      </c>
      <c r="C1854" s="204" t="s">
        <v>657</v>
      </c>
      <c r="D1854" s="204" t="s">
        <v>290</v>
      </c>
      <c r="E1854" s="204" t="s">
        <v>2775</v>
      </c>
      <c r="F1854" s="204"/>
      <c r="G1854" s="353" t="s">
        <v>589</v>
      </c>
      <c r="H1854" s="204" t="str">
        <f>IF(Tabela2[[#This Row],[Valor já contrado (matriz)]]=0,"Prevista","Em contratação")</f>
        <v>Prevista</v>
      </c>
      <c r="I1854" s="204" t="s">
        <v>2776</v>
      </c>
      <c r="J1854" s="204">
        <v>1</v>
      </c>
      <c r="K1854" s="210">
        <v>50000</v>
      </c>
      <c r="L1854" s="204" t="s">
        <v>112</v>
      </c>
      <c r="M1854" s="354" t="s">
        <v>582</v>
      </c>
      <c r="N1854" s="210">
        <f>IF(Tabela2[[#This Row],[Tipo]]="matriz",VLOOKUP(Tabela2[[#This Row],[N. de ordem]],Estatísticas!$A$66:$B$1048576,2,FALSE),"")</f>
        <v>0</v>
      </c>
    </row>
    <row r="1855" spans="2:14" ht="45.75" hidden="1">
      <c r="B1855" s="352">
        <v>709</v>
      </c>
      <c r="C1855" s="204" t="s">
        <v>657</v>
      </c>
      <c r="D1855" s="204" t="s">
        <v>290</v>
      </c>
      <c r="E1855" s="204" t="s">
        <v>2777</v>
      </c>
      <c r="F1855" s="353"/>
      <c r="G1855" s="353" t="s">
        <v>589</v>
      </c>
      <c r="H1855" s="204" t="str">
        <f>IF(Tabela2[[#This Row],[Valor já contrado (matriz)]]=0,"Prevista","Em contratação")</f>
        <v>Prevista</v>
      </c>
      <c r="I1855" s="204" t="s">
        <v>2778</v>
      </c>
      <c r="J1855" s="204">
        <v>1</v>
      </c>
      <c r="K1855" s="210">
        <v>50000</v>
      </c>
      <c r="L1855" s="204" t="s">
        <v>112</v>
      </c>
      <c r="M1855" s="354" t="s">
        <v>582</v>
      </c>
      <c r="N1855" s="210">
        <f>IF(Tabela2[[#This Row],[Tipo]]="matriz",VLOOKUP(Tabela2[[#This Row],[N. de ordem]],Estatísticas!$A$66:$B$1048576,2,FALSE),"")</f>
        <v>0</v>
      </c>
    </row>
    <row r="1856" spans="2:14" ht="45.75" hidden="1">
      <c r="B1856" s="352">
        <v>710</v>
      </c>
      <c r="C1856" s="204" t="s">
        <v>657</v>
      </c>
      <c r="D1856" s="204" t="s">
        <v>290</v>
      </c>
      <c r="E1856" s="204" t="s">
        <v>2779</v>
      </c>
      <c r="F1856" s="204"/>
      <c r="G1856" s="353" t="s">
        <v>589</v>
      </c>
      <c r="H1856" s="204" t="str">
        <f>IF(Tabela2[[#This Row],[Valor já contrado (matriz)]]=0,"Prevista","Em contratação")</f>
        <v>Prevista</v>
      </c>
      <c r="I1856" s="204" t="s">
        <v>2780</v>
      </c>
      <c r="J1856" s="204">
        <v>1</v>
      </c>
      <c r="K1856" s="210">
        <v>50000</v>
      </c>
      <c r="L1856" s="204" t="s">
        <v>112</v>
      </c>
      <c r="M1856" s="354" t="s">
        <v>582</v>
      </c>
      <c r="N1856" s="210">
        <f>IF(Tabela2[[#This Row],[Tipo]]="matriz",VLOOKUP(Tabela2[[#This Row],[N. de ordem]],Estatísticas!$A$66:$B$1048576,2,FALSE),"")</f>
        <v>0</v>
      </c>
    </row>
    <row r="1857" spans="2:14" ht="45.75" hidden="1">
      <c r="B1857" s="352">
        <v>711</v>
      </c>
      <c r="C1857" s="204" t="s">
        <v>657</v>
      </c>
      <c r="D1857" s="204" t="s">
        <v>290</v>
      </c>
      <c r="E1857" s="204" t="s">
        <v>2781</v>
      </c>
      <c r="F1857" s="204"/>
      <c r="G1857" s="353" t="s">
        <v>589</v>
      </c>
      <c r="H1857" s="204" t="str">
        <f>IF(Tabela2[[#This Row],[Valor já contrado (matriz)]]=0,"Prevista","Em contratação")</f>
        <v>Prevista</v>
      </c>
      <c r="I1857" s="204" t="s">
        <v>2780</v>
      </c>
      <c r="J1857" s="213">
        <v>1</v>
      </c>
      <c r="K1857" s="214">
        <v>50000</v>
      </c>
      <c r="L1857" s="204" t="s">
        <v>112</v>
      </c>
      <c r="M1857" s="354" t="s">
        <v>582</v>
      </c>
      <c r="N1857" s="210">
        <f>IF(Tabela2[[#This Row],[Tipo]]="matriz",VLOOKUP(Tabela2[[#This Row],[N. de ordem]],Estatísticas!$A$66:$B$1048576,2,FALSE),"")</f>
        <v>0</v>
      </c>
    </row>
    <row r="1858" spans="2:14" ht="45.75" hidden="1">
      <c r="B1858" s="352">
        <v>712</v>
      </c>
      <c r="C1858" s="204" t="s">
        <v>759</v>
      </c>
      <c r="D1858" s="204" t="s">
        <v>290</v>
      </c>
      <c r="E1858" s="204" t="s">
        <v>2782</v>
      </c>
      <c r="F1858" s="204"/>
      <c r="G1858" s="353" t="s">
        <v>589</v>
      </c>
      <c r="H1858" s="204" t="str">
        <f>IF(Tabela2[[#This Row],[Valor já contrado (matriz)]]=0,"Prevista","Em contratação")</f>
        <v>Prevista</v>
      </c>
      <c r="I1858" s="204" t="s">
        <v>2783</v>
      </c>
      <c r="J1858" s="204" t="s">
        <v>2308</v>
      </c>
      <c r="K1858" s="210">
        <v>30000</v>
      </c>
      <c r="L1858" s="204" t="s">
        <v>141</v>
      </c>
      <c r="M1858" s="354" t="s">
        <v>582</v>
      </c>
      <c r="N1858" s="210">
        <f>IF(Tabela2[[#This Row],[Tipo]]="matriz",VLOOKUP(Tabela2[[#This Row],[N. de ordem]],Estatísticas!$A$66:$B$1048576,2,FALSE),"")</f>
        <v>0</v>
      </c>
    </row>
    <row r="1859" spans="2:14" ht="106.5" hidden="1">
      <c r="B1859" s="352">
        <v>713</v>
      </c>
      <c r="C1859" s="204" t="s">
        <v>657</v>
      </c>
      <c r="D1859" s="204" t="s">
        <v>415</v>
      </c>
      <c r="E1859" s="204" t="s">
        <v>2784</v>
      </c>
      <c r="F1859" s="204"/>
      <c r="G1859" s="353" t="s">
        <v>589</v>
      </c>
      <c r="H1859" s="204" t="str">
        <f>IF(Tabela2[[#This Row],[Valor já contrado (matriz)]]=0,"Prevista","Em contratação")</f>
        <v>Prevista</v>
      </c>
      <c r="I1859" s="204" t="s">
        <v>2785</v>
      </c>
      <c r="J1859" s="204">
        <v>12</v>
      </c>
      <c r="K1859" s="210">
        <v>65000</v>
      </c>
      <c r="L1859" s="204" t="s">
        <v>112</v>
      </c>
      <c r="M1859" s="354" t="s">
        <v>582</v>
      </c>
      <c r="N1859" s="210">
        <f>IF(Tabela2[[#This Row],[Tipo]]="matriz",VLOOKUP(Tabela2[[#This Row],[N. de ordem]],Estatísticas!$A$66:$B$1048576,2,FALSE),"")</f>
        <v>0</v>
      </c>
    </row>
    <row r="1860" spans="2:14" ht="45.75" hidden="1">
      <c r="B1860" s="352">
        <v>714</v>
      </c>
      <c r="C1860" s="204" t="s">
        <v>657</v>
      </c>
      <c r="D1860" s="204" t="s">
        <v>415</v>
      </c>
      <c r="E1860" s="204" t="s">
        <v>2786</v>
      </c>
      <c r="F1860" s="204"/>
      <c r="G1860" s="353" t="s">
        <v>589</v>
      </c>
      <c r="H1860" s="204" t="str">
        <f>IF(Tabela2[[#This Row],[Valor já contrado (matriz)]]=0,"Prevista","Em contratação")</f>
        <v>Prevista</v>
      </c>
      <c r="I1860" s="204" t="s">
        <v>2787</v>
      </c>
      <c r="J1860" s="213">
        <v>10</v>
      </c>
      <c r="K1860" s="214">
        <v>62725.59</v>
      </c>
      <c r="L1860" s="204" t="s">
        <v>141</v>
      </c>
      <c r="M1860" s="354" t="s">
        <v>582</v>
      </c>
      <c r="N1860" s="210">
        <f>IF(Tabela2[[#This Row],[Tipo]]="matriz",VLOOKUP(Tabela2[[#This Row],[N. de ordem]],Estatísticas!$A$66:$B$1048576,2,FALSE),"")</f>
        <v>0</v>
      </c>
    </row>
    <row r="1861" spans="2:14" ht="45.75" hidden="1">
      <c r="B1861" s="352">
        <v>715</v>
      </c>
      <c r="C1861" s="204" t="s">
        <v>657</v>
      </c>
      <c r="D1861" s="204" t="s">
        <v>415</v>
      </c>
      <c r="E1861" s="204" t="s">
        <v>2788</v>
      </c>
      <c r="F1861" s="204"/>
      <c r="G1861" s="353" t="s">
        <v>589</v>
      </c>
      <c r="H1861" s="204" t="str">
        <f>IF(Tabela2[[#This Row],[Valor já contrado (matriz)]]=0,"Prevista","Em contratação")</f>
        <v>Prevista</v>
      </c>
      <c r="I1861" s="204" t="s">
        <v>2787</v>
      </c>
      <c r="J1861" s="213">
        <v>2</v>
      </c>
      <c r="K1861" s="214">
        <v>62725.59</v>
      </c>
      <c r="L1861" s="204" t="s">
        <v>141</v>
      </c>
      <c r="M1861" s="354" t="s">
        <v>582</v>
      </c>
      <c r="N1861" s="210">
        <f>IF(Tabela2[[#This Row],[Tipo]]="matriz",VLOOKUP(Tabela2[[#This Row],[N. de ordem]],Estatísticas!$A$66:$B$1048576,2,FALSE),"")</f>
        <v>0</v>
      </c>
    </row>
    <row r="1862" spans="2:14" ht="229.5">
      <c r="B1862" s="352">
        <v>716</v>
      </c>
      <c r="C1862" s="204" t="s">
        <v>587</v>
      </c>
      <c r="D1862" s="204" t="s">
        <v>180</v>
      </c>
      <c r="E1862" s="204" t="s">
        <v>2789</v>
      </c>
      <c r="F1862" s="204" t="s">
        <v>2790</v>
      </c>
      <c r="G1862" s="353" t="s">
        <v>580</v>
      </c>
      <c r="H1862" s="204" t="s">
        <v>566</v>
      </c>
      <c r="I1862" s="204" t="s">
        <v>2791</v>
      </c>
      <c r="J1862" s="204">
        <v>1</v>
      </c>
      <c r="K1862" s="210">
        <v>300</v>
      </c>
      <c r="L1862" s="204" t="s">
        <v>285</v>
      </c>
      <c r="M1862" s="354" t="s">
        <v>582</v>
      </c>
      <c r="N1862" s="210" t="str">
        <f>IF(Tabela2[[#This Row],[Tipo]]="matriz",VLOOKUP(Tabela2[[#This Row],[N. de ordem]],Estatísticas!$A$66:$B$1048576,2,FALSE),"")</f>
        <v/>
      </c>
    </row>
    <row r="1863" spans="2:14" ht="45.75">
      <c r="B1863" s="352">
        <v>717</v>
      </c>
      <c r="C1863" s="204" t="s">
        <v>910</v>
      </c>
      <c r="D1863" s="204" t="s">
        <v>180</v>
      </c>
      <c r="E1863" s="204" t="s">
        <v>2792</v>
      </c>
      <c r="F1863" s="204" t="s">
        <v>2793</v>
      </c>
      <c r="G1863" s="353" t="s">
        <v>580</v>
      </c>
      <c r="H1863" s="204" t="s">
        <v>566</v>
      </c>
      <c r="I1863" s="204" t="s">
        <v>2794</v>
      </c>
      <c r="J1863" s="204">
        <v>2</v>
      </c>
      <c r="K1863" s="210">
        <v>600</v>
      </c>
      <c r="L1863" s="204" t="s">
        <v>112</v>
      </c>
      <c r="M1863" s="354" t="s">
        <v>582</v>
      </c>
      <c r="N1863" s="210" t="str">
        <f>IF(Tabela2[[#This Row],[Tipo]]="matriz",VLOOKUP(Tabela2[[#This Row],[N. de ordem]],Estatísticas!$A$66:$B$1048576,2,FALSE),"")</f>
        <v/>
      </c>
    </row>
    <row r="1864" spans="2:14" ht="45.75">
      <c r="B1864" s="352">
        <v>718</v>
      </c>
      <c r="C1864" s="204" t="s">
        <v>897</v>
      </c>
      <c r="D1864" s="204" t="s">
        <v>180</v>
      </c>
      <c r="E1864" s="204" t="s">
        <v>2792</v>
      </c>
      <c r="F1864" s="204" t="s">
        <v>2795</v>
      </c>
      <c r="G1864" s="353" t="s">
        <v>580</v>
      </c>
      <c r="H1864" s="204" t="s">
        <v>566</v>
      </c>
      <c r="I1864" s="204" t="s">
        <v>2796</v>
      </c>
      <c r="J1864" s="59">
        <v>10</v>
      </c>
      <c r="K1864" s="61">
        <v>3950</v>
      </c>
      <c r="L1864" s="204" t="s">
        <v>112</v>
      </c>
      <c r="M1864" s="354" t="s">
        <v>582</v>
      </c>
      <c r="N1864" s="210" t="str">
        <f>IF(Tabela2[[#This Row],[Tipo]]="matriz",VLOOKUP(Tabela2[[#This Row],[N. de ordem]],Estatísticas!$A$66:$B$1048576,2,FALSE),"")</f>
        <v/>
      </c>
    </row>
    <row r="1865" spans="2:14" ht="121.5">
      <c r="B1865" s="352">
        <v>719</v>
      </c>
      <c r="C1865" s="204" t="s">
        <v>910</v>
      </c>
      <c r="D1865" s="204" t="s">
        <v>180</v>
      </c>
      <c r="E1865" s="204" t="s">
        <v>2797</v>
      </c>
      <c r="F1865" s="204" t="s">
        <v>2798</v>
      </c>
      <c r="G1865" s="353" t="s">
        <v>580</v>
      </c>
      <c r="H1865" s="204" t="s">
        <v>566</v>
      </c>
      <c r="I1865" s="204" t="s">
        <v>2799</v>
      </c>
      <c r="J1865" s="204">
        <v>9</v>
      </c>
      <c r="K1865" s="210">
        <v>3720</v>
      </c>
      <c r="L1865" s="204" t="s">
        <v>112</v>
      </c>
      <c r="M1865" s="354" t="s">
        <v>582</v>
      </c>
      <c r="N1865" s="210" t="str">
        <f>IF(Tabela2[[#This Row],[Tipo]]="matriz",VLOOKUP(Tabela2[[#This Row],[N. de ordem]],Estatísticas!$A$66:$B$1048576,2,FALSE),"")</f>
        <v/>
      </c>
    </row>
    <row r="1866" spans="2:14" ht="244.5">
      <c r="B1866" s="352">
        <v>720</v>
      </c>
      <c r="C1866" s="204" t="s">
        <v>2031</v>
      </c>
      <c r="D1866" s="204" t="s">
        <v>180</v>
      </c>
      <c r="E1866" s="204" t="s">
        <v>2800</v>
      </c>
      <c r="F1866" s="204" t="s">
        <v>2801</v>
      </c>
      <c r="G1866" s="353" t="s">
        <v>580</v>
      </c>
      <c r="H1866" s="204" t="s">
        <v>566</v>
      </c>
      <c r="I1866" s="204" t="s">
        <v>2802</v>
      </c>
      <c r="J1866" s="204" t="s">
        <v>2803</v>
      </c>
      <c r="K1866" s="210">
        <v>58150</v>
      </c>
      <c r="L1866" s="204" t="s">
        <v>141</v>
      </c>
      <c r="M1866" s="354" t="s">
        <v>582</v>
      </c>
      <c r="N1866" s="210" t="str">
        <f>IF(Tabela2[[#This Row],[Tipo]]="matriz",VLOOKUP(Tabela2[[#This Row],[N. de ordem]],Estatísticas!$A$66:$B$1048576,2,FALSE),"")</f>
        <v/>
      </c>
    </row>
    <row r="1867" spans="2:14" ht="167.25">
      <c r="B1867" s="352">
        <v>721</v>
      </c>
      <c r="C1867" s="204" t="s">
        <v>889</v>
      </c>
      <c r="D1867" s="204" t="s">
        <v>180</v>
      </c>
      <c r="E1867" s="204" t="s">
        <v>2792</v>
      </c>
      <c r="F1867" s="204" t="s">
        <v>2804</v>
      </c>
      <c r="G1867" s="353" t="s">
        <v>2805</v>
      </c>
      <c r="H1867" s="204" t="s">
        <v>566</v>
      </c>
      <c r="I1867" s="204" t="s">
        <v>2806</v>
      </c>
      <c r="J1867" s="204">
        <v>2</v>
      </c>
      <c r="K1867" s="210">
        <v>240</v>
      </c>
      <c r="L1867" s="204" t="s">
        <v>112</v>
      </c>
      <c r="M1867" s="354" t="s">
        <v>582</v>
      </c>
      <c r="N1867" s="210" t="str">
        <f>IF(Tabela2[[#This Row],[Tipo]]="matriz",VLOOKUP(Tabela2[[#This Row],[N. de ordem]],Estatísticas!$A$66:$B$1048576,2,FALSE),"")</f>
        <v/>
      </c>
    </row>
    <row r="1868" spans="2:14" ht="259.5">
      <c r="B1868" s="352">
        <v>721</v>
      </c>
      <c r="C1868" s="204" t="s">
        <v>889</v>
      </c>
      <c r="D1868" s="204" t="s">
        <v>180</v>
      </c>
      <c r="E1868" s="204" t="s">
        <v>2792</v>
      </c>
      <c r="F1868" s="204" t="s">
        <v>2807</v>
      </c>
      <c r="G1868" s="353" t="s">
        <v>2805</v>
      </c>
      <c r="H1868" s="204" t="s">
        <v>566</v>
      </c>
      <c r="I1868" s="204" t="s">
        <v>2808</v>
      </c>
      <c r="J1868" s="204">
        <v>2</v>
      </c>
      <c r="K1868" s="210">
        <v>240</v>
      </c>
      <c r="L1868" s="204" t="s">
        <v>112</v>
      </c>
      <c r="M1868" s="354" t="s">
        <v>582</v>
      </c>
      <c r="N1868" s="210" t="str">
        <f>IF(Tabela2[[#This Row],[Tipo]]="matriz",VLOOKUP(Tabela2[[#This Row],[N. de ordem]],Estatísticas!$A$66:$B$1048576,2,FALSE),"")</f>
        <v/>
      </c>
    </row>
    <row r="1869" spans="2:14" ht="259.5">
      <c r="B1869" s="352">
        <v>721</v>
      </c>
      <c r="C1869" s="204" t="s">
        <v>889</v>
      </c>
      <c r="D1869" s="204" t="s">
        <v>180</v>
      </c>
      <c r="E1869" s="204" t="s">
        <v>2792</v>
      </c>
      <c r="F1869" s="204" t="s">
        <v>2809</v>
      </c>
      <c r="G1869" s="353" t="s">
        <v>2805</v>
      </c>
      <c r="H1869" s="204" t="s">
        <v>566</v>
      </c>
      <c r="I1869" s="204" t="s">
        <v>2810</v>
      </c>
      <c r="J1869" s="204">
        <v>2</v>
      </c>
      <c r="K1869" s="210">
        <v>240</v>
      </c>
      <c r="L1869" s="204" t="s">
        <v>112</v>
      </c>
      <c r="M1869" s="354" t="s">
        <v>582</v>
      </c>
      <c r="N1869" s="210" t="str">
        <f>IF(Tabela2[[#This Row],[Tipo]]="matriz",VLOOKUP(Tabela2[[#This Row],[N. de ordem]],Estatísticas!$A$66:$B$1048576,2,FALSE),"")</f>
        <v/>
      </c>
    </row>
    <row r="1870" spans="2:14" ht="259.5">
      <c r="B1870" s="352">
        <v>722</v>
      </c>
      <c r="C1870" s="204" t="s">
        <v>1946</v>
      </c>
      <c r="D1870" s="204" t="s">
        <v>180</v>
      </c>
      <c r="E1870" s="204" t="s">
        <v>2811</v>
      </c>
      <c r="F1870" s="204" t="s">
        <v>2812</v>
      </c>
      <c r="G1870" s="353" t="s">
        <v>580</v>
      </c>
      <c r="H1870" s="204" t="s">
        <v>566</v>
      </c>
      <c r="I1870" s="204" t="s">
        <v>2813</v>
      </c>
      <c r="J1870" s="204">
        <v>6</v>
      </c>
      <c r="K1870" s="210">
        <v>8826.5400000000009</v>
      </c>
      <c r="L1870" s="204" t="s">
        <v>285</v>
      </c>
      <c r="M1870" s="354" t="s">
        <v>582</v>
      </c>
      <c r="N1870" s="210" t="str">
        <f>IF(Tabela2[[#This Row],[Tipo]]="matriz",VLOOKUP(Tabela2[[#This Row],[N. de ordem]],Estatísticas!$A$66:$B$1048576,2,FALSE),"")</f>
        <v/>
      </c>
    </row>
    <row r="1871" spans="2:14" ht="45.75">
      <c r="B1871" s="352">
        <v>723</v>
      </c>
      <c r="C1871" s="204" t="s">
        <v>967</v>
      </c>
      <c r="D1871" s="204" t="s">
        <v>180</v>
      </c>
      <c r="E1871" s="204" t="s">
        <v>2814</v>
      </c>
      <c r="F1871" s="204" t="s">
        <v>2815</v>
      </c>
      <c r="G1871" s="204" t="s">
        <v>580</v>
      </c>
      <c r="H1871" s="204" t="s">
        <v>566</v>
      </c>
      <c r="I1871" s="204" t="s">
        <v>1008</v>
      </c>
      <c r="J1871" s="204">
        <v>8</v>
      </c>
      <c r="K1871" s="204">
        <v>2840</v>
      </c>
      <c r="L1871" s="204" t="s">
        <v>112</v>
      </c>
      <c r="M1871" s="212" t="s">
        <v>582</v>
      </c>
      <c r="N1871" s="210" t="str">
        <f>IF(Tabela2[[#This Row],[Tipo]]="matriz",VLOOKUP(Tabela2[[#This Row],[N. de ordem]],Estatísticas!$A$66:$B$1048576,2,FALSE),"")</f>
        <v/>
      </c>
    </row>
    <row r="1872" spans="2:14" ht="121.5">
      <c r="B1872" s="352">
        <v>725</v>
      </c>
      <c r="C1872" s="204" t="s">
        <v>2816</v>
      </c>
      <c r="D1872" s="204" t="s">
        <v>290</v>
      </c>
      <c r="E1872" s="204" t="s">
        <v>2817</v>
      </c>
      <c r="F1872" s="204" t="s">
        <v>2818</v>
      </c>
      <c r="G1872" s="353" t="s">
        <v>580</v>
      </c>
      <c r="H1872" s="204" t="s">
        <v>566</v>
      </c>
      <c r="I1872" s="204" t="s">
        <v>2819</v>
      </c>
      <c r="J1872" s="213">
        <v>50</v>
      </c>
      <c r="K1872" s="214">
        <v>36177.5</v>
      </c>
      <c r="L1872" s="204" t="s">
        <v>112</v>
      </c>
      <c r="M1872" s="354" t="s">
        <v>582</v>
      </c>
      <c r="N1872" s="210" t="str">
        <f>IF(Tabela2[[#This Row],[Tipo]]="matriz",VLOOKUP(Tabela2[[#This Row],[N. de ordem]],Estatísticas!$A$66:$B$1048576,2,FALSE),"")</f>
        <v/>
      </c>
    </row>
    <row r="1873" spans="2:14" ht="137.25">
      <c r="B1873" s="352">
        <v>725</v>
      </c>
      <c r="C1873" s="204" t="s">
        <v>2816</v>
      </c>
      <c r="D1873" s="204" t="s">
        <v>290</v>
      </c>
      <c r="E1873" s="204" t="s">
        <v>2817</v>
      </c>
      <c r="F1873" s="204" t="s">
        <v>2820</v>
      </c>
      <c r="G1873" s="353" t="s">
        <v>580</v>
      </c>
      <c r="H1873" s="204" t="s">
        <v>566</v>
      </c>
      <c r="I1873" s="204" t="s">
        <v>2821</v>
      </c>
      <c r="J1873" s="204">
        <v>110</v>
      </c>
      <c r="K1873" s="210">
        <v>58190</v>
      </c>
      <c r="L1873" s="204" t="s">
        <v>112</v>
      </c>
      <c r="M1873" s="354" t="s">
        <v>582</v>
      </c>
      <c r="N1873" s="210" t="str">
        <f>IF(Tabela2[[#This Row],[Tipo]]="matriz",VLOOKUP(Tabela2[[#This Row],[N. de ordem]],Estatísticas!$A$66:$B$1048576,2,FALSE),"")</f>
        <v/>
      </c>
    </row>
    <row r="1874" spans="2:14" ht="275.25">
      <c r="B1874" s="352">
        <v>726</v>
      </c>
      <c r="C1874" s="204" t="s">
        <v>2822</v>
      </c>
      <c r="D1874" s="204" t="s">
        <v>180</v>
      </c>
      <c r="E1874" s="204" t="s">
        <v>2823</v>
      </c>
      <c r="F1874" s="204" t="s">
        <v>2824</v>
      </c>
      <c r="G1874" s="353" t="s">
        <v>580</v>
      </c>
      <c r="H1874" s="204" t="s">
        <v>566</v>
      </c>
      <c r="I1874" s="204" t="s">
        <v>2825</v>
      </c>
      <c r="J1874" s="204">
        <v>12</v>
      </c>
      <c r="K1874" s="210">
        <v>1738</v>
      </c>
      <c r="L1874" s="204" t="s">
        <v>112</v>
      </c>
      <c r="M1874" s="354" t="s">
        <v>582</v>
      </c>
      <c r="N1874" s="210" t="str">
        <f>IF(Tabela2[[#This Row],[Tipo]]="matriz",VLOOKUP(Tabela2[[#This Row],[N. de ordem]],Estatísticas!$A$66:$B$1048576,2,FALSE),"")</f>
        <v/>
      </c>
    </row>
    <row r="1875" spans="2:14" ht="45.75">
      <c r="B1875" s="352">
        <v>727</v>
      </c>
      <c r="C1875" s="132" t="s">
        <v>1417</v>
      </c>
      <c r="D1875" s="132" t="s">
        <v>180</v>
      </c>
      <c r="E1875" s="132" t="s">
        <v>2055</v>
      </c>
      <c r="F1875" s="132" t="s">
        <v>2826</v>
      </c>
      <c r="G1875" s="132" t="s">
        <v>2805</v>
      </c>
      <c r="H1875" s="132" t="s">
        <v>566</v>
      </c>
      <c r="I1875" s="132" t="s">
        <v>2827</v>
      </c>
      <c r="J1875" s="132" t="s">
        <v>2828</v>
      </c>
      <c r="K1875" s="137">
        <v>469</v>
      </c>
      <c r="L1875" s="132" t="s">
        <v>112</v>
      </c>
      <c r="M1875" s="333" t="s">
        <v>582</v>
      </c>
      <c r="N1875" s="210" t="str">
        <f>IF(Tabela2[[#This Row],[Tipo]]="matriz",VLOOKUP(Tabela2[[#This Row],[N. de ordem]],Estatísticas!$A$66:$B$1048576,2,FALSE),"")</f>
        <v/>
      </c>
    </row>
    <row r="1876" spans="2:14" ht="45.75">
      <c r="B1876" s="352">
        <v>727</v>
      </c>
      <c r="C1876" s="132" t="s">
        <v>1417</v>
      </c>
      <c r="D1876" s="132" t="s">
        <v>180</v>
      </c>
      <c r="E1876" s="132" t="s">
        <v>2055</v>
      </c>
      <c r="F1876" s="132" t="s">
        <v>2829</v>
      </c>
      <c r="G1876" s="132" t="s">
        <v>2805</v>
      </c>
      <c r="H1876" s="132" t="s">
        <v>566</v>
      </c>
      <c r="I1876" s="132" t="s">
        <v>2827</v>
      </c>
      <c r="J1876" s="132" t="s">
        <v>2828</v>
      </c>
      <c r="K1876" s="137">
        <v>512</v>
      </c>
      <c r="L1876" s="132" t="s">
        <v>112</v>
      </c>
      <c r="M1876" s="333" t="s">
        <v>582</v>
      </c>
      <c r="N1876" s="210" t="str">
        <f>IF(Tabela2[[#This Row],[Tipo]]="matriz",VLOOKUP(Tabela2[[#This Row],[N. de ordem]],Estatísticas!$A$66:$B$1048576,2,FALSE),"")</f>
        <v/>
      </c>
    </row>
    <row r="1877" spans="2:14" ht="213">
      <c r="B1877" s="352">
        <v>728</v>
      </c>
      <c r="C1877" s="204" t="s">
        <v>905</v>
      </c>
      <c r="D1877" s="204" t="s">
        <v>180</v>
      </c>
      <c r="E1877" s="204" t="s">
        <v>2830</v>
      </c>
      <c r="F1877" s="204" t="s">
        <v>1974</v>
      </c>
      <c r="G1877" s="353" t="s">
        <v>2805</v>
      </c>
      <c r="H1877" s="204" t="s">
        <v>566</v>
      </c>
      <c r="I1877" s="204" t="s">
        <v>2831</v>
      </c>
      <c r="J1877" s="204">
        <v>1</v>
      </c>
      <c r="K1877" s="210">
        <v>4400</v>
      </c>
      <c r="L1877" s="204" t="s">
        <v>112</v>
      </c>
      <c r="M1877" s="354" t="s">
        <v>582</v>
      </c>
      <c r="N1877" s="210" t="str">
        <f>IF(Tabela2[[#This Row],[Tipo]]="matriz",VLOOKUP(Tabela2[[#This Row],[N. de ordem]],Estatísticas!$A$66:$B$1048576,2,FALSE),"")</f>
        <v/>
      </c>
    </row>
    <row r="1878" spans="2:14" ht="213">
      <c r="B1878" s="352">
        <v>729</v>
      </c>
      <c r="C1878" s="204" t="s">
        <v>898</v>
      </c>
      <c r="D1878" s="204" t="s">
        <v>180</v>
      </c>
      <c r="E1878" s="204" t="s">
        <v>2832</v>
      </c>
      <c r="F1878" s="213" t="s">
        <v>2833</v>
      </c>
      <c r="G1878" s="353" t="s">
        <v>580</v>
      </c>
      <c r="H1878" s="204" t="s">
        <v>566</v>
      </c>
      <c r="I1878" s="204" t="s">
        <v>2834</v>
      </c>
      <c r="J1878" s="204" t="s">
        <v>2835</v>
      </c>
      <c r="K1878" s="210">
        <v>23520</v>
      </c>
      <c r="L1878" s="204" t="s">
        <v>112</v>
      </c>
      <c r="M1878" s="354" t="s">
        <v>582</v>
      </c>
      <c r="N1878" s="210" t="str">
        <f>IF(Tabela2[[#This Row],[Tipo]]="matriz",VLOOKUP(Tabela2[[#This Row],[N. de ordem]],Estatísticas!$A$66:$B$1048576,2,FALSE),"")</f>
        <v/>
      </c>
    </row>
    <row r="1879" spans="2:14" ht="259.5">
      <c r="B1879" s="352">
        <v>730</v>
      </c>
      <c r="C1879" s="204" t="s">
        <v>2637</v>
      </c>
      <c r="D1879" s="204" t="s">
        <v>290</v>
      </c>
      <c r="E1879" s="204" t="s">
        <v>2836</v>
      </c>
      <c r="F1879" s="204" t="s">
        <v>2837</v>
      </c>
      <c r="G1879" s="353" t="s">
        <v>580</v>
      </c>
      <c r="H1879" s="204" t="s">
        <v>566</v>
      </c>
      <c r="I1879" s="204" t="s">
        <v>2838</v>
      </c>
      <c r="J1879" s="204">
        <v>3</v>
      </c>
      <c r="K1879" s="210">
        <v>9210.2999999999993</v>
      </c>
      <c r="L1879" s="204" t="s">
        <v>112</v>
      </c>
      <c r="M1879" s="354" t="s">
        <v>582</v>
      </c>
      <c r="N1879" s="210" t="str">
        <f>IF(Tabela2[[#This Row],[Tipo]]="matriz",VLOOKUP(Tabela2[[#This Row],[N. de ordem]],Estatísticas!$A$66:$B$1048576,2,FALSE),"")</f>
        <v/>
      </c>
    </row>
    <row r="1880" spans="2:14" ht="121.5">
      <c r="B1880" s="352">
        <v>731</v>
      </c>
      <c r="C1880" s="204" t="s">
        <v>873</v>
      </c>
      <c r="D1880" s="204" t="s">
        <v>180</v>
      </c>
      <c r="E1880" s="204" t="s">
        <v>2792</v>
      </c>
      <c r="F1880" s="204" t="s">
        <v>2839</v>
      </c>
      <c r="G1880" s="353" t="s">
        <v>580</v>
      </c>
      <c r="H1880" s="204" t="s">
        <v>566</v>
      </c>
      <c r="I1880" s="204" t="s">
        <v>2840</v>
      </c>
      <c r="J1880" s="204">
        <v>1</v>
      </c>
      <c r="K1880" s="210">
        <v>200</v>
      </c>
      <c r="L1880" s="204" t="s">
        <v>112</v>
      </c>
      <c r="M1880" s="354" t="s">
        <v>582</v>
      </c>
      <c r="N1880" s="61" t="str">
        <f>IF(Tabela2[[#This Row],[Tipo]]="matriz",VLOOKUP(Tabela2[[#This Row],[N. de ordem]],Estatísticas!$A$66:$B$1048576,2,FALSE),"")</f>
        <v/>
      </c>
    </row>
    <row r="1881" spans="2:14" ht="198">
      <c r="B1881" s="352">
        <v>731</v>
      </c>
      <c r="C1881" s="204" t="s">
        <v>873</v>
      </c>
      <c r="D1881" s="204" t="s">
        <v>180</v>
      </c>
      <c r="E1881" s="204" t="s">
        <v>2792</v>
      </c>
      <c r="F1881" s="204" t="s">
        <v>2841</v>
      </c>
      <c r="G1881" s="353" t="s">
        <v>580</v>
      </c>
      <c r="H1881" s="204" t="s">
        <v>566</v>
      </c>
      <c r="I1881" s="204" t="s">
        <v>2842</v>
      </c>
      <c r="J1881" s="204">
        <v>1</v>
      </c>
      <c r="K1881" s="210">
        <v>200</v>
      </c>
      <c r="L1881" s="204" t="s">
        <v>112</v>
      </c>
      <c r="M1881" s="354" t="s">
        <v>582</v>
      </c>
      <c r="N1881" s="61" t="str">
        <f>IF(Tabela2[[#This Row],[Tipo]]="matriz",VLOOKUP(Tabela2[[#This Row],[N. de ordem]],Estatísticas!$A$66:$B$1048576,2,FALSE),"")</f>
        <v/>
      </c>
    </row>
    <row r="1882" spans="2:14" ht="213">
      <c r="B1882" s="352">
        <v>731</v>
      </c>
      <c r="C1882" s="204" t="s">
        <v>873</v>
      </c>
      <c r="D1882" s="204" t="s">
        <v>180</v>
      </c>
      <c r="E1882" s="204" t="s">
        <v>2792</v>
      </c>
      <c r="F1882" s="204" t="s">
        <v>2843</v>
      </c>
      <c r="G1882" s="353" t="s">
        <v>580</v>
      </c>
      <c r="H1882" s="204" t="s">
        <v>566</v>
      </c>
      <c r="I1882" s="204" t="s">
        <v>2844</v>
      </c>
      <c r="J1882" s="204">
        <v>1</v>
      </c>
      <c r="K1882" s="210">
        <v>200</v>
      </c>
      <c r="L1882" s="204" t="s">
        <v>112</v>
      </c>
      <c r="M1882" s="354" t="s">
        <v>582</v>
      </c>
      <c r="N1882" s="61" t="str">
        <f>IF(Tabela2[[#This Row],[Tipo]]="matriz",VLOOKUP(Tabela2[[#This Row],[N. de ordem]],Estatísticas!$A$66:$B$1048576,2,FALSE),"")</f>
        <v/>
      </c>
    </row>
    <row r="1883" spans="2:14" ht="137.25">
      <c r="B1883" s="352">
        <v>732</v>
      </c>
      <c r="C1883" s="204" t="s">
        <v>905</v>
      </c>
      <c r="D1883" s="204" t="s">
        <v>32</v>
      </c>
      <c r="E1883" s="204" t="s">
        <v>2845</v>
      </c>
      <c r="F1883" s="204" t="s">
        <v>2846</v>
      </c>
      <c r="G1883" s="353" t="s">
        <v>580</v>
      </c>
      <c r="H1883" s="204" t="s">
        <v>566</v>
      </c>
      <c r="I1883" s="204" t="s">
        <v>2847</v>
      </c>
      <c r="J1883" s="204">
        <v>12</v>
      </c>
      <c r="K1883" s="210">
        <v>21600</v>
      </c>
      <c r="L1883" s="204" t="s">
        <v>112</v>
      </c>
      <c r="M1883" s="354" t="s">
        <v>582</v>
      </c>
      <c r="N1883" s="61" t="str">
        <f>IF(Tabela2[[#This Row],[Tipo]]="matriz",VLOOKUP(Tabela2[[#This Row],[N. de ordem]],Estatísticas!$A$66:$B$1048576,2,FALSE),"")</f>
        <v/>
      </c>
    </row>
    <row r="1884" spans="2:14" ht="198">
      <c r="B1884" s="352">
        <v>733</v>
      </c>
      <c r="C1884" s="204" t="s">
        <v>886</v>
      </c>
      <c r="D1884" s="204" t="s">
        <v>290</v>
      </c>
      <c r="E1884" s="204" t="s">
        <v>2848</v>
      </c>
      <c r="F1884" s="204" t="s">
        <v>2849</v>
      </c>
      <c r="G1884" s="353" t="s">
        <v>580</v>
      </c>
      <c r="H1884" s="204" t="s">
        <v>566</v>
      </c>
      <c r="I1884" s="204" t="s">
        <v>2850</v>
      </c>
      <c r="J1884" s="204" t="s">
        <v>2851</v>
      </c>
      <c r="K1884" s="210">
        <v>1010</v>
      </c>
      <c r="L1884" s="204" t="s">
        <v>141</v>
      </c>
      <c r="M1884" s="354" t="s">
        <v>582</v>
      </c>
      <c r="N1884" s="61" t="str">
        <f>IF(Tabela2[[#This Row],[Tipo]]="matriz",VLOOKUP(Tabela2[[#This Row],[N. de ordem]],Estatísticas!$A$66:$B$1048576,2,FALSE),"")</f>
        <v/>
      </c>
    </row>
    <row r="1885" spans="2:14" ht="91.5">
      <c r="B1885" s="352">
        <v>734</v>
      </c>
      <c r="C1885" s="204" t="s">
        <v>2637</v>
      </c>
      <c r="D1885" s="204" t="s">
        <v>32</v>
      </c>
      <c r="E1885" s="204" t="s">
        <v>2852</v>
      </c>
      <c r="F1885" s="204" t="s">
        <v>2853</v>
      </c>
      <c r="G1885" s="353" t="s">
        <v>580</v>
      </c>
      <c r="H1885" s="204" t="s">
        <v>566</v>
      </c>
      <c r="I1885" s="204" t="s">
        <v>2854</v>
      </c>
      <c r="J1885" s="204">
        <v>1</v>
      </c>
      <c r="K1885" s="210">
        <v>21450</v>
      </c>
      <c r="L1885" s="204" t="s">
        <v>141</v>
      </c>
      <c r="M1885" s="354" t="s">
        <v>582</v>
      </c>
      <c r="N1885" s="61" t="str">
        <f>IF(Tabela2[[#This Row],[Tipo]]="matriz",VLOOKUP(Tabela2[[#This Row],[N. de ordem]],Estatísticas!$A$66:$B$1048576,2,FALSE),"")</f>
        <v/>
      </c>
    </row>
    <row r="1886" spans="2:14" ht="152.25">
      <c r="B1886" s="352">
        <v>735</v>
      </c>
      <c r="C1886" s="204" t="s">
        <v>929</v>
      </c>
      <c r="D1886" s="204" t="s">
        <v>180</v>
      </c>
      <c r="E1886" s="204" t="s">
        <v>2855</v>
      </c>
      <c r="F1886" s="204" t="s">
        <v>2856</v>
      </c>
      <c r="G1886" s="353" t="s">
        <v>580</v>
      </c>
      <c r="H1886" s="204" t="s">
        <v>566</v>
      </c>
      <c r="I1886" s="204" t="s">
        <v>2857</v>
      </c>
      <c r="J1886" s="204">
        <v>132</v>
      </c>
      <c r="K1886" s="210">
        <v>55440</v>
      </c>
      <c r="L1886" s="204" t="s">
        <v>112</v>
      </c>
      <c r="M1886" s="354" t="s">
        <v>582</v>
      </c>
      <c r="N1886" s="61" t="str">
        <f>IF(Tabela2[[#This Row],[Tipo]]="matriz",VLOOKUP(Tabela2[[#This Row],[N. de ordem]],Estatísticas!$A$66:$B$1048576,2,FALSE),"")</f>
        <v/>
      </c>
    </row>
    <row r="1887" spans="2:14" ht="91.5">
      <c r="B1887" s="352">
        <v>736</v>
      </c>
      <c r="C1887" s="204" t="s">
        <v>587</v>
      </c>
      <c r="D1887" s="204" t="s">
        <v>122</v>
      </c>
      <c r="E1887" s="204" t="s">
        <v>2858</v>
      </c>
      <c r="F1887" s="204" t="s">
        <v>2859</v>
      </c>
      <c r="G1887" s="353" t="s">
        <v>580</v>
      </c>
      <c r="H1887" s="204" t="s">
        <v>566</v>
      </c>
      <c r="I1887" s="204" t="s">
        <v>2860</v>
      </c>
      <c r="J1887" s="204">
        <v>1</v>
      </c>
      <c r="K1887" s="210">
        <v>4576</v>
      </c>
      <c r="L1887" s="204" t="s">
        <v>141</v>
      </c>
      <c r="M1887" s="354" t="s">
        <v>582</v>
      </c>
      <c r="N1887" s="61" t="str">
        <f>IF(Tabela2[[#This Row],[Tipo]]="matriz",VLOOKUP(Tabela2[[#This Row],[N. de ordem]],Estatísticas!$A$66:$B$1048576,2,FALSE),"")</f>
        <v/>
      </c>
    </row>
    <row r="1888" spans="2:14" ht="290.25">
      <c r="B1888" s="352">
        <v>737</v>
      </c>
      <c r="C1888" s="204" t="s">
        <v>2816</v>
      </c>
      <c r="D1888" s="204" t="s">
        <v>290</v>
      </c>
      <c r="E1888" s="204" t="s">
        <v>2861</v>
      </c>
      <c r="F1888" s="204" t="s">
        <v>2862</v>
      </c>
      <c r="G1888" s="353" t="s">
        <v>580</v>
      </c>
      <c r="H1888" s="204" t="s">
        <v>566</v>
      </c>
      <c r="I1888" s="204" t="s">
        <v>2863</v>
      </c>
      <c r="J1888" s="204">
        <v>650</v>
      </c>
      <c r="K1888" s="210">
        <v>64025</v>
      </c>
      <c r="L1888" s="204" t="s">
        <v>112</v>
      </c>
      <c r="M1888" s="354" t="s">
        <v>582</v>
      </c>
      <c r="N1888" s="61" t="str">
        <f>IF(Tabela2[[#This Row],[Tipo]]="matriz",VLOOKUP(Tabela2[[#This Row],[N. de ordem]],Estatísticas!$A$66:$B$1048576,2,FALSE),"")</f>
        <v/>
      </c>
    </row>
    <row r="1889" spans="2:14" ht="106.5">
      <c r="B1889" s="352">
        <v>738</v>
      </c>
      <c r="C1889" s="204" t="s">
        <v>898</v>
      </c>
      <c r="D1889" s="204" t="s">
        <v>32</v>
      </c>
      <c r="E1889" s="204" t="s">
        <v>2864</v>
      </c>
      <c r="F1889" s="204" t="s">
        <v>2865</v>
      </c>
      <c r="G1889" s="353" t="s">
        <v>580</v>
      </c>
      <c r="H1889" s="204" t="s">
        <v>566</v>
      </c>
      <c r="I1889" s="204" t="s">
        <v>2866</v>
      </c>
      <c r="J1889" s="204">
        <v>2</v>
      </c>
      <c r="K1889" s="210">
        <v>2321.1799999999998</v>
      </c>
      <c r="L1889" s="204" t="s">
        <v>141</v>
      </c>
      <c r="M1889" s="354" t="s">
        <v>582</v>
      </c>
      <c r="N1889" s="61" t="str">
        <f>IF(Tabela2[[#This Row],[Tipo]]="matriz",VLOOKUP(Tabela2[[#This Row],[N. de ordem]],Estatísticas!$A$66:$B$1048576,2,FALSE),"")</f>
        <v/>
      </c>
    </row>
    <row r="1890" spans="2:14" ht="336">
      <c r="B1890" s="352">
        <v>739</v>
      </c>
      <c r="C1890" s="204" t="s">
        <v>2637</v>
      </c>
      <c r="D1890" s="204" t="s">
        <v>32</v>
      </c>
      <c r="E1890" s="204" t="s">
        <v>2864</v>
      </c>
      <c r="F1890" s="204" t="s">
        <v>2867</v>
      </c>
      <c r="G1890" s="353" t="s">
        <v>580</v>
      </c>
      <c r="H1890" s="204" t="s">
        <v>566</v>
      </c>
      <c r="I1890" s="204" t="s">
        <v>2868</v>
      </c>
      <c r="J1890" s="204">
        <v>1</v>
      </c>
      <c r="K1890" s="210">
        <v>5200</v>
      </c>
      <c r="L1890" s="204" t="s">
        <v>141</v>
      </c>
      <c r="M1890" s="354" t="s">
        <v>582</v>
      </c>
      <c r="N1890" s="61" t="str">
        <f>IF(Tabela2[[#This Row],[Tipo]]="matriz",VLOOKUP(Tabela2[[#This Row],[N. de ordem]],Estatísticas!$A$66:$B$1048576,2,FALSE),"")</f>
        <v/>
      </c>
    </row>
    <row r="1891" spans="2:14" ht="45.75">
      <c r="B1891" s="352">
        <v>740</v>
      </c>
      <c r="C1891" s="204" t="s">
        <v>1447</v>
      </c>
      <c r="D1891" s="204" t="s">
        <v>180</v>
      </c>
      <c r="E1891" s="204" t="s">
        <v>2869</v>
      </c>
      <c r="F1891" s="204" t="s">
        <v>2870</v>
      </c>
      <c r="G1891" s="353" t="s">
        <v>580</v>
      </c>
      <c r="H1891" s="204" t="s">
        <v>566</v>
      </c>
      <c r="I1891" s="204" t="s">
        <v>2871</v>
      </c>
      <c r="J1891" s="204">
        <v>12</v>
      </c>
      <c r="K1891" s="210">
        <v>11400</v>
      </c>
      <c r="L1891" s="204" t="s">
        <v>141</v>
      </c>
      <c r="M1891" s="354" t="s">
        <v>582</v>
      </c>
      <c r="N1891" s="61" t="str">
        <f>IF(Tabela2[[#This Row],[Tipo]]="matriz",VLOOKUP(Tabela2[[#This Row],[N. de ordem]],Estatísticas!$A$66:$B$1048576,2,FALSE),"")</f>
        <v/>
      </c>
    </row>
    <row r="1892" spans="2:14" ht="121.5">
      <c r="B1892" s="352">
        <v>741</v>
      </c>
      <c r="C1892" s="204" t="s">
        <v>2872</v>
      </c>
      <c r="D1892" s="204" t="s">
        <v>32</v>
      </c>
      <c r="E1892" s="204" t="s">
        <v>2873</v>
      </c>
      <c r="F1892" s="204" t="s">
        <v>2874</v>
      </c>
      <c r="G1892" s="353" t="s">
        <v>580</v>
      </c>
      <c r="H1892" s="204" t="s">
        <v>566</v>
      </c>
      <c r="I1892" s="204" t="s">
        <v>2875</v>
      </c>
      <c r="J1892" s="204" t="s">
        <v>2876</v>
      </c>
      <c r="K1892" s="210">
        <v>1024.8</v>
      </c>
      <c r="L1892" s="204" t="s">
        <v>141</v>
      </c>
      <c r="M1892" s="354" t="s">
        <v>582</v>
      </c>
      <c r="N1892" s="61" t="str">
        <f>IF(Tabela2[[#This Row],[Tipo]]="matriz",VLOOKUP(Tabela2[[#This Row],[N. de ordem]],Estatísticas!$A$66:$B$1048576,2,FALSE),"")</f>
        <v/>
      </c>
    </row>
    <row r="1893" spans="2:14" ht="60.75">
      <c r="B1893" s="352">
        <v>742</v>
      </c>
      <c r="C1893" s="204" t="s">
        <v>986</v>
      </c>
      <c r="D1893" s="204" t="s">
        <v>180</v>
      </c>
      <c r="E1893" s="204" t="s">
        <v>2877</v>
      </c>
      <c r="F1893" s="204" t="s">
        <v>2878</v>
      </c>
      <c r="G1893" s="353" t="s">
        <v>580</v>
      </c>
      <c r="H1893" s="204" t="s">
        <v>566</v>
      </c>
      <c r="I1893" s="204" t="s">
        <v>2879</v>
      </c>
      <c r="J1893" s="204">
        <v>70</v>
      </c>
      <c r="K1893" s="210">
        <v>5199.6000000000004</v>
      </c>
      <c r="L1893" s="204" t="s">
        <v>285</v>
      </c>
      <c r="M1893" s="354" t="s">
        <v>582</v>
      </c>
      <c r="N1893" s="61" t="str">
        <f>IF(Tabela2[[#This Row],[Tipo]]="matriz",VLOOKUP(Tabela2[[#This Row],[N. de ordem]],Estatísticas!$A$66:$B$1048576,2,FALSE),"")</f>
        <v/>
      </c>
    </row>
    <row r="1894" spans="2:14" ht="152.25">
      <c r="B1894" s="352">
        <v>743</v>
      </c>
      <c r="C1894" s="204" t="s">
        <v>879</v>
      </c>
      <c r="D1894" s="204" t="s">
        <v>180</v>
      </c>
      <c r="E1894" s="204" t="s">
        <v>2880</v>
      </c>
      <c r="F1894" s="204" t="s">
        <v>2881</v>
      </c>
      <c r="G1894" s="353" t="s">
        <v>580</v>
      </c>
      <c r="H1894" s="204" t="s">
        <v>566</v>
      </c>
      <c r="I1894" s="204" t="s">
        <v>2882</v>
      </c>
      <c r="J1894" s="204">
        <v>72</v>
      </c>
      <c r="K1894" s="210">
        <v>23040</v>
      </c>
      <c r="L1894" s="204" t="s">
        <v>141</v>
      </c>
      <c r="M1894" s="354" t="s">
        <v>582</v>
      </c>
      <c r="N1894" s="61" t="str">
        <f>IF(Tabela2[[#This Row],[Tipo]]="matriz",VLOOKUP(Tabela2[[#This Row],[N. de ordem]],Estatísticas!$A$66:$B$1048576,2,FALSE),"")</f>
        <v/>
      </c>
    </row>
    <row r="1895" spans="2:14" ht="290.25">
      <c r="B1895" s="352">
        <v>744</v>
      </c>
      <c r="C1895" s="204" t="s">
        <v>2031</v>
      </c>
      <c r="D1895" s="204" t="s">
        <v>180</v>
      </c>
      <c r="E1895" s="204" t="s">
        <v>2883</v>
      </c>
      <c r="F1895" s="204" t="s">
        <v>2884</v>
      </c>
      <c r="G1895" s="353" t="s">
        <v>580</v>
      </c>
      <c r="H1895" s="204" t="s">
        <v>566</v>
      </c>
      <c r="I1895" s="204" t="s">
        <v>2885</v>
      </c>
      <c r="J1895" s="204">
        <v>5</v>
      </c>
      <c r="K1895" s="210">
        <v>1900</v>
      </c>
      <c r="L1895" s="204" t="s">
        <v>285</v>
      </c>
      <c r="M1895" s="354" t="s">
        <v>582</v>
      </c>
      <c r="N1895" s="61" t="str">
        <f>IF(Tabela2[[#This Row],[Tipo]]="matriz",VLOOKUP(Tabela2[[#This Row],[N. de ordem]],Estatísticas!$A$66:$B$1048576,2,FALSE),"")</f>
        <v/>
      </c>
    </row>
    <row r="1896" spans="2:14" ht="76.5">
      <c r="B1896" s="352">
        <v>745</v>
      </c>
      <c r="C1896" s="204" t="s">
        <v>995</v>
      </c>
      <c r="D1896" s="204" t="s">
        <v>180</v>
      </c>
      <c r="E1896" s="204" t="s">
        <v>2886</v>
      </c>
      <c r="F1896" s="204" t="s">
        <v>2887</v>
      </c>
      <c r="G1896" s="353" t="s">
        <v>580</v>
      </c>
      <c r="H1896" s="204" t="s">
        <v>566</v>
      </c>
      <c r="I1896" s="204" t="s">
        <v>2888</v>
      </c>
      <c r="J1896" s="204">
        <v>2</v>
      </c>
      <c r="K1896" s="210">
        <v>500</v>
      </c>
      <c r="L1896" s="204" t="s">
        <v>285</v>
      </c>
      <c r="M1896" s="354" t="s">
        <v>582</v>
      </c>
      <c r="N1896" s="61" t="str">
        <f>IF(Tabela2[[#This Row],[Tipo]]="matriz",VLOOKUP(Tabela2[[#This Row],[N. de ordem]],Estatísticas!$A$66:$B$1048576,2,FALSE),"")</f>
        <v/>
      </c>
    </row>
    <row r="1897" spans="2:14" ht="45.75">
      <c r="B1897" s="352">
        <v>746</v>
      </c>
      <c r="C1897" s="204" t="s">
        <v>929</v>
      </c>
      <c r="D1897" s="204" t="s">
        <v>32</v>
      </c>
      <c r="E1897" s="204" t="s">
        <v>2889</v>
      </c>
      <c r="F1897" s="204" t="s">
        <v>2890</v>
      </c>
      <c r="G1897" s="353" t="s">
        <v>580</v>
      </c>
      <c r="H1897" s="204" t="s">
        <v>566</v>
      </c>
      <c r="I1897" s="204" t="s">
        <v>2891</v>
      </c>
      <c r="J1897" s="204">
        <v>1</v>
      </c>
      <c r="K1897" s="210">
        <v>770</v>
      </c>
      <c r="L1897" s="204" t="s">
        <v>141</v>
      </c>
      <c r="M1897" s="354" t="s">
        <v>582</v>
      </c>
      <c r="N1897" s="61" t="str">
        <f>IF(Tabela2[[#This Row],[Tipo]]="matriz",VLOOKUP(Tabela2[[#This Row],[N. de ordem]],Estatísticas!$A$66:$B$1048576,2,FALSE),"")</f>
        <v/>
      </c>
    </row>
    <row r="1898" spans="2:14" ht="121.5">
      <c r="B1898" s="352">
        <v>747</v>
      </c>
      <c r="C1898" s="204" t="s">
        <v>2031</v>
      </c>
      <c r="D1898" s="204" t="s">
        <v>180</v>
      </c>
      <c r="E1898" s="204" t="s">
        <v>2892</v>
      </c>
      <c r="F1898" s="204" t="s">
        <v>2893</v>
      </c>
      <c r="G1898" s="353" t="s">
        <v>580</v>
      </c>
      <c r="H1898" s="204" t="s">
        <v>566</v>
      </c>
      <c r="I1898" s="204">
        <v>0</v>
      </c>
      <c r="J1898" s="204" t="s">
        <v>2894</v>
      </c>
      <c r="K1898" s="210">
        <v>795</v>
      </c>
      <c r="L1898" s="204" t="s">
        <v>285</v>
      </c>
      <c r="M1898" s="354" t="s">
        <v>582</v>
      </c>
      <c r="N1898" s="61" t="str">
        <f>IF(Tabela2[[#This Row],[Tipo]]="matriz",VLOOKUP(Tabela2[[#This Row],[N. de ordem]],Estatísticas!$A$66:$B$1048576,2,FALSE),"")</f>
        <v/>
      </c>
    </row>
    <row r="1899" spans="2:14" ht="45.75">
      <c r="B1899" s="352">
        <v>748</v>
      </c>
      <c r="C1899" s="204" t="s">
        <v>986</v>
      </c>
      <c r="D1899" s="204" t="s">
        <v>180</v>
      </c>
      <c r="E1899" s="204" t="s">
        <v>2895</v>
      </c>
      <c r="F1899" s="204" t="s">
        <v>2896</v>
      </c>
      <c r="G1899" s="353" t="s">
        <v>580</v>
      </c>
      <c r="H1899" s="204" t="s">
        <v>566</v>
      </c>
      <c r="I1899" s="204" t="s">
        <v>2897</v>
      </c>
      <c r="J1899" s="204" t="s">
        <v>2898</v>
      </c>
      <c r="K1899" s="210">
        <v>63979.22</v>
      </c>
      <c r="L1899" s="204" t="s">
        <v>285</v>
      </c>
      <c r="M1899" s="354" t="s">
        <v>582</v>
      </c>
      <c r="N1899" s="61" t="str">
        <f>IF(Tabela2[[#This Row],[Tipo]]="matriz",VLOOKUP(Tabela2[[#This Row],[N. de ordem]],Estatísticas!$A$66:$B$1048576,2,FALSE),"")</f>
        <v/>
      </c>
    </row>
    <row r="1900" spans="2:14" ht="76.5">
      <c r="B1900" s="352">
        <v>749</v>
      </c>
      <c r="C1900" s="204" t="s">
        <v>995</v>
      </c>
      <c r="D1900" s="204" t="s">
        <v>180</v>
      </c>
      <c r="E1900" s="204" t="s">
        <v>2899</v>
      </c>
      <c r="F1900" s="204" t="s">
        <v>2887</v>
      </c>
      <c r="G1900" s="353" t="s">
        <v>580</v>
      </c>
      <c r="H1900" s="204" t="s">
        <v>566</v>
      </c>
      <c r="I1900" s="204" t="s">
        <v>2888</v>
      </c>
      <c r="J1900" s="204">
        <v>2</v>
      </c>
      <c r="K1900" s="210">
        <v>500</v>
      </c>
      <c r="L1900" s="204" t="s">
        <v>285</v>
      </c>
      <c r="M1900" s="354" t="s">
        <v>582</v>
      </c>
      <c r="N1900" s="61" t="str">
        <f>IF(Tabela2[[#This Row],[Tipo]]="matriz",VLOOKUP(Tabela2[[#This Row],[N. de ordem]],Estatísticas!$A$66:$B$1048576,2,FALSE),"")</f>
        <v/>
      </c>
    </row>
    <row r="1901" spans="2:14" ht="152.25">
      <c r="B1901" s="352">
        <v>750</v>
      </c>
      <c r="C1901" s="204" t="s">
        <v>2031</v>
      </c>
      <c r="D1901" s="204" t="s">
        <v>180</v>
      </c>
      <c r="E1901" s="204" t="s">
        <v>2900</v>
      </c>
      <c r="F1901" s="204" t="s">
        <v>2901</v>
      </c>
      <c r="G1901" s="353" t="s">
        <v>580</v>
      </c>
      <c r="H1901" s="204" t="s">
        <v>566</v>
      </c>
      <c r="I1901" s="204" t="s">
        <v>2902</v>
      </c>
      <c r="J1901" s="204" t="s">
        <v>2903</v>
      </c>
      <c r="K1901" s="210">
        <v>3960</v>
      </c>
      <c r="L1901" s="204" t="s">
        <v>285</v>
      </c>
      <c r="M1901" s="354" t="s">
        <v>582</v>
      </c>
      <c r="N1901" s="61" t="str">
        <f>IF(Tabela2[[#This Row],[Tipo]]="matriz",VLOOKUP(Tabela2[[#This Row],[N. de ordem]],Estatísticas!$A$66:$B$1048576,2,FALSE),"")</f>
        <v/>
      </c>
    </row>
    <row r="1902" spans="2:14" ht="76.5">
      <c r="B1902" s="352">
        <v>751</v>
      </c>
      <c r="C1902" s="204" t="s">
        <v>866</v>
      </c>
      <c r="D1902" s="204" t="s">
        <v>180</v>
      </c>
      <c r="E1902" s="204" t="s">
        <v>2904</v>
      </c>
      <c r="F1902" s="204" t="s">
        <v>2905</v>
      </c>
      <c r="G1902" s="353" t="s">
        <v>580</v>
      </c>
      <c r="H1902" s="204" t="s">
        <v>566</v>
      </c>
      <c r="I1902" s="204" t="s">
        <v>2906</v>
      </c>
      <c r="J1902" s="204">
        <v>9</v>
      </c>
      <c r="K1902" s="210">
        <v>1980</v>
      </c>
      <c r="L1902" s="204" t="s">
        <v>112</v>
      </c>
      <c r="M1902" s="354" t="s">
        <v>582</v>
      </c>
      <c r="N1902" s="61" t="str">
        <f>IF(Tabela2[[#This Row],[Tipo]]="matriz",VLOOKUP(Tabela2[[#This Row],[N. de ordem]],Estatísticas!$A$66:$B$1048576,2,FALSE),"")</f>
        <v/>
      </c>
    </row>
    <row r="1903" spans="2:14" ht="45.75">
      <c r="B1903" s="352">
        <v>752</v>
      </c>
      <c r="C1903" s="204" t="s">
        <v>967</v>
      </c>
      <c r="D1903" s="204" t="s">
        <v>280</v>
      </c>
      <c r="E1903" s="204" t="s">
        <v>2907</v>
      </c>
      <c r="F1903" s="204" t="s">
        <v>2908</v>
      </c>
      <c r="G1903" s="353" t="s">
        <v>580</v>
      </c>
      <c r="H1903" s="204" t="s">
        <v>566</v>
      </c>
      <c r="I1903" s="204" t="s">
        <v>2909</v>
      </c>
      <c r="J1903" s="204">
        <v>4</v>
      </c>
      <c r="K1903" s="210">
        <v>897</v>
      </c>
      <c r="L1903" s="204" t="s">
        <v>141</v>
      </c>
      <c r="M1903" s="354" t="s">
        <v>582</v>
      </c>
      <c r="N1903" s="61" t="str">
        <f>IF(Tabela2[[#This Row],[Tipo]]="matriz",VLOOKUP(Tabela2[[#This Row],[N. de ordem]],Estatísticas!$A$66:$B$1048576,2,FALSE),"")</f>
        <v/>
      </c>
    </row>
    <row r="1904" spans="2:14" ht="152.25">
      <c r="B1904" s="352">
        <v>753</v>
      </c>
      <c r="C1904" s="204" t="s">
        <v>889</v>
      </c>
      <c r="D1904" s="204" t="s">
        <v>180</v>
      </c>
      <c r="E1904" s="204" t="s">
        <v>2910</v>
      </c>
      <c r="F1904" s="204" t="s">
        <v>2911</v>
      </c>
      <c r="G1904" s="353" t="s">
        <v>580</v>
      </c>
      <c r="H1904" s="204" t="s">
        <v>566</v>
      </c>
      <c r="I1904" s="204" t="s">
        <v>2912</v>
      </c>
      <c r="J1904" s="204">
        <v>80</v>
      </c>
      <c r="K1904" s="210">
        <v>14400</v>
      </c>
      <c r="L1904" s="204" t="s">
        <v>112</v>
      </c>
      <c r="M1904" s="354" t="s">
        <v>582</v>
      </c>
      <c r="N1904" s="61" t="str">
        <f>IF(Tabela2[[#This Row],[Tipo]]="matriz",VLOOKUP(Tabela2[[#This Row],[N. de ordem]],Estatísticas!$A$66:$B$1048576,2,FALSE),"")</f>
        <v/>
      </c>
    </row>
    <row r="1905" spans="2:14" ht="76.5">
      <c r="B1905" s="352">
        <v>754</v>
      </c>
      <c r="C1905" s="204" t="s">
        <v>2001</v>
      </c>
      <c r="D1905" s="204" t="s">
        <v>180</v>
      </c>
      <c r="E1905" s="204" t="s">
        <v>2913</v>
      </c>
      <c r="F1905" s="204" t="s">
        <v>2914</v>
      </c>
      <c r="G1905" s="353" t="s">
        <v>580</v>
      </c>
      <c r="H1905" s="204" t="s">
        <v>566</v>
      </c>
      <c r="I1905" s="204" t="s">
        <v>2915</v>
      </c>
      <c r="J1905" s="204">
        <v>4</v>
      </c>
      <c r="K1905" s="210">
        <v>600</v>
      </c>
      <c r="L1905" s="204" t="s">
        <v>285</v>
      </c>
      <c r="M1905" s="354" t="s">
        <v>582</v>
      </c>
      <c r="N1905" s="61" t="str">
        <f>IF(Tabela2[[#This Row],[Tipo]]="matriz",VLOOKUP(Tabela2[[#This Row],[N. de ordem]],Estatísticas!$A$66:$B$1048576,2,FALSE),"")</f>
        <v/>
      </c>
    </row>
    <row r="1906" spans="2:14" ht="121.5">
      <c r="B1906" s="352">
        <v>755</v>
      </c>
      <c r="C1906" s="204" t="s">
        <v>577</v>
      </c>
      <c r="D1906" s="204" t="s">
        <v>180</v>
      </c>
      <c r="E1906" s="204" t="s">
        <v>2916</v>
      </c>
      <c r="F1906" s="204" t="s">
        <v>2917</v>
      </c>
      <c r="G1906" s="353" t="s">
        <v>2805</v>
      </c>
      <c r="H1906" s="204" t="s">
        <v>566</v>
      </c>
      <c r="I1906" s="204" t="s">
        <v>2077</v>
      </c>
      <c r="J1906" s="204" t="s">
        <v>2918</v>
      </c>
      <c r="K1906" s="210">
        <v>4950</v>
      </c>
      <c r="L1906" s="204" t="s">
        <v>112</v>
      </c>
      <c r="M1906" s="354" t="s">
        <v>582</v>
      </c>
      <c r="N1906" s="61" t="str">
        <f>IF(Tabela2[[#This Row],[Tipo]]="matriz",VLOOKUP(Tabela2[[#This Row],[N. de ordem]],Estatísticas!$A$66:$B$1048576,2,FALSE),"")</f>
        <v/>
      </c>
    </row>
    <row r="1907" spans="2:14" ht="213">
      <c r="B1907" s="352">
        <v>756</v>
      </c>
      <c r="C1907" s="204" t="s">
        <v>898</v>
      </c>
      <c r="D1907" s="204" t="s">
        <v>32</v>
      </c>
      <c r="E1907" s="204" t="s">
        <v>2919</v>
      </c>
      <c r="F1907" s="204" t="s">
        <v>2920</v>
      </c>
      <c r="G1907" s="353" t="s">
        <v>580</v>
      </c>
      <c r="H1907" s="204" t="s">
        <v>566</v>
      </c>
      <c r="I1907" s="204" t="s">
        <v>2921</v>
      </c>
      <c r="J1907" s="204">
        <v>1</v>
      </c>
      <c r="K1907" s="210">
        <v>350</v>
      </c>
      <c r="L1907" s="204" t="s">
        <v>285</v>
      </c>
      <c r="M1907" s="354" t="s">
        <v>582</v>
      </c>
      <c r="N1907" s="61" t="str">
        <f>IF(Tabela2[[#This Row],[Tipo]]="matriz",VLOOKUP(Tabela2[[#This Row],[N. de ordem]],Estatísticas!$A$66:$B$1048576,2,FALSE),"")</f>
        <v/>
      </c>
    </row>
    <row r="1908" spans="2:14" ht="213">
      <c r="B1908" s="352">
        <v>757</v>
      </c>
      <c r="C1908" s="204" t="s">
        <v>974</v>
      </c>
      <c r="D1908" s="204" t="s">
        <v>32</v>
      </c>
      <c r="E1908" s="204" t="s">
        <v>2922</v>
      </c>
      <c r="F1908" s="204" t="s">
        <v>2923</v>
      </c>
      <c r="G1908" s="353" t="s">
        <v>580</v>
      </c>
      <c r="H1908" s="204" t="s">
        <v>566</v>
      </c>
      <c r="I1908" s="204" t="s">
        <v>2924</v>
      </c>
      <c r="J1908" s="204">
        <v>3</v>
      </c>
      <c r="K1908" s="210">
        <v>510</v>
      </c>
      <c r="L1908" s="204" t="s">
        <v>285</v>
      </c>
      <c r="M1908" s="354" t="s">
        <v>582</v>
      </c>
      <c r="N1908" s="61" t="str">
        <f>IF(Tabela2[[#This Row],[Tipo]]="matriz",VLOOKUP(Tabela2[[#This Row],[N. de ordem]],Estatísticas!$A$66:$B$1048576,2,FALSE),"")</f>
        <v/>
      </c>
    </row>
    <row r="1909" spans="2:14" ht="60.75">
      <c r="B1909" s="352">
        <v>758</v>
      </c>
      <c r="C1909" s="204" t="s">
        <v>2031</v>
      </c>
      <c r="D1909" s="204" t="s">
        <v>180</v>
      </c>
      <c r="E1909" s="204" t="s">
        <v>2925</v>
      </c>
      <c r="F1909" s="204" t="s">
        <v>2926</v>
      </c>
      <c r="G1909" s="353" t="s">
        <v>580</v>
      </c>
      <c r="H1909" s="204" t="s">
        <v>566</v>
      </c>
      <c r="I1909" s="204" t="s">
        <v>2927</v>
      </c>
      <c r="J1909" s="204">
        <v>10</v>
      </c>
      <c r="K1909" s="210">
        <v>405</v>
      </c>
      <c r="L1909" s="204" t="s">
        <v>285</v>
      </c>
      <c r="M1909" s="354" t="s">
        <v>582</v>
      </c>
      <c r="N1909" s="61" t="str">
        <f>IF(Tabela2[[#This Row],[Tipo]]="matriz",VLOOKUP(Tabela2[[#This Row],[N. de ordem]],Estatísticas!$A$66:$B$1048576,2,FALSE),"")</f>
        <v/>
      </c>
    </row>
    <row r="1910" spans="2:14" ht="152.25">
      <c r="B1910" s="352">
        <v>759</v>
      </c>
      <c r="C1910" s="204" t="s">
        <v>1124</v>
      </c>
      <c r="D1910" s="204" t="s">
        <v>180</v>
      </c>
      <c r="E1910" s="204" t="s">
        <v>2880</v>
      </c>
      <c r="F1910" s="204" t="s">
        <v>2928</v>
      </c>
      <c r="G1910" s="353" t="s">
        <v>580</v>
      </c>
      <c r="H1910" s="204" t="s">
        <v>566</v>
      </c>
      <c r="I1910" s="204" t="s">
        <v>2929</v>
      </c>
      <c r="J1910" s="204">
        <v>20</v>
      </c>
      <c r="K1910" s="210">
        <v>5980</v>
      </c>
      <c r="L1910" s="204" t="s">
        <v>112</v>
      </c>
      <c r="M1910" s="354" t="s">
        <v>582</v>
      </c>
      <c r="N1910" s="61" t="str">
        <f>IF(Tabela2[[#This Row],[Tipo]]="matriz",VLOOKUP(Tabela2[[#This Row],[N. de ordem]],Estatísticas!$A$66:$B$1048576,2,FALSE),"")</f>
        <v/>
      </c>
    </row>
    <row r="1911" spans="2:14" ht="91.5">
      <c r="B1911" s="352">
        <v>760</v>
      </c>
      <c r="C1911" s="204" t="s">
        <v>700</v>
      </c>
      <c r="D1911" s="204" t="s">
        <v>32</v>
      </c>
      <c r="E1911" s="204" t="s">
        <v>2930</v>
      </c>
      <c r="F1911" s="204" t="s">
        <v>2931</v>
      </c>
      <c r="G1911" s="353" t="s">
        <v>580</v>
      </c>
      <c r="H1911" s="204" t="s">
        <v>566</v>
      </c>
      <c r="I1911" s="204" t="s">
        <v>2932</v>
      </c>
      <c r="J1911" s="204" t="s">
        <v>2933</v>
      </c>
      <c r="K1911" s="210">
        <v>649.99</v>
      </c>
      <c r="L1911" s="204" t="s">
        <v>285</v>
      </c>
      <c r="M1911" s="354" t="s">
        <v>582</v>
      </c>
      <c r="N1911" s="61" t="str">
        <f>IF(Tabela2[[#This Row],[Tipo]]="matriz",VLOOKUP(Tabela2[[#This Row],[N. de ordem]],Estatísticas!$A$66:$B$1048576,2,FALSE),"")</f>
        <v/>
      </c>
    </row>
    <row r="1912" spans="2:14" ht="213">
      <c r="B1912" s="352">
        <v>761</v>
      </c>
      <c r="C1912" s="204" t="s">
        <v>873</v>
      </c>
      <c r="D1912" s="204" t="s">
        <v>280</v>
      </c>
      <c r="E1912" s="204" t="s">
        <v>2934</v>
      </c>
      <c r="F1912" s="204" t="s">
        <v>2117</v>
      </c>
      <c r="G1912" s="353" t="s">
        <v>580</v>
      </c>
      <c r="H1912" s="204" t="s">
        <v>566</v>
      </c>
      <c r="I1912" s="204" t="s">
        <v>2935</v>
      </c>
      <c r="J1912" s="204">
        <v>32</v>
      </c>
      <c r="K1912" s="210">
        <v>1724</v>
      </c>
      <c r="L1912" s="204" t="s">
        <v>112</v>
      </c>
      <c r="M1912" s="354" t="s">
        <v>582</v>
      </c>
      <c r="N1912" s="61" t="str">
        <f>IF(Tabela2[[#This Row],[Tipo]]="matriz",VLOOKUP(Tabela2[[#This Row],[N. de ordem]],Estatísticas!$A$66:$B$1048576,2,FALSE),"")</f>
        <v/>
      </c>
    </row>
    <row r="1913" spans="2:14" ht="45.75">
      <c r="B1913" s="352">
        <v>762</v>
      </c>
      <c r="C1913" s="204" t="s">
        <v>958</v>
      </c>
      <c r="D1913" s="204" t="s">
        <v>180</v>
      </c>
      <c r="E1913" s="204" t="s">
        <v>2936</v>
      </c>
      <c r="F1913" s="204" t="s">
        <v>2937</v>
      </c>
      <c r="G1913" s="353" t="s">
        <v>580</v>
      </c>
      <c r="H1913" s="204" t="s">
        <v>566</v>
      </c>
      <c r="I1913" s="204" t="s">
        <v>2938</v>
      </c>
      <c r="J1913" s="204">
        <v>50</v>
      </c>
      <c r="K1913" s="210">
        <v>99.5</v>
      </c>
      <c r="L1913" s="204" t="s">
        <v>112</v>
      </c>
      <c r="M1913" s="354" t="s">
        <v>582</v>
      </c>
      <c r="N1913" s="61" t="str">
        <f>IF(Tabela2[[#This Row],[Tipo]]="matriz",VLOOKUP(Tabela2[[#This Row],[N. de ordem]],Estatísticas!$A$66:$B$1048576,2,FALSE),"")</f>
        <v/>
      </c>
    </row>
    <row r="1914" spans="2:14" ht="183">
      <c r="B1914" s="352">
        <v>763</v>
      </c>
      <c r="C1914" s="204" t="s">
        <v>991</v>
      </c>
      <c r="D1914" s="204" t="s">
        <v>180</v>
      </c>
      <c r="E1914" s="204" t="s">
        <v>2939</v>
      </c>
      <c r="F1914" s="204" t="s">
        <v>2940</v>
      </c>
      <c r="G1914" s="353" t="s">
        <v>580</v>
      </c>
      <c r="H1914" s="204" t="s">
        <v>566</v>
      </c>
      <c r="I1914" s="204" t="s">
        <v>2941</v>
      </c>
      <c r="J1914" s="204">
        <v>0</v>
      </c>
      <c r="K1914" s="210">
        <v>1645</v>
      </c>
      <c r="L1914" s="204" t="s">
        <v>141</v>
      </c>
      <c r="M1914" s="354" t="s">
        <v>582</v>
      </c>
      <c r="N1914" s="61" t="str">
        <f>IF(Tabela2[[#This Row],[Tipo]]="matriz",VLOOKUP(Tabela2[[#This Row],[N. de ordem]],Estatísticas!$A$66:$B$1048576,2,FALSE),"")</f>
        <v/>
      </c>
    </row>
    <row r="1915" spans="2:14" ht="106.5">
      <c r="B1915" s="352">
        <v>765</v>
      </c>
      <c r="C1915" s="204" t="s">
        <v>892</v>
      </c>
      <c r="D1915" s="204" t="s">
        <v>180</v>
      </c>
      <c r="E1915" s="204" t="s">
        <v>2814</v>
      </c>
      <c r="F1915" s="204" t="s">
        <v>2942</v>
      </c>
      <c r="G1915" s="353" t="s">
        <v>580</v>
      </c>
      <c r="H1915" s="204" t="s">
        <v>566</v>
      </c>
      <c r="I1915" s="204" t="s">
        <v>2943</v>
      </c>
      <c r="J1915" s="213">
        <v>9</v>
      </c>
      <c r="K1915" s="214">
        <v>1971</v>
      </c>
      <c r="L1915" s="204" t="s">
        <v>112</v>
      </c>
      <c r="M1915" s="354" t="s">
        <v>582</v>
      </c>
      <c r="N1915" s="61" t="str">
        <f>IF(Tabela2[[#This Row],[Tipo]]="matriz",VLOOKUP(Tabela2[[#This Row],[N. de ordem]],Estatísticas!$A$66:$B$1048576,2,FALSE),"")</f>
        <v/>
      </c>
    </row>
    <row r="1916" spans="2:14" ht="167.25">
      <c r="B1916" s="352">
        <v>766</v>
      </c>
      <c r="C1916" s="204" t="s">
        <v>871</v>
      </c>
      <c r="D1916" s="204" t="s">
        <v>180</v>
      </c>
      <c r="E1916" s="204" t="s">
        <v>2944</v>
      </c>
      <c r="F1916" s="204" t="s">
        <v>2945</v>
      </c>
      <c r="G1916" s="353" t="s">
        <v>580</v>
      </c>
      <c r="H1916" s="204" t="s">
        <v>566</v>
      </c>
      <c r="I1916" s="204" t="s">
        <v>2946</v>
      </c>
      <c r="J1916" s="204" t="s">
        <v>2947</v>
      </c>
      <c r="K1916" s="210">
        <v>289</v>
      </c>
      <c r="L1916" s="204" t="s">
        <v>285</v>
      </c>
      <c r="M1916" s="354" t="s">
        <v>582</v>
      </c>
      <c r="N1916" s="61" t="str">
        <f>IF(Tabela2[[#This Row],[Tipo]]="matriz",VLOOKUP(Tabela2[[#This Row],[N. de ordem]],Estatísticas!$A$66:$B$1048576,2,FALSE),"")</f>
        <v/>
      </c>
    </row>
    <row r="1917" spans="2:14" ht="167.25">
      <c r="B1917" s="352">
        <v>767</v>
      </c>
      <c r="C1917" s="204" t="s">
        <v>925</v>
      </c>
      <c r="D1917" s="204" t="s">
        <v>290</v>
      </c>
      <c r="E1917" s="204" t="s">
        <v>2948</v>
      </c>
      <c r="F1917" s="204" t="s">
        <v>2949</v>
      </c>
      <c r="G1917" s="353" t="s">
        <v>580</v>
      </c>
      <c r="H1917" s="204" t="s">
        <v>566</v>
      </c>
      <c r="I1917" s="204" t="s">
        <v>2950</v>
      </c>
      <c r="J1917" s="204">
        <v>2</v>
      </c>
      <c r="K1917" s="210">
        <v>390</v>
      </c>
      <c r="L1917" s="204" t="s">
        <v>285</v>
      </c>
      <c r="M1917" s="354" t="s">
        <v>582</v>
      </c>
      <c r="N1917" s="61" t="str">
        <f>IF(Tabela2[[#This Row],[Tipo]]="matriz",VLOOKUP(Tabela2[[#This Row],[N. de ordem]],Estatísticas!$A$66:$B$1048576,2,FALSE),"")</f>
        <v/>
      </c>
    </row>
    <row r="1918" spans="2:14" ht="213">
      <c r="B1918" s="352">
        <v>768</v>
      </c>
      <c r="C1918" s="204" t="s">
        <v>2951</v>
      </c>
      <c r="D1918" s="204" t="s">
        <v>32</v>
      </c>
      <c r="E1918" s="204" t="s">
        <v>2952</v>
      </c>
      <c r="F1918" s="204" t="s">
        <v>2953</v>
      </c>
      <c r="G1918" s="353" t="s">
        <v>580</v>
      </c>
      <c r="H1918" s="204" t="s">
        <v>566</v>
      </c>
      <c r="I1918" s="204" t="s">
        <v>2954</v>
      </c>
      <c r="J1918" s="204">
        <v>1</v>
      </c>
      <c r="K1918" s="210">
        <v>5600</v>
      </c>
      <c r="L1918" s="204" t="s">
        <v>141</v>
      </c>
      <c r="M1918" s="354" t="s">
        <v>582</v>
      </c>
      <c r="N1918" s="61" t="str">
        <f>IF(Tabela2[[#This Row],[Tipo]]="matriz",VLOOKUP(Tabela2[[#This Row],[N. de ordem]],Estatísticas!$A$66:$B$1048576,2,FALSE),"")</f>
        <v/>
      </c>
    </row>
    <row r="1919" spans="2:14" ht="183">
      <c r="B1919" s="352">
        <v>769</v>
      </c>
      <c r="C1919" s="204" t="s">
        <v>2031</v>
      </c>
      <c r="D1919" s="204" t="s">
        <v>180</v>
      </c>
      <c r="E1919" s="204" t="s">
        <v>2955</v>
      </c>
      <c r="F1919" s="204" t="s">
        <v>2956</v>
      </c>
      <c r="G1919" s="353" t="s">
        <v>580</v>
      </c>
      <c r="H1919" s="204" t="s">
        <v>566</v>
      </c>
      <c r="I1919" s="204" t="s">
        <v>2957</v>
      </c>
      <c r="J1919" s="204">
        <v>40</v>
      </c>
      <c r="K1919" s="210">
        <v>2606</v>
      </c>
      <c r="L1919" s="204" t="s">
        <v>285</v>
      </c>
      <c r="M1919" s="354" t="s">
        <v>582</v>
      </c>
      <c r="N1919" s="61" t="str">
        <f>IF(Tabela2[[#This Row],[Tipo]]="matriz",VLOOKUP(Tabela2[[#This Row],[N. de ordem]],Estatísticas!$A$66:$B$1048576,2,FALSE),"")</f>
        <v/>
      </c>
    </row>
    <row r="1920" spans="2:14" ht="76.5">
      <c r="B1920" s="352">
        <v>770</v>
      </c>
      <c r="C1920" s="204" t="s">
        <v>2001</v>
      </c>
      <c r="D1920" s="204" t="s">
        <v>180</v>
      </c>
      <c r="E1920" s="204" t="s">
        <v>2958</v>
      </c>
      <c r="F1920" s="204" t="s">
        <v>2959</v>
      </c>
      <c r="G1920" s="353" t="s">
        <v>580</v>
      </c>
      <c r="H1920" s="204" t="s">
        <v>566</v>
      </c>
      <c r="I1920" s="204" t="s">
        <v>2960</v>
      </c>
      <c r="J1920" s="204">
        <v>9</v>
      </c>
      <c r="K1920" s="210">
        <v>2385</v>
      </c>
      <c r="L1920" s="204" t="s">
        <v>112</v>
      </c>
      <c r="M1920" s="354" t="s">
        <v>582</v>
      </c>
      <c r="N1920" s="61" t="str">
        <f>IF(Tabela2[[#This Row],[Tipo]]="matriz",VLOOKUP(Tabela2[[#This Row],[N. de ordem]],Estatísticas!$A$66:$B$1048576,2,FALSE),"")</f>
        <v/>
      </c>
    </row>
    <row r="1921" spans="2:14" ht="381.75">
      <c r="B1921" s="352">
        <v>771</v>
      </c>
      <c r="C1921" s="204" t="s">
        <v>1954</v>
      </c>
      <c r="D1921" s="204" t="s">
        <v>180</v>
      </c>
      <c r="E1921" s="204" t="s">
        <v>2961</v>
      </c>
      <c r="F1921" s="204" t="s">
        <v>2962</v>
      </c>
      <c r="G1921" s="353" t="s">
        <v>580</v>
      </c>
      <c r="H1921" s="204" t="s">
        <v>566</v>
      </c>
      <c r="I1921" s="204" t="s">
        <v>2963</v>
      </c>
      <c r="J1921" s="204">
        <v>9</v>
      </c>
      <c r="K1921" s="210">
        <v>1791</v>
      </c>
      <c r="L1921" s="204" t="s">
        <v>112</v>
      </c>
      <c r="M1921" s="354" t="s">
        <v>582</v>
      </c>
      <c r="N1921" s="61" t="str">
        <f>IF(Tabela2[[#This Row],[Tipo]]="matriz",VLOOKUP(Tabela2[[#This Row],[N. de ordem]],Estatísticas!$A$66:$B$1048576,2,FALSE),"")</f>
        <v/>
      </c>
    </row>
    <row r="1922" spans="2:14" ht="167.25">
      <c r="B1922" s="352">
        <v>772</v>
      </c>
      <c r="C1922" s="204" t="s">
        <v>2031</v>
      </c>
      <c r="D1922" s="204" t="s">
        <v>180</v>
      </c>
      <c r="E1922" s="204" t="s">
        <v>2964</v>
      </c>
      <c r="F1922" s="204" t="s">
        <v>2965</v>
      </c>
      <c r="G1922" s="353" t="s">
        <v>580</v>
      </c>
      <c r="H1922" s="204" t="s">
        <v>566</v>
      </c>
      <c r="I1922" s="204" t="s">
        <v>2966</v>
      </c>
      <c r="J1922" s="204">
        <v>15</v>
      </c>
      <c r="K1922" s="210">
        <v>1923</v>
      </c>
      <c r="L1922" s="204" t="s">
        <v>285</v>
      </c>
      <c r="M1922" s="354" t="s">
        <v>582</v>
      </c>
      <c r="N1922" s="61" t="str">
        <f>IF(Tabela2[[#This Row],[Tipo]]="matriz",VLOOKUP(Tabela2[[#This Row],[N. de ordem]],Estatísticas!$A$66:$B$1048576,2,FALSE),"")</f>
        <v/>
      </c>
    </row>
    <row r="1923" spans="2:14" ht="45.75">
      <c r="B1923" s="352">
        <v>773</v>
      </c>
      <c r="C1923" s="204" t="s">
        <v>881</v>
      </c>
      <c r="D1923" s="204" t="s">
        <v>180</v>
      </c>
      <c r="E1923" s="204" t="s">
        <v>2967</v>
      </c>
      <c r="F1923" s="204" t="s">
        <v>2968</v>
      </c>
      <c r="G1923" s="353" t="s">
        <v>580</v>
      </c>
      <c r="H1923" s="204" t="s">
        <v>566</v>
      </c>
      <c r="I1923" s="204" t="s">
        <v>2969</v>
      </c>
      <c r="J1923" s="204" t="s">
        <v>2970</v>
      </c>
      <c r="K1923" s="210">
        <v>1923</v>
      </c>
      <c r="L1923" s="204" t="s">
        <v>285</v>
      </c>
      <c r="M1923" s="354" t="s">
        <v>582</v>
      </c>
      <c r="N1923" s="61" t="str">
        <f>IF(Tabela2[[#This Row],[Tipo]]="matriz",VLOOKUP(Tabela2[[#This Row],[N. de ordem]],Estatísticas!$A$66:$B$1048576,2,FALSE),"")</f>
        <v/>
      </c>
    </row>
    <row r="1924" spans="2:14" ht="183">
      <c r="B1924" s="352">
        <v>774</v>
      </c>
      <c r="C1924" s="204" t="s">
        <v>587</v>
      </c>
      <c r="D1924" s="204" t="s">
        <v>122</v>
      </c>
      <c r="E1924" s="204" t="s">
        <v>2971</v>
      </c>
      <c r="F1924" s="204" t="s">
        <v>2972</v>
      </c>
      <c r="G1924" s="353" t="s">
        <v>580</v>
      </c>
      <c r="H1924" s="204" t="s">
        <v>566</v>
      </c>
      <c r="I1924" s="204" t="s">
        <v>2973</v>
      </c>
      <c r="J1924" s="204">
        <v>0</v>
      </c>
      <c r="K1924" s="210">
        <v>60083.1</v>
      </c>
      <c r="L1924" s="204" t="s">
        <v>141</v>
      </c>
      <c r="M1924" s="354" t="s">
        <v>582</v>
      </c>
      <c r="N1924" s="61" t="str">
        <f>IF(Tabela2[[#This Row],[Tipo]]="matriz",VLOOKUP(Tabela2[[#This Row],[N. de ordem]],Estatísticas!$A$66:$B$1048576,2,FALSE),"")</f>
        <v/>
      </c>
    </row>
    <row r="1925" spans="2:14" ht="183">
      <c r="B1925" s="352">
        <v>775</v>
      </c>
      <c r="C1925" s="204" t="s">
        <v>2031</v>
      </c>
      <c r="D1925" s="204" t="s">
        <v>180</v>
      </c>
      <c r="E1925" s="204" t="s">
        <v>2974</v>
      </c>
      <c r="F1925" s="204" t="s">
        <v>2975</v>
      </c>
      <c r="G1925" s="353" t="s">
        <v>580</v>
      </c>
      <c r="H1925" s="204" t="s">
        <v>566</v>
      </c>
      <c r="I1925" s="204" t="s">
        <v>2976</v>
      </c>
      <c r="J1925" s="213">
        <v>11</v>
      </c>
      <c r="K1925" s="214">
        <v>71.5</v>
      </c>
      <c r="L1925" s="204" t="s">
        <v>285</v>
      </c>
      <c r="M1925" s="354" t="s">
        <v>582</v>
      </c>
      <c r="N1925" s="61" t="str">
        <f>IF(Tabela2[[#This Row],[Tipo]]="matriz",VLOOKUP(Tabela2[[#This Row],[N. de ordem]],Estatísticas!$A$66:$B$1048576,2,FALSE),"")</f>
        <v/>
      </c>
    </row>
    <row r="1926" spans="2:14" ht="60.75">
      <c r="B1926" s="352">
        <v>776</v>
      </c>
      <c r="C1926" s="204" t="s">
        <v>2031</v>
      </c>
      <c r="D1926" s="204" t="s">
        <v>180</v>
      </c>
      <c r="E1926" s="204" t="s">
        <v>2977</v>
      </c>
      <c r="F1926" s="204" t="s">
        <v>2978</v>
      </c>
      <c r="G1926" s="353" t="s">
        <v>580</v>
      </c>
      <c r="H1926" s="204" t="s">
        <v>566</v>
      </c>
      <c r="I1926" s="204" t="s">
        <v>2979</v>
      </c>
      <c r="J1926" s="204">
        <v>2</v>
      </c>
      <c r="K1926" s="210">
        <v>139.9</v>
      </c>
      <c r="L1926" s="204" t="s">
        <v>141</v>
      </c>
      <c r="M1926" s="354" t="s">
        <v>582</v>
      </c>
      <c r="N1926" s="61" t="str">
        <f>IF(Tabela2[[#This Row],[Tipo]]="matriz",VLOOKUP(Tabela2[[#This Row],[N. de ordem]],Estatísticas!$A$66:$B$1048576,2,FALSE),"")</f>
        <v/>
      </c>
    </row>
    <row r="1927" spans="2:14" ht="91.5">
      <c r="B1927" s="352">
        <v>777</v>
      </c>
      <c r="C1927" s="204" t="s">
        <v>988</v>
      </c>
      <c r="D1927" s="204" t="s">
        <v>180</v>
      </c>
      <c r="E1927" s="204" t="s">
        <v>2980</v>
      </c>
      <c r="F1927" s="204" t="s">
        <v>2981</v>
      </c>
      <c r="G1927" s="353" t="s">
        <v>580</v>
      </c>
      <c r="H1927" s="204" t="s">
        <v>566</v>
      </c>
      <c r="I1927" s="204" t="s">
        <v>2982</v>
      </c>
      <c r="J1927" s="204">
        <v>5</v>
      </c>
      <c r="K1927" s="210">
        <v>1000</v>
      </c>
      <c r="L1927" s="204" t="s">
        <v>285</v>
      </c>
      <c r="M1927" s="354" t="s">
        <v>582</v>
      </c>
      <c r="N1927" s="61" t="str">
        <f>IF(Tabela2[[#This Row],[Tipo]]="matriz",VLOOKUP(Tabela2[[#This Row],[N. de ordem]],Estatísticas!$A$66:$B$1048576,2,FALSE),"")</f>
        <v/>
      </c>
    </row>
    <row r="1928" spans="2:14" ht="229.5">
      <c r="B1928" s="352">
        <v>778</v>
      </c>
      <c r="C1928" s="204" t="s">
        <v>892</v>
      </c>
      <c r="D1928" s="204" t="s">
        <v>180</v>
      </c>
      <c r="E1928" s="204" t="s">
        <v>2983</v>
      </c>
      <c r="F1928" s="204" t="s">
        <v>2984</v>
      </c>
      <c r="G1928" s="353" t="s">
        <v>580</v>
      </c>
      <c r="H1928" s="204" t="s">
        <v>566</v>
      </c>
      <c r="I1928" s="204" t="s">
        <v>2985</v>
      </c>
      <c r="J1928" s="204">
        <v>10</v>
      </c>
      <c r="K1928" s="210">
        <v>285</v>
      </c>
      <c r="L1928" s="204" t="s">
        <v>285</v>
      </c>
      <c r="M1928" s="354" t="s">
        <v>582</v>
      </c>
      <c r="N1928" s="61" t="str">
        <f>IF(Tabela2[[#This Row],[Tipo]]="matriz",VLOOKUP(Tabela2[[#This Row],[N. de ordem]],Estatísticas!$A$66:$B$1048576,2,FALSE),"")</f>
        <v/>
      </c>
    </row>
    <row r="1929" spans="2:14" ht="106.5" hidden="1">
      <c r="B1929" s="352">
        <v>779</v>
      </c>
      <c r="C1929" s="204" t="s">
        <v>967</v>
      </c>
      <c r="D1929" s="204" t="s">
        <v>32</v>
      </c>
      <c r="E1929" s="204" t="s">
        <v>2986</v>
      </c>
      <c r="F1929" s="204" t="s">
        <v>2987</v>
      </c>
      <c r="G1929" s="353" t="s">
        <v>589</v>
      </c>
      <c r="H1929" s="215" t="s">
        <v>2076</v>
      </c>
      <c r="I1929" s="204" t="s">
        <v>2988</v>
      </c>
      <c r="J1929" s="213">
        <v>1</v>
      </c>
      <c r="K1929" s="214">
        <v>97000</v>
      </c>
      <c r="L1929" s="204" t="s">
        <v>112</v>
      </c>
      <c r="M1929" s="354" t="s">
        <v>582</v>
      </c>
      <c r="N1929" s="61">
        <f>IF(Tabela2[[#This Row],[Tipo]]="matriz",VLOOKUP(Tabela2[[#This Row],[N. de ordem]],Estatísticas!$A$66:$B$1048576,2,FALSE),"")</f>
        <v>97000</v>
      </c>
    </row>
    <row r="1930" spans="2:14" ht="106.5" hidden="1">
      <c r="B1930" s="352">
        <v>779</v>
      </c>
      <c r="C1930" s="204" t="s">
        <v>967</v>
      </c>
      <c r="D1930" s="204" t="s">
        <v>32</v>
      </c>
      <c r="E1930" s="204" t="s">
        <v>2986</v>
      </c>
      <c r="F1930" s="204" t="s">
        <v>2987</v>
      </c>
      <c r="G1930" s="353" t="s">
        <v>605</v>
      </c>
      <c r="H1930" s="204" t="s">
        <v>626</v>
      </c>
      <c r="I1930" s="204" t="s">
        <v>2988</v>
      </c>
      <c r="J1930" s="204">
        <v>1</v>
      </c>
      <c r="K1930" s="210">
        <v>97000</v>
      </c>
      <c r="L1930" s="204" t="s">
        <v>112</v>
      </c>
      <c r="M1930" s="354" t="s">
        <v>582</v>
      </c>
      <c r="N1930" s="61" t="str">
        <f>IF(Tabela2[[#This Row],[Tipo]]="matriz",VLOOKUP(Tabela2[[#This Row],[N. de ordem]],Estatísticas!$A$66:$B$1048576,2,FALSE),"")</f>
        <v/>
      </c>
    </row>
    <row r="1931" spans="2:14" ht="60.75">
      <c r="B1931" s="352">
        <v>780</v>
      </c>
      <c r="C1931" s="204" t="s">
        <v>657</v>
      </c>
      <c r="D1931" s="204" t="s">
        <v>32</v>
      </c>
      <c r="E1931" s="204" t="s">
        <v>2989</v>
      </c>
      <c r="F1931" s="204">
        <v>0</v>
      </c>
      <c r="G1931" s="353" t="s">
        <v>580</v>
      </c>
      <c r="H1931" s="204" t="s">
        <v>2076</v>
      </c>
      <c r="I1931" s="204" t="s">
        <v>2990</v>
      </c>
      <c r="J1931" s="204">
        <v>1</v>
      </c>
      <c r="K1931" s="210">
        <v>20000</v>
      </c>
      <c r="L1931" s="204" t="s">
        <v>112</v>
      </c>
      <c r="M1931" s="354" t="s">
        <v>582</v>
      </c>
      <c r="N1931" s="61" t="str">
        <f>IF(Tabela2[[#This Row],[Tipo]]="matriz",VLOOKUP(Tabela2[[#This Row],[N. de ordem]],Estatísticas!$A$66:$B$1048576,2,FALSE),"")</f>
        <v/>
      </c>
    </row>
    <row r="1932" spans="2:14" ht="396.75">
      <c r="B1932" s="352">
        <v>781</v>
      </c>
      <c r="C1932" s="204" t="s">
        <v>2031</v>
      </c>
      <c r="D1932" s="204" t="s">
        <v>180</v>
      </c>
      <c r="E1932" s="204" t="s">
        <v>2991</v>
      </c>
      <c r="F1932" s="204" t="s">
        <v>2992</v>
      </c>
      <c r="G1932" s="353" t="s">
        <v>580</v>
      </c>
      <c r="H1932" s="204" t="s">
        <v>566</v>
      </c>
      <c r="I1932" s="204" t="s">
        <v>2993</v>
      </c>
      <c r="J1932" s="204">
        <v>8</v>
      </c>
      <c r="K1932" s="210">
        <v>20765.400000000001</v>
      </c>
      <c r="L1932" s="204" t="s">
        <v>285</v>
      </c>
      <c r="M1932" s="354" t="s">
        <v>582</v>
      </c>
      <c r="N1932" s="61" t="str">
        <f>IF(Tabela2[[#This Row],[Tipo]]="matriz",VLOOKUP(Tabela2[[#This Row],[N. de ordem]],Estatísticas!$A$66:$B$1048576,2,FALSE),"")</f>
        <v/>
      </c>
    </row>
    <row r="1933" spans="2:14" ht="91.5">
      <c r="B1933" s="352">
        <v>782</v>
      </c>
      <c r="C1933" s="204" t="s">
        <v>988</v>
      </c>
      <c r="D1933" s="204" t="s">
        <v>180</v>
      </c>
      <c r="E1933" s="204" t="s">
        <v>2994</v>
      </c>
      <c r="F1933" s="204" t="s">
        <v>2981</v>
      </c>
      <c r="G1933" s="353" t="s">
        <v>580</v>
      </c>
      <c r="H1933" s="204" t="s">
        <v>566</v>
      </c>
      <c r="I1933" s="204" t="s">
        <v>2995</v>
      </c>
      <c r="J1933" s="204">
        <v>5</v>
      </c>
      <c r="K1933" s="210">
        <v>1000</v>
      </c>
      <c r="L1933" s="204" t="s">
        <v>285</v>
      </c>
      <c r="M1933" s="354" t="s">
        <v>582</v>
      </c>
      <c r="N1933" s="61" t="str">
        <f>IF(Tabela2[[#This Row],[Tipo]]="matriz",VLOOKUP(Tabela2[[#This Row],[N. de ordem]],Estatísticas!$A$66:$B$1048576,2,FALSE),"")</f>
        <v/>
      </c>
    </row>
    <row r="1934" spans="2:14" ht="121.5">
      <c r="B1934" s="352">
        <v>783</v>
      </c>
      <c r="C1934" s="204" t="s">
        <v>587</v>
      </c>
      <c r="D1934" s="204" t="s">
        <v>122</v>
      </c>
      <c r="E1934" s="204" t="s">
        <v>2996</v>
      </c>
      <c r="F1934" s="204" t="s">
        <v>2997</v>
      </c>
      <c r="G1934" s="353" t="s">
        <v>580</v>
      </c>
      <c r="H1934" s="204" t="s">
        <v>566</v>
      </c>
      <c r="I1934" s="204" t="s">
        <v>2998</v>
      </c>
      <c r="J1934" s="204">
        <v>1</v>
      </c>
      <c r="K1934" s="210">
        <v>28000</v>
      </c>
      <c r="L1934" s="204" t="s">
        <v>141</v>
      </c>
      <c r="M1934" s="354" t="s">
        <v>582</v>
      </c>
      <c r="N1934" s="61" t="str">
        <f>IF(Tabela2[[#This Row],[Tipo]]="matriz",VLOOKUP(Tabela2[[#This Row],[N. de ordem]],Estatísticas!$A$66:$B$1048576,2,FALSE),"")</f>
        <v/>
      </c>
    </row>
    <row r="1935" spans="2:14" ht="106.5">
      <c r="B1935" s="352">
        <v>784</v>
      </c>
      <c r="C1935" s="204" t="s">
        <v>1417</v>
      </c>
      <c r="D1935" s="204" t="s">
        <v>180</v>
      </c>
      <c r="E1935" s="204" t="s">
        <v>2999</v>
      </c>
      <c r="F1935" s="204" t="s">
        <v>3000</v>
      </c>
      <c r="G1935" s="353" t="s">
        <v>580</v>
      </c>
      <c r="H1935" s="204" t="s">
        <v>566</v>
      </c>
      <c r="I1935" s="204" t="s">
        <v>3001</v>
      </c>
      <c r="J1935" s="204">
        <v>1</v>
      </c>
      <c r="K1935" s="210">
        <v>350</v>
      </c>
      <c r="L1935" s="204" t="s">
        <v>141</v>
      </c>
      <c r="M1935" s="354" t="s">
        <v>582</v>
      </c>
      <c r="N1935" s="61" t="str">
        <f>IF(Tabela2[[#This Row],[Tipo]]="matriz",VLOOKUP(Tabela2[[#This Row],[N. de ordem]],Estatísticas!$A$66:$B$1048576,2,FALSE),"")</f>
        <v/>
      </c>
    </row>
    <row r="1936" spans="2:14" ht="45.75">
      <c r="B1936" s="352">
        <v>785</v>
      </c>
      <c r="C1936" s="204" t="s">
        <v>1956</v>
      </c>
      <c r="D1936" s="204" t="s">
        <v>234</v>
      </c>
      <c r="E1936" s="204" t="s">
        <v>3002</v>
      </c>
      <c r="F1936" s="204" t="s">
        <v>2452</v>
      </c>
      <c r="G1936" s="353" t="s">
        <v>580</v>
      </c>
      <c r="H1936" s="204" t="s">
        <v>566</v>
      </c>
      <c r="I1936" s="204" t="s">
        <v>3003</v>
      </c>
      <c r="J1936" s="204">
        <v>400</v>
      </c>
      <c r="K1936" s="210">
        <v>1200</v>
      </c>
      <c r="L1936" s="204" t="s">
        <v>141</v>
      </c>
      <c r="M1936" s="354" t="s">
        <v>582</v>
      </c>
      <c r="N1936" s="61" t="str">
        <f>IF(Tabela2[[#This Row],[Tipo]]="matriz",VLOOKUP(Tabela2[[#This Row],[N. de ordem]],Estatísticas!$A$66:$B$1048576,2,FALSE),"")</f>
        <v/>
      </c>
    </row>
    <row r="1937" spans="2:14" ht="45.75">
      <c r="B1937" s="352">
        <v>786</v>
      </c>
      <c r="C1937" s="204" t="s">
        <v>1956</v>
      </c>
      <c r="D1937" s="204" t="s">
        <v>234</v>
      </c>
      <c r="E1937" s="204" t="s">
        <v>3004</v>
      </c>
      <c r="F1937" s="204" t="s">
        <v>2452</v>
      </c>
      <c r="G1937" s="353" t="s">
        <v>580</v>
      </c>
      <c r="H1937" s="204" t="s">
        <v>566</v>
      </c>
      <c r="I1937" s="204" t="s">
        <v>3005</v>
      </c>
      <c r="J1937" s="204">
        <v>100</v>
      </c>
      <c r="K1937" s="210">
        <v>1260</v>
      </c>
      <c r="L1937" s="204" t="s">
        <v>141</v>
      </c>
      <c r="M1937" s="354" t="s">
        <v>582</v>
      </c>
      <c r="N1937" s="61" t="str">
        <f>IF(Tabela2[[#This Row],[Tipo]]="matriz",VLOOKUP(Tabela2[[#This Row],[N. de ordem]],Estatísticas!$A$66:$B$1048576,2,FALSE),"")</f>
        <v/>
      </c>
    </row>
    <row r="1938" spans="2:14" ht="106.5">
      <c r="B1938" s="352">
        <v>787</v>
      </c>
      <c r="C1938" s="204" t="s">
        <v>587</v>
      </c>
      <c r="D1938" s="204" t="s">
        <v>122</v>
      </c>
      <c r="E1938" s="204" t="s">
        <v>3006</v>
      </c>
      <c r="F1938" s="204" t="s">
        <v>3007</v>
      </c>
      <c r="G1938" s="353" t="s">
        <v>580</v>
      </c>
      <c r="H1938" s="204" t="s">
        <v>566</v>
      </c>
      <c r="I1938" s="204" t="s">
        <v>3008</v>
      </c>
      <c r="J1938" s="204">
        <v>1</v>
      </c>
      <c r="K1938" s="210">
        <v>417</v>
      </c>
      <c r="L1938" s="204" t="s">
        <v>285</v>
      </c>
      <c r="M1938" s="354" t="s">
        <v>582</v>
      </c>
      <c r="N1938" s="61" t="str">
        <f>IF(Tabela2[[#This Row],[Tipo]]="matriz",VLOOKUP(Tabela2[[#This Row],[N. de ordem]],Estatísticas!$A$66:$B$1048576,2,FALSE),"")</f>
        <v/>
      </c>
    </row>
    <row r="1939" spans="2:14" ht="106.5">
      <c r="B1939" s="352">
        <v>788</v>
      </c>
      <c r="C1939" s="204" t="s">
        <v>587</v>
      </c>
      <c r="D1939" s="204" t="s">
        <v>122</v>
      </c>
      <c r="E1939" s="204" t="s">
        <v>3009</v>
      </c>
      <c r="F1939" s="204" t="s">
        <v>3010</v>
      </c>
      <c r="G1939" s="353" t="s">
        <v>580</v>
      </c>
      <c r="H1939" s="204" t="s">
        <v>566</v>
      </c>
      <c r="I1939" s="204" t="s">
        <v>3011</v>
      </c>
      <c r="J1939" s="204">
        <v>1</v>
      </c>
      <c r="K1939" s="210">
        <v>387</v>
      </c>
      <c r="L1939" s="204" t="s">
        <v>285</v>
      </c>
      <c r="M1939" s="354" t="s">
        <v>582</v>
      </c>
      <c r="N1939" s="61" t="str">
        <f>IF(Tabela2[[#This Row],[Tipo]]="matriz",VLOOKUP(Tabela2[[#This Row],[N. de ordem]],Estatísticas!$A$66:$B$1048576,2,FALSE),"")</f>
        <v/>
      </c>
    </row>
    <row r="1940" spans="2:14" ht="76.5">
      <c r="B1940" s="352">
        <v>789</v>
      </c>
      <c r="C1940" s="204" t="s">
        <v>995</v>
      </c>
      <c r="D1940" s="204" t="s">
        <v>180</v>
      </c>
      <c r="E1940" s="204" t="s">
        <v>2792</v>
      </c>
      <c r="F1940" s="204" t="s">
        <v>3012</v>
      </c>
      <c r="G1940" s="353" t="s">
        <v>580</v>
      </c>
      <c r="H1940" s="204" t="s">
        <v>566</v>
      </c>
      <c r="I1940" s="204" t="s">
        <v>3013</v>
      </c>
      <c r="J1940" s="204">
        <v>1</v>
      </c>
      <c r="K1940" s="210">
        <v>480</v>
      </c>
      <c r="L1940" s="204" t="s">
        <v>112</v>
      </c>
      <c r="M1940" s="354" t="s">
        <v>582</v>
      </c>
      <c r="N1940" s="61" t="str">
        <f>IF(Tabela2[[#This Row],[Tipo]]="matriz",VLOOKUP(Tabela2[[#This Row],[N. de ordem]],Estatísticas!$A$66:$B$1048576,2,FALSE),"")</f>
        <v/>
      </c>
    </row>
    <row r="1941" spans="2:14" ht="76.5">
      <c r="B1941" s="352">
        <v>790</v>
      </c>
      <c r="C1941" s="204" t="s">
        <v>995</v>
      </c>
      <c r="D1941" s="204" t="s">
        <v>180</v>
      </c>
      <c r="E1941" s="204" t="s">
        <v>2792</v>
      </c>
      <c r="F1941" s="204" t="s">
        <v>3014</v>
      </c>
      <c r="G1941" s="353" t="s">
        <v>580</v>
      </c>
      <c r="H1941" s="204" t="s">
        <v>566</v>
      </c>
      <c r="I1941" s="204" t="s">
        <v>3015</v>
      </c>
      <c r="J1941" s="204">
        <v>1</v>
      </c>
      <c r="K1941" s="210">
        <v>480</v>
      </c>
      <c r="L1941" s="204" t="s">
        <v>112</v>
      </c>
      <c r="M1941" s="354" t="s">
        <v>582</v>
      </c>
      <c r="N1941" s="61" t="str">
        <f>IF(Tabela2[[#This Row],[Tipo]]="matriz",VLOOKUP(Tabela2[[#This Row],[N. de ordem]],Estatísticas!$A$66:$B$1048576,2,FALSE),"")</f>
        <v/>
      </c>
    </row>
    <row r="1942" spans="2:14" ht="152.25">
      <c r="B1942" s="352">
        <v>791</v>
      </c>
      <c r="C1942" s="204" t="s">
        <v>892</v>
      </c>
      <c r="D1942" s="204" t="s">
        <v>180</v>
      </c>
      <c r="E1942" s="204" t="s">
        <v>3016</v>
      </c>
      <c r="F1942" s="204" t="s">
        <v>3017</v>
      </c>
      <c r="G1942" s="353" t="s">
        <v>580</v>
      </c>
      <c r="H1942" s="204" t="s">
        <v>566</v>
      </c>
      <c r="I1942" s="204" t="s">
        <v>3018</v>
      </c>
      <c r="J1942" s="204" t="s">
        <v>3019</v>
      </c>
      <c r="K1942" s="210">
        <v>131</v>
      </c>
      <c r="L1942" s="204" t="s">
        <v>285</v>
      </c>
      <c r="M1942" s="354" t="s">
        <v>582</v>
      </c>
      <c r="N1942" s="61" t="str">
        <f>IF(Tabela2[[#This Row],[Tipo]]="matriz",VLOOKUP(Tabela2[[#This Row],[N. de ordem]],Estatísticas!$A$66:$B$1048576,2,FALSE),"")</f>
        <v/>
      </c>
    </row>
    <row r="1943" spans="2:14" ht="183">
      <c r="B1943" s="352">
        <v>792</v>
      </c>
      <c r="C1943" s="204" t="s">
        <v>873</v>
      </c>
      <c r="D1943" s="204" t="s">
        <v>180</v>
      </c>
      <c r="E1943" s="204" t="s">
        <v>2792</v>
      </c>
      <c r="F1943" s="204" t="s">
        <v>3020</v>
      </c>
      <c r="G1943" s="353" t="s">
        <v>580</v>
      </c>
      <c r="H1943" s="204" t="s">
        <v>566</v>
      </c>
      <c r="I1943" s="204" t="s">
        <v>3021</v>
      </c>
      <c r="J1943" s="204">
        <v>1</v>
      </c>
      <c r="K1943" s="210">
        <v>200</v>
      </c>
      <c r="L1943" s="204" t="s">
        <v>112</v>
      </c>
      <c r="M1943" s="354" t="s">
        <v>582</v>
      </c>
      <c r="N1943" s="61" t="str">
        <f>IF(Tabela2[[#This Row],[Tipo]]="matriz",VLOOKUP(Tabela2[[#This Row],[N. de ordem]],Estatísticas!$A$66:$B$1048576,2,FALSE),"")</f>
        <v/>
      </c>
    </row>
    <row r="1944" spans="2:14" ht="106.5">
      <c r="B1944" s="352">
        <v>793</v>
      </c>
      <c r="C1944" s="204" t="s">
        <v>875</v>
      </c>
      <c r="D1944" s="204" t="s">
        <v>180</v>
      </c>
      <c r="E1944" s="204" t="s">
        <v>3022</v>
      </c>
      <c r="F1944" s="204" t="s">
        <v>3023</v>
      </c>
      <c r="G1944" s="353" t="s">
        <v>580</v>
      </c>
      <c r="H1944" s="204" t="s">
        <v>566</v>
      </c>
      <c r="I1944" s="204" t="s">
        <v>3024</v>
      </c>
      <c r="J1944" s="204" t="s">
        <v>3025</v>
      </c>
      <c r="K1944" s="210">
        <v>1332</v>
      </c>
      <c r="L1944" s="204" t="s">
        <v>141</v>
      </c>
      <c r="M1944" s="354" t="s">
        <v>582</v>
      </c>
      <c r="N1944" s="61" t="str">
        <f>IF(Tabela2[[#This Row],[Tipo]]="matriz",VLOOKUP(Tabela2[[#This Row],[N. de ordem]],Estatísticas!$A$66:$B$1048576,2,FALSE),"")</f>
        <v/>
      </c>
    </row>
    <row r="1945" spans="2:14" ht="137.25">
      <c r="B1945" s="352">
        <v>794</v>
      </c>
      <c r="C1945" s="204" t="s">
        <v>2001</v>
      </c>
      <c r="D1945" s="204" t="s">
        <v>32</v>
      </c>
      <c r="E1945" s="204" t="s">
        <v>3026</v>
      </c>
      <c r="F1945" s="204" t="s">
        <v>3027</v>
      </c>
      <c r="G1945" s="353" t="s">
        <v>580</v>
      </c>
      <c r="H1945" s="204" t="s">
        <v>566</v>
      </c>
      <c r="I1945" s="213" t="s">
        <v>3028</v>
      </c>
      <c r="J1945" s="213" t="s">
        <v>3029</v>
      </c>
      <c r="K1945" s="214">
        <v>1196.2</v>
      </c>
      <c r="L1945" s="204" t="s">
        <v>285</v>
      </c>
      <c r="M1945" s="354" t="s">
        <v>582</v>
      </c>
      <c r="N1945" s="61" t="str">
        <f>IF(Tabela2[[#This Row],[Tipo]]="matriz",VLOOKUP(Tabela2[[#This Row],[N. de ordem]],Estatísticas!$A$66:$B$1048576,2,FALSE),"")</f>
        <v/>
      </c>
    </row>
    <row r="1946" spans="2:14" ht="244.5">
      <c r="B1946" s="352">
        <v>795</v>
      </c>
      <c r="C1946" s="204" t="s">
        <v>892</v>
      </c>
      <c r="D1946" s="204" t="s">
        <v>180</v>
      </c>
      <c r="E1946" s="204" t="s">
        <v>3030</v>
      </c>
      <c r="F1946" s="204" t="s">
        <v>3031</v>
      </c>
      <c r="G1946" s="353" t="s">
        <v>580</v>
      </c>
      <c r="H1946" s="204" t="s">
        <v>566</v>
      </c>
      <c r="I1946" s="204">
        <v>0</v>
      </c>
      <c r="J1946" s="204" t="s">
        <v>3032</v>
      </c>
      <c r="K1946" s="210">
        <v>2750.48</v>
      </c>
      <c r="L1946" s="204" t="s">
        <v>285</v>
      </c>
      <c r="M1946" s="354" t="s">
        <v>582</v>
      </c>
      <c r="N1946" s="61" t="str">
        <f>IF(Tabela2[[#This Row],[Tipo]]="matriz",VLOOKUP(Tabela2[[#This Row],[N. de ordem]],Estatísticas!$A$66:$B$1048576,2,FALSE),"")</f>
        <v/>
      </c>
    </row>
    <row r="1947" spans="2:14" ht="290.25">
      <c r="B1947" s="352">
        <v>796</v>
      </c>
      <c r="C1947" s="204" t="s">
        <v>892</v>
      </c>
      <c r="D1947" s="204" t="s">
        <v>180</v>
      </c>
      <c r="E1947" s="213" t="s">
        <v>3033</v>
      </c>
      <c r="F1947" s="211" t="s">
        <v>3034</v>
      </c>
      <c r="G1947" s="353" t="s">
        <v>580</v>
      </c>
      <c r="H1947" s="204" t="s">
        <v>566</v>
      </c>
      <c r="I1947" s="215" t="s">
        <v>3035</v>
      </c>
      <c r="J1947" s="213" t="s">
        <v>3036</v>
      </c>
      <c r="K1947" s="214">
        <v>680</v>
      </c>
      <c r="L1947" s="204" t="s">
        <v>285</v>
      </c>
      <c r="M1947" s="354" t="s">
        <v>582</v>
      </c>
      <c r="N1947" s="61" t="str">
        <f>IF(Tabela2[[#This Row],[Tipo]]="matriz",VLOOKUP(Tabela2[[#This Row],[N. de ordem]],Estatísticas!$A$66:$B$1048576,2,FALSE),"")</f>
        <v/>
      </c>
    </row>
    <row r="1948" spans="2:14" ht="91.5">
      <c r="B1948" s="352">
        <v>797</v>
      </c>
      <c r="C1948" s="204" t="s">
        <v>2637</v>
      </c>
      <c r="D1948" s="204" t="s">
        <v>32</v>
      </c>
      <c r="E1948" s="204" t="s">
        <v>3037</v>
      </c>
      <c r="F1948" s="204" t="s">
        <v>3038</v>
      </c>
      <c r="G1948" s="353" t="s">
        <v>580</v>
      </c>
      <c r="H1948" s="204" t="s">
        <v>566</v>
      </c>
      <c r="I1948" s="204" t="s">
        <v>3039</v>
      </c>
      <c r="J1948" s="204">
        <v>1</v>
      </c>
      <c r="K1948" s="210">
        <v>17950.62</v>
      </c>
      <c r="L1948" s="204" t="s">
        <v>285</v>
      </c>
      <c r="M1948" s="354" t="s">
        <v>582</v>
      </c>
      <c r="N1948" s="61" t="str">
        <f>IF(Tabela2[[#This Row],[Tipo]]="matriz",VLOOKUP(Tabela2[[#This Row],[N. de ordem]],Estatísticas!$A$66:$B$1048576,2,FALSE),"")</f>
        <v/>
      </c>
    </row>
    <row r="1949" spans="2:14" ht="275.25">
      <c r="B1949" s="352">
        <v>798</v>
      </c>
      <c r="C1949" s="204" t="s">
        <v>892</v>
      </c>
      <c r="D1949" s="204" t="s">
        <v>180</v>
      </c>
      <c r="E1949" s="204" t="s">
        <v>3040</v>
      </c>
      <c r="F1949" s="204" t="s">
        <v>3041</v>
      </c>
      <c r="G1949" s="353" t="s">
        <v>580</v>
      </c>
      <c r="H1949" s="204" t="s">
        <v>566</v>
      </c>
      <c r="I1949" s="204" t="s">
        <v>3042</v>
      </c>
      <c r="J1949" s="204" t="s">
        <v>3043</v>
      </c>
      <c r="K1949" s="210">
        <v>300</v>
      </c>
      <c r="L1949" s="204" t="s">
        <v>285</v>
      </c>
      <c r="M1949" s="354" t="s">
        <v>582</v>
      </c>
      <c r="N1949" s="61" t="str">
        <f>IF(Tabela2[[#This Row],[Tipo]]="matriz",VLOOKUP(Tabela2[[#This Row],[N. de ordem]],Estatísticas!$A$66:$B$1048576,2,FALSE),"")</f>
        <v/>
      </c>
    </row>
    <row r="1950" spans="2:14" ht="121.5">
      <c r="B1950" s="352">
        <v>799</v>
      </c>
      <c r="C1950" s="204" t="s">
        <v>587</v>
      </c>
      <c r="D1950" s="204" t="s">
        <v>122</v>
      </c>
      <c r="E1950" s="204" t="s">
        <v>3044</v>
      </c>
      <c r="F1950" s="204" t="s">
        <v>3045</v>
      </c>
      <c r="G1950" s="353" t="s">
        <v>580</v>
      </c>
      <c r="H1950" s="204" t="s">
        <v>566</v>
      </c>
      <c r="I1950" s="204">
        <v>0</v>
      </c>
      <c r="J1950" s="204">
        <v>1</v>
      </c>
      <c r="K1950" s="210">
        <v>633.6</v>
      </c>
      <c r="L1950" s="204" t="s">
        <v>285</v>
      </c>
      <c r="M1950" s="354" t="s">
        <v>582</v>
      </c>
      <c r="N1950" s="61" t="str">
        <f>IF(Tabela2[[#This Row],[Tipo]]="matriz",VLOOKUP(Tabela2[[#This Row],[N. de ordem]],Estatísticas!$A$66:$B$1048576,2,FALSE),"")</f>
        <v/>
      </c>
    </row>
    <row r="1951" spans="2:14" ht="152.25">
      <c r="B1951" s="352">
        <v>800</v>
      </c>
      <c r="C1951" s="204" t="s">
        <v>892</v>
      </c>
      <c r="D1951" s="204" t="s">
        <v>180</v>
      </c>
      <c r="E1951" s="204" t="s">
        <v>3046</v>
      </c>
      <c r="F1951" s="204" t="s">
        <v>3047</v>
      </c>
      <c r="G1951" s="353" t="s">
        <v>580</v>
      </c>
      <c r="H1951" s="204" t="s">
        <v>566</v>
      </c>
      <c r="I1951" s="204" t="s">
        <v>3048</v>
      </c>
      <c r="J1951" s="204">
        <v>5</v>
      </c>
      <c r="K1951" s="210">
        <v>84.35</v>
      </c>
      <c r="L1951" s="204" t="s">
        <v>285</v>
      </c>
      <c r="M1951" s="354" t="s">
        <v>582</v>
      </c>
      <c r="N1951" s="61" t="str">
        <f>IF(Tabela2[[#This Row],[Tipo]]="matriz",VLOOKUP(Tabela2[[#This Row],[N. de ordem]],Estatísticas!$A$66:$B$1048576,2,FALSE),"")</f>
        <v/>
      </c>
    </row>
    <row r="1952" spans="2:14" ht="152.25">
      <c r="B1952" s="352">
        <v>801</v>
      </c>
      <c r="C1952" s="204" t="s">
        <v>1664</v>
      </c>
      <c r="D1952" s="204" t="s">
        <v>32</v>
      </c>
      <c r="E1952" s="204" t="s">
        <v>3049</v>
      </c>
      <c r="F1952" s="204" t="s">
        <v>3050</v>
      </c>
      <c r="G1952" s="353" t="s">
        <v>580</v>
      </c>
      <c r="H1952" s="204" t="s">
        <v>566</v>
      </c>
      <c r="I1952" s="204" t="s">
        <v>3051</v>
      </c>
      <c r="J1952" s="204" t="s">
        <v>3052</v>
      </c>
      <c r="K1952" s="210">
        <v>681.5</v>
      </c>
      <c r="L1952" s="204" t="s">
        <v>141</v>
      </c>
      <c r="M1952" s="354" t="s">
        <v>582</v>
      </c>
      <c r="N1952" s="61" t="str">
        <f>IF(Tabela2[[#This Row],[Tipo]]="matriz",VLOOKUP(Tabela2[[#This Row],[N. de ordem]],Estatísticas!$A$66:$B$1048576,2,FALSE),"")</f>
        <v/>
      </c>
    </row>
    <row r="1953" spans="2:14" ht="244.5">
      <c r="B1953" s="352">
        <v>802</v>
      </c>
      <c r="C1953" s="204" t="s">
        <v>2816</v>
      </c>
      <c r="D1953" s="204" t="s">
        <v>290</v>
      </c>
      <c r="E1953" s="204" t="s">
        <v>3053</v>
      </c>
      <c r="F1953" s="204" t="s">
        <v>3054</v>
      </c>
      <c r="G1953" s="353" t="s">
        <v>580</v>
      </c>
      <c r="H1953" s="204" t="s">
        <v>566</v>
      </c>
      <c r="I1953" s="204" t="s">
        <v>3055</v>
      </c>
      <c r="J1953" s="204">
        <v>3</v>
      </c>
      <c r="K1953" s="210">
        <v>2857.61</v>
      </c>
      <c r="L1953" s="204" t="s">
        <v>141</v>
      </c>
      <c r="M1953" s="354" t="s">
        <v>582</v>
      </c>
      <c r="N1953" s="61" t="str">
        <f>IF(Tabela2[[#This Row],[Tipo]]="matriz",VLOOKUP(Tabela2[[#This Row],[N. de ordem]],Estatísticas!$A$66:$B$1048576,2,FALSE),"")</f>
        <v/>
      </c>
    </row>
    <row r="1954" spans="2:14" ht="106.5">
      <c r="B1954" s="352">
        <v>803</v>
      </c>
      <c r="C1954" s="204" t="s">
        <v>975</v>
      </c>
      <c r="D1954" s="204" t="s">
        <v>180</v>
      </c>
      <c r="E1954" s="204" t="s">
        <v>3056</v>
      </c>
      <c r="F1954" s="204" t="s">
        <v>3057</v>
      </c>
      <c r="G1954" s="353" t="s">
        <v>580</v>
      </c>
      <c r="H1954" s="204" t="s">
        <v>566</v>
      </c>
      <c r="I1954" s="204" t="s">
        <v>3058</v>
      </c>
      <c r="J1954" s="204">
        <v>10</v>
      </c>
      <c r="K1954" s="210">
        <v>4000</v>
      </c>
      <c r="L1954" s="204" t="s">
        <v>112</v>
      </c>
      <c r="M1954" s="354" t="s">
        <v>582</v>
      </c>
      <c r="N1954" s="61" t="str">
        <f>IF(Tabela2[[#This Row],[Tipo]]="matriz",VLOOKUP(Tabela2[[#This Row],[N. de ordem]],Estatísticas!$A$66:$B$1048576,2,FALSE),"")</f>
        <v/>
      </c>
    </row>
    <row r="1955" spans="2:14" ht="121.5">
      <c r="B1955" s="352">
        <v>804</v>
      </c>
      <c r="C1955" s="204" t="s">
        <v>2001</v>
      </c>
      <c r="D1955" s="204" t="s">
        <v>32</v>
      </c>
      <c r="E1955" s="204" t="s">
        <v>3059</v>
      </c>
      <c r="F1955" s="204" t="s">
        <v>3060</v>
      </c>
      <c r="G1955" s="353" t="s">
        <v>580</v>
      </c>
      <c r="H1955" s="204" t="s">
        <v>566</v>
      </c>
      <c r="I1955" s="204" t="s">
        <v>3061</v>
      </c>
      <c r="J1955" s="204" t="s">
        <v>3062</v>
      </c>
      <c r="K1955" s="210">
        <v>346.62</v>
      </c>
      <c r="L1955" s="204" t="s">
        <v>285</v>
      </c>
      <c r="M1955" s="354" t="s">
        <v>582</v>
      </c>
      <c r="N1955" s="61" t="str">
        <f>IF(Tabela2[[#This Row],[Tipo]]="matriz",VLOOKUP(Tabela2[[#This Row],[N. de ordem]],Estatísticas!$A$66:$B$1048576,2,FALSE),"")</f>
        <v/>
      </c>
    </row>
    <row r="1956" spans="2:14" ht="91.5">
      <c r="B1956" s="352">
        <v>805</v>
      </c>
      <c r="C1956" s="204" t="s">
        <v>2637</v>
      </c>
      <c r="D1956" s="204" t="s">
        <v>32</v>
      </c>
      <c r="E1956" s="204" t="s">
        <v>3063</v>
      </c>
      <c r="F1956" s="204" t="s">
        <v>3064</v>
      </c>
      <c r="G1956" s="353" t="s">
        <v>580</v>
      </c>
      <c r="H1956" s="204" t="s">
        <v>566</v>
      </c>
      <c r="I1956" s="204" t="s">
        <v>3065</v>
      </c>
      <c r="J1956" s="204">
        <v>1</v>
      </c>
      <c r="K1956" s="210">
        <v>357.2</v>
      </c>
      <c r="L1956" s="204" t="s">
        <v>285</v>
      </c>
      <c r="M1956" s="354" t="s">
        <v>582</v>
      </c>
      <c r="N1956" s="61" t="str">
        <f>IF(Tabela2[[#This Row],[Tipo]]="matriz",VLOOKUP(Tabela2[[#This Row],[N. de ordem]],Estatísticas!$A$66:$B$1048576,2,FALSE),"")</f>
        <v/>
      </c>
    </row>
    <row r="1957" spans="2:14" ht="45.75">
      <c r="B1957" s="352">
        <v>806</v>
      </c>
      <c r="C1957" s="204" t="s">
        <v>993</v>
      </c>
      <c r="D1957" s="204" t="s">
        <v>180</v>
      </c>
      <c r="E1957" s="204" t="s">
        <v>3066</v>
      </c>
      <c r="F1957" s="204" t="s">
        <v>3067</v>
      </c>
      <c r="G1957" s="353" t="s">
        <v>580</v>
      </c>
      <c r="H1957" s="204" t="s">
        <v>566</v>
      </c>
      <c r="I1957" s="204" t="s">
        <v>3068</v>
      </c>
      <c r="J1957" s="204">
        <v>4</v>
      </c>
      <c r="K1957" s="210">
        <v>2510</v>
      </c>
      <c r="L1957" s="204" t="s">
        <v>285</v>
      </c>
      <c r="M1957" s="354" t="s">
        <v>582</v>
      </c>
      <c r="N1957" s="61" t="str">
        <f>IF(Tabela2[[#This Row],[Tipo]]="matriz",VLOOKUP(Tabela2[[#This Row],[N. de ordem]],Estatísticas!$A$66:$B$1048576,2,FALSE),"")</f>
        <v/>
      </c>
    </row>
    <row r="1958" spans="2:14" ht="106.5">
      <c r="B1958" s="352">
        <v>807</v>
      </c>
      <c r="C1958" s="204" t="s">
        <v>938</v>
      </c>
      <c r="D1958" s="204" t="s">
        <v>180</v>
      </c>
      <c r="E1958" s="204" t="s">
        <v>3069</v>
      </c>
      <c r="F1958" s="204" t="s">
        <v>3070</v>
      </c>
      <c r="G1958" s="353" t="s">
        <v>580</v>
      </c>
      <c r="H1958" s="204" t="s">
        <v>566</v>
      </c>
      <c r="I1958" s="204" t="s">
        <v>3071</v>
      </c>
      <c r="J1958" s="204">
        <v>30</v>
      </c>
      <c r="K1958" s="210">
        <v>8400</v>
      </c>
      <c r="L1958" s="204" t="s">
        <v>112</v>
      </c>
      <c r="M1958" s="354" t="s">
        <v>582</v>
      </c>
      <c r="N1958" s="61" t="str">
        <f>IF(Tabela2[[#This Row],[Tipo]]="matriz",VLOOKUP(Tabela2[[#This Row],[N. de ordem]],Estatísticas!$A$66:$B$1048576,2,FALSE),"")</f>
        <v/>
      </c>
    </row>
    <row r="1959" spans="2:14" ht="76.5">
      <c r="B1959" s="352">
        <v>808</v>
      </c>
      <c r="C1959" s="204" t="s">
        <v>1509</v>
      </c>
      <c r="D1959" s="204" t="s">
        <v>180</v>
      </c>
      <c r="E1959" s="204" t="s">
        <v>3072</v>
      </c>
      <c r="F1959" s="204" t="s">
        <v>3073</v>
      </c>
      <c r="G1959" s="353" t="s">
        <v>580</v>
      </c>
      <c r="H1959" s="204" t="s">
        <v>566</v>
      </c>
      <c r="I1959" s="204" t="s">
        <v>3074</v>
      </c>
      <c r="J1959" s="204">
        <v>100</v>
      </c>
      <c r="K1959" s="210">
        <v>400</v>
      </c>
      <c r="L1959" s="204" t="s">
        <v>285</v>
      </c>
      <c r="M1959" s="354" t="s">
        <v>582</v>
      </c>
      <c r="N1959" s="61" t="str">
        <f>IF(Tabela2[[#This Row],[Tipo]]="matriz",VLOOKUP(Tabela2[[#This Row],[N. de ordem]],Estatísticas!$A$66:$B$1048576,2,FALSE),"")</f>
        <v/>
      </c>
    </row>
    <row r="1960" spans="2:14" ht="137.25">
      <c r="B1960" s="352">
        <v>809</v>
      </c>
      <c r="C1960" s="204" t="s">
        <v>2637</v>
      </c>
      <c r="D1960" s="204" t="s">
        <v>32</v>
      </c>
      <c r="E1960" s="204" t="s">
        <v>3075</v>
      </c>
      <c r="F1960" s="204" t="s">
        <v>3076</v>
      </c>
      <c r="G1960" s="353" t="s">
        <v>580</v>
      </c>
      <c r="H1960" s="204" t="s">
        <v>566</v>
      </c>
      <c r="I1960" s="204" t="s">
        <v>3077</v>
      </c>
      <c r="J1960" s="204">
        <v>100</v>
      </c>
      <c r="K1960" s="210">
        <v>9450</v>
      </c>
      <c r="L1960" s="204" t="s">
        <v>141</v>
      </c>
      <c r="M1960" s="354" t="s">
        <v>582</v>
      </c>
      <c r="N1960" s="61" t="str">
        <f>IF(Tabela2[[#This Row],[Tipo]]="matriz",VLOOKUP(Tabela2[[#This Row],[N. de ordem]],Estatísticas!$A$66:$B$1048576,2,FALSE),"")</f>
        <v/>
      </c>
    </row>
    <row r="1961" spans="2:14" ht="76.5">
      <c r="B1961" s="352">
        <v>810</v>
      </c>
      <c r="C1961" s="204" t="s">
        <v>932</v>
      </c>
      <c r="D1961" s="204" t="s">
        <v>180</v>
      </c>
      <c r="E1961" s="204" t="s">
        <v>3078</v>
      </c>
      <c r="F1961" s="204" t="s">
        <v>3079</v>
      </c>
      <c r="G1961" s="353" t="s">
        <v>580</v>
      </c>
      <c r="H1961" s="204" t="s">
        <v>566</v>
      </c>
      <c r="I1961" s="204" t="s">
        <v>3080</v>
      </c>
      <c r="J1961" s="204" t="s">
        <v>3081</v>
      </c>
      <c r="K1961" s="210">
        <v>1860</v>
      </c>
      <c r="L1961" s="204" t="s">
        <v>285</v>
      </c>
      <c r="M1961" s="354" t="s">
        <v>582</v>
      </c>
      <c r="N1961" s="61" t="str">
        <f>IF(Tabela2[[#This Row],[Tipo]]="matriz",VLOOKUP(Tabela2[[#This Row],[N. de ordem]],Estatísticas!$A$66:$B$1048576,2,FALSE),"")</f>
        <v/>
      </c>
    </row>
    <row r="1962" spans="2:14" ht="60.75">
      <c r="B1962" s="352">
        <v>811</v>
      </c>
      <c r="C1962" s="204" t="s">
        <v>2031</v>
      </c>
      <c r="D1962" s="204" t="s">
        <v>180</v>
      </c>
      <c r="E1962" s="204" t="s">
        <v>3082</v>
      </c>
      <c r="F1962" s="204" t="s">
        <v>3083</v>
      </c>
      <c r="G1962" s="353" t="s">
        <v>580</v>
      </c>
      <c r="H1962" s="204" t="s">
        <v>566</v>
      </c>
      <c r="I1962" s="204" t="s">
        <v>3084</v>
      </c>
      <c r="J1962" s="204">
        <v>10</v>
      </c>
      <c r="K1962" s="210">
        <v>407</v>
      </c>
      <c r="L1962" s="204" t="s">
        <v>285</v>
      </c>
      <c r="M1962" s="354" t="s">
        <v>582</v>
      </c>
      <c r="N1962" s="61" t="str">
        <f>IF(Tabela2[[#This Row],[Tipo]]="matriz",VLOOKUP(Tabela2[[#This Row],[N. de ordem]],Estatísticas!$A$66:$B$1048576,2,FALSE),"")</f>
        <v/>
      </c>
    </row>
    <row r="1963" spans="2:14" ht="76.5">
      <c r="B1963" s="352">
        <v>812</v>
      </c>
      <c r="C1963" s="204" t="s">
        <v>963</v>
      </c>
      <c r="D1963" s="204" t="s">
        <v>180</v>
      </c>
      <c r="E1963" s="204" t="s">
        <v>2797</v>
      </c>
      <c r="F1963" s="204" t="s">
        <v>3085</v>
      </c>
      <c r="G1963" s="353" t="s">
        <v>580</v>
      </c>
      <c r="H1963" s="204" t="s">
        <v>566</v>
      </c>
      <c r="I1963" s="204" t="s">
        <v>3086</v>
      </c>
      <c r="J1963" s="204">
        <v>9</v>
      </c>
      <c r="K1963" s="210">
        <v>2070</v>
      </c>
      <c r="L1963" s="204" t="s">
        <v>112</v>
      </c>
      <c r="M1963" s="354" t="s">
        <v>582</v>
      </c>
      <c r="N1963" s="61" t="str">
        <f>IF(Tabela2[[#This Row],[Tipo]]="matriz",VLOOKUP(Tabela2[[#This Row],[N. de ordem]],Estatísticas!$A$66:$B$1048576,2,FALSE),"")</f>
        <v/>
      </c>
    </row>
    <row r="1964" spans="2:14" ht="91.5">
      <c r="B1964" s="352">
        <v>813</v>
      </c>
      <c r="C1964" s="204" t="s">
        <v>886</v>
      </c>
      <c r="D1964" s="204" t="s">
        <v>180</v>
      </c>
      <c r="E1964" s="204" t="s">
        <v>3087</v>
      </c>
      <c r="F1964" s="204" t="s">
        <v>3088</v>
      </c>
      <c r="G1964" s="353" t="s">
        <v>580</v>
      </c>
      <c r="H1964" s="204" t="s">
        <v>566</v>
      </c>
      <c r="I1964" s="204" t="s">
        <v>3089</v>
      </c>
      <c r="J1964" s="204">
        <v>3</v>
      </c>
      <c r="K1964" s="210">
        <v>540</v>
      </c>
      <c r="L1964" s="204" t="s">
        <v>141</v>
      </c>
      <c r="M1964" s="354" t="s">
        <v>582</v>
      </c>
      <c r="N1964" s="61" t="str">
        <f>IF(Tabela2[[#This Row],[Tipo]]="matriz",VLOOKUP(Tabela2[[#This Row],[N. de ordem]],Estatísticas!$A$66:$B$1048576,2,FALSE),"")</f>
        <v/>
      </c>
    </row>
    <row r="1965" spans="2:14" ht="45.75">
      <c r="B1965" s="352">
        <v>814</v>
      </c>
      <c r="C1965" s="204" t="s">
        <v>1956</v>
      </c>
      <c r="D1965" s="204" t="s">
        <v>180</v>
      </c>
      <c r="E1965" s="204" t="s">
        <v>3090</v>
      </c>
      <c r="F1965" s="204" t="s">
        <v>3091</v>
      </c>
      <c r="G1965" s="353" t="s">
        <v>580</v>
      </c>
      <c r="H1965" s="204" t="s">
        <v>566</v>
      </c>
      <c r="I1965" s="204" t="s">
        <v>3092</v>
      </c>
      <c r="J1965" s="204">
        <v>5</v>
      </c>
      <c r="K1965" s="210">
        <v>1949.5</v>
      </c>
      <c r="L1965" s="204" t="s">
        <v>141</v>
      </c>
      <c r="M1965" s="354" t="s">
        <v>582</v>
      </c>
      <c r="N1965" s="61" t="str">
        <f>IF(Tabela2[[#This Row],[Tipo]]="matriz",VLOOKUP(Tabela2[[#This Row],[N. de ordem]],Estatísticas!$A$66:$B$1048576,2,FALSE),"")</f>
        <v/>
      </c>
    </row>
    <row r="1966" spans="2:14" ht="76.5">
      <c r="B1966" s="352">
        <v>815</v>
      </c>
      <c r="C1966" s="204" t="s">
        <v>993</v>
      </c>
      <c r="D1966" s="204" t="s">
        <v>280</v>
      </c>
      <c r="E1966" s="204" t="s">
        <v>3093</v>
      </c>
      <c r="F1966" s="204" t="s">
        <v>3094</v>
      </c>
      <c r="G1966" s="353" t="s">
        <v>580</v>
      </c>
      <c r="H1966" s="204" t="s">
        <v>566</v>
      </c>
      <c r="I1966" s="204" t="s">
        <v>3095</v>
      </c>
      <c r="J1966" s="204">
        <v>3</v>
      </c>
      <c r="K1966" s="210">
        <v>1236</v>
      </c>
      <c r="L1966" s="204" t="s">
        <v>141</v>
      </c>
      <c r="M1966" s="354" t="s">
        <v>582</v>
      </c>
      <c r="N1966" s="61" t="str">
        <f>IF(Tabela2[[#This Row],[Tipo]]="matriz",VLOOKUP(Tabela2[[#This Row],[N. de ordem]],Estatísticas!$A$66:$B$1048576,2,FALSE),"")</f>
        <v/>
      </c>
    </row>
    <row r="1967" spans="2:14" ht="45.75">
      <c r="B1967" s="352">
        <v>816</v>
      </c>
      <c r="C1967" s="204" t="s">
        <v>918</v>
      </c>
      <c r="D1967" s="204" t="s">
        <v>180</v>
      </c>
      <c r="E1967" s="204" t="s">
        <v>3096</v>
      </c>
      <c r="F1967" s="204" t="s">
        <v>3097</v>
      </c>
      <c r="G1967" s="353" t="s">
        <v>580</v>
      </c>
      <c r="H1967" s="204" t="s">
        <v>566</v>
      </c>
      <c r="I1967" s="204" t="s">
        <v>3098</v>
      </c>
      <c r="J1967" s="204">
        <v>30</v>
      </c>
      <c r="K1967" s="210">
        <v>899.7</v>
      </c>
      <c r="L1967" s="204" t="s">
        <v>285</v>
      </c>
      <c r="M1967" s="354" t="s">
        <v>582</v>
      </c>
      <c r="N1967" s="61" t="str">
        <f>IF(Tabela2[[#This Row],[Tipo]]="matriz",VLOOKUP(Tabela2[[#This Row],[N. de ordem]],Estatísticas!$A$66:$B$1048576,2,FALSE),"")</f>
        <v/>
      </c>
    </row>
    <row r="1968" spans="2:14" ht="198">
      <c r="B1968" s="352">
        <v>817</v>
      </c>
      <c r="C1968" s="204" t="s">
        <v>873</v>
      </c>
      <c r="D1968" s="204" t="s">
        <v>180</v>
      </c>
      <c r="E1968" s="204" t="s">
        <v>2792</v>
      </c>
      <c r="F1968" s="204" t="s">
        <v>3099</v>
      </c>
      <c r="G1968" s="353" t="s">
        <v>580</v>
      </c>
      <c r="H1968" s="204" t="s">
        <v>566</v>
      </c>
      <c r="I1968" s="204" t="s">
        <v>3100</v>
      </c>
      <c r="J1968" s="204">
        <v>1</v>
      </c>
      <c r="K1968" s="210">
        <v>200</v>
      </c>
      <c r="L1968" s="204" t="s">
        <v>112</v>
      </c>
      <c r="M1968" s="354" t="s">
        <v>582</v>
      </c>
      <c r="N1968" s="61" t="str">
        <f>IF(Tabela2[[#This Row],[Tipo]]="matriz",VLOOKUP(Tabela2[[#This Row],[N. de ordem]],Estatísticas!$A$66:$B$1048576,2,FALSE),"")</f>
        <v/>
      </c>
    </row>
    <row r="1969" spans="2:14" ht="76.5">
      <c r="B1969" s="352">
        <v>818</v>
      </c>
      <c r="C1969" s="204" t="s">
        <v>872</v>
      </c>
      <c r="D1969" s="204" t="s">
        <v>180</v>
      </c>
      <c r="E1969" s="204" t="s">
        <v>3101</v>
      </c>
      <c r="F1969" s="204" t="s">
        <v>3102</v>
      </c>
      <c r="G1969" s="353" t="s">
        <v>580</v>
      </c>
      <c r="H1969" s="204" t="s">
        <v>566</v>
      </c>
      <c r="I1969" s="204" t="s">
        <v>3103</v>
      </c>
      <c r="J1969" s="204">
        <v>1</v>
      </c>
      <c r="K1969" s="210">
        <v>250</v>
      </c>
      <c r="L1969" s="204" t="s">
        <v>285</v>
      </c>
      <c r="M1969" s="354" t="s">
        <v>582</v>
      </c>
      <c r="N1969" s="61" t="str">
        <f>IF(Tabela2[[#This Row],[Tipo]]="matriz",VLOOKUP(Tabela2[[#This Row],[N. de ordem]],Estatísticas!$A$66:$B$1048576,2,FALSE),"")</f>
        <v/>
      </c>
    </row>
    <row r="1970" spans="2:14" ht="45.75">
      <c r="B1970" s="352">
        <v>819</v>
      </c>
      <c r="C1970" s="204" t="s">
        <v>962</v>
      </c>
      <c r="D1970" s="204" t="s">
        <v>180</v>
      </c>
      <c r="E1970" s="204" t="s">
        <v>3104</v>
      </c>
      <c r="F1970" s="204" t="s">
        <v>3105</v>
      </c>
      <c r="G1970" s="353" t="s">
        <v>580</v>
      </c>
      <c r="H1970" s="204" t="s">
        <v>566</v>
      </c>
      <c r="I1970" s="204" t="s">
        <v>3106</v>
      </c>
      <c r="J1970" s="204">
        <v>2</v>
      </c>
      <c r="K1970" s="210">
        <v>120</v>
      </c>
      <c r="L1970" s="204" t="s">
        <v>285</v>
      </c>
      <c r="M1970" s="354" t="s">
        <v>582</v>
      </c>
      <c r="N1970" s="61" t="str">
        <f>IF(Tabela2[[#This Row],[Tipo]]="matriz",VLOOKUP(Tabela2[[#This Row],[N. de ordem]],Estatísticas!$A$66:$B$1048576,2,FALSE),"")</f>
        <v/>
      </c>
    </row>
    <row r="1971" spans="2:14" ht="198">
      <c r="B1971" s="352">
        <v>820</v>
      </c>
      <c r="C1971" s="204" t="s">
        <v>3107</v>
      </c>
      <c r="D1971" s="204" t="s">
        <v>234</v>
      </c>
      <c r="E1971" s="204" t="s">
        <v>3108</v>
      </c>
      <c r="F1971" s="204" t="s">
        <v>3109</v>
      </c>
      <c r="G1971" s="353" t="s">
        <v>580</v>
      </c>
      <c r="H1971" s="204" t="s">
        <v>566</v>
      </c>
      <c r="I1971" s="204" t="s">
        <v>3110</v>
      </c>
      <c r="J1971" s="204">
        <v>1</v>
      </c>
      <c r="K1971" s="210">
        <v>670</v>
      </c>
      <c r="L1971" s="204" t="s">
        <v>285</v>
      </c>
      <c r="M1971" s="354" t="s">
        <v>582</v>
      </c>
      <c r="N1971" s="61" t="str">
        <f>IF(Tabela2[[#This Row],[Tipo]]="matriz",VLOOKUP(Tabela2[[#This Row],[N. de ordem]],Estatísticas!$A$66:$B$1048576,2,FALSE),"")</f>
        <v/>
      </c>
    </row>
    <row r="1972" spans="2:14" ht="259.5">
      <c r="B1972" s="352">
        <v>821</v>
      </c>
      <c r="C1972" s="204" t="s">
        <v>889</v>
      </c>
      <c r="D1972" s="204" t="s">
        <v>180</v>
      </c>
      <c r="E1972" s="213" t="s">
        <v>2792</v>
      </c>
      <c r="F1972" s="211" t="s">
        <v>3111</v>
      </c>
      <c r="G1972" s="353" t="s">
        <v>580</v>
      </c>
      <c r="H1972" s="204" t="s">
        <v>566</v>
      </c>
      <c r="I1972" s="215" t="s">
        <v>3112</v>
      </c>
      <c r="J1972" s="213">
        <v>2</v>
      </c>
      <c r="K1972" s="214">
        <v>120</v>
      </c>
      <c r="L1972" s="204" t="s">
        <v>112</v>
      </c>
      <c r="M1972" s="354" t="s">
        <v>582</v>
      </c>
      <c r="N1972" s="61" t="str">
        <f>IF(Tabela2[[#This Row],[Tipo]]="matriz",VLOOKUP(Tabela2[[#This Row],[N. de ordem]],Estatísticas!$A$66:$B$1048576,2,FALSE),"")</f>
        <v/>
      </c>
    </row>
    <row r="1973" spans="2:14" ht="76.5">
      <c r="B1973" s="352">
        <v>822</v>
      </c>
      <c r="C1973" s="204" t="s">
        <v>2031</v>
      </c>
      <c r="D1973" s="204" t="s">
        <v>180</v>
      </c>
      <c r="E1973" s="204" t="s">
        <v>3113</v>
      </c>
      <c r="F1973" s="204" t="s">
        <v>3114</v>
      </c>
      <c r="G1973" s="353" t="s">
        <v>580</v>
      </c>
      <c r="H1973" s="204" t="s">
        <v>566</v>
      </c>
      <c r="I1973" s="204" t="s">
        <v>3115</v>
      </c>
      <c r="J1973" s="204">
        <v>20</v>
      </c>
      <c r="K1973" s="210">
        <v>271.8</v>
      </c>
      <c r="L1973" s="204" t="s">
        <v>285</v>
      </c>
      <c r="M1973" s="354" t="s">
        <v>582</v>
      </c>
      <c r="N1973" s="61" t="str">
        <f>IF(Tabela2[[#This Row],[Tipo]]="matriz",VLOOKUP(Tabela2[[#This Row],[N. de ordem]],Estatísticas!$A$66:$B$1048576,2,FALSE),"")</f>
        <v/>
      </c>
    </row>
    <row r="1974" spans="2:14" ht="76.5">
      <c r="B1974" s="352">
        <v>822</v>
      </c>
      <c r="C1974" s="204" t="s">
        <v>2031</v>
      </c>
      <c r="D1974" s="204" t="s">
        <v>180</v>
      </c>
      <c r="E1974" s="204" t="s">
        <v>3113</v>
      </c>
      <c r="F1974" s="204" t="s">
        <v>3114</v>
      </c>
      <c r="G1974" s="353" t="s">
        <v>580</v>
      </c>
      <c r="H1974" s="204" t="s">
        <v>566</v>
      </c>
      <c r="I1974" s="204" t="s">
        <v>3115</v>
      </c>
      <c r="J1974" s="204">
        <v>20</v>
      </c>
      <c r="K1974" s="210">
        <v>271.8</v>
      </c>
      <c r="L1974" s="204" t="s">
        <v>285</v>
      </c>
      <c r="M1974" s="354" t="s">
        <v>582</v>
      </c>
      <c r="N1974" s="61" t="str">
        <f>IF(Tabela2[[#This Row],[Tipo]]="matriz",VLOOKUP(Tabela2[[#This Row],[N. de ordem]],Estatísticas!$A$66:$B$1048576,2,FALSE),"")</f>
        <v/>
      </c>
    </row>
    <row r="1975" spans="2:14" ht="76.5">
      <c r="B1975" s="352">
        <v>822</v>
      </c>
      <c r="C1975" s="204" t="s">
        <v>2031</v>
      </c>
      <c r="D1975" s="204" t="s">
        <v>180</v>
      </c>
      <c r="E1975" s="204" t="s">
        <v>3113</v>
      </c>
      <c r="F1975" s="204" t="s">
        <v>3114</v>
      </c>
      <c r="G1975" s="353" t="s">
        <v>580</v>
      </c>
      <c r="H1975" s="204" t="s">
        <v>566</v>
      </c>
      <c r="I1975" s="204" t="s">
        <v>3115</v>
      </c>
      <c r="J1975" s="204">
        <v>20</v>
      </c>
      <c r="K1975" s="210">
        <v>271.8</v>
      </c>
      <c r="L1975" s="204" t="s">
        <v>285</v>
      </c>
      <c r="M1975" s="354" t="s">
        <v>582</v>
      </c>
      <c r="N1975" s="61" t="str">
        <f>IF(Tabela2[[#This Row],[Tipo]]="matriz",VLOOKUP(Tabela2[[#This Row],[N. de ordem]],Estatísticas!$A$66:$B$1048576,2,FALSE),"")</f>
        <v/>
      </c>
    </row>
    <row r="1976" spans="2:14" ht="259.5">
      <c r="B1976" s="352">
        <v>823</v>
      </c>
      <c r="C1976" s="204" t="s">
        <v>935</v>
      </c>
      <c r="D1976" s="204" t="s">
        <v>32</v>
      </c>
      <c r="E1976" s="204" t="s">
        <v>3116</v>
      </c>
      <c r="F1976" s="204" t="s">
        <v>3117</v>
      </c>
      <c r="G1976" s="353" t="s">
        <v>580</v>
      </c>
      <c r="H1976" s="204" t="s">
        <v>566</v>
      </c>
      <c r="I1976" s="204" t="s">
        <v>3118</v>
      </c>
      <c r="J1976" s="204" t="s">
        <v>3119</v>
      </c>
      <c r="K1976" s="210">
        <v>2585.8000000000002</v>
      </c>
      <c r="L1976" s="204" t="s">
        <v>141</v>
      </c>
      <c r="M1976" s="354" t="s">
        <v>582</v>
      </c>
      <c r="N1976" s="61" t="str">
        <f>IF(Tabela2[[#This Row],[Tipo]]="matriz",VLOOKUP(Tabela2[[#This Row],[N. de ordem]],Estatísticas!$A$66:$B$1048576,2,FALSE),"")</f>
        <v/>
      </c>
    </row>
    <row r="1977" spans="2:14" ht="45.75">
      <c r="B1977" s="352">
        <v>824</v>
      </c>
      <c r="C1977" s="204" t="s">
        <v>918</v>
      </c>
      <c r="D1977" s="204" t="s">
        <v>180</v>
      </c>
      <c r="E1977" s="204" t="s">
        <v>3120</v>
      </c>
      <c r="F1977" s="204" t="s">
        <v>3121</v>
      </c>
      <c r="G1977" s="353" t="s">
        <v>580</v>
      </c>
      <c r="H1977" s="204" t="s">
        <v>566</v>
      </c>
      <c r="I1977" s="204" t="s">
        <v>3122</v>
      </c>
      <c r="J1977" s="204">
        <v>4</v>
      </c>
      <c r="K1977" s="210">
        <v>509.28</v>
      </c>
      <c r="L1977" s="204" t="s">
        <v>285</v>
      </c>
      <c r="M1977" s="354" t="s">
        <v>582</v>
      </c>
      <c r="N1977" s="61" t="str">
        <f>IF(Tabela2[[#This Row],[Tipo]]="matriz",VLOOKUP(Tabela2[[#This Row],[N. de ordem]],Estatísticas!$A$66:$B$1048576,2,FALSE),"")</f>
        <v/>
      </c>
    </row>
    <row r="1978" spans="2:14" ht="91.5">
      <c r="B1978" s="352">
        <v>825</v>
      </c>
      <c r="C1978" s="204" t="s">
        <v>974</v>
      </c>
      <c r="D1978" s="204" t="s">
        <v>180</v>
      </c>
      <c r="E1978" s="204" t="s">
        <v>3123</v>
      </c>
      <c r="F1978" s="204" t="s">
        <v>3124</v>
      </c>
      <c r="G1978" s="353" t="s">
        <v>580</v>
      </c>
      <c r="H1978" s="204" t="s">
        <v>566</v>
      </c>
      <c r="I1978" s="204" t="s">
        <v>3125</v>
      </c>
      <c r="J1978" s="204">
        <v>1</v>
      </c>
      <c r="K1978" s="210">
        <v>1356.11</v>
      </c>
      <c r="L1978" s="204" t="s">
        <v>285</v>
      </c>
      <c r="M1978" s="354" t="s">
        <v>582</v>
      </c>
      <c r="N1978" s="61" t="str">
        <f>IF(Tabela2[[#This Row],[Tipo]]="matriz",VLOOKUP(Tabela2[[#This Row],[N. de ordem]],Estatísticas!$A$66:$B$1048576,2,FALSE),"")</f>
        <v/>
      </c>
    </row>
    <row r="1979" spans="2:14" ht="409.6">
      <c r="B1979" s="352">
        <v>826</v>
      </c>
      <c r="C1979" s="204" t="s">
        <v>3126</v>
      </c>
      <c r="D1979" s="204" t="s">
        <v>180</v>
      </c>
      <c r="E1979" s="204"/>
      <c r="F1979" s="204" t="s">
        <v>3127</v>
      </c>
      <c r="G1979" s="353" t="s">
        <v>580</v>
      </c>
      <c r="H1979" s="204" t="s">
        <v>566</v>
      </c>
      <c r="I1979" s="204" t="s">
        <v>3128</v>
      </c>
      <c r="J1979" s="204" t="s">
        <v>3129</v>
      </c>
      <c r="K1979" s="210">
        <v>960</v>
      </c>
      <c r="L1979" s="204" t="s">
        <v>285</v>
      </c>
      <c r="M1979" s="354" t="s">
        <v>582</v>
      </c>
      <c r="N1979" s="61" t="str">
        <f>IF(Tabela2[[#This Row],[Tipo]]="matriz",VLOOKUP(Tabela2[[#This Row],[N. de ordem]],Estatísticas!$A$66:$B$1048576,2,FALSE),"")</f>
        <v/>
      </c>
    </row>
    <row r="1980" spans="2:14" ht="91.5">
      <c r="B1980" s="352">
        <v>827</v>
      </c>
      <c r="C1980" s="204" t="s">
        <v>993</v>
      </c>
      <c r="D1980" s="204" t="s">
        <v>32</v>
      </c>
      <c r="E1980" s="204" t="s">
        <v>3130</v>
      </c>
      <c r="F1980" s="204" t="s">
        <v>3131</v>
      </c>
      <c r="G1980" s="353" t="s">
        <v>580</v>
      </c>
      <c r="H1980" s="204" t="s">
        <v>566</v>
      </c>
      <c r="I1980" s="204" t="s">
        <v>3132</v>
      </c>
      <c r="J1980" s="204">
        <v>1</v>
      </c>
      <c r="K1980" s="210">
        <v>1200</v>
      </c>
      <c r="L1980" s="204" t="s">
        <v>285</v>
      </c>
      <c r="M1980" s="354" t="s">
        <v>582</v>
      </c>
      <c r="N1980" s="61" t="str">
        <f>IF(Tabela2[[#This Row],[Tipo]]="matriz",VLOOKUP(Tabela2[[#This Row],[N. de ordem]],Estatísticas!$A$66:$B$1048576,2,FALSE),"")</f>
        <v/>
      </c>
    </row>
    <row r="1981" spans="2:14" ht="366">
      <c r="B1981" s="352">
        <v>828</v>
      </c>
      <c r="C1981" s="204" t="s">
        <v>2822</v>
      </c>
      <c r="D1981" s="204" t="s">
        <v>3133</v>
      </c>
      <c r="E1981" s="213" t="s">
        <v>3134</v>
      </c>
      <c r="F1981" s="211" t="s">
        <v>3135</v>
      </c>
      <c r="G1981" s="353" t="s">
        <v>580</v>
      </c>
      <c r="H1981" s="204" t="s">
        <v>566</v>
      </c>
      <c r="I1981" s="215" t="s">
        <v>3136</v>
      </c>
      <c r="J1981" s="213">
        <v>250</v>
      </c>
      <c r="K1981" s="214">
        <v>60000</v>
      </c>
      <c r="L1981" s="204" t="s">
        <v>141</v>
      </c>
      <c r="M1981" s="354" t="s">
        <v>582</v>
      </c>
      <c r="N1981" s="61" t="str">
        <f>IF(Tabela2[[#This Row],[Tipo]]="matriz",VLOOKUP(Tabela2[[#This Row],[N. de ordem]],Estatísticas!$A$66:$B$1048576,2,FALSE),"")</f>
        <v/>
      </c>
    </row>
    <row r="1982" spans="2:14" ht="198">
      <c r="B1982" s="352">
        <v>829</v>
      </c>
      <c r="C1982" s="204" t="s">
        <v>1594</v>
      </c>
      <c r="D1982" s="204" t="s">
        <v>32</v>
      </c>
      <c r="E1982" s="204" t="s">
        <v>3137</v>
      </c>
      <c r="F1982" s="204" t="s">
        <v>3138</v>
      </c>
      <c r="G1982" s="353" t="s">
        <v>580</v>
      </c>
      <c r="H1982" s="204" t="s">
        <v>566</v>
      </c>
      <c r="I1982" s="204" t="s">
        <v>3139</v>
      </c>
      <c r="J1982" s="204" t="s">
        <v>3140</v>
      </c>
      <c r="K1982" s="210">
        <v>769.9</v>
      </c>
      <c r="L1982" s="204" t="s">
        <v>285</v>
      </c>
      <c r="M1982" s="354" t="s">
        <v>582</v>
      </c>
      <c r="N1982" s="61" t="str">
        <f>IF(Tabela2[[#This Row],[Tipo]]="matriz",VLOOKUP(Tabela2[[#This Row],[N. de ordem]],Estatísticas!$A$66:$B$1048576,2,FALSE),"")</f>
        <v/>
      </c>
    </row>
    <row r="1983" spans="2:14" ht="137.25">
      <c r="B1983" s="352">
        <v>830</v>
      </c>
      <c r="C1983" s="204" t="s">
        <v>1956</v>
      </c>
      <c r="D1983" s="204" t="s">
        <v>234</v>
      </c>
      <c r="E1983" s="204" t="s">
        <v>3141</v>
      </c>
      <c r="F1983" s="204" t="s">
        <v>2466</v>
      </c>
      <c r="G1983" s="353" t="s">
        <v>580</v>
      </c>
      <c r="H1983" s="204" t="s">
        <v>566</v>
      </c>
      <c r="I1983" s="204" t="s">
        <v>3142</v>
      </c>
      <c r="J1983" s="204" t="s">
        <v>3143</v>
      </c>
      <c r="K1983" s="210">
        <v>2214</v>
      </c>
      <c r="L1983" s="204" t="s">
        <v>141</v>
      </c>
      <c r="M1983" s="354" t="s">
        <v>582</v>
      </c>
      <c r="N1983" s="61" t="str">
        <f>IF(Tabela2[[#This Row],[Tipo]]="matriz",VLOOKUP(Tabela2[[#This Row],[N. de ordem]],Estatísticas!$A$66:$B$1048576,2,FALSE),"")</f>
        <v/>
      </c>
    </row>
    <row r="1984" spans="2:14" ht="137.25">
      <c r="B1984" s="352">
        <v>831</v>
      </c>
      <c r="C1984" s="204" t="s">
        <v>2031</v>
      </c>
      <c r="D1984" s="204" t="s">
        <v>180</v>
      </c>
      <c r="E1984" s="204" t="s">
        <v>3144</v>
      </c>
      <c r="F1984" s="204" t="s">
        <v>3145</v>
      </c>
      <c r="G1984" s="353" t="s">
        <v>580</v>
      </c>
      <c r="H1984" s="204" t="s">
        <v>566</v>
      </c>
      <c r="I1984" s="204" t="s">
        <v>3146</v>
      </c>
      <c r="J1984" s="204">
        <v>5000</v>
      </c>
      <c r="K1984" s="210">
        <v>10450</v>
      </c>
      <c r="L1984" s="204" t="s">
        <v>285</v>
      </c>
      <c r="M1984" s="354" t="s">
        <v>582</v>
      </c>
      <c r="N1984" s="61" t="str">
        <f>IF(Tabela2[[#This Row],[Tipo]]="matriz",VLOOKUP(Tabela2[[#This Row],[N. de ordem]],Estatísticas!$A$66:$B$1048576,2,FALSE),"")</f>
        <v/>
      </c>
    </row>
    <row r="1985" spans="2:14" ht="106.5">
      <c r="B1985" s="352">
        <v>832</v>
      </c>
      <c r="C1985" s="204" t="s">
        <v>2637</v>
      </c>
      <c r="D1985" s="204" t="s">
        <v>32</v>
      </c>
      <c r="E1985" s="204" t="s">
        <v>3147</v>
      </c>
      <c r="F1985" s="204" t="s">
        <v>3148</v>
      </c>
      <c r="G1985" s="353" t="s">
        <v>580</v>
      </c>
      <c r="H1985" s="204" t="s">
        <v>566</v>
      </c>
      <c r="I1985" s="204" t="s">
        <v>3149</v>
      </c>
      <c r="J1985" s="204" t="s">
        <v>3150</v>
      </c>
      <c r="K1985" s="210">
        <v>14072</v>
      </c>
      <c r="L1985" s="204" t="s">
        <v>141</v>
      </c>
      <c r="M1985" s="354" t="s">
        <v>582</v>
      </c>
      <c r="N1985" s="61" t="str">
        <f>IF(Tabela2[[#This Row],[Tipo]]="matriz",VLOOKUP(Tabela2[[#This Row],[N. de ordem]],Estatísticas!$A$66:$B$1048576,2,FALSE),"")</f>
        <v/>
      </c>
    </row>
    <row r="1986" spans="2:14" ht="409.6">
      <c r="B1986" s="352">
        <v>833</v>
      </c>
      <c r="C1986" s="204" t="s">
        <v>3151</v>
      </c>
      <c r="D1986" s="204" t="s">
        <v>415</v>
      </c>
      <c r="E1986" s="204" t="s">
        <v>3152</v>
      </c>
      <c r="F1986" s="204" t="s">
        <v>3153</v>
      </c>
      <c r="G1986" s="353" t="s">
        <v>580</v>
      </c>
      <c r="H1986" s="204" t="s">
        <v>566</v>
      </c>
      <c r="I1986" s="204" t="s">
        <v>3154</v>
      </c>
      <c r="J1986" s="204">
        <v>3</v>
      </c>
      <c r="K1986" s="210">
        <v>984</v>
      </c>
      <c r="L1986" s="204" t="s">
        <v>285</v>
      </c>
      <c r="M1986" s="354" t="s">
        <v>582</v>
      </c>
      <c r="N1986" s="61" t="str">
        <f>IF(Tabela2[[#This Row],[Tipo]]="matriz",VLOOKUP(Tabela2[[#This Row],[N. de ordem]],Estatísticas!$A$66:$B$1048576,2,FALSE),"")</f>
        <v/>
      </c>
    </row>
    <row r="1987" spans="2:14" ht="91.5">
      <c r="B1987" s="352">
        <v>834</v>
      </c>
      <c r="C1987" s="204" t="s">
        <v>587</v>
      </c>
      <c r="D1987" s="204" t="s">
        <v>122</v>
      </c>
      <c r="E1987" s="204" t="s">
        <v>3155</v>
      </c>
      <c r="F1987" s="204" t="s">
        <v>3156</v>
      </c>
      <c r="G1987" s="353" t="s">
        <v>580</v>
      </c>
      <c r="H1987" s="204" t="s">
        <v>566</v>
      </c>
      <c r="I1987" s="204" t="s">
        <v>3157</v>
      </c>
      <c r="J1987" s="204">
        <v>1</v>
      </c>
      <c r="K1987" s="210">
        <v>4800</v>
      </c>
      <c r="L1987" s="204" t="s">
        <v>141</v>
      </c>
      <c r="M1987" s="354" t="s">
        <v>582</v>
      </c>
      <c r="N1987" s="61" t="str">
        <f>IF(Tabela2[[#This Row],[Tipo]]="matriz",VLOOKUP(Tabela2[[#This Row],[N. de ordem]],Estatísticas!$A$66:$B$1048576,2,FALSE),"")</f>
        <v/>
      </c>
    </row>
    <row r="1988" spans="2:14" ht="321">
      <c r="B1988" s="352">
        <v>835</v>
      </c>
      <c r="C1988" s="204" t="s">
        <v>3151</v>
      </c>
      <c r="D1988" s="204" t="s">
        <v>180</v>
      </c>
      <c r="E1988" s="204" t="s">
        <v>3158</v>
      </c>
      <c r="F1988" s="204" t="s">
        <v>3159</v>
      </c>
      <c r="G1988" s="353" t="s">
        <v>580</v>
      </c>
      <c r="H1988" s="204" t="s">
        <v>566</v>
      </c>
      <c r="I1988" s="204" t="s">
        <v>3160</v>
      </c>
      <c r="J1988" s="204">
        <v>50</v>
      </c>
      <c r="K1988" s="210">
        <v>1462.5</v>
      </c>
      <c r="L1988" s="204" t="s">
        <v>285</v>
      </c>
      <c r="M1988" s="354" t="s">
        <v>582</v>
      </c>
      <c r="N1988" s="61" t="str">
        <f>IF(Tabela2[[#This Row],[Tipo]]="matriz",VLOOKUP(Tabela2[[#This Row],[N. de ordem]],Estatísticas!$A$66:$B$1048576,2,FALSE),"")</f>
        <v/>
      </c>
    </row>
    <row r="1989" spans="2:14" ht="45.75">
      <c r="B1989" s="352">
        <v>836</v>
      </c>
      <c r="C1989" s="204" t="s">
        <v>1565</v>
      </c>
      <c r="D1989" s="204" t="s">
        <v>180</v>
      </c>
      <c r="E1989" s="204" t="s">
        <v>3161</v>
      </c>
      <c r="F1989" s="204" t="s">
        <v>3162</v>
      </c>
      <c r="G1989" s="353" t="s">
        <v>580</v>
      </c>
      <c r="H1989" s="204" t="s">
        <v>566</v>
      </c>
      <c r="I1989" s="204" t="s">
        <v>3163</v>
      </c>
      <c r="J1989" s="204">
        <v>20</v>
      </c>
      <c r="K1989" s="210">
        <v>6570</v>
      </c>
      <c r="L1989" s="204" t="s">
        <v>112</v>
      </c>
      <c r="M1989" s="354" t="s">
        <v>582</v>
      </c>
      <c r="N1989" s="61" t="str">
        <f>IF(Tabela2[[#This Row],[Tipo]]="matriz",VLOOKUP(Tabela2[[#This Row],[N. de ordem]],Estatísticas!$A$66:$B$1048576,2,FALSE),"")</f>
        <v/>
      </c>
    </row>
    <row r="1990" spans="2:14" ht="60.75">
      <c r="B1990" s="352">
        <v>837</v>
      </c>
      <c r="C1990" s="204" t="s">
        <v>2031</v>
      </c>
      <c r="D1990" s="204" t="s">
        <v>180</v>
      </c>
      <c r="E1990" s="204" t="s">
        <v>3164</v>
      </c>
      <c r="F1990" s="204" t="s">
        <v>3165</v>
      </c>
      <c r="G1990" s="353" t="s">
        <v>580</v>
      </c>
      <c r="H1990" s="215" t="s">
        <v>566</v>
      </c>
      <c r="I1990" s="204" t="s">
        <v>3166</v>
      </c>
      <c r="J1990" s="213">
        <v>10</v>
      </c>
      <c r="K1990" s="214">
        <v>589</v>
      </c>
      <c r="L1990" s="204" t="s">
        <v>285</v>
      </c>
      <c r="M1990" s="354" t="s">
        <v>582</v>
      </c>
      <c r="N1990" s="61" t="str">
        <f>IF(Tabela2[[#This Row],[Tipo]]="matriz",VLOOKUP(Tabela2[[#This Row],[N. de ordem]],Estatísticas!$A$66:$B$1048576,2,FALSE),"")</f>
        <v/>
      </c>
    </row>
    <row r="1991" spans="2:14" ht="152.25">
      <c r="B1991" s="352">
        <v>838</v>
      </c>
      <c r="C1991" s="204" t="s">
        <v>965</v>
      </c>
      <c r="D1991" s="204" t="s">
        <v>290</v>
      </c>
      <c r="E1991" s="204" t="s">
        <v>3167</v>
      </c>
      <c r="F1991" s="204" t="s">
        <v>3168</v>
      </c>
      <c r="G1991" s="353" t="s">
        <v>580</v>
      </c>
      <c r="H1991" s="204" t="s">
        <v>566</v>
      </c>
      <c r="I1991" s="204" t="s">
        <v>3169</v>
      </c>
      <c r="J1991" s="204">
        <v>1</v>
      </c>
      <c r="K1991" s="210">
        <v>12050</v>
      </c>
      <c r="L1991" s="204" t="s">
        <v>112</v>
      </c>
      <c r="M1991" s="354" t="s">
        <v>582</v>
      </c>
      <c r="N1991" s="61" t="str">
        <f>IF(Tabela2[[#This Row],[Tipo]]="matriz",VLOOKUP(Tabela2[[#This Row],[N. de ordem]],Estatísticas!$A$66:$B$1048576,2,FALSE),"")</f>
        <v/>
      </c>
    </row>
    <row r="1992" spans="2:14" ht="106.5">
      <c r="B1992" s="352">
        <v>839</v>
      </c>
      <c r="C1992" s="204" t="s">
        <v>995</v>
      </c>
      <c r="D1992" s="204" t="s">
        <v>180</v>
      </c>
      <c r="E1992" s="204" t="s">
        <v>2792</v>
      </c>
      <c r="F1992" s="204" t="s">
        <v>3170</v>
      </c>
      <c r="G1992" s="353" t="s">
        <v>580</v>
      </c>
      <c r="H1992" s="204" t="s">
        <v>566</v>
      </c>
      <c r="I1992" s="204" t="s">
        <v>3171</v>
      </c>
      <c r="J1992" s="204">
        <v>1</v>
      </c>
      <c r="K1992" s="210">
        <v>480</v>
      </c>
      <c r="L1992" s="204" t="s">
        <v>112</v>
      </c>
      <c r="M1992" s="354" t="s">
        <v>582</v>
      </c>
      <c r="N1992" s="61" t="str">
        <f>IF(Tabela2[[#This Row],[Tipo]]="matriz",VLOOKUP(Tabela2[[#This Row],[N. de ordem]],Estatísticas!$A$66:$B$1048576,2,FALSE),"")</f>
        <v/>
      </c>
    </row>
    <row r="1993" spans="2:14" ht="259.5">
      <c r="B1993" s="352">
        <v>840</v>
      </c>
      <c r="C1993" s="204" t="s">
        <v>935</v>
      </c>
      <c r="D1993" s="204" t="s">
        <v>32</v>
      </c>
      <c r="E1993" s="204" t="s">
        <v>3172</v>
      </c>
      <c r="F1993" s="204" t="s">
        <v>3117</v>
      </c>
      <c r="G1993" s="353" t="s">
        <v>580</v>
      </c>
      <c r="H1993" s="204" t="s">
        <v>566</v>
      </c>
      <c r="I1993" s="204" t="s">
        <v>3173</v>
      </c>
      <c r="J1993" s="204" t="s">
        <v>3174</v>
      </c>
      <c r="K1993" s="210">
        <v>2585.8000000000002</v>
      </c>
      <c r="L1993" s="204" t="s">
        <v>141</v>
      </c>
      <c r="M1993" s="354" t="s">
        <v>582</v>
      </c>
      <c r="N1993" s="61" t="str">
        <f>IF(Tabela2[[#This Row],[Tipo]]="matriz",VLOOKUP(Tabela2[[#This Row],[N. de ordem]],Estatísticas!$A$66:$B$1048576,2,FALSE),"")</f>
        <v/>
      </c>
    </row>
    <row r="1994" spans="2:14" ht="259.5">
      <c r="B1994" s="352">
        <v>840</v>
      </c>
      <c r="C1994" s="204" t="s">
        <v>935</v>
      </c>
      <c r="D1994" s="204" t="s">
        <v>32</v>
      </c>
      <c r="E1994" s="204" t="s">
        <v>3172</v>
      </c>
      <c r="F1994" s="204" t="s">
        <v>3117</v>
      </c>
      <c r="G1994" s="353" t="s">
        <v>580</v>
      </c>
      <c r="H1994" s="204" t="s">
        <v>566</v>
      </c>
      <c r="I1994" s="204" t="s">
        <v>3173</v>
      </c>
      <c r="J1994" s="204" t="s">
        <v>3174</v>
      </c>
      <c r="K1994" s="210">
        <v>2585.8000000000002</v>
      </c>
      <c r="L1994" s="204" t="s">
        <v>141</v>
      </c>
      <c r="M1994" s="354" t="s">
        <v>582</v>
      </c>
      <c r="N1994" s="61" t="str">
        <f>IF(Tabela2[[#This Row],[Tipo]]="matriz",VLOOKUP(Tabela2[[#This Row],[N. de ordem]],Estatísticas!$A$66:$B$1048576,2,FALSE),"")</f>
        <v/>
      </c>
    </row>
    <row r="1995" spans="2:14" ht="76.5">
      <c r="B1995" s="352">
        <v>841</v>
      </c>
      <c r="C1995" s="204" t="s">
        <v>3175</v>
      </c>
      <c r="D1995" s="204" t="s">
        <v>122</v>
      </c>
      <c r="E1995" s="204" t="s">
        <v>3176</v>
      </c>
      <c r="F1995" s="204" t="s">
        <v>3177</v>
      </c>
      <c r="G1995" s="353" t="s">
        <v>580</v>
      </c>
      <c r="H1995" s="204" t="s">
        <v>566</v>
      </c>
      <c r="I1995" s="204" t="s">
        <v>3178</v>
      </c>
      <c r="J1995" s="204">
        <v>15</v>
      </c>
      <c r="K1995" s="210">
        <v>4101</v>
      </c>
      <c r="L1995" s="204" t="s">
        <v>141</v>
      </c>
      <c r="M1995" s="354" t="s">
        <v>582</v>
      </c>
      <c r="N1995" s="61" t="str">
        <f>IF(Tabela2[[#This Row],[Tipo]]="matriz",VLOOKUP(Tabela2[[#This Row],[N. de ordem]],Estatísticas!$A$66:$B$1048576,2,FALSE),"")</f>
        <v/>
      </c>
    </row>
    <row r="1996" spans="2:14" ht="213">
      <c r="B1996" s="352">
        <v>842</v>
      </c>
      <c r="C1996" s="204" t="s">
        <v>2049</v>
      </c>
      <c r="D1996" s="204" t="s">
        <v>180</v>
      </c>
      <c r="E1996" s="204" t="s">
        <v>3179</v>
      </c>
      <c r="F1996" s="204" t="s">
        <v>3180</v>
      </c>
      <c r="G1996" s="353" t="s">
        <v>580</v>
      </c>
      <c r="H1996" s="204" t="s">
        <v>566</v>
      </c>
      <c r="I1996" s="204" t="s">
        <v>3181</v>
      </c>
      <c r="J1996" s="204" t="s">
        <v>3182</v>
      </c>
      <c r="K1996" s="210">
        <v>3617.3</v>
      </c>
      <c r="L1996" s="204" t="s">
        <v>285</v>
      </c>
      <c r="M1996" s="354" t="s">
        <v>582</v>
      </c>
      <c r="N1996" s="61" t="str">
        <f>IF(Tabela2[[#This Row],[Tipo]]="matriz",VLOOKUP(Tabela2[[#This Row],[N. de ordem]],Estatísticas!$A$66:$B$1048576,2,FALSE),"")</f>
        <v/>
      </c>
    </row>
    <row r="1997" spans="2:14" ht="409.6">
      <c r="B1997" s="352">
        <v>843</v>
      </c>
      <c r="C1997" s="204" t="s">
        <v>912</v>
      </c>
      <c r="D1997" s="204" t="s">
        <v>180</v>
      </c>
      <c r="E1997" s="204" t="s">
        <v>2814</v>
      </c>
      <c r="F1997" s="204" t="s">
        <v>3183</v>
      </c>
      <c r="G1997" s="353" t="s">
        <v>580</v>
      </c>
      <c r="H1997" s="204" t="s">
        <v>566</v>
      </c>
      <c r="I1997" s="204" t="s">
        <v>3184</v>
      </c>
      <c r="J1997" s="204">
        <v>9</v>
      </c>
      <c r="K1997" s="210">
        <v>2430</v>
      </c>
      <c r="L1997" s="204" t="s">
        <v>112</v>
      </c>
      <c r="M1997" s="354" t="s">
        <v>582</v>
      </c>
      <c r="N1997" s="61" t="str">
        <f>IF(Tabela2[[#This Row],[Tipo]]="matriz",VLOOKUP(Tabela2[[#This Row],[N. de ordem]],Estatísticas!$A$66:$B$1048576,2,FALSE),"")</f>
        <v/>
      </c>
    </row>
    <row r="1998" spans="2:14" ht="213">
      <c r="B1998" s="352">
        <v>844</v>
      </c>
      <c r="C1998" s="204" t="s">
        <v>892</v>
      </c>
      <c r="D1998" s="204" t="s">
        <v>180</v>
      </c>
      <c r="E1998" s="204" t="s">
        <v>3185</v>
      </c>
      <c r="F1998" s="204" t="s">
        <v>3186</v>
      </c>
      <c r="G1998" s="353" t="s">
        <v>580</v>
      </c>
      <c r="H1998" s="204" t="s">
        <v>566</v>
      </c>
      <c r="I1998" s="204" t="s">
        <v>3187</v>
      </c>
      <c r="J1998" s="204">
        <v>36</v>
      </c>
      <c r="K1998" s="210">
        <v>259.2</v>
      </c>
      <c r="L1998" s="204" t="s">
        <v>285</v>
      </c>
      <c r="M1998" s="354" t="s">
        <v>582</v>
      </c>
      <c r="N1998" s="61" t="str">
        <f>IF(Tabela2[[#This Row],[Tipo]]="matriz",VLOOKUP(Tabela2[[#This Row],[N. de ordem]],Estatísticas!$A$66:$B$1048576,2,FALSE),"")</f>
        <v/>
      </c>
    </row>
    <row r="1999" spans="2:14" ht="152.25">
      <c r="B1999" s="352">
        <v>845</v>
      </c>
      <c r="C1999" s="204" t="s">
        <v>2031</v>
      </c>
      <c r="D1999" s="204" t="s">
        <v>180</v>
      </c>
      <c r="E1999" s="204" t="s">
        <v>3188</v>
      </c>
      <c r="F1999" s="204" t="s">
        <v>3189</v>
      </c>
      <c r="G1999" s="353" t="s">
        <v>580</v>
      </c>
      <c r="H1999" s="204" t="s">
        <v>566</v>
      </c>
      <c r="I1999" s="204" t="s">
        <v>3190</v>
      </c>
      <c r="J1999" s="204">
        <v>1</v>
      </c>
      <c r="K1999" s="210">
        <v>5799</v>
      </c>
      <c r="L1999" s="204" t="s">
        <v>285</v>
      </c>
      <c r="M1999" s="354" t="s">
        <v>582</v>
      </c>
      <c r="N1999" s="61" t="str">
        <f>IF(Tabela2[[#This Row],[Tipo]]="matriz",VLOOKUP(Tabela2[[#This Row],[N. de ordem]],Estatísticas!$A$66:$B$1048576,2,FALSE),"")</f>
        <v/>
      </c>
    </row>
    <row r="2000" spans="2:14" ht="290.25">
      <c r="B2000" s="352">
        <v>846</v>
      </c>
      <c r="C2000" s="204" t="s">
        <v>901</v>
      </c>
      <c r="D2000" s="204" t="s">
        <v>32</v>
      </c>
      <c r="E2000" s="204" t="s">
        <v>3191</v>
      </c>
      <c r="F2000" s="204" t="s">
        <v>3192</v>
      </c>
      <c r="G2000" s="353" t="s">
        <v>580</v>
      </c>
      <c r="H2000" s="204" t="s">
        <v>566</v>
      </c>
      <c r="I2000" s="204" t="s">
        <v>3193</v>
      </c>
      <c r="J2000" s="204" t="s">
        <v>3194</v>
      </c>
      <c r="K2000" s="210">
        <v>861.4</v>
      </c>
      <c r="L2000" s="204" t="s">
        <v>285</v>
      </c>
      <c r="M2000" s="354" t="s">
        <v>582</v>
      </c>
      <c r="N2000" s="61" t="str">
        <f>IF(Tabela2[[#This Row],[Tipo]]="matriz",VLOOKUP(Tabela2[[#This Row],[N. de ordem]],Estatísticas!$A$66:$B$1048576,2,FALSE),"")</f>
        <v/>
      </c>
    </row>
    <row r="2001" spans="2:14" ht="121.5">
      <c r="B2001" s="352">
        <v>847</v>
      </c>
      <c r="C2001" s="204" t="s">
        <v>971</v>
      </c>
      <c r="D2001" s="204" t="s">
        <v>180</v>
      </c>
      <c r="E2001" s="204" t="s">
        <v>3195</v>
      </c>
      <c r="F2001" s="204" t="s">
        <v>3196</v>
      </c>
      <c r="G2001" s="353" t="s">
        <v>580</v>
      </c>
      <c r="H2001" s="204" t="s">
        <v>566</v>
      </c>
      <c r="I2001" s="204" t="s">
        <v>3197</v>
      </c>
      <c r="J2001" s="204" t="s">
        <v>3198</v>
      </c>
      <c r="K2001" s="210">
        <v>180</v>
      </c>
      <c r="L2001" s="204" t="s">
        <v>285</v>
      </c>
      <c r="M2001" s="354" t="s">
        <v>582</v>
      </c>
      <c r="N2001" s="61" t="str">
        <f>IF(Tabela2[[#This Row],[Tipo]]="matriz",VLOOKUP(Tabela2[[#This Row],[N. de ordem]],Estatísticas!$A$66:$B$1048576,2,FALSE),"")</f>
        <v/>
      </c>
    </row>
    <row r="2002" spans="2:14" ht="137.25">
      <c r="B2002" s="352">
        <v>848</v>
      </c>
      <c r="C2002" s="204" t="s">
        <v>587</v>
      </c>
      <c r="D2002" s="204" t="s">
        <v>122</v>
      </c>
      <c r="E2002" s="204" t="s">
        <v>3199</v>
      </c>
      <c r="F2002" s="204" t="s">
        <v>3200</v>
      </c>
      <c r="G2002" s="353" t="s">
        <v>580</v>
      </c>
      <c r="H2002" s="204" t="s">
        <v>566</v>
      </c>
      <c r="I2002" s="204" t="s">
        <v>3201</v>
      </c>
      <c r="J2002" s="204">
        <v>1</v>
      </c>
      <c r="K2002" s="210">
        <v>432</v>
      </c>
      <c r="L2002" s="204" t="s">
        <v>141</v>
      </c>
      <c r="M2002" s="354" t="s">
        <v>582</v>
      </c>
      <c r="N2002" s="61" t="str">
        <f>IF(Tabela2[[#This Row],[Tipo]]="matriz",VLOOKUP(Tabela2[[#This Row],[N. de ordem]],Estatísticas!$A$66:$B$1048576,2,FALSE),"")</f>
        <v/>
      </c>
    </row>
    <row r="2003" spans="2:14" ht="106.5">
      <c r="B2003" s="352">
        <v>849</v>
      </c>
      <c r="C2003" s="204" t="s">
        <v>587</v>
      </c>
      <c r="D2003" s="204" t="s">
        <v>122</v>
      </c>
      <c r="E2003" s="204" t="s">
        <v>3202</v>
      </c>
      <c r="F2003" s="204" t="s">
        <v>3203</v>
      </c>
      <c r="G2003" s="353" t="s">
        <v>580</v>
      </c>
      <c r="H2003" s="204" t="s">
        <v>566</v>
      </c>
      <c r="I2003" s="204" t="s">
        <v>3204</v>
      </c>
      <c r="J2003" s="204">
        <v>1</v>
      </c>
      <c r="K2003" s="210">
        <v>4560</v>
      </c>
      <c r="L2003" s="204" t="s">
        <v>141</v>
      </c>
      <c r="M2003" s="354" t="s">
        <v>582</v>
      </c>
      <c r="N2003" s="61" t="str">
        <f>IF(Tabela2[[#This Row],[Tipo]]="matriz",VLOOKUP(Tabela2[[#This Row],[N. de ordem]],Estatísticas!$A$66:$B$1048576,2,FALSE),"")</f>
        <v/>
      </c>
    </row>
    <row r="2004" spans="2:14" ht="137.25">
      <c r="B2004" s="352">
        <v>850</v>
      </c>
      <c r="C2004" s="204" t="s">
        <v>587</v>
      </c>
      <c r="D2004" s="204" t="s">
        <v>122</v>
      </c>
      <c r="E2004" s="204" t="s">
        <v>3205</v>
      </c>
      <c r="F2004" s="204" t="s">
        <v>3206</v>
      </c>
      <c r="G2004" s="353" t="s">
        <v>580</v>
      </c>
      <c r="H2004" s="204" t="s">
        <v>566</v>
      </c>
      <c r="I2004" s="204" t="s">
        <v>3207</v>
      </c>
      <c r="J2004" s="204">
        <v>1</v>
      </c>
      <c r="K2004" s="210">
        <v>34056</v>
      </c>
      <c r="L2004" s="204" t="s">
        <v>141</v>
      </c>
      <c r="M2004" s="354" t="s">
        <v>582</v>
      </c>
      <c r="N2004" s="61" t="str">
        <f>IF(Tabela2[[#This Row],[Tipo]]="matriz",VLOOKUP(Tabela2[[#This Row],[N. de ordem]],Estatísticas!$A$66:$B$1048576,2,FALSE),"")</f>
        <v/>
      </c>
    </row>
    <row r="2005" spans="2:14" ht="137.25">
      <c r="B2005" s="352">
        <v>851</v>
      </c>
      <c r="C2005" s="204" t="s">
        <v>2031</v>
      </c>
      <c r="D2005" s="204" t="s">
        <v>180</v>
      </c>
      <c r="E2005" s="204" t="s">
        <v>3208</v>
      </c>
      <c r="F2005" s="204" t="s">
        <v>3209</v>
      </c>
      <c r="G2005" s="353" t="s">
        <v>580</v>
      </c>
      <c r="H2005" s="204" t="s">
        <v>566</v>
      </c>
      <c r="I2005" s="204" t="s">
        <v>3210</v>
      </c>
      <c r="J2005" s="204">
        <v>4</v>
      </c>
      <c r="K2005" s="210">
        <v>63.96</v>
      </c>
      <c r="L2005" s="204" t="s">
        <v>285</v>
      </c>
      <c r="M2005" s="354" t="s">
        <v>582</v>
      </c>
      <c r="N2005" s="61" t="str">
        <f>IF(Tabela2[[#This Row],[Tipo]]="matriz",VLOOKUP(Tabela2[[#This Row],[N. de ordem]],Estatísticas!$A$66:$B$1048576,2,FALSE),"")</f>
        <v/>
      </c>
    </row>
    <row r="2006" spans="2:14" ht="183">
      <c r="B2006" s="352">
        <v>852</v>
      </c>
      <c r="C2006" s="204" t="s">
        <v>2031</v>
      </c>
      <c r="D2006" s="204" t="s">
        <v>180</v>
      </c>
      <c r="E2006" s="204" t="s">
        <v>3211</v>
      </c>
      <c r="F2006" s="204" t="s">
        <v>3212</v>
      </c>
      <c r="G2006" s="353" t="s">
        <v>580</v>
      </c>
      <c r="H2006" s="204" t="s">
        <v>566</v>
      </c>
      <c r="I2006" s="204" t="s">
        <v>3213</v>
      </c>
      <c r="J2006" s="204" t="s">
        <v>3214</v>
      </c>
      <c r="K2006" s="210">
        <v>1650</v>
      </c>
      <c r="L2006" s="204" t="s">
        <v>285</v>
      </c>
      <c r="M2006" s="354" t="s">
        <v>582</v>
      </c>
      <c r="N2006" s="61" t="str">
        <f>IF(Tabela2[[#This Row],[Tipo]]="matriz",VLOOKUP(Tabela2[[#This Row],[N. de ordem]],Estatísticas!$A$66:$B$1048576,2,FALSE),"")</f>
        <v/>
      </c>
    </row>
    <row r="2007" spans="2:14" ht="213">
      <c r="B2007" s="352">
        <v>853</v>
      </c>
      <c r="C2007" s="204" t="s">
        <v>1954</v>
      </c>
      <c r="D2007" s="204" t="s">
        <v>180</v>
      </c>
      <c r="E2007" s="204" t="s">
        <v>3215</v>
      </c>
      <c r="F2007" s="204" t="s">
        <v>3216</v>
      </c>
      <c r="G2007" s="353" t="s">
        <v>580</v>
      </c>
      <c r="H2007" s="204" t="s">
        <v>566</v>
      </c>
      <c r="I2007" s="204" t="s">
        <v>3217</v>
      </c>
      <c r="J2007" s="213" t="s">
        <v>3218</v>
      </c>
      <c r="K2007" s="214">
        <v>5802.75</v>
      </c>
      <c r="L2007" s="204" t="s">
        <v>112</v>
      </c>
      <c r="M2007" s="354" t="s">
        <v>582</v>
      </c>
      <c r="N2007" s="61" t="str">
        <f>IF(Tabela2[[#This Row],[Tipo]]="matriz",VLOOKUP(Tabela2[[#This Row],[N. de ordem]],Estatísticas!$A$66:$B$1048576,2,FALSE),"")</f>
        <v/>
      </c>
    </row>
    <row r="2008" spans="2:14" ht="106.5">
      <c r="B2008" s="352">
        <v>854</v>
      </c>
      <c r="C2008" s="204" t="s">
        <v>587</v>
      </c>
      <c r="D2008" s="204" t="s">
        <v>122</v>
      </c>
      <c r="E2008" s="204" t="s">
        <v>3219</v>
      </c>
      <c r="F2008" s="204" t="s">
        <v>3220</v>
      </c>
      <c r="G2008" s="353" t="s">
        <v>580</v>
      </c>
      <c r="H2008" s="204" t="s">
        <v>566</v>
      </c>
      <c r="I2008" s="204" t="s">
        <v>3221</v>
      </c>
      <c r="J2008" s="204">
        <v>1</v>
      </c>
      <c r="K2008" s="210">
        <v>64392</v>
      </c>
      <c r="L2008" s="204" t="s">
        <v>141</v>
      </c>
      <c r="M2008" s="354" t="s">
        <v>582</v>
      </c>
      <c r="N2008" s="61" t="str">
        <f>IF(Tabela2[[#This Row],[Tipo]]="matriz",VLOOKUP(Tabela2[[#This Row],[N. de ordem]],Estatísticas!$A$66:$B$1048576,2,FALSE),"")</f>
        <v/>
      </c>
    </row>
    <row r="2009" spans="2:14" ht="106.5">
      <c r="B2009" s="352">
        <v>855</v>
      </c>
      <c r="C2009" s="204" t="s">
        <v>1624</v>
      </c>
      <c r="D2009" s="204" t="s">
        <v>180</v>
      </c>
      <c r="E2009" s="204" t="s">
        <v>2814</v>
      </c>
      <c r="F2009" s="204" t="s">
        <v>3222</v>
      </c>
      <c r="G2009" s="353" t="s">
        <v>580</v>
      </c>
      <c r="H2009" s="204" t="s">
        <v>566</v>
      </c>
      <c r="I2009" s="204" t="s">
        <v>3223</v>
      </c>
      <c r="J2009" s="204">
        <v>11</v>
      </c>
      <c r="K2009" s="210">
        <v>4532</v>
      </c>
      <c r="L2009" s="204" t="s">
        <v>112</v>
      </c>
      <c r="M2009" s="354" t="s">
        <v>582</v>
      </c>
      <c r="N2009" s="61" t="str">
        <f>IF(Tabela2[[#This Row],[Tipo]]="matriz",VLOOKUP(Tabela2[[#This Row],[N. de ordem]],Estatísticas!$A$66:$B$1048576,2,FALSE),"")</f>
        <v/>
      </c>
    </row>
    <row r="2010" spans="2:14" ht="121.5">
      <c r="B2010" s="352">
        <v>856</v>
      </c>
      <c r="C2010" s="204" t="s">
        <v>875</v>
      </c>
      <c r="D2010" s="204" t="s">
        <v>180</v>
      </c>
      <c r="E2010" s="204" t="s">
        <v>3224</v>
      </c>
      <c r="F2010" s="204" t="s">
        <v>3225</v>
      </c>
      <c r="G2010" s="353" t="s">
        <v>580</v>
      </c>
      <c r="H2010" s="204" t="s">
        <v>566</v>
      </c>
      <c r="I2010" s="204" t="s">
        <v>3226</v>
      </c>
      <c r="J2010" s="204">
        <v>1500</v>
      </c>
      <c r="K2010" s="210">
        <v>1005</v>
      </c>
      <c r="L2010" s="204" t="s">
        <v>285</v>
      </c>
      <c r="M2010" s="354" t="s">
        <v>582</v>
      </c>
      <c r="N2010" s="61" t="str">
        <f>IF(Tabela2[[#This Row],[Tipo]]="matriz",VLOOKUP(Tabela2[[#This Row],[N. de ordem]],Estatísticas!$A$66:$B$1048576,2,FALSE),"")</f>
        <v/>
      </c>
    </row>
    <row r="2011" spans="2:14" ht="76.5">
      <c r="B2011" s="352">
        <v>857</v>
      </c>
      <c r="C2011" s="204" t="s">
        <v>1509</v>
      </c>
      <c r="D2011" s="204" t="s">
        <v>32</v>
      </c>
      <c r="E2011" s="204" t="s">
        <v>3227</v>
      </c>
      <c r="F2011" s="204" t="s">
        <v>3228</v>
      </c>
      <c r="G2011" s="353" t="s">
        <v>580</v>
      </c>
      <c r="H2011" s="204" t="s">
        <v>566</v>
      </c>
      <c r="I2011" s="204" t="s">
        <v>3229</v>
      </c>
      <c r="J2011" s="204" t="s">
        <v>3230</v>
      </c>
      <c r="K2011" s="210">
        <v>540</v>
      </c>
      <c r="L2011" s="204" t="s">
        <v>285</v>
      </c>
      <c r="M2011" s="354" t="s">
        <v>582</v>
      </c>
      <c r="N2011" s="61" t="str">
        <f>IF(Tabela2[[#This Row],[Tipo]]="matriz",VLOOKUP(Tabela2[[#This Row],[N. de ordem]],Estatísticas!$A$66:$B$1048576,2,FALSE),"")</f>
        <v/>
      </c>
    </row>
    <row r="2012" spans="2:14" ht="76.5">
      <c r="B2012" s="352">
        <v>858</v>
      </c>
      <c r="C2012" s="204" t="s">
        <v>892</v>
      </c>
      <c r="D2012" s="204" t="s">
        <v>180</v>
      </c>
      <c r="E2012" s="204" t="s">
        <v>3231</v>
      </c>
      <c r="F2012" s="204" t="s">
        <v>3232</v>
      </c>
      <c r="G2012" s="353" t="s">
        <v>580</v>
      </c>
      <c r="H2012" s="204" t="s">
        <v>566</v>
      </c>
      <c r="I2012" s="204" t="s">
        <v>3233</v>
      </c>
      <c r="J2012" s="204" t="s">
        <v>3234</v>
      </c>
      <c r="K2012" s="210">
        <v>545</v>
      </c>
      <c r="L2012" s="204" t="s">
        <v>285</v>
      </c>
      <c r="M2012" s="354" t="s">
        <v>582</v>
      </c>
      <c r="N2012" s="61" t="str">
        <f>IF(Tabela2[[#This Row],[Tipo]]="matriz",VLOOKUP(Tabela2[[#This Row],[N. de ordem]],Estatísticas!$A$66:$B$1048576,2,FALSE),"")</f>
        <v/>
      </c>
    </row>
    <row r="2013" spans="2:14" ht="137.25">
      <c r="B2013" s="352">
        <v>859</v>
      </c>
      <c r="C2013" s="204" t="s">
        <v>1608</v>
      </c>
      <c r="D2013" s="204" t="s">
        <v>180</v>
      </c>
      <c r="E2013" s="204" t="s">
        <v>3235</v>
      </c>
      <c r="F2013" s="204" t="s">
        <v>3236</v>
      </c>
      <c r="G2013" s="353" t="s">
        <v>580</v>
      </c>
      <c r="H2013" s="204" t="s">
        <v>566</v>
      </c>
      <c r="I2013" s="204" t="s">
        <v>3237</v>
      </c>
      <c r="J2013" s="204">
        <v>1</v>
      </c>
      <c r="K2013" s="210">
        <v>8320</v>
      </c>
      <c r="L2013" s="204" t="s">
        <v>141</v>
      </c>
      <c r="M2013" s="354" t="s">
        <v>582</v>
      </c>
      <c r="N2013" s="61" t="str">
        <f>IF(Tabela2[[#This Row],[Tipo]]="matriz",VLOOKUP(Tabela2[[#This Row],[N. de ordem]],Estatísticas!$A$66:$B$1048576,2,FALSE),"")</f>
        <v/>
      </c>
    </row>
    <row r="2014" spans="2:14" ht="409.6">
      <c r="B2014" s="352">
        <v>860</v>
      </c>
      <c r="C2014" s="204" t="s">
        <v>958</v>
      </c>
      <c r="D2014" s="204" t="s">
        <v>180</v>
      </c>
      <c r="E2014" s="204" t="s">
        <v>3238</v>
      </c>
      <c r="F2014" s="204" t="s">
        <v>3239</v>
      </c>
      <c r="G2014" s="353" t="s">
        <v>580</v>
      </c>
      <c r="H2014" s="204" t="s">
        <v>566</v>
      </c>
      <c r="I2014" s="204" t="s">
        <v>3240</v>
      </c>
      <c r="J2014" s="204" t="s">
        <v>3241</v>
      </c>
      <c r="K2014" s="210">
        <v>2317.6999999999998</v>
      </c>
      <c r="L2014" s="204" t="s">
        <v>112</v>
      </c>
      <c r="M2014" s="354" t="s">
        <v>582</v>
      </c>
      <c r="N2014" s="61" t="str">
        <f>IF(Tabela2[[#This Row],[Tipo]]="matriz",VLOOKUP(Tabela2[[#This Row],[N. de ordem]],Estatísticas!$A$66:$B$1048576,2,FALSE),"")</f>
        <v/>
      </c>
    </row>
    <row r="2015" spans="2:14" ht="60.75" hidden="1">
      <c r="B2015" s="352">
        <v>861</v>
      </c>
      <c r="C2015" s="204" t="s">
        <v>657</v>
      </c>
      <c r="D2015" s="204" t="s">
        <v>32</v>
      </c>
      <c r="E2015" s="204" t="s">
        <v>3242</v>
      </c>
      <c r="F2015" s="204"/>
      <c r="G2015" s="353" t="s">
        <v>589</v>
      </c>
      <c r="H2015" s="204" t="s">
        <v>2076</v>
      </c>
      <c r="I2015" s="204" t="s">
        <v>3243</v>
      </c>
      <c r="J2015" s="204">
        <v>2</v>
      </c>
      <c r="K2015" s="210">
        <v>14000</v>
      </c>
      <c r="L2015" s="204" t="s">
        <v>112</v>
      </c>
      <c r="M2015" s="354" t="s">
        <v>582</v>
      </c>
      <c r="N2015" s="61">
        <f>IF(Tabela2[[#This Row],[Tipo]]="matriz",VLOOKUP(Tabela2[[#This Row],[N. de ordem]],Estatísticas!$A$66:$B$1048576,2,FALSE),"")</f>
        <v>0</v>
      </c>
    </row>
    <row r="2016" spans="2:14" ht="91.5" hidden="1">
      <c r="B2016" s="352">
        <v>862</v>
      </c>
      <c r="C2016" s="204" t="s">
        <v>657</v>
      </c>
      <c r="D2016" s="204" t="s">
        <v>32</v>
      </c>
      <c r="E2016" s="204" t="s">
        <v>3244</v>
      </c>
      <c r="F2016" s="204" t="s">
        <v>735</v>
      </c>
      <c r="G2016" s="353" t="s">
        <v>589</v>
      </c>
      <c r="H2016" s="204" t="s">
        <v>2076</v>
      </c>
      <c r="I2016" s="204" t="s">
        <v>3245</v>
      </c>
      <c r="J2016" s="204">
        <v>1</v>
      </c>
      <c r="K2016" s="210">
        <v>61200</v>
      </c>
      <c r="L2016" s="204" t="s">
        <v>112</v>
      </c>
      <c r="M2016" s="354" t="s">
        <v>582</v>
      </c>
      <c r="N2016" s="61">
        <f>IF(Tabela2[[#This Row],[Tipo]]="matriz",VLOOKUP(Tabela2[[#This Row],[N. de ordem]],Estatísticas!$A$66:$B$1048576,2,FALSE),"")</f>
        <v>61200</v>
      </c>
    </row>
    <row r="2017" spans="2:14" ht="91.5" hidden="1">
      <c r="B2017" s="352">
        <v>862</v>
      </c>
      <c r="C2017" s="204" t="s">
        <v>657</v>
      </c>
      <c r="D2017" s="204" t="s">
        <v>32</v>
      </c>
      <c r="E2017" s="204" t="s">
        <v>3244</v>
      </c>
      <c r="F2017" s="204" t="s">
        <v>735</v>
      </c>
      <c r="G2017" s="353" t="s">
        <v>605</v>
      </c>
      <c r="H2017" s="204" t="s">
        <v>2076</v>
      </c>
      <c r="I2017" s="204" t="s">
        <v>3245</v>
      </c>
      <c r="J2017" s="204">
        <v>12</v>
      </c>
      <c r="K2017" s="210">
        <v>61200</v>
      </c>
      <c r="L2017" s="204" t="s">
        <v>112</v>
      </c>
      <c r="M2017" s="354" t="s">
        <v>582</v>
      </c>
      <c r="N2017" s="61" t="str">
        <f>IF(Tabela2[[#This Row],[Tipo]]="matriz",VLOOKUP(Tabela2[[#This Row],[N. de ordem]],Estatísticas!$A$66:$B$1048576,2,FALSE),"")</f>
        <v/>
      </c>
    </row>
    <row r="2018" spans="2:14" ht="198">
      <c r="B2018" s="352">
        <v>863</v>
      </c>
      <c r="C2018" s="204" t="s">
        <v>873</v>
      </c>
      <c r="D2018" s="204" t="s">
        <v>180</v>
      </c>
      <c r="E2018" s="204" t="s">
        <v>2792</v>
      </c>
      <c r="F2018" s="204" t="s">
        <v>3246</v>
      </c>
      <c r="G2018" s="353" t="s">
        <v>580</v>
      </c>
      <c r="H2018" s="204" t="s">
        <v>566</v>
      </c>
      <c r="I2018" s="204" t="s">
        <v>3247</v>
      </c>
      <c r="J2018" s="204">
        <v>1</v>
      </c>
      <c r="K2018" s="210">
        <v>200</v>
      </c>
      <c r="L2018" s="204" t="s">
        <v>112</v>
      </c>
      <c r="M2018" s="354" t="s">
        <v>582</v>
      </c>
      <c r="N2018" s="61" t="str">
        <f>IF(Tabela2[[#This Row],[Tipo]]="matriz",VLOOKUP(Tabela2[[#This Row],[N. de ordem]],Estatísticas!$A$66:$B$1048576,2,FALSE),"")</f>
        <v/>
      </c>
    </row>
    <row r="2019" spans="2:14" ht="198">
      <c r="B2019" s="352">
        <v>863</v>
      </c>
      <c r="C2019" s="204" t="s">
        <v>873</v>
      </c>
      <c r="D2019" s="204" t="s">
        <v>180</v>
      </c>
      <c r="E2019" s="204" t="s">
        <v>2792</v>
      </c>
      <c r="F2019" s="204" t="s">
        <v>3246</v>
      </c>
      <c r="G2019" s="353" t="s">
        <v>580</v>
      </c>
      <c r="H2019" s="204" t="s">
        <v>566</v>
      </c>
      <c r="I2019" s="204" t="s">
        <v>3247</v>
      </c>
      <c r="J2019" s="204">
        <v>1</v>
      </c>
      <c r="K2019" s="210">
        <v>200</v>
      </c>
      <c r="L2019" s="204" t="s">
        <v>112</v>
      </c>
      <c r="M2019" s="354" t="s">
        <v>582</v>
      </c>
      <c r="N2019" s="61" t="str">
        <f>IF(Tabela2[[#This Row],[Tipo]]="matriz",VLOOKUP(Tabela2[[#This Row],[N. de ordem]],Estatísticas!$A$66:$B$1048576,2,FALSE),"")</f>
        <v/>
      </c>
    </row>
    <row r="2020" spans="2:14" ht="198">
      <c r="B2020" s="352">
        <v>864</v>
      </c>
      <c r="C2020" s="204" t="s">
        <v>991</v>
      </c>
      <c r="D2020" s="204" t="s">
        <v>180</v>
      </c>
      <c r="E2020" s="204" t="s">
        <v>3248</v>
      </c>
      <c r="F2020" s="204" t="s">
        <v>3249</v>
      </c>
      <c r="G2020" s="353" t="s">
        <v>580</v>
      </c>
      <c r="H2020" s="204" t="s">
        <v>566</v>
      </c>
      <c r="I2020" s="204" t="s">
        <v>3250</v>
      </c>
      <c r="J2020" s="204">
        <v>2</v>
      </c>
      <c r="K2020" s="210">
        <v>70</v>
      </c>
      <c r="L2020" s="204" t="s">
        <v>285</v>
      </c>
      <c r="M2020" s="354" t="s">
        <v>582</v>
      </c>
      <c r="N2020" s="61" t="str">
        <f>IF(Tabela2[[#This Row],[Tipo]]="matriz",VLOOKUP(Tabela2[[#This Row],[N. de ordem]],Estatísticas!$A$66:$B$1048576,2,FALSE),"")</f>
        <v/>
      </c>
    </row>
    <row r="2021" spans="2:14" ht="167.25">
      <c r="B2021" s="352">
        <v>865</v>
      </c>
      <c r="C2021" s="204" t="s">
        <v>873</v>
      </c>
      <c r="D2021" s="204" t="s">
        <v>180</v>
      </c>
      <c r="E2021" s="204" t="s">
        <v>2792</v>
      </c>
      <c r="F2021" s="204" t="s">
        <v>3251</v>
      </c>
      <c r="G2021" s="353" t="s">
        <v>580</v>
      </c>
      <c r="H2021" s="204" t="s">
        <v>566</v>
      </c>
      <c r="I2021" s="204" t="s">
        <v>3252</v>
      </c>
      <c r="J2021" s="204">
        <v>1</v>
      </c>
      <c r="K2021" s="210">
        <v>200</v>
      </c>
      <c r="L2021" s="204" t="s">
        <v>112</v>
      </c>
      <c r="M2021" s="354" t="s">
        <v>582</v>
      </c>
      <c r="N2021" s="61" t="str">
        <f>IF(Tabela2[[#This Row],[Tipo]]="matriz",VLOOKUP(Tabela2[[#This Row],[N. de ordem]],Estatísticas!$A$66:$B$1048576,2,FALSE),"")</f>
        <v/>
      </c>
    </row>
    <row r="2022" spans="2:14" ht="137.25">
      <c r="B2022" s="352">
        <v>866</v>
      </c>
      <c r="C2022" s="204" t="s">
        <v>2031</v>
      </c>
      <c r="D2022" s="204" t="s">
        <v>180</v>
      </c>
      <c r="E2022" s="204" t="s">
        <v>3208</v>
      </c>
      <c r="F2022" s="204" t="s">
        <v>3253</v>
      </c>
      <c r="G2022" s="353" t="s">
        <v>580</v>
      </c>
      <c r="H2022" s="204" t="s">
        <v>566</v>
      </c>
      <c r="I2022" s="204" t="s">
        <v>3210</v>
      </c>
      <c r="J2022" s="204">
        <v>40</v>
      </c>
      <c r="K2022" s="210">
        <v>883.6</v>
      </c>
      <c r="L2022" s="204" t="s">
        <v>285</v>
      </c>
      <c r="M2022" s="354" t="s">
        <v>582</v>
      </c>
      <c r="N2022" s="61" t="str">
        <f>IF(Tabela2[[#This Row],[Tipo]]="matriz",VLOOKUP(Tabela2[[#This Row],[N. de ordem]],Estatísticas!$A$66:$B$1048576,2,FALSE),"")</f>
        <v/>
      </c>
    </row>
    <row r="2023" spans="2:14" ht="152.25">
      <c r="B2023" s="352">
        <v>867</v>
      </c>
      <c r="C2023" s="204" t="s">
        <v>2031</v>
      </c>
      <c r="D2023" s="204" t="s">
        <v>180</v>
      </c>
      <c r="E2023" s="204" t="s">
        <v>3254</v>
      </c>
      <c r="F2023" s="204" t="s">
        <v>3255</v>
      </c>
      <c r="G2023" s="353" t="s">
        <v>580</v>
      </c>
      <c r="H2023" s="204" t="s">
        <v>566</v>
      </c>
      <c r="I2023" s="204" t="s">
        <v>3256</v>
      </c>
      <c r="J2023" s="204" t="s">
        <v>3257</v>
      </c>
      <c r="K2023" s="210">
        <v>23900.28</v>
      </c>
      <c r="L2023" s="204" t="s">
        <v>285</v>
      </c>
      <c r="M2023" s="354" t="s">
        <v>582</v>
      </c>
      <c r="N2023" s="61" t="str">
        <f>IF(Tabela2[[#This Row],[Tipo]]="matriz",VLOOKUP(Tabela2[[#This Row],[N. de ordem]],Estatísticas!$A$66:$B$1048576,2,FALSE),"")</f>
        <v/>
      </c>
    </row>
    <row r="2024" spans="2:14" ht="137.25">
      <c r="B2024" s="352">
        <v>868</v>
      </c>
      <c r="C2024" s="204" t="s">
        <v>929</v>
      </c>
      <c r="D2024" s="204" t="s">
        <v>180</v>
      </c>
      <c r="E2024" s="204" t="s">
        <v>3258</v>
      </c>
      <c r="F2024" s="204" t="s">
        <v>3259</v>
      </c>
      <c r="G2024" s="353" t="s">
        <v>580</v>
      </c>
      <c r="H2024" s="204" t="s">
        <v>566</v>
      </c>
      <c r="I2024" s="204" t="s">
        <v>3260</v>
      </c>
      <c r="J2024" s="204" t="s">
        <v>3261</v>
      </c>
      <c r="K2024" s="210">
        <v>1075.92</v>
      </c>
      <c r="L2024" s="204" t="s">
        <v>141</v>
      </c>
      <c r="M2024" s="354" t="s">
        <v>582</v>
      </c>
      <c r="N2024" s="61" t="str">
        <f>IF(Tabela2[[#This Row],[Tipo]]="matriz",VLOOKUP(Tabela2[[#This Row],[N. de ordem]],Estatísticas!$A$66:$B$1048576,2,FALSE),"")</f>
        <v/>
      </c>
    </row>
    <row r="2025" spans="2:14" ht="121.5">
      <c r="B2025" s="352">
        <v>869</v>
      </c>
      <c r="C2025" s="204" t="s">
        <v>971</v>
      </c>
      <c r="D2025" s="204" t="s">
        <v>32</v>
      </c>
      <c r="E2025" s="204" t="s">
        <v>3262</v>
      </c>
      <c r="F2025" s="204" t="s">
        <v>3263</v>
      </c>
      <c r="G2025" s="353" t="s">
        <v>580</v>
      </c>
      <c r="H2025" s="204" t="s">
        <v>566</v>
      </c>
      <c r="I2025" s="204" t="s">
        <v>3264</v>
      </c>
      <c r="J2025" s="204" t="s">
        <v>3265</v>
      </c>
      <c r="K2025" s="210">
        <v>405</v>
      </c>
      <c r="L2025" s="204" t="s">
        <v>112</v>
      </c>
      <c r="M2025" s="354" t="s">
        <v>582</v>
      </c>
      <c r="N2025" s="61" t="str">
        <f>IF(Tabela2[[#This Row],[Tipo]]="matriz",VLOOKUP(Tabela2[[#This Row],[N. de ordem]],Estatísticas!$A$66:$B$1048576,2,FALSE),"")</f>
        <v/>
      </c>
    </row>
    <row r="2026" spans="2:14" ht="183">
      <c r="B2026" s="352">
        <v>870</v>
      </c>
      <c r="C2026" s="204" t="s">
        <v>892</v>
      </c>
      <c r="D2026" s="204" t="s">
        <v>180</v>
      </c>
      <c r="E2026" s="204" t="s">
        <v>2961</v>
      </c>
      <c r="F2026" s="204" t="s">
        <v>2942</v>
      </c>
      <c r="G2026" s="353" t="s">
        <v>580</v>
      </c>
      <c r="H2026" s="204" t="s">
        <v>566</v>
      </c>
      <c r="I2026" s="204" t="s">
        <v>3266</v>
      </c>
      <c r="J2026" s="204">
        <v>2</v>
      </c>
      <c r="K2026" s="210">
        <v>438</v>
      </c>
      <c r="L2026" s="204" t="s">
        <v>112</v>
      </c>
      <c r="M2026" s="354" t="s">
        <v>582</v>
      </c>
      <c r="N2026" s="61" t="str">
        <f>IF(Tabela2[[#This Row],[Tipo]]="matriz",VLOOKUP(Tabela2[[#This Row],[N. de ordem]],Estatísticas!$A$66:$B$1048576,2,FALSE),"")</f>
        <v/>
      </c>
    </row>
    <row r="2027" spans="2:14" ht="396.75">
      <c r="B2027" s="352">
        <v>871</v>
      </c>
      <c r="C2027" s="204" t="s">
        <v>914</v>
      </c>
      <c r="D2027" s="204" t="s">
        <v>180</v>
      </c>
      <c r="E2027" s="204" t="s">
        <v>3267</v>
      </c>
      <c r="F2027" s="204" t="s">
        <v>3268</v>
      </c>
      <c r="G2027" s="353" t="s">
        <v>580</v>
      </c>
      <c r="H2027" s="204" t="s">
        <v>566</v>
      </c>
      <c r="I2027" s="204" t="s">
        <v>3269</v>
      </c>
      <c r="J2027" s="204" t="s">
        <v>3270</v>
      </c>
      <c r="K2027" s="210">
        <v>3653</v>
      </c>
      <c r="L2027" s="204" t="s">
        <v>285</v>
      </c>
      <c r="M2027" s="354" t="s">
        <v>582</v>
      </c>
      <c r="N2027" s="61" t="str">
        <f>IF(Tabela2[[#This Row],[Tipo]]="matriz",VLOOKUP(Tabela2[[#This Row],[N. de ordem]],Estatísticas!$A$66:$B$1048576,2,FALSE),"")</f>
        <v/>
      </c>
    </row>
    <row r="2028" spans="2:14" ht="152.25">
      <c r="B2028" s="352">
        <v>872</v>
      </c>
      <c r="C2028" s="204" t="s">
        <v>1954</v>
      </c>
      <c r="D2028" s="204" t="s">
        <v>180</v>
      </c>
      <c r="E2028" s="204" t="s">
        <v>2797</v>
      </c>
      <c r="F2028" s="204" t="s">
        <v>3271</v>
      </c>
      <c r="G2028" s="353" t="s">
        <v>580</v>
      </c>
      <c r="H2028" s="204" t="s">
        <v>566</v>
      </c>
      <c r="I2028" s="204" t="s">
        <v>3272</v>
      </c>
      <c r="J2028" s="204">
        <v>9</v>
      </c>
      <c r="K2028" s="210">
        <v>2798.64</v>
      </c>
      <c r="L2028" s="204" t="s">
        <v>112</v>
      </c>
      <c r="M2028" s="354" t="s">
        <v>582</v>
      </c>
      <c r="N2028" s="61" t="str">
        <f>IF(Tabela2[[#This Row],[Tipo]]="matriz",VLOOKUP(Tabela2[[#This Row],[N. de ordem]],Estatísticas!$A$66:$B$1048576,2,FALSE),"")</f>
        <v/>
      </c>
    </row>
    <row r="2029" spans="2:14" ht="60.75">
      <c r="B2029" s="352">
        <v>873</v>
      </c>
      <c r="C2029" s="204" t="s">
        <v>587</v>
      </c>
      <c r="D2029" s="204" t="s">
        <v>122</v>
      </c>
      <c r="E2029" s="204" t="s">
        <v>3273</v>
      </c>
      <c r="F2029" s="204" t="s">
        <v>3274</v>
      </c>
      <c r="G2029" s="353" t="s">
        <v>580</v>
      </c>
      <c r="H2029" s="204" t="s">
        <v>566</v>
      </c>
      <c r="I2029" s="204" t="s">
        <v>3275</v>
      </c>
      <c r="J2029" s="204">
        <v>7</v>
      </c>
      <c r="K2029" s="210">
        <v>17500</v>
      </c>
      <c r="L2029" s="204" t="s">
        <v>285</v>
      </c>
      <c r="M2029" s="354" t="s">
        <v>582</v>
      </c>
      <c r="N2029" s="61" t="str">
        <f>IF(Tabela2[[#This Row],[Tipo]]="matriz",VLOOKUP(Tabela2[[#This Row],[N. de ordem]],Estatísticas!$A$66:$B$1048576,2,FALSE),"")</f>
        <v/>
      </c>
    </row>
    <row r="2030" spans="2:14" ht="152.25">
      <c r="B2030" s="352">
        <v>874</v>
      </c>
      <c r="C2030" s="204" t="s">
        <v>3151</v>
      </c>
      <c r="D2030" s="204" t="s">
        <v>180</v>
      </c>
      <c r="E2030" s="204" t="s">
        <v>3276</v>
      </c>
      <c r="F2030" s="204" t="s">
        <v>3277</v>
      </c>
      <c r="G2030" s="353" t="s">
        <v>580</v>
      </c>
      <c r="H2030" s="204" t="s">
        <v>566</v>
      </c>
      <c r="I2030" s="204" t="s">
        <v>3278</v>
      </c>
      <c r="J2030" s="204" t="s">
        <v>3279</v>
      </c>
      <c r="K2030" s="210">
        <v>4320</v>
      </c>
      <c r="L2030" s="204" t="s">
        <v>285</v>
      </c>
      <c r="M2030" s="354" t="s">
        <v>582</v>
      </c>
      <c r="N2030" s="61" t="str">
        <f>IF(Tabela2[[#This Row],[Tipo]]="matriz",VLOOKUP(Tabela2[[#This Row],[N. de ordem]],Estatísticas!$A$66:$B$1048576,2,FALSE),"")</f>
        <v/>
      </c>
    </row>
    <row r="2031" spans="2:14" ht="106.5">
      <c r="B2031" s="352">
        <v>875</v>
      </c>
      <c r="C2031" s="204" t="s">
        <v>892</v>
      </c>
      <c r="D2031" s="204" t="s">
        <v>180</v>
      </c>
      <c r="E2031" s="204" t="s">
        <v>2797</v>
      </c>
      <c r="F2031" s="204" t="s">
        <v>3280</v>
      </c>
      <c r="G2031" s="353" t="s">
        <v>580</v>
      </c>
      <c r="H2031" s="204" t="s">
        <v>566</v>
      </c>
      <c r="I2031" s="204" t="s">
        <v>3281</v>
      </c>
      <c r="J2031" s="204">
        <v>11</v>
      </c>
      <c r="K2031" s="210">
        <v>1760</v>
      </c>
      <c r="L2031" s="204" t="s">
        <v>112</v>
      </c>
      <c r="M2031" s="354" t="s">
        <v>582</v>
      </c>
      <c r="N2031" s="61" t="str">
        <f>IF(Tabela2[[#This Row],[Tipo]]="matriz",VLOOKUP(Tabela2[[#This Row],[N. de ordem]],Estatísticas!$A$66:$B$1048576,2,FALSE),"")</f>
        <v/>
      </c>
    </row>
    <row r="2032" spans="2:14" ht="409.6">
      <c r="B2032" s="352">
        <v>876</v>
      </c>
      <c r="C2032" s="204" t="s">
        <v>2951</v>
      </c>
      <c r="D2032" s="204" t="s">
        <v>180</v>
      </c>
      <c r="E2032" s="204" t="s">
        <v>3282</v>
      </c>
      <c r="F2032" s="204" t="s">
        <v>3283</v>
      </c>
      <c r="G2032" s="353" t="s">
        <v>580</v>
      </c>
      <c r="H2032" s="204" t="s">
        <v>566</v>
      </c>
      <c r="I2032" s="204" t="s">
        <v>3284</v>
      </c>
      <c r="J2032" s="204">
        <v>1</v>
      </c>
      <c r="K2032" s="210">
        <v>1700</v>
      </c>
      <c r="L2032" s="204" t="s">
        <v>141</v>
      </c>
      <c r="M2032" s="354" t="s">
        <v>582</v>
      </c>
      <c r="N2032" s="61" t="str">
        <f>IF(Tabela2[[#This Row],[Tipo]]="matriz",VLOOKUP(Tabela2[[#This Row],[N. de ordem]],Estatísticas!$A$66:$B$1048576,2,FALSE),"")</f>
        <v/>
      </c>
    </row>
    <row r="2033" spans="2:14" ht="275.25">
      <c r="B2033" s="352">
        <v>877</v>
      </c>
      <c r="C2033" s="204" t="s">
        <v>1954</v>
      </c>
      <c r="D2033" s="204" t="s">
        <v>658</v>
      </c>
      <c r="E2033" s="204" t="s">
        <v>3285</v>
      </c>
      <c r="F2033" s="204" t="s">
        <v>3286</v>
      </c>
      <c r="G2033" s="353" t="s">
        <v>580</v>
      </c>
      <c r="H2033" s="204" t="s">
        <v>566</v>
      </c>
      <c r="I2033" s="204" t="s">
        <v>3287</v>
      </c>
      <c r="J2033" s="204">
        <v>1</v>
      </c>
      <c r="K2033" s="210">
        <v>1200</v>
      </c>
      <c r="L2033" s="204" t="s">
        <v>285</v>
      </c>
      <c r="M2033" s="354" t="s">
        <v>582</v>
      </c>
      <c r="N2033" s="61" t="str">
        <f>IF(Tabela2[[#This Row],[Tipo]]="matriz",VLOOKUP(Tabela2[[#This Row],[N. de ordem]],Estatísticas!$A$66:$B$1048576,2,FALSE),"")</f>
        <v/>
      </c>
    </row>
    <row r="2034" spans="2:14" ht="229.5">
      <c r="B2034" s="352">
        <v>878</v>
      </c>
      <c r="C2034" s="204" t="s">
        <v>925</v>
      </c>
      <c r="D2034" s="204" t="s">
        <v>180</v>
      </c>
      <c r="E2034" s="204" t="s">
        <v>2797</v>
      </c>
      <c r="F2034" s="204" t="s">
        <v>3288</v>
      </c>
      <c r="G2034" s="353" t="s">
        <v>580</v>
      </c>
      <c r="H2034" s="204" t="s">
        <v>566</v>
      </c>
      <c r="I2034" s="204" t="s">
        <v>3289</v>
      </c>
      <c r="J2034" s="204">
        <v>9</v>
      </c>
      <c r="K2034" s="210">
        <v>1350</v>
      </c>
      <c r="L2034" s="204" t="s">
        <v>112</v>
      </c>
      <c r="M2034" s="354" t="s">
        <v>582</v>
      </c>
      <c r="N2034" s="61" t="str">
        <f>IF(Tabela2[[#This Row],[Tipo]]="matriz",VLOOKUP(Tabela2[[#This Row],[N. de ordem]],Estatísticas!$A$66:$B$1048576,2,FALSE),"")</f>
        <v/>
      </c>
    </row>
    <row r="2035" spans="2:14" ht="152.25">
      <c r="B2035" s="352">
        <v>879</v>
      </c>
      <c r="C2035" s="204" t="s">
        <v>587</v>
      </c>
      <c r="D2035" s="204" t="s">
        <v>122</v>
      </c>
      <c r="E2035" s="204" t="s">
        <v>3290</v>
      </c>
      <c r="F2035" s="204" t="s">
        <v>3291</v>
      </c>
      <c r="G2035" s="353" t="s">
        <v>580</v>
      </c>
      <c r="H2035" s="204" t="s">
        <v>566</v>
      </c>
      <c r="I2035" s="204" t="s">
        <v>3292</v>
      </c>
      <c r="J2035" s="204">
        <v>1</v>
      </c>
      <c r="K2035" s="210">
        <v>633.6</v>
      </c>
      <c r="L2035" s="204" t="s">
        <v>285</v>
      </c>
      <c r="M2035" s="354" t="s">
        <v>582</v>
      </c>
      <c r="N2035" s="61" t="str">
        <f>IF(Tabela2[[#This Row],[Tipo]]="matriz",VLOOKUP(Tabela2[[#This Row],[N. de ordem]],Estatísticas!$A$66:$B$1048576,2,FALSE),"")</f>
        <v/>
      </c>
    </row>
    <row r="2036" spans="2:14" ht="106.5">
      <c r="B2036" s="352">
        <v>880</v>
      </c>
      <c r="C2036" s="204" t="s">
        <v>587</v>
      </c>
      <c r="D2036" s="204" t="s">
        <v>122</v>
      </c>
      <c r="E2036" s="204" t="s">
        <v>3293</v>
      </c>
      <c r="F2036" s="204" t="s">
        <v>3294</v>
      </c>
      <c r="G2036" s="353" t="s">
        <v>580</v>
      </c>
      <c r="H2036" s="204" t="s">
        <v>566</v>
      </c>
      <c r="I2036" s="204" t="s">
        <v>3295</v>
      </c>
      <c r="J2036" s="204">
        <v>1</v>
      </c>
      <c r="K2036" s="210">
        <v>4433</v>
      </c>
      <c r="L2036" s="204" t="s">
        <v>285</v>
      </c>
      <c r="M2036" s="354" t="s">
        <v>582</v>
      </c>
      <c r="N2036" s="61" t="str">
        <f>IF(Tabela2[[#This Row],[Tipo]]="matriz",VLOOKUP(Tabela2[[#This Row],[N. de ordem]],Estatísticas!$A$66:$B$1048576,2,FALSE),"")</f>
        <v/>
      </c>
    </row>
    <row r="2037" spans="2:14" ht="106.5">
      <c r="B2037" s="352">
        <v>881</v>
      </c>
      <c r="C2037" s="204" t="s">
        <v>587</v>
      </c>
      <c r="D2037" s="204" t="s">
        <v>122</v>
      </c>
      <c r="E2037" s="204" t="s">
        <v>3296</v>
      </c>
      <c r="F2037" s="204" t="s">
        <v>3297</v>
      </c>
      <c r="G2037" s="353" t="s">
        <v>580</v>
      </c>
      <c r="H2037" s="204" t="s">
        <v>566</v>
      </c>
      <c r="I2037" s="204" t="s">
        <v>3298</v>
      </c>
      <c r="J2037" s="204">
        <v>1</v>
      </c>
      <c r="K2037" s="210">
        <v>4950</v>
      </c>
      <c r="L2037" s="204" t="s">
        <v>285</v>
      </c>
      <c r="M2037" s="354" t="s">
        <v>582</v>
      </c>
      <c r="N2037" s="61" t="str">
        <f>IF(Tabela2[[#This Row],[Tipo]]="matriz",VLOOKUP(Tabela2[[#This Row],[N. de ordem]],Estatísticas!$A$66:$B$1048576,2,FALSE),"")</f>
        <v/>
      </c>
    </row>
    <row r="2038" spans="2:14" ht="137.25">
      <c r="B2038" s="352">
        <v>882</v>
      </c>
      <c r="C2038" s="204" t="s">
        <v>930</v>
      </c>
      <c r="D2038" s="204" t="s">
        <v>290</v>
      </c>
      <c r="E2038" s="204" t="s">
        <v>3299</v>
      </c>
      <c r="F2038" s="204" t="s">
        <v>3300</v>
      </c>
      <c r="G2038" s="353" t="s">
        <v>580</v>
      </c>
      <c r="H2038" s="204" t="s">
        <v>566</v>
      </c>
      <c r="I2038" s="204" t="s">
        <v>3301</v>
      </c>
      <c r="J2038" s="204">
        <v>1</v>
      </c>
      <c r="K2038" s="210">
        <v>290</v>
      </c>
      <c r="L2038" s="204" t="s">
        <v>285</v>
      </c>
      <c r="M2038" s="354" t="s">
        <v>582</v>
      </c>
      <c r="N2038" s="61" t="str">
        <f>IF(Tabela2[[#This Row],[Tipo]]="matriz",VLOOKUP(Tabela2[[#This Row],[N. de ordem]],Estatísticas!$A$66:$B$1048576,2,FALSE),"")</f>
        <v/>
      </c>
    </row>
    <row r="2039" spans="2:14" ht="213">
      <c r="B2039" s="352">
        <v>883</v>
      </c>
      <c r="C2039" s="204" t="s">
        <v>914</v>
      </c>
      <c r="D2039" s="204" t="s">
        <v>32</v>
      </c>
      <c r="E2039" s="204" t="s">
        <v>3302</v>
      </c>
      <c r="F2039" s="204" t="s">
        <v>3303</v>
      </c>
      <c r="G2039" s="353" t="s">
        <v>580</v>
      </c>
      <c r="H2039" s="204" t="s">
        <v>566</v>
      </c>
      <c r="I2039" s="204" t="s">
        <v>3304</v>
      </c>
      <c r="J2039" s="204" t="s">
        <v>3305</v>
      </c>
      <c r="K2039" s="210">
        <v>830</v>
      </c>
      <c r="L2039" s="204" t="s">
        <v>285</v>
      </c>
      <c r="M2039" s="354" t="s">
        <v>582</v>
      </c>
      <c r="N2039" s="61" t="str">
        <f>IF(Tabela2[[#This Row],[Tipo]]="matriz",VLOOKUP(Tabela2[[#This Row],[N. de ordem]],Estatísticas!$A$66:$B$1048576,2,FALSE),"")</f>
        <v/>
      </c>
    </row>
    <row r="2040" spans="2:14" ht="152.25">
      <c r="B2040" s="352">
        <v>884</v>
      </c>
      <c r="C2040" s="204" t="s">
        <v>2031</v>
      </c>
      <c r="D2040" s="204" t="s">
        <v>180</v>
      </c>
      <c r="E2040" s="204" t="s">
        <v>3306</v>
      </c>
      <c r="F2040" s="204" t="s">
        <v>3307</v>
      </c>
      <c r="G2040" s="353" t="s">
        <v>580</v>
      </c>
      <c r="H2040" s="204" t="s">
        <v>566</v>
      </c>
      <c r="I2040" s="204" t="s">
        <v>3308</v>
      </c>
      <c r="J2040" s="204" t="s">
        <v>3309</v>
      </c>
      <c r="K2040" s="210">
        <v>3920</v>
      </c>
      <c r="L2040" s="204" t="s">
        <v>285</v>
      </c>
      <c r="M2040" s="354" t="s">
        <v>582</v>
      </c>
      <c r="N2040" s="61" t="str">
        <f>IF(Tabela2[[#This Row],[Tipo]]="matriz",VLOOKUP(Tabela2[[#This Row],[N. de ordem]],Estatísticas!$A$66:$B$1048576,2,FALSE),"")</f>
        <v/>
      </c>
    </row>
    <row r="2041" spans="2:14" ht="121.5">
      <c r="B2041" s="352">
        <v>885</v>
      </c>
      <c r="C2041" s="204" t="s">
        <v>1417</v>
      </c>
      <c r="D2041" s="204" t="s">
        <v>180</v>
      </c>
      <c r="E2041" s="204" t="s">
        <v>3310</v>
      </c>
      <c r="F2041" s="204" t="s">
        <v>3311</v>
      </c>
      <c r="G2041" s="353" t="s">
        <v>580</v>
      </c>
      <c r="H2041" s="204" t="s">
        <v>566</v>
      </c>
      <c r="I2041" s="204" t="s">
        <v>3312</v>
      </c>
      <c r="J2041" s="204">
        <v>2</v>
      </c>
      <c r="K2041" s="210">
        <v>1540.5</v>
      </c>
      <c r="L2041" s="204" t="s">
        <v>112</v>
      </c>
      <c r="M2041" s="354" t="s">
        <v>582</v>
      </c>
      <c r="N2041" s="61" t="str">
        <f>IF(Tabela2[[#This Row],[Tipo]]="matriz",VLOOKUP(Tabela2[[#This Row],[N. de ordem]],Estatísticas!$A$66:$B$1048576,2,FALSE),"")</f>
        <v/>
      </c>
    </row>
    <row r="2042" spans="2:14" ht="60.75">
      <c r="B2042" s="352">
        <v>886</v>
      </c>
      <c r="C2042" s="204" t="s">
        <v>2031</v>
      </c>
      <c r="D2042" s="204" t="s">
        <v>180</v>
      </c>
      <c r="E2042" s="204" t="s">
        <v>3313</v>
      </c>
      <c r="F2042" s="204" t="s">
        <v>3314</v>
      </c>
      <c r="G2042" s="353" t="s">
        <v>580</v>
      </c>
      <c r="H2042" s="204" t="s">
        <v>566</v>
      </c>
      <c r="I2042" s="204" t="s">
        <v>3315</v>
      </c>
      <c r="J2042" s="204">
        <v>4</v>
      </c>
      <c r="K2042" s="210">
        <v>851.7</v>
      </c>
      <c r="L2042" s="204" t="s">
        <v>285</v>
      </c>
      <c r="M2042" s="354" t="s">
        <v>582</v>
      </c>
      <c r="N2042" s="61" t="str">
        <f>IF(Tabela2[[#This Row],[Tipo]]="matriz",VLOOKUP(Tabela2[[#This Row],[N. de ordem]],Estatísticas!$A$66:$B$1048576,2,FALSE),"")</f>
        <v/>
      </c>
    </row>
    <row r="2043" spans="2:14" ht="213">
      <c r="B2043" s="352">
        <v>887</v>
      </c>
      <c r="C2043" s="204" t="s">
        <v>3316</v>
      </c>
      <c r="D2043" s="204" t="s">
        <v>280</v>
      </c>
      <c r="E2043" s="204" t="s">
        <v>3317</v>
      </c>
      <c r="F2043" s="204" t="s">
        <v>3318</v>
      </c>
      <c r="G2043" s="353" t="s">
        <v>580</v>
      </c>
      <c r="H2043" s="204" t="s">
        <v>566</v>
      </c>
      <c r="I2043" s="204" t="s">
        <v>3319</v>
      </c>
      <c r="J2043" s="213">
        <v>1</v>
      </c>
      <c r="K2043" s="214">
        <v>12583.55</v>
      </c>
      <c r="L2043" s="204" t="s">
        <v>141</v>
      </c>
      <c r="M2043" s="354" t="s">
        <v>582</v>
      </c>
      <c r="N2043" s="61" t="str">
        <f>IF(Tabela2[[#This Row],[Tipo]]="matriz",VLOOKUP(Tabela2[[#This Row],[N. de ordem]],Estatísticas!$A$66:$B$1048576,2,FALSE),"")</f>
        <v/>
      </c>
    </row>
    <row r="2044" spans="2:14" ht="91.5" hidden="1">
      <c r="B2044" s="352">
        <v>888</v>
      </c>
      <c r="C2044" s="353" t="s">
        <v>2637</v>
      </c>
      <c r="D2044" s="353" t="s">
        <v>32</v>
      </c>
      <c r="E2044" s="353" t="s">
        <v>3320</v>
      </c>
      <c r="F2044" s="353" t="s">
        <v>3321</v>
      </c>
      <c r="G2044" s="353" t="s">
        <v>589</v>
      </c>
      <c r="H2044" s="204" t="s">
        <v>2076</v>
      </c>
      <c r="I2044" s="353" t="s">
        <v>3245</v>
      </c>
      <c r="J2044" s="353">
        <v>1</v>
      </c>
      <c r="K2044" s="357">
        <v>12720</v>
      </c>
      <c r="L2044" s="353" t="s">
        <v>112</v>
      </c>
      <c r="M2044" s="354" t="s">
        <v>582</v>
      </c>
      <c r="N2044" s="210">
        <f>IF(Tabela2[[#This Row],[Tipo]]="matriz",VLOOKUP(Tabela2[[#This Row],[N. de ordem]],Estatísticas!$A$66:$B$1048576,2,FALSE),"")</f>
        <v>0</v>
      </c>
    </row>
    <row r="2045" spans="2:14" ht="106.5">
      <c r="B2045" s="352">
        <v>889</v>
      </c>
      <c r="C2045" s="204" t="s">
        <v>2031</v>
      </c>
      <c r="D2045" s="204" t="s">
        <v>180</v>
      </c>
      <c r="E2045" s="204" t="s">
        <v>3322</v>
      </c>
      <c r="F2045" s="204" t="s">
        <v>3323</v>
      </c>
      <c r="G2045" s="353" t="s">
        <v>580</v>
      </c>
      <c r="H2045" s="204" t="s">
        <v>566</v>
      </c>
      <c r="I2045" s="204" t="s">
        <v>3324</v>
      </c>
      <c r="J2045" s="204">
        <v>1</v>
      </c>
      <c r="K2045" s="210">
        <v>450</v>
      </c>
      <c r="L2045" s="204" t="s">
        <v>285</v>
      </c>
      <c r="M2045" s="354" t="s">
        <v>582</v>
      </c>
      <c r="N2045" s="61" t="str">
        <f>IF(Tabela2[[#This Row],[Tipo]]="matriz",VLOOKUP(Tabela2[[#This Row],[N. de ordem]],Estatísticas!$A$66:$B$1048576,2,FALSE),"")</f>
        <v/>
      </c>
    </row>
    <row r="2046" spans="2:14" ht="91.5">
      <c r="B2046" s="352">
        <v>890</v>
      </c>
      <c r="C2046" s="204" t="s">
        <v>587</v>
      </c>
      <c r="D2046" s="204" t="s">
        <v>122</v>
      </c>
      <c r="E2046" s="204" t="s">
        <v>3325</v>
      </c>
      <c r="F2046" s="204" t="s">
        <v>3326</v>
      </c>
      <c r="G2046" s="353" t="s">
        <v>580</v>
      </c>
      <c r="H2046" s="204" t="s">
        <v>566</v>
      </c>
      <c r="I2046" s="204" t="s">
        <v>3327</v>
      </c>
      <c r="J2046" s="204">
        <v>1</v>
      </c>
      <c r="K2046" s="210">
        <v>25000</v>
      </c>
      <c r="L2046" s="204" t="s">
        <v>141</v>
      </c>
      <c r="M2046" s="354" t="s">
        <v>582</v>
      </c>
      <c r="N2046" s="61" t="str">
        <f>IF(Tabela2[[#This Row],[Tipo]]="matriz",VLOOKUP(Tabela2[[#This Row],[N. de ordem]],Estatísticas!$A$66:$B$1048576,2,FALSE),"")</f>
        <v/>
      </c>
    </row>
    <row r="2047" spans="2:14" ht="198">
      <c r="B2047" s="352">
        <v>891</v>
      </c>
      <c r="C2047" s="204" t="s">
        <v>2031</v>
      </c>
      <c r="D2047" s="204" t="s">
        <v>180</v>
      </c>
      <c r="E2047" s="204" t="s">
        <v>3328</v>
      </c>
      <c r="F2047" s="204" t="s">
        <v>3329</v>
      </c>
      <c r="G2047" s="353" t="s">
        <v>580</v>
      </c>
      <c r="H2047" s="204" t="s">
        <v>566</v>
      </c>
      <c r="I2047" s="204" t="s">
        <v>3330</v>
      </c>
      <c r="J2047" s="204" t="s">
        <v>3331</v>
      </c>
      <c r="K2047" s="210">
        <v>16170</v>
      </c>
      <c r="L2047" s="204" t="s">
        <v>285</v>
      </c>
      <c r="M2047" s="354" t="s">
        <v>582</v>
      </c>
      <c r="N2047" s="61" t="str">
        <f>IF(Tabela2[[#This Row],[Tipo]]="matriz",VLOOKUP(Tabela2[[#This Row],[N. de ordem]],Estatísticas!$A$66:$B$1048576,2,FALSE),"")</f>
        <v/>
      </c>
    </row>
    <row r="2048" spans="2:14" ht="45.75">
      <c r="B2048" s="352">
        <v>892</v>
      </c>
      <c r="C2048" s="204" t="s">
        <v>986</v>
      </c>
      <c r="D2048" s="204" t="s">
        <v>180</v>
      </c>
      <c r="E2048" s="204" t="s">
        <v>3332</v>
      </c>
      <c r="F2048" s="204" t="s">
        <v>3333</v>
      </c>
      <c r="G2048" s="353" t="s">
        <v>580</v>
      </c>
      <c r="H2048" s="204" t="s">
        <v>566</v>
      </c>
      <c r="I2048" s="204" t="s">
        <v>3334</v>
      </c>
      <c r="J2048" s="204">
        <v>30</v>
      </c>
      <c r="K2048" s="210">
        <v>1287</v>
      </c>
      <c r="L2048" s="204" t="s">
        <v>141</v>
      </c>
      <c r="M2048" s="354" t="s">
        <v>582</v>
      </c>
      <c r="N2048" s="61" t="str">
        <f>IF(Tabela2[[#This Row],[Tipo]]="matriz",VLOOKUP(Tabela2[[#This Row],[N. de ordem]],Estatísticas!$A$66:$B$1048576,2,FALSE),"")</f>
        <v/>
      </c>
    </row>
    <row r="2049" spans="2:14" ht="167.25">
      <c r="B2049" s="352">
        <v>893</v>
      </c>
      <c r="C2049" s="204" t="s">
        <v>2031</v>
      </c>
      <c r="D2049" s="204" t="s">
        <v>180</v>
      </c>
      <c r="E2049" s="204" t="s">
        <v>3335</v>
      </c>
      <c r="F2049" s="204" t="s">
        <v>3336</v>
      </c>
      <c r="G2049" s="353" t="s">
        <v>580</v>
      </c>
      <c r="H2049" s="204" t="s">
        <v>566</v>
      </c>
      <c r="I2049" s="204" t="s">
        <v>3337</v>
      </c>
      <c r="J2049" s="204">
        <v>120</v>
      </c>
      <c r="K2049" s="210">
        <v>3108</v>
      </c>
      <c r="L2049" s="204" t="s">
        <v>285</v>
      </c>
      <c r="M2049" s="354" t="s">
        <v>582</v>
      </c>
      <c r="N2049" s="61" t="str">
        <f>IF(Tabela2[[#This Row],[Tipo]]="matriz",VLOOKUP(Tabela2[[#This Row],[N. de ordem]],Estatísticas!$A$66:$B$1048576,2,FALSE),"")</f>
        <v/>
      </c>
    </row>
    <row r="2050" spans="2:14" ht="244.5">
      <c r="B2050" s="352">
        <v>894</v>
      </c>
      <c r="C2050" s="204" t="s">
        <v>925</v>
      </c>
      <c r="D2050" s="204" t="s">
        <v>180</v>
      </c>
      <c r="E2050" s="204" t="s">
        <v>3338</v>
      </c>
      <c r="F2050" s="204" t="s">
        <v>3339</v>
      </c>
      <c r="G2050" s="353" t="s">
        <v>580</v>
      </c>
      <c r="H2050" s="204" t="s">
        <v>566</v>
      </c>
      <c r="I2050" s="204" t="s">
        <v>3340</v>
      </c>
      <c r="J2050" s="204">
        <v>2</v>
      </c>
      <c r="K2050" s="210">
        <v>1100</v>
      </c>
      <c r="L2050" s="204" t="s">
        <v>112</v>
      </c>
      <c r="M2050" s="354" t="s">
        <v>582</v>
      </c>
      <c r="N2050" s="61" t="str">
        <f>IF(Tabela2[[#This Row],[Tipo]]="matriz",VLOOKUP(Tabela2[[#This Row],[N. de ordem]],Estatísticas!$A$66:$B$1048576,2,FALSE),"")</f>
        <v/>
      </c>
    </row>
    <row r="2051" spans="2:14" ht="409.6">
      <c r="B2051" s="352">
        <v>895</v>
      </c>
      <c r="C2051" s="204" t="s">
        <v>929</v>
      </c>
      <c r="D2051" s="204" t="s">
        <v>180</v>
      </c>
      <c r="E2051" s="204" t="s">
        <v>3341</v>
      </c>
      <c r="F2051" s="204" t="s">
        <v>3342</v>
      </c>
      <c r="G2051" s="353" t="s">
        <v>580</v>
      </c>
      <c r="H2051" s="204" t="s">
        <v>566</v>
      </c>
      <c r="I2051" s="204" t="s">
        <v>3343</v>
      </c>
      <c r="J2051" s="204" t="s">
        <v>3344</v>
      </c>
      <c r="K2051" s="210">
        <v>6222</v>
      </c>
      <c r="L2051" s="204" t="s">
        <v>285</v>
      </c>
      <c r="M2051" s="354" t="s">
        <v>582</v>
      </c>
      <c r="N2051" s="61" t="str">
        <f>IF(Tabela2[[#This Row],[Tipo]]="matriz",VLOOKUP(Tabela2[[#This Row],[N. de ordem]],Estatísticas!$A$66:$B$1048576,2,FALSE),"")</f>
        <v/>
      </c>
    </row>
    <row r="2052" spans="2:14" ht="409.6">
      <c r="B2052" s="352">
        <v>896</v>
      </c>
      <c r="C2052" s="204" t="s">
        <v>1954</v>
      </c>
      <c r="D2052" s="204" t="s">
        <v>280</v>
      </c>
      <c r="E2052" s="204" t="s">
        <v>3345</v>
      </c>
      <c r="F2052" s="204" t="s">
        <v>3346</v>
      </c>
      <c r="G2052" s="353" t="s">
        <v>580</v>
      </c>
      <c r="H2052" s="204" t="s">
        <v>566</v>
      </c>
      <c r="I2052" s="204" t="s">
        <v>3347</v>
      </c>
      <c r="J2052" s="204" t="s">
        <v>3348</v>
      </c>
      <c r="K2052" s="210">
        <v>2538</v>
      </c>
      <c r="L2052" s="204" t="s">
        <v>141</v>
      </c>
      <c r="M2052" s="354" t="s">
        <v>582</v>
      </c>
      <c r="N2052" s="61" t="str">
        <f>IF(Tabela2[[#This Row],[Tipo]]="matriz",VLOOKUP(Tabela2[[#This Row],[N. de ordem]],Estatísticas!$A$66:$B$1048576,2,FALSE),"")</f>
        <v/>
      </c>
    </row>
    <row r="2053" spans="2:14" ht="198">
      <c r="B2053" s="352">
        <v>897</v>
      </c>
      <c r="C2053" s="204" t="s">
        <v>941</v>
      </c>
      <c r="D2053" s="204" t="s">
        <v>180</v>
      </c>
      <c r="E2053" s="204" t="s">
        <v>2814</v>
      </c>
      <c r="F2053" s="204" t="s">
        <v>3349</v>
      </c>
      <c r="G2053" s="353" t="s">
        <v>580</v>
      </c>
      <c r="H2053" s="204" t="s">
        <v>566</v>
      </c>
      <c r="I2053" s="204" t="s">
        <v>3350</v>
      </c>
      <c r="J2053" s="204">
        <v>9</v>
      </c>
      <c r="K2053" s="210">
        <v>1512</v>
      </c>
      <c r="L2053" s="204" t="s">
        <v>112</v>
      </c>
      <c r="M2053" s="354" t="s">
        <v>582</v>
      </c>
      <c r="N2053" s="61" t="str">
        <f>IF(Tabela2[[#This Row],[Tipo]]="matriz",VLOOKUP(Tabela2[[#This Row],[N. de ordem]],Estatísticas!$A$66:$B$1048576,2,FALSE),"")</f>
        <v/>
      </c>
    </row>
    <row r="2054" spans="2:14" ht="106.5">
      <c r="B2054" s="352">
        <v>898</v>
      </c>
      <c r="C2054" s="204" t="s">
        <v>1954</v>
      </c>
      <c r="D2054" s="204" t="s">
        <v>180</v>
      </c>
      <c r="E2054" s="204" t="s">
        <v>3351</v>
      </c>
      <c r="F2054" s="204" t="s">
        <v>3352</v>
      </c>
      <c r="G2054" s="353" t="s">
        <v>580</v>
      </c>
      <c r="H2054" s="204" t="s">
        <v>566</v>
      </c>
      <c r="I2054" s="204" t="s">
        <v>3353</v>
      </c>
      <c r="J2054" s="204">
        <v>1</v>
      </c>
      <c r="K2054" s="210">
        <v>450</v>
      </c>
      <c r="L2054" s="204" t="s">
        <v>285</v>
      </c>
      <c r="M2054" s="354" t="s">
        <v>582</v>
      </c>
      <c r="N2054" s="61" t="str">
        <f>IF(Tabela2[[#This Row],[Tipo]]="matriz",VLOOKUP(Tabela2[[#This Row],[N. de ordem]],Estatísticas!$A$66:$B$1048576,2,FALSE),"")</f>
        <v/>
      </c>
    </row>
    <row r="2055" spans="2:14" ht="137.25">
      <c r="B2055" s="352">
        <v>899</v>
      </c>
      <c r="C2055" s="204" t="s">
        <v>1608</v>
      </c>
      <c r="D2055" s="204" t="s">
        <v>180</v>
      </c>
      <c r="E2055" s="204" t="s">
        <v>3354</v>
      </c>
      <c r="F2055" s="204" t="s">
        <v>3355</v>
      </c>
      <c r="G2055" s="353" t="s">
        <v>580</v>
      </c>
      <c r="H2055" s="204" t="s">
        <v>566</v>
      </c>
      <c r="I2055" s="204" t="s">
        <v>3356</v>
      </c>
      <c r="J2055" s="204">
        <v>15</v>
      </c>
      <c r="K2055" s="210">
        <v>4500</v>
      </c>
      <c r="L2055" s="204" t="s">
        <v>112</v>
      </c>
      <c r="M2055" s="354" t="s">
        <v>582</v>
      </c>
      <c r="N2055" s="61" t="str">
        <f>IF(Tabela2[[#This Row],[Tipo]]="matriz",VLOOKUP(Tabela2[[#This Row],[N. de ordem]],Estatísticas!$A$66:$B$1048576,2,FALSE),"")</f>
        <v/>
      </c>
    </row>
    <row r="2056" spans="2:14" ht="121.5">
      <c r="B2056" s="352">
        <v>900</v>
      </c>
      <c r="C2056" s="204" t="s">
        <v>2031</v>
      </c>
      <c r="D2056" s="204" t="s">
        <v>180</v>
      </c>
      <c r="E2056" s="204" t="s">
        <v>3357</v>
      </c>
      <c r="F2056" s="204" t="s">
        <v>3358</v>
      </c>
      <c r="G2056" s="353" t="s">
        <v>580</v>
      </c>
      <c r="H2056" s="204" t="s">
        <v>566</v>
      </c>
      <c r="I2056" s="204" t="s">
        <v>3359</v>
      </c>
      <c r="J2056" s="204" t="s">
        <v>3360</v>
      </c>
      <c r="K2056" s="210">
        <v>1022.5</v>
      </c>
      <c r="L2056" s="204" t="s">
        <v>285</v>
      </c>
      <c r="M2056" s="354" t="s">
        <v>582</v>
      </c>
      <c r="N2056" s="61" t="str">
        <f>IF(Tabela2[[#This Row],[Tipo]]="matriz",VLOOKUP(Tabela2[[#This Row],[N. de ordem]],Estatísticas!$A$66:$B$1048576,2,FALSE),"")</f>
        <v/>
      </c>
    </row>
    <row r="2057" spans="2:14" ht="121.5">
      <c r="B2057" s="352">
        <v>901</v>
      </c>
      <c r="C2057" s="204" t="s">
        <v>587</v>
      </c>
      <c r="D2057" s="204" t="s">
        <v>122</v>
      </c>
      <c r="E2057" s="204" t="s">
        <v>3361</v>
      </c>
      <c r="F2057" s="204" t="s">
        <v>3362</v>
      </c>
      <c r="G2057" s="353" t="s">
        <v>580</v>
      </c>
      <c r="H2057" s="204" t="s">
        <v>566</v>
      </c>
      <c r="I2057" s="204" t="s">
        <v>3363</v>
      </c>
      <c r="J2057" s="204">
        <v>1</v>
      </c>
      <c r="K2057" s="210">
        <v>756</v>
      </c>
      <c r="L2057" s="204" t="s">
        <v>285</v>
      </c>
      <c r="M2057" s="354" t="s">
        <v>582</v>
      </c>
      <c r="N2057" s="61" t="str">
        <f>IF(Tabela2[[#This Row],[Tipo]]="matriz",VLOOKUP(Tabela2[[#This Row],[N. de ordem]],Estatísticas!$A$66:$B$1048576,2,FALSE),"")</f>
        <v/>
      </c>
    </row>
    <row r="2058" spans="2:14" ht="91.5">
      <c r="B2058" s="352">
        <v>902</v>
      </c>
      <c r="C2058" s="204" t="s">
        <v>2031</v>
      </c>
      <c r="D2058" s="204" t="s">
        <v>180</v>
      </c>
      <c r="E2058" s="204" t="s">
        <v>3364</v>
      </c>
      <c r="F2058" s="204" t="s">
        <v>3365</v>
      </c>
      <c r="G2058" s="353" t="s">
        <v>580</v>
      </c>
      <c r="H2058" s="204" t="s">
        <v>566</v>
      </c>
      <c r="I2058" s="204" t="s">
        <v>3366</v>
      </c>
      <c r="J2058" s="204" t="s">
        <v>3367</v>
      </c>
      <c r="K2058" s="210">
        <v>9886</v>
      </c>
      <c r="L2058" s="204" t="s">
        <v>285</v>
      </c>
      <c r="M2058" s="354" t="s">
        <v>582</v>
      </c>
      <c r="N2058" s="61" t="str">
        <f>IF(Tabela2[[#This Row],[Tipo]]="matriz",VLOOKUP(Tabela2[[#This Row],[N. de ordem]],Estatísticas!$A$66:$B$1048576,2,FALSE),"")</f>
        <v/>
      </c>
    </row>
    <row r="2059" spans="2:14" ht="167.25">
      <c r="B2059" s="352">
        <v>903</v>
      </c>
      <c r="C2059" s="204" t="s">
        <v>1447</v>
      </c>
      <c r="D2059" s="204" t="s">
        <v>180</v>
      </c>
      <c r="E2059" s="204" t="s">
        <v>3310</v>
      </c>
      <c r="F2059" s="204" t="s">
        <v>3368</v>
      </c>
      <c r="G2059" s="353" t="s">
        <v>580</v>
      </c>
      <c r="H2059" s="204" t="s">
        <v>566</v>
      </c>
      <c r="I2059" s="204" t="s">
        <v>3369</v>
      </c>
      <c r="J2059" s="204">
        <v>2</v>
      </c>
      <c r="K2059" s="210">
        <v>1547.54</v>
      </c>
      <c r="L2059" s="204" t="s">
        <v>112</v>
      </c>
      <c r="M2059" s="354" t="s">
        <v>582</v>
      </c>
      <c r="N2059" s="61" t="str">
        <f>IF(Tabela2[[#This Row],[Tipo]]="matriz",VLOOKUP(Tabela2[[#This Row],[N. de ordem]],Estatísticas!$A$66:$B$1048576,2,FALSE),"")</f>
        <v/>
      </c>
    </row>
    <row r="2060" spans="2:14" ht="183">
      <c r="B2060" s="352">
        <v>904</v>
      </c>
      <c r="C2060" s="204" t="s">
        <v>2637</v>
      </c>
      <c r="D2060" s="204" t="s">
        <v>32</v>
      </c>
      <c r="E2060" s="204" t="s">
        <v>3370</v>
      </c>
      <c r="F2060" s="204" t="s">
        <v>3371</v>
      </c>
      <c r="G2060" s="353" t="s">
        <v>580</v>
      </c>
      <c r="H2060" s="204" t="s">
        <v>566</v>
      </c>
      <c r="I2060" s="204" t="s">
        <v>3372</v>
      </c>
      <c r="J2060" s="204" t="s">
        <v>3373</v>
      </c>
      <c r="K2060" s="210">
        <v>2284</v>
      </c>
      <c r="L2060" s="204" t="s">
        <v>285</v>
      </c>
      <c r="M2060" s="354" t="s">
        <v>582</v>
      </c>
      <c r="N2060" s="61" t="str">
        <f>IF(Tabela2[[#This Row],[Tipo]]="matriz",VLOOKUP(Tabela2[[#This Row],[N. de ordem]],Estatísticas!$A$66:$B$1048576,2,FALSE),"")</f>
        <v/>
      </c>
    </row>
    <row r="2061" spans="2:14" ht="183">
      <c r="B2061" s="352">
        <v>905</v>
      </c>
      <c r="C2061" s="204" t="s">
        <v>3175</v>
      </c>
      <c r="D2061" s="204" t="s">
        <v>424</v>
      </c>
      <c r="E2061" s="204" t="s">
        <v>3374</v>
      </c>
      <c r="F2061" s="204" t="s">
        <v>3375</v>
      </c>
      <c r="G2061" s="353" t="s">
        <v>580</v>
      </c>
      <c r="H2061" s="204" t="s">
        <v>566</v>
      </c>
      <c r="I2061" s="204" t="s">
        <v>3376</v>
      </c>
      <c r="J2061" s="204">
        <v>40</v>
      </c>
      <c r="K2061" s="210">
        <v>7000</v>
      </c>
      <c r="L2061" s="204" t="s">
        <v>285</v>
      </c>
      <c r="M2061" s="354" t="s">
        <v>582</v>
      </c>
      <c r="N2061" s="61" t="str">
        <f>IF(Tabela2[[#This Row],[Tipo]]="matriz",VLOOKUP(Tabela2[[#This Row],[N. de ordem]],Estatísticas!$A$66:$B$1048576,2,FALSE),"")</f>
        <v/>
      </c>
    </row>
    <row r="2062" spans="2:14" ht="121.5">
      <c r="B2062" s="352">
        <v>906</v>
      </c>
      <c r="C2062" s="204" t="s">
        <v>700</v>
      </c>
      <c r="D2062" s="204" t="s">
        <v>180</v>
      </c>
      <c r="E2062" s="204" t="s">
        <v>3377</v>
      </c>
      <c r="F2062" s="204" t="s">
        <v>3378</v>
      </c>
      <c r="G2062" s="353" t="s">
        <v>580</v>
      </c>
      <c r="H2062" s="204" t="s">
        <v>566</v>
      </c>
      <c r="I2062" s="204" t="s">
        <v>3379</v>
      </c>
      <c r="J2062" s="204" t="s">
        <v>3380</v>
      </c>
      <c r="K2062" s="210">
        <v>2507</v>
      </c>
      <c r="L2062" s="204" t="s">
        <v>285</v>
      </c>
      <c r="M2062" s="354" t="s">
        <v>582</v>
      </c>
      <c r="N2062" s="61" t="str">
        <f>IF(Tabela2[[#This Row],[Tipo]]="matriz",VLOOKUP(Tabela2[[#This Row],[N. de ordem]],Estatísticas!$A$66:$B$1048576,2,FALSE),"")</f>
        <v/>
      </c>
    </row>
    <row r="2063" spans="2:14" ht="137.25">
      <c r="B2063" s="352">
        <v>907</v>
      </c>
      <c r="C2063" s="204" t="s">
        <v>700</v>
      </c>
      <c r="D2063" s="204" t="s">
        <v>180</v>
      </c>
      <c r="E2063" s="204" t="s">
        <v>3381</v>
      </c>
      <c r="F2063" s="204" t="s">
        <v>3382</v>
      </c>
      <c r="G2063" s="353" t="s">
        <v>580</v>
      </c>
      <c r="H2063" s="204" t="s">
        <v>566</v>
      </c>
      <c r="I2063" s="204" t="s">
        <v>3383</v>
      </c>
      <c r="J2063" s="204" t="s">
        <v>3384</v>
      </c>
      <c r="K2063" s="210">
        <v>2320.38</v>
      </c>
      <c r="L2063" s="204" t="s">
        <v>285</v>
      </c>
      <c r="M2063" s="354" t="s">
        <v>582</v>
      </c>
      <c r="N2063" s="61" t="str">
        <f>IF(Tabela2[[#This Row],[Tipo]]="matriz",VLOOKUP(Tabela2[[#This Row],[N. de ordem]],Estatísticas!$A$66:$B$1048576,2,FALSE),"")</f>
        <v/>
      </c>
    </row>
    <row r="2064" spans="2:14" ht="381.75">
      <c r="B2064" s="352">
        <v>908</v>
      </c>
      <c r="C2064" s="204" t="s">
        <v>941</v>
      </c>
      <c r="D2064" s="204" t="s">
        <v>180</v>
      </c>
      <c r="E2064" s="204" t="s">
        <v>2792</v>
      </c>
      <c r="F2064" s="204" t="s">
        <v>3385</v>
      </c>
      <c r="G2064" s="353" t="s">
        <v>580</v>
      </c>
      <c r="H2064" s="204" t="s">
        <v>566</v>
      </c>
      <c r="I2064" s="204" t="s">
        <v>3386</v>
      </c>
      <c r="J2064" s="204">
        <v>2</v>
      </c>
      <c r="K2064" s="210">
        <v>800</v>
      </c>
      <c r="L2064" s="204" t="s">
        <v>112</v>
      </c>
      <c r="M2064" s="354" t="s">
        <v>582</v>
      </c>
      <c r="N2064" s="61" t="str">
        <f>IF(Tabela2[[#This Row],[Tipo]]="matriz",VLOOKUP(Tabela2[[#This Row],[N. de ordem]],Estatísticas!$A$66:$B$1048576,2,FALSE),"")</f>
        <v/>
      </c>
    </row>
    <row r="2065" spans="2:14" ht="137.25">
      <c r="B2065" s="352">
        <v>909</v>
      </c>
      <c r="C2065" s="204" t="s">
        <v>918</v>
      </c>
      <c r="D2065" s="204" t="s">
        <v>180</v>
      </c>
      <c r="E2065" s="204" t="s">
        <v>3387</v>
      </c>
      <c r="F2065" s="204" t="s">
        <v>3388</v>
      </c>
      <c r="G2065" s="353" t="s">
        <v>580</v>
      </c>
      <c r="H2065" s="204" t="s">
        <v>566</v>
      </c>
      <c r="I2065" s="204" t="s">
        <v>3389</v>
      </c>
      <c r="J2065" s="204" t="s">
        <v>3390</v>
      </c>
      <c r="K2065" s="210">
        <v>922</v>
      </c>
      <c r="L2065" s="204" t="s">
        <v>285</v>
      </c>
      <c r="M2065" s="354" t="s">
        <v>582</v>
      </c>
      <c r="N2065" s="61" t="str">
        <f>IF(Tabela2[[#This Row],[Tipo]]="matriz",VLOOKUP(Tabela2[[#This Row],[N. de ordem]],Estatísticas!$A$66:$B$1048576,2,FALSE),"")</f>
        <v/>
      </c>
    </row>
    <row r="2066" spans="2:14" ht="137.25">
      <c r="B2066" s="352">
        <v>910</v>
      </c>
      <c r="C2066" s="204" t="s">
        <v>700</v>
      </c>
      <c r="D2066" s="204" t="s">
        <v>180</v>
      </c>
      <c r="E2066" s="204" t="s">
        <v>3391</v>
      </c>
      <c r="F2066" s="204" t="s">
        <v>3392</v>
      </c>
      <c r="G2066" s="353" t="s">
        <v>580</v>
      </c>
      <c r="H2066" s="204" t="s">
        <v>566</v>
      </c>
      <c r="I2066" s="204" t="s">
        <v>3393</v>
      </c>
      <c r="J2066" s="204">
        <v>100</v>
      </c>
      <c r="K2066" s="210">
        <v>900</v>
      </c>
      <c r="L2066" s="204" t="s">
        <v>285</v>
      </c>
      <c r="M2066" s="354" t="s">
        <v>582</v>
      </c>
      <c r="N2066" s="61" t="str">
        <f>IF(Tabela2[[#This Row],[Tipo]]="matriz",VLOOKUP(Tabela2[[#This Row],[N. de ordem]],Estatísticas!$A$66:$B$1048576,2,FALSE),"")</f>
        <v/>
      </c>
    </row>
    <row r="2067" spans="2:14" ht="259.5">
      <c r="B2067" s="352">
        <v>911</v>
      </c>
      <c r="C2067" s="204" t="s">
        <v>577</v>
      </c>
      <c r="D2067" s="204" t="s">
        <v>180</v>
      </c>
      <c r="E2067" s="204" t="s">
        <v>3394</v>
      </c>
      <c r="F2067" s="204" t="s">
        <v>3395</v>
      </c>
      <c r="G2067" s="353" t="s">
        <v>580</v>
      </c>
      <c r="H2067" s="204" t="s">
        <v>566</v>
      </c>
      <c r="I2067" s="204" t="s">
        <v>3396</v>
      </c>
      <c r="J2067" s="204">
        <v>25</v>
      </c>
      <c r="K2067" s="210">
        <v>612.5</v>
      </c>
      <c r="L2067" s="204" t="s">
        <v>112</v>
      </c>
      <c r="M2067" s="354" t="s">
        <v>582</v>
      </c>
      <c r="N2067" s="61" t="str">
        <f>IF(Tabela2[[#This Row],[Tipo]]="matriz",VLOOKUP(Tabela2[[#This Row],[N. de ordem]],Estatísticas!$A$66:$B$1048576,2,FALSE),"")</f>
        <v/>
      </c>
    </row>
    <row r="2068" spans="2:14" ht="213">
      <c r="B2068" s="352">
        <v>912</v>
      </c>
      <c r="C2068" s="204" t="s">
        <v>2031</v>
      </c>
      <c r="D2068" s="204" t="s">
        <v>180</v>
      </c>
      <c r="E2068" s="204" t="s">
        <v>3397</v>
      </c>
      <c r="F2068" s="204" t="s">
        <v>3398</v>
      </c>
      <c r="G2068" s="353" t="s">
        <v>580</v>
      </c>
      <c r="H2068" s="204" t="s">
        <v>566</v>
      </c>
      <c r="I2068" s="204" t="s">
        <v>3399</v>
      </c>
      <c r="J2068" s="204">
        <v>2</v>
      </c>
      <c r="K2068" s="210">
        <v>65492</v>
      </c>
      <c r="L2068" s="204" t="s">
        <v>285</v>
      </c>
      <c r="M2068" s="354" t="s">
        <v>582</v>
      </c>
      <c r="N2068" s="61" t="str">
        <f>IF(Tabela2[[#This Row],[Tipo]]="matriz",VLOOKUP(Tabela2[[#This Row],[N. de ordem]],Estatísticas!$A$66:$B$1048576,2,FALSE),"")</f>
        <v/>
      </c>
    </row>
    <row r="2069" spans="2:14" ht="213">
      <c r="B2069" s="352">
        <v>913</v>
      </c>
      <c r="C2069" s="204" t="s">
        <v>2031</v>
      </c>
      <c r="D2069" s="204" t="s">
        <v>180</v>
      </c>
      <c r="E2069" s="204" t="s">
        <v>3400</v>
      </c>
      <c r="F2069" s="204" t="s">
        <v>3401</v>
      </c>
      <c r="G2069" s="353" t="s">
        <v>580</v>
      </c>
      <c r="H2069" s="204" t="s">
        <v>566</v>
      </c>
      <c r="I2069" s="204" t="s">
        <v>3402</v>
      </c>
      <c r="J2069" s="204">
        <v>1</v>
      </c>
      <c r="K2069" s="210">
        <v>10724.8</v>
      </c>
      <c r="L2069" s="204" t="s">
        <v>285</v>
      </c>
      <c r="M2069" s="354" t="s">
        <v>582</v>
      </c>
      <c r="N2069" s="61" t="str">
        <f>IF(Tabela2[[#This Row],[Tipo]]="matriz",VLOOKUP(Tabela2[[#This Row],[N. de ordem]],Estatísticas!$A$66:$B$1048576,2,FALSE),"")</f>
        <v/>
      </c>
    </row>
    <row r="2070" spans="2:14" ht="106.5">
      <c r="B2070" s="352">
        <v>914</v>
      </c>
      <c r="C2070" s="204" t="s">
        <v>3107</v>
      </c>
      <c r="D2070" s="204" t="s">
        <v>234</v>
      </c>
      <c r="E2070" s="204" t="s">
        <v>3403</v>
      </c>
      <c r="F2070" s="204" t="s">
        <v>3404</v>
      </c>
      <c r="G2070" s="353" t="s">
        <v>580</v>
      </c>
      <c r="H2070" s="204" t="s">
        <v>566</v>
      </c>
      <c r="I2070" s="204" t="s">
        <v>3405</v>
      </c>
      <c r="J2070" s="204">
        <v>1</v>
      </c>
      <c r="K2070" s="210">
        <v>2400</v>
      </c>
      <c r="L2070" s="204" t="s">
        <v>285</v>
      </c>
      <c r="M2070" s="354" t="s">
        <v>582</v>
      </c>
      <c r="N2070" s="61" t="str">
        <f>IF(Tabela2[[#This Row],[Tipo]]="matriz",VLOOKUP(Tabela2[[#This Row],[N. de ordem]],Estatísticas!$A$66:$B$1048576,2,FALSE),"")</f>
        <v/>
      </c>
    </row>
    <row r="2071" spans="2:14" ht="183">
      <c r="B2071" s="352">
        <v>915</v>
      </c>
      <c r="C2071" s="204" t="s">
        <v>2031</v>
      </c>
      <c r="D2071" s="204" t="s">
        <v>180</v>
      </c>
      <c r="E2071" s="204" t="s">
        <v>3406</v>
      </c>
      <c r="F2071" s="204" t="s">
        <v>3407</v>
      </c>
      <c r="G2071" s="353" t="s">
        <v>580</v>
      </c>
      <c r="H2071" s="204" t="s">
        <v>566</v>
      </c>
      <c r="I2071" s="204" t="s">
        <v>3408</v>
      </c>
      <c r="J2071" s="213" t="s">
        <v>3409</v>
      </c>
      <c r="K2071" s="214">
        <v>542</v>
      </c>
      <c r="L2071" s="204" t="s">
        <v>285</v>
      </c>
      <c r="M2071" s="354" t="s">
        <v>582</v>
      </c>
      <c r="N2071" s="61" t="str">
        <f>IF(Tabela2[[#This Row],[Tipo]]="matriz",VLOOKUP(Tabela2[[#This Row],[N. de ordem]],Estatísticas!$A$66:$B$1048576,2,FALSE),"")</f>
        <v/>
      </c>
    </row>
    <row r="2072" spans="2:14" ht="45.75">
      <c r="B2072" s="352">
        <v>916</v>
      </c>
      <c r="C2072" s="204" t="s">
        <v>986</v>
      </c>
      <c r="D2072" s="204" t="s">
        <v>180</v>
      </c>
      <c r="E2072" s="204" t="s">
        <v>3410</v>
      </c>
      <c r="F2072" s="204" t="s">
        <v>3411</v>
      </c>
      <c r="G2072" s="353" t="s">
        <v>580</v>
      </c>
      <c r="H2072" s="204" t="s">
        <v>566</v>
      </c>
      <c r="I2072" s="204" t="s">
        <v>3412</v>
      </c>
      <c r="J2072" s="204">
        <v>10</v>
      </c>
      <c r="K2072" s="210">
        <v>267.35000000000002</v>
      </c>
      <c r="L2072" s="204" t="s">
        <v>285</v>
      </c>
      <c r="M2072" s="354" t="s">
        <v>582</v>
      </c>
      <c r="N2072" s="61" t="str">
        <f>IF(Tabela2[[#This Row],[Tipo]]="matriz",VLOOKUP(Tabela2[[#This Row],[N. de ordem]],Estatísticas!$A$66:$B$1048576,2,FALSE),"")</f>
        <v/>
      </c>
    </row>
    <row r="2073" spans="2:14" ht="60.75">
      <c r="B2073" s="352">
        <v>917</v>
      </c>
      <c r="C2073" s="204" t="s">
        <v>700</v>
      </c>
      <c r="D2073" s="204" t="s">
        <v>180</v>
      </c>
      <c r="E2073" s="204" t="s">
        <v>3413</v>
      </c>
      <c r="F2073" s="204" t="s">
        <v>3414</v>
      </c>
      <c r="G2073" s="353" t="s">
        <v>580</v>
      </c>
      <c r="H2073" s="204" t="s">
        <v>566</v>
      </c>
      <c r="I2073" s="204" t="s">
        <v>3415</v>
      </c>
      <c r="J2073" s="204" t="s">
        <v>3416</v>
      </c>
      <c r="K2073" s="210">
        <v>3710</v>
      </c>
      <c r="L2073" s="204" t="s">
        <v>112</v>
      </c>
      <c r="M2073" s="354" t="s">
        <v>582</v>
      </c>
      <c r="N2073" s="61" t="str">
        <f>IF(Tabela2[[#This Row],[Tipo]]="matriz",VLOOKUP(Tabela2[[#This Row],[N. de ordem]],Estatísticas!$A$66:$B$1048576,2,FALSE),"")</f>
        <v/>
      </c>
    </row>
    <row r="2074" spans="2:14" ht="183">
      <c r="B2074" s="352">
        <v>918</v>
      </c>
      <c r="C2074" s="204" t="s">
        <v>930</v>
      </c>
      <c r="D2074" s="204" t="s">
        <v>180</v>
      </c>
      <c r="E2074" s="204" t="s">
        <v>3417</v>
      </c>
      <c r="F2074" s="204" t="s">
        <v>3418</v>
      </c>
      <c r="G2074" s="353" t="s">
        <v>580</v>
      </c>
      <c r="H2074" s="204" t="s">
        <v>566</v>
      </c>
      <c r="I2074" s="204" t="s">
        <v>3419</v>
      </c>
      <c r="J2074" s="204">
        <v>44</v>
      </c>
      <c r="K2074" s="210">
        <v>10876.8</v>
      </c>
      <c r="L2074" s="204" t="s">
        <v>112</v>
      </c>
      <c r="M2074" s="354" t="s">
        <v>582</v>
      </c>
      <c r="N2074" s="61" t="str">
        <f>IF(Tabela2[[#This Row],[Tipo]]="matriz",VLOOKUP(Tabela2[[#This Row],[N. de ordem]],Estatísticas!$A$66:$B$1048576,2,FALSE),"")</f>
        <v/>
      </c>
    </row>
    <row r="2075" spans="2:14" ht="152.25">
      <c r="B2075" s="352">
        <v>919</v>
      </c>
      <c r="C2075" s="204" t="s">
        <v>918</v>
      </c>
      <c r="D2075" s="204" t="s">
        <v>180</v>
      </c>
      <c r="E2075" s="204" t="s">
        <v>3420</v>
      </c>
      <c r="F2075" s="204" t="s">
        <v>3421</v>
      </c>
      <c r="G2075" s="353" t="s">
        <v>580</v>
      </c>
      <c r="H2075" s="204" t="s">
        <v>566</v>
      </c>
      <c r="I2075" s="204" t="s">
        <v>3422</v>
      </c>
      <c r="J2075" s="204" t="s">
        <v>3423</v>
      </c>
      <c r="K2075" s="210">
        <v>4791.3599999999997</v>
      </c>
      <c r="L2075" s="204" t="s">
        <v>112</v>
      </c>
      <c r="M2075" s="354" t="s">
        <v>582</v>
      </c>
      <c r="N2075" s="61" t="str">
        <f>IF(Tabela2[[#This Row],[Tipo]]="matriz",VLOOKUP(Tabela2[[#This Row],[N. de ordem]],Estatísticas!$A$66:$B$1048576,2,FALSE),"")</f>
        <v/>
      </c>
    </row>
    <row r="2076" spans="2:14" ht="183">
      <c r="B2076" s="352">
        <v>920</v>
      </c>
      <c r="C2076" s="204" t="s">
        <v>2637</v>
      </c>
      <c r="D2076" s="204" t="s">
        <v>280</v>
      </c>
      <c r="E2076" s="204" t="s">
        <v>3424</v>
      </c>
      <c r="F2076" s="204" t="s">
        <v>3425</v>
      </c>
      <c r="G2076" s="353" t="s">
        <v>580</v>
      </c>
      <c r="H2076" s="204" t="s">
        <v>566</v>
      </c>
      <c r="I2076" s="204" t="s">
        <v>3426</v>
      </c>
      <c r="J2076" s="204">
        <v>2</v>
      </c>
      <c r="K2076" s="210">
        <v>221.29</v>
      </c>
      <c r="L2076" s="204" t="s">
        <v>285</v>
      </c>
      <c r="M2076" s="354" t="s">
        <v>582</v>
      </c>
      <c r="N2076" s="61" t="str">
        <f>IF(Tabela2[[#This Row],[Tipo]]="matriz",VLOOKUP(Tabela2[[#This Row],[N. de ordem]],Estatísticas!$A$66:$B$1048576,2,FALSE),"")</f>
        <v/>
      </c>
    </row>
    <row r="2077" spans="2:14" ht="229.5">
      <c r="B2077" s="352">
        <v>921</v>
      </c>
      <c r="C2077" s="204" t="s">
        <v>2637</v>
      </c>
      <c r="D2077" s="204" t="s">
        <v>32</v>
      </c>
      <c r="E2077" s="204" t="s">
        <v>3427</v>
      </c>
      <c r="F2077" s="204" t="s">
        <v>3428</v>
      </c>
      <c r="G2077" s="353" t="s">
        <v>580</v>
      </c>
      <c r="H2077" s="204" t="s">
        <v>566</v>
      </c>
      <c r="I2077" s="204" t="s">
        <v>3429</v>
      </c>
      <c r="J2077" s="204" t="s">
        <v>3430</v>
      </c>
      <c r="K2077" s="210">
        <v>1114.78</v>
      </c>
      <c r="L2077" s="204" t="s">
        <v>285</v>
      </c>
      <c r="M2077" s="354" t="s">
        <v>582</v>
      </c>
      <c r="N2077" s="61" t="str">
        <f>IF(Tabela2[[#This Row],[Tipo]]="matriz",VLOOKUP(Tabela2[[#This Row],[N. de ordem]],Estatísticas!$A$66:$B$1048576,2,FALSE),"")</f>
        <v/>
      </c>
    </row>
    <row r="2078" spans="2:14" ht="213">
      <c r="B2078" s="353">
        <v>922</v>
      </c>
      <c r="C2078" s="204" t="s">
        <v>3107</v>
      </c>
      <c r="D2078" s="204" t="s">
        <v>234</v>
      </c>
      <c r="E2078" s="204" t="s">
        <v>3431</v>
      </c>
      <c r="F2078" s="204" t="s">
        <v>3432</v>
      </c>
      <c r="G2078" s="353" t="s">
        <v>580</v>
      </c>
      <c r="H2078" s="204" t="s">
        <v>566</v>
      </c>
      <c r="I2078" s="204" t="s">
        <v>3433</v>
      </c>
      <c r="J2078" s="204">
        <v>1</v>
      </c>
      <c r="K2078" s="210">
        <v>2185.92</v>
      </c>
      <c r="L2078" s="204" t="s">
        <v>285</v>
      </c>
      <c r="M2078" s="353" t="s">
        <v>582</v>
      </c>
      <c r="N2078" s="61" t="str">
        <f>IF(Tabela2[[#This Row],[Tipo]]="matriz",VLOOKUP(Tabela2[[#This Row],[N. de ordem]],Estatísticas!$A$66:$B$1048576,2,FALSE),"")</f>
        <v/>
      </c>
    </row>
    <row r="2079" spans="2:14" ht="381.75">
      <c r="B2079" s="352">
        <v>923</v>
      </c>
      <c r="C2079" s="204" t="s">
        <v>881</v>
      </c>
      <c r="D2079" s="204" t="s">
        <v>180</v>
      </c>
      <c r="E2079" s="204" t="s">
        <v>3434</v>
      </c>
      <c r="F2079" s="204" t="s">
        <v>3435</v>
      </c>
      <c r="G2079" s="353" t="s">
        <v>580</v>
      </c>
      <c r="H2079" s="204" t="s">
        <v>566</v>
      </c>
      <c r="I2079" s="204" t="s">
        <v>3436</v>
      </c>
      <c r="J2079" s="204">
        <v>85</v>
      </c>
      <c r="K2079" s="210">
        <v>25500</v>
      </c>
      <c r="L2079" s="204" t="s">
        <v>112</v>
      </c>
      <c r="M2079" s="354" t="s">
        <v>582</v>
      </c>
      <c r="N2079" s="61" t="str">
        <f>IF(Tabela2[[#This Row],[Tipo]]="matriz",VLOOKUP(Tabela2[[#This Row],[N. de ordem]],Estatísticas!$A$66:$B$1048576,2,FALSE),"")</f>
        <v/>
      </c>
    </row>
    <row r="2080" spans="2:14" ht="381.75">
      <c r="B2080" s="352">
        <v>924</v>
      </c>
      <c r="C2080" s="204" t="s">
        <v>1857</v>
      </c>
      <c r="D2080" s="204" t="s">
        <v>32</v>
      </c>
      <c r="E2080" s="204" t="s">
        <v>3437</v>
      </c>
      <c r="F2080" s="204" t="s">
        <v>3438</v>
      </c>
      <c r="G2080" s="353" t="s">
        <v>580</v>
      </c>
      <c r="H2080" s="204" t="s">
        <v>566</v>
      </c>
      <c r="I2080" s="204" t="s">
        <v>3439</v>
      </c>
      <c r="J2080" s="204" t="s">
        <v>3440</v>
      </c>
      <c r="K2080" s="210">
        <v>3493.4</v>
      </c>
      <c r="L2080" s="204" t="s">
        <v>141</v>
      </c>
      <c r="M2080" s="354" t="s">
        <v>582</v>
      </c>
      <c r="N2080" s="61" t="str">
        <f>IF(Tabela2[[#This Row],[Tipo]]="matriz",VLOOKUP(Tabela2[[#This Row],[N. de ordem]],Estatísticas!$A$66:$B$1048576,2,FALSE),"")</f>
        <v/>
      </c>
    </row>
    <row r="2081" spans="2:14" ht="15">
      <c r="B2081" s="352">
        <v>925</v>
      </c>
      <c r="C2081" s="59" t="s">
        <v>1956</v>
      </c>
      <c r="D2081" s="59" t="s">
        <v>180</v>
      </c>
      <c r="E2081" s="59" t="s">
        <v>3441</v>
      </c>
      <c r="F2081" s="343" t="s">
        <v>3442</v>
      </c>
      <c r="G2081" s="59" t="s">
        <v>580</v>
      </c>
      <c r="H2081" s="59" t="s">
        <v>566</v>
      </c>
      <c r="I2081" s="59" t="s">
        <v>3443</v>
      </c>
      <c r="J2081" s="59">
        <v>4</v>
      </c>
      <c r="K2081" s="61">
        <v>679.6</v>
      </c>
      <c r="L2081" s="59" t="s">
        <v>285</v>
      </c>
      <c r="M2081" s="60" t="s">
        <v>582</v>
      </c>
      <c r="N2081" s="61" t="str">
        <f>IF(Tabela2[[#This Row],[Tipo]]="matriz",VLOOKUP(Tabela2[[#This Row],[N. de ordem]],Estatísticas!$A$66:$B$1048576,2,FALSE),"")</f>
        <v/>
      </c>
    </row>
    <row r="2082" spans="2:14" ht="15">
      <c r="B2082" s="352">
        <v>926</v>
      </c>
      <c r="C2082" s="59" t="s">
        <v>2637</v>
      </c>
      <c r="D2082" s="59" t="s">
        <v>32</v>
      </c>
      <c r="E2082" s="59" t="s">
        <v>3444</v>
      </c>
      <c r="F2082" s="59" t="s">
        <v>3445</v>
      </c>
      <c r="G2082" s="59" t="s">
        <v>580</v>
      </c>
      <c r="H2082" s="59" t="s">
        <v>566</v>
      </c>
      <c r="I2082" s="59" t="s">
        <v>3446</v>
      </c>
      <c r="J2082" s="59" t="s">
        <v>3447</v>
      </c>
      <c r="K2082" s="61">
        <v>1210</v>
      </c>
      <c r="L2082" s="59" t="s">
        <v>285</v>
      </c>
      <c r="M2082" s="60" t="s">
        <v>582</v>
      </c>
      <c r="N2082" s="61" t="str">
        <f>IF(Tabela2[[#This Row],[Tipo]]="matriz",VLOOKUP(Tabela2[[#This Row],[N. de ordem]],Estatísticas!$A$66:$B$1048576,2,FALSE),"")</f>
        <v/>
      </c>
    </row>
    <row r="2083" spans="2:14" ht="15">
      <c r="B2083" s="352">
        <v>927</v>
      </c>
      <c r="C2083" s="59" t="s">
        <v>2637</v>
      </c>
      <c r="D2083" s="59" t="s">
        <v>32</v>
      </c>
      <c r="E2083" s="59" t="s">
        <v>3448</v>
      </c>
      <c r="F2083" s="59" t="s">
        <v>3449</v>
      </c>
      <c r="G2083" s="59" t="s">
        <v>580</v>
      </c>
      <c r="H2083" s="59" t="s">
        <v>566</v>
      </c>
      <c r="I2083" s="59" t="s">
        <v>3450</v>
      </c>
      <c r="J2083" s="59">
        <v>1</v>
      </c>
      <c r="K2083" s="61">
        <v>8000</v>
      </c>
      <c r="L2083" s="59" t="s">
        <v>141</v>
      </c>
      <c r="M2083" s="60" t="s">
        <v>582</v>
      </c>
      <c r="N2083" s="61" t="str">
        <f>IF(Tabela2[[#This Row],[Tipo]]="matriz",VLOOKUP(Tabela2[[#This Row],[N. de ordem]],Estatísticas!$A$66:$B$1048576,2,FALSE),"")</f>
        <v/>
      </c>
    </row>
    <row r="2084" spans="2:14" ht="15">
      <c r="B2084" s="352">
        <v>928</v>
      </c>
      <c r="C2084" s="59" t="s">
        <v>587</v>
      </c>
      <c r="D2084" s="59" t="s">
        <v>122</v>
      </c>
      <c r="E2084" s="59" t="s">
        <v>3451</v>
      </c>
      <c r="F2084" s="59" t="s">
        <v>3452</v>
      </c>
      <c r="G2084" s="59" t="s">
        <v>580</v>
      </c>
      <c r="H2084" s="59" t="s">
        <v>566</v>
      </c>
      <c r="I2084" s="59" t="s">
        <v>3453</v>
      </c>
      <c r="J2084" s="59">
        <v>1</v>
      </c>
      <c r="K2084" s="61">
        <v>6024</v>
      </c>
      <c r="L2084" s="59" t="s">
        <v>285</v>
      </c>
      <c r="M2084" s="60" t="s">
        <v>582</v>
      </c>
      <c r="N2084" s="61" t="str">
        <f>IF(Tabela2[[#This Row],[Tipo]]="matriz",VLOOKUP(Tabela2[[#This Row],[N. de ordem]],Estatísticas!$A$66:$B$1048576,2,FALSE),"")</f>
        <v/>
      </c>
    </row>
    <row r="2085" spans="2:14" ht="137.25">
      <c r="B2085" s="352">
        <v>929</v>
      </c>
      <c r="C2085" s="204" t="s">
        <v>3107</v>
      </c>
      <c r="D2085" s="204" t="s">
        <v>234</v>
      </c>
      <c r="E2085" s="204" t="s">
        <v>3454</v>
      </c>
      <c r="F2085" s="204" t="s">
        <v>3455</v>
      </c>
      <c r="G2085" s="353" t="s">
        <v>580</v>
      </c>
      <c r="H2085" s="215" t="s">
        <v>566</v>
      </c>
      <c r="I2085" s="204" t="s">
        <v>3456</v>
      </c>
      <c r="J2085" s="213">
        <v>1</v>
      </c>
      <c r="K2085" s="214">
        <v>2400</v>
      </c>
      <c r="L2085" s="204" t="s">
        <v>285</v>
      </c>
      <c r="M2085" s="354" t="s">
        <v>582</v>
      </c>
      <c r="N2085" s="61" t="str">
        <f>IF(Tabela2[[#This Row],[Tipo]]="matriz",VLOOKUP(Tabela2[[#This Row],[N. de ordem]],Estatísticas!$A$66:$B$1048576,2,FALSE),"")</f>
        <v/>
      </c>
    </row>
    <row r="2086" spans="2:14" ht="152.25">
      <c r="B2086" s="352">
        <v>930</v>
      </c>
      <c r="C2086" s="204" t="s">
        <v>2031</v>
      </c>
      <c r="D2086" s="204" t="s">
        <v>180</v>
      </c>
      <c r="E2086" s="204" t="s">
        <v>3457</v>
      </c>
      <c r="F2086" s="204" t="s">
        <v>3458</v>
      </c>
      <c r="G2086" s="353" t="s">
        <v>580</v>
      </c>
      <c r="H2086" s="204" t="s">
        <v>566</v>
      </c>
      <c r="I2086" s="204" t="s">
        <v>3459</v>
      </c>
      <c r="J2086" s="204">
        <v>1</v>
      </c>
      <c r="K2086" s="210">
        <v>2200</v>
      </c>
      <c r="L2086" s="204" t="s">
        <v>285</v>
      </c>
      <c r="M2086" s="354" t="s">
        <v>582</v>
      </c>
      <c r="N2086" s="61" t="str">
        <f>IF(Tabela2[[#This Row],[Tipo]]="matriz",VLOOKUP(Tabela2[[#This Row],[N. de ordem]],Estatísticas!$A$66:$B$1048576,2,FALSE),"")</f>
        <v/>
      </c>
    </row>
    <row r="2087" spans="2:14" ht="381.75">
      <c r="B2087" s="352">
        <v>931</v>
      </c>
      <c r="C2087" s="204" t="s">
        <v>700</v>
      </c>
      <c r="D2087" s="204" t="s">
        <v>290</v>
      </c>
      <c r="E2087" s="204" t="s">
        <v>3460</v>
      </c>
      <c r="F2087" s="204" t="s">
        <v>3461</v>
      </c>
      <c r="G2087" s="353" t="s">
        <v>580</v>
      </c>
      <c r="H2087" s="204" t="s">
        <v>566</v>
      </c>
      <c r="I2087" s="204" t="s">
        <v>3462</v>
      </c>
      <c r="J2087" s="204">
        <v>1</v>
      </c>
      <c r="K2087" s="210">
        <v>7387.2</v>
      </c>
      <c r="L2087" s="204" t="s">
        <v>112</v>
      </c>
      <c r="M2087" s="354" t="s">
        <v>582</v>
      </c>
      <c r="N2087" s="61" t="str">
        <f>IF(Tabela2[[#This Row],[Tipo]]="matriz",VLOOKUP(Tabela2[[#This Row],[N. de ordem]],Estatísticas!$A$66:$B$1048576,2,FALSE),"")</f>
        <v/>
      </c>
    </row>
    <row r="2088" spans="2:14" ht="381.75">
      <c r="B2088" s="352">
        <v>932</v>
      </c>
      <c r="C2088" s="204" t="s">
        <v>999</v>
      </c>
      <c r="D2088" s="204" t="s">
        <v>290</v>
      </c>
      <c r="E2088" s="204" t="s">
        <v>3463</v>
      </c>
      <c r="F2088" s="204" t="s">
        <v>3461</v>
      </c>
      <c r="G2088" s="353" t="s">
        <v>580</v>
      </c>
      <c r="H2088" s="204" t="s">
        <v>566</v>
      </c>
      <c r="I2088" s="204" t="s">
        <v>3462</v>
      </c>
      <c r="J2088" s="204">
        <v>1</v>
      </c>
      <c r="K2088" s="210">
        <v>7430</v>
      </c>
      <c r="L2088" s="204" t="s">
        <v>112</v>
      </c>
      <c r="M2088" s="354" t="s">
        <v>582</v>
      </c>
      <c r="N2088" s="61" t="str">
        <f>IF(Tabela2[[#This Row],[Tipo]]="matriz",VLOOKUP(Tabela2[[#This Row],[N. de ordem]],Estatísticas!$A$66:$B$1048576,2,FALSE),"")</f>
        <v/>
      </c>
    </row>
    <row r="2089" spans="2:14" ht="381.75">
      <c r="B2089" s="352">
        <v>933</v>
      </c>
      <c r="C2089" s="204" t="s">
        <v>1124</v>
      </c>
      <c r="D2089" s="204" t="s">
        <v>290</v>
      </c>
      <c r="E2089" s="204" t="s">
        <v>3464</v>
      </c>
      <c r="F2089" s="204" t="s">
        <v>3461</v>
      </c>
      <c r="G2089" s="353" t="s">
        <v>580</v>
      </c>
      <c r="H2089" s="204" t="s">
        <v>566</v>
      </c>
      <c r="I2089" s="204" t="s">
        <v>3465</v>
      </c>
      <c r="J2089" s="204">
        <v>1</v>
      </c>
      <c r="K2089" s="210">
        <v>6920</v>
      </c>
      <c r="L2089" s="204" t="s">
        <v>112</v>
      </c>
      <c r="M2089" s="354" t="s">
        <v>582</v>
      </c>
      <c r="N2089" s="61" t="str">
        <f>IF(Tabela2[[#This Row],[Tipo]]="matriz",VLOOKUP(Tabela2[[#This Row],[N. de ordem]],Estatísticas!$A$66:$B$1048576,2,FALSE),"")</f>
        <v/>
      </c>
    </row>
    <row r="2090" spans="2:14" ht="381.75">
      <c r="B2090" s="352">
        <v>934</v>
      </c>
      <c r="C2090" s="204" t="s">
        <v>884</v>
      </c>
      <c r="D2090" s="204" t="s">
        <v>290</v>
      </c>
      <c r="E2090" s="204" t="s">
        <v>3466</v>
      </c>
      <c r="F2090" s="204" t="s">
        <v>3461</v>
      </c>
      <c r="G2090" s="353" t="s">
        <v>580</v>
      </c>
      <c r="H2090" s="215" t="s">
        <v>566</v>
      </c>
      <c r="I2090" s="204" t="s">
        <v>3465</v>
      </c>
      <c r="J2090" s="213">
        <v>1</v>
      </c>
      <c r="K2090" s="214">
        <v>8337</v>
      </c>
      <c r="L2090" s="204" t="s">
        <v>112</v>
      </c>
      <c r="M2090" s="354" t="s">
        <v>582</v>
      </c>
      <c r="N2090" s="61" t="str">
        <f>IF(Tabela2[[#This Row],[Tipo]]="matriz",VLOOKUP(Tabela2[[#This Row],[N. de ordem]],Estatísticas!$A$66:$B$1048576,2,FALSE),"")</f>
        <v/>
      </c>
    </row>
    <row r="2091" spans="2:14" ht="381.75">
      <c r="B2091" s="352">
        <v>935</v>
      </c>
      <c r="C2091" s="204" t="s">
        <v>1004</v>
      </c>
      <c r="D2091" s="204" t="s">
        <v>290</v>
      </c>
      <c r="E2091" s="204" t="s">
        <v>3467</v>
      </c>
      <c r="F2091" s="204" t="s">
        <v>3461</v>
      </c>
      <c r="G2091" s="353" t="s">
        <v>580</v>
      </c>
      <c r="H2091" s="204" t="s">
        <v>566</v>
      </c>
      <c r="I2091" s="204" t="s">
        <v>3465</v>
      </c>
      <c r="J2091" s="204">
        <v>1</v>
      </c>
      <c r="K2091" s="210">
        <v>5868.6</v>
      </c>
      <c r="L2091" s="204" t="s">
        <v>112</v>
      </c>
      <c r="M2091" s="354" t="s">
        <v>582</v>
      </c>
      <c r="N2091" s="61" t="str">
        <f>IF(Tabela2[[#This Row],[Tipo]]="matriz",VLOOKUP(Tabela2[[#This Row],[N. de ordem]],Estatísticas!$A$66:$B$1048576,2,FALSE),"")</f>
        <v/>
      </c>
    </row>
    <row r="2092" spans="2:14" ht="381.75">
      <c r="B2092" s="352">
        <v>936</v>
      </c>
      <c r="C2092" s="204" t="s">
        <v>918</v>
      </c>
      <c r="D2092" s="204" t="s">
        <v>290</v>
      </c>
      <c r="E2092" s="204" t="s">
        <v>3468</v>
      </c>
      <c r="F2092" s="204" t="s">
        <v>3461</v>
      </c>
      <c r="G2092" s="353" t="s">
        <v>580</v>
      </c>
      <c r="H2092" s="204" t="s">
        <v>566</v>
      </c>
      <c r="I2092" s="204" t="s">
        <v>3465</v>
      </c>
      <c r="J2092" s="204">
        <v>1</v>
      </c>
      <c r="K2092" s="210">
        <v>8410</v>
      </c>
      <c r="L2092" s="204" t="s">
        <v>112</v>
      </c>
      <c r="M2092" s="354" t="s">
        <v>582</v>
      </c>
      <c r="N2092" s="61" t="str">
        <f>IF(Tabela2[[#This Row],[Tipo]]="matriz",VLOOKUP(Tabela2[[#This Row],[N. de ordem]],Estatísticas!$A$66:$B$1048576,2,FALSE),"")</f>
        <v/>
      </c>
    </row>
    <row r="2093" spans="2:14" ht="381.75">
      <c r="B2093" s="352">
        <v>937</v>
      </c>
      <c r="C2093" s="204" t="s">
        <v>943</v>
      </c>
      <c r="D2093" s="204" t="s">
        <v>290</v>
      </c>
      <c r="E2093" s="204" t="s">
        <v>3469</v>
      </c>
      <c r="F2093" s="204" t="s">
        <v>3461</v>
      </c>
      <c r="G2093" s="353" t="s">
        <v>580</v>
      </c>
      <c r="H2093" s="204" t="s">
        <v>566</v>
      </c>
      <c r="I2093" s="204" t="s">
        <v>3465</v>
      </c>
      <c r="J2093" s="204">
        <v>1</v>
      </c>
      <c r="K2093" s="210">
        <v>8597</v>
      </c>
      <c r="L2093" s="204" t="s">
        <v>112</v>
      </c>
      <c r="M2093" s="354" t="s">
        <v>582</v>
      </c>
      <c r="N2093" s="61" t="str">
        <f>IF(Tabela2[[#This Row],[Tipo]]="matriz",VLOOKUP(Tabela2[[#This Row],[N. de ordem]],Estatísticas!$A$66:$B$1048576,2,FALSE),"")</f>
        <v/>
      </c>
    </row>
    <row r="2094" spans="2:14" ht="34.5" customHeight="1">
      <c r="B2094" s="352">
        <v>938</v>
      </c>
      <c r="C2094" s="204" t="s">
        <v>991</v>
      </c>
      <c r="D2094" s="204" t="s">
        <v>180</v>
      </c>
      <c r="E2094" s="204" t="s">
        <v>3470</v>
      </c>
      <c r="F2094" s="204" t="s">
        <v>3471</v>
      </c>
      <c r="G2094" s="353" t="s">
        <v>580</v>
      </c>
      <c r="H2094" s="204" t="s">
        <v>566</v>
      </c>
      <c r="I2094" s="204" t="s">
        <v>3472</v>
      </c>
      <c r="J2094" s="204">
        <v>3</v>
      </c>
      <c r="K2094" s="210">
        <v>495</v>
      </c>
      <c r="L2094" s="204" t="s">
        <v>285</v>
      </c>
      <c r="M2094" s="354" t="s">
        <v>582</v>
      </c>
      <c r="N2094" s="61" t="str">
        <f>IF(Tabela2[[#This Row],[Tipo]]="matriz",VLOOKUP(Tabela2[[#This Row],[N. de ordem]],Estatísticas!$A$66:$B$1048576,2,FALSE),"")</f>
        <v/>
      </c>
    </row>
    <row r="2095" spans="2:14" ht="31.5" customHeight="1">
      <c r="B2095" s="352">
        <v>939</v>
      </c>
      <c r="C2095" s="204" t="s">
        <v>918</v>
      </c>
      <c r="D2095" s="204" t="s">
        <v>180</v>
      </c>
      <c r="E2095" s="204" t="s">
        <v>3473</v>
      </c>
      <c r="F2095" s="204" t="s">
        <v>3474</v>
      </c>
      <c r="G2095" s="353" t="s">
        <v>580</v>
      </c>
      <c r="H2095" s="204" t="s">
        <v>566</v>
      </c>
      <c r="I2095" s="204" t="s">
        <v>3475</v>
      </c>
      <c r="J2095" s="204">
        <v>1</v>
      </c>
      <c r="K2095" s="210">
        <v>840</v>
      </c>
      <c r="L2095" s="204" t="s">
        <v>285</v>
      </c>
      <c r="M2095" s="354" t="s">
        <v>582</v>
      </c>
      <c r="N2095" s="61" t="str">
        <f>IF(Tabela2[[#This Row],[Tipo]]="matriz",VLOOKUP(Tabela2[[#This Row],[N. de ordem]],Estatísticas!$A$66:$B$1048576,2,FALSE),"")</f>
        <v/>
      </c>
    </row>
    <row r="2096" spans="2:14" ht="30.75" customHeight="1">
      <c r="B2096" s="352">
        <v>940</v>
      </c>
      <c r="C2096" s="204" t="s">
        <v>2031</v>
      </c>
      <c r="D2096" s="204" t="s">
        <v>180</v>
      </c>
      <c r="E2096" s="204" t="s">
        <v>3476</v>
      </c>
      <c r="F2096" s="204" t="s">
        <v>3477</v>
      </c>
      <c r="G2096" s="353" t="s">
        <v>580</v>
      </c>
      <c r="H2096" s="204" t="s">
        <v>566</v>
      </c>
      <c r="I2096" s="204" t="s">
        <v>3478</v>
      </c>
      <c r="J2096" s="204">
        <v>160</v>
      </c>
      <c r="K2096" s="210">
        <v>41600</v>
      </c>
      <c r="L2096" s="204" t="s">
        <v>141</v>
      </c>
      <c r="M2096" s="354" t="s">
        <v>582</v>
      </c>
      <c r="N2096" s="61" t="str">
        <f>IF(Tabela2[[#This Row],[Tipo]]="matriz",VLOOKUP(Tabela2[[#This Row],[N. de ordem]],Estatísticas!$A$66:$B$1048576,2,FALSE),"")</f>
        <v/>
      </c>
    </row>
    <row r="2097" spans="2:14" ht="152.25">
      <c r="B2097" s="352">
        <v>941</v>
      </c>
      <c r="C2097" s="204" t="s">
        <v>2031</v>
      </c>
      <c r="D2097" s="204" t="s">
        <v>180</v>
      </c>
      <c r="E2097" s="204" t="s">
        <v>3479</v>
      </c>
      <c r="F2097" s="204" t="s">
        <v>3480</v>
      </c>
      <c r="G2097" s="353" t="s">
        <v>580</v>
      </c>
      <c r="H2097" s="204" t="s">
        <v>566</v>
      </c>
      <c r="I2097" s="204" t="s">
        <v>3481</v>
      </c>
      <c r="J2097" s="204">
        <v>1</v>
      </c>
      <c r="K2097" s="210">
        <v>4569</v>
      </c>
      <c r="L2097" s="204" t="s">
        <v>285</v>
      </c>
      <c r="M2097" s="354" t="s">
        <v>582</v>
      </c>
      <c r="N2097" s="61" t="str">
        <f>IF(Tabela2[[#This Row],[Tipo]]="matriz",VLOOKUP(Tabela2[[#This Row],[N. de ordem]],Estatísticas!$A$66:$B$1048576,2,FALSE),"")</f>
        <v/>
      </c>
    </row>
    <row r="2098" spans="2:14" ht="45.75">
      <c r="B2098" s="352">
        <v>942</v>
      </c>
      <c r="C2098" s="204" t="s">
        <v>918</v>
      </c>
      <c r="D2098" s="204" t="s">
        <v>180</v>
      </c>
      <c r="E2098" s="213" t="s">
        <v>3482</v>
      </c>
      <c r="F2098" s="211" t="s">
        <v>3483</v>
      </c>
      <c r="G2098" s="353" t="s">
        <v>580</v>
      </c>
      <c r="H2098" s="204" t="s">
        <v>566</v>
      </c>
      <c r="I2098" s="215" t="s">
        <v>3484</v>
      </c>
      <c r="J2098" s="213">
        <v>13</v>
      </c>
      <c r="K2098" s="214">
        <v>355.42</v>
      </c>
      <c r="L2098" s="204" t="s">
        <v>285</v>
      </c>
      <c r="M2098" s="354" t="s">
        <v>582</v>
      </c>
      <c r="N2098" s="61" t="str">
        <f>IF(Tabela2[[#This Row],[Tipo]]="matriz",VLOOKUP(Tabela2[[#This Row],[N. de ordem]],Estatísticas!$A$66:$B$1048576,2,FALSE),"")</f>
        <v/>
      </c>
    </row>
    <row r="2099" spans="2:14" ht="244.5">
      <c r="B2099" s="352">
        <v>943</v>
      </c>
      <c r="C2099" s="204" t="s">
        <v>1608</v>
      </c>
      <c r="D2099" s="204" t="s">
        <v>180</v>
      </c>
      <c r="E2099" s="204" t="s">
        <v>2814</v>
      </c>
      <c r="F2099" s="204" t="s">
        <v>3485</v>
      </c>
      <c r="G2099" s="353" t="s">
        <v>580</v>
      </c>
      <c r="H2099" s="204" t="s">
        <v>566</v>
      </c>
      <c r="I2099" s="204" t="s">
        <v>3486</v>
      </c>
      <c r="J2099" s="204">
        <v>8</v>
      </c>
      <c r="K2099" s="210">
        <v>1344</v>
      </c>
      <c r="L2099" s="204" t="s">
        <v>112</v>
      </c>
      <c r="M2099" s="354" t="s">
        <v>582</v>
      </c>
      <c r="N2099" s="61" t="str">
        <f>IF(Tabela2[[#This Row],[Tipo]]="matriz",VLOOKUP(Tabela2[[#This Row],[N. de ordem]],Estatísticas!$A$66:$B$1048576,2,FALSE),"")</f>
        <v/>
      </c>
    </row>
    <row r="2100" spans="2:14" ht="106.5">
      <c r="B2100" s="352">
        <v>944</v>
      </c>
      <c r="C2100" s="204" t="s">
        <v>587</v>
      </c>
      <c r="D2100" s="204" t="s">
        <v>122</v>
      </c>
      <c r="E2100" s="204" t="s">
        <v>3487</v>
      </c>
      <c r="F2100" s="204" t="s">
        <v>3488</v>
      </c>
      <c r="G2100" s="353" t="s">
        <v>580</v>
      </c>
      <c r="H2100" s="204" t="s">
        <v>566</v>
      </c>
      <c r="I2100" s="204" t="s">
        <v>3489</v>
      </c>
      <c r="J2100" s="204">
        <v>1</v>
      </c>
      <c r="K2100" s="210">
        <v>6200</v>
      </c>
      <c r="L2100" s="204" t="s">
        <v>141</v>
      </c>
      <c r="M2100" s="354" t="s">
        <v>582</v>
      </c>
      <c r="N2100" s="61" t="str">
        <f>IF(Tabela2[[#This Row],[Tipo]]="matriz",VLOOKUP(Tabela2[[#This Row],[N. de ordem]],Estatísticas!$A$66:$B$1048576,2,FALSE),"")</f>
        <v/>
      </c>
    </row>
    <row r="2101" spans="2:14" ht="167.25">
      <c r="B2101" s="352">
        <v>945</v>
      </c>
      <c r="C2101" s="204" t="s">
        <v>929</v>
      </c>
      <c r="D2101" s="204" t="s">
        <v>290</v>
      </c>
      <c r="E2101" s="204" t="s">
        <v>3490</v>
      </c>
      <c r="F2101" s="204" t="s">
        <v>3491</v>
      </c>
      <c r="G2101" s="353" t="s">
        <v>580</v>
      </c>
      <c r="H2101" s="204" t="s">
        <v>566</v>
      </c>
      <c r="I2101" s="204" t="s">
        <v>3492</v>
      </c>
      <c r="J2101" s="204">
        <v>3</v>
      </c>
      <c r="K2101" s="210">
        <v>1167</v>
      </c>
      <c r="L2101" s="204" t="s">
        <v>285</v>
      </c>
      <c r="M2101" s="354" t="s">
        <v>582</v>
      </c>
      <c r="N2101" s="61" t="str">
        <f>IF(Tabela2[[#This Row],[Tipo]]="matriz",VLOOKUP(Tabela2[[#This Row],[N. de ordem]],Estatísticas!$A$66:$B$1048576,2,FALSE),"")</f>
        <v/>
      </c>
    </row>
    <row r="2102" spans="2:14" ht="121.5">
      <c r="B2102" s="352">
        <v>946</v>
      </c>
      <c r="C2102" s="204" t="s">
        <v>700</v>
      </c>
      <c r="D2102" s="204" t="s">
        <v>180</v>
      </c>
      <c r="E2102" s="204" t="s">
        <v>3493</v>
      </c>
      <c r="F2102" s="204" t="s">
        <v>3494</v>
      </c>
      <c r="G2102" s="353" t="s">
        <v>580</v>
      </c>
      <c r="H2102" s="204" t="s">
        <v>566</v>
      </c>
      <c r="I2102" s="204" t="s">
        <v>3495</v>
      </c>
      <c r="J2102" s="204" t="s">
        <v>3496</v>
      </c>
      <c r="K2102" s="210">
        <v>1989</v>
      </c>
      <c r="L2102" s="204" t="s">
        <v>285</v>
      </c>
      <c r="M2102" s="354" t="s">
        <v>582</v>
      </c>
      <c r="N2102" s="61" t="str">
        <f>IF(Tabela2[[#This Row],[Tipo]]="matriz",VLOOKUP(Tabela2[[#This Row],[N. de ordem]],Estatísticas!$A$66:$B$1048576,2,FALSE),"")</f>
        <v/>
      </c>
    </row>
    <row r="2103" spans="2:14" ht="60.75">
      <c r="B2103" s="352">
        <v>947</v>
      </c>
      <c r="C2103" s="204" t="s">
        <v>2637</v>
      </c>
      <c r="D2103" s="204" t="s">
        <v>280</v>
      </c>
      <c r="E2103" s="204" t="s">
        <v>3497</v>
      </c>
      <c r="F2103" s="204" t="s">
        <v>3498</v>
      </c>
      <c r="G2103" s="353" t="s">
        <v>580</v>
      </c>
      <c r="H2103" s="204" t="s">
        <v>566</v>
      </c>
      <c r="I2103" s="204" t="s">
        <v>3499</v>
      </c>
      <c r="J2103" s="204">
        <v>2</v>
      </c>
      <c r="K2103" s="210">
        <v>147.9</v>
      </c>
      <c r="L2103" s="204" t="s">
        <v>285</v>
      </c>
      <c r="M2103" s="354" t="s">
        <v>582</v>
      </c>
      <c r="N2103" s="61" t="str">
        <f>IF(Tabela2[[#This Row],[Tipo]]="matriz",VLOOKUP(Tabela2[[#This Row],[N. de ordem]],Estatísticas!$A$66:$B$1048576,2,FALSE),"")</f>
        <v/>
      </c>
    </row>
    <row r="2104" spans="2:14" ht="91.5">
      <c r="B2104" s="352">
        <v>948</v>
      </c>
      <c r="C2104" s="204" t="s">
        <v>866</v>
      </c>
      <c r="D2104" s="204" t="s">
        <v>180</v>
      </c>
      <c r="E2104" s="204" t="s">
        <v>3500</v>
      </c>
      <c r="F2104" s="204" t="s">
        <v>3501</v>
      </c>
      <c r="G2104" s="353" t="s">
        <v>580</v>
      </c>
      <c r="H2104" s="204" t="s">
        <v>566</v>
      </c>
      <c r="I2104" s="204" t="s">
        <v>3502</v>
      </c>
      <c r="J2104" s="204">
        <v>1</v>
      </c>
      <c r="K2104" s="210">
        <v>279</v>
      </c>
      <c r="L2104" s="204" t="s">
        <v>285</v>
      </c>
      <c r="M2104" s="354" t="s">
        <v>582</v>
      </c>
      <c r="N2104" s="61" t="str">
        <f>IF(Tabela2[[#This Row],[Tipo]]="matriz",VLOOKUP(Tabela2[[#This Row],[N. de ordem]],Estatísticas!$A$66:$B$1048576,2,FALSE),"")</f>
        <v/>
      </c>
    </row>
    <row r="2105" spans="2:14" ht="167.25">
      <c r="B2105" s="352">
        <v>949</v>
      </c>
      <c r="C2105" s="204" t="s">
        <v>2031</v>
      </c>
      <c r="D2105" s="204" t="s">
        <v>180</v>
      </c>
      <c r="E2105" s="204" t="s">
        <v>3503</v>
      </c>
      <c r="F2105" s="204" t="s">
        <v>3504</v>
      </c>
      <c r="G2105" s="353" t="s">
        <v>580</v>
      </c>
      <c r="H2105" s="204" t="s">
        <v>566</v>
      </c>
      <c r="I2105" s="204" t="s">
        <v>3505</v>
      </c>
      <c r="J2105" s="204">
        <v>5</v>
      </c>
      <c r="K2105" s="210">
        <v>1747.98</v>
      </c>
      <c r="L2105" s="204" t="s">
        <v>285</v>
      </c>
      <c r="M2105" s="354" t="s">
        <v>582</v>
      </c>
      <c r="N2105" s="61" t="str">
        <f>IF(Tabela2[[#This Row],[Tipo]]="matriz",VLOOKUP(Tabela2[[#This Row],[N. de ordem]],Estatísticas!$A$66:$B$1048576,2,FALSE),"")</f>
        <v/>
      </c>
    </row>
    <row r="2106" spans="2:14" ht="167.25">
      <c r="B2106" s="352">
        <v>950</v>
      </c>
      <c r="C2106" s="204" t="s">
        <v>929</v>
      </c>
      <c r="D2106" s="204" t="s">
        <v>180</v>
      </c>
      <c r="E2106" s="204" t="s">
        <v>3506</v>
      </c>
      <c r="F2106" s="204" t="s">
        <v>3507</v>
      </c>
      <c r="G2106" s="353" t="s">
        <v>580</v>
      </c>
      <c r="H2106" s="204" t="s">
        <v>566</v>
      </c>
      <c r="I2106" s="204" t="s">
        <v>3508</v>
      </c>
      <c r="J2106" s="204" t="s">
        <v>3509</v>
      </c>
      <c r="K2106" s="210">
        <v>217.45</v>
      </c>
      <c r="L2106" s="204" t="s">
        <v>285</v>
      </c>
      <c r="M2106" s="354" t="s">
        <v>582</v>
      </c>
      <c r="N2106" s="61" t="str">
        <f>IF(Tabela2[[#This Row],[Tipo]]="matriz",VLOOKUP(Tabela2[[#This Row],[N. de ordem]],Estatísticas!$A$66:$B$1048576,2,FALSE),"")</f>
        <v/>
      </c>
    </row>
    <row r="2107" spans="2:14" ht="167.25">
      <c r="B2107" s="352">
        <v>951</v>
      </c>
      <c r="C2107" s="204" t="s">
        <v>974</v>
      </c>
      <c r="D2107" s="204" t="s">
        <v>180</v>
      </c>
      <c r="E2107" s="204" t="s">
        <v>2814</v>
      </c>
      <c r="F2107" s="204" t="s">
        <v>3510</v>
      </c>
      <c r="G2107" s="353" t="s">
        <v>580</v>
      </c>
      <c r="H2107" s="204" t="s">
        <v>566</v>
      </c>
      <c r="I2107" s="204" t="s">
        <v>3511</v>
      </c>
      <c r="J2107" s="204">
        <v>18</v>
      </c>
      <c r="K2107" s="210">
        <v>5328</v>
      </c>
      <c r="L2107" s="204" t="s">
        <v>112</v>
      </c>
      <c r="M2107" s="354" t="s">
        <v>582</v>
      </c>
      <c r="N2107" s="61" t="str">
        <f>IF(Tabela2[[#This Row],[Tipo]]="matriz",VLOOKUP(Tabela2[[#This Row],[N. de ordem]],Estatísticas!$A$66:$B$1048576,2,FALSE),"")</f>
        <v/>
      </c>
    </row>
    <row r="2108" spans="2:14" ht="229.5">
      <c r="B2108" s="352">
        <v>952</v>
      </c>
      <c r="C2108" s="204" t="s">
        <v>1005</v>
      </c>
      <c r="D2108" s="204" t="s">
        <v>180</v>
      </c>
      <c r="E2108" s="204" t="s">
        <v>2814</v>
      </c>
      <c r="F2108" s="204" t="s">
        <v>3512</v>
      </c>
      <c r="G2108" s="353" t="s">
        <v>580</v>
      </c>
      <c r="H2108" s="204" t="s">
        <v>566</v>
      </c>
      <c r="I2108" s="204" t="s">
        <v>3513</v>
      </c>
      <c r="J2108" s="204">
        <v>16</v>
      </c>
      <c r="K2108" s="210">
        <v>3616</v>
      </c>
      <c r="L2108" s="204" t="s">
        <v>112</v>
      </c>
      <c r="M2108" s="354" t="s">
        <v>582</v>
      </c>
      <c r="N2108" s="61" t="str">
        <f>IF(Tabela2[[#This Row],[Tipo]]="matriz",VLOOKUP(Tabela2[[#This Row],[N. de ordem]],Estatísticas!$A$66:$B$1048576,2,FALSE),"")</f>
        <v/>
      </c>
    </row>
    <row r="2109" spans="2:14" ht="183">
      <c r="B2109" s="352">
        <v>953</v>
      </c>
      <c r="C2109" s="204" t="s">
        <v>2637</v>
      </c>
      <c r="D2109" s="204" t="s">
        <v>32</v>
      </c>
      <c r="E2109" s="204" t="s">
        <v>3514</v>
      </c>
      <c r="F2109" s="204" t="s">
        <v>3515</v>
      </c>
      <c r="G2109" s="353" t="s">
        <v>580</v>
      </c>
      <c r="H2109" s="204" t="s">
        <v>566</v>
      </c>
      <c r="I2109" s="204" t="s">
        <v>3516</v>
      </c>
      <c r="J2109" s="204" t="s">
        <v>3517</v>
      </c>
      <c r="K2109" s="210">
        <v>246.7</v>
      </c>
      <c r="L2109" s="204" t="s">
        <v>285</v>
      </c>
      <c r="M2109" s="354" t="s">
        <v>582</v>
      </c>
      <c r="N2109" s="61" t="str">
        <f>IF(Tabela2[[#This Row],[Tipo]]="matriz",VLOOKUP(Tabela2[[#This Row],[N. de ordem]],Estatísticas!$A$66:$B$1048576,2,FALSE),"")</f>
        <v/>
      </c>
    </row>
    <row r="2110" spans="2:14" ht="137.25">
      <c r="B2110" s="352">
        <v>954</v>
      </c>
      <c r="C2110" s="204" t="s">
        <v>923</v>
      </c>
      <c r="D2110" s="204" t="s">
        <v>180</v>
      </c>
      <c r="E2110" s="204" t="s">
        <v>3518</v>
      </c>
      <c r="F2110" s="204" t="s">
        <v>3519</v>
      </c>
      <c r="G2110" s="353" t="s">
        <v>580</v>
      </c>
      <c r="H2110" s="204" t="s">
        <v>566</v>
      </c>
      <c r="I2110" s="204" t="s">
        <v>3520</v>
      </c>
      <c r="J2110" s="204" t="s">
        <v>3521</v>
      </c>
      <c r="K2110" s="210">
        <v>588.95000000000005</v>
      </c>
      <c r="L2110" s="204" t="s">
        <v>285</v>
      </c>
      <c r="M2110" s="354" t="s">
        <v>582</v>
      </c>
      <c r="N2110" s="61" t="str">
        <f>IF(Tabela2[[#This Row],[Tipo]]="matriz",VLOOKUP(Tabela2[[#This Row],[N. de ordem]],Estatísticas!$A$66:$B$1048576,2,FALSE),"")</f>
        <v/>
      </c>
    </row>
    <row r="2111" spans="2:14" ht="121.5">
      <c r="B2111" s="352">
        <v>955</v>
      </c>
      <c r="C2111" s="204" t="s">
        <v>930</v>
      </c>
      <c r="D2111" s="204" t="s">
        <v>180</v>
      </c>
      <c r="E2111" s="204" t="s">
        <v>2961</v>
      </c>
      <c r="F2111" s="204" t="s">
        <v>3522</v>
      </c>
      <c r="G2111" s="353" t="s">
        <v>580</v>
      </c>
      <c r="H2111" s="204" t="s">
        <v>566</v>
      </c>
      <c r="I2111" s="204" t="s">
        <v>3523</v>
      </c>
      <c r="J2111" s="213">
        <v>22</v>
      </c>
      <c r="K2111" s="214">
        <v>5438.4</v>
      </c>
      <c r="L2111" s="204" t="s">
        <v>112</v>
      </c>
      <c r="M2111" s="354" t="s">
        <v>582</v>
      </c>
      <c r="N2111" s="61" t="str">
        <f>IF(Tabela2[[#This Row],[Tipo]]="matriz",VLOOKUP(Tabela2[[#This Row],[N. de ordem]],Estatísticas!$A$66:$B$1048576,2,FALSE),"")</f>
        <v/>
      </c>
    </row>
    <row r="2112" spans="2:14" ht="213">
      <c r="B2112" s="352">
        <v>956</v>
      </c>
      <c r="C2112" s="204" t="s">
        <v>873</v>
      </c>
      <c r="D2112" s="204" t="s">
        <v>180</v>
      </c>
      <c r="E2112" s="204" t="s">
        <v>2792</v>
      </c>
      <c r="F2112" s="204" t="s">
        <v>3524</v>
      </c>
      <c r="G2112" s="353" t="s">
        <v>580</v>
      </c>
      <c r="H2112" s="204" t="s">
        <v>566</v>
      </c>
      <c r="I2112" s="204" t="s">
        <v>3525</v>
      </c>
      <c r="J2112" s="213">
        <v>1</v>
      </c>
      <c r="K2112" s="214">
        <v>200</v>
      </c>
      <c r="L2112" s="204" t="s">
        <v>112</v>
      </c>
      <c r="M2112" s="354" t="s">
        <v>582</v>
      </c>
      <c r="N2112" s="61" t="str">
        <f>IF(Tabela2[[#This Row],[Tipo]]="matriz",VLOOKUP(Tabela2[[#This Row],[N. de ordem]],Estatísticas!$A$66:$B$1048576,2,FALSE),"")</f>
        <v/>
      </c>
    </row>
    <row r="2113" spans="2:14" ht="152.25">
      <c r="B2113" s="352">
        <v>957</v>
      </c>
      <c r="C2113" s="204" t="s">
        <v>2031</v>
      </c>
      <c r="D2113" s="204" t="s">
        <v>180</v>
      </c>
      <c r="E2113" s="204" t="s">
        <v>3526</v>
      </c>
      <c r="F2113" s="204" t="s">
        <v>3527</v>
      </c>
      <c r="G2113" s="353" t="s">
        <v>580</v>
      </c>
      <c r="H2113" s="204" t="s">
        <v>566</v>
      </c>
      <c r="I2113" s="204" t="s">
        <v>3528</v>
      </c>
      <c r="J2113" s="204" t="s">
        <v>3529</v>
      </c>
      <c r="K2113" s="210">
        <v>8740.66</v>
      </c>
      <c r="L2113" s="204" t="s">
        <v>285</v>
      </c>
      <c r="M2113" s="354" t="s">
        <v>582</v>
      </c>
      <c r="N2113" s="61" t="str">
        <f>IF(Tabela2[[#This Row],[Tipo]]="matriz",VLOOKUP(Tabela2[[#This Row],[N. de ordem]],Estatísticas!$A$66:$B$1048576,2,FALSE),"")</f>
        <v/>
      </c>
    </row>
    <row r="2114" spans="2:14" ht="45.75">
      <c r="B2114" s="352">
        <v>958</v>
      </c>
      <c r="C2114" s="204" t="s">
        <v>935</v>
      </c>
      <c r="D2114" s="204" t="s">
        <v>180</v>
      </c>
      <c r="E2114" s="204" t="s">
        <v>3530</v>
      </c>
      <c r="F2114" s="204" t="s">
        <v>3531</v>
      </c>
      <c r="G2114" s="353" t="s">
        <v>580</v>
      </c>
      <c r="H2114" s="204" t="s">
        <v>566</v>
      </c>
      <c r="I2114" s="204" t="s">
        <v>3532</v>
      </c>
      <c r="J2114" s="204">
        <v>1</v>
      </c>
      <c r="K2114" s="210">
        <v>800</v>
      </c>
      <c r="L2114" s="204" t="s">
        <v>285</v>
      </c>
      <c r="M2114" s="354" t="s">
        <v>582</v>
      </c>
      <c r="N2114" s="61" t="str">
        <f>IF(Tabela2[[#This Row],[Tipo]]="matriz",VLOOKUP(Tabela2[[#This Row],[N. de ordem]],Estatísticas!$A$66:$B$1048576,2,FALSE),"")</f>
        <v/>
      </c>
    </row>
    <row r="2115" spans="2:14" ht="167.25">
      <c r="B2115" s="352">
        <v>959</v>
      </c>
      <c r="C2115" s="204" t="s">
        <v>2031</v>
      </c>
      <c r="D2115" s="204" t="s">
        <v>180</v>
      </c>
      <c r="E2115" s="204" t="s">
        <v>3533</v>
      </c>
      <c r="F2115" s="204" t="s">
        <v>3534</v>
      </c>
      <c r="G2115" s="353" t="s">
        <v>580</v>
      </c>
      <c r="H2115" s="204" t="s">
        <v>566</v>
      </c>
      <c r="I2115" s="204" t="s">
        <v>3535</v>
      </c>
      <c r="J2115" s="204" t="s">
        <v>3536</v>
      </c>
      <c r="K2115" s="210">
        <v>1755</v>
      </c>
      <c r="L2115" s="204" t="s">
        <v>285</v>
      </c>
      <c r="M2115" s="354" t="s">
        <v>582</v>
      </c>
      <c r="N2115" s="61" t="str">
        <f>IF(Tabela2[[#This Row],[Tipo]]="matriz",VLOOKUP(Tabela2[[#This Row],[N. de ordem]],Estatísticas!$A$66:$B$1048576,2,FALSE),"")</f>
        <v/>
      </c>
    </row>
    <row r="2116" spans="2:14" ht="137.25">
      <c r="B2116" s="352">
        <v>960</v>
      </c>
      <c r="C2116" s="204" t="s">
        <v>2637</v>
      </c>
      <c r="D2116" s="204" t="s">
        <v>32</v>
      </c>
      <c r="E2116" s="204" t="s">
        <v>3537</v>
      </c>
      <c r="F2116" s="204" t="s">
        <v>3538</v>
      </c>
      <c r="G2116" s="353" t="s">
        <v>580</v>
      </c>
      <c r="H2116" s="204" t="s">
        <v>566</v>
      </c>
      <c r="I2116" s="204" t="s">
        <v>3539</v>
      </c>
      <c r="J2116" s="204" t="s">
        <v>3540</v>
      </c>
      <c r="K2116" s="210">
        <v>2637.52</v>
      </c>
      <c r="L2116" s="204" t="s">
        <v>141</v>
      </c>
      <c r="M2116" s="354" t="s">
        <v>582</v>
      </c>
      <c r="N2116" s="61" t="str">
        <f>IF(Tabela2[[#This Row],[Tipo]]="matriz",VLOOKUP(Tabela2[[#This Row],[N. de ordem]],Estatísticas!$A$66:$B$1048576,2,FALSE),"")</f>
        <v/>
      </c>
    </row>
    <row r="2117" spans="2:14" ht="91.5">
      <c r="B2117" s="352">
        <v>961</v>
      </c>
      <c r="C2117" s="204" t="s">
        <v>2031</v>
      </c>
      <c r="D2117" s="204" t="s">
        <v>180</v>
      </c>
      <c r="E2117" s="204" t="s">
        <v>3541</v>
      </c>
      <c r="F2117" s="204" t="s">
        <v>3542</v>
      </c>
      <c r="G2117" s="353" t="s">
        <v>580</v>
      </c>
      <c r="H2117" s="204" t="s">
        <v>566</v>
      </c>
      <c r="I2117" s="204" t="s">
        <v>3543</v>
      </c>
      <c r="J2117" s="204">
        <v>2</v>
      </c>
      <c r="K2117" s="210">
        <v>528</v>
      </c>
      <c r="L2117" s="204" t="s">
        <v>285</v>
      </c>
      <c r="M2117" s="354" t="s">
        <v>582</v>
      </c>
      <c r="N2117" s="61" t="str">
        <f>IF(Tabela2[[#This Row],[Tipo]]="matriz",VLOOKUP(Tabela2[[#This Row],[N. de ordem]],Estatísticas!$A$66:$B$1048576,2,FALSE),"")</f>
        <v/>
      </c>
    </row>
    <row r="2118" spans="2:14" ht="213">
      <c r="B2118" s="352">
        <v>962</v>
      </c>
      <c r="C2118" s="204" t="s">
        <v>896</v>
      </c>
      <c r="D2118" s="204" t="s">
        <v>180</v>
      </c>
      <c r="E2118" s="204" t="s">
        <v>3544</v>
      </c>
      <c r="F2118" s="204" t="s">
        <v>3545</v>
      </c>
      <c r="G2118" s="353" t="s">
        <v>580</v>
      </c>
      <c r="H2118" s="204" t="s">
        <v>566</v>
      </c>
      <c r="I2118" s="204" t="s">
        <v>3546</v>
      </c>
      <c r="J2118" s="204">
        <v>70</v>
      </c>
      <c r="K2118" s="210">
        <v>30180.5</v>
      </c>
      <c r="L2118" s="204" t="s">
        <v>112</v>
      </c>
      <c r="M2118" s="354" t="s">
        <v>582</v>
      </c>
      <c r="N2118" s="61" t="str">
        <f>IF(Tabela2[[#This Row],[Tipo]]="matriz",VLOOKUP(Tabela2[[#This Row],[N. de ordem]],Estatísticas!$A$66:$B$1048576,2,FALSE),"")</f>
        <v/>
      </c>
    </row>
    <row r="2119" spans="2:14" ht="167.25">
      <c r="B2119" s="352">
        <v>963</v>
      </c>
      <c r="C2119" s="204" t="s">
        <v>927</v>
      </c>
      <c r="D2119" s="204" t="s">
        <v>180</v>
      </c>
      <c r="E2119" s="204" t="s">
        <v>3547</v>
      </c>
      <c r="F2119" s="204" t="s">
        <v>3548</v>
      </c>
      <c r="G2119" s="353" t="s">
        <v>580</v>
      </c>
      <c r="H2119" s="204" t="s">
        <v>566</v>
      </c>
      <c r="I2119" s="204" t="s">
        <v>3549</v>
      </c>
      <c r="J2119" s="204">
        <v>3</v>
      </c>
      <c r="K2119" s="210">
        <v>5370</v>
      </c>
      <c r="L2119" s="204" t="s">
        <v>285</v>
      </c>
      <c r="M2119" s="354" t="s">
        <v>582</v>
      </c>
      <c r="N2119" s="61" t="str">
        <f>IF(Tabela2[[#This Row],[Tipo]]="matriz",VLOOKUP(Tabela2[[#This Row],[N. de ordem]],Estatísticas!$A$66:$B$1048576,2,FALSE),"")</f>
        <v/>
      </c>
    </row>
    <row r="2120" spans="2:14" ht="137.25">
      <c r="B2120" s="352">
        <v>964</v>
      </c>
      <c r="C2120" s="204" t="s">
        <v>3550</v>
      </c>
      <c r="D2120" s="204" t="s">
        <v>157</v>
      </c>
      <c r="E2120" s="204" t="s">
        <v>3551</v>
      </c>
      <c r="F2120" s="204" t="s">
        <v>3552</v>
      </c>
      <c r="G2120" s="353" t="s">
        <v>580</v>
      </c>
      <c r="H2120" s="204" t="s">
        <v>566</v>
      </c>
      <c r="I2120" s="204" t="s">
        <v>3553</v>
      </c>
      <c r="J2120" s="204">
        <v>1</v>
      </c>
      <c r="K2120" s="210">
        <v>350</v>
      </c>
      <c r="L2120" s="204" t="s">
        <v>285</v>
      </c>
      <c r="M2120" s="354" t="s">
        <v>582</v>
      </c>
      <c r="N2120" s="61" t="str">
        <f>IF(Tabela2[[#This Row],[Tipo]]="matriz",VLOOKUP(Tabela2[[#This Row],[N. de ordem]],Estatísticas!$A$66:$B$1048576,2,FALSE),"")</f>
        <v/>
      </c>
    </row>
    <row r="2121" spans="2:14" ht="106.5">
      <c r="B2121" s="352">
        <v>965</v>
      </c>
      <c r="C2121" s="204" t="s">
        <v>892</v>
      </c>
      <c r="D2121" s="204" t="s">
        <v>180</v>
      </c>
      <c r="E2121" s="204" t="s">
        <v>2797</v>
      </c>
      <c r="F2121" s="204" t="s">
        <v>3554</v>
      </c>
      <c r="G2121" s="353" t="s">
        <v>580</v>
      </c>
      <c r="H2121" s="204" t="s">
        <v>566</v>
      </c>
      <c r="I2121" s="204" t="s">
        <v>3555</v>
      </c>
      <c r="J2121" s="204">
        <v>50</v>
      </c>
      <c r="K2121" s="210">
        <v>10950</v>
      </c>
      <c r="L2121" s="204" t="s">
        <v>112</v>
      </c>
      <c r="M2121" s="354" t="s">
        <v>582</v>
      </c>
      <c r="N2121" s="61" t="str">
        <f>IF(Tabela2[[#This Row],[Tipo]]="matriz",VLOOKUP(Tabela2[[#This Row],[N. de ordem]],Estatísticas!$A$66:$B$1048576,2,FALSE),"")</f>
        <v/>
      </c>
    </row>
    <row r="2122" spans="2:14" ht="167.25">
      <c r="B2122" s="352">
        <v>966</v>
      </c>
      <c r="C2122" s="204" t="s">
        <v>930</v>
      </c>
      <c r="D2122" s="204" t="s">
        <v>180</v>
      </c>
      <c r="E2122" s="204" t="s">
        <v>2797</v>
      </c>
      <c r="F2122" s="204" t="s">
        <v>3556</v>
      </c>
      <c r="G2122" s="353" t="s">
        <v>580</v>
      </c>
      <c r="H2122" s="204" t="s">
        <v>566</v>
      </c>
      <c r="I2122" s="204" t="s">
        <v>3557</v>
      </c>
      <c r="J2122" s="204">
        <v>9</v>
      </c>
      <c r="K2122" s="210">
        <v>2224.8000000000002</v>
      </c>
      <c r="L2122" s="204" t="s">
        <v>112</v>
      </c>
      <c r="M2122" s="354" t="s">
        <v>582</v>
      </c>
      <c r="N2122" s="61" t="str">
        <f>IF(Tabela2[[#This Row],[Tipo]]="matriz",VLOOKUP(Tabela2[[#This Row],[N. de ordem]],Estatísticas!$A$66:$B$1048576,2,FALSE),"")</f>
        <v/>
      </c>
    </row>
    <row r="2123" spans="2:14" ht="152.25">
      <c r="B2123" s="352">
        <v>967</v>
      </c>
      <c r="C2123" s="204" t="s">
        <v>2816</v>
      </c>
      <c r="D2123" s="204" t="s">
        <v>290</v>
      </c>
      <c r="E2123" s="204" t="s">
        <v>3558</v>
      </c>
      <c r="F2123" s="204" t="s">
        <v>3559</v>
      </c>
      <c r="G2123" s="353" t="s">
        <v>580</v>
      </c>
      <c r="H2123" s="204" t="s">
        <v>566</v>
      </c>
      <c r="I2123" s="204" t="s">
        <v>3560</v>
      </c>
      <c r="J2123" s="204">
        <v>3</v>
      </c>
      <c r="K2123" s="210">
        <v>41700</v>
      </c>
      <c r="L2123" s="204" t="s">
        <v>141</v>
      </c>
      <c r="M2123" s="354" t="s">
        <v>582</v>
      </c>
      <c r="N2123" s="61" t="str">
        <f>IF(Tabela2[[#This Row],[Tipo]]="matriz",VLOOKUP(Tabela2[[#This Row],[N. de ordem]],Estatísticas!$A$66:$B$1048576,2,FALSE),"")</f>
        <v/>
      </c>
    </row>
    <row r="2124" spans="2:14" ht="321">
      <c r="B2124" s="352">
        <v>968</v>
      </c>
      <c r="C2124" s="204" t="s">
        <v>2816</v>
      </c>
      <c r="D2124" s="204" t="s">
        <v>290</v>
      </c>
      <c r="E2124" s="204" t="s">
        <v>3561</v>
      </c>
      <c r="F2124" s="204" t="s">
        <v>3562</v>
      </c>
      <c r="G2124" s="353" t="s">
        <v>580</v>
      </c>
      <c r="H2124" s="204" t="s">
        <v>566</v>
      </c>
      <c r="I2124" s="204" t="s">
        <v>3563</v>
      </c>
      <c r="J2124" s="204">
        <v>2</v>
      </c>
      <c r="K2124" s="210">
        <v>43202.66</v>
      </c>
      <c r="L2124" s="204" t="s">
        <v>141</v>
      </c>
      <c r="M2124" s="354" t="s">
        <v>582</v>
      </c>
      <c r="N2124" s="61" t="str">
        <f>IF(Tabela2[[#This Row],[Tipo]]="matriz",VLOOKUP(Tabela2[[#This Row],[N. de ordem]],Estatísticas!$A$66:$B$1048576,2,FALSE),"")</f>
        <v/>
      </c>
    </row>
    <row r="2125" spans="2:14" ht="91.5">
      <c r="B2125" s="352">
        <v>969</v>
      </c>
      <c r="C2125" s="204" t="s">
        <v>869</v>
      </c>
      <c r="D2125" s="204" t="s">
        <v>180</v>
      </c>
      <c r="E2125" s="204" t="s">
        <v>3564</v>
      </c>
      <c r="F2125" s="204" t="s">
        <v>3565</v>
      </c>
      <c r="G2125" s="353" t="s">
        <v>580</v>
      </c>
      <c r="H2125" s="204" t="s">
        <v>566</v>
      </c>
      <c r="I2125" s="204" t="s">
        <v>3566</v>
      </c>
      <c r="J2125" s="204">
        <v>5</v>
      </c>
      <c r="K2125" s="210">
        <v>595</v>
      </c>
      <c r="L2125" s="204" t="s">
        <v>141</v>
      </c>
      <c r="M2125" s="354" t="s">
        <v>582</v>
      </c>
      <c r="N2125" s="61" t="str">
        <f>IF(Tabela2[[#This Row],[Tipo]]="matriz",VLOOKUP(Tabela2[[#This Row],[N. de ordem]],Estatísticas!$A$66:$B$1048576,2,FALSE),"")</f>
        <v/>
      </c>
    </row>
    <row r="2126" spans="2:14" ht="152.25">
      <c r="B2126" s="352">
        <v>970</v>
      </c>
      <c r="C2126" s="204" t="s">
        <v>2816</v>
      </c>
      <c r="D2126" s="204" t="s">
        <v>3567</v>
      </c>
      <c r="E2126" s="204" t="s">
        <v>3568</v>
      </c>
      <c r="F2126" s="204" t="s">
        <v>3569</v>
      </c>
      <c r="G2126" s="353" t="s">
        <v>580</v>
      </c>
      <c r="H2126" s="204" t="s">
        <v>566</v>
      </c>
      <c r="I2126" s="204" t="s">
        <v>3570</v>
      </c>
      <c r="J2126" s="204">
        <v>1</v>
      </c>
      <c r="K2126" s="210">
        <v>37200</v>
      </c>
      <c r="L2126" s="204" t="s">
        <v>141</v>
      </c>
      <c r="M2126" s="354" t="s">
        <v>582</v>
      </c>
      <c r="N2126" s="61" t="str">
        <f>IF(Tabela2[[#This Row],[Tipo]]="matriz",VLOOKUP(Tabela2[[#This Row],[N. de ordem]],Estatísticas!$A$66:$B$1048576,2,FALSE),"")</f>
        <v/>
      </c>
    </row>
    <row r="2127" spans="2:14" ht="76.5">
      <c r="B2127" s="352">
        <v>971</v>
      </c>
      <c r="C2127" s="204" t="s">
        <v>871</v>
      </c>
      <c r="D2127" s="204" t="s">
        <v>180</v>
      </c>
      <c r="E2127" s="204" t="s">
        <v>3571</v>
      </c>
      <c r="F2127" s="204" t="s">
        <v>3572</v>
      </c>
      <c r="G2127" s="353" t="s">
        <v>580</v>
      </c>
      <c r="H2127" s="204" t="s">
        <v>566</v>
      </c>
      <c r="I2127" s="204" t="s">
        <v>3573</v>
      </c>
      <c r="J2127" s="204">
        <v>1</v>
      </c>
      <c r="K2127" s="210">
        <v>2100</v>
      </c>
      <c r="L2127" s="204" t="s">
        <v>285</v>
      </c>
      <c r="M2127" s="354" t="s">
        <v>582</v>
      </c>
      <c r="N2127" s="61" t="str">
        <f>IF(Tabela2[[#This Row],[Tipo]]="matriz",VLOOKUP(Tabela2[[#This Row],[N. de ordem]],Estatísticas!$A$66:$B$1048576,2,FALSE),"")</f>
        <v/>
      </c>
    </row>
    <row r="2128" spans="2:14" ht="32.25" customHeight="1">
      <c r="B2128" s="352">
        <v>972</v>
      </c>
      <c r="C2128" s="204" t="s">
        <v>2822</v>
      </c>
      <c r="D2128" s="204" t="s">
        <v>234</v>
      </c>
      <c r="E2128" s="204" t="s">
        <v>3574</v>
      </c>
      <c r="F2128" s="204" t="s">
        <v>3575</v>
      </c>
      <c r="G2128" s="353" t="s">
        <v>580</v>
      </c>
      <c r="H2128" s="204" t="s">
        <v>566</v>
      </c>
      <c r="I2128" s="204" t="s">
        <v>3576</v>
      </c>
      <c r="J2128" s="204">
        <v>50</v>
      </c>
      <c r="K2128" s="210">
        <v>572.5</v>
      </c>
      <c r="L2128" s="204" t="s">
        <v>285</v>
      </c>
      <c r="M2128" s="354" t="s">
        <v>582</v>
      </c>
      <c r="N2128" s="61" t="str">
        <f>IF(Tabela2[[#This Row],[Tipo]]="matriz",VLOOKUP(Tabela2[[#This Row],[N. de ordem]],Estatísticas!$A$66:$B$1048576,2,FALSE),"")</f>
        <v/>
      </c>
    </row>
    <row r="2129" spans="2:14" ht="259.5">
      <c r="B2129" s="352">
        <v>973</v>
      </c>
      <c r="C2129" s="204" t="s">
        <v>1664</v>
      </c>
      <c r="D2129" s="204" t="s">
        <v>32</v>
      </c>
      <c r="E2129" s="204" t="s">
        <v>3577</v>
      </c>
      <c r="F2129" s="204" t="s">
        <v>3578</v>
      </c>
      <c r="G2129" s="353" t="s">
        <v>580</v>
      </c>
      <c r="H2129" s="204" t="s">
        <v>566</v>
      </c>
      <c r="I2129" s="204" t="s">
        <v>3579</v>
      </c>
      <c r="J2129" s="204">
        <v>120</v>
      </c>
      <c r="K2129" s="210">
        <v>32</v>
      </c>
      <c r="L2129" s="204" t="s">
        <v>285</v>
      </c>
      <c r="M2129" s="354" t="s">
        <v>582</v>
      </c>
      <c r="N2129" s="61" t="str">
        <f>IF(Tabela2[[#This Row],[Tipo]]="matriz",VLOOKUP(Tabela2[[#This Row],[N. de ordem]],Estatísticas!$A$66:$B$1048576,2,FALSE),"")</f>
        <v/>
      </c>
    </row>
    <row r="2130" spans="2:14" ht="213">
      <c r="B2130" s="352">
        <v>974</v>
      </c>
      <c r="C2130" s="204" t="s">
        <v>873</v>
      </c>
      <c r="D2130" s="204" t="s">
        <v>180</v>
      </c>
      <c r="E2130" s="204" t="s">
        <v>2792</v>
      </c>
      <c r="F2130" s="204" t="s">
        <v>3580</v>
      </c>
      <c r="G2130" s="353" t="s">
        <v>580</v>
      </c>
      <c r="H2130" s="204" t="s">
        <v>566</v>
      </c>
      <c r="I2130" s="204" t="s">
        <v>3581</v>
      </c>
      <c r="J2130" s="204">
        <v>1</v>
      </c>
      <c r="K2130" s="210">
        <v>200</v>
      </c>
      <c r="L2130" s="204" t="s">
        <v>112</v>
      </c>
      <c r="M2130" s="354" t="s">
        <v>582</v>
      </c>
      <c r="N2130" s="61" t="str">
        <f>IF(Tabela2[[#This Row],[Tipo]]="matriz",VLOOKUP(Tabela2[[#This Row],[N. de ordem]],Estatísticas!$A$66:$B$1048576,2,FALSE),"")</f>
        <v/>
      </c>
    </row>
    <row r="2131" spans="2:14" ht="198">
      <c r="B2131" s="352">
        <v>975</v>
      </c>
      <c r="C2131" s="204" t="s">
        <v>918</v>
      </c>
      <c r="D2131" s="204" t="s">
        <v>32</v>
      </c>
      <c r="E2131" s="204" t="s">
        <v>3582</v>
      </c>
      <c r="F2131" s="204" t="s">
        <v>3583</v>
      </c>
      <c r="G2131" s="353" t="s">
        <v>580</v>
      </c>
      <c r="H2131" s="204" t="s">
        <v>566</v>
      </c>
      <c r="I2131" s="204" t="s">
        <v>3584</v>
      </c>
      <c r="J2131" s="204" t="s">
        <v>3585</v>
      </c>
      <c r="K2131" s="210">
        <v>1659.6</v>
      </c>
      <c r="L2131" s="204" t="s">
        <v>285</v>
      </c>
      <c r="M2131" s="354" t="s">
        <v>582</v>
      </c>
      <c r="N2131" s="61" t="str">
        <f>IF(Tabela2[[#This Row],[Tipo]]="matriz",VLOOKUP(Tabela2[[#This Row],[N. de ordem]],Estatísticas!$A$66:$B$1048576,2,FALSE),"")</f>
        <v/>
      </c>
    </row>
    <row r="2132" spans="2:14" ht="91.5">
      <c r="B2132" s="352">
        <v>976</v>
      </c>
      <c r="C2132" s="204" t="s">
        <v>2031</v>
      </c>
      <c r="D2132" s="204" t="s">
        <v>180</v>
      </c>
      <c r="E2132" s="204" t="s">
        <v>3586</v>
      </c>
      <c r="F2132" s="204" t="s">
        <v>3587</v>
      </c>
      <c r="G2132" s="353" t="s">
        <v>580</v>
      </c>
      <c r="H2132" s="204" t="s">
        <v>566</v>
      </c>
      <c r="I2132" s="204" t="s">
        <v>3588</v>
      </c>
      <c r="J2132" s="204">
        <v>10</v>
      </c>
      <c r="K2132" s="210">
        <v>669</v>
      </c>
      <c r="L2132" s="204" t="s">
        <v>285</v>
      </c>
      <c r="M2132" s="354" t="s">
        <v>582</v>
      </c>
      <c r="N2132" s="61" t="str">
        <f>IF(Tabela2[[#This Row],[Tipo]]="matriz",VLOOKUP(Tabela2[[#This Row],[N. de ordem]],Estatísticas!$A$66:$B$1048576,2,FALSE),"")</f>
        <v/>
      </c>
    </row>
    <row r="2133" spans="2:14" ht="183">
      <c r="B2133" s="352">
        <v>977</v>
      </c>
      <c r="C2133" s="204" t="s">
        <v>2031</v>
      </c>
      <c r="D2133" s="204" t="s">
        <v>180</v>
      </c>
      <c r="E2133" s="204" t="s">
        <v>3589</v>
      </c>
      <c r="F2133" s="204" t="s">
        <v>3590</v>
      </c>
      <c r="G2133" s="353" t="s">
        <v>580</v>
      </c>
      <c r="H2133" s="204" t="s">
        <v>566</v>
      </c>
      <c r="I2133" s="204" t="s">
        <v>3591</v>
      </c>
      <c r="J2133" s="204">
        <v>15</v>
      </c>
      <c r="K2133" s="210">
        <v>2115</v>
      </c>
      <c r="L2133" s="204" t="s">
        <v>285</v>
      </c>
      <c r="M2133" s="354" t="s">
        <v>582</v>
      </c>
      <c r="N2133" s="61" t="str">
        <f>IF(Tabela2[[#This Row],[Tipo]]="matriz",VLOOKUP(Tabela2[[#This Row],[N. de ordem]],Estatísticas!$A$66:$B$1048576,2,FALSE),"")</f>
        <v/>
      </c>
    </row>
    <row r="2134" spans="2:14" ht="106.5">
      <c r="B2134" s="352">
        <v>978</v>
      </c>
      <c r="C2134" s="204" t="s">
        <v>997</v>
      </c>
      <c r="D2134" s="204" t="s">
        <v>180</v>
      </c>
      <c r="E2134" s="204" t="s">
        <v>3592</v>
      </c>
      <c r="F2134" s="204" t="s">
        <v>3593</v>
      </c>
      <c r="G2134" s="353" t="s">
        <v>580</v>
      </c>
      <c r="H2134" s="204" t="s">
        <v>566</v>
      </c>
      <c r="I2134" s="204" t="s">
        <v>3594</v>
      </c>
      <c r="J2134" s="204">
        <v>25</v>
      </c>
      <c r="K2134" s="210">
        <v>274.5</v>
      </c>
      <c r="L2134" s="204" t="s">
        <v>285</v>
      </c>
      <c r="M2134" s="354" t="s">
        <v>582</v>
      </c>
      <c r="N2134" s="61" t="str">
        <f>IF(Tabela2[[#This Row],[Tipo]]="matriz",VLOOKUP(Tabela2[[#This Row],[N. de ordem]],Estatísticas!$A$66:$B$1048576,2,FALSE),"")</f>
        <v/>
      </c>
    </row>
    <row r="2135" spans="2:14" ht="76.5">
      <c r="B2135" s="352">
        <v>979</v>
      </c>
      <c r="C2135" s="204" t="s">
        <v>2637</v>
      </c>
      <c r="D2135" s="204" t="s">
        <v>32</v>
      </c>
      <c r="E2135" s="204" t="s">
        <v>3595</v>
      </c>
      <c r="F2135" s="204" t="s">
        <v>3596</v>
      </c>
      <c r="G2135" s="353" t="s">
        <v>580</v>
      </c>
      <c r="H2135" s="204" t="s">
        <v>566</v>
      </c>
      <c r="I2135" s="204" t="s">
        <v>3597</v>
      </c>
      <c r="J2135" s="204">
        <v>1</v>
      </c>
      <c r="K2135" s="210">
        <v>106429.05</v>
      </c>
      <c r="L2135" s="204" t="s">
        <v>112</v>
      </c>
      <c r="M2135" s="354" t="s">
        <v>582</v>
      </c>
      <c r="N2135" s="61" t="str">
        <f>IF(Tabela2[[#This Row],[Tipo]]="matriz",VLOOKUP(Tabela2[[#This Row],[N. de ordem]],Estatísticas!$A$66:$B$1048576,2,FALSE),"")</f>
        <v/>
      </c>
    </row>
    <row r="2136" spans="2:14" ht="91.5">
      <c r="B2136" s="352">
        <v>980</v>
      </c>
      <c r="C2136" s="204" t="s">
        <v>2031</v>
      </c>
      <c r="D2136" s="204" t="s">
        <v>180</v>
      </c>
      <c r="E2136" s="204" t="s">
        <v>3598</v>
      </c>
      <c r="F2136" s="204" t="s">
        <v>3599</v>
      </c>
      <c r="G2136" s="353" t="s">
        <v>580</v>
      </c>
      <c r="H2136" s="204" t="s">
        <v>566</v>
      </c>
      <c r="I2136" s="204" t="s">
        <v>3600</v>
      </c>
      <c r="J2136" s="204">
        <v>60</v>
      </c>
      <c r="K2136" s="210">
        <v>1488</v>
      </c>
      <c r="L2136" s="204" t="s">
        <v>285</v>
      </c>
      <c r="M2136" s="354" t="s">
        <v>582</v>
      </c>
      <c r="N2136" s="61" t="str">
        <f>IF(Tabela2[[#This Row],[Tipo]]="matriz",VLOOKUP(Tabela2[[#This Row],[N. de ordem]],Estatísticas!$A$66:$B$1048576,2,FALSE),"")</f>
        <v/>
      </c>
    </row>
    <row r="2137" spans="2:14" ht="137.25">
      <c r="B2137" s="352">
        <v>981</v>
      </c>
      <c r="C2137" s="204" t="s">
        <v>700</v>
      </c>
      <c r="D2137" s="204" t="s">
        <v>180</v>
      </c>
      <c r="E2137" s="204" t="s">
        <v>3601</v>
      </c>
      <c r="F2137" s="204" t="s">
        <v>3602</v>
      </c>
      <c r="G2137" s="353" t="s">
        <v>580</v>
      </c>
      <c r="H2137" s="204" t="s">
        <v>566</v>
      </c>
      <c r="I2137" s="204" t="s">
        <v>3603</v>
      </c>
      <c r="J2137" s="204">
        <v>10</v>
      </c>
      <c r="K2137" s="210">
        <v>802.2</v>
      </c>
      <c r="L2137" s="204" t="s">
        <v>285</v>
      </c>
      <c r="M2137" s="354" t="s">
        <v>582</v>
      </c>
      <c r="N2137" s="61" t="str">
        <f>IF(Tabela2[[#This Row],[Tipo]]="matriz",VLOOKUP(Tabela2[[#This Row],[N. de ordem]],Estatísticas!$A$66:$B$1048576,2,FALSE),"")</f>
        <v/>
      </c>
    </row>
    <row r="2138" spans="2:14" ht="121.5">
      <c r="B2138" s="352">
        <v>982</v>
      </c>
      <c r="C2138" s="204" t="s">
        <v>2031</v>
      </c>
      <c r="D2138" s="204" t="s">
        <v>180</v>
      </c>
      <c r="E2138" s="204" t="s">
        <v>3604</v>
      </c>
      <c r="F2138" s="204" t="s">
        <v>3605</v>
      </c>
      <c r="G2138" s="353" t="s">
        <v>580</v>
      </c>
      <c r="H2138" s="204" t="s">
        <v>566</v>
      </c>
      <c r="I2138" s="204" t="s">
        <v>3606</v>
      </c>
      <c r="J2138" s="213">
        <v>4</v>
      </c>
      <c r="K2138" s="214">
        <v>8770.7999999999993</v>
      </c>
      <c r="L2138" s="204" t="s">
        <v>285</v>
      </c>
      <c r="M2138" s="354" t="s">
        <v>582</v>
      </c>
      <c r="N2138" s="61" t="str">
        <f>IF(Tabela2[[#This Row],[Tipo]]="matriz",VLOOKUP(Tabela2[[#This Row],[N. de ordem]],Estatísticas!$A$66:$B$1048576,2,FALSE),"")</f>
        <v/>
      </c>
    </row>
    <row r="2139" spans="2:14" ht="244.5">
      <c r="B2139" s="352">
        <v>983</v>
      </c>
      <c r="C2139" s="204" t="s">
        <v>2031</v>
      </c>
      <c r="D2139" s="204" t="s">
        <v>180</v>
      </c>
      <c r="E2139" s="204" t="s">
        <v>3607</v>
      </c>
      <c r="F2139" s="204" t="s">
        <v>3608</v>
      </c>
      <c r="G2139" s="353" t="s">
        <v>580</v>
      </c>
      <c r="H2139" s="204" t="s">
        <v>566</v>
      </c>
      <c r="I2139" s="204" t="s">
        <v>3609</v>
      </c>
      <c r="J2139" s="204" t="s">
        <v>3610</v>
      </c>
      <c r="K2139" s="210">
        <v>1096</v>
      </c>
      <c r="L2139" s="204" t="s">
        <v>285</v>
      </c>
      <c r="M2139" s="354" t="s">
        <v>582</v>
      </c>
      <c r="N2139" s="61" t="str">
        <f>IF(Tabela2[[#This Row],[Tipo]]="matriz",VLOOKUP(Tabela2[[#This Row],[N. de ordem]],Estatísticas!$A$66:$B$1048576,2,FALSE),"")</f>
        <v/>
      </c>
    </row>
    <row r="2140" spans="2:14" ht="121.5">
      <c r="B2140" s="352">
        <v>984</v>
      </c>
      <c r="C2140" s="204" t="s">
        <v>1509</v>
      </c>
      <c r="D2140" s="204" t="s">
        <v>180</v>
      </c>
      <c r="E2140" s="204" t="s">
        <v>3611</v>
      </c>
      <c r="F2140" s="204" t="s">
        <v>3612</v>
      </c>
      <c r="G2140" s="353" t="s">
        <v>580</v>
      </c>
      <c r="H2140" s="204" t="s">
        <v>566</v>
      </c>
      <c r="I2140" s="204" t="s">
        <v>3613</v>
      </c>
      <c r="J2140" s="213" t="s">
        <v>3614</v>
      </c>
      <c r="K2140" s="214">
        <v>815.5</v>
      </c>
      <c r="L2140" s="204" t="s">
        <v>285</v>
      </c>
      <c r="M2140" s="354" t="s">
        <v>582</v>
      </c>
      <c r="N2140" s="61" t="str">
        <f>IF(Tabela2[[#This Row],[Tipo]]="matriz",VLOOKUP(Tabela2[[#This Row],[N. de ordem]],Estatísticas!$A$66:$B$1048576,2,FALSE),"")</f>
        <v/>
      </c>
    </row>
    <row r="2141" spans="2:14" ht="121.5">
      <c r="B2141" s="352">
        <v>985</v>
      </c>
      <c r="C2141" s="204" t="s">
        <v>700</v>
      </c>
      <c r="D2141" s="204" t="s">
        <v>180</v>
      </c>
      <c r="E2141" s="204" t="s">
        <v>3615</v>
      </c>
      <c r="F2141" s="204" t="s">
        <v>3616</v>
      </c>
      <c r="G2141" s="353" t="s">
        <v>580</v>
      </c>
      <c r="H2141" s="204" t="s">
        <v>566</v>
      </c>
      <c r="I2141" s="204" t="s">
        <v>3617</v>
      </c>
      <c r="J2141" s="204">
        <v>3</v>
      </c>
      <c r="K2141" s="210">
        <v>2100</v>
      </c>
      <c r="L2141" s="204" t="s">
        <v>285</v>
      </c>
      <c r="M2141" s="354" t="s">
        <v>582</v>
      </c>
      <c r="N2141" s="61" t="str">
        <f>IF(Tabela2[[#This Row],[Tipo]]="matriz",VLOOKUP(Tabela2[[#This Row],[N. de ordem]],Estatísticas!$A$66:$B$1048576,2,FALSE),"")</f>
        <v/>
      </c>
    </row>
    <row r="2142" spans="2:14" ht="167.25">
      <c r="B2142" s="352">
        <v>986</v>
      </c>
      <c r="C2142" s="204" t="s">
        <v>1946</v>
      </c>
      <c r="D2142" s="204" t="s">
        <v>180</v>
      </c>
      <c r="E2142" s="204" t="s">
        <v>3618</v>
      </c>
      <c r="F2142" s="204" t="s">
        <v>3619</v>
      </c>
      <c r="G2142" s="353" t="s">
        <v>580</v>
      </c>
      <c r="H2142" s="204" t="s">
        <v>566</v>
      </c>
      <c r="I2142" s="204" t="s">
        <v>3620</v>
      </c>
      <c r="J2142" s="204">
        <v>3</v>
      </c>
      <c r="K2142" s="210">
        <v>3480</v>
      </c>
      <c r="L2142" s="204" t="s">
        <v>285</v>
      </c>
      <c r="M2142" s="354" t="s">
        <v>582</v>
      </c>
      <c r="N2142" s="61" t="str">
        <f>IF(Tabela2[[#This Row],[Tipo]]="matriz",VLOOKUP(Tabela2[[#This Row],[N. de ordem]],Estatísticas!$A$66:$B$1048576,2,FALSE),"")</f>
        <v/>
      </c>
    </row>
    <row r="2143" spans="2:14" ht="137.25">
      <c r="B2143" s="352">
        <v>987</v>
      </c>
      <c r="C2143" s="204" t="s">
        <v>1946</v>
      </c>
      <c r="D2143" s="204" t="s">
        <v>32</v>
      </c>
      <c r="E2143" s="204" t="s">
        <v>3621</v>
      </c>
      <c r="F2143" s="204" t="s">
        <v>3622</v>
      </c>
      <c r="G2143" s="353" t="s">
        <v>580</v>
      </c>
      <c r="H2143" s="204" t="s">
        <v>566</v>
      </c>
      <c r="I2143" s="204" t="s">
        <v>3623</v>
      </c>
      <c r="J2143" s="204">
        <v>1</v>
      </c>
      <c r="K2143" s="210">
        <v>878.96</v>
      </c>
      <c r="L2143" s="204" t="s">
        <v>285</v>
      </c>
      <c r="M2143" s="354" t="s">
        <v>582</v>
      </c>
      <c r="N2143" s="61" t="str">
        <f>IF(Tabela2[[#This Row],[Tipo]]="matriz",VLOOKUP(Tabela2[[#This Row],[N. de ordem]],Estatísticas!$A$66:$B$1048576,2,FALSE),"")</f>
        <v/>
      </c>
    </row>
    <row r="2144" spans="2:14" ht="183">
      <c r="B2144" s="352">
        <v>988</v>
      </c>
      <c r="C2144" s="204" t="s">
        <v>2031</v>
      </c>
      <c r="D2144" s="204" t="s">
        <v>180</v>
      </c>
      <c r="E2144" s="204" t="s">
        <v>3624</v>
      </c>
      <c r="F2144" s="204" t="s">
        <v>3625</v>
      </c>
      <c r="G2144" s="353" t="s">
        <v>580</v>
      </c>
      <c r="H2144" s="204" t="s">
        <v>566</v>
      </c>
      <c r="I2144" s="204" t="s">
        <v>3626</v>
      </c>
      <c r="J2144" s="204">
        <v>200</v>
      </c>
      <c r="K2144" s="210">
        <v>3060</v>
      </c>
      <c r="L2144" s="204" t="s">
        <v>285</v>
      </c>
      <c r="M2144" s="354" t="s">
        <v>582</v>
      </c>
      <c r="N2144" s="61" t="str">
        <f>IF(Tabela2[[#This Row],[Tipo]]="matriz",VLOOKUP(Tabela2[[#This Row],[N. de ordem]],Estatísticas!$A$66:$B$1048576,2,FALSE),"")</f>
        <v/>
      </c>
    </row>
    <row r="2145" spans="2:14" ht="137.25">
      <c r="B2145" s="352">
        <v>989</v>
      </c>
      <c r="C2145" s="204" t="s">
        <v>3550</v>
      </c>
      <c r="D2145" s="204" t="s">
        <v>157</v>
      </c>
      <c r="E2145" s="204" t="s">
        <v>3627</v>
      </c>
      <c r="F2145" s="204" t="s">
        <v>3628</v>
      </c>
      <c r="G2145" s="353" t="s">
        <v>580</v>
      </c>
      <c r="H2145" s="204" t="s">
        <v>566</v>
      </c>
      <c r="I2145" s="204" t="s">
        <v>3629</v>
      </c>
      <c r="J2145" s="213">
        <v>1</v>
      </c>
      <c r="K2145" s="214">
        <v>586.79999999999995</v>
      </c>
      <c r="L2145" s="204" t="s">
        <v>141</v>
      </c>
      <c r="M2145" s="354" t="s">
        <v>582</v>
      </c>
      <c r="N2145" s="61" t="str">
        <f>IF(Tabela2[[#This Row],[Tipo]]="matriz",VLOOKUP(Tabela2[[#This Row],[N. de ordem]],Estatísticas!$A$66:$B$1048576,2,FALSE),"")</f>
        <v/>
      </c>
    </row>
    <row r="2146" spans="2:14" ht="351">
      <c r="B2146" s="352">
        <v>990</v>
      </c>
      <c r="C2146" s="204" t="s">
        <v>3316</v>
      </c>
      <c r="D2146" s="204" t="s">
        <v>280</v>
      </c>
      <c r="E2146" s="213" t="s">
        <v>3630</v>
      </c>
      <c r="F2146" s="211" t="s">
        <v>3631</v>
      </c>
      <c r="G2146" s="353" t="s">
        <v>580</v>
      </c>
      <c r="H2146" s="204" t="s">
        <v>566</v>
      </c>
      <c r="I2146" s="215" t="s">
        <v>3632</v>
      </c>
      <c r="J2146" s="213">
        <v>2</v>
      </c>
      <c r="K2146" s="214">
        <v>1605.72</v>
      </c>
      <c r="L2146" s="204" t="s">
        <v>141</v>
      </c>
      <c r="M2146" s="354" t="s">
        <v>582</v>
      </c>
      <c r="N2146" s="61" t="str">
        <f>IF(Tabela2[[#This Row],[Tipo]]="matriz",VLOOKUP(Tabela2[[#This Row],[N. de ordem]],Estatísticas!$A$66:$B$1048576,2,FALSE),"")</f>
        <v/>
      </c>
    </row>
    <row r="2147" spans="2:14" ht="351">
      <c r="B2147" s="352">
        <v>991</v>
      </c>
      <c r="C2147" s="204" t="s">
        <v>1417</v>
      </c>
      <c r="D2147" s="204" t="s">
        <v>32</v>
      </c>
      <c r="E2147" s="204" t="s">
        <v>3633</v>
      </c>
      <c r="F2147" s="204" t="s">
        <v>3634</v>
      </c>
      <c r="G2147" s="353" t="s">
        <v>580</v>
      </c>
      <c r="H2147" s="204" t="s">
        <v>566</v>
      </c>
      <c r="I2147" s="204" t="s">
        <v>3635</v>
      </c>
      <c r="J2147" s="213" t="s">
        <v>3636</v>
      </c>
      <c r="K2147" s="214">
        <v>700</v>
      </c>
      <c r="L2147" s="204" t="s">
        <v>285</v>
      </c>
      <c r="M2147" s="354" t="s">
        <v>582</v>
      </c>
      <c r="N2147" s="61" t="str">
        <f>IF(Tabela2[[#This Row],[Tipo]]="matriz",VLOOKUP(Tabela2[[#This Row],[N. de ordem]],Estatísticas!$A$66:$B$1048576,2,FALSE),"")</f>
        <v/>
      </c>
    </row>
    <row r="2148" spans="2:14" ht="183">
      <c r="B2148" s="352">
        <v>992</v>
      </c>
      <c r="C2148" s="204" t="s">
        <v>2049</v>
      </c>
      <c r="D2148" s="204" t="s">
        <v>180</v>
      </c>
      <c r="E2148" s="204" t="s">
        <v>3637</v>
      </c>
      <c r="F2148" s="204" t="s">
        <v>3638</v>
      </c>
      <c r="G2148" s="353" t="s">
        <v>580</v>
      </c>
      <c r="H2148" s="204" t="s">
        <v>566</v>
      </c>
      <c r="I2148" s="204" t="s">
        <v>3639</v>
      </c>
      <c r="J2148" s="204" t="s">
        <v>3640</v>
      </c>
      <c r="K2148" s="210">
        <v>1084.0999999999999</v>
      </c>
      <c r="L2148" s="204" t="s">
        <v>285</v>
      </c>
      <c r="M2148" s="354" t="s">
        <v>582</v>
      </c>
      <c r="N2148" s="61" t="str">
        <f>IF(Tabela2[[#This Row],[Tipo]]="matriz",VLOOKUP(Tabela2[[#This Row],[N. de ordem]],Estatísticas!$A$66:$B$1048576,2,FALSE),"")</f>
        <v/>
      </c>
    </row>
    <row r="2149" spans="2:14" ht="152.25">
      <c r="B2149" s="352">
        <v>993</v>
      </c>
      <c r="C2149" s="204" t="s">
        <v>884</v>
      </c>
      <c r="D2149" s="204" t="s">
        <v>32</v>
      </c>
      <c r="E2149" s="204" t="s">
        <v>3641</v>
      </c>
      <c r="F2149" s="204" t="s">
        <v>3642</v>
      </c>
      <c r="G2149" s="353" t="s">
        <v>580</v>
      </c>
      <c r="H2149" s="204" t="s">
        <v>566</v>
      </c>
      <c r="I2149" s="204" t="s">
        <v>3643</v>
      </c>
      <c r="J2149" s="204" t="s">
        <v>3644</v>
      </c>
      <c r="K2149" s="210">
        <v>387.7</v>
      </c>
      <c r="L2149" s="204" t="s">
        <v>285</v>
      </c>
      <c r="M2149" s="354" t="s">
        <v>582</v>
      </c>
      <c r="N2149" s="61" t="str">
        <f>IF(Tabela2[[#This Row],[Tipo]]="matriz",VLOOKUP(Tabela2[[#This Row],[N. de ordem]],Estatísticas!$A$66:$B$1048576,2,FALSE),"")</f>
        <v/>
      </c>
    </row>
    <row r="2150" spans="2:14" ht="60.75">
      <c r="B2150" s="352">
        <v>994</v>
      </c>
      <c r="C2150" s="204" t="s">
        <v>2031</v>
      </c>
      <c r="D2150" s="204" t="s">
        <v>180</v>
      </c>
      <c r="E2150" s="204" t="s">
        <v>3645</v>
      </c>
      <c r="F2150" s="204" t="s">
        <v>3646</v>
      </c>
      <c r="G2150" s="353" t="s">
        <v>580</v>
      </c>
      <c r="H2150" s="204" t="s">
        <v>566</v>
      </c>
      <c r="I2150" s="204" t="s">
        <v>3647</v>
      </c>
      <c r="J2150" s="204">
        <v>1</v>
      </c>
      <c r="K2150" s="210">
        <v>1998</v>
      </c>
      <c r="L2150" s="204" t="s">
        <v>285</v>
      </c>
      <c r="M2150" s="354" t="s">
        <v>582</v>
      </c>
      <c r="N2150" s="61" t="str">
        <f>IF(Tabela2[[#This Row],[Tipo]]="matriz",VLOOKUP(Tabela2[[#This Row],[N. de ordem]],Estatísticas!$A$66:$B$1048576,2,FALSE),"")</f>
        <v/>
      </c>
    </row>
    <row r="2151" spans="2:14" ht="152.25">
      <c r="B2151" s="352">
        <v>995</v>
      </c>
      <c r="C2151" s="204" t="s">
        <v>995</v>
      </c>
      <c r="D2151" s="204" t="s">
        <v>180</v>
      </c>
      <c r="E2151" s="204" t="s">
        <v>3648</v>
      </c>
      <c r="F2151" s="204" t="s">
        <v>3649</v>
      </c>
      <c r="G2151" s="353" t="s">
        <v>580</v>
      </c>
      <c r="H2151" s="204" t="s">
        <v>566</v>
      </c>
      <c r="I2151" s="204" t="s">
        <v>3650</v>
      </c>
      <c r="J2151" s="213">
        <v>1</v>
      </c>
      <c r="K2151" s="214">
        <v>1107</v>
      </c>
      <c r="L2151" s="204" t="s">
        <v>285</v>
      </c>
      <c r="M2151" s="354" t="s">
        <v>582</v>
      </c>
      <c r="N2151" s="61" t="str">
        <f>IF(Tabela2[[#This Row],[Tipo]]="matriz",VLOOKUP(Tabela2[[#This Row],[N. de ordem]],Estatísticas!$A$66:$B$1048576,2,FALSE),"")</f>
        <v/>
      </c>
    </row>
    <row r="2152" spans="2:14" ht="183">
      <c r="B2152" s="352">
        <v>996</v>
      </c>
      <c r="C2152" s="204" t="s">
        <v>1956</v>
      </c>
      <c r="D2152" s="204" t="s">
        <v>180</v>
      </c>
      <c r="E2152" s="204" t="s">
        <v>3651</v>
      </c>
      <c r="F2152" s="204" t="s">
        <v>2445</v>
      </c>
      <c r="G2152" s="353" t="s">
        <v>580</v>
      </c>
      <c r="H2152" s="204" t="s">
        <v>566</v>
      </c>
      <c r="I2152" s="204" t="s">
        <v>3652</v>
      </c>
      <c r="J2152" s="204" t="s">
        <v>3653</v>
      </c>
      <c r="K2152" s="210">
        <v>4990</v>
      </c>
      <c r="L2152" s="204" t="s">
        <v>141</v>
      </c>
      <c r="M2152" s="354" t="s">
        <v>582</v>
      </c>
      <c r="N2152" s="61" t="str">
        <f>IF(Tabela2[[#This Row],[Tipo]]="matriz",VLOOKUP(Tabela2[[#This Row],[N. de ordem]],Estatísticas!$A$66:$B$1048576,2,FALSE),"")</f>
        <v/>
      </c>
    </row>
    <row r="2153" spans="2:14" ht="229.5">
      <c r="B2153" s="352">
        <v>997</v>
      </c>
      <c r="C2153" s="204" t="s">
        <v>2031</v>
      </c>
      <c r="D2153" s="204" t="s">
        <v>180</v>
      </c>
      <c r="E2153" s="204" t="s">
        <v>3654</v>
      </c>
      <c r="F2153" s="204" t="s">
        <v>3655</v>
      </c>
      <c r="G2153" s="353" t="s">
        <v>580</v>
      </c>
      <c r="H2153" s="204" t="s">
        <v>566</v>
      </c>
      <c r="I2153" s="204" t="s">
        <v>3656</v>
      </c>
      <c r="J2153" s="204" t="s">
        <v>3657</v>
      </c>
      <c r="K2153" s="210">
        <v>39506</v>
      </c>
      <c r="L2153" s="204" t="s">
        <v>285</v>
      </c>
      <c r="M2153" s="354" t="s">
        <v>582</v>
      </c>
      <c r="N2153" s="61" t="str">
        <f>IF(Tabela2[[#This Row],[Tipo]]="matriz",VLOOKUP(Tabela2[[#This Row],[N. de ordem]],Estatísticas!$A$66:$B$1048576,2,FALSE),"")</f>
        <v/>
      </c>
    </row>
    <row r="2154" spans="2:14" ht="351">
      <c r="B2154" s="352">
        <v>998</v>
      </c>
      <c r="C2154" s="204" t="s">
        <v>3316</v>
      </c>
      <c r="D2154" s="204" t="s">
        <v>280</v>
      </c>
      <c r="E2154" s="204" t="s">
        <v>3658</v>
      </c>
      <c r="F2154" s="204" t="s">
        <v>3659</v>
      </c>
      <c r="G2154" s="353" t="s">
        <v>580</v>
      </c>
      <c r="H2154" s="204" t="s">
        <v>566</v>
      </c>
      <c r="I2154" s="204" t="s">
        <v>3660</v>
      </c>
      <c r="J2154" s="204">
        <v>1</v>
      </c>
      <c r="K2154" s="210">
        <v>31995.599999999999</v>
      </c>
      <c r="L2154" s="204" t="s">
        <v>141</v>
      </c>
      <c r="M2154" s="354" t="s">
        <v>582</v>
      </c>
      <c r="N2154" s="61" t="str">
        <f>IF(Tabela2[[#This Row],[Tipo]]="matriz",VLOOKUP(Tabela2[[#This Row],[N. de ordem]],Estatísticas!$A$66:$B$1048576,2,FALSE),"")</f>
        <v/>
      </c>
    </row>
    <row r="2155" spans="2:14" ht="121.5">
      <c r="B2155" s="352">
        <v>999</v>
      </c>
      <c r="C2155" s="204" t="s">
        <v>1956</v>
      </c>
      <c r="D2155" s="204" t="s">
        <v>234</v>
      </c>
      <c r="E2155" s="204" t="s">
        <v>3661</v>
      </c>
      <c r="F2155" s="204" t="s">
        <v>2454</v>
      </c>
      <c r="G2155" s="353" t="s">
        <v>580</v>
      </c>
      <c r="H2155" s="204" t="s">
        <v>566</v>
      </c>
      <c r="I2155" s="204" t="s">
        <v>3662</v>
      </c>
      <c r="J2155" s="204">
        <v>120</v>
      </c>
      <c r="K2155" s="210">
        <v>1720</v>
      </c>
      <c r="L2155" s="204" t="s">
        <v>141</v>
      </c>
      <c r="M2155" s="354" t="s">
        <v>582</v>
      </c>
      <c r="N2155" s="61" t="str">
        <f>IF(Tabela2[[#This Row],[Tipo]]="matriz",VLOOKUP(Tabela2[[#This Row],[N. de ordem]],Estatísticas!$A$66:$B$1048576,2,FALSE),"")</f>
        <v/>
      </c>
    </row>
    <row r="2156" spans="2:14" ht="121.5">
      <c r="B2156" s="352">
        <v>1000</v>
      </c>
      <c r="C2156" s="204" t="s">
        <v>886</v>
      </c>
      <c r="D2156" s="204" t="s">
        <v>180</v>
      </c>
      <c r="E2156" s="204" t="s">
        <v>3663</v>
      </c>
      <c r="F2156" s="204" t="s">
        <v>3664</v>
      </c>
      <c r="G2156" s="353" t="s">
        <v>580</v>
      </c>
      <c r="H2156" s="204" t="s">
        <v>566</v>
      </c>
      <c r="I2156" s="204" t="s">
        <v>3665</v>
      </c>
      <c r="J2156" s="204">
        <v>2</v>
      </c>
      <c r="K2156" s="210">
        <v>7669.6</v>
      </c>
      <c r="L2156" s="204" t="s">
        <v>285</v>
      </c>
      <c r="M2156" s="354" t="s">
        <v>582</v>
      </c>
      <c r="N2156" s="61" t="str">
        <f>IF(Tabela2[[#This Row],[Tipo]]="matriz",VLOOKUP(Tabela2[[#This Row],[N. de ordem]],Estatísticas!$A$66:$B$1048576,2,FALSE),"")</f>
        <v/>
      </c>
    </row>
    <row r="2157" spans="2:14" ht="121.5">
      <c r="B2157" s="352">
        <v>1001</v>
      </c>
      <c r="C2157" s="204" t="s">
        <v>910</v>
      </c>
      <c r="D2157" s="204" t="s">
        <v>180</v>
      </c>
      <c r="E2157" s="204" t="s">
        <v>3666</v>
      </c>
      <c r="F2157" s="204" t="s">
        <v>3667</v>
      </c>
      <c r="G2157" s="353" t="s">
        <v>580</v>
      </c>
      <c r="H2157" s="204" t="s">
        <v>566</v>
      </c>
      <c r="I2157" s="204" t="s">
        <v>3668</v>
      </c>
      <c r="J2157" s="204">
        <v>2</v>
      </c>
      <c r="K2157" s="210">
        <v>250</v>
      </c>
      <c r="L2157" s="204" t="s">
        <v>141</v>
      </c>
      <c r="M2157" s="354" t="s">
        <v>582</v>
      </c>
      <c r="N2157" s="61" t="str">
        <f>IF(Tabela2[[#This Row],[Tipo]]="matriz",VLOOKUP(Tabela2[[#This Row],[N. de ordem]],Estatísticas!$A$66:$B$1048576,2,FALSE),"")</f>
        <v/>
      </c>
    </row>
    <row r="2158" spans="2:14" ht="229.5">
      <c r="B2158" s="352">
        <v>1002</v>
      </c>
      <c r="C2158" s="204" t="s">
        <v>3550</v>
      </c>
      <c r="D2158" s="204" t="s">
        <v>157</v>
      </c>
      <c r="E2158" s="204" t="s">
        <v>3669</v>
      </c>
      <c r="F2158" s="204" t="s">
        <v>3670</v>
      </c>
      <c r="G2158" s="353" t="s">
        <v>580</v>
      </c>
      <c r="H2158" s="204" t="s">
        <v>566</v>
      </c>
      <c r="I2158" s="204" t="s">
        <v>3671</v>
      </c>
      <c r="J2158" s="204">
        <v>7</v>
      </c>
      <c r="K2158" s="210">
        <v>8341.08</v>
      </c>
      <c r="L2158" s="204" t="s">
        <v>285</v>
      </c>
      <c r="M2158" s="354" t="s">
        <v>582</v>
      </c>
      <c r="N2158" s="61" t="str">
        <f>IF(Tabela2[[#This Row],[Tipo]]="matriz",VLOOKUP(Tabela2[[#This Row],[N. de ordem]],Estatísticas!$A$66:$B$1048576,2,FALSE),"")</f>
        <v/>
      </c>
    </row>
    <row r="2159" spans="2:14" ht="305.25">
      <c r="B2159" s="352">
        <v>1003</v>
      </c>
      <c r="C2159" s="204" t="s">
        <v>1004</v>
      </c>
      <c r="D2159" s="204" t="s">
        <v>180</v>
      </c>
      <c r="E2159" s="204" t="s">
        <v>2880</v>
      </c>
      <c r="F2159" s="204" t="s">
        <v>3672</v>
      </c>
      <c r="G2159" s="353" t="s">
        <v>580</v>
      </c>
      <c r="H2159" s="204" t="s">
        <v>566</v>
      </c>
      <c r="I2159" s="204" t="s">
        <v>3673</v>
      </c>
      <c r="J2159" s="204">
        <v>1</v>
      </c>
      <c r="K2159" s="210">
        <v>1100</v>
      </c>
      <c r="L2159" s="204" t="s">
        <v>112</v>
      </c>
      <c r="M2159" s="354" t="s">
        <v>582</v>
      </c>
      <c r="N2159" s="61" t="str">
        <f>IF(Tabela2[[#This Row],[Tipo]]="matriz",VLOOKUP(Tabela2[[#This Row],[N. de ordem]],Estatísticas!$A$66:$B$1048576,2,FALSE),"")</f>
        <v/>
      </c>
    </row>
    <row r="2160" spans="2:14" ht="152.25">
      <c r="B2160" s="352">
        <v>1004</v>
      </c>
      <c r="C2160" s="204" t="s">
        <v>930</v>
      </c>
      <c r="D2160" s="204" t="s">
        <v>180</v>
      </c>
      <c r="E2160" s="204" t="s">
        <v>3394</v>
      </c>
      <c r="F2160" s="204" t="s">
        <v>3674</v>
      </c>
      <c r="G2160" s="353" t="s">
        <v>580</v>
      </c>
      <c r="H2160" s="204" t="s">
        <v>566</v>
      </c>
      <c r="I2160" s="204" t="s">
        <v>3675</v>
      </c>
      <c r="J2160" s="204">
        <v>200</v>
      </c>
      <c r="K2160" s="210">
        <v>4200</v>
      </c>
      <c r="L2160" s="204" t="s">
        <v>112</v>
      </c>
      <c r="M2160" s="354" t="s">
        <v>582</v>
      </c>
      <c r="N2160" s="61" t="str">
        <f>IF(Tabela2[[#This Row],[Tipo]]="matriz",VLOOKUP(Tabela2[[#This Row],[N. de ordem]],Estatísticas!$A$66:$B$1048576,2,FALSE),"")</f>
        <v/>
      </c>
    </row>
    <row r="2161" spans="2:14" ht="91.5">
      <c r="B2161" s="352">
        <v>1005</v>
      </c>
      <c r="C2161" s="204" t="s">
        <v>2031</v>
      </c>
      <c r="D2161" s="204" t="s">
        <v>180</v>
      </c>
      <c r="E2161" s="204" t="s">
        <v>3676</v>
      </c>
      <c r="F2161" s="204" t="s">
        <v>3677</v>
      </c>
      <c r="G2161" s="353" t="s">
        <v>580</v>
      </c>
      <c r="H2161" s="204" t="s">
        <v>566</v>
      </c>
      <c r="I2161" s="204" t="s">
        <v>3678</v>
      </c>
      <c r="J2161" s="204">
        <v>50</v>
      </c>
      <c r="K2161" s="210">
        <v>147.5</v>
      </c>
      <c r="L2161" s="204" t="s">
        <v>285</v>
      </c>
      <c r="M2161" s="354" t="s">
        <v>582</v>
      </c>
      <c r="N2161" s="61" t="str">
        <f>IF(Tabela2[[#This Row],[Tipo]]="matriz",VLOOKUP(Tabela2[[#This Row],[N. de ordem]],Estatísticas!$A$66:$B$1048576,2,FALSE),"")</f>
        <v/>
      </c>
    </row>
    <row r="2162" spans="2:14" ht="167.25">
      <c r="B2162" s="352">
        <v>1006</v>
      </c>
      <c r="C2162" s="204" t="s">
        <v>958</v>
      </c>
      <c r="D2162" s="204" t="s">
        <v>180</v>
      </c>
      <c r="E2162" s="204" t="s">
        <v>3679</v>
      </c>
      <c r="F2162" s="204" t="s">
        <v>3680</v>
      </c>
      <c r="G2162" s="353" t="s">
        <v>580</v>
      </c>
      <c r="H2162" s="204" t="s">
        <v>566</v>
      </c>
      <c r="I2162" s="204" t="s">
        <v>3681</v>
      </c>
      <c r="J2162" s="204">
        <v>1</v>
      </c>
      <c r="K2162" s="210">
        <v>150</v>
      </c>
      <c r="L2162" s="204" t="s">
        <v>285</v>
      </c>
      <c r="M2162" s="354" t="s">
        <v>582</v>
      </c>
      <c r="N2162" s="61" t="str">
        <f>IF(Tabela2[[#This Row],[Tipo]]="matriz",VLOOKUP(Tabela2[[#This Row],[N. de ordem]],Estatísticas!$A$66:$B$1048576,2,FALSE),"")</f>
        <v/>
      </c>
    </row>
    <row r="2163" spans="2:14" ht="76.5">
      <c r="B2163" s="352">
        <v>1007</v>
      </c>
      <c r="C2163" s="204" t="s">
        <v>872</v>
      </c>
      <c r="D2163" s="204" t="s">
        <v>180</v>
      </c>
      <c r="E2163" s="204" t="s">
        <v>3682</v>
      </c>
      <c r="F2163" s="204" t="s">
        <v>3683</v>
      </c>
      <c r="G2163" s="353" t="s">
        <v>580</v>
      </c>
      <c r="H2163" s="204" t="s">
        <v>566</v>
      </c>
      <c r="I2163" s="204" t="s">
        <v>3684</v>
      </c>
      <c r="J2163" s="204">
        <v>100</v>
      </c>
      <c r="K2163" s="210">
        <v>1000</v>
      </c>
      <c r="L2163" s="204" t="s">
        <v>285</v>
      </c>
      <c r="M2163" s="354" t="s">
        <v>582</v>
      </c>
      <c r="N2163" s="61" t="str">
        <f>IF(Tabela2[[#This Row],[Tipo]]="matriz",VLOOKUP(Tabela2[[#This Row],[N. de ordem]],Estatísticas!$A$66:$B$1048576,2,FALSE),"")</f>
        <v/>
      </c>
    </row>
    <row r="2164" spans="2:14" ht="121.5">
      <c r="B2164" s="352">
        <v>1008</v>
      </c>
      <c r="C2164" s="204" t="s">
        <v>974</v>
      </c>
      <c r="D2164" s="204" t="s">
        <v>180</v>
      </c>
      <c r="E2164" s="204" t="s">
        <v>3685</v>
      </c>
      <c r="F2164" s="204" t="s">
        <v>3686</v>
      </c>
      <c r="G2164" s="353" t="s">
        <v>580</v>
      </c>
      <c r="H2164" s="204" t="s">
        <v>566</v>
      </c>
      <c r="I2164" s="204" t="s">
        <v>3687</v>
      </c>
      <c r="J2164" s="204">
        <v>60</v>
      </c>
      <c r="K2164" s="210">
        <v>1680</v>
      </c>
      <c r="L2164" s="204" t="s">
        <v>285</v>
      </c>
      <c r="M2164" s="354" t="s">
        <v>582</v>
      </c>
      <c r="N2164" s="61" t="str">
        <f>IF(Tabela2[[#This Row],[Tipo]]="matriz",VLOOKUP(Tabela2[[#This Row],[N. de ordem]],Estatísticas!$A$66:$B$1048576,2,FALSE),"")</f>
        <v/>
      </c>
    </row>
    <row r="2165" spans="2:14" ht="351">
      <c r="B2165" s="352">
        <v>1009</v>
      </c>
      <c r="C2165" s="204" t="s">
        <v>2637</v>
      </c>
      <c r="D2165" s="204" t="s">
        <v>32</v>
      </c>
      <c r="E2165" s="204" t="s">
        <v>3688</v>
      </c>
      <c r="F2165" s="204" t="s">
        <v>3689</v>
      </c>
      <c r="G2165" s="353" t="s">
        <v>580</v>
      </c>
      <c r="H2165" s="204" t="s">
        <v>566</v>
      </c>
      <c r="I2165" s="204" t="s">
        <v>3690</v>
      </c>
      <c r="J2165" s="204" t="s">
        <v>3691</v>
      </c>
      <c r="K2165" s="210">
        <v>1881.51</v>
      </c>
      <c r="L2165" s="204" t="s">
        <v>285</v>
      </c>
      <c r="M2165" s="354" t="s">
        <v>582</v>
      </c>
      <c r="N2165" s="61" t="str">
        <f>IF(Tabela2[[#This Row],[Tipo]]="matriz",VLOOKUP(Tabela2[[#This Row],[N. de ordem]],Estatísticas!$A$66:$B$1048576,2,FALSE),"")</f>
        <v/>
      </c>
    </row>
    <row r="2166" spans="2:14" ht="321">
      <c r="B2166" s="352">
        <v>1010</v>
      </c>
      <c r="C2166" s="204" t="s">
        <v>889</v>
      </c>
      <c r="D2166" s="204" t="s">
        <v>180</v>
      </c>
      <c r="E2166" s="204" t="s">
        <v>2792</v>
      </c>
      <c r="F2166" s="204" t="s">
        <v>3692</v>
      </c>
      <c r="G2166" s="353" t="s">
        <v>580</v>
      </c>
      <c r="H2166" s="204" t="s">
        <v>566</v>
      </c>
      <c r="I2166" s="204" t="s">
        <v>3693</v>
      </c>
      <c r="J2166" s="204">
        <v>2</v>
      </c>
      <c r="K2166" s="210">
        <v>240</v>
      </c>
      <c r="L2166" s="204" t="s">
        <v>112</v>
      </c>
      <c r="M2166" s="354" t="s">
        <v>582</v>
      </c>
      <c r="N2166" s="61" t="str">
        <f>IF(Tabela2[[#This Row],[Tipo]]="matriz",VLOOKUP(Tabela2[[#This Row],[N. de ordem]],Estatísticas!$A$66:$B$1048576,2,FALSE),"")</f>
        <v/>
      </c>
    </row>
    <row r="2167" spans="2:14" ht="60.75">
      <c r="B2167" s="352">
        <v>1011</v>
      </c>
      <c r="C2167" s="204" t="s">
        <v>3126</v>
      </c>
      <c r="D2167" s="204" t="s">
        <v>3694</v>
      </c>
      <c r="E2167" s="204" t="s">
        <v>3695</v>
      </c>
      <c r="F2167" s="204" t="s">
        <v>3696</v>
      </c>
      <c r="G2167" s="353" t="s">
        <v>580</v>
      </c>
      <c r="H2167" s="204" t="s">
        <v>566</v>
      </c>
      <c r="I2167" s="204" t="s">
        <v>3697</v>
      </c>
      <c r="J2167" s="204">
        <v>30</v>
      </c>
      <c r="K2167" s="210">
        <v>2668</v>
      </c>
      <c r="L2167" s="204" t="s">
        <v>285</v>
      </c>
      <c r="M2167" s="354" t="s">
        <v>582</v>
      </c>
      <c r="N2167" s="61" t="str">
        <f>IF(Tabela2[[#This Row],[Tipo]]="matriz",VLOOKUP(Tabela2[[#This Row],[N. de ordem]],Estatísticas!$A$66:$B$1048576,2,FALSE),"")</f>
        <v/>
      </c>
    </row>
    <row r="2168" spans="2:14" ht="213">
      <c r="B2168" s="352">
        <v>1012</v>
      </c>
      <c r="C2168" s="204" t="s">
        <v>3316</v>
      </c>
      <c r="D2168" s="204" t="s">
        <v>280</v>
      </c>
      <c r="E2168" s="204" t="s">
        <v>3698</v>
      </c>
      <c r="F2168" s="204" t="s">
        <v>3699</v>
      </c>
      <c r="G2168" s="353" t="s">
        <v>580</v>
      </c>
      <c r="H2168" s="204" t="s">
        <v>566</v>
      </c>
      <c r="I2168" s="204" t="s">
        <v>3700</v>
      </c>
      <c r="J2168" s="204" t="s">
        <v>3701</v>
      </c>
      <c r="K2168" s="210">
        <v>961.4</v>
      </c>
      <c r="L2168" s="204" t="s">
        <v>285</v>
      </c>
      <c r="M2168" s="354" t="s">
        <v>582</v>
      </c>
      <c r="N2168" s="61" t="str">
        <f>IF(Tabela2[[#This Row],[Tipo]]="matriz",VLOOKUP(Tabela2[[#This Row],[N. de ordem]],Estatísticas!$A$66:$B$1048576,2,FALSE),"")</f>
        <v/>
      </c>
    </row>
    <row r="2169" spans="2:14" ht="409.6">
      <c r="B2169" s="352">
        <v>1013</v>
      </c>
      <c r="C2169" s="204" t="s">
        <v>587</v>
      </c>
      <c r="D2169" s="204" t="s">
        <v>122</v>
      </c>
      <c r="E2169" s="204" t="s">
        <v>3702</v>
      </c>
      <c r="F2169" s="204" t="s">
        <v>3703</v>
      </c>
      <c r="G2169" s="353" t="s">
        <v>580</v>
      </c>
      <c r="H2169" s="204" t="s">
        <v>566</v>
      </c>
      <c r="I2169" s="204" t="s">
        <v>3704</v>
      </c>
      <c r="J2169" s="204">
        <v>7</v>
      </c>
      <c r="K2169" s="210">
        <v>51450</v>
      </c>
      <c r="L2169" s="204" t="s">
        <v>285</v>
      </c>
      <c r="M2169" s="354" t="s">
        <v>582</v>
      </c>
      <c r="N2169" s="61" t="str">
        <f>IF(Tabela2[[#This Row],[Tipo]]="matriz",VLOOKUP(Tabela2[[#This Row],[N. de ordem]],Estatísticas!$A$66:$B$1048576,2,FALSE),"")</f>
        <v/>
      </c>
    </row>
    <row r="2170" spans="2:14" ht="106.5">
      <c r="B2170" s="352">
        <v>1014</v>
      </c>
      <c r="C2170" s="204" t="s">
        <v>2637</v>
      </c>
      <c r="D2170" s="204" t="s">
        <v>32</v>
      </c>
      <c r="E2170" s="204" t="s">
        <v>3705</v>
      </c>
      <c r="F2170" s="204" t="s">
        <v>3706</v>
      </c>
      <c r="G2170" s="353" t="s">
        <v>580</v>
      </c>
      <c r="H2170" s="204" t="s">
        <v>566</v>
      </c>
      <c r="I2170" s="204" t="s">
        <v>3707</v>
      </c>
      <c r="J2170" s="204">
        <v>1</v>
      </c>
      <c r="K2170" s="210">
        <v>45173.33</v>
      </c>
      <c r="L2170" s="204" t="s">
        <v>285</v>
      </c>
      <c r="M2170" s="354" t="s">
        <v>582</v>
      </c>
      <c r="N2170" s="61" t="str">
        <f>IF(Tabela2[[#This Row],[Tipo]]="matriz",VLOOKUP(Tabela2[[#This Row],[N. de ordem]],Estatísticas!$A$66:$B$1048576,2,FALSE),"")</f>
        <v/>
      </c>
    </row>
    <row r="2171" spans="2:14" ht="305.25">
      <c r="B2171" s="352">
        <v>1015</v>
      </c>
      <c r="C2171" s="204" t="s">
        <v>930</v>
      </c>
      <c r="D2171" s="204" t="s">
        <v>180</v>
      </c>
      <c r="E2171" s="204" t="s">
        <v>2961</v>
      </c>
      <c r="F2171" s="204" t="s">
        <v>3708</v>
      </c>
      <c r="G2171" s="353" t="s">
        <v>580</v>
      </c>
      <c r="H2171" s="204" t="s">
        <v>566</v>
      </c>
      <c r="I2171" s="204" t="s">
        <v>3709</v>
      </c>
      <c r="J2171" s="204">
        <v>26</v>
      </c>
      <c r="K2171" s="210">
        <v>14300</v>
      </c>
      <c r="L2171" s="204" t="s">
        <v>112</v>
      </c>
      <c r="M2171" s="354" t="s">
        <v>582</v>
      </c>
      <c r="N2171" s="61" t="str">
        <f>IF(Tabela2[[#This Row],[Tipo]]="matriz",VLOOKUP(Tabela2[[#This Row],[N. de ordem]],Estatísticas!$A$66:$B$1048576,2,FALSE),"")</f>
        <v/>
      </c>
    </row>
    <row r="2172" spans="2:14" ht="76.5">
      <c r="B2172" s="352">
        <v>1016</v>
      </c>
      <c r="C2172" s="204" t="s">
        <v>2637</v>
      </c>
      <c r="D2172" s="204" t="s">
        <v>32</v>
      </c>
      <c r="E2172" s="204" t="s">
        <v>3710</v>
      </c>
      <c r="F2172" s="204" t="s">
        <v>3538</v>
      </c>
      <c r="G2172" s="353" t="s">
        <v>580</v>
      </c>
      <c r="H2172" s="204" t="s">
        <v>566</v>
      </c>
      <c r="I2172" s="204" t="s">
        <v>3711</v>
      </c>
      <c r="J2172" s="204">
        <v>4</v>
      </c>
      <c r="K2172" s="210">
        <v>1820</v>
      </c>
      <c r="L2172" s="204" t="s">
        <v>285</v>
      </c>
      <c r="M2172" s="354" t="s">
        <v>582</v>
      </c>
      <c r="N2172" s="61" t="str">
        <f>IF(Tabela2[[#This Row],[Tipo]]="matriz",VLOOKUP(Tabela2[[#This Row],[N. de ordem]],Estatísticas!$A$66:$B$1048576,2,FALSE),"")</f>
        <v/>
      </c>
    </row>
    <row r="2173" spans="2:14" ht="409.6">
      <c r="B2173" s="352">
        <v>1017</v>
      </c>
      <c r="C2173" s="204" t="s">
        <v>2637</v>
      </c>
      <c r="D2173" s="204" t="s">
        <v>32</v>
      </c>
      <c r="E2173" s="204" t="s">
        <v>3712</v>
      </c>
      <c r="F2173" s="204" t="s">
        <v>3713</v>
      </c>
      <c r="G2173" s="353" t="s">
        <v>580</v>
      </c>
      <c r="H2173" s="204" t="s">
        <v>566</v>
      </c>
      <c r="I2173" s="204" t="s">
        <v>3714</v>
      </c>
      <c r="J2173" s="204" t="s">
        <v>3715</v>
      </c>
      <c r="K2173" s="210">
        <v>32316.38</v>
      </c>
      <c r="L2173" s="204" t="s">
        <v>141</v>
      </c>
      <c r="M2173" s="354" t="s">
        <v>582</v>
      </c>
      <c r="N2173" s="61" t="str">
        <f>IF(Tabela2[[#This Row],[Tipo]]="matriz",VLOOKUP(Tabela2[[#This Row],[N. de ordem]],Estatísticas!$A$66:$B$1048576,2,FALSE),"")</f>
        <v/>
      </c>
    </row>
    <row r="2174" spans="2:14" ht="76.5">
      <c r="B2174" s="352">
        <v>1018</v>
      </c>
      <c r="C2174" s="204" t="s">
        <v>2637</v>
      </c>
      <c r="D2174" s="204" t="s">
        <v>32</v>
      </c>
      <c r="E2174" s="204" t="s">
        <v>3716</v>
      </c>
      <c r="F2174" s="204" t="s">
        <v>3717</v>
      </c>
      <c r="G2174" s="353" t="s">
        <v>580</v>
      </c>
      <c r="H2174" s="204" t="s">
        <v>566</v>
      </c>
      <c r="I2174" s="204" t="s">
        <v>3718</v>
      </c>
      <c r="J2174" s="204">
        <v>1</v>
      </c>
      <c r="K2174" s="210">
        <v>108060</v>
      </c>
      <c r="L2174" s="204" t="s">
        <v>141</v>
      </c>
      <c r="M2174" s="354" t="s">
        <v>582</v>
      </c>
      <c r="N2174" s="61" t="str">
        <f>IF(Tabela2[[#This Row],[Tipo]]="matriz",VLOOKUP(Tabela2[[#This Row],[N. de ordem]],Estatísticas!$A$66:$B$1048576,2,FALSE),"")</f>
        <v/>
      </c>
    </row>
    <row r="2175" spans="2:14" ht="259.5">
      <c r="B2175" s="352">
        <v>1019</v>
      </c>
      <c r="C2175" s="204" t="s">
        <v>2637</v>
      </c>
      <c r="D2175" s="204" t="s">
        <v>32</v>
      </c>
      <c r="E2175" s="204" t="s">
        <v>3719</v>
      </c>
      <c r="F2175" s="204" t="s">
        <v>3720</v>
      </c>
      <c r="G2175" s="353" t="s">
        <v>580</v>
      </c>
      <c r="H2175" s="204" t="s">
        <v>566</v>
      </c>
      <c r="I2175" s="204" t="s">
        <v>3721</v>
      </c>
      <c r="J2175" s="204">
        <v>3</v>
      </c>
      <c r="K2175" s="210">
        <v>915</v>
      </c>
      <c r="L2175" s="204" t="s">
        <v>285</v>
      </c>
      <c r="M2175" s="354" t="s">
        <v>582</v>
      </c>
      <c r="N2175" s="61" t="str">
        <f>IF(Tabela2[[#This Row],[Tipo]]="matriz",VLOOKUP(Tabela2[[#This Row],[N. de ordem]],Estatísticas!$A$66:$B$1048576,2,FALSE),"")</f>
        <v/>
      </c>
    </row>
    <row r="2176" spans="2:14" ht="366">
      <c r="B2176" s="352">
        <v>1020</v>
      </c>
      <c r="C2176" s="204" t="s">
        <v>2031</v>
      </c>
      <c r="D2176" s="204" t="s">
        <v>180</v>
      </c>
      <c r="E2176" s="204" t="s">
        <v>3722</v>
      </c>
      <c r="F2176" s="204" t="s">
        <v>3723</v>
      </c>
      <c r="G2176" s="353" t="s">
        <v>580</v>
      </c>
      <c r="H2176" s="204" t="s">
        <v>566</v>
      </c>
      <c r="I2176" s="204" t="s">
        <v>3724</v>
      </c>
      <c r="J2176" s="204" t="s">
        <v>3725</v>
      </c>
      <c r="K2176" s="210">
        <v>10124</v>
      </c>
      <c r="L2176" s="204" t="s">
        <v>285</v>
      </c>
      <c r="M2176" s="354" t="s">
        <v>582</v>
      </c>
      <c r="N2176" s="61" t="str">
        <f>IF(Tabela2[[#This Row],[Tipo]]="matriz",VLOOKUP(Tabela2[[#This Row],[N. de ordem]],Estatísticas!$A$66:$B$1048576,2,FALSE),"")</f>
        <v/>
      </c>
    </row>
    <row r="2177" spans="2:14" ht="60.75">
      <c r="B2177" s="352">
        <v>1021</v>
      </c>
      <c r="C2177" s="204" t="s">
        <v>1447</v>
      </c>
      <c r="D2177" s="204" t="s">
        <v>180</v>
      </c>
      <c r="E2177" s="204" t="s">
        <v>3726</v>
      </c>
      <c r="F2177" s="204" t="s">
        <v>3727</v>
      </c>
      <c r="G2177" s="353" t="s">
        <v>580</v>
      </c>
      <c r="H2177" s="204" t="s">
        <v>566</v>
      </c>
      <c r="I2177" s="204" t="s">
        <v>3728</v>
      </c>
      <c r="J2177" s="204">
        <v>2</v>
      </c>
      <c r="K2177" s="210">
        <v>1400</v>
      </c>
      <c r="L2177" s="204" t="s">
        <v>285</v>
      </c>
      <c r="M2177" s="354" t="s">
        <v>582</v>
      </c>
      <c r="N2177" s="61" t="str">
        <f>IF(Tabela2[[#This Row],[Tipo]]="matriz",VLOOKUP(Tabela2[[#This Row],[N. de ordem]],Estatísticas!$A$66:$B$1048576,2,FALSE),"")</f>
        <v/>
      </c>
    </row>
    <row r="2178" spans="2:14" ht="121.5">
      <c r="B2178" s="352">
        <v>1022</v>
      </c>
      <c r="C2178" s="204" t="s">
        <v>984</v>
      </c>
      <c r="D2178" s="204" t="s">
        <v>180</v>
      </c>
      <c r="E2178" s="204" t="s">
        <v>3729</v>
      </c>
      <c r="F2178" s="204" t="s">
        <v>3730</v>
      </c>
      <c r="G2178" s="353" t="s">
        <v>580</v>
      </c>
      <c r="H2178" s="204" t="s">
        <v>566</v>
      </c>
      <c r="I2178" s="204" t="s">
        <v>3731</v>
      </c>
      <c r="J2178" s="204">
        <v>2</v>
      </c>
      <c r="K2178" s="210">
        <v>1043.6400000000001</v>
      </c>
      <c r="L2178" s="204" t="s">
        <v>285</v>
      </c>
      <c r="M2178" s="354" t="s">
        <v>582</v>
      </c>
      <c r="N2178" s="61" t="str">
        <f>IF(Tabela2[[#This Row],[Tipo]]="matriz",VLOOKUP(Tabela2[[#This Row],[N. de ordem]],Estatísticas!$A$66:$B$1048576,2,FALSE),"")</f>
        <v/>
      </c>
    </row>
    <row r="2179" spans="2:14" ht="229.5">
      <c r="B2179" s="352">
        <v>1023</v>
      </c>
      <c r="C2179" s="204" t="s">
        <v>1004</v>
      </c>
      <c r="D2179" s="204" t="s">
        <v>180</v>
      </c>
      <c r="E2179" s="204" t="s">
        <v>2797</v>
      </c>
      <c r="F2179" s="204" t="s">
        <v>3732</v>
      </c>
      <c r="G2179" s="353" t="s">
        <v>580</v>
      </c>
      <c r="H2179" s="204" t="s">
        <v>566</v>
      </c>
      <c r="I2179" s="204" t="s">
        <v>3733</v>
      </c>
      <c r="J2179" s="204">
        <v>9</v>
      </c>
      <c r="K2179" s="210">
        <v>3429</v>
      </c>
      <c r="L2179" s="204" t="s">
        <v>112</v>
      </c>
      <c r="M2179" s="354" t="s">
        <v>582</v>
      </c>
      <c r="N2179" s="61" t="str">
        <f>IF(Tabela2[[#This Row],[Tipo]]="matriz",VLOOKUP(Tabela2[[#This Row],[N. de ordem]],Estatísticas!$A$66:$B$1048576,2,FALSE),"")</f>
        <v/>
      </c>
    </row>
    <row r="2180" spans="2:14" ht="244.5">
      <c r="B2180" s="352">
        <v>1024</v>
      </c>
      <c r="C2180" s="204" t="s">
        <v>2031</v>
      </c>
      <c r="D2180" s="204" t="s">
        <v>180</v>
      </c>
      <c r="E2180" s="204" t="s">
        <v>3734</v>
      </c>
      <c r="F2180" s="204" t="s">
        <v>3735</v>
      </c>
      <c r="G2180" s="353" t="s">
        <v>580</v>
      </c>
      <c r="H2180" s="204" t="s">
        <v>566</v>
      </c>
      <c r="I2180" s="204" t="s">
        <v>3736</v>
      </c>
      <c r="J2180" s="204">
        <v>60</v>
      </c>
      <c r="K2180" s="210">
        <v>2514</v>
      </c>
      <c r="L2180" s="204" t="s">
        <v>285</v>
      </c>
      <c r="M2180" s="354" t="s">
        <v>582</v>
      </c>
      <c r="N2180" s="61" t="str">
        <f>IF(Tabela2[[#This Row],[Tipo]]="matriz",VLOOKUP(Tabela2[[#This Row],[N. de ordem]],Estatísticas!$A$66:$B$1048576,2,FALSE),"")</f>
        <v/>
      </c>
    </row>
    <row r="2181" spans="2:14" ht="137.25">
      <c r="B2181" s="352">
        <v>1025</v>
      </c>
      <c r="C2181" s="204" t="s">
        <v>1956</v>
      </c>
      <c r="D2181" s="204" t="s">
        <v>234</v>
      </c>
      <c r="E2181" s="204" t="s">
        <v>3737</v>
      </c>
      <c r="F2181" s="204" t="s">
        <v>2447</v>
      </c>
      <c r="G2181" s="353" t="s">
        <v>580</v>
      </c>
      <c r="H2181" s="204" t="s">
        <v>566</v>
      </c>
      <c r="I2181" s="204" t="s">
        <v>3738</v>
      </c>
      <c r="J2181" s="204" t="s">
        <v>3739</v>
      </c>
      <c r="K2181" s="210">
        <v>1497.5</v>
      </c>
      <c r="L2181" s="204" t="s">
        <v>141</v>
      </c>
      <c r="M2181" s="354" t="s">
        <v>582</v>
      </c>
      <c r="N2181" s="61" t="str">
        <f>IF(Tabela2[[#This Row],[Tipo]]="matriz",VLOOKUP(Tabela2[[#This Row],[N. de ordem]],Estatísticas!$A$66:$B$1048576,2,FALSE),"")</f>
        <v/>
      </c>
    </row>
    <row r="2182" spans="2:14" ht="183">
      <c r="B2182" s="352">
        <v>1026</v>
      </c>
      <c r="C2182" s="204" t="s">
        <v>999</v>
      </c>
      <c r="D2182" s="204" t="s">
        <v>180</v>
      </c>
      <c r="E2182" s="204" t="s">
        <v>3740</v>
      </c>
      <c r="F2182" s="204" t="s">
        <v>3741</v>
      </c>
      <c r="G2182" s="353" t="s">
        <v>580</v>
      </c>
      <c r="H2182" s="204" t="s">
        <v>566</v>
      </c>
      <c r="I2182" s="204" t="s">
        <v>3742</v>
      </c>
      <c r="J2182" s="204">
        <v>20</v>
      </c>
      <c r="K2182" s="210">
        <v>630</v>
      </c>
      <c r="L2182" s="204" t="s">
        <v>285</v>
      </c>
      <c r="M2182" s="354" t="s">
        <v>582</v>
      </c>
      <c r="N2182" s="61" t="str">
        <f>IF(Tabela2[[#This Row],[Tipo]]="matriz",VLOOKUP(Tabela2[[#This Row],[N. de ordem]],Estatísticas!$A$66:$B$1048576,2,FALSE),"")</f>
        <v/>
      </c>
    </row>
    <row r="2183" spans="2:14" ht="290.25">
      <c r="B2183" s="352">
        <v>1027</v>
      </c>
      <c r="C2183" s="204" t="s">
        <v>932</v>
      </c>
      <c r="D2183" s="204" t="s">
        <v>180</v>
      </c>
      <c r="E2183" s="204" t="s">
        <v>3743</v>
      </c>
      <c r="F2183" s="204" t="s">
        <v>3744</v>
      </c>
      <c r="G2183" s="353" t="s">
        <v>580</v>
      </c>
      <c r="H2183" s="204" t="s">
        <v>566</v>
      </c>
      <c r="I2183" s="204" t="s">
        <v>3745</v>
      </c>
      <c r="J2183" s="204" t="s">
        <v>3746</v>
      </c>
      <c r="K2183" s="210">
        <v>1720</v>
      </c>
      <c r="L2183" s="204" t="s">
        <v>285</v>
      </c>
      <c r="M2183" s="354" t="s">
        <v>582</v>
      </c>
      <c r="N2183" s="61" t="str">
        <f>IF(Tabela2[[#This Row],[Tipo]]="matriz",VLOOKUP(Tabela2[[#This Row],[N. de ordem]],Estatísticas!$A$66:$B$1048576,2,FALSE),"")</f>
        <v/>
      </c>
    </row>
    <row r="2184" spans="2:14" ht="91.5">
      <c r="B2184" s="352">
        <v>1028</v>
      </c>
      <c r="C2184" s="204" t="s">
        <v>886</v>
      </c>
      <c r="D2184" s="204" t="s">
        <v>180</v>
      </c>
      <c r="E2184" s="204" t="s">
        <v>3747</v>
      </c>
      <c r="F2184" s="204" t="s">
        <v>3748</v>
      </c>
      <c r="G2184" s="353" t="s">
        <v>580</v>
      </c>
      <c r="H2184" s="204" t="s">
        <v>566</v>
      </c>
      <c r="I2184" s="204" t="s">
        <v>3749</v>
      </c>
      <c r="J2184" s="204" t="s">
        <v>3750</v>
      </c>
      <c r="K2184" s="210">
        <v>220</v>
      </c>
      <c r="L2184" s="204" t="s">
        <v>285</v>
      </c>
      <c r="M2184" s="354" t="s">
        <v>582</v>
      </c>
      <c r="N2184" s="61" t="str">
        <f>IF(Tabela2[[#This Row],[Tipo]]="matriz",VLOOKUP(Tabela2[[#This Row],[N. de ordem]],Estatísticas!$A$66:$B$1048576,2,FALSE),"")</f>
        <v/>
      </c>
    </row>
    <row r="2185" spans="2:14" ht="351">
      <c r="B2185" s="352">
        <v>1029</v>
      </c>
      <c r="C2185" s="204" t="s">
        <v>1931</v>
      </c>
      <c r="D2185" s="204" t="s">
        <v>180</v>
      </c>
      <c r="E2185" s="204" t="s">
        <v>2814</v>
      </c>
      <c r="F2185" s="204" t="s">
        <v>3751</v>
      </c>
      <c r="G2185" s="353" t="s">
        <v>580</v>
      </c>
      <c r="H2185" s="204" t="s">
        <v>566</v>
      </c>
      <c r="I2185" s="204" t="s">
        <v>3752</v>
      </c>
      <c r="J2185" s="204">
        <v>11</v>
      </c>
      <c r="K2185" s="210">
        <v>1815</v>
      </c>
      <c r="L2185" s="204" t="s">
        <v>112</v>
      </c>
      <c r="M2185" s="354" t="s">
        <v>582</v>
      </c>
      <c r="N2185" s="61" t="str">
        <f>IF(Tabela2[[#This Row],[Tipo]]="matriz",VLOOKUP(Tabela2[[#This Row],[N. de ordem]],Estatísticas!$A$66:$B$1048576,2,FALSE),"")</f>
        <v/>
      </c>
    </row>
    <row r="2186" spans="2:14" ht="106.5">
      <c r="B2186" s="352">
        <v>1030</v>
      </c>
      <c r="C2186" s="204" t="s">
        <v>3550</v>
      </c>
      <c r="D2186" s="204" t="s">
        <v>180</v>
      </c>
      <c r="E2186" s="204" t="s">
        <v>3753</v>
      </c>
      <c r="F2186" s="204" t="s">
        <v>3754</v>
      </c>
      <c r="G2186" s="353" t="s">
        <v>580</v>
      </c>
      <c r="H2186" s="204" t="s">
        <v>566</v>
      </c>
      <c r="I2186" s="204" t="s">
        <v>3755</v>
      </c>
      <c r="J2186" s="204">
        <v>2</v>
      </c>
      <c r="K2186" s="210">
        <v>5712.86</v>
      </c>
      <c r="L2186" s="204" t="s">
        <v>285</v>
      </c>
      <c r="M2186" s="354" t="s">
        <v>582</v>
      </c>
      <c r="N2186" s="61" t="str">
        <f>IF(Tabela2[[#This Row],[Tipo]]="matriz",VLOOKUP(Tabela2[[#This Row],[N. de ordem]],Estatísticas!$A$66:$B$1048576,2,FALSE),"")</f>
        <v/>
      </c>
    </row>
    <row r="2187" spans="2:14" ht="183">
      <c r="B2187" s="352">
        <v>1031</v>
      </c>
      <c r="C2187" s="204" t="s">
        <v>1523</v>
      </c>
      <c r="D2187" s="204" t="s">
        <v>180</v>
      </c>
      <c r="E2187" s="204" t="s">
        <v>3756</v>
      </c>
      <c r="F2187" s="204" t="s">
        <v>3757</v>
      </c>
      <c r="G2187" s="353" t="s">
        <v>580</v>
      </c>
      <c r="H2187" s="204" t="s">
        <v>566</v>
      </c>
      <c r="I2187" s="204" t="s">
        <v>3758</v>
      </c>
      <c r="J2187" s="204">
        <v>10</v>
      </c>
      <c r="K2187" s="210">
        <v>900</v>
      </c>
      <c r="L2187" s="204" t="s">
        <v>141</v>
      </c>
      <c r="M2187" s="354" t="s">
        <v>582</v>
      </c>
      <c r="N2187" s="61" t="str">
        <f>IF(Tabela2[[#This Row],[Tipo]]="matriz",VLOOKUP(Tabela2[[#This Row],[N. de ordem]],Estatísticas!$A$66:$B$1048576,2,FALSE),"")</f>
        <v/>
      </c>
    </row>
    <row r="2188" spans="2:14" ht="121.5">
      <c r="B2188" s="352">
        <v>1032</v>
      </c>
      <c r="C2188" s="204" t="s">
        <v>3550</v>
      </c>
      <c r="D2188" s="204" t="s">
        <v>180</v>
      </c>
      <c r="E2188" s="204" t="s">
        <v>3759</v>
      </c>
      <c r="F2188" s="204" t="s">
        <v>3760</v>
      </c>
      <c r="G2188" s="353" t="s">
        <v>580</v>
      </c>
      <c r="H2188" s="204" t="s">
        <v>566</v>
      </c>
      <c r="I2188" s="204" t="s">
        <v>3761</v>
      </c>
      <c r="J2188" s="204" t="s">
        <v>3762</v>
      </c>
      <c r="K2188" s="210">
        <v>4038.4</v>
      </c>
      <c r="L2188" s="204" t="s">
        <v>285</v>
      </c>
      <c r="M2188" s="354" t="s">
        <v>582</v>
      </c>
      <c r="N2188" s="61" t="str">
        <f>IF(Tabela2[[#This Row],[Tipo]]="matriz",VLOOKUP(Tabela2[[#This Row],[N. de ordem]],Estatísticas!$A$66:$B$1048576,2,FALSE),"")</f>
        <v/>
      </c>
    </row>
    <row r="2189" spans="2:14" ht="121.5">
      <c r="B2189" s="352">
        <v>1033</v>
      </c>
      <c r="C2189" s="204" t="s">
        <v>1954</v>
      </c>
      <c r="D2189" s="204" t="s">
        <v>290</v>
      </c>
      <c r="E2189" s="204" t="s">
        <v>3763</v>
      </c>
      <c r="F2189" s="204" t="s">
        <v>3764</v>
      </c>
      <c r="G2189" s="353" t="s">
        <v>580</v>
      </c>
      <c r="H2189" s="204" t="s">
        <v>566</v>
      </c>
      <c r="I2189" s="204" t="s">
        <v>3765</v>
      </c>
      <c r="J2189" s="204">
        <v>1</v>
      </c>
      <c r="K2189" s="210">
        <v>830</v>
      </c>
      <c r="L2189" s="204" t="s">
        <v>285</v>
      </c>
      <c r="M2189" s="354" t="s">
        <v>582</v>
      </c>
      <c r="N2189" s="61" t="str">
        <f>IF(Tabela2[[#This Row],[Tipo]]="matriz",VLOOKUP(Tabela2[[#This Row],[N. de ordem]],Estatísticas!$A$66:$B$1048576,2,FALSE),"")</f>
        <v/>
      </c>
    </row>
    <row r="2190" spans="2:14" ht="198">
      <c r="B2190" s="352">
        <v>1034</v>
      </c>
      <c r="C2190" s="204" t="s">
        <v>958</v>
      </c>
      <c r="D2190" s="204" t="s">
        <v>32</v>
      </c>
      <c r="E2190" s="204" t="s">
        <v>3766</v>
      </c>
      <c r="F2190" s="204" t="s">
        <v>3767</v>
      </c>
      <c r="G2190" s="353" t="s">
        <v>580</v>
      </c>
      <c r="H2190" s="204" t="s">
        <v>566</v>
      </c>
      <c r="I2190" s="204" t="s">
        <v>3768</v>
      </c>
      <c r="J2190" s="204">
        <v>4</v>
      </c>
      <c r="K2190" s="210">
        <v>1119.5999999999999</v>
      </c>
      <c r="L2190" s="204" t="s">
        <v>285</v>
      </c>
      <c r="M2190" s="354" t="s">
        <v>582</v>
      </c>
      <c r="N2190" s="61" t="str">
        <f>IF(Tabela2[[#This Row],[Tipo]]="matriz",VLOOKUP(Tabela2[[#This Row],[N. de ordem]],Estatísticas!$A$66:$B$1048576,2,FALSE),"")</f>
        <v/>
      </c>
    </row>
    <row r="2191" spans="2:14" ht="305.25">
      <c r="B2191" s="352">
        <v>1035</v>
      </c>
      <c r="C2191" s="204" t="s">
        <v>3316</v>
      </c>
      <c r="D2191" s="204" t="s">
        <v>280</v>
      </c>
      <c r="E2191" s="204" t="s">
        <v>3769</v>
      </c>
      <c r="F2191" s="204" t="s">
        <v>3770</v>
      </c>
      <c r="G2191" s="353" t="s">
        <v>580</v>
      </c>
      <c r="H2191" s="204" t="s">
        <v>566</v>
      </c>
      <c r="I2191" s="204" t="s">
        <v>3771</v>
      </c>
      <c r="J2191" s="204">
        <v>4</v>
      </c>
      <c r="K2191" s="210">
        <v>310</v>
      </c>
      <c r="L2191" s="204" t="s">
        <v>141</v>
      </c>
      <c r="M2191" s="354" t="s">
        <v>582</v>
      </c>
      <c r="N2191" s="61" t="str">
        <f>IF(Tabela2[[#This Row],[Tipo]]="matriz",VLOOKUP(Tabela2[[#This Row],[N. de ordem]],Estatísticas!$A$66:$B$1048576,2,FALSE),"")</f>
        <v/>
      </c>
    </row>
    <row r="2192" spans="2:14" ht="229.5">
      <c r="B2192" s="352">
        <v>1036</v>
      </c>
      <c r="C2192" s="204" t="s">
        <v>3550</v>
      </c>
      <c r="D2192" s="204" t="s">
        <v>157</v>
      </c>
      <c r="E2192" s="204" t="s">
        <v>3772</v>
      </c>
      <c r="F2192" s="204" t="s">
        <v>3773</v>
      </c>
      <c r="G2192" s="353" t="s">
        <v>580</v>
      </c>
      <c r="H2192" s="204" t="s">
        <v>566</v>
      </c>
      <c r="I2192" s="204" t="s">
        <v>3774</v>
      </c>
      <c r="J2192" s="204">
        <v>1</v>
      </c>
      <c r="K2192" s="210">
        <v>61890</v>
      </c>
      <c r="L2192" s="204" t="s">
        <v>112</v>
      </c>
      <c r="M2192" s="354" t="s">
        <v>582</v>
      </c>
      <c r="N2192" s="61" t="str">
        <f>IF(Tabela2[[#This Row],[Tipo]]="matriz",VLOOKUP(Tabela2[[#This Row],[N. de ordem]],Estatísticas!$A$66:$B$1048576,2,FALSE),"")</f>
        <v/>
      </c>
    </row>
    <row r="2193" spans="2:14" ht="167.25">
      <c r="B2193" s="352">
        <v>1037</v>
      </c>
      <c r="C2193" s="204" t="s">
        <v>927</v>
      </c>
      <c r="D2193" s="204" t="s">
        <v>180</v>
      </c>
      <c r="E2193" s="204" t="s">
        <v>3775</v>
      </c>
      <c r="F2193" s="204" t="s">
        <v>3776</v>
      </c>
      <c r="G2193" s="353" t="s">
        <v>580</v>
      </c>
      <c r="H2193" s="204" t="s">
        <v>566</v>
      </c>
      <c r="I2193" s="204" t="s">
        <v>3777</v>
      </c>
      <c r="J2193" s="204">
        <v>2</v>
      </c>
      <c r="K2193" s="210">
        <v>4400</v>
      </c>
      <c r="L2193" s="204" t="s">
        <v>285</v>
      </c>
      <c r="M2193" s="354" t="s">
        <v>582</v>
      </c>
      <c r="N2193" s="61" t="str">
        <f>IF(Tabela2[[#This Row],[Tipo]]="matriz",VLOOKUP(Tabela2[[#This Row],[N. de ordem]],Estatísticas!$A$66:$B$1048576,2,FALSE),"")</f>
        <v/>
      </c>
    </row>
    <row r="2194" spans="2:14" ht="76.5">
      <c r="B2194" s="352">
        <v>1038</v>
      </c>
      <c r="C2194" s="204" t="s">
        <v>1857</v>
      </c>
      <c r="D2194" s="204" t="s">
        <v>32</v>
      </c>
      <c r="E2194" s="204" t="s">
        <v>3778</v>
      </c>
      <c r="F2194" s="204" t="s">
        <v>3779</v>
      </c>
      <c r="G2194" s="353" t="s">
        <v>580</v>
      </c>
      <c r="H2194" s="204" t="s">
        <v>566</v>
      </c>
      <c r="I2194" s="204" t="s">
        <v>3780</v>
      </c>
      <c r="J2194" s="204">
        <v>1</v>
      </c>
      <c r="K2194" s="210">
        <v>8587.2000000000007</v>
      </c>
      <c r="L2194" s="204" t="s">
        <v>141</v>
      </c>
      <c r="M2194" s="354" t="s">
        <v>582</v>
      </c>
      <c r="N2194" s="61" t="str">
        <f>IF(Tabela2[[#This Row],[Tipo]]="matriz",VLOOKUP(Tabela2[[#This Row],[N. de ordem]],Estatísticas!$A$66:$B$1048576,2,FALSE),"")</f>
        <v/>
      </c>
    </row>
    <row r="2195" spans="2:14" ht="305.25">
      <c r="B2195" s="352">
        <v>1039</v>
      </c>
      <c r="C2195" s="204" t="s">
        <v>3316</v>
      </c>
      <c r="D2195" s="204" t="s">
        <v>280</v>
      </c>
      <c r="E2195" s="204" t="s">
        <v>3781</v>
      </c>
      <c r="F2195" s="204" t="s">
        <v>3782</v>
      </c>
      <c r="G2195" s="353" t="s">
        <v>580</v>
      </c>
      <c r="H2195" s="204" t="s">
        <v>566</v>
      </c>
      <c r="I2195" s="204" t="s">
        <v>3783</v>
      </c>
      <c r="J2195" s="204">
        <v>2</v>
      </c>
      <c r="K2195" s="210">
        <v>137.22</v>
      </c>
      <c r="L2195" s="204" t="s">
        <v>285</v>
      </c>
      <c r="M2195" s="354" t="s">
        <v>582</v>
      </c>
      <c r="N2195" s="61" t="str">
        <f>IF(Tabela2[[#This Row],[Tipo]]="matriz",VLOOKUP(Tabela2[[#This Row],[N. de ordem]],Estatísticas!$A$66:$B$1048576,2,FALSE),"")</f>
        <v/>
      </c>
    </row>
    <row r="2196" spans="2:14" ht="106.5">
      <c r="B2196" s="352">
        <v>1040</v>
      </c>
      <c r="C2196" s="204" t="s">
        <v>700</v>
      </c>
      <c r="D2196" s="204" t="s">
        <v>180</v>
      </c>
      <c r="E2196" s="204" t="s">
        <v>3784</v>
      </c>
      <c r="F2196" s="204" t="s">
        <v>3785</v>
      </c>
      <c r="G2196" s="353" t="s">
        <v>580</v>
      </c>
      <c r="H2196" s="204" t="s">
        <v>566</v>
      </c>
      <c r="I2196" s="204" t="s">
        <v>3786</v>
      </c>
      <c r="J2196" s="204">
        <v>1</v>
      </c>
      <c r="K2196" s="210">
        <v>2060.2399999999998</v>
      </c>
      <c r="L2196" s="204" t="s">
        <v>285</v>
      </c>
      <c r="M2196" s="354" t="s">
        <v>582</v>
      </c>
      <c r="N2196" s="61" t="str">
        <f>IF(Tabela2[[#This Row],[Tipo]]="matriz",VLOOKUP(Tabela2[[#This Row],[N. de ordem]],Estatísticas!$A$66:$B$1048576,2,FALSE),"")</f>
        <v/>
      </c>
    </row>
    <row r="2197" spans="2:14" ht="244.5">
      <c r="B2197" s="352">
        <v>1041</v>
      </c>
      <c r="C2197" s="204" t="s">
        <v>984</v>
      </c>
      <c r="D2197" s="204" t="s">
        <v>32</v>
      </c>
      <c r="E2197" s="204" t="s">
        <v>3787</v>
      </c>
      <c r="F2197" s="204" t="s">
        <v>3788</v>
      </c>
      <c r="G2197" s="353" t="s">
        <v>580</v>
      </c>
      <c r="H2197" s="204" t="s">
        <v>566</v>
      </c>
      <c r="I2197" s="204" t="s">
        <v>3789</v>
      </c>
      <c r="J2197" s="204">
        <v>1</v>
      </c>
      <c r="K2197" s="210">
        <v>215.68</v>
      </c>
      <c r="L2197" s="204" t="s">
        <v>285</v>
      </c>
      <c r="M2197" s="354" t="s">
        <v>582</v>
      </c>
      <c r="N2197" s="61" t="str">
        <f>IF(Tabela2[[#This Row],[Tipo]]="matriz",VLOOKUP(Tabela2[[#This Row],[N. de ordem]],Estatísticas!$A$66:$B$1048576,2,FALSE),"")</f>
        <v/>
      </c>
    </row>
    <row r="2198" spans="2:14" ht="121.5">
      <c r="B2198" s="352">
        <v>1042</v>
      </c>
      <c r="C2198" s="204" t="s">
        <v>587</v>
      </c>
      <c r="D2198" s="204" t="s">
        <v>122</v>
      </c>
      <c r="E2198" s="204" t="s">
        <v>3790</v>
      </c>
      <c r="F2198" s="204" t="s">
        <v>3791</v>
      </c>
      <c r="G2198" s="353" t="s">
        <v>580</v>
      </c>
      <c r="H2198" s="204" t="s">
        <v>566</v>
      </c>
      <c r="I2198" s="204" t="s">
        <v>3792</v>
      </c>
      <c r="J2198" s="204">
        <v>1</v>
      </c>
      <c r="K2198" s="210">
        <v>2700</v>
      </c>
      <c r="L2198" s="204" t="s">
        <v>141</v>
      </c>
      <c r="M2198" s="354" t="s">
        <v>582</v>
      </c>
      <c r="N2198" s="61" t="str">
        <f>IF(Tabela2[[#This Row],[Tipo]]="matriz",VLOOKUP(Tabela2[[#This Row],[N. de ordem]],Estatísticas!$A$66:$B$1048576,2,FALSE),"")</f>
        <v/>
      </c>
    </row>
    <row r="2199" spans="2:14" ht="91.5">
      <c r="B2199" s="352">
        <v>1043</v>
      </c>
      <c r="C2199" s="204" t="s">
        <v>1608</v>
      </c>
      <c r="D2199" s="204" t="s">
        <v>32</v>
      </c>
      <c r="E2199" s="204" t="s">
        <v>3793</v>
      </c>
      <c r="F2199" s="204" t="s">
        <v>3794</v>
      </c>
      <c r="G2199" s="353" t="s">
        <v>580</v>
      </c>
      <c r="H2199" s="204" t="s">
        <v>566</v>
      </c>
      <c r="I2199" s="204" t="s">
        <v>3795</v>
      </c>
      <c r="J2199" s="204">
        <v>1</v>
      </c>
      <c r="K2199" s="210">
        <v>1715.38</v>
      </c>
      <c r="L2199" s="204" t="s">
        <v>112</v>
      </c>
      <c r="M2199" s="354" t="s">
        <v>582</v>
      </c>
      <c r="N2199" s="61" t="str">
        <f>IF(Tabela2[[#This Row],[Tipo]]="matriz",VLOOKUP(Tabela2[[#This Row],[N. de ordem]],Estatísticas!$A$66:$B$1048576,2,FALSE),"")</f>
        <v/>
      </c>
    </row>
    <row r="2200" spans="2:14" ht="409.6">
      <c r="B2200" s="352">
        <v>1044</v>
      </c>
      <c r="C2200" s="204" t="s">
        <v>2816</v>
      </c>
      <c r="D2200" s="204" t="s">
        <v>290</v>
      </c>
      <c r="E2200" s="204" t="s">
        <v>3796</v>
      </c>
      <c r="F2200" s="204" t="s">
        <v>3797</v>
      </c>
      <c r="G2200" s="353" t="s">
        <v>580</v>
      </c>
      <c r="H2200" s="204" t="s">
        <v>566</v>
      </c>
      <c r="I2200" s="204" t="s">
        <v>3798</v>
      </c>
      <c r="J2200" s="204" t="s">
        <v>3799</v>
      </c>
      <c r="K2200" s="210">
        <v>56859.5</v>
      </c>
      <c r="L2200" s="204" t="s">
        <v>141</v>
      </c>
      <c r="M2200" s="354" t="s">
        <v>582</v>
      </c>
      <c r="N2200" s="61" t="str">
        <f>IF(Tabela2[[#This Row],[Tipo]]="matriz",VLOOKUP(Tabela2[[#This Row],[N. de ordem]],Estatísticas!$A$66:$B$1048576,2,FALSE),"")</f>
        <v/>
      </c>
    </row>
    <row r="2201" spans="2:14" ht="60.75">
      <c r="B2201" s="352">
        <v>1045</v>
      </c>
      <c r="C2201" s="204" t="s">
        <v>873</v>
      </c>
      <c r="D2201" s="204" t="s">
        <v>180</v>
      </c>
      <c r="E2201" s="204" t="s">
        <v>3800</v>
      </c>
      <c r="F2201" s="204" t="s">
        <v>3801</v>
      </c>
      <c r="G2201" s="353" t="s">
        <v>580</v>
      </c>
      <c r="H2201" s="204" t="s">
        <v>566</v>
      </c>
      <c r="I2201" s="204" t="s">
        <v>3802</v>
      </c>
      <c r="J2201" s="204">
        <v>40</v>
      </c>
      <c r="K2201" s="210">
        <v>160</v>
      </c>
      <c r="L2201" s="204" t="s">
        <v>285</v>
      </c>
      <c r="M2201" s="354" t="s">
        <v>582</v>
      </c>
      <c r="N2201" s="61" t="str">
        <f>IF(Tabela2[[#This Row],[Tipo]]="matriz",VLOOKUP(Tabela2[[#This Row],[N. de ordem]],Estatísticas!$A$66:$B$1048576,2,FALSE),"")</f>
        <v/>
      </c>
    </row>
    <row r="2202" spans="2:14" ht="409.6">
      <c r="B2202" s="352">
        <v>1046</v>
      </c>
      <c r="C2202" s="204" t="s">
        <v>2025</v>
      </c>
      <c r="D2202" s="204" t="s">
        <v>180</v>
      </c>
      <c r="E2202" s="204" t="s">
        <v>3803</v>
      </c>
      <c r="F2202" s="204" t="s">
        <v>3804</v>
      </c>
      <c r="G2202" s="353" t="s">
        <v>580</v>
      </c>
      <c r="H2202" s="204" t="s">
        <v>566</v>
      </c>
      <c r="I2202" s="204" t="s">
        <v>3805</v>
      </c>
      <c r="J2202" s="204" t="s">
        <v>3806</v>
      </c>
      <c r="K2202" s="210">
        <v>356.8</v>
      </c>
      <c r="L2202" s="204" t="s">
        <v>285</v>
      </c>
      <c r="M2202" s="354" t="s">
        <v>582</v>
      </c>
      <c r="N2202" s="61" t="str">
        <f>IF(Tabela2[[#This Row],[Tipo]]="matriz",VLOOKUP(Tabela2[[#This Row],[N. de ordem]],Estatísticas!$A$66:$B$1048576,2,FALSE),"")</f>
        <v/>
      </c>
    </row>
    <row r="2203" spans="2:14" ht="121.5">
      <c r="B2203" s="352">
        <v>1047</v>
      </c>
      <c r="C2203" s="204" t="s">
        <v>587</v>
      </c>
      <c r="D2203" s="204" t="s">
        <v>122</v>
      </c>
      <c r="E2203" s="204" t="s">
        <v>3807</v>
      </c>
      <c r="F2203" s="204" t="s">
        <v>3808</v>
      </c>
      <c r="G2203" s="353" t="s">
        <v>580</v>
      </c>
      <c r="H2203" s="204" t="s">
        <v>566</v>
      </c>
      <c r="I2203" s="204" t="s">
        <v>3809</v>
      </c>
      <c r="J2203" s="213">
        <v>1</v>
      </c>
      <c r="K2203" s="214">
        <v>400</v>
      </c>
      <c r="L2203" s="204" t="s">
        <v>285</v>
      </c>
      <c r="M2203" s="354" t="s">
        <v>582</v>
      </c>
      <c r="N2203" s="61" t="str">
        <f>IF(Tabela2[[#This Row],[Tipo]]="matriz",VLOOKUP(Tabela2[[#This Row],[N. de ordem]],Estatísticas!$A$66:$B$1048576,2,FALSE),"")</f>
        <v/>
      </c>
    </row>
    <row r="2204" spans="2:14" ht="152.25">
      <c r="B2204" s="352">
        <v>1048</v>
      </c>
      <c r="C2204" s="204" t="s">
        <v>871</v>
      </c>
      <c r="D2204" s="204" t="s">
        <v>32</v>
      </c>
      <c r="E2204" s="204" t="s">
        <v>3810</v>
      </c>
      <c r="F2204" s="204" t="s">
        <v>3811</v>
      </c>
      <c r="G2204" s="353" t="s">
        <v>580</v>
      </c>
      <c r="H2204" s="204" t="s">
        <v>566</v>
      </c>
      <c r="I2204" s="204" t="s">
        <v>3812</v>
      </c>
      <c r="J2204" s="204" t="s">
        <v>3813</v>
      </c>
      <c r="K2204" s="210">
        <v>1174.1600000000001</v>
      </c>
      <c r="L2204" s="204" t="s">
        <v>141</v>
      </c>
      <c r="M2204" s="354" t="s">
        <v>582</v>
      </c>
      <c r="N2204" s="61" t="str">
        <f>IF(Tabela2[[#This Row],[Tipo]]="matriz",VLOOKUP(Tabela2[[#This Row],[N. de ordem]],Estatísticas!$A$66:$B$1048576,2,FALSE),"")</f>
        <v/>
      </c>
    </row>
    <row r="2205" spans="2:14" ht="351">
      <c r="B2205" s="352">
        <v>1049</v>
      </c>
      <c r="C2205" s="204" t="s">
        <v>2816</v>
      </c>
      <c r="D2205" s="204" t="s">
        <v>290</v>
      </c>
      <c r="E2205" s="204" t="s">
        <v>3814</v>
      </c>
      <c r="F2205" s="204" t="s">
        <v>3815</v>
      </c>
      <c r="G2205" s="353" t="s">
        <v>580</v>
      </c>
      <c r="H2205" s="204" t="s">
        <v>566</v>
      </c>
      <c r="I2205" s="204" t="s">
        <v>3816</v>
      </c>
      <c r="J2205" s="204">
        <v>8</v>
      </c>
      <c r="K2205" s="210">
        <v>2960</v>
      </c>
      <c r="L2205" s="204" t="s">
        <v>285</v>
      </c>
      <c r="M2205" s="354" t="s">
        <v>582</v>
      </c>
      <c r="N2205" s="61" t="str">
        <f>IF(Tabela2[[#This Row],[Tipo]]="matriz",VLOOKUP(Tabela2[[#This Row],[N. de ordem]],Estatísticas!$A$66:$B$1048576,2,FALSE),"")</f>
        <v/>
      </c>
    </row>
    <row r="2206" spans="2:14" ht="106.5">
      <c r="B2206" s="352">
        <v>1050</v>
      </c>
      <c r="C2206" s="204" t="s">
        <v>974</v>
      </c>
      <c r="D2206" s="204" t="s">
        <v>180</v>
      </c>
      <c r="E2206" s="204" t="s">
        <v>3817</v>
      </c>
      <c r="F2206" s="204" t="s">
        <v>3818</v>
      </c>
      <c r="G2206" s="353" t="s">
        <v>580</v>
      </c>
      <c r="H2206" s="204" t="s">
        <v>566</v>
      </c>
      <c r="I2206" s="204" t="s">
        <v>3819</v>
      </c>
      <c r="J2206" s="204">
        <v>1</v>
      </c>
      <c r="K2206" s="210">
        <v>1171</v>
      </c>
      <c r="L2206" s="204" t="s">
        <v>285</v>
      </c>
      <c r="M2206" s="354" t="s">
        <v>582</v>
      </c>
      <c r="N2206" s="61" t="str">
        <f>IF(Tabela2[[#This Row],[Tipo]]="matriz",VLOOKUP(Tabela2[[#This Row],[N. de ordem]],Estatísticas!$A$66:$B$1048576,2,FALSE),"")</f>
        <v/>
      </c>
    </row>
    <row r="2207" spans="2:14" ht="152.25">
      <c r="B2207" s="352">
        <v>1051</v>
      </c>
      <c r="C2207" s="204" t="s">
        <v>2031</v>
      </c>
      <c r="D2207" s="204" t="s">
        <v>180</v>
      </c>
      <c r="E2207" s="204" t="s">
        <v>3820</v>
      </c>
      <c r="F2207" s="204" t="s">
        <v>3821</v>
      </c>
      <c r="G2207" s="353" t="s">
        <v>580</v>
      </c>
      <c r="H2207" s="204" t="s">
        <v>566</v>
      </c>
      <c r="I2207" s="204" t="s">
        <v>3822</v>
      </c>
      <c r="J2207" s="204">
        <v>6</v>
      </c>
      <c r="K2207" s="210">
        <v>630</v>
      </c>
      <c r="L2207" s="204" t="s">
        <v>285</v>
      </c>
      <c r="M2207" s="354" t="s">
        <v>582</v>
      </c>
      <c r="N2207" s="61" t="str">
        <f>IF(Tabela2[[#This Row],[Tipo]]="matriz",VLOOKUP(Tabela2[[#This Row],[N. de ordem]],Estatísticas!$A$66:$B$1048576,2,FALSE),"")</f>
        <v/>
      </c>
    </row>
    <row r="2208" spans="2:14" ht="213">
      <c r="B2208" s="352">
        <v>1052</v>
      </c>
      <c r="C2208" s="204" t="s">
        <v>984</v>
      </c>
      <c r="D2208" s="204" t="s">
        <v>32</v>
      </c>
      <c r="E2208" s="204" t="s">
        <v>3823</v>
      </c>
      <c r="F2208" s="204" t="s">
        <v>3824</v>
      </c>
      <c r="G2208" s="353" t="s">
        <v>580</v>
      </c>
      <c r="H2208" s="204" t="s">
        <v>566</v>
      </c>
      <c r="I2208" s="204" t="s">
        <v>3825</v>
      </c>
      <c r="J2208" s="204">
        <v>4</v>
      </c>
      <c r="K2208" s="210">
        <v>1556</v>
      </c>
      <c r="L2208" s="204" t="s">
        <v>285</v>
      </c>
      <c r="M2208" s="354" t="s">
        <v>582</v>
      </c>
      <c r="N2208" s="61" t="str">
        <f>IF(Tabela2[[#This Row],[Tipo]]="matriz",VLOOKUP(Tabela2[[#This Row],[N. de ordem]],Estatísticas!$A$66:$B$1048576,2,FALSE),"")</f>
        <v/>
      </c>
    </row>
    <row r="2209" spans="2:14" ht="275.25">
      <c r="B2209" s="352">
        <v>1053</v>
      </c>
      <c r="C2209" s="204" t="s">
        <v>892</v>
      </c>
      <c r="D2209" s="204" t="s">
        <v>180</v>
      </c>
      <c r="E2209" s="204" t="s">
        <v>3826</v>
      </c>
      <c r="F2209" s="204" t="s">
        <v>3827</v>
      </c>
      <c r="G2209" s="353" t="s">
        <v>580</v>
      </c>
      <c r="H2209" s="204" t="s">
        <v>566</v>
      </c>
      <c r="I2209" s="204" t="s">
        <v>3828</v>
      </c>
      <c r="J2209" s="204">
        <v>200</v>
      </c>
      <c r="K2209" s="210">
        <v>5800</v>
      </c>
      <c r="L2209" s="204" t="s">
        <v>112</v>
      </c>
      <c r="M2209" s="354" t="s">
        <v>582</v>
      </c>
      <c r="N2209" s="61" t="str">
        <f>IF(Tabela2[[#This Row],[Tipo]]="matriz",VLOOKUP(Tabela2[[#This Row],[N. de ordem]],Estatísticas!$A$66:$B$1048576,2,FALSE),"")</f>
        <v/>
      </c>
    </row>
    <row r="2210" spans="2:14" ht="213">
      <c r="B2210" s="352">
        <v>1054</v>
      </c>
      <c r="C2210" s="204" t="s">
        <v>2951</v>
      </c>
      <c r="D2210" s="204" t="s">
        <v>180</v>
      </c>
      <c r="E2210" s="204" t="s">
        <v>3829</v>
      </c>
      <c r="F2210" s="204" t="s">
        <v>3830</v>
      </c>
      <c r="G2210" s="353" t="s">
        <v>580</v>
      </c>
      <c r="H2210" s="204" t="s">
        <v>566</v>
      </c>
      <c r="I2210" s="204" t="s">
        <v>3831</v>
      </c>
      <c r="J2210" s="204">
        <v>19982.34</v>
      </c>
      <c r="K2210" s="210">
        <v>1466.93</v>
      </c>
      <c r="L2210" s="204" t="s">
        <v>112</v>
      </c>
      <c r="M2210" s="354" t="s">
        <v>582</v>
      </c>
      <c r="N2210" s="61" t="str">
        <f>IF(Tabela2[[#This Row],[Tipo]]="matriz",VLOOKUP(Tabela2[[#This Row],[N. de ordem]],Estatísticas!$A$66:$B$1048576,2,FALSE),"")</f>
        <v/>
      </c>
    </row>
    <row r="2211" spans="2:14" ht="167.25">
      <c r="B2211" s="352">
        <v>1055</v>
      </c>
      <c r="C2211" s="204" t="s">
        <v>587</v>
      </c>
      <c r="D2211" s="204" t="s">
        <v>122</v>
      </c>
      <c r="E2211" s="204" t="s">
        <v>3832</v>
      </c>
      <c r="F2211" s="204" t="s">
        <v>3833</v>
      </c>
      <c r="G2211" s="353" t="s">
        <v>580</v>
      </c>
      <c r="H2211" s="204" t="s">
        <v>566</v>
      </c>
      <c r="I2211" s="204" t="s">
        <v>3834</v>
      </c>
      <c r="J2211" s="204">
        <v>1</v>
      </c>
      <c r="K2211" s="210">
        <v>288.75</v>
      </c>
      <c r="L2211" s="204" t="s">
        <v>285</v>
      </c>
      <c r="M2211" s="354" t="s">
        <v>582</v>
      </c>
      <c r="N2211" s="61" t="str">
        <f>IF(Tabela2[[#This Row],[Tipo]]="matriz",VLOOKUP(Tabela2[[#This Row],[N. de ordem]],Estatísticas!$A$66:$B$1048576,2,FALSE),"")</f>
        <v/>
      </c>
    </row>
    <row r="2212" spans="2:14" ht="167.25">
      <c r="B2212" s="352">
        <v>1056</v>
      </c>
      <c r="C2212" s="204" t="s">
        <v>587</v>
      </c>
      <c r="D2212" s="204" t="s">
        <v>122</v>
      </c>
      <c r="E2212" s="204" t="s">
        <v>3835</v>
      </c>
      <c r="F2212" s="204" t="s">
        <v>3836</v>
      </c>
      <c r="G2212" s="353" t="s">
        <v>580</v>
      </c>
      <c r="H2212" s="204" t="s">
        <v>566</v>
      </c>
      <c r="I2212" s="204" t="s">
        <v>3837</v>
      </c>
      <c r="J2212" s="204">
        <v>1</v>
      </c>
      <c r="K2212" s="210">
        <v>787.5</v>
      </c>
      <c r="L2212" s="204" t="s">
        <v>285</v>
      </c>
      <c r="M2212" s="354" t="s">
        <v>582</v>
      </c>
      <c r="N2212" s="61" t="str">
        <f>IF(Tabela2[[#This Row],[Tipo]]="matriz",VLOOKUP(Tabela2[[#This Row],[N. de ordem]],Estatísticas!$A$66:$B$1048576,2,FALSE),"")</f>
        <v/>
      </c>
    </row>
    <row r="2213" spans="2:14" ht="91.5">
      <c r="B2213" s="352">
        <v>1057</v>
      </c>
      <c r="C2213" s="204" t="s">
        <v>2816</v>
      </c>
      <c r="D2213" s="204" t="s">
        <v>290</v>
      </c>
      <c r="E2213" s="204" t="s">
        <v>3838</v>
      </c>
      <c r="F2213" s="204" t="s">
        <v>3839</v>
      </c>
      <c r="G2213" s="353" t="s">
        <v>580</v>
      </c>
      <c r="H2213" s="204" t="s">
        <v>566</v>
      </c>
      <c r="I2213" s="204" t="s">
        <v>3840</v>
      </c>
      <c r="J2213" s="204">
        <v>1</v>
      </c>
      <c r="K2213" s="210">
        <v>285</v>
      </c>
      <c r="L2213" s="204" t="s">
        <v>285</v>
      </c>
      <c r="M2213" s="354" t="s">
        <v>582</v>
      </c>
      <c r="N2213" s="61" t="str">
        <f>IF(Tabela2[[#This Row],[Tipo]]="matriz",VLOOKUP(Tabela2[[#This Row],[N. de ordem]],Estatísticas!$A$66:$B$1048576,2,FALSE),"")</f>
        <v/>
      </c>
    </row>
    <row r="2214" spans="2:14" ht="121.5">
      <c r="B2214" s="352">
        <v>1058</v>
      </c>
      <c r="C2214" s="204" t="s">
        <v>700</v>
      </c>
      <c r="D2214" s="204" t="s">
        <v>32</v>
      </c>
      <c r="E2214" s="204" t="s">
        <v>3841</v>
      </c>
      <c r="F2214" s="204" t="s">
        <v>3842</v>
      </c>
      <c r="G2214" s="353" t="s">
        <v>580</v>
      </c>
      <c r="H2214" s="204" t="s">
        <v>566</v>
      </c>
      <c r="I2214" s="204" t="s">
        <v>3843</v>
      </c>
      <c r="J2214" s="204">
        <v>1</v>
      </c>
      <c r="K2214" s="210">
        <v>269.89999999999998</v>
      </c>
      <c r="L2214" s="204" t="s">
        <v>141</v>
      </c>
      <c r="M2214" s="354" t="s">
        <v>582</v>
      </c>
      <c r="N2214" s="61" t="str">
        <f>IF(Tabela2[[#This Row],[Tipo]]="matriz",VLOOKUP(Tabela2[[#This Row],[N. de ordem]],Estatísticas!$A$66:$B$1048576,2,FALSE),"")</f>
        <v/>
      </c>
    </row>
    <row r="2215" spans="2:14" ht="409.6">
      <c r="B2215" s="352">
        <v>1059</v>
      </c>
      <c r="C2215" s="204" t="s">
        <v>3316</v>
      </c>
      <c r="D2215" s="204" t="s">
        <v>3844</v>
      </c>
      <c r="E2215" s="204" t="s">
        <v>3845</v>
      </c>
      <c r="F2215" s="204" t="s">
        <v>3846</v>
      </c>
      <c r="G2215" s="353" t="s">
        <v>580</v>
      </c>
      <c r="H2215" s="204" t="s">
        <v>566</v>
      </c>
      <c r="I2215" s="204" t="s">
        <v>3847</v>
      </c>
      <c r="J2215" s="204" t="s">
        <v>3848</v>
      </c>
      <c r="K2215" s="210">
        <v>287.3</v>
      </c>
      <c r="L2215" s="204" t="s">
        <v>285</v>
      </c>
      <c r="M2215" s="354" t="s">
        <v>582</v>
      </c>
      <c r="N2215" s="61" t="str">
        <f>IF(Tabela2[[#This Row],[Tipo]]="matriz",VLOOKUP(Tabela2[[#This Row],[N. de ordem]],Estatísticas!$A$66:$B$1048576,2,FALSE),"")</f>
        <v/>
      </c>
    </row>
    <row r="2216" spans="2:14" ht="259.5">
      <c r="B2216" s="352">
        <v>1060</v>
      </c>
      <c r="C2216" s="204" t="s">
        <v>951</v>
      </c>
      <c r="D2216" s="204" t="s">
        <v>180</v>
      </c>
      <c r="E2216" s="204" t="s">
        <v>3849</v>
      </c>
      <c r="F2216" s="204" t="s">
        <v>3850</v>
      </c>
      <c r="G2216" s="353" t="s">
        <v>580</v>
      </c>
      <c r="H2216" s="204" t="s">
        <v>566</v>
      </c>
      <c r="I2216" s="204" t="s">
        <v>3851</v>
      </c>
      <c r="J2216" s="213">
        <v>1</v>
      </c>
      <c r="K2216" s="214">
        <v>185</v>
      </c>
      <c r="L2216" s="204" t="s">
        <v>285</v>
      </c>
      <c r="M2216" s="354" t="s">
        <v>582</v>
      </c>
      <c r="N2216" s="61" t="str">
        <f>IF(Tabela2[[#This Row],[Tipo]]="matriz",VLOOKUP(Tabela2[[#This Row],[N. de ordem]],Estatísticas!$A$66:$B$1048576,2,FALSE),"")</f>
        <v/>
      </c>
    </row>
    <row r="2217" spans="2:14" ht="137.25">
      <c r="B2217" s="352">
        <v>1061</v>
      </c>
      <c r="C2217" s="204" t="s">
        <v>587</v>
      </c>
      <c r="D2217" s="204" t="s">
        <v>122</v>
      </c>
      <c r="E2217" s="204" t="s">
        <v>3852</v>
      </c>
      <c r="F2217" s="204" t="s">
        <v>3853</v>
      </c>
      <c r="G2217" s="353" t="s">
        <v>580</v>
      </c>
      <c r="H2217" s="204" t="s">
        <v>566</v>
      </c>
      <c r="I2217" s="204" t="s">
        <v>3854</v>
      </c>
      <c r="J2217" s="204">
        <v>1</v>
      </c>
      <c r="K2217" s="210">
        <v>8550</v>
      </c>
      <c r="L2217" s="204" t="s">
        <v>141</v>
      </c>
      <c r="M2217" s="354" t="s">
        <v>582</v>
      </c>
      <c r="N2217" s="61" t="str">
        <f>IF(Tabela2[[#This Row],[Tipo]]="matriz",VLOOKUP(Tabela2[[#This Row],[N. de ordem]],Estatísticas!$A$66:$B$1048576,2,FALSE),"")</f>
        <v/>
      </c>
    </row>
    <row r="2218" spans="2:14" ht="183">
      <c r="B2218" s="352">
        <v>1062</v>
      </c>
      <c r="C2218" s="204" t="s">
        <v>3107</v>
      </c>
      <c r="D2218" s="204" t="s">
        <v>234</v>
      </c>
      <c r="E2218" s="204" t="s">
        <v>3855</v>
      </c>
      <c r="F2218" s="204" t="s">
        <v>3856</v>
      </c>
      <c r="G2218" s="353" t="s">
        <v>580</v>
      </c>
      <c r="H2218" s="204" t="s">
        <v>566</v>
      </c>
      <c r="I2218" s="204" t="s">
        <v>3857</v>
      </c>
      <c r="J2218" s="204">
        <v>1</v>
      </c>
      <c r="K2218" s="210">
        <v>2400</v>
      </c>
      <c r="L2218" s="204" t="s">
        <v>141</v>
      </c>
      <c r="M2218" s="354" t="s">
        <v>582</v>
      </c>
      <c r="N2218" s="61" t="str">
        <f>IF(Tabela2[[#This Row],[Tipo]]="matriz",VLOOKUP(Tabela2[[#This Row],[N. de ordem]],Estatísticas!$A$66:$B$1048576,2,FALSE),"")</f>
        <v/>
      </c>
    </row>
    <row r="2219" spans="2:14" ht="137.25">
      <c r="B2219" s="352">
        <v>1063</v>
      </c>
      <c r="C2219" s="204" t="s">
        <v>930</v>
      </c>
      <c r="D2219" s="204" t="s">
        <v>180</v>
      </c>
      <c r="E2219" s="213" t="s">
        <v>3648</v>
      </c>
      <c r="F2219" s="211" t="s">
        <v>3858</v>
      </c>
      <c r="G2219" s="353" t="s">
        <v>580</v>
      </c>
      <c r="H2219" s="204" t="s">
        <v>566</v>
      </c>
      <c r="I2219" s="215" t="s">
        <v>3859</v>
      </c>
      <c r="J2219" s="213">
        <v>3</v>
      </c>
      <c r="K2219" s="214">
        <v>602.26</v>
      </c>
      <c r="L2219" s="204" t="s">
        <v>285</v>
      </c>
      <c r="M2219" s="354" t="s">
        <v>582</v>
      </c>
      <c r="N2219" s="61" t="str">
        <f>IF(Tabela2[[#This Row],[Tipo]]="matriz",VLOOKUP(Tabela2[[#This Row],[N. de ordem]],Estatísticas!$A$66:$B$1048576,2,FALSE),"")</f>
        <v/>
      </c>
    </row>
    <row r="2220" spans="2:14" ht="409.6">
      <c r="B2220" s="352">
        <v>1064</v>
      </c>
      <c r="C2220" s="204" t="s">
        <v>3151</v>
      </c>
      <c r="D2220" s="204" t="s">
        <v>3860</v>
      </c>
      <c r="E2220" s="204" t="s">
        <v>3861</v>
      </c>
      <c r="F2220" s="204" t="s">
        <v>3862</v>
      </c>
      <c r="G2220" s="353" t="s">
        <v>580</v>
      </c>
      <c r="H2220" s="204" t="s">
        <v>566</v>
      </c>
      <c r="I2220" s="204" t="s">
        <v>3863</v>
      </c>
      <c r="J2220" s="204">
        <v>3</v>
      </c>
      <c r="K2220" s="210">
        <v>607.5</v>
      </c>
      <c r="L2220" s="204" t="s">
        <v>285</v>
      </c>
      <c r="M2220" s="354" t="s">
        <v>582</v>
      </c>
      <c r="N2220" s="61" t="str">
        <f>IF(Tabela2[[#This Row],[Tipo]]="matriz",VLOOKUP(Tabela2[[#This Row],[N. de ordem]],Estatísticas!$A$66:$B$1048576,2,FALSE),"")</f>
        <v/>
      </c>
    </row>
    <row r="2221" spans="2:14" ht="409.6">
      <c r="B2221" s="352">
        <v>1065</v>
      </c>
      <c r="C2221" s="204" t="s">
        <v>2031</v>
      </c>
      <c r="D2221" s="204" t="s">
        <v>180</v>
      </c>
      <c r="E2221" s="204" t="s">
        <v>3864</v>
      </c>
      <c r="F2221" s="204" t="s">
        <v>3865</v>
      </c>
      <c r="G2221" s="353" t="s">
        <v>580</v>
      </c>
      <c r="H2221" s="204" t="s">
        <v>566</v>
      </c>
      <c r="I2221" s="204" t="s">
        <v>3866</v>
      </c>
      <c r="J2221" s="204">
        <v>3</v>
      </c>
      <c r="K2221" s="210">
        <v>11350</v>
      </c>
      <c r="L2221" s="204" t="s">
        <v>285</v>
      </c>
      <c r="M2221" s="354" t="s">
        <v>582</v>
      </c>
      <c r="N2221" s="61" t="str">
        <f>IF(Tabela2[[#This Row],[Tipo]]="matriz",VLOOKUP(Tabela2[[#This Row],[N. de ordem]],Estatísticas!$A$66:$B$1048576,2,FALSE),"")</f>
        <v/>
      </c>
    </row>
    <row r="2222" spans="2:14" ht="167.25">
      <c r="B2222" s="352">
        <v>1066</v>
      </c>
      <c r="C2222" s="204" t="s">
        <v>861</v>
      </c>
      <c r="D2222" s="204" t="s">
        <v>32</v>
      </c>
      <c r="E2222" s="204" t="s">
        <v>3867</v>
      </c>
      <c r="F2222" s="204" t="s">
        <v>3868</v>
      </c>
      <c r="G2222" s="353" t="s">
        <v>580</v>
      </c>
      <c r="H2222" s="204" t="s">
        <v>566</v>
      </c>
      <c r="I2222" s="204" t="s">
        <v>3869</v>
      </c>
      <c r="J2222" s="204">
        <v>50</v>
      </c>
      <c r="K2222" s="210">
        <v>429</v>
      </c>
      <c r="L2222" s="204" t="s">
        <v>285</v>
      </c>
      <c r="M2222" s="354" t="s">
        <v>582</v>
      </c>
      <c r="N2222" s="61" t="str">
        <f>IF(Tabela2[[#This Row],[Tipo]]="matriz",VLOOKUP(Tabela2[[#This Row],[N. de ordem]],Estatísticas!$A$66:$B$1048576,2,FALSE),"")</f>
        <v/>
      </c>
    </row>
    <row r="2223" spans="2:14" ht="167.25">
      <c r="B2223" s="352">
        <v>1067</v>
      </c>
      <c r="C2223" s="204" t="s">
        <v>1664</v>
      </c>
      <c r="D2223" s="204" t="s">
        <v>180</v>
      </c>
      <c r="E2223" s="204" t="s">
        <v>3870</v>
      </c>
      <c r="F2223" s="204" t="s">
        <v>3871</v>
      </c>
      <c r="G2223" s="353" t="s">
        <v>580</v>
      </c>
      <c r="H2223" s="204" t="s">
        <v>566</v>
      </c>
      <c r="I2223" s="204" t="s">
        <v>3872</v>
      </c>
      <c r="J2223" s="204">
        <v>6</v>
      </c>
      <c r="K2223" s="210">
        <v>2169.96</v>
      </c>
      <c r="L2223" s="204" t="s">
        <v>285</v>
      </c>
      <c r="M2223" s="354" t="s">
        <v>582</v>
      </c>
      <c r="N2223" s="61" t="str">
        <f>IF(Tabela2[[#This Row],[Tipo]]="matriz",VLOOKUP(Tabela2[[#This Row],[N. de ordem]],Estatísticas!$A$66:$B$1048576,2,FALSE),"")</f>
        <v/>
      </c>
    </row>
    <row r="2224" spans="2:14" ht="167.25">
      <c r="B2224" s="352">
        <v>1068</v>
      </c>
      <c r="C2224" s="204" t="s">
        <v>884</v>
      </c>
      <c r="D2224" s="204" t="s">
        <v>32</v>
      </c>
      <c r="E2224" s="204" t="s">
        <v>2919</v>
      </c>
      <c r="F2224" s="204" t="s">
        <v>3873</v>
      </c>
      <c r="G2224" s="353" t="s">
        <v>580</v>
      </c>
      <c r="H2224" s="204" t="s">
        <v>566</v>
      </c>
      <c r="I2224" s="204" t="s">
        <v>3874</v>
      </c>
      <c r="J2224" s="204">
        <v>1</v>
      </c>
      <c r="K2224" s="210">
        <v>157.9</v>
      </c>
      <c r="L2224" s="204" t="s">
        <v>285</v>
      </c>
      <c r="M2224" s="354" t="s">
        <v>582</v>
      </c>
      <c r="N2224" s="61" t="str">
        <f>IF(Tabela2[[#This Row],[Tipo]]="matriz",VLOOKUP(Tabela2[[#This Row],[N. de ordem]],Estatísticas!$A$66:$B$1048576,2,FALSE),"")</f>
        <v/>
      </c>
    </row>
    <row r="2225" spans="2:14" ht="137.25">
      <c r="B2225" s="352">
        <v>1069</v>
      </c>
      <c r="C2225" s="204" t="s">
        <v>587</v>
      </c>
      <c r="D2225" s="204" t="s">
        <v>122</v>
      </c>
      <c r="E2225" s="204" t="s">
        <v>3875</v>
      </c>
      <c r="F2225" s="204" t="s">
        <v>3876</v>
      </c>
      <c r="G2225" s="353" t="s">
        <v>580</v>
      </c>
      <c r="H2225" s="204" t="s">
        <v>566</v>
      </c>
      <c r="I2225" s="204" t="s">
        <v>3877</v>
      </c>
      <c r="J2225" s="204">
        <v>2</v>
      </c>
      <c r="K2225" s="210">
        <v>23950</v>
      </c>
      <c r="L2225" s="204" t="s">
        <v>285</v>
      </c>
      <c r="M2225" s="354" t="s">
        <v>582</v>
      </c>
      <c r="N2225" s="61" t="str">
        <f>IF(Tabela2[[#This Row],[Tipo]]="matriz",VLOOKUP(Tabela2[[#This Row],[N. de ordem]],Estatísticas!$A$66:$B$1048576,2,FALSE),"")</f>
        <v/>
      </c>
    </row>
    <row r="2226" spans="2:14" ht="244.5">
      <c r="B2226" s="352">
        <v>1070</v>
      </c>
      <c r="C2226" s="204" t="s">
        <v>1931</v>
      </c>
      <c r="D2226" s="204" t="s">
        <v>180</v>
      </c>
      <c r="E2226" s="204" t="s">
        <v>2814</v>
      </c>
      <c r="F2226" s="204" t="s">
        <v>3878</v>
      </c>
      <c r="G2226" s="353" t="s">
        <v>580</v>
      </c>
      <c r="H2226" s="204" t="s">
        <v>566</v>
      </c>
      <c r="I2226" s="204" t="s">
        <v>3879</v>
      </c>
      <c r="J2226" s="204">
        <v>11</v>
      </c>
      <c r="K2226" s="210">
        <v>1815</v>
      </c>
      <c r="L2226" s="204" t="s">
        <v>112</v>
      </c>
      <c r="M2226" s="354" t="s">
        <v>582</v>
      </c>
      <c r="N2226" s="61" t="str">
        <f>IF(Tabela2[[#This Row],[Tipo]]="matriz",VLOOKUP(Tabela2[[#This Row],[N. de ordem]],Estatísticas!$A$66:$B$1048576,2,FALSE),"")</f>
        <v/>
      </c>
    </row>
    <row r="2227" spans="2:14" ht="137.25">
      <c r="B2227" s="352">
        <v>1071</v>
      </c>
      <c r="C2227" s="204" t="s">
        <v>864</v>
      </c>
      <c r="D2227" s="204" t="s">
        <v>32</v>
      </c>
      <c r="E2227" s="204" t="s">
        <v>3880</v>
      </c>
      <c r="F2227" s="204" t="s">
        <v>3881</v>
      </c>
      <c r="G2227" s="353" t="s">
        <v>580</v>
      </c>
      <c r="H2227" s="204" t="s">
        <v>566</v>
      </c>
      <c r="I2227" s="204" t="s">
        <v>3882</v>
      </c>
      <c r="J2227" s="204">
        <v>1</v>
      </c>
      <c r="K2227" s="210">
        <v>450</v>
      </c>
      <c r="L2227" s="204" t="s">
        <v>285</v>
      </c>
      <c r="M2227" s="354" t="s">
        <v>582</v>
      </c>
      <c r="N2227" s="61" t="str">
        <f>IF(Tabela2[[#This Row],[Tipo]]="matriz",VLOOKUP(Tabela2[[#This Row],[N. de ordem]],Estatísticas!$A$66:$B$1048576,2,FALSE),"")</f>
        <v/>
      </c>
    </row>
    <row r="2228" spans="2:14" ht="152.25">
      <c r="B2228" s="352">
        <v>1072</v>
      </c>
      <c r="C2228" s="204" t="s">
        <v>918</v>
      </c>
      <c r="D2228" s="204" t="s">
        <v>180</v>
      </c>
      <c r="E2228" s="204" t="s">
        <v>2797</v>
      </c>
      <c r="F2228" s="204" t="s">
        <v>3883</v>
      </c>
      <c r="G2228" s="353" t="s">
        <v>580</v>
      </c>
      <c r="H2228" s="204" t="s">
        <v>566</v>
      </c>
      <c r="I2228" s="204" t="s">
        <v>3884</v>
      </c>
      <c r="J2228" s="204">
        <v>20</v>
      </c>
      <c r="K2228" s="210">
        <v>5283.6</v>
      </c>
      <c r="L2228" s="204" t="s">
        <v>112</v>
      </c>
      <c r="M2228" s="354" t="s">
        <v>582</v>
      </c>
      <c r="N2228" s="61" t="str">
        <f>IF(Tabela2[[#This Row],[Tipo]]="matriz",VLOOKUP(Tabela2[[#This Row],[N. de ordem]],Estatísticas!$A$66:$B$1048576,2,FALSE),"")</f>
        <v/>
      </c>
    </row>
    <row r="2229" spans="2:14" ht="106.5">
      <c r="B2229" s="352">
        <v>1073</v>
      </c>
      <c r="C2229" s="204" t="s">
        <v>1608</v>
      </c>
      <c r="D2229" s="204" t="s">
        <v>180</v>
      </c>
      <c r="E2229" s="204" t="s">
        <v>3885</v>
      </c>
      <c r="F2229" s="204" t="s">
        <v>3886</v>
      </c>
      <c r="G2229" s="353" t="s">
        <v>580</v>
      </c>
      <c r="H2229" s="204" t="s">
        <v>566</v>
      </c>
      <c r="I2229" s="204" t="s">
        <v>3887</v>
      </c>
      <c r="J2229" s="204">
        <v>20</v>
      </c>
      <c r="K2229" s="210">
        <v>6000</v>
      </c>
      <c r="L2229" s="204" t="s">
        <v>112</v>
      </c>
      <c r="M2229" s="354" t="s">
        <v>582</v>
      </c>
      <c r="N2229" s="61" t="str">
        <f>IF(Tabela2[[#This Row],[Tipo]]="matriz",VLOOKUP(Tabela2[[#This Row],[N. de ordem]],Estatísticas!$A$66:$B$1048576,2,FALSE),"")</f>
        <v/>
      </c>
    </row>
    <row r="2230" spans="2:14" ht="229.5">
      <c r="B2230" s="352">
        <v>1074</v>
      </c>
      <c r="C2230" s="204" t="s">
        <v>951</v>
      </c>
      <c r="D2230" s="204" t="s">
        <v>180</v>
      </c>
      <c r="E2230" s="204" t="s">
        <v>2055</v>
      </c>
      <c r="F2230" s="204" t="s">
        <v>3888</v>
      </c>
      <c r="G2230" s="353" t="s">
        <v>580</v>
      </c>
      <c r="H2230" s="204" t="s">
        <v>566</v>
      </c>
      <c r="I2230" s="204" t="s">
        <v>3889</v>
      </c>
      <c r="J2230" s="204">
        <v>180</v>
      </c>
      <c r="K2230" s="210">
        <v>826.2</v>
      </c>
      <c r="L2230" s="204" t="s">
        <v>141</v>
      </c>
      <c r="M2230" s="354" t="s">
        <v>582</v>
      </c>
      <c r="N2230" s="61" t="str">
        <f>IF(Tabela2[[#This Row],[Tipo]]="matriz",VLOOKUP(Tabela2[[#This Row],[N. de ordem]],Estatísticas!$A$66:$B$1048576,2,FALSE),"")</f>
        <v/>
      </c>
    </row>
    <row r="2231" spans="2:14" ht="213">
      <c r="B2231" s="352">
        <v>1075</v>
      </c>
      <c r="C2231" s="204" t="s">
        <v>925</v>
      </c>
      <c r="D2231" s="204" t="s">
        <v>180</v>
      </c>
      <c r="E2231" s="204" t="s">
        <v>3890</v>
      </c>
      <c r="F2231" s="204" t="s">
        <v>3891</v>
      </c>
      <c r="G2231" s="353" t="s">
        <v>580</v>
      </c>
      <c r="H2231" s="204" t="s">
        <v>566</v>
      </c>
      <c r="I2231" s="204" t="s">
        <v>3892</v>
      </c>
      <c r="J2231" s="204" t="s">
        <v>3893</v>
      </c>
      <c r="K2231" s="210">
        <v>263.77999999999997</v>
      </c>
      <c r="L2231" s="204" t="s">
        <v>285</v>
      </c>
      <c r="M2231" s="354" t="s">
        <v>582</v>
      </c>
      <c r="N2231" s="61" t="str">
        <f>IF(Tabela2[[#This Row],[Tipo]]="matriz",VLOOKUP(Tabela2[[#This Row],[N. de ordem]],Estatísticas!$A$66:$B$1048576,2,FALSE),"")</f>
        <v/>
      </c>
    </row>
    <row r="2232" spans="2:14" ht="229.5">
      <c r="B2232" s="352">
        <v>1076</v>
      </c>
      <c r="C2232" s="204" t="s">
        <v>587</v>
      </c>
      <c r="D2232" s="204" t="s">
        <v>122</v>
      </c>
      <c r="E2232" s="204" t="s">
        <v>3894</v>
      </c>
      <c r="F2232" s="204" t="s">
        <v>3895</v>
      </c>
      <c r="G2232" s="353" t="s">
        <v>580</v>
      </c>
      <c r="H2232" s="204" t="s">
        <v>566</v>
      </c>
      <c r="I2232" s="204" t="s">
        <v>3896</v>
      </c>
      <c r="J2232" s="204">
        <v>3</v>
      </c>
      <c r="K2232" s="210">
        <v>16410</v>
      </c>
      <c r="L2232" s="204" t="s">
        <v>141</v>
      </c>
      <c r="M2232" s="354" t="s">
        <v>582</v>
      </c>
      <c r="N2232" s="61" t="str">
        <f>IF(Tabela2[[#This Row],[Tipo]]="matriz",VLOOKUP(Tabela2[[#This Row],[N. de ordem]],Estatísticas!$A$66:$B$1048576,2,FALSE),"")</f>
        <v/>
      </c>
    </row>
    <row r="2233" spans="2:14" ht="183">
      <c r="B2233" s="352">
        <v>1077</v>
      </c>
      <c r="C2233" s="204" t="s">
        <v>873</v>
      </c>
      <c r="D2233" s="204" t="s">
        <v>180</v>
      </c>
      <c r="E2233" s="204" t="s">
        <v>3897</v>
      </c>
      <c r="F2233" s="204" t="s">
        <v>3898</v>
      </c>
      <c r="G2233" s="353" t="s">
        <v>580</v>
      </c>
      <c r="H2233" s="204" t="s">
        <v>566</v>
      </c>
      <c r="I2233" s="204" t="s">
        <v>3899</v>
      </c>
      <c r="J2233" s="204">
        <v>1</v>
      </c>
      <c r="K2233" s="210">
        <v>200</v>
      </c>
      <c r="L2233" s="204" t="s">
        <v>112</v>
      </c>
      <c r="M2233" s="354" t="s">
        <v>582</v>
      </c>
      <c r="N2233" s="61" t="str">
        <f>IF(Tabela2[[#This Row],[Tipo]]="matriz",VLOOKUP(Tabela2[[#This Row],[N. de ordem]],Estatísticas!$A$66:$B$1048576,2,FALSE),"")</f>
        <v/>
      </c>
    </row>
    <row r="2234" spans="2:14" ht="15">
      <c r="B2234" s="352">
        <v>1078</v>
      </c>
      <c r="C2234" s="59" t="s">
        <v>873</v>
      </c>
      <c r="D2234" s="59" t="s">
        <v>180</v>
      </c>
      <c r="E2234" s="343" t="s">
        <v>3897</v>
      </c>
      <c r="F2234" s="379" t="s">
        <v>3898</v>
      </c>
      <c r="G2234" s="59" t="s">
        <v>580</v>
      </c>
      <c r="H2234" s="59" t="s">
        <v>566</v>
      </c>
      <c r="I2234" s="373" t="s">
        <v>3899</v>
      </c>
      <c r="J2234" s="343">
        <v>1</v>
      </c>
      <c r="K2234" s="344">
        <v>200</v>
      </c>
      <c r="L2234" s="59" t="s">
        <v>112</v>
      </c>
      <c r="M2234" s="60" t="s">
        <v>582</v>
      </c>
      <c r="N2234" s="61" t="str">
        <f>IF(Tabela2[[#This Row],[Tipo]]="matriz",VLOOKUP(Tabela2[[#This Row],[N. de ordem]],Estatísticas!$A$66:$B$1048576,2,FALSE),"")</f>
        <v/>
      </c>
    </row>
    <row r="2235" spans="2:14" ht="15">
      <c r="B2235" s="352">
        <v>1079</v>
      </c>
      <c r="C2235" s="59" t="s">
        <v>873</v>
      </c>
      <c r="D2235" s="59" t="s">
        <v>180</v>
      </c>
      <c r="E2235" s="59" t="s">
        <v>3897</v>
      </c>
      <c r="F2235" s="59" t="s">
        <v>3898</v>
      </c>
      <c r="G2235" s="59" t="s">
        <v>580</v>
      </c>
      <c r="H2235" s="59" t="s">
        <v>566</v>
      </c>
      <c r="I2235" s="59" t="s">
        <v>3899</v>
      </c>
      <c r="J2235" s="59">
        <v>1</v>
      </c>
      <c r="K2235" s="61">
        <v>200</v>
      </c>
      <c r="L2235" s="59" t="s">
        <v>112</v>
      </c>
      <c r="M2235" s="60" t="s">
        <v>582</v>
      </c>
      <c r="N2235" s="61" t="str">
        <f>IF(Tabela2[[#This Row],[Tipo]]="matriz",VLOOKUP(Tabela2[[#This Row],[N. de ordem]],Estatísticas!$A$66:$B$1048576,2,FALSE),"")</f>
        <v/>
      </c>
    </row>
    <row r="2236" spans="2:14" ht="409.6">
      <c r="B2236" s="352">
        <v>1080</v>
      </c>
      <c r="C2236" s="204" t="s">
        <v>3550</v>
      </c>
      <c r="D2236" s="204" t="s">
        <v>157</v>
      </c>
      <c r="E2236" s="204" t="s">
        <v>3900</v>
      </c>
      <c r="F2236" s="204" t="s">
        <v>3901</v>
      </c>
      <c r="G2236" s="353" t="s">
        <v>580</v>
      </c>
      <c r="H2236" s="204" t="s">
        <v>566</v>
      </c>
      <c r="I2236" s="204" t="s">
        <v>3902</v>
      </c>
      <c r="J2236" s="204">
        <v>1</v>
      </c>
      <c r="K2236" s="210">
        <v>26704.46</v>
      </c>
      <c r="L2236" s="204" t="s">
        <v>141</v>
      </c>
      <c r="M2236" s="354" t="s">
        <v>582</v>
      </c>
      <c r="N2236" s="61" t="str">
        <f>IF(Tabela2[[#This Row],[Tipo]]="matriz",VLOOKUP(Tabela2[[#This Row],[N. de ordem]],Estatísticas!$A$66:$B$1048576,2,FALSE),"")</f>
        <v/>
      </c>
    </row>
    <row r="2237" spans="2:14" ht="198">
      <c r="B2237" s="352">
        <v>1081</v>
      </c>
      <c r="C2237" s="204" t="s">
        <v>587</v>
      </c>
      <c r="D2237" s="204" t="s">
        <v>122</v>
      </c>
      <c r="E2237" s="204" t="s">
        <v>3903</v>
      </c>
      <c r="F2237" s="204" t="s">
        <v>3904</v>
      </c>
      <c r="G2237" s="353" t="s">
        <v>580</v>
      </c>
      <c r="H2237" s="204" t="s">
        <v>566</v>
      </c>
      <c r="I2237" s="204" t="s">
        <v>3905</v>
      </c>
      <c r="J2237" s="204">
        <v>16</v>
      </c>
      <c r="K2237" s="210">
        <v>42540</v>
      </c>
      <c r="L2237" s="204" t="s">
        <v>141</v>
      </c>
      <c r="M2237" s="354" t="s">
        <v>582</v>
      </c>
      <c r="N2237" s="61" t="str">
        <f>IF(Tabela2[[#This Row],[Tipo]]="matriz",VLOOKUP(Tabela2[[#This Row],[N. de ordem]],Estatísticas!$A$66:$B$1048576,2,FALSE),"")</f>
        <v/>
      </c>
    </row>
    <row r="2238" spans="2:14" ht="259.5">
      <c r="B2238" s="352">
        <v>1082</v>
      </c>
      <c r="C2238" s="204" t="s">
        <v>2637</v>
      </c>
      <c r="D2238" s="204" t="s">
        <v>32</v>
      </c>
      <c r="E2238" s="204" t="s">
        <v>3906</v>
      </c>
      <c r="F2238" s="204" t="s">
        <v>3907</v>
      </c>
      <c r="G2238" s="353" t="s">
        <v>580</v>
      </c>
      <c r="H2238" s="204" t="s">
        <v>566</v>
      </c>
      <c r="I2238" s="204" t="s">
        <v>3908</v>
      </c>
      <c r="J2238" s="204">
        <v>1</v>
      </c>
      <c r="K2238" s="210">
        <v>125000</v>
      </c>
      <c r="L2238" s="204" t="s">
        <v>285</v>
      </c>
      <c r="M2238" s="354" t="s">
        <v>582</v>
      </c>
      <c r="N2238" s="61" t="str">
        <f>IF(Tabela2[[#This Row],[Tipo]]="matriz",VLOOKUP(Tabela2[[#This Row],[N. de ordem]],Estatísticas!$A$66:$B$1048576,2,FALSE),"")</f>
        <v/>
      </c>
    </row>
    <row r="2239" spans="2:14" ht="305.25" hidden="1">
      <c r="B2239" s="352">
        <v>1083</v>
      </c>
      <c r="C2239" s="204" t="s">
        <v>967</v>
      </c>
      <c r="D2239" s="204" t="s">
        <v>32</v>
      </c>
      <c r="E2239" s="204" t="s">
        <v>3909</v>
      </c>
      <c r="F2239" s="204">
        <v>0</v>
      </c>
      <c r="G2239" s="353" t="s">
        <v>589</v>
      </c>
      <c r="H2239" s="204" t="s">
        <v>2076</v>
      </c>
      <c r="I2239" s="204" t="s">
        <v>3910</v>
      </c>
      <c r="J2239" s="204">
        <v>1</v>
      </c>
      <c r="K2239" s="210">
        <v>24150</v>
      </c>
      <c r="L2239" s="204" t="s">
        <v>112</v>
      </c>
      <c r="M2239" s="354" t="s">
        <v>582</v>
      </c>
      <c r="N2239" s="61">
        <f>IF(Tabela2[[#This Row],[Tipo]]="matriz",VLOOKUP(Tabela2[[#This Row],[N. de ordem]],Estatísticas!$A$66:$B$1048576,2,FALSE),"")</f>
        <v>0</v>
      </c>
    </row>
    <row r="2240" spans="2:14" ht="409.6">
      <c r="B2240" s="352">
        <v>1084</v>
      </c>
      <c r="C2240" s="204" t="s">
        <v>2637</v>
      </c>
      <c r="D2240" s="204" t="s">
        <v>32</v>
      </c>
      <c r="E2240" s="204" t="s">
        <v>3911</v>
      </c>
      <c r="F2240" s="204" t="s">
        <v>3912</v>
      </c>
      <c r="G2240" s="353" t="s">
        <v>580</v>
      </c>
      <c r="H2240" s="204" t="s">
        <v>566</v>
      </c>
      <c r="I2240" s="204" t="s">
        <v>3913</v>
      </c>
      <c r="J2240" s="204" t="s">
        <v>3914</v>
      </c>
      <c r="K2240" s="210">
        <v>3214.69</v>
      </c>
      <c r="L2240" s="204" t="s">
        <v>285</v>
      </c>
      <c r="M2240" s="354" t="s">
        <v>582</v>
      </c>
      <c r="N2240" s="61" t="str">
        <f>IF(Tabela2[[#This Row],[Tipo]]="matriz",VLOOKUP(Tabela2[[#This Row],[N. de ordem]],Estatísticas!$A$66:$B$1048576,2,FALSE),"")</f>
        <v/>
      </c>
    </row>
    <row r="2241" spans="2:14" ht="15">
      <c r="B2241" s="412">
        <v>1084</v>
      </c>
      <c r="C2241" s="59" t="s">
        <v>2637</v>
      </c>
      <c r="D2241" s="59" t="s">
        <v>32</v>
      </c>
      <c r="E2241" s="59" t="s">
        <v>3911</v>
      </c>
      <c r="F2241" s="59" t="s">
        <v>3912</v>
      </c>
      <c r="G2241" s="59" t="s">
        <v>580</v>
      </c>
      <c r="H2241" s="59" t="s">
        <v>566</v>
      </c>
      <c r="I2241" s="59" t="s">
        <v>3913</v>
      </c>
      <c r="J2241" s="59" t="s">
        <v>3914</v>
      </c>
      <c r="K2241" s="61">
        <v>3214.69</v>
      </c>
      <c r="L2241" s="59" t="s">
        <v>285</v>
      </c>
      <c r="M2241" s="60" t="s">
        <v>582</v>
      </c>
      <c r="N2241" s="61" t="str">
        <f>IF(Tabela2[[#This Row],[Tipo]]="matriz",VLOOKUP(Tabela2[[#This Row],[N. de ordem]],Estatísticas!$A$66:$B$1048576,2,FALSE),"")</f>
        <v/>
      </c>
    </row>
    <row r="2242" spans="2:14" ht="290.25">
      <c r="B2242" s="352">
        <v>1085</v>
      </c>
      <c r="C2242" s="204" t="s">
        <v>587</v>
      </c>
      <c r="D2242" s="204" t="s">
        <v>122</v>
      </c>
      <c r="E2242" s="204" t="s">
        <v>3915</v>
      </c>
      <c r="F2242" s="204" t="s">
        <v>3916</v>
      </c>
      <c r="G2242" s="353" t="s">
        <v>580</v>
      </c>
      <c r="H2242" s="204" t="s">
        <v>566</v>
      </c>
      <c r="I2242" s="204" t="s">
        <v>3917</v>
      </c>
      <c r="J2242" s="204">
        <v>4</v>
      </c>
      <c r="K2242" s="210">
        <v>114.4</v>
      </c>
      <c r="L2242" s="204" t="s">
        <v>285</v>
      </c>
      <c r="M2242" s="354" t="s">
        <v>582</v>
      </c>
      <c r="N2242" s="61" t="str">
        <f>IF(Tabela2[[#This Row],[Tipo]]="matriz",VLOOKUP(Tabela2[[#This Row],[N. de ordem]],Estatísticas!$A$66:$B$1048576,2,FALSE),"")</f>
        <v/>
      </c>
    </row>
    <row r="2243" spans="2:14" ht="152.25">
      <c r="B2243" s="352">
        <v>1086</v>
      </c>
      <c r="C2243" s="204" t="s">
        <v>897</v>
      </c>
      <c r="D2243" s="204" t="s">
        <v>180</v>
      </c>
      <c r="E2243" s="204" t="s">
        <v>3918</v>
      </c>
      <c r="F2243" s="204" t="s">
        <v>3919</v>
      </c>
      <c r="G2243" s="353" t="s">
        <v>580</v>
      </c>
      <c r="H2243" s="204" t="s">
        <v>566</v>
      </c>
      <c r="I2243" s="204" t="s">
        <v>3920</v>
      </c>
      <c r="J2243" s="204" t="s">
        <v>3921</v>
      </c>
      <c r="K2243" s="210">
        <v>1115.04</v>
      </c>
      <c r="L2243" s="204" t="s">
        <v>285</v>
      </c>
      <c r="M2243" s="354" t="s">
        <v>582</v>
      </c>
      <c r="N2243" s="61" t="str">
        <f>IF(Tabela2[[#This Row],[Tipo]]="matriz",VLOOKUP(Tabela2[[#This Row],[N. de ordem]],Estatísticas!$A$66:$B$1048576,2,FALSE),"")</f>
        <v/>
      </c>
    </row>
    <row r="2244" spans="2:14" ht="409.6">
      <c r="B2244" s="352">
        <v>1087</v>
      </c>
      <c r="C2244" s="204" t="s">
        <v>2031</v>
      </c>
      <c r="D2244" s="204" t="s">
        <v>180</v>
      </c>
      <c r="E2244" s="204" t="s">
        <v>3922</v>
      </c>
      <c r="F2244" s="204" t="s">
        <v>3923</v>
      </c>
      <c r="G2244" s="353" t="s">
        <v>580</v>
      </c>
      <c r="H2244" s="204" t="s">
        <v>566</v>
      </c>
      <c r="I2244" s="204" t="s">
        <v>3924</v>
      </c>
      <c r="J2244" s="204" t="s">
        <v>3925</v>
      </c>
      <c r="K2244" s="210">
        <v>7885.02</v>
      </c>
      <c r="L2244" s="204" t="s">
        <v>285</v>
      </c>
      <c r="M2244" s="354" t="s">
        <v>582</v>
      </c>
      <c r="N2244" s="61" t="str">
        <f>IF(Tabela2[[#This Row],[Tipo]]="matriz",VLOOKUP(Tabela2[[#This Row],[N. de ordem]],Estatísticas!$A$66:$B$1048576,2,FALSE),"")</f>
        <v/>
      </c>
    </row>
    <row r="2245" spans="2:14" ht="409.6">
      <c r="B2245" s="352">
        <v>1088</v>
      </c>
      <c r="C2245" s="204" t="s">
        <v>2637</v>
      </c>
      <c r="D2245" s="204" t="s">
        <v>32</v>
      </c>
      <c r="E2245" s="204" t="s">
        <v>3926</v>
      </c>
      <c r="F2245" s="204" t="s">
        <v>3927</v>
      </c>
      <c r="G2245" s="353" t="s">
        <v>580</v>
      </c>
      <c r="H2245" s="204" t="s">
        <v>566</v>
      </c>
      <c r="I2245" s="204" t="s">
        <v>3928</v>
      </c>
      <c r="J2245" s="204" t="s">
        <v>3929</v>
      </c>
      <c r="K2245" s="210">
        <v>15670</v>
      </c>
      <c r="L2245" s="204" t="s">
        <v>141</v>
      </c>
      <c r="M2245" s="354" t="s">
        <v>582</v>
      </c>
      <c r="N2245" s="61" t="str">
        <f>IF(Tabela2[[#This Row],[Tipo]]="matriz",VLOOKUP(Tabela2[[#This Row],[N. de ordem]],Estatísticas!$A$66:$B$1048576,2,FALSE),"")</f>
        <v/>
      </c>
    </row>
    <row r="2246" spans="2:14" ht="45.75" hidden="1">
      <c r="B2246" s="352" t="s">
        <v>3930</v>
      </c>
      <c r="C2246" s="204" t="s">
        <v>657</v>
      </c>
      <c r="D2246" s="204" t="s">
        <v>32</v>
      </c>
      <c r="E2246" s="204" t="s">
        <v>3931</v>
      </c>
      <c r="F2246" s="204"/>
      <c r="G2246" s="353" t="s">
        <v>589</v>
      </c>
      <c r="H2246" s="204" t="s">
        <v>2076</v>
      </c>
      <c r="I2246" s="204" t="s">
        <v>3932</v>
      </c>
      <c r="J2246" s="204">
        <v>1</v>
      </c>
      <c r="K2246" s="210">
        <v>130000</v>
      </c>
      <c r="L2246" s="204" t="s">
        <v>112</v>
      </c>
      <c r="M2246" s="354" t="s">
        <v>582</v>
      </c>
      <c r="N2246" s="61">
        <f>IF(Tabela2[[#This Row],[Tipo]]="matriz",VLOOKUP(Tabela2[[#This Row],[N. de ordem]],Estatísticas!$A$66:$B$1048576,2,FALSE),"")</f>
        <v>128116.05</v>
      </c>
    </row>
    <row r="2247" spans="2:14" ht="45.75" hidden="1">
      <c r="B2247" s="352" t="s">
        <v>3930</v>
      </c>
      <c r="C2247" s="204" t="s">
        <v>657</v>
      </c>
      <c r="D2247" s="204" t="s">
        <v>32</v>
      </c>
      <c r="E2247" s="204" t="s">
        <v>3931</v>
      </c>
      <c r="F2247" s="204" t="s">
        <v>3933</v>
      </c>
      <c r="G2247" s="353" t="s">
        <v>605</v>
      </c>
      <c r="H2247" s="204" t="s">
        <v>626</v>
      </c>
      <c r="I2247" s="204" t="s">
        <v>3932</v>
      </c>
      <c r="J2247" s="204">
        <v>1</v>
      </c>
      <c r="K2247" s="210">
        <v>128116.05</v>
      </c>
      <c r="L2247" s="204" t="s">
        <v>112</v>
      </c>
      <c r="M2247" s="354" t="s">
        <v>582</v>
      </c>
      <c r="N2247" s="61" t="str">
        <f>IF(Tabela2[[#This Row],[Tipo]]="matriz",VLOOKUP(Tabela2[[#This Row],[N. de ordem]],Estatísticas!$A$66:$B$1048576,2,FALSE),"")</f>
        <v/>
      </c>
    </row>
    <row r="2248" spans="2:14" ht="45.75" hidden="1">
      <c r="B2248" s="352" t="s">
        <v>3934</v>
      </c>
      <c r="C2248" s="204" t="s">
        <v>657</v>
      </c>
      <c r="D2248" s="204" t="s">
        <v>32</v>
      </c>
      <c r="E2248" s="204" t="s">
        <v>3935</v>
      </c>
      <c r="F2248" s="204"/>
      <c r="G2248" s="353" t="s">
        <v>589</v>
      </c>
      <c r="H2248" s="204" t="s">
        <v>2076</v>
      </c>
      <c r="I2248" s="204" t="s">
        <v>3932</v>
      </c>
      <c r="J2248" s="204">
        <v>1</v>
      </c>
      <c r="K2248" s="210">
        <v>130000</v>
      </c>
      <c r="L2248" s="204" t="s">
        <v>112</v>
      </c>
      <c r="M2248" s="354" t="s">
        <v>582</v>
      </c>
      <c r="N2248" s="61">
        <f>IF(Tabela2[[#This Row],[Tipo]]="matriz",VLOOKUP(Tabela2[[#This Row],[N. de ordem]],Estatísticas!$A$66:$B$1048576,2,FALSE),"")</f>
        <v>0</v>
      </c>
    </row>
    <row r="2249" spans="2:14" ht="15" hidden="1">
      <c r="B2249" s="352"/>
      <c r="C2249" s="59"/>
      <c r="D2249" s="59"/>
      <c r="E2249" s="59"/>
      <c r="F2249" s="59"/>
      <c r="G2249" s="59"/>
      <c r="H2249" s="59"/>
      <c r="I2249" s="59"/>
      <c r="J2249" s="59"/>
      <c r="K2249" s="61"/>
      <c r="L2249" s="59"/>
      <c r="M2249" s="60"/>
      <c r="N2249" s="210" t="str">
        <f>IF(Tabela2[[#This Row],[Tipo]]="matriz",VLOOKUP(Tabela2[[#This Row],[N. de ordem]],Estatísticas!$A$66:$B$1048576,2,FALSE),"")</f>
        <v/>
      </c>
    </row>
    <row r="2250" spans="2:14" ht="15" hidden="1">
      <c r="B2250" s="352"/>
      <c r="C2250" s="59"/>
      <c r="D2250" s="59"/>
      <c r="E2250" s="59"/>
      <c r="F2250" s="59"/>
      <c r="G2250" s="59"/>
      <c r="H2250" s="59"/>
      <c r="I2250" s="59"/>
      <c r="J2250" s="59"/>
      <c r="K2250" s="61"/>
      <c r="L2250" s="59"/>
      <c r="M2250" s="60"/>
      <c r="N2250" s="210" t="str">
        <f>IF(Tabela2[[#This Row],[Tipo]]="matriz",VLOOKUP(Tabela2[[#This Row],[N. de ordem]],Estatísticas!$A$66:$B$1048576,2,FALSE),"")</f>
        <v/>
      </c>
    </row>
    <row r="2251" spans="2:14" ht="15" hidden="1">
      <c r="B2251" s="352"/>
      <c r="C2251" s="59"/>
      <c r="D2251" s="59"/>
      <c r="E2251" s="59"/>
      <c r="F2251" s="59"/>
      <c r="G2251" s="59"/>
      <c r="H2251" s="59"/>
      <c r="I2251" s="59"/>
      <c r="J2251" s="59"/>
      <c r="K2251" s="61"/>
      <c r="L2251" s="59"/>
      <c r="M2251" s="60"/>
      <c r="N2251" s="210" t="str">
        <f>IF(Tabela2[[#This Row],[Tipo]]="matriz",VLOOKUP(Tabela2[[#This Row],[N. de ordem]],Estatísticas!$A$66:$B$1048576,2,FALSE),"")</f>
        <v/>
      </c>
    </row>
    <row r="2252" spans="2:14" ht="15" hidden="1">
      <c r="B2252" s="352"/>
      <c r="C2252" s="59"/>
      <c r="D2252" s="59"/>
      <c r="E2252" s="59"/>
      <c r="F2252" s="59"/>
      <c r="G2252" s="59"/>
      <c r="H2252" s="59"/>
      <c r="I2252" s="59"/>
      <c r="J2252" s="59"/>
      <c r="K2252" s="61"/>
      <c r="L2252" s="59"/>
      <c r="M2252" s="60"/>
      <c r="N2252" s="210" t="str">
        <f>IF(Tabela2[[#This Row],[Tipo]]="matriz",VLOOKUP(Tabela2[[#This Row],[N. de ordem]],Estatísticas!$A$66:$B$1048576,2,FALSE),"")</f>
        <v/>
      </c>
    </row>
    <row r="2253" spans="2:14" ht="15" hidden="1">
      <c r="B2253" s="352"/>
      <c r="C2253" s="59"/>
      <c r="D2253" s="59"/>
      <c r="E2253" s="59"/>
      <c r="F2253" s="59"/>
      <c r="G2253" s="59"/>
      <c r="H2253" s="59"/>
      <c r="I2253" s="59"/>
      <c r="J2253" s="59"/>
      <c r="K2253" s="61"/>
      <c r="L2253" s="59"/>
      <c r="M2253" s="60"/>
      <c r="N2253" s="210" t="str">
        <f>IF(Tabela2[[#This Row],[Tipo]]="matriz",VLOOKUP(Tabela2[[#This Row],[N. de ordem]],Estatísticas!$A$66:$B$1048576,2,FALSE),"")</f>
        <v/>
      </c>
    </row>
    <row r="2254" spans="2:14" ht="15" hidden="1">
      <c r="B2254" s="352"/>
      <c r="C2254" s="59"/>
      <c r="D2254" s="59"/>
      <c r="E2254" s="59"/>
      <c r="F2254" s="59"/>
      <c r="G2254" s="59"/>
      <c r="H2254" s="59"/>
      <c r="I2254" s="59"/>
      <c r="J2254" s="59"/>
      <c r="K2254" s="61"/>
      <c r="L2254" s="59"/>
      <c r="M2254" s="60"/>
      <c r="N2254" s="210" t="str">
        <f>IF(Tabela2[[#This Row],[Tipo]]="matriz",VLOOKUP(Tabela2[[#This Row],[N. de ordem]],Estatísticas!$A$66:$B$1048576,2,FALSE),"")</f>
        <v/>
      </c>
    </row>
    <row r="2255" spans="2:14" ht="15" hidden="1">
      <c r="B2255" s="352"/>
      <c r="C2255" s="59"/>
      <c r="D2255" s="59"/>
      <c r="E2255" s="59"/>
      <c r="F2255" s="59"/>
      <c r="G2255" s="59"/>
      <c r="H2255" s="59"/>
      <c r="I2255" s="59"/>
      <c r="J2255" s="59"/>
      <c r="K2255" s="61"/>
      <c r="L2255" s="59"/>
      <c r="M2255" s="60"/>
      <c r="N2255" s="210" t="str">
        <f>IF(Tabela2[[#This Row],[Tipo]]="matriz",VLOOKUP(Tabela2[[#This Row],[N. de ordem]],Estatísticas!$A$66:$B$1048576,2,FALSE),"")</f>
        <v/>
      </c>
    </row>
    <row r="2256" spans="2:14" ht="15" hidden="1">
      <c r="B2256" s="352"/>
      <c r="C2256" s="59"/>
      <c r="D2256" s="59"/>
      <c r="E2256" s="59"/>
      <c r="F2256" s="59"/>
      <c r="G2256" s="59"/>
      <c r="H2256" s="59"/>
      <c r="I2256" s="59"/>
      <c r="J2256" s="59"/>
      <c r="K2256" s="61"/>
      <c r="L2256" s="59"/>
      <c r="M2256" s="60"/>
      <c r="N2256" s="210" t="str">
        <f>IF(Tabela2[[#This Row],[Tipo]]="matriz",VLOOKUP(Tabela2[[#This Row],[N. de ordem]],Estatísticas!$A$66:$B$1048576,2,FALSE),"")</f>
        <v/>
      </c>
    </row>
    <row r="2257" spans="2:14" ht="15" hidden="1">
      <c r="B2257" s="352"/>
      <c r="C2257" s="59"/>
      <c r="D2257" s="59"/>
      <c r="E2257" s="59"/>
      <c r="F2257" s="59"/>
      <c r="G2257" s="59"/>
      <c r="H2257" s="59"/>
      <c r="I2257" s="59"/>
      <c r="J2257" s="59"/>
      <c r="K2257" s="61"/>
      <c r="L2257" s="59"/>
      <c r="M2257" s="60"/>
      <c r="N2257" s="210" t="str">
        <f>IF(Tabela2[[#This Row],[Tipo]]="matriz",VLOOKUP(Tabela2[[#This Row],[N. de ordem]],Estatísticas!$A$66:$B$1048576,2,FALSE),"")</f>
        <v/>
      </c>
    </row>
    <row r="2258" spans="2:14" ht="15" hidden="1">
      <c r="B2258" s="352"/>
      <c r="C2258" s="59"/>
      <c r="D2258" s="59"/>
      <c r="E2258" s="59"/>
      <c r="F2258" s="59"/>
      <c r="G2258" s="59"/>
      <c r="H2258" s="59"/>
      <c r="I2258" s="59"/>
      <c r="J2258" s="59"/>
      <c r="K2258" s="61"/>
      <c r="L2258" s="59"/>
      <c r="M2258" s="60"/>
      <c r="N2258" s="210" t="str">
        <f>IF(Tabela2[[#This Row],[Tipo]]="matriz",VLOOKUP(Tabela2[[#This Row],[N. de ordem]],Estatísticas!$A$66:$B$1048576,2,FALSE),"")</f>
        <v/>
      </c>
    </row>
    <row r="2259" spans="2:14" ht="15" hidden="1">
      <c r="B2259" s="352"/>
      <c r="C2259" s="59"/>
      <c r="D2259" s="59"/>
      <c r="E2259" s="59"/>
      <c r="F2259" s="59"/>
      <c r="G2259" s="59"/>
      <c r="H2259" s="59"/>
      <c r="I2259" s="59"/>
      <c r="J2259" s="59"/>
      <c r="K2259" s="61"/>
      <c r="L2259" s="59"/>
      <c r="M2259" s="60"/>
      <c r="N2259" s="210" t="str">
        <f>IF(Tabela2[[#This Row],[Tipo]]="matriz",VLOOKUP(Tabela2[[#This Row],[N. de ordem]],Estatísticas!$A$66:$B$1048576,2,FALSE),"")</f>
        <v/>
      </c>
    </row>
    <row r="2260" spans="2:14" ht="15" hidden="1">
      <c r="B2260" s="352"/>
      <c r="C2260" s="59"/>
      <c r="D2260" s="59"/>
      <c r="E2260" s="59"/>
      <c r="F2260" s="59"/>
      <c r="G2260" s="59"/>
      <c r="H2260" s="59"/>
      <c r="I2260" s="59"/>
      <c r="J2260" s="59"/>
      <c r="K2260" s="61"/>
      <c r="L2260" s="59"/>
      <c r="M2260" s="60"/>
      <c r="N2260" s="210" t="str">
        <f>IF(Tabela2[[#This Row],[Tipo]]="matriz",VLOOKUP(Tabela2[[#This Row],[N. de ordem]],Estatísticas!$A$66:$B$1048576,2,FALSE),"")</f>
        <v/>
      </c>
    </row>
    <row r="2261" spans="2:14" ht="15" hidden="1">
      <c r="B2261" s="352"/>
      <c r="C2261" s="59"/>
      <c r="D2261" s="59"/>
      <c r="E2261" s="59"/>
      <c r="F2261" s="59"/>
      <c r="G2261" s="59"/>
      <c r="H2261" s="59"/>
      <c r="I2261" s="59"/>
      <c r="J2261" s="59"/>
      <c r="K2261" s="61"/>
      <c r="L2261" s="59"/>
      <c r="M2261" s="60"/>
      <c r="N2261" s="210" t="str">
        <f>IF(Tabela2[[#This Row],[Tipo]]="matriz",VLOOKUP(Tabela2[[#This Row],[N. de ordem]],Estatísticas!$A$66:$B$1048576,2,FALSE),"")</f>
        <v/>
      </c>
    </row>
    <row r="2262" spans="2:14" ht="15" hidden="1">
      <c r="B2262" s="352"/>
      <c r="C2262" s="59"/>
      <c r="D2262" s="59"/>
      <c r="E2262" s="59"/>
      <c r="F2262" s="59"/>
      <c r="G2262" s="59"/>
      <c r="H2262" s="59"/>
      <c r="I2262" s="59"/>
      <c r="J2262" s="59"/>
      <c r="K2262" s="61"/>
      <c r="L2262" s="59"/>
      <c r="M2262" s="60"/>
      <c r="N2262" s="210" t="str">
        <f>IF(Tabela2[[#This Row],[Tipo]]="matriz",VLOOKUP(Tabela2[[#This Row],[N. de ordem]],Estatísticas!$A$66:$B$1048576,2,FALSE),"")</f>
        <v/>
      </c>
    </row>
    <row r="2263" spans="2:14" ht="15" hidden="1">
      <c r="B2263" s="352"/>
      <c r="C2263" s="59"/>
      <c r="D2263" s="59"/>
      <c r="E2263" s="59"/>
      <c r="F2263" s="59"/>
      <c r="G2263" s="59"/>
      <c r="H2263" s="59"/>
      <c r="I2263" s="59"/>
      <c r="J2263" s="59"/>
      <c r="K2263" s="61"/>
      <c r="L2263" s="59"/>
      <c r="M2263" s="60"/>
      <c r="N2263" s="210" t="str">
        <f>IF(Tabela2[[#This Row],[Tipo]]="matriz",VLOOKUP(Tabela2[[#This Row],[N. de ordem]],Estatísticas!$A$66:$B$1048576,2,FALSE),"")</f>
        <v/>
      </c>
    </row>
    <row r="2264" spans="2:14" ht="15" hidden="1">
      <c r="B2264" s="352"/>
      <c r="C2264" s="59"/>
      <c r="D2264" s="59"/>
      <c r="E2264" s="59"/>
      <c r="F2264" s="59"/>
      <c r="G2264" s="59"/>
      <c r="H2264" s="59"/>
      <c r="I2264" s="59"/>
      <c r="J2264" s="59"/>
      <c r="K2264" s="61"/>
      <c r="L2264" s="59"/>
      <c r="M2264" s="60"/>
      <c r="N2264" s="210" t="str">
        <f>IF(Tabela2[[#This Row],[Tipo]]="matriz",VLOOKUP(Tabela2[[#This Row],[N. de ordem]],Estatísticas!$A$66:$B$1048576,2,FALSE),"")</f>
        <v/>
      </c>
    </row>
    <row r="2265" spans="2:14" ht="15" hidden="1">
      <c r="B2265" s="352"/>
      <c r="C2265" s="59"/>
      <c r="D2265" s="59"/>
      <c r="E2265" s="59"/>
      <c r="F2265" s="59"/>
      <c r="G2265" s="59"/>
      <c r="H2265" s="59"/>
      <c r="I2265" s="59"/>
      <c r="J2265" s="59"/>
      <c r="K2265" s="61"/>
      <c r="L2265" s="59"/>
      <c r="M2265" s="60"/>
      <c r="N2265" s="210" t="str">
        <f>IF(Tabela2[[#This Row],[Tipo]]="matriz",VLOOKUP(Tabela2[[#This Row],[N. de ordem]],Estatísticas!$A$66:$B$1048576,2,FALSE),"")</f>
        <v/>
      </c>
    </row>
    <row r="2266" spans="2:14" ht="15" hidden="1">
      <c r="B2266" s="352"/>
      <c r="C2266" s="59"/>
      <c r="D2266" s="59"/>
      <c r="E2266" s="59"/>
      <c r="F2266" s="59"/>
      <c r="G2266" s="59"/>
      <c r="H2266" s="59"/>
      <c r="I2266" s="59"/>
      <c r="J2266" s="59"/>
      <c r="K2266" s="61"/>
      <c r="L2266" s="59"/>
      <c r="M2266" s="60"/>
      <c r="N2266" s="210" t="str">
        <f>IF(Tabela2[[#This Row],[Tipo]]="matriz",VLOOKUP(Tabela2[[#This Row],[N. de ordem]],Estatísticas!$A$66:$B$1048576,2,FALSE),"")</f>
        <v/>
      </c>
    </row>
    <row r="2267" spans="2:14" ht="15" hidden="1">
      <c r="B2267" s="352"/>
      <c r="C2267" s="59"/>
      <c r="D2267" s="59"/>
      <c r="E2267" s="59"/>
      <c r="F2267" s="59"/>
      <c r="G2267" s="59"/>
      <c r="H2267" s="59"/>
      <c r="I2267" s="59"/>
      <c r="J2267" s="59"/>
      <c r="K2267" s="61"/>
      <c r="L2267" s="59"/>
      <c r="M2267" s="60"/>
      <c r="N2267" s="210" t="str">
        <f>IF(Tabela2[[#This Row],[Tipo]]="matriz",VLOOKUP(Tabela2[[#This Row],[N. de ordem]],Estatísticas!$A$66:$B$1048576,2,FALSE),"")</f>
        <v/>
      </c>
    </row>
    <row r="2268" spans="2:14" ht="15" hidden="1">
      <c r="B2268" s="352"/>
      <c r="C2268" s="59"/>
      <c r="D2268" s="59"/>
      <c r="E2268" s="59"/>
      <c r="F2268" s="59"/>
      <c r="G2268" s="59"/>
      <c r="H2268" s="59"/>
      <c r="I2268" s="59"/>
      <c r="J2268" s="59"/>
      <c r="K2268" s="61"/>
      <c r="L2268" s="59"/>
      <c r="M2268" s="60"/>
      <c r="N2268" s="210" t="str">
        <f>IF(Tabela2[[#This Row],[Tipo]]="matriz",VLOOKUP(Tabela2[[#This Row],[N. de ordem]],Estatísticas!$A$66:$B$1048576,2,FALSE),"")</f>
        <v/>
      </c>
    </row>
    <row r="2269" spans="2:14" ht="15" hidden="1">
      <c r="B2269" s="352"/>
      <c r="C2269" s="59"/>
      <c r="D2269" s="59"/>
      <c r="E2269" s="59"/>
      <c r="F2269" s="59"/>
      <c r="G2269" s="59"/>
      <c r="H2269" s="59"/>
      <c r="I2269" s="59"/>
      <c r="J2269" s="59"/>
      <c r="K2269" s="61"/>
      <c r="L2269" s="59"/>
      <c r="M2269" s="60"/>
      <c r="N2269" s="210" t="str">
        <f>IF(Tabela2[[#This Row],[Tipo]]="matriz",VLOOKUP(Tabela2[[#This Row],[N. de ordem]],Estatísticas!$A$66:$B$1048576,2,FALSE),"")</f>
        <v/>
      </c>
    </row>
    <row r="2270" spans="2:14" ht="15" hidden="1">
      <c r="B2270" s="352"/>
      <c r="C2270" s="59"/>
      <c r="D2270" s="59"/>
      <c r="E2270" s="59"/>
      <c r="F2270" s="59"/>
      <c r="G2270" s="59"/>
      <c r="H2270" s="59"/>
      <c r="I2270" s="59"/>
      <c r="J2270" s="59"/>
      <c r="K2270" s="61"/>
      <c r="L2270" s="59"/>
      <c r="M2270" s="60"/>
      <c r="N2270" s="210" t="str">
        <f>IF(Tabela2[[#This Row],[Tipo]]="matriz",VLOOKUP(Tabela2[[#This Row],[N. de ordem]],Estatísticas!$A$66:$B$1048576,2,FALSE),"")</f>
        <v/>
      </c>
    </row>
    <row r="2271" spans="2:14" ht="15" hidden="1">
      <c r="B2271" s="352"/>
      <c r="C2271" s="59"/>
      <c r="D2271" s="59"/>
      <c r="E2271" s="59"/>
      <c r="F2271" s="59"/>
      <c r="G2271" s="59"/>
      <c r="H2271" s="59"/>
      <c r="I2271" s="59"/>
      <c r="J2271" s="59"/>
      <c r="K2271" s="61"/>
      <c r="L2271" s="59"/>
      <c r="M2271" s="60"/>
      <c r="N2271" s="210" t="str">
        <f>IF(Tabela2[[#This Row],[Tipo]]="matriz",VLOOKUP(Tabela2[[#This Row],[N. de ordem]],Estatísticas!$A$66:$B$1048576,2,FALSE),"")</f>
        <v/>
      </c>
    </row>
    <row r="2272" spans="2:14" ht="15" hidden="1">
      <c r="B2272" s="352"/>
      <c r="C2272" s="59"/>
      <c r="D2272" s="59"/>
      <c r="E2272" s="59"/>
      <c r="F2272" s="59"/>
      <c r="G2272" s="59"/>
      <c r="H2272" s="59"/>
      <c r="I2272" s="59"/>
      <c r="J2272" s="59"/>
      <c r="K2272" s="61"/>
      <c r="L2272" s="59"/>
      <c r="M2272" s="60"/>
      <c r="N2272" s="210" t="str">
        <f>IF(Tabela2[[#This Row],[Tipo]]="matriz",VLOOKUP(Tabela2[[#This Row],[N. de ordem]],Estatísticas!$A$66:$B$1048576,2,FALSE),"")</f>
        <v/>
      </c>
    </row>
    <row r="2273" spans="2:14" ht="15" hidden="1">
      <c r="B2273" s="352"/>
      <c r="C2273" s="59"/>
      <c r="D2273" s="59"/>
      <c r="E2273" s="59"/>
      <c r="F2273" s="59"/>
      <c r="G2273" s="59"/>
      <c r="H2273" s="59"/>
      <c r="I2273" s="59"/>
      <c r="J2273" s="59"/>
      <c r="K2273" s="61"/>
      <c r="L2273" s="59"/>
      <c r="M2273" s="60"/>
      <c r="N2273" s="210" t="str">
        <f>IF(Tabela2[[#This Row],[Tipo]]="matriz",VLOOKUP(Tabela2[[#This Row],[N. de ordem]],Estatísticas!$A$66:$B$1048576,2,FALSE),"")</f>
        <v/>
      </c>
    </row>
    <row r="2274" spans="2:14" ht="15" hidden="1">
      <c r="B2274" s="352"/>
      <c r="C2274" s="59"/>
      <c r="D2274" s="59"/>
      <c r="E2274" s="59"/>
      <c r="F2274" s="59"/>
      <c r="G2274" s="59"/>
      <c r="H2274" s="59"/>
      <c r="I2274" s="59"/>
      <c r="J2274" s="59"/>
      <c r="K2274" s="61"/>
      <c r="L2274" s="59"/>
      <c r="M2274" s="60"/>
      <c r="N2274" s="210" t="str">
        <f>IF(Tabela2[[#This Row],[Tipo]]="matriz",VLOOKUP(Tabela2[[#This Row],[N. de ordem]],Estatísticas!$A$66:$B$1048576,2,FALSE),"")</f>
        <v/>
      </c>
    </row>
    <row r="2275" spans="2:14" ht="15" hidden="1">
      <c r="B2275" s="352"/>
      <c r="C2275" s="59"/>
      <c r="D2275" s="59"/>
      <c r="E2275" s="59"/>
      <c r="F2275" s="59"/>
      <c r="G2275" s="59"/>
      <c r="H2275" s="59"/>
      <c r="I2275" s="59"/>
      <c r="J2275" s="59"/>
      <c r="K2275" s="61"/>
      <c r="L2275" s="59"/>
      <c r="M2275" s="60"/>
      <c r="N2275" s="210" t="str">
        <f>IF(Tabela2[[#This Row],[Tipo]]="matriz",VLOOKUP(Tabela2[[#This Row],[N. de ordem]],Estatísticas!$A$66:$B$1048576,2,FALSE),"")</f>
        <v/>
      </c>
    </row>
    <row r="2276" spans="2:14" ht="15" hidden="1">
      <c r="B2276" s="352"/>
      <c r="C2276" s="59"/>
      <c r="D2276" s="59"/>
      <c r="E2276" s="59"/>
      <c r="F2276" s="59"/>
      <c r="G2276" s="59"/>
      <c r="H2276" s="59"/>
      <c r="I2276" s="59"/>
      <c r="J2276" s="59"/>
      <c r="K2276" s="61"/>
      <c r="L2276" s="59"/>
      <c r="M2276" s="60"/>
      <c r="N2276" s="210" t="str">
        <f>IF(Tabela2[[#This Row],[Tipo]]="matriz",VLOOKUP(Tabela2[[#This Row],[N. de ordem]],Estatísticas!$A$66:$B$1048576,2,FALSE),"")</f>
        <v/>
      </c>
    </row>
    <row r="2277" spans="2:14" ht="15" hidden="1">
      <c r="B2277" s="352"/>
      <c r="C2277" s="59"/>
      <c r="D2277" s="59"/>
      <c r="E2277" s="59"/>
      <c r="F2277" s="59"/>
      <c r="G2277" s="59"/>
      <c r="H2277" s="59"/>
      <c r="I2277" s="59"/>
      <c r="J2277" s="59"/>
      <c r="K2277" s="61"/>
      <c r="L2277" s="59"/>
      <c r="M2277" s="60"/>
      <c r="N2277" s="210" t="str">
        <f>IF(Tabela2[[#This Row],[Tipo]]="matriz",VLOOKUP(Tabela2[[#This Row],[N. de ordem]],Estatísticas!$A$66:$B$1048576,2,FALSE),"")</f>
        <v/>
      </c>
    </row>
    <row r="2278" spans="2:14" ht="15" hidden="1">
      <c r="B2278" s="352"/>
      <c r="C2278" s="59"/>
      <c r="D2278" s="59"/>
      <c r="E2278" s="59"/>
      <c r="F2278" s="59"/>
      <c r="G2278" s="59"/>
      <c r="H2278" s="59"/>
      <c r="I2278" s="59"/>
      <c r="J2278" s="59"/>
      <c r="K2278" s="61"/>
      <c r="L2278" s="59"/>
      <c r="M2278" s="60"/>
      <c r="N2278" s="210" t="str">
        <f>IF(Tabela2[[#This Row],[Tipo]]="matriz",VLOOKUP(Tabela2[[#This Row],[N. de ordem]],Estatísticas!$A$66:$B$1048576,2,FALSE),"")</f>
        <v/>
      </c>
    </row>
    <row r="2279" spans="2:14" ht="15" hidden="1">
      <c r="B2279" s="352"/>
      <c r="C2279" s="59"/>
      <c r="D2279" s="59"/>
      <c r="E2279" s="59"/>
      <c r="F2279" s="59"/>
      <c r="G2279" s="59"/>
      <c r="H2279" s="59"/>
      <c r="I2279" s="59"/>
      <c r="J2279" s="59"/>
      <c r="K2279" s="61"/>
      <c r="L2279" s="59"/>
      <c r="M2279" s="60"/>
      <c r="N2279" s="210" t="str">
        <f>IF(Tabela2[[#This Row],[Tipo]]="matriz",VLOOKUP(Tabela2[[#This Row],[N. de ordem]],Estatísticas!$A$66:$B$1048576,2,FALSE),"")</f>
        <v/>
      </c>
    </row>
    <row r="2280" spans="2:14" ht="15" hidden="1">
      <c r="B2280" s="352"/>
      <c r="C2280" s="59"/>
      <c r="D2280" s="59"/>
      <c r="E2280" s="59"/>
      <c r="F2280" s="59"/>
      <c r="G2280" s="59"/>
      <c r="H2280" s="59"/>
      <c r="I2280" s="59"/>
      <c r="J2280" s="59"/>
      <c r="K2280" s="61"/>
      <c r="L2280" s="59"/>
      <c r="M2280" s="60"/>
      <c r="N2280" s="210" t="str">
        <f>IF(Tabela2[[#This Row],[Tipo]]="matriz",VLOOKUP(Tabela2[[#This Row],[N. de ordem]],Estatísticas!$A$66:$B$1048576,2,FALSE),"")</f>
        <v/>
      </c>
    </row>
    <row r="2281" spans="2:14" ht="15" hidden="1">
      <c r="B2281" s="352"/>
      <c r="C2281" s="59"/>
      <c r="D2281" s="59"/>
      <c r="E2281" s="59"/>
      <c r="F2281" s="59"/>
      <c r="G2281" s="59"/>
      <c r="H2281" s="59"/>
      <c r="I2281" s="59"/>
      <c r="J2281" s="59"/>
      <c r="K2281" s="61"/>
      <c r="L2281" s="59"/>
      <c r="M2281" s="60"/>
      <c r="N2281" s="210" t="str">
        <f>IF(Tabela2[[#This Row],[Tipo]]="matriz",VLOOKUP(Tabela2[[#This Row],[N. de ordem]],Estatísticas!$A$66:$B$1048576,2,FALSE),"")</f>
        <v/>
      </c>
    </row>
    <row r="2282" spans="2:14" ht="15" hidden="1">
      <c r="B2282" s="352"/>
      <c r="C2282" s="59"/>
      <c r="D2282" s="59"/>
      <c r="E2282" s="59"/>
      <c r="F2282" s="59"/>
      <c r="G2282" s="59"/>
      <c r="H2282" s="59"/>
      <c r="I2282" s="59"/>
      <c r="J2282" s="59"/>
      <c r="K2282" s="61"/>
      <c r="L2282" s="59"/>
      <c r="M2282" s="60"/>
      <c r="N2282" s="210" t="str">
        <f>IF(Tabela2[[#This Row],[Tipo]]="matriz",VLOOKUP(Tabela2[[#This Row],[N. de ordem]],Estatísticas!$A$66:$B$1048576,2,FALSE),"")</f>
        <v/>
      </c>
    </row>
    <row r="2283" spans="2:14" ht="15" hidden="1">
      <c r="B2283" s="352"/>
      <c r="C2283" s="59"/>
      <c r="D2283" s="59"/>
      <c r="E2283" s="59"/>
      <c r="F2283" s="59"/>
      <c r="G2283" s="59"/>
      <c r="H2283" s="59"/>
      <c r="I2283" s="59"/>
      <c r="J2283" s="59"/>
      <c r="K2283" s="61"/>
      <c r="L2283" s="59"/>
      <c r="M2283" s="60"/>
      <c r="N2283" s="210" t="str">
        <f>IF(Tabela2[[#This Row],[Tipo]]="matriz",VLOOKUP(Tabela2[[#This Row],[N. de ordem]],Estatísticas!$A$66:$B$1048576,2,FALSE),"")</f>
        <v/>
      </c>
    </row>
    <row r="2284" spans="2:14" ht="15" hidden="1">
      <c r="B2284" s="352"/>
      <c r="C2284" s="59"/>
      <c r="D2284" s="59"/>
      <c r="E2284" s="59"/>
      <c r="F2284" s="59"/>
      <c r="G2284" s="59"/>
      <c r="H2284" s="59"/>
      <c r="I2284" s="59"/>
      <c r="J2284" s="59"/>
      <c r="K2284" s="61"/>
      <c r="L2284" s="59"/>
      <c r="M2284" s="60"/>
      <c r="N2284" s="210" t="str">
        <f>IF(Tabela2[[#This Row],[Tipo]]="matriz",VLOOKUP(Tabela2[[#This Row],[N. de ordem]],Estatísticas!$A$66:$B$1048576,2,FALSE),"")</f>
        <v/>
      </c>
    </row>
    <row r="2285" spans="2:14" ht="15" hidden="1">
      <c r="B2285" s="352"/>
      <c r="C2285" s="59"/>
      <c r="D2285" s="59"/>
      <c r="E2285" s="59"/>
      <c r="F2285" s="59"/>
      <c r="G2285" s="59"/>
      <c r="H2285" s="59"/>
      <c r="I2285" s="59"/>
      <c r="J2285" s="59"/>
      <c r="K2285" s="61"/>
      <c r="L2285" s="59"/>
      <c r="M2285" s="60"/>
      <c r="N2285" s="210" t="str">
        <f>IF(Tabela2[[#This Row],[Tipo]]="matriz",VLOOKUP(Tabela2[[#This Row],[N. de ordem]],Estatísticas!$A$66:$B$1048576,2,FALSE),"")</f>
        <v/>
      </c>
    </row>
    <row r="2286" spans="2:14" ht="15" hidden="1">
      <c r="B2286" s="352"/>
      <c r="C2286" s="59"/>
      <c r="D2286" s="59"/>
      <c r="E2286" s="59"/>
      <c r="F2286" s="59"/>
      <c r="G2286" s="59"/>
      <c r="H2286" s="59"/>
      <c r="I2286" s="59"/>
      <c r="J2286" s="59"/>
      <c r="K2286" s="61"/>
      <c r="L2286" s="59"/>
      <c r="M2286" s="60"/>
      <c r="N2286" s="210" t="str">
        <f>IF(Tabela2[[#This Row],[Tipo]]="matriz",VLOOKUP(Tabela2[[#This Row],[N. de ordem]],Estatísticas!$A$66:$B$1048576,2,FALSE),"")</f>
        <v/>
      </c>
    </row>
    <row r="2287" spans="2:14" ht="15" hidden="1">
      <c r="B2287" s="352"/>
      <c r="C2287" s="59"/>
      <c r="D2287" s="59"/>
      <c r="E2287" s="59"/>
      <c r="F2287" s="59"/>
      <c r="G2287" s="59"/>
      <c r="H2287" s="59"/>
      <c r="I2287" s="59"/>
      <c r="J2287" s="59"/>
      <c r="K2287" s="61"/>
      <c r="L2287" s="59"/>
      <c r="M2287" s="60"/>
      <c r="N2287" s="210" t="str">
        <f>IF(Tabela2[[#This Row],[Tipo]]="matriz",VLOOKUP(Tabela2[[#This Row],[N. de ordem]],Estatísticas!$A$66:$B$1048576,2,FALSE),"")</f>
        <v/>
      </c>
    </row>
    <row r="2288" spans="2:14" ht="15" hidden="1">
      <c r="B2288" s="352"/>
      <c r="C2288" s="59"/>
      <c r="D2288" s="59"/>
      <c r="E2288" s="59"/>
      <c r="F2288" s="59"/>
      <c r="G2288" s="59"/>
      <c r="H2288" s="59"/>
      <c r="I2288" s="59"/>
      <c r="J2288" s="59"/>
      <c r="K2288" s="61"/>
      <c r="L2288" s="59"/>
      <c r="M2288" s="60"/>
      <c r="N2288" s="210" t="str">
        <f>IF(Tabela2[[#This Row],[Tipo]]="matriz",VLOOKUP(Tabela2[[#This Row],[N. de ordem]],Estatísticas!$A$66:$B$1048576,2,FALSE),"")</f>
        <v/>
      </c>
    </row>
    <row r="2289" spans="2:14" ht="15" hidden="1">
      <c r="B2289" s="352"/>
      <c r="C2289" s="59"/>
      <c r="D2289" s="59"/>
      <c r="E2289" s="59"/>
      <c r="F2289" s="59"/>
      <c r="G2289" s="59"/>
      <c r="H2289" s="59"/>
      <c r="I2289" s="59"/>
      <c r="J2289" s="59"/>
      <c r="K2289" s="61"/>
      <c r="L2289" s="59"/>
      <c r="M2289" s="60"/>
      <c r="N2289" s="210" t="str">
        <f>IF(Tabela2[[#This Row],[Tipo]]="matriz",VLOOKUP(Tabela2[[#This Row],[N. de ordem]],Estatísticas!$A$66:$B$1048576,2,FALSE),"")</f>
        <v/>
      </c>
    </row>
    <row r="2290" spans="2:14" ht="15" hidden="1">
      <c r="B2290" s="352"/>
      <c r="C2290" s="59"/>
      <c r="D2290" s="59"/>
      <c r="E2290" s="59"/>
      <c r="F2290" s="59"/>
      <c r="G2290" s="59"/>
      <c r="H2290" s="59"/>
      <c r="I2290" s="59"/>
      <c r="J2290" s="59"/>
      <c r="K2290" s="61"/>
      <c r="L2290" s="59"/>
      <c r="M2290" s="60"/>
      <c r="N2290" s="210" t="str">
        <f>IF(Tabela2[[#This Row],[Tipo]]="matriz",VLOOKUP(Tabela2[[#This Row],[N. de ordem]],Estatísticas!$A$66:$B$1048576,2,FALSE),"")</f>
        <v/>
      </c>
    </row>
    <row r="2291" spans="2:14" ht="15" hidden="1">
      <c r="B2291" s="352"/>
      <c r="C2291" s="59"/>
      <c r="D2291" s="59"/>
      <c r="E2291" s="59"/>
      <c r="F2291" s="59"/>
      <c r="G2291" s="59"/>
      <c r="H2291" s="59"/>
      <c r="I2291" s="59"/>
      <c r="J2291" s="59"/>
      <c r="K2291" s="61"/>
      <c r="L2291" s="59"/>
      <c r="M2291" s="60"/>
      <c r="N2291" s="210" t="str">
        <f>IF(Tabela2[[#This Row],[Tipo]]="matriz",VLOOKUP(Tabela2[[#This Row],[N. de ordem]],Estatísticas!$A$66:$B$1048576,2,FALSE),"")</f>
        <v/>
      </c>
    </row>
    <row r="2292" spans="2:14" ht="15" hidden="1">
      <c r="B2292" s="352"/>
      <c r="C2292" s="59"/>
      <c r="D2292" s="59"/>
      <c r="E2292" s="59"/>
      <c r="F2292" s="59"/>
      <c r="G2292" s="59"/>
      <c r="H2292" s="59"/>
      <c r="I2292" s="59"/>
      <c r="J2292" s="59"/>
      <c r="K2292" s="61"/>
      <c r="L2292" s="59"/>
      <c r="M2292" s="60"/>
      <c r="N2292" s="210" t="str">
        <f>IF(Tabela2[[#This Row],[Tipo]]="matriz",VLOOKUP(Tabela2[[#This Row],[N. de ordem]],Estatísticas!$A$66:$B$1048576,2,FALSE),"")</f>
        <v/>
      </c>
    </row>
    <row r="2293" spans="2:14" ht="15" hidden="1">
      <c r="B2293" s="352"/>
      <c r="C2293" s="59"/>
      <c r="D2293" s="59"/>
      <c r="E2293" s="59"/>
      <c r="F2293" s="59"/>
      <c r="G2293" s="59"/>
      <c r="H2293" s="59"/>
      <c r="I2293" s="59"/>
      <c r="J2293" s="59"/>
      <c r="K2293" s="61"/>
      <c r="L2293" s="59"/>
      <c r="M2293" s="60"/>
      <c r="N2293" s="210" t="str">
        <f>IF(Tabela2[[#This Row],[Tipo]]="matriz",VLOOKUP(Tabela2[[#This Row],[N. de ordem]],Estatísticas!$A$66:$B$1048576,2,FALSE),"")</f>
        <v/>
      </c>
    </row>
    <row r="2294" spans="2:14" ht="15" hidden="1">
      <c r="B2294" s="352"/>
      <c r="C2294" s="59"/>
      <c r="D2294" s="59"/>
      <c r="E2294" s="59"/>
      <c r="F2294" s="59"/>
      <c r="G2294" s="59"/>
      <c r="H2294" s="59"/>
      <c r="I2294" s="59"/>
      <c r="J2294" s="59"/>
      <c r="K2294" s="61"/>
      <c r="L2294" s="59"/>
      <c r="M2294" s="60"/>
      <c r="N2294" s="210" t="str">
        <f>IF(Tabela2[[#This Row],[Tipo]]="matriz",VLOOKUP(Tabela2[[#This Row],[N. de ordem]],Estatísticas!$A$66:$B$1048576,2,FALSE),"")</f>
        <v/>
      </c>
    </row>
    <row r="2295" spans="2:14" ht="15" hidden="1">
      <c r="B2295" s="352"/>
      <c r="C2295" s="59"/>
      <c r="D2295" s="59"/>
      <c r="E2295" s="59"/>
      <c r="F2295" s="59"/>
      <c r="G2295" s="59"/>
      <c r="H2295" s="59"/>
      <c r="I2295" s="59"/>
      <c r="J2295" s="59"/>
      <c r="K2295" s="61"/>
      <c r="L2295" s="59"/>
      <c r="M2295" s="60"/>
      <c r="N2295" s="210" t="str">
        <f>IF(Tabela2[[#This Row],[Tipo]]="matriz",VLOOKUP(Tabela2[[#This Row],[N. de ordem]],Estatísticas!$A$66:$B$1048576,2,FALSE),"")</f>
        <v/>
      </c>
    </row>
    <row r="2296" spans="2:14" ht="15" hidden="1">
      <c r="B2296" s="352"/>
      <c r="C2296" s="59"/>
      <c r="D2296" s="59"/>
      <c r="E2296" s="59"/>
      <c r="F2296" s="59"/>
      <c r="G2296" s="59"/>
      <c r="H2296" s="59"/>
      <c r="I2296" s="59"/>
      <c r="J2296" s="59"/>
      <c r="K2296" s="61"/>
      <c r="L2296" s="59"/>
      <c r="M2296" s="60"/>
      <c r="N2296" s="210" t="str">
        <f>IF(Tabela2[[#This Row],[Tipo]]="matriz",VLOOKUP(Tabela2[[#This Row],[N. de ordem]],Estatísticas!$A$66:$B$1048576,2,FALSE),"")</f>
        <v/>
      </c>
    </row>
    <row r="2297" spans="2:14" ht="15" hidden="1">
      <c r="B2297" s="352"/>
      <c r="C2297" s="59"/>
      <c r="D2297" s="59"/>
      <c r="E2297" s="59"/>
      <c r="F2297" s="59"/>
      <c r="G2297" s="59"/>
      <c r="H2297" s="59"/>
      <c r="I2297" s="59"/>
      <c r="J2297" s="59"/>
      <c r="K2297" s="61"/>
      <c r="L2297" s="59"/>
      <c r="M2297" s="60"/>
      <c r="N2297" s="210" t="str">
        <f>IF(Tabela2[[#This Row],[Tipo]]="matriz",VLOOKUP(Tabela2[[#This Row],[N. de ordem]],Estatísticas!$A$66:$B$1048576,2,FALSE),"")</f>
        <v/>
      </c>
    </row>
    <row r="2298" spans="2:14" ht="15" hidden="1">
      <c r="B2298" s="352"/>
      <c r="C2298" s="59"/>
      <c r="D2298" s="59"/>
      <c r="E2298" s="59"/>
      <c r="F2298" s="59"/>
      <c r="G2298" s="59"/>
      <c r="H2298" s="59"/>
      <c r="I2298" s="59"/>
      <c r="J2298" s="59"/>
      <c r="K2298" s="61"/>
      <c r="L2298" s="59"/>
      <c r="M2298" s="60"/>
      <c r="N2298" s="210" t="str">
        <f>IF(Tabela2[[#This Row],[Tipo]]="matriz",VLOOKUP(Tabela2[[#This Row],[N. de ordem]],Estatísticas!$A$66:$B$1048576,2,FALSE),"")</f>
        <v/>
      </c>
    </row>
    <row r="2299" spans="2:14" ht="15" hidden="1">
      <c r="B2299" s="352"/>
      <c r="C2299" s="59"/>
      <c r="D2299" s="59"/>
      <c r="E2299" s="59"/>
      <c r="F2299" s="59"/>
      <c r="G2299" s="59"/>
      <c r="H2299" s="59"/>
      <c r="I2299" s="59"/>
      <c r="J2299" s="59"/>
      <c r="K2299" s="61"/>
      <c r="L2299" s="59"/>
      <c r="M2299" s="60"/>
      <c r="N2299" s="210" t="str">
        <f>IF(Tabela2[[#This Row],[Tipo]]="matriz",VLOOKUP(Tabela2[[#This Row],[N. de ordem]],Estatísticas!$A$66:$B$1048576,2,FALSE),"")</f>
        <v/>
      </c>
    </row>
    <row r="2300" spans="2:14" ht="15" hidden="1">
      <c r="B2300" s="352"/>
      <c r="C2300" s="59"/>
      <c r="D2300" s="59"/>
      <c r="E2300" s="59"/>
      <c r="F2300" s="59"/>
      <c r="G2300" s="59"/>
      <c r="H2300" s="59"/>
      <c r="I2300" s="59"/>
      <c r="J2300" s="59"/>
      <c r="K2300" s="61"/>
      <c r="L2300" s="59"/>
      <c r="M2300" s="60"/>
      <c r="N2300" s="210" t="str">
        <f>IF(Tabela2[[#This Row],[Tipo]]="matriz",VLOOKUP(Tabela2[[#This Row],[N. de ordem]],Estatísticas!$A$66:$B$1048576,2,FALSE),"")</f>
        <v/>
      </c>
    </row>
    <row r="2301" spans="2:14" ht="15" hidden="1">
      <c r="B2301" s="352"/>
      <c r="C2301" s="59"/>
      <c r="D2301" s="59"/>
      <c r="E2301" s="59"/>
      <c r="F2301" s="59"/>
      <c r="G2301" s="59"/>
      <c r="H2301" s="59"/>
      <c r="I2301" s="59"/>
      <c r="J2301" s="59"/>
      <c r="K2301" s="61"/>
      <c r="L2301" s="59"/>
      <c r="M2301" s="60"/>
      <c r="N2301" s="210" t="str">
        <f>IF(Tabela2[[#This Row],[Tipo]]="matriz",VLOOKUP(Tabela2[[#This Row],[N. de ordem]],Estatísticas!$A$66:$B$1048576,2,FALSE),"")</f>
        <v/>
      </c>
    </row>
    <row r="2302" spans="2:14" ht="15" hidden="1">
      <c r="B2302" s="352"/>
      <c r="C2302" s="59"/>
      <c r="D2302" s="59"/>
      <c r="E2302" s="59"/>
      <c r="F2302" s="59"/>
      <c r="G2302" s="59"/>
      <c r="H2302" s="59"/>
      <c r="I2302" s="59"/>
      <c r="J2302" s="59"/>
      <c r="K2302" s="61"/>
      <c r="L2302" s="59"/>
      <c r="M2302" s="60"/>
      <c r="N2302" s="210" t="str">
        <f>IF(Tabela2[[#This Row],[Tipo]]="matriz",VLOOKUP(Tabela2[[#This Row],[N. de ordem]],Estatísticas!$A$66:$B$1048576,2,FALSE),"")</f>
        <v/>
      </c>
    </row>
    <row r="2303" spans="2:14" ht="15" hidden="1">
      <c r="B2303" s="352"/>
      <c r="C2303" s="59"/>
      <c r="D2303" s="59"/>
      <c r="E2303" s="59"/>
      <c r="F2303" s="59"/>
      <c r="G2303" s="59"/>
      <c r="H2303" s="59"/>
      <c r="I2303" s="59"/>
      <c r="J2303" s="59"/>
      <c r="K2303" s="61"/>
      <c r="L2303" s="59"/>
      <c r="M2303" s="60"/>
      <c r="N2303" s="210" t="str">
        <f>IF(Tabela2[[#This Row],[Tipo]]="matriz",VLOOKUP(Tabela2[[#This Row],[N. de ordem]],Estatísticas!$A$66:$B$1048576,2,FALSE),"")</f>
        <v/>
      </c>
    </row>
    <row r="2304" spans="2:14" ht="15" hidden="1">
      <c r="B2304" s="352"/>
      <c r="C2304" s="59"/>
      <c r="D2304" s="59"/>
      <c r="E2304" s="59"/>
      <c r="F2304" s="59"/>
      <c r="G2304" s="59"/>
      <c r="H2304" s="59"/>
      <c r="I2304" s="59"/>
      <c r="J2304" s="59"/>
      <c r="K2304" s="61"/>
      <c r="L2304" s="59"/>
      <c r="M2304" s="60"/>
      <c r="N2304" s="210" t="str">
        <f>IF(Tabela2[[#This Row],[Tipo]]="matriz",VLOOKUP(Tabela2[[#This Row],[N. de ordem]],Estatísticas!$A$66:$B$1048576,2,FALSE),"")</f>
        <v/>
      </c>
    </row>
    <row r="2305" spans="2:14" ht="15" hidden="1">
      <c r="B2305" s="352"/>
      <c r="C2305" s="59"/>
      <c r="D2305" s="59"/>
      <c r="E2305" s="59"/>
      <c r="F2305" s="59"/>
      <c r="G2305" s="59"/>
      <c r="H2305" s="59"/>
      <c r="I2305" s="59"/>
      <c r="J2305" s="59"/>
      <c r="K2305" s="61"/>
      <c r="L2305" s="59"/>
      <c r="M2305" s="60"/>
      <c r="N2305" s="210" t="str">
        <f>IF(Tabela2[[#This Row],[Tipo]]="matriz",VLOOKUP(Tabela2[[#This Row],[N. de ordem]],Estatísticas!$A$66:$B$1048576,2,FALSE),"")</f>
        <v/>
      </c>
    </row>
    <row r="2306" spans="2:14" ht="15" hidden="1">
      <c r="B2306" s="352"/>
      <c r="C2306" s="59"/>
      <c r="D2306" s="59"/>
      <c r="E2306" s="59"/>
      <c r="F2306" s="59"/>
      <c r="G2306" s="59"/>
      <c r="H2306" s="59"/>
      <c r="I2306" s="59"/>
      <c r="J2306" s="59"/>
      <c r="K2306" s="61"/>
      <c r="L2306" s="59"/>
      <c r="M2306" s="60"/>
      <c r="N2306" s="210" t="str">
        <f>IF(Tabela2[[#This Row],[Tipo]]="matriz",VLOOKUP(Tabela2[[#This Row],[N. de ordem]],Estatísticas!$A$66:$B$1048576,2,FALSE),"")</f>
        <v/>
      </c>
    </row>
    <row r="2307" spans="2:14" ht="15" hidden="1">
      <c r="B2307" s="352"/>
      <c r="C2307" s="59"/>
      <c r="D2307" s="59"/>
      <c r="E2307" s="59"/>
      <c r="F2307" s="59"/>
      <c r="G2307" s="59"/>
      <c r="H2307" s="59"/>
      <c r="I2307" s="59"/>
      <c r="J2307" s="59"/>
      <c r="K2307" s="61"/>
      <c r="L2307" s="59"/>
      <c r="M2307" s="60"/>
      <c r="N2307" s="210" t="str">
        <f>IF(Tabela2[[#This Row],[Tipo]]="matriz",VLOOKUP(Tabela2[[#This Row],[N. de ordem]],Estatísticas!$A$66:$B$1048576,2,FALSE),"")</f>
        <v/>
      </c>
    </row>
    <row r="2308" spans="2:14" ht="15" hidden="1">
      <c r="B2308" s="352"/>
      <c r="C2308" s="59"/>
      <c r="D2308" s="59"/>
      <c r="E2308" s="59"/>
      <c r="F2308" s="59"/>
      <c r="G2308" s="59"/>
      <c r="H2308" s="59"/>
      <c r="I2308" s="59"/>
      <c r="J2308" s="59"/>
      <c r="K2308" s="61"/>
      <c r="L2308" s="59"/>
      <c r="M2308" s="60"/>
      <c r="N2308" s="210" t="str">
        <f>IF(Tabela2[[#This Row],[Tipo]]="matriz",VLOOKUP(Tabela2[[#This Row],[N. de ordem]],Estatísticas!$A$66:$B$1048576,2,FALSE),"")</f>
        <v/>
      </c>
    </row>
    <row r="2309" spans="2:14" ht="15" hidden="1">
      <c r="B2309" s="352"/>
      <c r="C2309" s="59"/>
      <c r="D2309" s="59"/>
      <c r="E2309" s="59"/>
      <c r="F2309" s="59"/>
      <c r="G2309" s="59"/>
      <c r="H2309" s="59"/>
      <c r="I2309" s="59"/>
      <c r="J2309" s="59"/>
      <c r="K2309" s="61"/>
      <c r="L2309" s="59"/>
      <c r="M2309" s="60"/>
      <c r="N2309" s="210" t="str">
        <f>IF(Tabela2[[#This Row],[Tipo]]="matriz",VLOOKUP(Tabela2[[#This Row],[N. de ordem]],Estatísticas!$A$66:$B$1048576,2,FALSE),"")</f>
        <v/>
      </c>
    </row>
    <row r="2310" spans="2:14" ht="15" hidden="1">
      <c r="B2310" s="352"/>
      <c r="C2310" s="59"/>
      <c r="D2310" s="59"/>
      <c r="E2310" s="59"/>
      <c r="F2310" s="59"/>
      <c r="G2310" s="59"/>
      <c r="H2310" s="59"/>
      <c r="I2310" s="59"/>
      <c r="J2310" s="59"/>
      <c r="K2310" s="61"/>
      <c r="L2310" s="59"/>
      <c r="M2310" s="60"/>
      <c r="N2310" s="210" t="str">
        <f>IF(Tabela2[[#This Row],[Tipo]]="matriz",VLOOKUP(Tabela2[[#This Row],[N. de ordem]],Estatísticas!$A$66:$B$1048576,2,FALSE),"")</f>
        <v/>
      </c>
    </row>
    <row r="2311" spans="2:14" ht="15" hidden="1">
      <c r="B2311" s="352"/>
      <c r="C2311" s="59"/>
      <c r="D2311" s="59"/>
      <c r="E2311" s="59"/>
      <c r="F2311" s="59"/>
      <c r="G2311" s="59"/>
      <c r="H2311" s="59"/>
      <c r="I2311" s="59"/>
      <c r="J2311" s="59"/>
      <c r="K2311" s="61"/>
      <c r="L2311" s="59"/>
      <c r="M2311" s="60"/>
      <c r="N2311" s="210" t="str">
        <f>IF(Tabela2[[#This Row],[Tipo]]="matriz",VLOOKUP(Tabela2[[#This Row],[N. de ordem]],Estatísticas!$A$66:$B$1048576,2,FALSE),"")</f>
        <v/>
      </c>
    </row>
    <row r="2312" spans="2:14" ht="15" hidden="1">
      <c r="B2312" s="352"/>
      <c r="C2312" s="59"/>
      <c r="D2312" s="59"/>
      <c r="E2312" s="59"/>
      <c r="F2312" s="59"/>
      <c r="G2312" s="59"/>
      <c r="H2312" s="59"/>
      <c r="I2312" s="59"/>
      <c r="J2312" s="59"/>
      <c r="K2312" s="61"/>
      <c r="L2312" s="59"/>
      <c r="M2312" s="60"/>
      <c r="N2312" s="210" t="str">
        <f>IF(Tabela2[[#This Row],[Tipo]]="matriz",VLOOKUP(Tabela2[[#This Row],[N. de ordem]],Estatísticas!$A$66:$B$1048576,2,FALSE),"")</f>
        <v/>
      </c>
    </row>
    <row r="2313" spans="2:14" ht="15" hidden="1">
      <c r="B2313" s="352"/>
      <c r="C2313" s="59"/>
      <c r="D2313" s="59"/>
      <c r="E2313" s="59"/>
      <c r="F2313" s="59"/>
      <c r="G2313" s="59"/>
      <c r="H2313" s="59"/>
      <c r="I2313" s="59"/>
      <c r="J2313" s="59"/>
      <c r="K2313" s="61"/>
      <c r="L2313" s="59"/>
      <c r="M2313" s="60"/>
      <c r="N2313" s="210" t="str">
        <f>IF(Tabela2[[#This Row],[Tipo]]="matriz",VLOOKUP(Tabela2[[#This Row],[N. de ordem]],Estatísticas!$A$66:$B$1048576,2,FALSE),"")</f>
        <v/>
      </c>
    </row>
    <row r="2314" spans="2:14" ht="15" hidden="1">
      <c r="B2314" s="352"/>
      <c r="C2314" s="59"/>
      <c r="D2314" s="59"/>
      <c r="E2314" s="59"/>
      <c r="F2314" s="59"/>
      <c r="G2314" s="59"/>
      <c r="H2314" s="59"/>
      <c r="I2314" s="59"/>
      <c r="J2314" s="59"/>
      <c r="K2314" s="61"/>
      <c r="L2314" s="59"/>
      <c r="M2314" s="60"/>
      <c r="N2314" s="210" t="str">
        <f>IF(Tabela2[[#This Row],[Tipo]]="matriz",VLOOKUP(Tabela2[[#This Row],[N. de ordem]],Estatísticas!$A$66:$B$1048576,2,FALSE),"")</f>
        <v/>
      </c>
    </row>
    <row r="2315" spans="2:14" ht="15" hidden="1">
      <c r="B2315" s="352"/>
      <c r="C2315" s="59"/>
      <c r="D2315" s="59"/>
      <c r="E2315" s="59"/>
      <c r="F2315" s="59"/>
      <c r="G2315" s="59"/>
      <c r="H2315" s="59"/>
      <c r="I2315" s="59"/>
      <c r="J2315" s="59"/>
      <c r="K2315" s="61"/>
      <c r="L2315" s="59"/>
      <c r="M2315" s="60"/>
      <c r="N2315" s="210" t="str">
        <f>IF(Tabela2[[#This Row],[Tipo]]="matriz",VLOOKUP(Tabela2[[#This Row],[N. de ordem]],Estatísticas!$A$66:$B$1048576,2,FALSE),"")</f>
        <v/>
      </c>
    </row>
    <row r="2316" spans="2:14" ht="15" hidden="1">
      <c r="B2316" s="352"/>
      <c r="C2316" s="59"/>
      <c r="D2316" s="59"/>
      <c r="E2316" s="59"/>
      <c r="F2316" s="59"/>
      <c r="G2316" s="59"/>
      <c r="H2316" s="59"/>
      <c r="I2316" s="59"/>
      <c r="J2316" s="59"/>
      <c r="K2316" s="61"/>
      <c r="L2316" s="59"/>
      <c r="M2316" s="60"/>
      <c r="N2316" s="210" t="str">
        <f>IF(Tabela2[[#This Row],[Tipo]]="matriz",VLOOKUP(Tabela2[[#This Row],[N. de ordem]],Estatísticas!$A$66:$B$1048576,2,FALSE),"")</f>
        <v/>
      </c>
    </row>
    <row r="2317" spans="2:14" ht="15" hidden="1">
      <c r="B2317" s="352"/>
      <c r="C2317" s="59"/>
      <c r="D2317" s="59"/>
      <c r="E2317" s="59"/>
      <c r="F2317" s="59"/>
      <c r="G2317" s="59"/>
      <c r="H2317" s="59"/>
      <c r="I2317" s="59"/>
      <c r="J2317" s="59"/>
      <c r="K2317" s="61"/>
      <c r="L2317" s="59"/>
      <c r="M2317" s="60"/>
      <c r="N2317" s="210" t="str">
        <f>IF(Tabela2[[#This Row],[Tipo]]="matriz",VLOOKUP(Tabela2[[#This Row],[N. de ordem]],Estatísticas!$A$66:$B$1048576,2,FALSE),"")</f>
        <v/>
      </c>
    </row>
    <row r="2318" spans="2:14" ht="15" hidden="1">
      <c r="B2318" s="352"/>
      <c r="C2318" s="59"/>
      <c r="D2318" s="59"/>
      <c r="E2318" s="59"/>
      <c r="F2318" s="59"/>
      <c r="G2318" s="59"/>
      <c r="H2318" s="59"/>
      <c r="I2318" s="59"/>
      <c r="J2318" s="59"/>
      <c r="K2318" s="61"/>
      <c r="L2318" s="59"/>
      <c r="M2318" s="60"/>
      <c r="N2318" s="210" t="str">
        <f>IF(Tabela2[[#This Row],[Tipo]]="matriz",VLOOKUP(Tabela2[[#This Row],[N. de ordem]],Estatísticas!$A$66:$B$1048576,2,FALSE),"")</f>
        <v/>
      </c>
    </row>
    <row r="2319" spans="2:14" ht="15" hidden="1">
      <c r="B2319" s="352"/>
      <c r="C2319" s="59"/>
      <c r="D2319" s="59"/>
      <c r="E2319" s="59"/>
      <c r="F2319" s="59"/>
      <c r="G2319" s="59"/>
      <c r="H2319" s="59"/>
      <c r="I2319" s="59"/>
      <c r="J2319" s="59"/>
      <c r="K2319" s="61"/>
      <c r="L2319" s="59"/>
      <c r="M2319" s="60"/>
      <c r="N2319" s="210" t="str">
        <f>IF(Tabela2[[#This Row],[Tipo]]="matriz",VLOOKUP(Tabela2[[#This Row],[N. de ordem]],Estatísticas!$A$66:$B$1048576,2,FALSE),"")</f>
        <v/>
      </c>
    </row>
    <row r="2320" spans="2:14" ht="15" hidden="1">
      <c r="B2320" s="352"/>
      <c r="C2320" s="59"/>
      <c r="D2320" s="59"/>
      <c r="E2320" s="59"/>
      <c r="F2320" s="59"/>
      <c r="G2320" s="59"/>
      <c r="H2320" s="59"/>
      <c r="I2320" s="59"/>
      <c r="J2320" s="59"/>
      <c r="K2320" s="61"/>
      <c r="L2320" s="59"/>
      <c r="M2320" s="60"/>
      <c r="N2320" s="210" t="str">
        <f>IF(Tabela2[[#This Row],[Tipo]]="matriz",VLOOKUP(Tabela2[[#This Row],[N. de ordem]],Estatísticas!$A$66:$B$1048576,2,FALSE),"")</f>
        <v/>
      </c>
    </row>
    <row r="2321" spans="2:14" ht="15" hidden="1">
      <c r="B2321" s="352"/>
      <c r="C2321" s="59"/>
      <c r="D2321" s="59"/>
      <c r="E2321" s="59"/>
      <c r="F2321" s="59"/>
      <c r="G2321" s="59"/>
      <c r="H2321" s="59"/>
      <c r="I2321" s="59"/>
      <c r="J2321" s="59"/>
      <c r="K2321" s="61"/>
      <c r="L2321" s="59"/>
      <c r="M2321" s="60"/>
      <c r="N2321" s="210" t="str">
        <f>IF(Tabela2[[#This Row],[Tipo]]="matriz",VLOOKUP(Tabela2[[#This Row],[N. de ordem]],Estatísticas!$A$66:$B$1048576,2,FALSE),"")</f>
        <v/>
      </c>
    </row>
    <row r="2322" spans="2:14" ht="15" hidden="1">
      <c r="B2322" s="352"/>
      <c r="C2322" s="59"/>
      <c r="D2322" s="59"/>
      <c r="E2322" s="59"/>
      <c r="F2322" s="59"/>
      <c r="G2322" s="59"/>
      <c r="H2322" s="59"/>
      <c r="I2322" s="59"/>
      <c r="J2322" s="59"/>
      <c r="K2322" s="61"/>
      <c r="L2322" s="59"/>
      <c r="M2322" s="60"/>
      <c r="N2322" s="210" t="str">
        <f>IF(Tabela2[[#This Row],[Tipo]]="matriz",VLOOKUP(Tabela2[[#This Row],[N. de ordem]],Estatísticas!$A$66:$B$1048576,2,FALSE),"")</f>
        <v/>
      </c>
    </row>
    <row r="2323" spans="2:14" ht="15" hidden="1">
      <c r="B2323" s="352"/>
      <c r="C2323" s="59"/>
      <c r="D2323" s="59"/>
      <c r="E2323" s="59"/>
      <c r="F2323" s="59"/>
      <c r="G2323" s="59"/>
      <c r="H2323" s="59"/>
      <c r="I2323" s="59"/>
      <c r="J2323" s="59"/>
      <c r="K2323" s="61"/>
      <c r="L2323" s="59"/>
      <c r="M2323" s="60"/>
      <c r="N2323" s="210" t="str">
        <f>IF(Tabela2[[#This Row],[Tipo]]="matriz",VLOOKUP(Tabela2[[#This Row],[N. de ordem]],Estatísticas!$A$66:$B$1048576,2,FALSE),"")</f>
        <v/>
      </c>
    </row>
    <row r="2324" spans="2:14" ht="15" hidden="1">
      <c r="B2324" s="352"/>
      <c r="C2324" s="59"/>
      <c r="D2324" s="59"/>
      <c r="E2324" s="59"/>
      <c r="F2324" s="59"/>
      <c r="G2324" s="59"/>
      <c r="H2324" s="59"/>
      <c r="I2324" s="59"/>
      <c r="J2324" s="59"/>
      <c r="K2324" s="61"/>
      <c r="L2324" s="59"/>
      <c r="M2324" s="60"/>
      <c r="N2324" s="210" t="str">
        <f>IF(Tabela2[[#This Row],[Tipo]]="matriz",VLOOKUP(Tabela2[[#This Row],[N. de ordem]],Estatísticas!$A$66:$B$1048576,2,FALSE),"")</f>
        <v/>
      </c>
    </row>
    <row r="2325" spans="2:14" ht="15" hidden="1">
      <c r="B2325" s="352"/>
      <c r="C2325" s="59"/>
      <c r="D2325" s="59"/>
      <c r="E2325" s="59"/>
      <c r="F2325" s="59"/>
      <c r="G2325" s="59"/>
      <c r="H2325" s="59"/>
      <c r="I2325" s="59"/>
      <c r="J2325" s="59"/>
      <c r="K2325" s="61"/>
      <c r="L2325" s="59"/>
      <c r="M2325" s="60"/>
      <c r="N2325" s="210" t="str">
        <f>IF(Tabela2[[#This Row],[Tipo]]="matriz",VLOOKUP(Tabela2[[#This Row],[N. de ordem]],Estatísticas!$A$66:$B$1048576,2,FALSE),"")</f>
        <v/>
      </c>
    </row>
    <row r="2326" spans="2:14" ht="15" hidden="1">
      <c r="B2326" s="352"/>
      <c r="C2326" s="59"/>
      <c r="D2326" s="59"/>
      <c r="E2326" s="59"/>
      <c r="F2326" s="59"/>
      <c r="G2326" s="59"/>
      <c r="H2326" s="59"/>
      <c r="I2326" s="59"/>
      <c r="J2326" s="59"/>
      <c r="K2326" s="61"/>
      <c r="L2326" s="59"/>
      <c r="M2326" s="60"/>
      <c r="N2326" s="210" t="str">
        <f>IF(Tabela2[[#This Row],[Tipo]]="matriz",VLOOKUP(Tabela2[[#This Row],[N. de ordem]],Estatísticas!$A$66:$B$1048576,2,FALSE),"")</f>
        <v/>
      </c>
    </row>
    <row r="2327" spans="2:14" ht="15" hidden="1">
      <c r="B2327" s="352"/>
      <c r="C2327" s="59"/>
      <c r="D2327" s="59"/>
      <c r="E2327" s="59"/>
      <c r="F2327" s="59"/>
      <c r="G2327" s="59"/>
      <c r="H2327" s="59"/>
      <c r="I2327" s="59"/>
      <c r="J2327" s="59"/>
      <c r="K2327" s="61"/>
      <c r="L2327" s="59"/>
      <c r="M2327" s="60"/>
      <c r="N2327" s="210" t="str">
        <f>IF(Tabela2[[#This Row],[Tipo]]="matriz",VLOOKUP(Tabela2[[#This Row],[N. de ordem]],Estatísticas!$A$66:$B$1048576,2,FALSE),"")</f>
        <v/>
      </c>
    </row>
    <row r="2328" spans="2:14" ht="15" hidden="1">
      <c r="B2328" s="352"/>
      <c r="C2328" s="59"/>
      <c r="D2328" s="59"/>
      <c r="E2328" s="59"/>
      <c r="F2328" s="59"/>
      <c r="G2328" s="59"/>
      <c r="H2328" s="59"/>
      <c r="I2328" s="59"/>
      <c r="J2328" s="59"/>
      <c r="K2328" s="61"/>
      <c r="L2328" s="59"/>
      <c r="M2328" s="60"/>
      <c r="N2328" s="210" t="str">
        <f>IF(Tabela2[[#This Row],[Tipo]]="matriz",VLOOKUP(Tabela2[[#This Row],[N. de ordem]],Estatísticas!$A$66:$B$1048576,2,FALSE),"")</f>
        <v/>
      </c>
    </row>
    <row r="2329" spans="2:14" ht="15" hidden="1">
      <c r="B2329" s="352"/>
      <c r="C2329" s="59"/>
      <c r="D2329" s="59"/>
      <c r="E2329" s="59"/>
      <c r="F2329" s="59"/>
      <c r="G2329" s="59"/>
      <c r="H2329" s="59"/>
      <c r="I2329" s="59"/>
      <c r="J2329" s="59"/>
      <c r="K2329" s="61"/>
      <c r="L2329" s="59"/>
      <c r="M2329" s="60"/>
      <c r="N2329" s="210" t="str">
        <f>IF(Tabela2[[#This Row],[Tipo]]="matriz",VLOOKUP(Tabela2[[#This Row],[N. de ordem]],Estatísticas!$A$66:$B$1048576,2,FALSE),"")</f>
        <v/>
      </c>
    </row>
    <row r="2330" spans="2:14" ht="15" hidden="1">
      <c r="B2330" s="352"/>
      <c r="C2330" s="59"/>
      <c r="D2330" s="59"/>
      <c r="E2330" s="59"/>
      <c r="F2330" s="59"/>
      <c r="G2330" s="59"/>
      <c r="H2330" s="59"/>
      <c r="I2330" s="59"/>
      <c r="J2330" s="59"/>
      <c r="K2330" s="61"/>
      <c r="L2330" s="59"/>
      <c r="M2330" s="60"/>
      <c r="N2330" s="210" t="str">
        <f>IF(Tabela2[[#This Row],[Tipo]]="matriz",VLOOKUP(Tabela2[[#This Row],[N. de ordem]],Estatísticas!$A$66:$B$1048576,2,FALSE),"")</f>
        <v/>
      </c>
    </row>
    <row r="2331" spans="2:14" ht="15" hidden="1">
      <c r="B2331" s="352"/>
      <c r="C2331" s="59"/>
      <c r="D2331" s="59"/>
      <c r="E2331" s="59"/>
      <c r="F2331" s="59"/>
      <c r="G2331" s="59"/>
      <c r="H2331" s="59"/>
      <c r="I2331" s="59"/>
      <c r="J2331" s="59"/>
      <c r="K2331" s="61"/>
      <c r="L2331" s="59"/>
      <c r="M2331" s="60"/>
      <c r="N2331" s="210" t="str">
        <f>IF(Tabela2[[#This Row],[Tipo]]="matriz",VLOOKUP(Tabela2[[#This Row],[N. de ordem]],Estatísticas!$A$66:$B$1048576,2,FALSE),"")</f>
        <v/>
      </c>
    </row>
    <row r="2332" spans="2:14" ht="15" hidden="1">
      <c r="B2332" s="352"/>
      <c r="C2332" s="59"/>
      <c r="D2332" s="59"/>
      <c r="E2332" s="59"/>
      <c r="F2332" s="59"/>
      <c r="G2332" s="59"/>
      <c r="H2332" s="59"/>
      <c r="I2332" s="59"/>
      <c r="J2332" s="59"/>
      <c r="K2332" s="61"/>
      <c r="L2332" s="59"/>
      <c r="M2332" s="60"/>
      <c r="N2332" s="210" t="str">
        <f>IF(Tabela2[[#This Row],[Tipo]]="matriz",VLOOKUP(Tabela2[[#This Row],[N. de ordem]],Estatísticas!$A$66:$B$1048576,2,FALSE),"")</f>
        <v/>
      </c>
    </row>
    <row r="2333" spans="2:14" ht="15" hidden="1">
      <c r="B2333" s="352"/>
      <c r="C2333" s="59"/>
      <c r="D2333" s="59"/>
      <c r="E2333" s="59"/>
      <c r="F2333" s="59"/>
      <c r="G2333" s="59"/>
      <c r="H2333" s="59"/>
      <c r="I2333" s="59"/>
      <c r="J2333" s="59"/>
      <c r="K2333" s="61"/>
      <c r="L2333" s="59"/>
      <c r="M2333" s="60"/>
      <c r="N2333" s="210" t="str">
        <f>IF(Tabela2[[#This Row],[Tipo]]="matriz",VLOOKUP(Tabela2[[#This Row],[N. de ordem]],Estatísticas!$A$66:$B$1048576,2,FALSE),"")</f>
        <v/>
      </c>
    </row>
    <row r="2334" spans="2:14" ht="15" hidden="1">
      <c r="B2334" s="352"/>
      <c r="C2334" s="59"/>
      <c r="D2334" s="59"/>
      <c r="E2334" s="59"/>
      <c r="F2334" s="59"/>
      <c r="G2334" s="59"/>
      <c r="H2334" s="59"/>
      <c r="I2334" s="59"/>
      <c r="J2334" s="59"/>
      <c r="K2334" s="61"/>
      <c r="L2334" s="59"/>
      <c r="M2334" s="60"/>
      <c r="N2334" s="210" t="str">
        <f>IF(Tabela2[[#This Row],[Tipo]]="matriz",VLOOKUP(Tabela2[[#This Row],[N. de ordem]],Estatísticas!$A$66:$B$1048576,2,FALSE),"")</f>
        <v/>
      </c>
    </row>
    <row r="2335" spans="2:14" ht="15" hidden="1">
      <c r="B2335" s="352"/>
      <c r="C2335" s="59"/>
      <c r="D2335" s="59"/>
      <c r="E2335" s="59"/>
      <c r="F2335" s="59"/>
      <c r="G2335" s="59"/>
      <c r="H2335" s="59"/>
      <c r="I2335" s="59"/>
      <c r="J2335" s="59"/>
      <c r="K2335" s="61"/>
      <c r="L2335" s="59"/>
      <c r="M2335" s="60"/>
      <c r="N2335" s="210" t="str">
        <f>IF(Tabela2[[#This Row],[Tipo]]="matriz",VLOOKUP(Tabela2[[#This Row],[N. de ordem]],Estatísticas!$A$66:$B$1048576,2,FALSE),"")</f>
        <v/>
      </c>
    </row>
    <row r="2336" spans="2:14" ht="15" hidden="1">
      <c r="B2336" s="352"/>
      <c r="C2336" s="59"/>
      <c r="D2336" s="59"/>
      <c r="E2336" s="59"/>
      <c r="F2336" s="59"/>
      <c r="G2336" s="59"/>
      <c r="H2336" s="59"/>
      <c r="I2336" s="59"/>
      <c r="J2336" s="59"/>
      <c r="K2336" s="61"/>
      <c r="L2336" s="59"/>
      <c r="M2336" s="60"/>
      <c r="N2336" s="210" t="str">
        <f>IF(Tabela2[[#This Row],[Tipo]]="matriz",VLOOKUP(Tabela2[[#This Row],[N. de ordem]],Estatísticas!$A$66:$B$1048576,2,FALSE),"")</f>
        <v/>
      </c>
    </row>
    <row r="2337" spans="2:14" ht="15" hidden="1">
      <c r="B2337" s="352"/>
      <c r="C2337" s="59"/>
      <c r="D2337" s="59"/>
      <c r="E2337" s="59"/>
      <c r="F2337" s="59"/>
      <c r="G2337" s="59"/>
      <c r="H2337" s="59"/>
      <c r="I2337" s="59"/>
      <c r="J2337" s="59"/>
      <c r="K2337" s="61"/>
      <c r="L2337" s="59"/>
      <c r="M2337" s="60"/>
      <c r="N2337" s="210" t="str">
        <f>IF(Tabela2[[#This Row],[Tipo]]="matriz",VLOOKUP(Tabela2[[#This Row],[N. de ordem]],Estatísticas!$A$66:$B$1048576,2,FALSE),"")</f>
        <v/>
      </c>
    </row>
    <row r="2338" spans="2:14" ht="15" hidden="1">
      <c r="B2338" s="352"/>
      <c r="C2338" s="59"/>
      <c r="D2338" s="59"/>
      <c r="E2338" s="59"/>
      <c r="F2338" s="59"/>
      <c r="G2338" s="59"/>
      <c r="H2338" s="59"/>
      <c r="I2338" s="59"/>
      <c r="J2338" s="59"/>
      <c r="K2338" s="61"/>
      <c r="L2338" s="59"/>
      <c r="M2338" s="60"/>
      <c r="N2338" s="210" t="str">
        <f>IF(Tabela2[[#This Row],[Tipo]]="matriz",VLOOKUP(Tabela2[[#This Row],[N. de ordem]],Estatísticas!$A$66:$B$1048576,2,FALSE),"")</f>
        <v/>
      </c>
    </row>
    <row r="2339" spans="2:14" ht="15" hidden="1">
      <c r="B2339" s="352"/>
      <c r="C2339" s="59"/>
      <c r="D2339" s="59"/>
      <c r="E2339" s="59"/>
      <c r="F2339" s="59"/>
      <c r="G2339" s="59"/>
      <c r="H2339" s="59"/>
      <c r="I2339" s="59"/>
      <c r="J2339" s="59"/>
      <c r="K2339" s="61"/>
      <c r="L2339" s="59"/>
      <c r="M2339" s="60"/>
      <c r="N2339" s="210" t="str">
        <f>IF(Tabela2[[#This Row],[Tipo]]="matriz",VLOOKUP(Tabela2[[#This Row],[N. de ordem]],Estatísticas!$A$66:$B$1048576,2,FALSE),"")</f>
        <v/>
      </c>
    </row>
    <row r="2340" spans="2:14" ht="15" hidden="1">
      <c r="B2340" s="352"/>
      <c r="C2340" s="59"/>
      <c r="D2340" s="59"/>
      <c r="E2340" s="59"/>
      <c r="F2340" s="59"/>
      <c r="G2340" s="59"/>
      <c r="H2340" s="59"/>
      <c r="I2340" s="59"/>
      <c r="J2340" s="59"/>
      <c r="K2340" s="61"/>
      <c r="L2340" s="59"/>
      <c r="M2340" s="60"/>
      <c r="N2340" s="210" t="str">
        <f>IF(Tabela2[[#This Row],[Tipo]]="matriz",VLOOKUP(Tabela2[[#This Row],[N. de ordem]],Estatísticas!$A$66:$B$1048576,2,FALSE),"")</f>
        <v/>
      </c>
    </row>
    <row r="2341" spans="2:14" ht="15" hidden="1">
      <c r="B2341" s="352"/>
      <c r="C2341" s="59"/>
      <c r="D2341" s="59"/>
      <c r="E2341" s="59"/>
      <c r="F2341" s="59"/>
      <c r="G2341" s="59"/>
      <c r="H2341" s="59"/>
      <c r="I2341" s="59"/>
      <c r="J2341" s="59"/>
      <c r="K2341" s="61"/>
      <c r="L2341" s="59"/>
      <c r="M2341" s="60"/>
      <c r="N2341" s="210" t="str">
        <f>IF(Tabela2[[#This Row],[Tipo]]="matriz",VLOOKUP(Tabela2[[#This Row],[N. de ordem]],Estatísticas!$A$66:$B$1048576,2,FALSE),"")</f>
        <v/>
      </c>
    </row>
    <row r="2342" spans="2:14" ht="15" hidden="1">
      <c r="B2342" s="352"/>
      <c r="C2342" s="59"/>
      <c r="D2342" s="59"/>
      <c r="E2342" s="59"/>
      <c r="F2342" s="59"/>
      <c r="G2342" s="59"/>
      <c r="H2342" s="59"/>
      <c r="I2342" s="59"/>
      <c r="J2342" s="59"/>
      <c r="K2342" s="61"/>
      <c r="L2342" s="59"/>
      <c r="M2342" s="60"/>
      <c r="N2342" s="210" t="str">
        <f>IF(Tabela2[[#This Row],[Tipo]]="matriz",VLOOKUP(Tabela2[[#This Row],[N. de ordem]],Estatísticas!$A$66:$B$1048576,2,FALSE),"")</f>
        <v/>
      </c>
    </row>
    <row r="2343" spans="2:14" ht="15" hidden="1">
      <c r="B2343" s="352"/>
      <c r="C2343" s="59"/>
      <c r="D2343" s="59"/>
      <c r="E2343" s="59"/>
      <c r="F2343" s="59"/>
      <c r="G2343" s="59"/>
      <c r="H2343" s="59"/>
      <c r="I2343" s="59"/>
      <c r="J2343" s="59"/>
      <c r="K2343" s="61"/>
      <c r="L2343" s="59"/>
      <c r="M2343" s="60"/>
      <c r="N2343" s="210" t="str">
        <f>IF(Tabela2[[#This Row],[Tipo]]="matriz",VLOOKUP(Tabela2[[#This Row],[N. de ordem]],Estatísticas!$A$66:$B$1048576,2,FALSE),"")</f>
        <v/>
      </c>
    </row>
    <row r="2344" spans="2:14" ht="15" hidden="1">
      <c r="B2344" s="352"/>
      <c r="C2344" s="59"/>
      <c r="D2344" s="59"/>
      <c r="E2344" s="59"/>
      <c r="F2344" s="59"/>
      <c r="G2344" s="59"/>
      <c r="H2344" s="59"/>
      <c r="I2344" s="59"/>
      <c r="J2344" s="59"/>
      <c r="K2344" s="61"/>
      <c r="L2344" s="59"/>
      <c r="M2344" s="60"/>
      <c r="N2344" s="210" t="str">
        <f>IF(Tabela2[[#This Row],[Tipo]]="matriz",VLOOKUP(Tabela2[[#This Row],[N. de ordem]],Estatísticas!$A$66:$B$1048576,2,FALSE),"")</f>
        <v/>
      </c>
    </row>
    <row r="2345" spans="2:14" ht="15" hidden="1">
      <c r="B2345" s="352"/>
      <c r="C2345" s="59"/>
      <c r="D2345" s="59"/>
      <c r="E2345" s="59"/>
      <c r="F2345" s="59"/>
      <c r="G2345" s="59"/>
      <c r="H2345" s="59"/>
      <c r="I2345" s="59"/>
      <c r="J2345" s="59"/>
      <c r="K2345" s="61"/>
      <c r="L2345" s="59"/>
      <c r="M2345" s="60"/>
      <c r="N2345" s="210" t="str">
        <f>IF(Tabela2[[#This Row],[Tipo]]="matriz",VLOOKUP(Tabela2[[#This Row],[N. de ordem]],Estatísticas!$A$66:$B$1048576,2,FALSE),"")</f>
        <v/>
      </c>
    </row>
    <row r="2346" spans="2:14" ht="15" hidden="1">
      <c r="B2346" s="352"/>
      <c r="C2346" s="59"/>
      <c r="D2346" s="59"/>
      <c r="E2346" s="59"/>
      <c r="F2346" s="59"/>
      <c r="G2346" s="59"/>
      <c r="H2346" s="59"/>
      <c r="I2346" s="59"/>
      <c r="J2346" s="59"/>
      <c r="K2346" s="61"/>
      <c r="L2346" s="59"/>
      <c r="M2346" s="60"/>
      <c r="N2346" s="210" t="str">
        <f>IF(Tabela2[[#This Row],[Tipo]]="matriz",VLOOKUP(Tabela2[[#This Row],[N. de ordem]],Estatísticas!$A$66:$B$1048576,2,FALSE),"")</f>
        <v/>
      </c>
    </row>
    <row r="2347" spans="2:14" ht="15" hidden="1">
      <c r="B2347" s="352"/>
      <c r="C2347" s="59"/>
      <c r="D2347" s="59"/>
      <c r="E2347" s="59"/>
      <c r="F2347" s="59"/>
      <c r="G2347" s="59"/>
      <c r="H2347" s="59"/>
      <c r="I2347" s="59"/>
      <c r="J2347" s="59"/>
      <c r="K2347" s="61"/>
      <c r="L2347" s="59"/>
      <c r="M2347" s="60"/>
      <c r="N2347" s="210" t="str">
        <f>IF(Tabela2[[#This Row],[Tipo]]="matriz",VLOOKUP(Tabela2[[#This Row],[N. de ordem]],Estatísticas!$A$66:$B$1048576,2,FALSE),"")</f>
        <v/>
      </c>
    </row>
    <row r="2348" spans="2:14" ht="15" hidden="1">
      <c r="B2348" s="352"/>
      <c r="C2348" s="59"/>
      <c r="D2348" s="59"/>
      <c r="E2348" s="59"/>
      <c r="F2348" s="59"/>
      <c r="G2348" s="59"/>
      <c r="H2348" s="59"/>
      <c r="I2348" s="59"/>
      <c r="J2348" s="59"/>
      <c r="K2348" s="61"/>
      <c r="L2348" s="59"/>
      <c r="M2348" s="60"/>
      <c r="N2348" s="210" t="str">
        <f>IF(Tabela2[[#This Row],[Tipo]]="matriz",VLOOKUP(Tabela2[[#This Row],[N. de ordem]],Estatísticas!$A$66:$B$1048576,2,FALSE),"")</f>
        <v/>
      </c>
    </row>
    <row r="2349" spans="2:14" ht="15" hidden="1">
      <c r="B2349" s="352"/>
      <c r="C2349" s="59"/>
      <c r="D2349" s="59"/>
      <c r="E2349" s="59"/>
      <c r="F2349" s="59"/>
      <c r="G2349" s="59"/>
      <c r="H2349" s="59"/>
      <c r="I2349" s="59"/>
      <c r="J2349" s="59"/>
      <c r="K2349" s="61"/>
      <c r="L2349" s="59"/>
      <c r="M2349" s="60"/>
      <c r="N2349" s="210" t="str">
        <f>IF(Tabela2[[#This Row],[Tipo]]="matriz",VLOOKUP(Tabela2[[#This Row],[N. de ordem]],Estatísticas!$A$66:$B$1048576,2,FALSE),"")</f>
        <v/>
      </c>
    </row>
    <row r="2350" spans="2:14" ht="15" hidden="1">
      <c r="B2350" s="352"/>
      <c r="C2350" s="59"/>
      <c r="D2350" s="59"/>
      <c r="E2350" s="59"/>
      <c r="F2350" s="59"/>
      <c r="G2350" s="59"/>
      <c r="H2350" s="59"/>
      <c r="I2350" s="59"/>
      <c r="J2350" s="59"/>
      <c r="K2350" s="61"/>
      <c r="L2350" s="59"/>
      <c r="M2350" s="60"/>
      <c r="N2350" s="210" t="str">
        <f>IF(Tabela2[[#This Row],[Tipo]]="matriz",VLOOKUP(Tabela2[[#This Row],[N. de ordem]],Estatísticas!$A$66:$B$1048576,2,FALSE),"")</f>
        <v/>
      </c>
    </row>
    <row r="2351" spans="2:14" ht="15" hidden="1">
      <c r="B2351" s="352"/>
      <c r="C2351" s="59"/>
      <c r="D2351" s="59"/>
      <c r="E2351" s="59"/>
      <c r="F2351" s="59"/>
      <c r="G2351" s="59"/>
      <c r="H2351" s="59"/>
      <c r="I2351" s="59"/>
      <c r="J2351" s="59"/>
      <c r="K2351" s="61"/>
      <c r="L2351" s="59"/>
      <c r="M2351" s="60"/>
      <c r="N2351" s="210" t="str">
        <f>IF(Tabela2[[#This Row],[Tipo]]="matriz",VLOOKUP(Tabela2[[#This Row],[N. de ordem]],Estatísticas!$A$66:$B$1048576,2,FALSE),"")</f>
        <v/>
      </c>
    </row>
    <row r="2352" spans="2:14" ht="15" hidden="1">
      <c r="B2352" s="352"/>
      <c r="C2352" s="59"/>
      <c r="D2352" s="59"/>
      <c r="E2352" s="59"/>
      <c r="F2352" s="59"/>
      <c r="G2352" s="59"/>
      <c r="H2352" s="59"/>
      <c r="I2352" s="59"/>
      <c r="J2352" s="59"/>
      <c r="K2352" s="61"/>
      <c r="L2352" s="59"/>
      <c r="M2352" s="60"/>
      <c r="N2352" s="210" t="str">
        <f>IF(Tabela2[[#This Row],[Tipo]]="matriz",VLOOKUP(Tabela2[[#This Row],[N. de ordem]],Estatísticas!$A$66:$B$1048576,2,FALSE),"")</f>
        <v/>
      </c>
    </row>
    <row r="2353" spans="2:14" ht="15" hidden="1">
      <c r="B2353" s="352"/>
      <c r="C2353" s="59"/>
      <c r="D2353" s="59"/>
      <c r="E2353" s="59"/>
      <c r="F2353" s="59"/>
      <c r="G2353" s="59"/>
      <c r="H2353" s="59"/>
      <c r="I2353" s="59"/>
      <c r="J2353" s="59"/>
      <c r="K2353" s="61"/>
      <c r="L2353" s="59"/>
      <c r="M2353" s="60"/>
      <c r="N2353" s="210" t="str">
        <f>IF(Tabela2[[#This Row],[Tipo]]="matriz",VLOOKUP(Tabela2[[#This Row],[N. de ordem]],Estatísticas!$A$66:$B$1048576,2,FALSE),"")</f>
        <v/>
      </c>
    </row>
    <row r="2354" spans="2:14" ht="15" hidden="1">
      <c r="B2354" s="352"/>
      <c r="C2354" s="59"/>
      <c r="D2354" s="59"/>
      <c r="E2354" s="59"/>
      <c r="F2354" s="59"/>
      <c r="G2354" s="59"/>
      <c r="H2354" s="59"/>
      <c r="I2354" s="59"/>
      <c r="J2354" s="59"/>
      <c r="K2354" s="61"/>
      <c r="L2354" s="59"/>
      <c r="M2354" s="60"/>
      <c r="N2354" s="210" t="str">
        <f>IF(Tabela2[[#This Row],[Tipo]]="matriz",VLOOKUP(Tabela2[[#This Row],[N. de ordem]],Estatísticas!$A$66:$B$1048576,2,FALSE),"")</f>
        <v/>
      </c>
    </row>
    <row r="2355" spans="2:14" ht="15" hidden="1">
      <c r="B2355" s="352"/>
      <c r="C2355" s="59"/>
      <c r="D2355" s="59"/>
      <c r="E2355" s="59"/>
      <c r="F2355" s="59"/>
      <c r="G2355" s="59"/>
      <c r="H2355" s="59"/>
      <c r="I2355" s="59"/>
      <c r="J2355" s="59"/>
      <c r="K2355" s="61"/>
      <c r="L2355" s="59"/>
      <c r="M2355" s="60"/>
      <c r="N2355" s="210" t="str">
        <f>IF(Tabela2[[#This Row],[Tipo]]="matriz",VLOOKUP(Tabela2[[#This Row],[N. de ordem]],Estatísticas!$A$66:$B$1048576,2,FALSE),"")</f>
        <v/>
      </c>
    </row>
    <row r="2356" spans="2:14" ht="15" hidden="1">
      <c r="B2356" s="352"/>
      <c r="C2356" s="59"/>
      <c r="D2356" s="59"/>
      <c r="E2356" s="59"/>
      <c r="F2356" s="59"/>
      <c r="G2356" s="59"/>
      <c r="H2356" s="59"/>
      <c r="I2356" s="59"/>
      <c r="J2356" s="59"/>
      <c r="K2356" s="61"/>
      <c r="L2356" s="59"/>
      <c r="M2356" s="60"/>
      <c r="N2356" s="210" t="str">
        <f>IF(Tabela2[[#This Row],[Tipo]]="matriz",VLOOKUP(Tabela2[[#This Row],[N. de ordem]],Estatísticas!$A$66:$B$1048576,2,FALSE),"")</f>
        <v/>
      </c>
    </row>
    <row r="2357" spans="2:14" ht="15" hidden="1">
      <c r="B2357" s="352"/>
      <c r="C2357" s="59"/>
      <c r="D2357" s="59"/>
      <c r="E2357" s="59"/>
      <c r="F2357" s="59"/>
      <c r="G2357" s="59"/>
      <c r="H2357" s="59"/>
      <c r="I2357" s="59"/>
      <c r="J2357" s="59"/>
      <c r="K2357" s="61"/>
      <c r="L2357" s="59"/>
      <c r="M2357" s="60"/>
      <c r="N2357" s="210" t="str">
        <f>IF(Tabela2[[#This Row],[Tipo]]="matriz",VLOOKUP(Tabela2[[#This Row],[N. de ordem]],Estatísticas!$A$66:$B$1048576,2,FALSE),"")</f>
        <v/>
      </c>
    </row>
    <row r="2358" spans="2:14" ht="15" hidden="1">
      <c r="B2358" s="352"/>
      <c r="C2358" s="59"/>
      <c r="D2358" s="59"/>
      <c r="E2358" s="59"/>
      <c r="F2358" s="59"/>
      <c r="G2358" s="59"/>
      <c r="H2358" s="59"/>
      <c r="I2358" s="59"/>
      <c r="J2358" s="59"/>
      <c r="K2358" s="61"/>
      <c r="L2358" s="59"/>
      <c r="M2358" s="60"/>
      <c r="N2358" s="210" t="str">
        <f>IF(Tabela2[[#This Row],[Tipo]]="matriz",VLOOKUP(Tabela2[[#This Row],[N. de ordem]],Estatísticas!$A$66:$B$1048576,2,FALSE),"")</f>
        <v/>
      </c>
    </row>
    <row r="2359" spans="2:14" ht="15" hidden="1">
      <c r="B2359" s="352"/>
      <c r="C2359" s="59"/>
      <c r="D2359" s="59"/>
      <c r="E2359" s="59"/>
      <c r="F2359" s="59"/>
      <c r="G2359" s="59"/>
      <c r="H2359" s="59"/>
      <c r="I2359" s="59"/>
      <c r="J2359" s="59"/>
      <c r="K2359" s="61"/>
      <c r="L2359" s="59"/>
      <c r="M2359" s="60"/>
      <c r="N2359" s="210" t="str">
        <f>IF(Tabela2[[#This Row],[Tipo]]="matriz",VLOOKUP(Tabela2[[#This Row],[N. de ordem]],Estatísticas!$A$66:$B$1048576,2,FALSE),"")</f>
        <v/>
      </c>
    </row>
    <row r="2360" spans="2:14" ht="15" hidden="1">
      <c r="B2360" s="352"/>
      <c r="C2360" s="59"/>
      <c r="D2360" s="59"/>
      <c r="E2360" s="59"/>
      <c r="F2360" s="59"/>
      <c r="G2360" s="59"/>
      <c r="H2360" s="59"/>
      <c r="I2360" s="59"/>
      <c r="J2360" s="59"/>
      <c r="K2360" s="61"/>
      <c r="L2360" s="59"/>
      <c r="M2360" s="60"/>
      <c r="N2360" s="210" t="str">
        <f>IF(Tabela2[[#This Row],[Tipo]]="matriz",VLOOKUP(Tabela2[[#This Row],[N. de ordem]],Estatísticas!$A$66:$B$1048576,2,FALSE),"")</f>
        <v/>
      </c>
    </row>
    <row r="2361" spans="2:14" ht="15" hidden="1">
      <c r="B2361" s="352"/>
      <c r="C2361" s="59"/>
      <c r="D2361" s="59"/>
      <c r="E2361" s="59"/>
      <c r="F2361" s="59"/>
      <c r="G2361" s="59"/>
      <c r="H2361" s="59"/>
      <c r="I2361" s="59"/>
      <c r="J2361" s="59"/>
      <c r="K2361" s="61"/>
      <c r="L2361" s="59"/>
      <c r="M2361" s="60"/>
      <c r="N2361" s="210" t="str">
        <f>IF(Tabela2[[#This Row],[Tipo]]="matriz",VLOOKUP(Tabela2[[#This Row],[N. de ordem]],Estatísticas!$A$66:$B$1048576,2,FALSE),"")</f>
        <v/>
      </c>
    </row>
    <row r="2362" spans="2:14" ht="15" hidden="1">
      <c r="B2362" s="352"/>
      <c r="C2362" s="59"/>
      <c r="D2362" s="59"/>
      <c r="E2362" s="59"/>
      <c r="F2362" s="59"/>
      <c r="G2362" s="59"/>
      <c r="H2362" s="59"/>
      <c r="I2362" s="59"/>
      <c r="J2362" s="59"/>
      <c r="K2362" s="61"/>
      <c r="L2362" s="59"/>
      <c r="M2362" s="60"/>
      <c r="N2362" s="210" t="str">
        <f>IF(Tabela2[[#This Row],[Tipo]]="matriz",VLOOKUP(Tabela2[[#This Row],[N. de ordem]],Estatísticas!$A$66:$B$1048576,2,FALSE),"")</f>
        <v/>
      </c>
    </row>
    <row r="2363" spans="2:14" ht="15" hidden="1">
      <c r="B2363" s="352"/>
      <c r="C2363" s="59"/>
      <c r="D2363" s="59"/>
      <c r="E2363" s="59"/>
      <c r="F2363" s="59"/>
      <c r="G2363" s="59"/>
      <c r="H2363" s="59"/>
      <c r="I2363" s="59"/>
      <c r="J2363" s="59"/>
      <c r="K2363" s="61"/>
      <c r="L2363" s="59"/>
      <c r="M2363" s="60"/>
      <c r="N2363" s="210" t="str">
        <f>IF(Tabela2[[#This Row],[Tipo]]="matriz",VLOOKUP(Tabela2[[#This Row],[N. de ordem]],Estatísticas!$A$66:$B$1048576,2,FALSE),"")</f>
        <v/>
      </c>
    </row>
    <row r="2364" spans="2:14" ht="15" hidden="1">
      <c r="B2364" s="352"/>
      <c r="C2364" s="59"/>
      <c r="D2364" s="59"/>
      <c r="E2364" s="59"/>
      <c r="F2364" s="59"/>
      <c r="G2364" s="59"/>
      <c r="H2364" s="59"/>
      <c r="I2364" s="59"/>
      <c r="J2364" s="59"/>
      <c r="K2364" s="61"/>
      <c r="L2364" s="59"/>
      <c r="M2364" s="60"/>
      <c r="N2364" s="210" t="str">
        <f>IF(Tabela2[[#This Row],[Tipo]]="matriz",VLOOKUP(Tabela2[[#This Row],[N. de ordem]],Estatísticas!$A$66:$B$1048576,2,FALSE),"")</f>
        <v/>
      </c>
    </row>
    <row r="2365" spans="2:14" ht="15" hidden="1">
      <c r="B2365" s="352"/>
      <c r="C2365" s="59"/>
      <c r="D2365" s="59"/>
      <c r="E2365" s="59"/>
      <c r="F2365" s="59"/>
      <c r="G2365" s="59"/>
      <c r="H2365" s="59"/>
      <c r="I2365" s="59"/>
      <c r="J2365" s="59"/>
      <c r="K2365" s="61"/>
      <c r="L2365" s="59"/>
      <c r="M2365" s="60"/>
      <c r="N2365" s="210" t="str">
        <f>IF(Tabela2[[#This Row],[Tipo]]="matriz",VLOOKUP(Tabela2[[#This Row],[N. de ordem]],Estatísticas!$A$66:$B$1048576,2,FALSE),"")</f>
        <v/>
      </c>
    </row>
    <row r="2366" spans="2:14" ht="15" hidden="1">
      <c r="B2366" s="352"/>
      <c r="C2366" s="59"/>
      <c r="D2366" s="59"/>
      <c r="E2366" s="59"/>
      <c r="F2366" s="59"/>
      <c r="G2366" s="59"/>
      <c r="H2366" s="59"/>
      <c r="I2366" s="59"/>
      <c r="J2366" s="59"/>
      <c r="K2366" s="61"/>
      <c r="L2366" s="59"/>
      <c r="M2366" s="60"/>
      <c r="N2366" s="210" t="str">
        <f>IF(Tabela2[[#This Row],[Tipo]]="matriz",VLOOKUP(Tabela2[[#This Row],[N. de ordem]],Estatísticas!$A$66:$B$1048576,2,FALSE),"")</f>
        <v/>
      </c>
    </row>
    <row r="2367" spans="2:14" ht="15" hidden="1">
      <c r="B2367" s="352"/>
      <c r="C2367" s="59"/>
      <c r="D2367" s="59"/>
      <c r="E2367" s="59"/>
      <c r="F2367" s="59"/>
      <c r="G2367" s="59"/>
      <c r="H2367" s="59"/>
      <c r="I2367" s="59"/>
      <c r="J2367" s="59"/>
      <c r="K2367" s="61"/>
      <c r="L2367" s="59"/>
      <c r="M2367" s="60"/>
      <c r="N2367" s="210" t="str">
        <f>IF(Tabela2[[#This Row],[Tipo]]="matriz",VLOOKUP(Tabela2[[#This Row],[N. de ordem]],Estatísticas!$A$66:$B$1048576,2,FALSE),"")</f>
        <v/>
      </c>
    </row>
    <row r="2368" spans="2:14" ht="15" hidden="1">
      <c r="B2368" s="352"/>
      <c r="C2368" s="59"/>
      <c r="D2368" s="59"/>
      <c r="E2368" s="59"/>
      <c r="F2368" s="59"/>
      <c r="G2368" s="59"/>
      <c r="H2368" s="59"/>
      <c r="I2368" s="59"/>
      <c r="J2368" s="59"/>
      <c r="K2368" s="61"/>
      <c r="L2368" s="59"/>
      <c r="M2368" s="60"/>
      <c r="N2368" s="210" t="str">
        <f>IF(Tabela2[[#This Row],[Tipo]]="matriz",VLOOKUP(Tabela2[[#This Row],[N. de ordem]],Estatísticas!$A$66:$B$1048576,2,FALSE),"")</f>
        <v/>
      </c>
    </row>
    <row r="2369" spans="2:14" ht="15" hidden="1">
      <c r="B2369" s="352"/>
      <c r="C2369" s="59"/>
      <c r="D2369" s="59"/>
      <c r="E2369" s="59"/>
      <c r="F2369" s="59"/>
      <c r="G2369" s="59"/>
      <c r="H2369" s="59"/>
      <c r="I2369" s="59"/>
      <c r="J2369" s="59"/>
      <c r="K2369" s="61"/>
      <c r="L2369" s="59"/>
      <c r="M2369" s="60"/>
      <c r="N2369" s="210" t="str">
        <f>IF(Tabela2[[#This Row],[Tipo]]="matriz",VLOOKUP(Tabela2[[#This Row],[N. de ordem]],Estatísticas!$A$66:$B$1048576,2,FALSE),"")</f>
        <v/>
      </c>
    </row>
    <row r="2370" spans="2:14" ht="15" hidden="1">
      <c r="B2370" s="352"/>
      <c r="C2370" s="59"/>
      <c r="D2370" s="59"/>
      <c r="E2370" s="59"/>
      <c r="F2370" s="59"/>
      <c r="G2370" s="59"/>
      <c r="H2370" s="59"/>
      <c r="I2370" s="59"/>
      <c r="J2370" s="59"/>
      <c r="K2370" s="61"/>
      <c r="L2370" s="59"/>
      <c r="M2370" s="60"/>
      <c r="N2370" s="210" t="str">
        <f>IF(Tabela2[[#This Row],[Tipo]]="matriz",VLOOKUP(Tabela2[[#This Row],[N. de ordem]],Estatísticas!$A$66:$B$1048576,2,FALSE),"")</f>
        <v/>
      </c>
    </row>
    <row r="2371" spans="2:14" ht="15" hidden="1">
      <c r="B2371" s="352"/>
      <c r="C2371" s="59"/>
      <c r="D2371" s="59"/>
      <c r="E2371" s="59"/>
      <c r="F2371" s="59"/>
      <c r="G2371" s="59"/>
      <c r="H2371" s="59"/>
      <c r="I2371" s="59"/>
      <c r="J2371" s="59"/>
      <c r="K2371" s="61"/>
      <c r="L2371" s="59"/>
      <c r="M2371" s="60"/>
      <c r="N2371" s="210" t="str">
        <f>IF(Tabela2[[#This Row],[Tipo]]="matriz",VLOOKUP(Tabela2[[#This Row],[N. de ordem]],Estatísticas!$A$66:$B$1048576,2,FALSE),"")</f>
        <v/>
      </c>
    </row>
    <row r="2372" spans="2:14" ht="15" hidden="1">
      <c r="B2372" s="352"/>
      <c r="C2372" s="59"/>
      <c r="D2372" s="59"/>
      <c r="E2372" s="59"/>
      <c r="F2372" s="59"/>
      <c r="G2372" s="59"/>
      <c r="H2372" s="59"/>
      <c r="I2372" s="59"/>
      <c r="J2372" s="59"/>
      <c r="K2372" s="61"/>
      <c r="L2372" s="59"/>
      <c r="M2372" s="60"/>
      <c r="N2372" s="210" t="str">
        <f>IF(Tabela2[[#This Row],[Tipo]]="matriz",VLOOKUP(Tabela2[[#This Row],[N. de ordem]],Estatísticas!$A$66:$B$1048576,2,FALSE),"")</f>
        <v/>
      </c>
    </row>
    <row r="2373" spans="2:14" ht="15" hidden="1">
      <c r="B2373" s="352"/>
      <c r="C2373" s="59"/>
      <c r="D2373" s="59"/>
      <c r="E2373" s="59"/>
      <c r="F2373" s="59"/>
      <c r="G2373" s="59"/>
      <c r="H2373" s="59"/>
      <c r="I2373" s="59"/>
      <c r="J2373" s="59"/>
      <c r="K2373" s="61"/>
      <c r="L2373" s="59"/>
      <c r="M2373" s="60"/>
      <c r="N2373" s="210" t="str">
        <f>IF(Tabela2[[#This Row],[Tipo]]="matriz",VLOOKUP(Tabela2[[#This Row],[N. de ordem]],Estatísticas!$A$66:$B$1048576,2,FALSE),"")</f>
        <v/>
      </c>
    </row>
    <row r="2374" spans="2:14" ht="15" hidden="1">
      <c r="B2374" s="352"/>
      <c r="C2374" s="59"/>
      <c r="D2374" s="59"/>
      <c r="E2374" s="59"/>
      <c r="F2374" s="59"/>
      <c r="G2374" s="59"/>
      <c r="H2374" s="59"/>
      <c r="I2374" s="59"/>
      <c r="J2374" s="59"/>
      <c r="K2374" s="61"/>
      <c r="L2374" s="59"/>
      <c r="M2374" s="60"/>
      <c r="N2374" s="210" t="str">
        <f>IF(Tabela2[[#This Row],[Tipo]]="matriz",VLOOKUP(Tabela2[[#This Row],[N. de ordem]],Estatísticas!$A$66:$B$1048576,2,FALSE),"")</f>
        <v/>
      </c>
    </row>
    <row r="2375" spans="2:14" ht="15" hidden="1">
      <c r="B2375" s="352"/>
      <c r="C2375" s="59"/>
      <c r="D2375" s="59"/>
      <c r="E2375" s="59"/>
      <c r="F2375" s="59"/>
      <c r="G2375" s="59"/>
      <c r="H2375" s="59"/>
      <c r="I2375" s="59"/>
      <c r="J2375" s="59"/>
      <c r="K2375" s="61"/>
      <c r="L2375" s="59"/>
      <c r="M2375" s="60"/>
      <c r="N2375" s="210" t="str">
        <f>IF(Tabela2[[#This Row],[Tipo]]="matriz",VLOOKUP(Tabela2[[#This Row],[N. de ordem]],Estatísticas!$A$66:$B$1048576,2,FALSE),"")</f>
        <v/>
      </c>
    </row>
    <row r="2376" spans="2:14" ht="15" hidden="1">
      <c r="B2376" s="352"/>
      <c r="C2376" s="59"/>
      <c r="D2376" s="59"/>
      <c r="E2376" s="59"/>
      <c r="F2376" s="59"/>
      <c r="G2376" s="59"/>
      <c r="H2376" s="59"/>
      <c r="I2376" s="59"/>
      <c r="J2376" s="59"/>
      <c r="K2376" s="61"/>
      <c r="L2376" s="59"/>
      <c r="M2376" s="60"/>
      <c r="N2376" s="210" t="str">
        <f>IF(Tabela2[[#This Row],[Tipo]]="matriz",VLOOKUP(Tabela2[[#This Row],[N. de ordem]],Estatísticas!$A$66:$B$1048576,2,FALSE),"")</f>
        <v/>
      </c>
    </row>
    <row r="2377" spans="2:14" ht="15" hidden="1">
      <c r="B2377" s="352"/>
      <c r="C2377" s="59"/>
      <c r="D2377" s="59"/>
      <c r="E2377" s="59"/>
      <c r="F2377" s="59"/>
      <c r="G2377" s="59"/>
      <c r="H2377" s="59"/>
      <c r="I2377" s="59"/>
      <c r="J2377" s="59"/>
      <c r="K2377" s="61"/>
      <c r="L2377" s="59"/>
      <c r="M2377" s="60"/>
      <c r="N2377" s="210" t="str">
        <f>IF(Tabela2[[#This Row],[Tipo]]="matriz",VLOOKUP(Tabela2[[#This Row],[N. de ordem]],Estatísticas!$A$66:$B$1048576,2,FALSE),"")</f>
        <v/>
      </c>
    </row>
    <row r="2378" spans="2:14" ht="15" hidden="1">
      <c r="B2378" s="352"/>
      <c r="C2378" s="59"/>
      <c r="D2378" s="59"/>
      <c r="E2378" s="59"/>
      <c r="F2378" s="59"/>
      <c r="G2378" s="59"/>
      <c r="H2378" s="59"/>
      <c r="I2378" s="59"/>
      <c r="J2378" s="59"/>
      <c r="K2378" s="61"/>
      <c r="L2378" s="59"/>
      <c r="M2378" s="60"/>
      <c r="N2378" s="210" t="str">
        <f>IF(Tabela2[[#This Row],[Tipo]]="matriz",VLOOKUP(Tabela2[[#This Row],[N. de ordem]],Estatísticas!$A$66:$B$1048576,2,FALSE),"")</f>
        <v/>
      </c>
    </row>
    <row r="2379" spans="2:14" ht="15" hidden="1">
      <c r="B2379" s="352"/>
      <c r="C2379" s="59"/>
      <c r="D2379" s="59"/>
      <c r="E2379" s="59"/>
      <c r="F2379" s="59"/>
      <c r="G2379" s="59"/>
      <c r="H2379" s="59"/>
      <c r="I2379" s="59"/>
      <c r="J2379" s="59"/>
      <c r="K2379" s="61"/>
      <c r="L2379" s="59"/>
      <c r="M2379" s="60"/>
      <c r="N2379" s="210" t="str">
        <f>IF(Tabela2[[#This Row],[Tipo]]="matriz",VLOOKUP(Tabela2[[#This Row],[N. de ordem]],Estatísticas!$A$66:$B$1048576,2,FALSE),"")</f>
        <v/>
      </c>
    </row>
    <row r="2380" spans="2:14" ht="15" hidden="1">
      <c r="B2380" s="352"/>
      <c r="C2380" s="59"/>
      <c r="D2380" s="59"/>
      <c r="E2380" s="59"/>
      <c r="F2380" s="59"/>
      <c r="G2380" s="59"/>
      <c r="H2380" s="59"/>
      <c r="I2380" s="59"/>
      <c r="J2380" s="59"/>
      <c r="K2380" s="61"/>
      <c r="L2380" s="59"/>
      <c r="M2380" s="60"/>
      <c r="N2380" s="210" t="str">
        <f>IF(Tabela2[[#This Row],[Tipo]]="matriz",VLOOKUP(Tabela2[[#This Row],[N. de ordem]],Estatísticas!$A$66:$B$1048576,2,FALSE),"")</f>
        <v/>
      </c>
    </row>
    <row r="2381" spans="2:14" ht="15" hidden="1">
      <c r="B2381" s="352"/>
      <c r="C2381" s="59"/>
      <c r="D2381" s="59"/>
      <c r="E2381" s="59"/>
      <c r="F2381" s="59"/>
      <c r="G2381" s="59"/>
      <c r="H2381" s="59"/>
      <c r="I2381" s="59"/>
      <c r="J2381" s="59"/>
      <c r="K2381" s="61"/>
      <c r="L2381" s="59"/>
      <c r="M2381" s="60"/>
      <c r="N2381" s="210" t="str">
        <f>IF(Tabela2[[#This Row],[Tipo]]="matriz",VLOOKUP(Tabela2[[#This Row],[N. de ordem]],Estatísticas!$A$66:$B$1048576,2,FALSE),"")</f>
        <v/>
      </c>
    </row>
    <row r="2382" spans="2:14" ht="15" hidden="1">
      <c r="B2382" s="352"/>
      <c r="C2382" s="59"/>
      <c r="D2382" s="59"/>
      <c r="E2382" s="59"/>
      <c r="F2382" s="59"/>
      <c r="G2382" s="59"/>
      <c r="H2382" s="59"/>
      <c r="I2382" s="59"/>
      <c r="J2382" s="59"/>
      <c r="K2382" s="61"/>
      <c r="L2382" s="59"/>
      <c r="M2382" s="60"/>
      <c r="N2382" s="210" t="str">
        <f>IF(Tabela2[[#This Row],[Tipo]]="matriz",VLOOKUP(Tabela2[[#This Row],[N. de ordem]],Estatísticas!$A$66:$B$1048576,2,FALSE),"")</f>
        <v/>
      </c>
    </row>
    <row r="2383" spans="2:14" ht="15" hidden="1">
      <c r="B2383" s="352"/>
      <c r="C2383" s="59"/>
      <c r="D2383" s="59"/>
      <c r="E2383" s="59"/>
      <c r="F2383" s="59"/>
      <c r="G2383" s="59"/>
      <c r="H2383" s="59"/>
      <c r="I2383" s="59"/>
      <c r="J2383" s="59"/>
      <c r="K2383" s="61"/>
      <c r="L2383" s="59"/>
      <c r="M2383" s="60"/>
      <c r="N2383" s="210" t="str">
        <f>IF(Tabela2[[#This Row],[Tipo]]="matriz",VLOOKUP(Tabela2[[#This Row],[N. de ordem]],Estatísticas!$A$66:$B$1048576,2,FALSE),"")</f>
        <v/>
      </c>
    </row>
    <row r="2384" spans="2:14" ht="15" hidden="1">
      <c r="B2384" s="352"/>
      <c r="C2384" s="59"/>
      <c r="D2384" s="59"/>
      <c r="E2384" s="59"/>
      <c r="F2384" s="59"/>
      <c r="G2384" s="59"/>
      <c r="H2384" s="59"/>
      <c r="I2384" s="59"/>
      <c r="J2384" s="59"/>
      <c r="K2384" s="61"/>
      <c r="L2384" s="59"/>
      <c r="M2384" s="60"/>
      <c r="N2384" s="210" t="str">
        <f>IF(Tabela2[[#This Row],[Tipo]]="matriz",VLOOKUP(Tabela2[[#This Row],[N. de ordem]],Estatísticas!$A$66:$B$1048576,2,FALSE),"")</f>
        <v/>
      </c>
    </row>
    <row r="2385" spans="2:14" ht="15" hidden="1">
      <c r="B2385" s="352"/>
      <c r="C2385" s="59"/>
      <c r="D2385" s="59"/>
      <c r="E2385" s="59"/>
      <c r="F2385" s="59"/>
      <c r="G2385" s="59"/>
      <c r="H2385" s="59"/>
      <c r="I2385" s="59"/>
      <c r="J2385" s="59"/>
      <c r="K2385" s="61"/>
      <c r="L2385" s="59"/>
      <c r="M2385" s="60"/>
      <c r="N2385" s="210" t="str">
        <f>IF(Tabela2[[#This Row],[Tipo]]="matriz",VLOOKUP(Tabela2[[#This Row],[N. de ordem]],Estatísticas!$A$66:$B$1048576,2,FALSE),"")</f>
        <v/>
      </c>
    </row>
    <row r="2386" spans="2:14" ht="15" hidden="1">
      <c r="B2386" s="352"/>
      <c r="C2386" s="59"/>
      <c r="D2386" s="59"/>
      <c r="E2386" s="59"/>
      <c r="F2386" s="59"/>
      <c r="G2386" s="59"/>
      <c r="H2386" s="59"/>
      <c r="I2386" s="59"/>
      <c r="J2386" s="59"/>
      <c r="K2386" s="61"/>
      <c r="L2386" s="59"/>
      <c r="M2386" s="60"/>
      <c r="N2386" s="210" t="str">
        <f>IF(Tabela2[[#This Row],[Tipo]]="matriz",VLOOKUP(Tabela2[[#This Row],[N. de ordem]],Estatísticas!$A$66:$B$1048576,2,FALSE),"")</f>
        <v/>
      </c>
    </row>
    <row r="2387" spans="2:14" ht="15" hidden="1">
      <c r="B2387" s="352"/>
      <c r="C2387" s="59"/>
      <c r="D2387" s="59"/>
      <c r="E2387" s="59"/>
      <c r="F2387" s="59"/>
      <c r="G2387" s="59"/>
      <c r="H2387" s="59"/>
      <c r="I2387" s="59"/>
      <c r="J2387" s="59"/>
      <c r="K2387" s="61"/>
      <c r="L2387" s="59"/>
      <c r="M2387" s="60"/>
      <c r="N2387" s="210" t="str">
        <f>IF(Tabela2[[#This Row],[Tipo]]="matriz",VLOOKUP(Tabela2[[#This Row],[N. de ordem]],Estatísticas!$A$66:$B$1048576,2,FALSE),"")</f>
        <v/>
      </c>
    </row>
    <row r="2388" spans="2:14" ht="15" hidden="1">
      <c r="B2388" s="352"/>
      <c r="C2388" s="59"/>
      <c r="D2388" s="59"/>
      <c r="E2388" s="59"/>
      <c r="F2388" s="59"/>
      <c r="G2388" s="59"/>
      <c r="H2388" s="59"/>
      <c r="I2388" s="59"/>
      <c r="J2388" s="59"/>
      <c r="K2388" s="61"/>
      <c r="L2388" s="59"/>
      <c r="M2388" s="60"/>
      <c r="N2388" s="210" t="str">
        <f>IF(Tabela2[[#This Row],[Tipo]]="matriz",VLOOKUP(Tabela2[[#This Row],[N. de ordem]],Estatísticas!$A$66:$B$1048576,2,FALSE),"")</f>
        <v/>
      </c>
    </row>
    <row r="2389" spans="2:14" ht="15" hidden="1">
      <c r="B2389" s="352"/>
      <c r="C2389" s="59"/>
      <c r="D2389" s="59"/>
      <c r="E2389" s="59"/>
      <c r="F2389" s="59"/>
      <c r="G2389" s="59"/>
      <c r="H2389" s="59"/>
      <c r="I2389" s="59"/>
      <c r="J2389" s="59"/>
      <c r="K2389" s="61"/>
      <c r="L2389" s="59"/>
      <c r="M2389" s="60"/>
      <c r="N2389" s="210" t="str">
        <f>IF(Tabela2[[#This Row],[Tipo]]="matriz",VLOOKUP(Tabela2[[#This Row],[N. de ordem]],Estatísticas!$A$66:$B$1048576,2,FALSE),"")</f>
        <v/>
      </c>
    </row>
    <row r="2390" spans="2:14" ht="15" hidden="1">
      <c r="B2390" s="352"/>
      <c r="C2390" s="59"/>
      <c r="D2390" s="59"/>
      <c r="E2390" s="59"/>
      <c r="F2390" s="59"/>
      <c r="G2390" s="59"/>
      <c r="H2390" s="59"/>
      <c r="I2390" s="59"/>
      <c r="J2390" s="59"/>
      <c r="K2390" s="61"/>
      <c r="L2390" s="59"/>
      <c r="M2390" s="60"/>
      <c r="N2390" s="210" t="str">
        <f>IF(Tabela2[[#This Row],[Tipo]]="matriz",VLOOKUP(Tabela2[[#This Row],[N. de ordem]],Estatísticas!$A$66:$B$1048576,2,FALSE),"")</f>
        <v/>
      </c>
    </row>
    <row r="2391" spans="2:14" ht="15" hidden="1">
      <c r="B2391" s="352"/>
      <c r="C2391" s="59"/>
      <c r="D2391" s="59"/>
      <c r="E2391" s="59"/>
      <c r="F2391" s="59"/>
      <c r="G2391" s="59"/>
      <c r="H2391" s="59"/>
      <c r="I2391" s="59"/>
      <c r="J2391" s="59"/>
      <c r="K2391" s="61"/>
      <c r="L2391" s="59"/>
      <c r="M2391" s="60"/>
      <c r="N2391" s="210" t="str">
        <f>IF(Tabela2[[#This Row],[Tipo]]="matriz",VLOOKUP(Tabela2[[#This Row],[N. de ordem]],Estatísticas!$A$66:$B$1048576,2,FALSE),"")</f>
        <v/>
      </c>
    </row>
    <row r="2392" spans="2:14" ht="15" hidden="1">
      <c r="B2392" s="352"/>
      <c r="C2392" s="59"/>
      <c r="D2392" s="59"/>
      <c r="E2392" s="59"/>
      <c r="F2392" s="59"/>
      <c r="G2392" s="59"/>
      <c r="H2392" s="59"/>
      <c r="I2392" s="59"/>
      <c r="J2392" s="59"/>
      <c r="K2392" s="61"/>
      <c r="L2392" s="59"/>
      <c r="M2392" s="60"/>
      <c r="N2392" s="210" t="str">
        <f>IF(Tabela2[[#This Row],[Tipo]]="matriz",VLOOKUP(Tabela2[[#This Row],[N. de ordem]],Estatísticas!$A$66:$B$1048576,2,FALSE),"")</f>
        <v/>
      </c>
    </row>
    <row r="2393" spans="2:14" ht="15" hidden="1">
      <c r="B2393" s="352"/>
      <c r="C2393" s="59"/>
      <c r="D2393" s="59"/>
      <c r="E2393" s="59"/>
      <c r="F2393" s="59"/>
      <c r="G2393" s="59"/>
      <c r="H2393" s="59"/>
      <c r="I2393" s="59"/>
      <c r="J2393" s="59"/>
      <c r="K2393" s="61"/>
      <c r="L2393" s="59"/>
      <c r="M2393" s="60"/>
      <c r="N2393" s="210" t="str">
        <f>IF(Tabela2[[#This Row],[Tipo]]="matriz",VLOOKUP(Tabela2[[#This Row],[N. de ordem]],Estatísticas!$A$66:$B$1048576,2,FALSE),"")</f>
        <v/>
      </c>
    </row>
    <row r="2394" spans="2:14" ht="15" hidden="1">
      <c r="B2394" s="352"/>
      <c r="C2394" s="59"/>
      <c r="D2394" s="59"/>
      <c r="E2394" s="59"/>
      <c r="F2394" s="59"/>
      <c r="G2394" s="59"/>
      <c r="H2394" s="59"/>
      <c r="I2394" s="59"/>
      <c r="J2394" s="59"/>
      <c r="K2394" s="61"/>
      <c r="L2394" s="59"/>
      <c r="M2394" s="60"/>
      <c r="N2394" s="210" t="str">
        <f>IF(Tabela2[[#This Row],[Tipo]]="matriz",VLOOKUP(Tabela2[[#This Row],[N. de ordem]],Estatísticas!$A$66:$B$1048576,2,FALSE),"")</f>
        <v/>
      </c>
    </row>
    <row r="2395" spans="2:14" ht="15" hidden="1">
      <c r="B2395" s="352"/>
      <c r="C2395" s="59"/>
      <c r="D2395" s="59"/>
      <c r="E2395" s="59"/>
      <c r="F2395" s="59"/>
      <c r="G2395" s="59"/>
      <c r="H2395" s="59"/>
      <c r="I2395" s="59"/>
      <c r="J2395" s="59"/>
      <c r="K2395" s="61"/>
      <c r="L2395" s="59"/>
      <c r="M2395" s="60"/>
      <c r="N2395" s="210" t="str">
        <f>IF(Tabela2[[#This Row],[Tipo]]="matriz",VLOOKUP(Tabela2[[#This Row],[N. de ordem]],Estatísticas!$A$66:$B$1048576,2,FALSE),"")</f>
        <v/>
      </c>
    </row>
    <row r="2396" spans="2:14" ht="15" hidden="1">
      <c r="B2396" s="352"/>
      <c r="C2396" s="59"/>
      <c r="D2396" s="59"/>
      <c r="E2396" s="59"/>
      <c r="F2396" s="59"/>
      <c r="G2396" s="59"/>
      <c r="H2396" s="59"/>
      <c r="I2396" s="59"/>
      <c r="J2396" s="59"/>
      <c r="K2396" s="61"/>
      <c r="L2396" s="59"/>
      <c r="M2396" s="60"/>
      <c r="N2396" s="210" t="str">
        <f>IF(Tabela2[[#This Row],[Tipo]]="matriz",VLOOKUP(Tabela2[[#This Row],[N. de ordem]],Estatísticas!$A$66:$B$1048576,2,FALSE),"")</f>
        <v/>
      </c>
    </row>
    <row r="2397" spans="2:14" ht="15" hidden="1">
      <c r="B2397" s="352"/>
      <c r="C2397" s="59"/>
      <c r="D2397" s="59"/>
      <c r="E2397" s="59"/>
      <c r="F2397" s="59"/>
      <c r="G2397" s="59"/>
      <c r="H2397" s="59"/>
      <c r="I2397" s="59"/>
      <c r="J2397" s="59"/>
      <c r="K2397" s="61"/>
      <c r="L2397" s="59"/>
      <c r="M2397" s="60"/>
      <c r="N2397" s="210" t="str">
        <f>IF(Tabela2[[#This Row],[Tipo]]="matriz",VLOOKUP(Tabela2[[#This Row],[N. de ordem]],Estatísticas!$A$66:$B$1048576,2,FALSE),"")</f>
        <v/>
      </c>
    </row>
    <row r="2398" spans="2:14" ht="15" hidden="1">
      <c r="B2398" s="352"/>
      <c r="C2398" s="59"/>
      <c r="D2398" s="59"/>
      <c r="E2398" s="59"/>
      <c r="F2398" s="59"/>
      <c r="G2398" s="59"/>
      <c r="H2398" s="59"/>
      <c r="I2398" s="59"/>
      <c r="J2398" s="59"/>
      <c r="K2398" s="61"/>
      <c r="L2398" s="59"/>
      <c r="M2398" s="60"/>
      <c r="N2398" s="210" t="str">
        <f>IF(Tabela2[[#This Row],[Tipo]]="matriz",VLOOKUP(Tabela2[[#This Row],[N. de ordem]],Estatísticas!$A$66:$B$1048576,2,FALSE),"")</f>
        <v/>
      </c>
    </row>
    <row r="2399" spans="2:14" ht="15" hidden="1">
      <c r="B2399" s="352"/>
      <c r="C2399" s="59"/>
      <c r="D2399" s="59"/>
      <c r="E2399" s="59"/>
      <c r="F2399" s="59"/>
      <c r="G2399" s="59"/>
      <c r="H2399" s="59"/>
      <c r="I2399" s="59"/>
      <c r="J2399" s="59"/>
      <c r="K2399" s="61"/>
      <c r="L2399" s="59"/>
      <c r="M2399" s="60"/>
      <c r="N2399" s="210" t="str">
        <f>IF(Tabela2[[#This Row],[Tipo]]="matriz",VLOOKUP(Tabela2[[#This Row],[N. de ordem]],Estatísticas!$A$66:$B$1048576,2,FALSE),"")</f>
        <v/>
      </c>
    </row>
    <row r="2400" spans="2:14" ht="15" hidden="1">
      <c r="B2400" s="352"/>
      <c r="C2400" s="59"/>
      <c r="D2400" s="59"/>
      <c r="E2400" s="59"/>
      <c r="F2400" s="59"/>
      <c r="G2400" s="59"/>
      <c r="H2400" s="59"/>
      <c r="I2400" s="59"/>
      <c r="J2400" s="59"/>
      <c r="K2400" s="61"/>
      <c r="L2400" s="59"/>
      <c r="M2400" s="60"/>
      <c r="N2400" s="210" t="str">
        <f>IF(Tabela2[[#This Row],[Tipo]]="matriz",VLOOKUP(Tabela2[[#This Row],[N. de ordem]],Estatísticas!$A$66:$B$1048576,2,FALSE),"")</f>
        <v/>
      </c>
    </row>
    <row r="2401" spans="2:14" ht="15" hidden="1">
      <c r="B2401" s="352"/>
      <c r="C2401" s="59"/>
      <c r="D2401" s="59"/>
      <c r="E2401" s="59"/>
      <c r="F2401" s="59"/>
      <c r="G2401" s="59"/>
      <c r="H2401" s="59"/>
      <c r="I2401" s="59"/>
      <c r="J2401" s="59"/>
      <c r="K2401" s="61"/>
      <c r="L2401" s="59"/>
      <c r="M2401" s="60"/>
      <c r="N2401" s="210" t="str">
        <f>IF(Tabela2[[#This Row],[Tipo]]="matriz",VLOOKUP(Tabela2[[#This Row],[N. de ordem]],Estatísticas!$A$66:$B$1048576,2,FALSE),"")</f>
        <v/>
      </c>
    </row>
    <row r="2402" spans="2:14" ht="15" hidden="1">
      <c r="B2402" s="352"/>
      <c r="C2402" s="59"/>
      <c r="D2402" s="59"/>
      <c r="E2402" s="59"/>
      <c r="F2402" s="59"/>
      <c r="G2402" s="59"/>
      <c r="H2402" s="59"/>
      <c r="I2402" s="59"/>
      <c r="J2402" s="59"/>
      <c r="K2402" s="61"/>
      <c r="L2402" s="59"/>
      <c r="M2402" s="60"/>
      <c r="N2402" s="210" t="str">
        <f>IF(Tabela2[[#This Row],[Tipo]]="matriz",VLOOKUP(Tabela2[[#This Row],[N. de ordem]],Estatísticas!$A$66:$B$1048576,2,FALSE),"")</f>
        <v/>
      </c>
    </row>
    <row r="2403" spans="2:14" ht="15" hidden="1">
      <c r="B2403" s="352"/>
      <c r="C2403" s="59"/>
      <c r="D2403" s="59"/>
      <c r="E2403" s="59"/>
      <c r="F2403" s="59"/>
      <c r="G2403" s="59"/>
      <c r="H2403" s="59"/>
      <c r="I2403" s="59"/>
      <c r="J2403" s="59"/>
      <c r="K2403" s="61"/>
      <c r="L2403" s="59"/>
      <c r="M2403" s="60"/>
      <c r="N2403" s="210" t="str">
        <f>IF(Tabela2[[#This Row],[Tipo]]="matriz",VLOOKUP(Tabela2[[#This Row],[N. de ordem]],Estatísticas!$A$66:$B$1048576,2,FALSE),"")</f>
        <v/>
      </c>
    </row>
    <row r="2404" spans="2:14" ht="15" hidden="1">
      <c r="B2404" s="352"/>
      <c r="C2404" s="59"/>
      <c r="D2404" s="59"/>
      <c r="E2404" s="59"/>
      <c r="F2404" s="59"/>
      <c r="G2404" s="59"/>
      <c r="H2404" s="59"/>
      <c r="I2404" s="59"/>
      <c r="J2404" s="59"/>
      <c r="K2404" s="61"/>
      <c r="L2404" s="59"/>
      <c r="M2404" s="60"/>
      <c r="N2404" s="210" t="str">
        <f>IF(Tabela2[[#This Row],[Tipo]]="matriz",VLOOKUP(Tabela2[[#This Row],[N. de ordem]],Estatísticas!$A$66:$B$1048576,2,FALSE),"")</f>
        <v/>
      </c>
    </row>
    <row r="2405" spans="2:14" ht="15" hidden="1">
      <c r="B2405" s="352"/>
      <c r="C2405" s="59"/>
      <c r="D2405" s="59"/>
      <c r="E2405" s="59"/>
      <c r="F2405" s="59"/>
      <c r="G2405" s="59"/>
      <c r="H2405" s="59"/>
      <c r="I2405" s="59"/>
      <c r="J2405" s="59"/>
      <c r="K2405" s="61"/>
      <c r="L2405" s="59"/>
      <c r="M2405" s="60"/>
      <c r="N2405" s="210" t="str">
        <f>IF(Tabela2[[#This Row],[Tipo]]="matriz",VLOOKUP(Tabela2[[#This Row],[N. de ordem]],Estatísticas!$A$66:$B$1048576,2,FALSE),"")</f>
        <v/>
      </c>
    </row>
    <row r="2406" spans="2:14" ht="15" hidden="1">
      <c r="B2406" s="352"/>
      <c r="C2406" s="59"/>
      <c r="D2406" s="59"/>
      <c r="E2406" s="59"/>
      <c r="F2406" s="59"/>
      <c r="G2406" s="59"/>
      <c r="H2406" s="59"/>
      <c r="I2406" s="59"/>
      <c r="J2406" s="59"/>
      <c r="K2406" s="61"/>
      <c r="L2406" s="59"/>
      <c r="M2406" s="60"/>
      <c r="N2406" s="210" t="str">
        <f>IF(Tabela2[[#This Row],[Tipo]]="matriz",VLOOKUP(Tabela2[[#This Row],[N. de ordem]],Estatísticas!$A$66:$B$1048576,2,FALSE),"")</f>
        <v/>
      </c>
    </row>
    <row r="2407" spans="2:14" ht="15" hidden="1">
      <c r="B2407" s="352"/>
      <c r="C2407" s="59"/>
      <c r="D2407" s="59"/>
      <c r="E2407" s="59"/>
      <c r="F2407" s="59"/>
      <c r="G2407" s="59"/>
      <c r="H2407" s="59"/>
      <c r="I2407" s="59"/>
      <c r="J2407" s="59"/>
      <c r="K2407" s="61"/>
      <c r="L2407" s="59"/>
      <c r="M2407" s="60"/>
      <c r="N2407" s="210" t="str">
        <f>IF(Tabela2[[#This Row],[Tipo]]="matriz",VLOOKUP(Tabela2[[#This Row],[N. de ordem]],Estatísticas!$A$66:$B$1048576,2,FALSE),"")</f>
        <v/>
      </c>
    </row>
    <row r="2408" spans="2:14" ht="15" hidden="1">
      <c r="B2408" s="352"/>
      <c r="C2408" s="59"/>
      <c r="D2408" s="59"/>
      <c r="E2408" s="59"/>
      <c r="F2408" s="59"/>
      <c r="G2408" s="59"/>
      <c r="H2408" s="59"/>
      <c r="I2408" s="59"/>
      <c r="J2408" s="59"/>
      <c r="K2408" s="61"/>
      <c r="L2408" s="59"/>
      <c r="M2408" s="60"/>
      <c r="N2408" s="210" t="str">
        <f>IF(Tabela2[[#This Row],[Tipo]]="matriz",VLOOKUP(Tabela2[[#This Row],[N. de ordem]],Estatísticas!$A$66:$B$1048576,2,FALSE),"")</f>
        <v/>
      </c>
    </row>
    <row r="2409" spans="2:14" ht="15" hidden="1">
      <c r="B2409" s="352"/>
      <c r="C2409" s="59"/>
      <c r="D2409" s="59"/>
      <c r="E2409" s="59"/>
      <c r="F2409" s="59"/>
      <c r="G2409" s="59"/>
      <c r="H2409" s="59"/>
      <c r="I2409" s="59"/>
      <c r="J2409" s="59"/>
      <c r="K2409" s="61"/>
      <c r="L2409" s="59"/>
      <c r="M2409" s="60"/>
      <c r="N2409" s="210" t="str">
        <f>IF(Tabela2[[#This Row],[Tipo]]="matriz",VLOOKUP(Tabela2[[#This Row],[N. de ordem]],Estatísticas!$A$66:$B$1048576,2,FALSE),"")</f>
        <v/>
      </c>
    </row>
    <row r="2410" spans="2:14" ht="15" hidden="1">
      <c r="B2410" s="352"/>
      <c r="C2410" s="59"/>
      <c r="D2410" s="59"/>
      <c r="E2410" s="59"/>
      <c r="F2410" s="59"/>
      <c r="G2410" s="59"/>
      <c r="H2410" s="59"/>
      <c r="I2410" s="59"/>
      <c r="J2410" s="59"/>
      <c r="K2410" s="61"/>
      <c r="L2410" s="59"/>
      <c r="M2410" s="60"/>
      <c r="N2410" s="210" t="str">
        <f>IF(Tabela2[[#This Row],[Tipo]]="matriz",VLOOKUP(Tabela2[[#This Row],[N. de ordem]],Estatísticas!$A$66:$B$1048576,2,FALSE),"")</f>
        <v/>
      </c>
    </row>
    <row r="2411" spans="2:14" ht="15" hidden="1">
      <c r="B2411" s="352"/>
      <c r="C2411" s="59"/>
      <c r="D2411" s="59"/>
      <c r="E2411" s="59"/>
      <c r="F2411" s="59"/>
      <c r="G2411" s="59"/>
      <c r="H2411" s="59"/>
      <c r="I2411" s="59"/>
      <c r="J2411" s="59"/>
      <c r="K2411" s="61"/>
      <c r="L2411" s="59"/>
      <c r="M2411" s="60"/>
      <c r="N2411" s="210" t="str">
        <f>IF(Tabela2[[#This Row],[Tipo]]="matriz",VLOOKUP(Tabela2[[#This Row],[N. de ordem]],Estatísticas!$A$66:$B$1048576,2,FALSE),"")</f>
        <v/>
      </c>
    </row>
    <row r="2412" spans="2:14" ht="15" hidden="1">
      <c r="B2412" s="352"/>
      <c r="C2412" s="59"/>
      <c r="D2412" s="59"/>
      <c r="E2412" s="59"/>
      <c r="F2412" s="59"/>
      <c r="G2412" s="59"/>
      <c r="H2412" s="59"/>
      <c r="I2412" s="59"/>
      <c r="J2412" s="59"/>
      <c r="K2412" s="61"/>
      <c r="L2412" s="59"/>
      <c r="M2412" s="60"/>
      <c r="N2412" s="210" t="str">
        <f>IF(Tabela2[[#This Row],[Tipo]]="matriz",VLOOKUP(Tabela2[[#This Row],[N. de ordem]],Estatísticas!$A$66:$B$1048576,2,FALSE),"")</f>
        <v/>
      </c>
    </row>
    <row r="2413" spans="2:14" ht="15" hidden="1">
      <c r="B2413" s="352"/>
      <c r="C2413" s="59"/>
      <c r="D2413" s="59"/>
      <c r="E2413" s="59"/>
      <c r="F2413" s="59"/>
      <c r="G2413" s="59"/>
      <c r="H2413" s="59"/>
      <c r="I2413" s="59"/>
      <c r="J2413" s="59"/>
      <c r="K2413" s="61"/>
      <c r="L2413" s="59"/>
      <c r="M2413" s="60"/>
      <c r="N2413" s="210" t="str">
        <f>IF(Tabela2[[#This Row],[Tipo]]="matriz",VLOOKUP(Tabela2[[#This Row],[N. de ordem]],Estatísticas!$A$66:$B$1048576,2,FALSE),"")</f>
        <v/>
      </c>
    </row>
    <row r="2414" spans="2:14" ht="15" hidden="1">
      <c r="B2414" s="352"/>
      <c r="C2414" s="59"/>
      <c r="D2414" s="59"/>
      <c r="E2414" s="59"/>
      <c r="F2414" s="59"/>
      <c r="G2414" s="59"/>
      <c r="H2414" s="59"/>
      <c r="I2414" s="59"/>
      <c r="J2414" s="59"/>
      <c r="K2414" s="61"/>
      <c r="L2414" s="59"/>
      <c r="M2414" s="60"/>
      <c r="N2414" s="210" t="str">
        <f>IF(Tabela2[[#This Row],[Tipo]]="matriz",VLOOKUP(Tabela2[[#This Row],[N. de ordem]],Estatísticas!$A$66:$B$1048576,2,FALSE),"")</f>
        <v/>
      </c>
    </row>
    <row r="2415" spans="2:14" ht="15" hidden="1">
      <c r="B2415" s="352"/>
      <c r="C2415" s="59"/>
      <c r="D2415" s="59"/>
      <c r="E2415" s="59"/>
      <c r="F2415" s="59"/>
      <c r="G2415" s="59"/>
      <c r="H2415" s="59"/>
      <c r="I2415" s="59"/>
      <c r="J2415" s="59"/>
      <c r="K2415" s="61"/>
      <c r="L2415" s="59"/>
      <c r="M2415" s="60"/>
      <c r="N2415" s="210" t="str">
        <f>IF(Tabela2[[#This Row],[Tipo]]="matriz",VLOOKUP(Tabela2[[#This Row],[N. de ordem]],Estatísticas!$A$66:$B$1048576,2,FALSE),"")</f>
        <v/>
      </c>
    </row>
    <row r="2416" spans="2:14" ht="15" hidden="1">
      <c r="B2416" s="352"/>
      <c r="C2416" s="59"/>
      <c r="D2416" s="59"/>
      <c r="E2416" s="59"/>
      <c r="F2416" s="59"/>
      <c r="G2416" s="59"/>
      <c r="H2416" s="59"/>
      <c r="I2416" s="59"/>
      <c r="J2416" s="59"/>
      <c r="K2416" s="61"/>
      <c r="L2416" s="59"/>
      <c r="M2416" s="60"/>
      <c r="N2416" s="210" t="str">
        <f>IF(Tabela2[[#This Row],[Tipo]]="matriz",VLOOKUP(Tabela2[[#This Row],[N. de ordem]],Estatísticas!$A$66:$B$1048576,2,FALSE),"")</f>
        <v/>
      </c>
    </row>
    <row r="2417" spans="2:14" ht="15" hidden="1">
      <c r="B2417" s="352"/>
      <c r="C2417" s="59"/>
      <c r="D2417" s="59"/>
      <c r="E2417" s="59"/>
      <c r="F2417" s="59"/>
      <c r="G2417" s="59"/>
      <c r="H2417" s="59"/>
      <c r="I2417" s="59"/>
      <c r="J2417" s="59"/>
      <c r="K2417" s="61"/>
      <c r="L2417" s="59"/>
      <c r="M2417" s="60"/>
      <c r="N2417" s="210" t="str">
        <f>IF(Tabela2[[#This Row],[Tipo]]="matriz",VLOOKUP(Tabela2[[#This Row],[N. de ordem]],Estatísticas!$A$66:$B$1048576,2,FALSE),"")</f>
        <v/>
      </c>
    </row>
    <row r="2418" spans="2:14" ht="15" hidden="1">
      <c r="B2418" s="352"/>
      <c r="C2418" s="59"/>
      <c r="D2418" s="59"/>
      <c r="E2418" s="59"/>
      <c r="F2418" s="59"/>
      <c r="G2418" s="59"/>
      <c r="H2418" s="59"/>
      <c r="I2418" s="59"/>
      <c r="J2418" s="59"/>
      <c r="K2418" s="61"/>
      <c r="L2418" s="59"/>
      <c r="M2418" s="60"/>
      <c r="N2418" s="210" t="str">
        <f>IF(Tabela2[[#This Row],[Tipo]]="matriz",VLOOKUP(Tabela2[[#This Row],[N. de ordem]],Estatísticas!$A$66:$B$1048576,2,FALSE),"")</f>
        <v/>
      </c>
    </row>
    <row r="2419" spans="2:14" ht="15" hidden="1">
      <c r="B2419" s="352"/>
      <c r="C2419" s="59"/>
      <c r="D2419" s="59"/>
      <c r="E2419" s="59"/>
      <c r="F2419" s="59"/>
      <c r="G2419" s="59"/>
      <c r="H2419" s="59"/>
      <c r="I2419" s="59"/>
      <c r="J2419" s="59"/>
      <c r="K2419" s="61"/>
      <c r="L2419" s="59"/>
      <c r="M2419" s="60"/>
      <c r="N2419" s="210" t="str">
        <f>IF(Tabela2[[#This Row],[Tipo]]="matriz",VLOOKUP(Tabela2[[#This Row],[N. de ordem]],Estatísticas!$A$66:$B$1048576,2,FALSE),"")</f>
        <v/>
      </c>
    </row>
    <row r="2420" spans="2:14" ht="15" hidden="1">
      <c r="B2420" s="352"/>
      <c r="C2420" s="59"/>
      <c r="D2420" s="59"/>
      <c r="E2420" s="59"/>
      <c r="F2420" s="59"/>
      <c r="G2420" s="59"/>
      <c r="H2420" s="59"/>
      <c r="I2420" s="59"/>
      <c r="J2420" s="59"/>
      <c r="K2420" s="61"/>
      <c r="L2420" s="59"/>
      <c r="M2420" s="60"/>
      <c r="N2420" s="210" t="str">
        <f>IF(Tabela2[[#This Row],[Tipo]]="matriz",VLOOKUP(Tabela2[[#This Row],[N. de ordem]],Estatísticas!$A$66:$B$1048576,2,FALSE),"")</f>
        <v/>
      </c>
    </row>
    <row r="2421" spans="2:14" ht="15" hidden="1">
      <c r="B2421" s="352"/>
      <c r="C2421" s="59"/>
      <c r="D2421" s="59"/>
      <c r="E2421" s="59"/>
      <c r="F2421" s="59"/>
      <c r="G2421" s="59"/>
      <c r="H2421" s="59"/>
      <c r="I2421" s="59"/>
      <c r="J2421" s="59"/>
      <c r="K2421" s="61"/>
      <c r="L2421" s="59"/>
      <c r="M2421" s="60"/>
      <c r="N2421" s="210" t="str">
        <f>IF(Tabela2[[#This Row],[Tipo]]="matriz",VLOOKUP(Tabela2[[#This Row],[N. de ordem]],Estatísticas!$A$66:$B$1048576,2,FALSE),"")</f>
        <v/>
      </c>
    </row>
    <row r="2422" spans="2:14" ht="15" hidden="1">
      <c r="B2422" s="352"/>
      <c r="C2422" s="59"/>
      <c r="D2422" s="59"/>
      <c r="E2422" s="59"/>
      <c r="F2422" s="59"/>
      <c r="G2422" s="59"/>
      <c r="H2422" s="59"/>
      <c r="I2422" s="59"/>
      <c r="J2422" s="59"/>
      <c r="K2422" s="61"/>
      <c r="L2422" s="59"/>
      <c r="M2422" s="60"/>
      <c r="N2422" s="210" t="str">
        <f>IF(Tabela2[[#This Row],[Tipo]]="matriz",VLOOKUP(Tabela2[[#This Row],[N. de ordem]],Estatísticas!$A$66:$B$1048576,2,FALSE),"")</f>
        <v/>
      </c>
    </row>
    <row r="2423" spans="2:14" ht="15" hidden="1">
      <c r="B2423" s="352"/>
      <c r="C2423" s="59"/>
      <c r="D2423" s="59"/>
      <c r="E2423" s="59"/>
      <c r="F2423" s="59"/>
      <c r="G2423" s="59"/>
      <c r="H2423" s="59"/>
      <c r="I2423" s="59"/>
      <c r="J2423" s="59"/>
      <c r="K2423" s="61"/>
      <c r="L2423" s="59"/>
      <c r="M2423" s="60"/>
      <c r="N2423" s="210" t="str">
        <f>IF(Tabela2[[#This Row],[Tipo]]="matriz",VLOOKUP(Tabela2[[#This Row],[N. de ordem]],Estatísticas!$A$66:$B$1048576,2,FALSE),"")</f>
        <v/>
      </c>
    </row>
    <row r="2424" spans="2:14" ht="15" hidden="1">
      <c r="B2424" s="352"/>
      <c r="C2424" s="59"/>
      <c r="D2424" s="59"/>
      <c r="E2424" s="59"/>
      <c r="F2424" s="59"/>
      <c r="G2424" s="59"/>
      <c r="H2424" s="59"/>
      <c r="I2424" s="59"/>
      <c r="J2424" s="59"/>
      <c r="K2424" s="61"/>
      <c r="L2424" s="59"/>
      <c r="M2424" s="60"/>
      <c r="N2424" s="210" t="str">
        <f>IF(Tabela2[[#This Row],[Tipo]]="matriz",VLOOKUP(Tabela2[[#This Row],[N. de ordem]],Estatísticas!$A$66:$B$1048576,2,FALSE),"")</f>
        <v/>
      </c>
    </row>
    <row r="2425" spans="2:14" ht="15" hidden="1">
      <c r="B2425" s="352"/>
      <c r="C2425" s="59"/>
      <c r="D2425" s="59"/>
      <c r="E2425" s="59"/>
      <c r="F2425" s="59"/>
      <c r="G2425" s="59"/>
      <c r="H2425" s="59"/>
      <c r="I2425" s="59"/>
      <c r="J2425" s="59"/>
      <c r="K2425" s="61"/>
      <c r="L2425" s="59"/>
      <c r="M2425" s="60"/>
      <c r="N2425" s="210" t="str">
        <f>IF(Tabela2[[#This Row],[Tipo]]="matriz",VLOOKUP(Tabela2[[#This Row],[N. de ordem]],Estatísticas!$A$66:$B$1048576,2,FALSE),"")</f>
        <v/>
      </c>
    </row>
    <row r="2426" spans="2:14" ht="15" hidden="1">
      <c r="B2426" s="352"/>
      <c r="C2426" s="59"/>
      <c r="D2426" s="59"/>
      <c r="E2426" s="59"/>
      <c r="F2426" s="59"/>
      <c r="G2426" s="59"/>
      <c r="H2426" s="59"/>
      <c r="I2426" s="59"/>
      <c r="J2426" s="59"/>
      <c r="K2426" s="61"/>
      <c r="L2426" s="59"/>
      <c r="M2426" s="60"/>
      <c r="N2426" s="210" t="str">
        <f>IF(Tabela2[[#This Row],[Tipo]]="matriz",VLOOKUP(Tabela2[[#This Row],[N. de ordem]],Estatísticas!$A$66:$B$1048576,2,FALSE),"")</f>
        <v/>
      </c>
    </row>
    <row r="2427" spans="2:14" ht="15" hidden="1">
      <c r="B2427" s="352"/>
      <c r="C2427" s="59"/>
      <c r="D2427" s="59"/>
      <c r="E2427" s="59"/>
      <c r="F2427" s="59"/>
      <c r="G2427" s="59"/>
      <c r="H2427" s="59"/>
      <c r="I2427" s="59"/>
      <c r="J2427" s="59"/>
      <c r="K2427" s="61"/>
      <c r="L2427" s="59"/>
      <c r="M2427" s="60"/>
      <c r="N2427" s="210" t="str">
        <f>IF(Tabela2[[#This Row],[Tipo]]="matriz",VLOOKUP(Tabela2[[#This Row],[N. de ordem]],Estatísticas!$A$66:$B$1048576,2,FALSE),"")</f>
        <v/>
      </c>
    </row>
    <row r="2428" spans="2:14" ht="15" hidden="1">
      <c r="B2428" s="352"/>
      <c r="C2428" s="59"/>
      <c r="D2428" s="59"/>
      <c r="E2428" s="59"/>
      <c r="F2428" s="59"/>
      <c r="G2428" s="59"/>
      <c r="H2428" s="59"/>
      <c r="I2428" s="59"/>
      <c r="J2428" s="59"/>
      <c r="K2428" s="61"/>
      <c r="L2428" s="59"/>
      <c r="M2428" s="60"/>
      <c r="N2428" s="210" t="str">
        <f>IF(Tabela2[[#This Row],[Tipo]]="matriz",VLOOKUP(Tabela2[[#This Row],[N. de ordem]],Estatísticas!$A$66:$B$1048576,2,FALSE),"")</f>
        <v/>
      </c>
    </row>
    <row r="2429" spans="2:14" ht="15" hidden="1">
      <c r="B2429" s="352"/>
      <c r="C2429" s="59"/>
      <c r="D2429" s="59"/>
      <c r="E2429" s="59"/>
      <c r="F2429" s="59"/>
      <c r="G2429" s="59"/>
      <c r="H2429" s="59"/>
      <c r="I2429" s="59"/>
      <c r="J2429" s="59"/>
      <c r="K2429" s="61"/>
      <c r="L2429" s="59"/>
      <c r="M2429" s="60"/>
      <c r="N2429" s="210" t="str">
        <f>IF(Tabela2[[#This Row],[Tipo]]="matriz",VLOOKUP(Tabela2[[#This Row],[N. de ordem]],Estatísticas!$A$66:$B$1048576,2,FALSE),"")</f>
        <v/>
      </c>
    </row>
    <row r="2430" spans="2:14" ht="15" hidden="1">
      <c r="B2430" s="352"/>
      <c r="C2430" s="59"/>
      <c r="D2430" s="59"/>
      <c r="E2430" s="59"/>
      <c r="F2430" s="59"/>
      <c r="G2430" s="59"/>
      <c r="H2430" s="59"/>
      <c r="I2430" s="59"/>
      <c r="J2430" s="59"/>
      <c r="K2430" s="61"/>
      <c r="L2430" s="59"/>
      <c r="M2430" s="60"/>
      <c r="N2430" s="210" t="str">
        <f>IF(Tabela2[[#This Row],[Tipo]]="matriz",VLOOKUP(Tabela2[[#This Row],[N. de ordem]],Estatísticas!$A$66:$B$1048576,2,FALSE),"")</f>
        <v/>
      </c>
    </row>
    <row r="2431" spans="2:14" ht="15" hidden="1">
      <c r="B2431" s="352"/>
      <c r="C2431" s="59"/>
      <c r="D2431" s="59"/>
      <c r="E2431" s="59"/>
      <c r="F2431" s="59"/>
      <c r="G2431" s="59"/>
      <c r="H2431" s="59"/>
      <c r="I2431" s="59"/>
      <c r="J2431" s="59"/>
      <c r="K2431" s="61"/>
      <c r="L2431" s="59"/>
      <c r="M2431" s="60"/>
      <c r="N2431" s="210" t="str">
        <f>IF(Tabela2[[#This Row],[Tipo]]="matriz",VLOOKUP(Tabela2[[#This Row],[N. de ordem]],Estatísticas!$A$66:$B$1048576,2,FALSE),"")</f>
        <v/>
      </c>
    </row>
    <row r="2432" spans="2:14" ht="15" hidden="1">
      <c r="B2432" s="352"/>
      <c r="C2432" s="59"/>
      <c r="D2432" s="59"/>
      <c r="E2432" s="59"/>
      <c r="F2432" s="59"/>
      <c r="G2432" s="59"/>
      <c r="H2432" s="59"/>
      <c r="I2432" s="59"/>
      <c r="J2432" s="59"/>
      <c r="K2432" s="61"/>
      <c r="L2432" s="59"/>
      <c r="M2432" s="60"/>
      <c r="N2432" s="210" t="str">
        <f>IF(Tabela2[[#This Row],[Tipo]]="matriz",VLOOKUP(Tabela2[[#This Row],[N. de ordem]],Estatísticas!$A$66:$B$1048576,2,FALSE),"")</f>
        <v/>
      </c>
    </row>
    <row r="2433" spans="2:14" ht="15" hidden="1">
      <c r="B2433" s="352"/>
      <c r="C2433" s="59"/>
      <c r="D2433" s="59"/>
      <c r="E2433" s="59"/>
      <c r="F2433" s="59"/>
      <c r="G2433" s="59"/>
      <c r="H2433" s="59"/>
      <c r="I2433" s="59"/>
      <c r="J2433" s="59"/>
      <c r="K2433" s="61"/>
      <c r="L2433" s="59"/>
      <c r="M2433" s="60"/>
      <c r="N2433" s="210" t="str">
        <f>IF(Tabela2[[#This Row],[Tipo]]="matriz",VLOOKUP(Tabela2[[#This Row],[N. de ordem]],Estatísticas!$A$66:$B$1048576,2,FALSE),"")</f>
        <v/>
      </c>
    </row>
    <row r="2434" spans="2:14" ht="15" hidden="1">
      <c r="B2434" s="352"/>
      <c r="C2434" s="59"/>
      <c r="D2434" s="59"/>
      <c r="E2434" s="59"/>
      <c r="F2434" s="59"/>
      <c r="G2434" s="59"/>
      <c r="H2434" s="59"/>
      <c r="I2434" s="59"/>
      <c r="J2434" s="59"/>
      <c r="K2434" s="61"/>
      <c r="L2434" s="59"/>
      <c r="M2434" s="60"/>
      <c r="N2434" s="210" t="str">
        <f>IF(Tabela2[[#This Row],[Tipo]]="matriz",VLOOKUP(Tabela2[[#This Row],[N. de ordem]],Estatísticas!$A$66:$B$1048576,2,FALSE),"")</f>
        <v/>
      </c>
    </row>
    <row r="2435" spans="2:14" ht="15" hidden="1">
      <c r="B2435" s="352"/>
      <c r="C2435" s="59"/>
      <c r="D2435" s="59"/>
      <c r="E2435" s="59"/>
      <c r="F2435" s="59"/>
      <c r="G2435" s="59"/>
      <c r="H2435" s="59"/>
      <c r="I2435" s="59"/>
      <c r="J2435" s="59"/>
      <c r="K2435" s="61"/>
      <c r="L2435" s="59"/>
      <c r="M2435" s="60"/>
      <c r="N2435" s="210" t="str">
        <f>IF(Tabela2[[#This Row],[Tipo]]="matriz",VLOOKUP(Tabela2[[#This Row],[N. de ordem]],Estatísticas!$A$66:$B$1048576,2,FALSE),"")</f>
        <v/>
      </c>
    </row>
    <row r="2436" spans="2:14" ht="15" hidden="1">
      <c r="B2436" s="352"/>
      <c r="C2436" s="59"/>
      <c r="D2436" s="59"/>
      <c r="E2436" s="59"/>
      <c r="F2436" s="59"/>
      <c r="G2436" s="59"/>
      <c r="H2436" s="59"/>
      <c r="I2436" s="59"/>
      <c r="J2436" s="59"/>
      <c r="K2436" s="61"/>
      <c r="L2436" s="59"/>
      <c r="M2436" s="60"/>
      <c r="N2436" s="210" t="str">
        <f>IF(Tabela2[[#This Row],[Tipo]]="matriz",VLOOKUP(Tabela2[[#This Row],[N. de ordem]],Estatísticas!$A$66:$B$1048576,2,FALSE),"")</f>
        <v/>
      </c>
    </row>
    <row r="2437" spans="2:14" ht="15" hidden="1">
      <c r="B2437" s="352"/>
      <c r="C2437" s="59"/>
      <c r="D2437" s="59"/>
      <c r="E2437" s="59"/>
      <c r="F2437" s="59"/>
      <c r="G2437" s="59"/>
      <c r="H2437" s="59"/>
      <c r="I2437" s="59"/>
      <c r="J2437" s="59"/>
      <c r="K2437" s="61"/>
      <c r="L2437" s="59"/>
      <c r="M2437" s="60"/>
      <c r="N2437" s="210" t="str">
        <f>IF(Tabela2[[#This Row],[Tipo]]="matriz",VLOOKUP(Tabela2[[#This Row],[N. de ordem]],Estatísticas!$A$66:$B$1048576,2,FALSE),"")</f>
        <v/>
      </c>
    </row>
    <row r="2438" spans="2:14" ht="15" hidden="1">
      <c r="B2438" s="352"/>
      <c r="C2438" s="59"/>
      <c r="D2438" s="59"/>
      <c r="E2438" s="59"/>
      <c r="F2438" s="59"/>
      <c r="G2438" s="59"/>
      <c r="H2438" s="59"/>
      <c r="I2438" s="59"/>
      <c r="J2438" s="59"/>
      <c r="K2438" s="61"/>
      <c r="L2438" s="59"/>
      <c r="M2438" s="60"/>
      <c r="N2438" s="210" t="str">
        <f>IF(Tabela2[[#This Row],[Tipo]]="matriz",VLOOKUP(Tabela2[[#This Row],[N. de ordem]],Estatísticas!$A$66:$B$1048576,2,FALSE),"")</f>
        <v/>
      </c>
    </row>
    <row r="2439" spans="2:14" ht="15" hidden="1">
      <c r="B2439" s="352"/>
      <c r="C2439" s="59"/>
      <c r="D2439" s="59"/>
      <c r="E2439" s="59"/>
      <c r="F2439" s="59"/>
      <c r="G2439" s="59"/>
      <c r="H2439" s="59"/>
      <c r="I2439" s="59"/>
      <c r="J2439" s="59"/>
      <c r="K2439" s="61"/>
      <c r="L2439" s="59"/>
      <c r="M2439" s="60"/>
      <c r="N2439" s="210" t="str">
        <f>IF(Tabela2[[#This Row],[Tipo]]="matriz",VLOOKUP(Tabela2[[#This Row],[N. de ordem]],Estatísticas!$A$66:$B$1048576,2,FALSE),"")</f>
        <v/>
      </c>
    </row>
    <row r="2440" spans="2:14" ht="15" hidden="1">
      <c r="B2440" s="352"/>
      <c r="C2440" s="59"/>
      <c r="D2440" s="59"/>
      <c r="E2440" s="59"/>
      <c r="F2440" s="59"/>
      <c r="G2440" s="59"/>
      <c r="H2440" s="59"/>
      <c r="I2440" s="59"/>
      <c r="J2440" s="59"/>
      <c r="K2440" s="61"/>
      <c r="L2440" s="59"/>
      <c r="M2440" s="60"/>
      <c r="N2440" s="210" t="str">
        <f>IF(Tabela2[[#This Row],[Tipo]]="matriz",VLOOKUP(Tabela2[[#This Row],[N. de ordem]],Estatísticas!$A$66:$B$1048576,2,FALSE),"")</f>
        <v/>
      </c>
    </row>
    <row r="2441" spans="2:14" ht="15" hidden="1">
      <c r="B2441" s="352"/>
      <c r="C2441" s="59"/>
      <c r="D2441" s="59"/>
      <c r="E2441" s="59"/>
      <c r="F2441" s="59"/>
      <c r="G2441" s="59"/>
      <c r="H2441" s="59"/>
      <c r="I2441" s="59"/>
      <c r="J2441" s="59"/>
      <c r="K2441" s="61"/>
      <c r="L2441" s="59"/>
      <c r="M2441" s="60"/>
      <c r="N2441" s="210" t="str">
        <f>IF(Tabela2[[#This Row],[Tipo]]="matriz",VLOOKUP(Tabela2[[#This Row],[N. de ordem]],Estatísticas!$A$66:$B$1048576,2,FALSE),"")</f>
        <v/>
      </c>
    </row>
    <row r="2442" spans="2:14" ht="15" hidden="1">
      <c r="B2442" s="352"/>
      <c r="C2442" s="59"/>
      <c r="D2442" s="59"/>
      <c r="E2442" s="59"/>
      <c r="F2442" s="59"/>
      <c r="G2442" s="59"/>
      <c r="H2442" s="59"/>
      <c r="I2442" s="59"/>
      <c r="J2442" s="59"/>
      <c r="K2442" s="61"/>
      <c r="L2442" s="59"/>
      <c r="M2442" s="60"/>
      <c r="N2442" s="210" t="str">
        <f>IF(Tabela2[[#This Row],[Tipo]]="matriz",VLOOKUP(Tabela2[[#This Row],[N. de ordem]],Estatísticas!$A$66:$B$1048576,2,FALSE),"")</f>
        <v/>
      </c>
    </row>
    <row r="2443" spans="2:14" ht="15" hidden="1">
      <c r="B2443" s="352"/>
      <c r="C2443" s="59"/>
      <c r="D2443" s="59"/>
      <c r="E2443" s="59"/>
      <c r="F2443" s="59"/>
      <c r="G2443" s="59"/>
      <c r="H2443" s="59"/>
      <c r="I2443" s="59"/>
      <c r="J2443" s="59"/>
      <c r="K2443" s="61"/>
      <c r="L2443" s="59"/>
      <c r="M2443" s="60"/>
      <c r="N2443" s="210" t="str">
        <f>IF(Tabela2[[#This Row],[Tipo]]="matriz",VLOOKUP(Tabela2[[#This Row],[N. de ordem]],Estatísticas!$A$66:$B$1048576,2,FALSE),"")</f>
        <v/>
      </c>
    </row>
    <row r="2444" spans="2:14" ht="15" hidden="1">
      <c r="B2444" s="352"/>
      <c r="C2444" s="59"/>
      <c r="D2444" s="59"/>
      <c r="E2444" s="59"/>
      <c r="F2444" s="59"/>
      <c r="G2444" s="59"/>
      <c r="H2444" s="59"/>
      <c r="I2444" s="59"/>
      <c r="J2444" s="59"/>
      <c r="K2444" s="61"/>
      <c r="L2444" s="59"/>
      <c r="M2444" s="60"/>
      <c r="N2444" s="210" t="str">
        <f>IF(Tabela2[[#This Row],[Tipo]]="matriz",VLOOKUP(Tabela2[[#This Row],[N. de ordem]],Estatísticas!$A$66:$B$1048576,2,FALSE),"")</f>
        <v/>
      </c>
    </row>
    <row r="2445" spans="2:14" ht="15" hidden="1">
      <c r="B2445" s="352"/>
      <c r="C2445" s="59"/>
      <c r="D2445" s="59"/>
      <c r="E2445" s="59"/>
      <c r="F2445" s="59"/>
      <c r="G2445" s="59"/>
      <c r="H2445" s="59"/>
      <c r="I2445" s="59"/>
      <c r="J2445" s="59"/>
      <c r="K2445" s="61"/>
      <c r="L2445" s="59"/>
      <c r="M2445" s="60"/>
      <c r="N2445" s="210" t="str">
        <f>IF(Tabela2[[#This Row],[Tipo]]="matriz",VLOOKUP(Tabela2[[#This Row],[N. de ordem]],Estatísticas!$A$66:$B$1048576,2,FALSE),"")</f>
        <v/>
      </c>
    </row>
    <row r="2446" spans="2:14" ht="15" hidden="1">
      <c r="B2446" s="352"/>
      <c r="C2446" s="59"/>
      <c r="D2446" s="59"/>
      <c r="E2446" s="59"/>
      <c r="F2446" s="59"/>
      <c r="G2446" s="59"/>
      <c r="H2446" s="59"/>
      <c r="I2446" s="59"/>
      <c r="J2446" s="59"/>
      <c r="K2446" s="61"/>
      <c r="L2446" s="59"/>
      <c r="M2446" s="60"/>
      <c r="N2446" s="210" t="str">
        <f>IF(Tabela2[[#This Row],[Tipo]]="matriz",VLOOKUP(Tabela2[[#This Row],[N. de ordem]],Estatísticas!$A$66:$B$1048576,2,FALSE),"")</f>
        <v/>
      </c>
    </row>
    <row r="2447" spans="2:14" ht="15" hidden="1">
      <c r="B2447" s="352"/>
      <c r="C2447" s="59"/>
      <c r="D2447" s="59"/>
      <c r="E2447" s="59"/>
      <c r="F2447" s="59"/>
      <c r="G2447" s="59"/>
      <c r="H2447" s="59"/>
      <c r="I2447" s="59"/>
      <c r="J2447" s="59"/>
      <c r="K2447" s="61"/>
      <c r="L2447" s="59"/>
      <c r="M2447" s="60"/>
      <c r="N2447" s="210" t="str">
        <f>IF(Tabela2[[#This Row],[Tipo]]="matriz",VLOOKUP(Tabela2[[#This Row],[N. de ordem]],Estatísticas!$A$66:$B$1048576,2,FALSE),"")</f>
        <v/>
      </c>
    </row>
    <row r="2448" spans="2:14" ht="15" hidden="1">
      <c r="B2448" s="352"/>
      <c r="C2448" s="59"/>
      <c r="D2448" s="59"/>
      <c r="E2448" s="59"/>
      <c r="F2448" s="59"/>
      <c r="G2448" s="59"/>
      <c r="H2448" s="59"/>
      <c r="I2448" s="59"/>
      <c r="J2448" s="59"/>
      <c r="K2448" s="61"/>
      <c r="L2448" s="59"/>
      <c r="M2448" s="60"/>
      <c r="N2448" s="210" t="str">
        <f>IF(Tabela2[[#This Row],[Tipo]]="matriz",VLOOKUP(Tabela2[[#This Row],[N. de ordem]],Estatísticas!$A$66:$B$1048576,2,FALSE),"")</f>
        <v/>
      </c>
    </row>
    <row r="2449" spans="2:14" ht="15" hidden="1">
      <c r="B2449" s="352"/>
      <c r="C2449" s="59"/>
      <c r="D2449" s="59"/>
      <c r="E2449" s="59"/>
      <c r="F2449" s="59"/>
      <c r="G2449" s="59"/>
      <c r="H2449" s="59"/>
      <c r="I2449" s="59"/>
      <c r="J2449" s="59"/>
      <c r="K2449" s="61"/>
      <c r="L2449" s="59"/>
      <c r="M2449" s="60"/>
      <c r="N2449" s="210" t="str">
        <f>IF(Tabela2[[#This Row],[Tipo]]="matriz",VLOOKUP(Tabela2[[#This Row],[N. de ordem]],Estatísticas!$A$66:$B$1048576,2,FALSE),"")</f>
        <v/>
      </c>
    </row>
    <row r="2450" spans="2:14" ht="15" hidden="1">
      <c r="B2450" s="352"/>
      <c r="C2450" s="59"/>
      <c r="D2450" s="59"/>
      <c r="E2450" s="59"/>
      <c r="F2450" s="59"/>
      <c r="G2450" s="59"/>
      <c r="H2450" s="59"/>
      <c r="I2450" s="59"/>
      <c r="J2450" s="59"/>
      <c r="K2450" s="61"/>
      <c r="L2450" s="59"/>
      <c r="M2450" s="60"/>
      <c r="N2450" s="210" t="str">
        <f>IF(Tabela2[[#This Row],[Tipo]]="matriz",VLOOKUP(Tabela2[[#This Row],[N. de ordem]],Estatísticas!$A$66:$B$1048576,2,FALSE),"")</f>
        <v/>
      </c>
    </row>
    <row r="2451" spans="2:14" ht="15" hidden="1">
      <c r="B2451" s="352"/>
      <c r="C2451" s="59"/>
      <c r="D2451" s="59"/>
      <c r="E2451" s="59"/>
      <c r="F2451" s="59"/>
      <c r="G2451" s="59"/>
      <c r="H2451" s="59"/>
      <c r="I2451" s="59"/>
      <c r="J2451" s="59"/>
      <c r="K2451" s="61"/>
      <c r="L2451" s="59"/>
      <c r="M2451" s="60"/>
      <c r="N2451" s="210" t="str">
        <f>IF(Tabela2[[#This Row],[Tipo]]="matriz",VLOOKUP(Tabela2[[#This Row],[N. de ordem]],Estatísticas!$A$66:$B$1048576,2,FALSE),"")</f>
        <v/>
      </c>
    </row>
    <row r="2452" spans="2:14" ht="15" hidden="1">
      <c r="B2452" s="352"/>
      <c r="C2452" s="59"/>
      <c r="D2452" s="59"/>
      <c r="E2452" s="59"/>
      <c r="F2452" s="59"/>
      <c r="G2452" s="59"/>
      <c r="H2452" s="59"/>
      <c r="I2452" s="59"/>
      <c r="J2452" s="59"/>
      <c r="K2452" s="61"/>
      <c r="L2452" s="59"/>
      <c r="M2452" s="60"/>
      <c r="N2452" s="210" t="str">
        <f>IF(Tabela2[[#This Row],[Tipo]]="matriz",VLOOKUP(Tabela2[[#This Row],[N. de ordem]],Estatísticas!$A$66:$B$1048576,2,FALSE),"")</f>
        <v/>
      </c>
    </row>
    <row r="2453" spans="2:14" ht="15" hidden="1">
      <c r="B2453" s="352"/>
      <c r="C2453" s="59"/>
      <c r="D2453" s="59"/>
      <c r="E2453" s="59"/>
      <c r="F2453" s="59"/>
      <c r="G2453" s="59"/>
      <c r="H2453" s="59"/>
      <c r="I2453" s="59"/>
      <c r="J2453" s="59"/>
      <c r="K2453" s="61"/>
      <c r="L2453" s="59"/>
      <c r="M2453" s="60"/>
      <c r="N2453" s="210" t="str">
        <f>IF(Tabela2[[#This Row],[Tipo]]="matriz",VLOOKUP(Tabela2[[#This Row],[N. de ordem]],Estatísticas!$A$66:$B$1048576,2,FALSE),"")</f>
        <v/>
      </c>
    </row>
    <row r="2454" spans="2:14" ht="15" hidden="1">
      <c r="B2454" s="352"/>
      <c r="C2454" s="59"/>
      <c r="D2454" s="59"/>
      <c r="E2454" s="59"/>
      <c r="F2454" s="59"/>
      <c r="G2454" s="59"/>
      <c r="H2454" s="59"/>
      <c r="I2454" s="59"/>
      <c r="J2454" s="59"/>
      <c r="K2454" s="61"/>
      <c r="L2454" s="59"/>
      <c r="M2454" s="60"/>
      <c r="N2454" s="210" t="str">
        <f>IF(Tabela2[[#This Row],[Tipo]]="matriz",VLOOKUP(Tabela2[[#This Row],[N. de ordem]],Estatísticas!$A$66:$B$1048576,2,FALSE),"")</f>
        <v/>
      </c>
    </row>
    <row r="2455" spans="2:14" ht="15" hidden="1">
      <c r="B2455" s="352"/>
      <c r="C2455" s="59"/>
      <c r="D2455" s="59"/>
      <c r="E2455" s="59"/>
      <c r="F2455" s="59"/>
      <c r="G2455" s="59"/>
      <c r="H2455" s="59"/>
      <c r="I2455" s="59"/>
      <c r="J2455" s="59"/>
      <c r="K2455" s="61"/>
      <c r="L2455" s="59"/>
      <c r="M2455" s="60"/>
      <c r="N2455" s="210" t="str">
        <f>IF(Tabela2[[#This Row],[Tipo]]="matriz",VLOOKUP(Tabela2[[#This Row],[N. de ordem]],Estatísticas!$A$66:$B$1048576,2,FALSE),"")</f>
        <v/>
      </c>
    </row>
    <row r="2456" spans="2:14" ht="15" hidden="1">
      <c r="B2456" s="352"/>
      <c r="C2456" s="59"/>
      <c r="D2456" s="59"/>
      <c r="E2456" s="59"/>
      <c r="F2456" s="59"/>
      <c r="G2456" s="59"/>
      <c r="H2456" s="59"/>
      <c r="I2456" s="59"/>
      <c r="J2456" s="59"/>
      <c r="K2456" s="61"/>
      <c r="L2456" s="59"/>
      <c r="M2456" s="60"/>
      <c r="N2456" s="210" t="str">
        <f>IF(Tabela2[[#This Row],[Tipo]]="matriz",VLOOKUP(Tabela2[[#This Row],[N. de ordem]],Estatísticas!$A$66:$B$1048576,2,FALSE),"")</f>
        <v/>
      </c>
    </row>
    <row r="2457" spans="2:14" ht="15" hidden="1">
      <c r="B2457" s="352"/>
      <c r="C2457" s="59"/>
      <c r="D2457" s="59"/>
      <c r="E2457" s="59"/>
      <c r="F2457" s="59"/>
      <c r="G2457" s="59"/>
      <c r="H2457" s="59"/>
      <c r="I2457" s="59"/>
      <c r="J2457" s="59"/>
      <c r="K2457" s="61"/>
      <c r="L2457" s="59"/>
      <c r="M2457" s="60"/>
      <c r="N2457" s="210" t="str">
        <f>IF(Tabela2[[#This Row],[Tipo]]="matriz",VLOOKUP(Tabela2[[#This Row],[N. de ordem]],Estatísticas!$A$66:$B$1048576,2,FALSE),"")</f>
        <v/>
      </c>
    </row>
    <row r="2458" spans="2:14" ht="15" hidden="1">
      <c r="B2458" s="352"/>
      <c r="C2458" s="59"/>
      <c r="D2458" s="59"/>
      <c r="E2458" s="59"/>
      <c r="F2458" s="59"/>
      <c r="G2458" s="59"/>
      <c r="H2458" s="59"/>
      <c r="I2458" s="59"/>
      <c r="J2458" s="59"/>
      <c r="K2458" s="61"/>
      <c r="L2458" s="59"/>
      <c r="M2458" s="60"/>
      <c r="N2458" s="210" t="str">
        <f>IF(Tabela2[[#This Row],[Tipo]]="matriz",VLOOKUP(Tabela2[[#This Row],[N. de ordem]],Estatísticas!$A$66:$B$1048576,2,FALSE),"")</f>
        <v/>
      </c>
    </row>
    <row r="2459" spans="2:14" ht="15" hidden="1">
      <c r="B2459" s="352"/>
      <c r="C2459" s="59"/>
      <c r="D2459" s="59"/>
      <c r="E2459" s="59"/>
      <c r="F2459" s="59"/>
      <c r="G2459" s="59"/>
      <c r="H2459" s="59"/>
      <c r="I2459" s="59"/>
      <c r="J2459" s="59"/>
      <c r="K2459" s="61"/>
      <c r="L2459" s="59"/>
      <c r="M2459" s="60"/>
      <c r="N2459" s="210" t="str">
        <f>IF(Tabela2[[#This Row],[Tipo]]="matriz",VLOOKUP(Tabela2[[#This Row],[N. de ordem]],Estatísticas!$A$66:$B$1048576,2,FALSE),"")</f>
        <v/>
      </c>
    </row>
    <row r="2460" spans="2:14" ht="15" hidden="1">
      <c r="B2460" s="352"/>
      <c r="C2460" s="59"/>
      <c r="D2460" s="59"/>
      <c r="E2460" s="59"/>
      <c r="F2460" s="59"/>
      <c r="G2460" s="59"/>
      <c r="H2460" s="59"/>
      <c r="I2460" s="59"/>
      <c r="J2460" s="59"/>
      <c r="K2460" s="61"/>
      <c r="L2460" s="59"/>
      <c r="M2460" s="60"/>
      <c r="N2460" s="210" t="str">
        <f>IF(Tabela2[[#This Row],[Tipo]]="matriz",VLOOKUP(Tabela2[[#This Row],[N. de ordem]],Estatísticas!$A$66:$B$1048576,2,FALSE),"")</f>
        <v/>
      </c>
    </row>
    <row r="2461" spans="2:14" ht="15" hidden="1">
      <c r="B2461" s="352"/>
      <c r="C2461" s="59"/>
      <c r="D2461" s="59"/>
      <c r="E2461" s="59"/>
      <c r="F2461" s="59"/>
      <c r="G2461" s="59"/>
      <c r="H2461" s="59"/>
      <c r="I2461" s="59"/>
      <c r="J2461" s="59"/>
      <c r="K2461" s="61"/>
      <c r="L2461" s="59"/>
      <c r="M2461" s="60"/>
      <c r="N2461" s="210" t="str">
        <f>IF(Tabela2[[#This Row],[Tipo]]="matriz",VLOOKUP(Tabela2[[#This Row],[N. de ordem]],Estatísticas!$A$66:$B$1048576,2,FALSE),"")</f>
        <v/>
      </c>
    </row>
    <row r="2462" spans="2:14" ht="15" hidden="1">
      <c r="B2462" s="352"/>
      <c r="C2462" s="59"/>
      <c r="D2462" s="59"/>
      <c r="E2462" s="59"/>
      <c r="F2462" s="59"/>
      <c r="G2462" s="59"/>
      <c r="H2462" s="59"/>
      <c r="I2462" s="59"/>
      <c r="J2462" s="59"/>
      <c r="K2462" s="61"/>
      <c r="L2462" s="59"/>
      <c r="M2462" s="60"/>
      <c r="N2462" s="210" t="str">
        <f>IF(Tabela2[[#This Row],[Tipo]]="matriz",VLOOKUP(Tabela2[[#This Row],[N. de ordem]],Estatísticas!$A$66:$B$1048576,2,FALSE),"")</f>
        <v/>
      </c>
    </row>
    <row r="2463" spans="2:14" ht="15" hidden="1">
      <c r="B2463" s="352"/>
      <c r="C2463" s="59"/>
      <c r="D2463" s="59"/>
      <c r="E2463" s="59"/>
      <c r="F2463" s="59"/>
      <c r="G2463" s="59"/>
      <c r="H2463" s="59"/>
      <c r="I2463" s="59"/>
      <c r="J2463" s="59"/>
      <c r="K2463" s="61"/>
      <c r="L2463" s="59"/>
      <c r="M2463" s="60"/>
      <c r="N2463" s="210" t="str">
        <f>IF(Tabela2[[#This Row],[Tipo]]="matriz",VLOOKUP(Tabela2[[#This Row],[N. de ordem]],Estatísticas!$A$66:$B$1048576,2,FALSE),"")</f>
        <v/>
      </c>
    </row>
    <row r="2464" spans="2:14" ht="15" hidden="1">
      <c r="B2464" s="352"/>
      <c r="C2464" s="59"/>
      <c r="D2464" s="59"/>
      <c r="E2464" s="59"/>
      <c r="F2464" s="59"/>
      <c r="G2464" s="59"/>
      <c r="H2464" s="59"/>
      <c r="I2464" s="59"/>
      <c r="J2464" s="59"/>
      <c r="K2464" s="61"/>
      <c r="L2464" s="59"/>
      <c r="M2464" s="60"/>
      <c r="N2464" s="210" t="str">
        <f>IF(Tabela2[[#This Row],[Tipo]]="matriz",VLOOKUP(Tabela2[[#This Row],[N. de ordem]],Estatísticas!$A$66:$B$1048576,2,FALSE),"")</f>
        <v/>
      </c>
    </row>
    <row r="2465" spans="2:14" ht="15" hidden="1">
      <c r="B2465" s="352"/>
      <c r="C2465" s="59"/>
      <c r="D2465" s="59"/>
      <c r="E2465" s="59"/>
      <c r="F2465" s="59"/>
      <c r="G2465" s="59"/>
      <c r="H2465" s="59"/>
      <c r="I2465" s="59"/>
      <c r="J2465" s="59"/>
      <c r="K2465" s="61"/>
      <c r="L2465" s="59"/>
      <c r="M2465" s="60"/>
      <c r="N2465" s="210" t="str">
        <f>IF(Tabela2[[#This Row],[Tipo]]="matriz",VLOOKUP(Tabela2[[#This Row],[N. de ordem]],Estatísticas!$A$66:$B$1048576,2,FALSE),"")</f>
        <v/>
      </c>
    </row>
    <row r="2466" spans="2:14" ht="15" hidden="1">
      <c r="B2466" s="352"/>
      <c r="C2466" s="59"/>
      <c r="D2466" s="59"/>
      <c r="E2466" s="59"/>
      <c r="F2466" s="59"/>
      <c r="G2466" s="59"/>
      <c r="H2466" s="59"/>
      <c r="I2466" s="59"/>
      <c r="J2466" s="59"/>
      <c r="K2466" s="61"/>
      <c r="L2466" s="59"/>
      <c r="M2466" s="60"/>
      <c r="N2466" s="210" t="str">
        <f>IF(Tabela2[[#This Row],[Tipo]]="matriz",VLOOKUP(Tabela2[[#This Row],[N. de ordem]],Estatísticas!$A$66:$B$1048576,2,FALSE),"")</f>
        <v/>
      </c>
    </row>
    <row r="2467" spans="2:14" ht="15" hidden="1">
      <c r="B2467" s="352"/>
      <c r="C2467" s="59"/>
      <c r="D2467" s="59"/>
      <c r="E2467" s="59"/>
      <c r="F2467" s="59"/>
      <c r="G2467" s="59"/>
      <c r="H2467" s="59"/>
      <c r="I2467" s="59"/>
      <c r="J2467" s="59"/>
      <c r="K2467" s="61"/>
      <c r="L2467" s="59"/>
      <c r="M2467" s="60"/>
      <c r="N2467" s="210" t="str">
        <f>IF(Tabela2[[#This Row],[Tipo]]="matriz",VLOOKUP(Tabela2[[#This Row],[N. de ordem]],Estatísticas!$A$66:$B$1048576,2,FALSE),"")</f>
        <v/>
      </c>
    </row>
    <row r="2468" spans="2:14" ht="15" hidden="1">
      <c r="B2468" s="352"/>
      <c r="C2468" s="59"/>
      <c r="D2468" s="59"/>
      <c r="E2468" s="59"/>
      <c r="F2468" s="59"/>
      <c r="G2468" s="59"/>
      <c r="H2468" s="59"/>
      <c r="I2468" s="59"/>
      <c r="J2468" s="59"/>
      <c r="K2468" s="61"/>
      <c r="L2468" s="59"/>
      <c r="M2468" s="60"/>
      <c r="N2468" s="210" t="str">
        <f>IF(Tabela2[[#This Row],[Tipo]]="matriz",VLOOKUP(Tabela2[[#This Row],[N. de ordem]],Estatísticas!$A$66:$B$1048576,2,FALSE),"")</f>
        <v/>
      </c>
    </row>
    <row r="2469" spans="2:14" ht="15" hidden="1">
      <c r="B2469" s="352"/>
      <c r="C2469" s="59"/>
      <c r="D2469" s="59"/>
      <c r="E2469" s="59"/>
      <c r="F2469" s="59"/>
      <c r="G2469" s="59"/>
      <c r="H2469" s="59"/>
      <c r="I2469" s="59"/>
      <c r="J2469" s="59"/>
      <c r="K2469" s="61"/>
      <c r="L2469" s="59"/>
      <c r="M2469" s="60"/>
      <c r="N2469" s="210" t="str">
        <f>IF(Tabela2[[#This Row],[Tipo]]="matriz",VLOOKUP(Tabela2[[#This Row],[N. de ordem]],Estatísticas!$A$66:$B$1048576,2,FALSE),"")</f>
        <v/>
      </c>
    </row>
    <row r="2470" spans="2:14" ht="15" hidden="1">
      <c r="B2470" s="352"/>
      <c r="C2470" s="59"/>
      <c r="D2470" s="59"/>
      <c r="E2470" s="59"/>
      <c r="F2470" s="59"/>
      <c r="G2470" s="59"/>
      <c r="H2470" s="59"/>
      <c r="I2470" s="59"/>
      <c r="J2470" s="59"/>
      <c r="K2470" s="61"/>
      <c r="L2470" s="59"/>
      <c r="M2470" s="60"/>
      <c r="N2470" s="210" t="str">
        <f>IF(Tabela2[[#This Row],[Tipo]]="matriz",VLOOKUP(Tabela2[[#This Row],[N. de ordem]],Estatísticas!$A$66:$B$1048576,2,FALSE),"")</f>
        <v/>
      </c>
    </row>
    <row r="2471" spans="2:14" ht="15" hidden="1">
      <c r="B2471" s="352"/>
      <c r="C2471" s="59"/>
      <c r="D2471" s="59"/>
      <c r="E2471" s="59"/>
      <c r="F2471" s="59"/>
      <c r="G2471" s="59"/>
      <c r="H2471" s="59"/>
      <c r="I2471" s="59"/>
      <c r="J2471" s="59"/>
      <c r="K2471" s="61"/>
      <c r="L2471" s="59"/>
      <c r="M2471" s="60"/>
      <c r="N2471" s="210" t="str">
        <f>IF(Tabela2[[#This Row],[Tipo]]="matriz",VLOOKUP(Tabela2[[#This Row],[N. de ordem]],Estatísticas!$A$66:$B$1048576,2,FALSE),"")</f>
        <v/>
      </c>
    </row>
    <row r="2472" spans="2:14" ht="15" hidden="1">
      <c r="B2472" s="352"/>
      <c r="C2472" s="59"/>
      <c r="D2472" s="59"/>
      <c r="E2472" s="59"/>
      <c r="F2472" s="59"/>
      <c r="G2472" s="59"/>
      <c r="H2472" s="59"/>
      <c r="I2472" s="59"/>
      <c r="J2472" s="59"/>
      <c r="K2472" s="61"/>
      <c r="L2472" s="59"/>
      <c r="M2472" s="60"/>
      <c r="N2472" s="210" t="str">
        <f>IF(Tabela2[[#This Row],[Tipo]]="matriz",VLOOKUP(Tabela2[[#This Row],[N. de ordem]],Estatísticas!$A$66:$B$1048576,2,FALSE),"")</f>
        <v/>
      </c>
    </row>
    <row r="2473" spans="2:14" ht="15" hidden="1">
      <c r="B2473" s="352"/>
      <c r="C2473" s="59"/>
      <c r="D2473" s="59"/>
      <c r="E2473" s="59"/>
      <c r="F2473" s="59"/>
      <c r="G2473" s="59"/>
      <c r="H2473" s="59"/>
      <c r="I2473" s="59"/>
      <c r="J2473" s="59"/>
      <c r="K2473" s="61"/>
      <c r="L2473" s="59"/>
      <c r="M2473" s="60"/>
      <c r="N2473" s="210" t="str">
        <f>IF(Tabela2[[#This Row],[Tipo]]="matriz",VLOOKUP(Tabela2[[#This Row],[N. de ordem]],Estatísticas!$A$66:$B$1048576,2,FALSE),"")</f>
        <v/>
      </c>
    </row>
    <row r="2474" spans="2:14" ht="15" hidden="1">
      <c r="B2474" s="352"/>
      <c r="C2474" s="59"/>
      <c r="D2474" s="59"/>
      <c r="E2474" s="59"/>
      <c r="F2474" s="59"/>
      <c r="G2474" s="59"/>
      <c r="H2474" s="59"/>
      <c r="I2474" s="59"/>
      <c r="J2474" s="59"/>
      <c r="K2474" s="61"/>
      <c r="L2474" s="59"/>
      <c r="M2474" s="60"/>
      <c r="N2474" s="210" t="str">
        <f>IF(Tabela2[[#This Row],[Tipo]]="matriz",VLOOKUP(Tabela2[[#This Row],[N. de ordem]],Estatísticas!$A$66:$B$1048576,2,FALSE),"")</f>
        <v/>
      </c>
    </row>
    <row r="2475" spans="2:14" ht="15" hidden="1">
      <c r="B2475" s="352"/>
      <c r="C2475" s="59"/>
      <c r="D2475" s="59"/>
      <c r="E2475" s="59"/>
      <c r="F2475" s="59"/>
      <c r="G2475" s="59"/>
      <c r="H2475" s="59"/>
      <c r="I2475" s="59"/>
      <c r="J2475" s="59"/>
      <c r="K2475" s="61"/>
      <c r="L2475" s="59"/>
      <c r="M2475" s="60"/>
      <c r="N2475" s="210" t="str">
        <f>IF(Tabela2[[#This Row],[Tipo]]="matriz",VLOOKUP(Tabela2[[#This Row],[N. de ordem]],Estatísticas!$A$66:$B$1048576,2,FALSE),"")</f>
        <v/>
      </c>
    </row>
    <row r="2476" spans="2:14" ht="15" hidden="1">
      <c r="B2476" s="352"/>
      <c r="C2476" s="59"/>
      <c r="D2476" s="59"/>
      <c r="E2476" s="59"/>
      <c r="F2476" s="59"/>
      <c r="G2476" s="59"/>
      <c r="H2476" s="59"/>
      <c r="I2476" s="59"/>
      <c r="J2476" s="59"/>
      <c r="K2476" s="61"/>
      <c r="L2476" s="59"/>
      <c r="M2476" s="60"/>
      <c r="N2476" s="210" t="str">
        <f>IF(Tabela2[[#This Row],[Tipo]]="matriz",VLOOKUP(Tabela2[[#This Row],[N. de ordem]],Estatísticas!$A$66:$B$1048576,2,FALSE),"")</f>
        <v/>
      </c>
    </row>
    <row r="2477" spans="2:14" ht="15" hidden="1">
      <c r="B2477" s="352"/>
      <c r="C2477" s="59"/>
      <c r="D2477" s="59"/>
      <c r="E2477" s="59"/>
      <c r="F2477" s="59"/>
      <c r="G2477" s="59"/>
      <c r="H2477" s="59"/>
      <c r="I2477" s="59"/>
      <c r="J2477" s="59"/>
      <c r="K2477" s="61"/>
      <c r="L2477" s="59"/>
      <c r="M2477" s="60"/>
      <c r="N2477" s="210" t="str">
        <f>IF(Tabela2[[#This Row],[Tipo]]="matriz",VLOOKUP(Tabela2[[#This Row],[N. de ordem]],Estatísticas!$A$66:$B$1048576,2,FALSE),"")</f>
        <v/>
      </c>
    </row>
    <row r="2478" spans="2:14" ht="15" hidden="1">
      <c r="B2478" s="352"/>
      <c r="C2478" s="59"/>
      <c r="D2478" s="59"/>
      <c r="E2478" s="59"/>
      <c r="F2478" s="59"/>
      <c r="G2478" s="59"/>
      <c r="H2478" s="59"/>
      <c r="I2478" s="59"/>
      <c r="J2478" s="59"/>
      <c r="K2478" s="61"/>
      <c r="L2478" s="59"/>
      <c r="M2478" s="60"/>
      <c r="N2478" s="210" t="str">
        <f>IF(Tabela2[[#This Row],[Tipo]]="matriz",VLOOKUP(Tabela2[[#This Row],[N. de ordem]],Estatísticas!$A$66:$B$1048576,2,FALSE),"")</f>
        <v/>
      </c>
    </row>
    <row r="2479" spans="2:14" ht="15" hidden="1">
      <c r="B2479" s="352"/>
      <c r="C2479" s="59"/>
      <c r="D2479" s="59"/>
      <c r="E2479" s="59"/>
      <c r="F2479" s="59"/>
      <c r="G2479" s="59"/>
      <c r="H2479" s="59"/>
      <c r="I2479" s="59"/>
      <c r="J2479" s="59"/>
      <c r="K2479" s="61"/>
      <c r="L2479" s="59"/>
      <c r="M2479" s="60"/>
      <c r="N2479" s="210" t="str">
        <f>IF(Tabela2[[#This Row],[Tipo]]="matriz",VLOOKUP(Tabela2[[#This Row],[N. de ordem]],Estatísticas!$A$66:$B$1048576,2,FALSE),"")</f>
        <v/>
      </c>
    </row>
    <row r="2480" spans="2:14" ht="15" hidden="1">
      <c r="B2480" s="352"/>
      <c r="C2480" s="59"/>
      <c r="D2480" s="59"/>
      <c r="E2480" s="59"/>
      <c r="F2480" s="59"/>
      <c r="G2480" s="59"/>
      <c r="H2480" s="59"/>
      <c r="I2480" s="59"/>
      <c r="J2480" s="59"/>
      <c r="K2480" s="61"/>
      <c r="L2480" s="59"/>
      <c r="M2480" s="60"/>
      <c r="N2480" s="210" t="str">
        <f>IF(Tabela2[[#This Row],[Tipo]]="matriz",VLOOKUP(Tabela2[[#This Row],[N. de ordem]],Estatísticas!$A$66:$B$1048576,2,FALSE),"")</f>
        <v/>
      </c>
    </row>
    <row r="2481" spans="2:14" ht="15" hidden="1">
      <c r="B2481" s="352"/>
      <c r="C2481" s="59"/>
      <c r="D2481" s="59"/>
      <c r="E2481" s="59"/>
      <c r="F2481" s="59"/>
      <c r="G2481" s="59"/>
      <c r="H2481" s="59"/>
      <c r="I2481" s="59"/>
      <c r="J2481" s="59"/>
      <c r="K2481" s="61"/>
      <c r="L2481" s="59"/>
      <c r="M2481" s="60"/>
      <c r="N2481" s="210" t="str">
        <f>IF(Tabela2[[#This Row],[Tipo]]="matriz",VLOOKUP(Tabela2[[#This Row],[N. de ordem]],Estatísticas!$A$66:$B$1048576,2,FALSE),"")</f>
        <v/>
      </c>
    </row>
    <row r="2482" spans="2:14" ht="15" hidden="1">
      <c r="B2482" s="352"/>
      <c r="C2482" s="59"/>
      <c r="D2482" s="59"/>
      <c r="E2482" s="59"/>
      <c r="F2482" s="59"/>
      <c r="G2482" s="59"/>
      <c r="H2482" s="59"/>
      <c r="I2482" s="59"/>
      <c r="J2482" s="59"/>
      <c r="K2482" s="61"/>
      <c r="L2482" s="59"/>
      <c r="M2482" s="60"/>
      <c r="N2482" s="210" t="str">
        <f>IF(Tabela2[[#This Row],[Tipo]]="matriz",VLOOKUP(Tabela2[[#This Row],[N. de ordem]],Estatísticas!$A$66:$B$1048576,2,FALSE),"")</f>
        <v/>
      </c>
    </row>
    <row r="2483" spans="2:14" ht="15" hidden="1">
      <c r="B2483" s="352"/>
      <c r="C2483" s="59"/>
      <c r="D2483" s="59"/>
      <c r="E2483" s="59"/>
      <c r="F2483" s="59"/>
      <c r="G2483" s="59"/>
      <c r="H2483" s="59"/>
      <c r="I2483" s="59"/>
      <c r="J2483" s="59"/>
      <c r="K2483" s="61"/>
      <c r="L2483" s="59"/>
      <c r="M2483" s="60"/>
      <c r="N2483" s="210" t="str">
        <f>IF(Tabela2[[#This Row],[Tipo]]="matriz",VLOOKUP(Tabela2[[#This Row],[N. de ordem]],Estatísticas!$A$66:$B$1048576,2,FALSE),"")</f>
        <v/>
      </c>
    </row>
    <row r="2484" spans="2:14" ht="15" hidden="1">
      <c r="B2484" s="352"/>
      <c r="C2484" s="59"/>
      <c r="D2484" s="59"/>
      <c r="E2484" s="59"/>
      <c r="F2484" s="59"/>
      <c r="G2484" s="59"/>
      <c r="H2484" s="59"/>
      <c r="I2484" s="59"/>
      <c r="J2484" s="59"/>
      <c r="K2484" s="61"/>
      <c r="L2484" s="59"/>
      <c r="M2484" s="60"/>
      <c r="N2484" s="210" t="str">
        <f>IF(Tabela2[[#This Row],[Tipo]]="matriz",VLOOKUP(Tabela2[[#This Row],[N. de ordem]],Estatísticas!$A$66:$B$1048576,2,FALSE),"")</f>
        <v/>
      </c>
    </row>
    <row r="2485" spans="2:14" ht="15" hidden="1">
      <c r="B2485" s="352"/>
      <c r="C2485" s="59"/>
      <c r="D2485" s="59"/>
      <c r="E2485" s="59"/>
      <c r="F2485" s="59"/>
      <c r="G2485" s="59"/>
      <c r="H2485" s="59"/>
      <c r="I2485" s="59"/>
      <c r="J2485" s="59"/>
      <c r="K2485" s="61"/>
      <c r="L2485" s="59"/>
      <c r="M2485" s="60"/>
      <c r="N2485" s="210" t="str">
        <f>IF(Tabela2[[#This Row],[Tipo]]="matriz",VLOOKUP(Tabela2[[#This Row],[N. de ordem]],Estatísticas!$A$66:$B$1048576,2,FALSE),"")</f>
        <v/>
      </c>
    </row>
    <row r="2486" spans="2:14" ht="15" hidden="1">
      <c r="B2486" s="352"/>
      <c r="C2486" s="59"/>
      <c r="D2486" s="59"/>
      <c r="E2486" s="59"/>
      <c r="F2486" s="59"/>
      <c r="G2486" s="59"/>
      <c r="H2486" s="59"/>
      <c r="I2486" s="59"/>
      <c r="J2486" s="59"/>
      <c r="K2486" s="61"/>
      <c r="L2486" s="59"/>
      <c r="M2486" s="60"/>
      <c r="N2486" s="210" t="str">
        <f>IF(Tabela2[[#This Row],[Tipo]]="matriz",VLOOKUP(Tabela2[[#This Row],[N. de ordem]],Estatísticas!$A$66:$B$1048576,2,FALSE),"")</f>
        <v/>
      </c>
    </row>
    <row r="2487" spans="2:14" ht="15" hidden="1">
      <c r="B2487" s="352"/>
      <c r="C2487" s="59"/>
      <c r="D2487" s="59"/>
      <c r="E2487" s="59"/>
      <c r="F2487" s="59"/>
      <c r="G2487" s="59"/>
      <c r="H2487" s="59"/>
      <c r="I2487" s="59"/>
      <c r="J2487" s="59"/>
      <c r="K2487" s="61"/>
      <c r="L2487" s="59"/>
      <c r="M2487" s="60"/>
      <c r="N2487" s="210" t="str">
        <f>IF(Tabela2[[#This Row],[Tipo]]="matriz",VLOOKUP(Tabela2[[#This Row],[N. de ordem]],Estatísticas!$A$66:$B$1048576,2,FALSE),"")</f>
        <v/>
      </c>
    </row>
    <row r="2488" spans="2:14" ht="15" hidden="1">
      <c r="B2488" s="352"/>
      <c r="C2488" s="59"/>
      <c r="D2488" s="59"/>
      <c r="E2488" s="59"/>
      <c r="F2488" s="59"/>
      <c r="G2488" s="59"/>
      <c r="H2488" s="59"/>
      <c r="I2488" s="59"/>
      <c r="J2488" s="59"/>
      <c r="K2488" s="61"/>
      <c r="L2488" s="59"/>
      <c r="M2488" s="60"/>
      <c r="N2488" s="210" t="str">
        <f>IF(Tabela2[[#This Row],[Tipo]]="matriz",VLOOKUP(Tabela2[[#This Row],[N. de ordem]],Estatísticas!$A$66:$B$1048576,2,FALSE),"")</f>
        <v/>
      </c>
    </row>
    <row r="2489" spans="2:14" ht="15" hidden="1">
      <c r="B2489" s="352"/>
      <c r="C2489" s="59"/>
      <c r="D2489" s="59"/>
      <c r="E2489" s="59"/>
      <c r="F2489" s="59"/>
      <c r="G2489" s="59"/>
      <c r="H2489" s="59"/>
      <c r="I2489" s="59"/>
      <c r="J2489" s="59"/>
      <c r="K2489" s="61"/>
      <c r="L2489" s="59"/>
      <c r="M2489" s="60"/>
      <c r="N2489" s="210" t="str">
        <f>IF(Tabela2[[#This Row],[Tipo]]="matriz",VLOOKUP(Tabela2[[#This Row],[N. de ordem]],Estatísticas!$A$66:$B$1048576,2,FALSE),"")</f>
        <v/>
      </c>
    </row>
    <row r="2490" spans="2:14" ht="15" hidden="1">
      <c r="B2490" s="352"/>
      <c r="C2490" s="59"/>
      <c r="D2490" s="59"/>
      <c r="E2490" s="59"/>
      <c r="F2490" s="59"/>
      <c r="G2490" s="59"/>
      <c r="H2490" s="59"/>
      <c r="I2490" s="59"/>
      <c r="J2490" s="59"/>
      <c r="K2490" s="61"/>
      <c r="L2490" s="59"/>
      <c r="M2490" s="60"/>
      <c r="N2490" s="210" t="str">
        <f>IF(Tabela2[[#This Row],[Tipo]]="matriz",VLOOKUP(Tabela2[[#This Row],[N. de ordem]],Estatísticas!$A$66:$B$1048576,2,FALSE),"")</f>
        <v/>
      </c>
    </row>
    <row r="2491" spans="2:14" ht="15" hidden="1">
      <c r="B2491" s="352"/>
      <c r="C2491" s="59"/>
      <c r="D2491" s="59"/>
      <c r="E2491" s="59"/>
      <c r="F2491" s="59"/>
      <c r="G2491" s="59"/>
      <c r="H2491" s="59"/>
      <c r="I2491" s="59"/>
      <c r="J2491" s="59"/>
      <c r="K2491" s="61"/>
      <c r="L2491" s="59"/>
      <c r="M2491" s="60"/>
      <c r="N2491" s="210" t="str">
        <f>IF(Tabela2[[#This Row],[Tipo]]="matriz",VLOOKUP(Tabela2[[#This Row],[N. de ordem]],Estatísticas!$A$66:$B$1048576,2,FALSE),"")</f>
        <v/>
      </c>
    </row>
    <row r="2492" spans="2:14" ht="15" hidden="1">
      <c r="B2492" s="352"/>
      <c r="C2492" s="59"/>
      <c r="D2492" s="59"/>
      <c r="E2492" s="59"/>
      <c r="F2492" s="59"/>
      <c r="G2492" s="59"/>
      <c r="H2492" s="59"/>
      <c r="I2492" s="59"/>
      <c r="J2492" s="59"/>
      <c r="K2492" s="61"/>
      <c r="L2492" s="59"/>
      <c r="M2492" s="60"/>
      <c r="N2492" s="210" t="str">
        <f>IF(Tabela2[[#This Row],[Tipo]]="matriz",VLOOKUP(Tabela2[[#This Row],[N. de ordem]],Estatísticas!$A$66:$B$1048576,2,FALSE),"")</f>
        <v/>
      </c>
    </row>
    <row r="2493" spans="2:14" ht="15" hidden="1">
      <c r="B2493" s="352"/>
      <c r="C2493" s="59"/>
      <c r="D2493" s="59"/>
      <c r="E2493" s="59"/>
      <c r="F2493" s="59"/>
      <c r="G2493" s="59"/>
      <c r="H2493" s="59"/>
      <c r="I2493" s="59"/>
      <c r="J2493" s="59"/>
      <c r="K2493" s="61"/>
      <c r="L2493" s="59"/>
      <c r="M2493" s="60"/>
      <c r="N2493" s="210" t="str">
        <f>IF(Tabela2[[#This Row],[Tipo]]="matriz",VLOOKUP(Tabela2[[#This Row],[N. de ordem]],Estatísticas!$A$66:$B$1048576,2,FALSE),"")</f>
        <v/>
      </c>
    </row>
    <row r="2494" spans="2:14" ht="15" hidden="1">
      <c r="B2494" s="352"/>
      <c r="C2494" s="59"/>
      <c r="D2494" s="59"/>
      <c r="E2494" s="59"/>
      <c r="F2494" s="59"/>
      <c r="G2494" s="59"/>
      <c r="H2494" s="59"/>
      <c r="I2494" s="59"/>
      <c r="J2494" s="59"/>
      <c r="K2494" s="61"/>
      <c r="L2494" s="59"/>
      <c r="M2494" s="60"/>
      <c r="N2494" s="210" t="str">
        <f>IF(Tabela2[[#This Row],[Tipo]]="matriz",VLOOKUP(Tabela2[[#This Row],[N. de ordem]],Estatísticas!$A$66:$B$1048576,2,FALSE),"")</f>
        <v/>
      </c>
    </row>
    <row r="2495" spans="2:14" ht="15" hidden="1">
      <c r="B2495" s="352"/>
      <c r="C2495" s="59"/>
      <c r="D2495" s="59"/>
      <c r="E2495" s="59"/>
      <c r="F2495" s="59"/>
      <c r="G2495" s="59"/>
      <c r="H2495" s="59"/>
      <c r="I2495" s="59"/>
      <c r="J2495" s="59"/>
      <c r="K2495" s="61"/>
      <c r="L2495" s="59"/>
      <c r="M2495" s="60"/>
      <c r="N2495" s="210" t="str">
        <f>IF(Tabela2[[#This Row],[Tipo]]="matriz",VLOOKUP(Tabela2[[#This Row],[N. de ordem]],Estatísticas!$A$66:$B$1048576,2,FALSE),"")</f>
        <v/>
      </c>
    </row>
    <row r="2496" spans="2:14" ht="15" hidden="1">
      <c r="B2496" s="352"/>
      <c r="C2496" s="59"/>
      <c r="D2496" s="59"/>
      <c r="E2496" s="59"/>
      <c r="F2496" s="59"/>
      <c r="G2496" s="59"/>
      <c r="H2496" s="59"/>
      <c r="I2496" s="59"/>
      <c r="J2496" s="59"/>
      <c r="K2496" s="61"/>
      <c r="L2496" s="59"/>
      <c r="M2496" s="60"/>
      <c r="N2496" s="210" t="str">
        <f>IF(Tabela2[[#This Row],[Tipo]]="matriz",VLOOKUP(Tabela2[[#This Row],[N. de ordem]],Estatísticas!$A$66:$B$1048576,2,FALSE),"")</f>
        <v/>
      </c>
    </row>
    <row r="2497" spans="2:14" ht="15" hidden="1">
      <c r="B2497" s="352"/>
      <c r="C2497" s="59"/>
      <c r="D2497" s="59"/>
      <c r="E2497" s="59"/>
      <c r="F2497" s="59"/>
      <c r="G2497" s="59"/>
      <c r="H2497" s="59"/>
      <c r="I2497" s="59"/>
      <c r="J2497" s="59"/>
      <c r="K2497" s="61"/>
      <c r="L2497" s="59"/>
      <c r="M2497" s="60"/>
      <c r="N2497" s="210" t="str">
        <f>IF(Tabela2[[#This Row],[Tipo]]="matriz",VLOOKUP(Tabela2[[#This Row],[N. de ordem]],Estatísticas!$A$66:$B$1048576,2,FALSE),"")</f>
        <v/>
      </c>
    </row>
    <row r="2498" spans="2:14" ht="15" hidden="1">
      <c r="B2498" s="352"/>
      <c r="C2498" s="59"/>
      <c r="D2498" s="59"/>
      <c r="E2498" s="59"/>
      <c r="F2498" s="59"/>
      <c r="G2498" s="59"/>
      <c r="H2498" s="59"/>
      <c r="I2498" s="59"/>
      <c r="J2498" s="59"/>
      <c r="K2498" s="61"/>
      <c r="L2498" s="59"/>
      <c r="M2498" s="60"/>
      <c r="N2498" s="210" t="str">
        <f>IF(Tabela2[[#This Row],[Tipo]]="matriz",VLOOKUP(Tabela2[[#This Row],[N. de ordem]],Estatísticas!$A$66:$B$1048576,2,FALSE),"")</f>
        <v/>
      </c>
    </row>
    <row r="2499" spans="2:14" ht="15" hidden="1">
      <c r="B2499" s="352"/>
      <c r="C2499" s="59"/>
      <c r="D2499" s="59"/>
      <c r="E2499" s="59"/>
      <c r="F2499" s="59"/>
      <c r="G2499" s="59"/>
      <c r="H2499" s="59"/>
      <c r="I2499" s="59"/>
      <c r="J2499" s="59"/>
      <c r="K2499" s="61"/>
      <c r="L2499" s="59"/>
      <c r="M2499" s="60"/>
      <c r="N2499" s="210" t="str">
        <f>IF(Tabela2[[#This Row],[Tipo]]="matriz",VLOOKUP(Tabela2[[#This Row],[N. de ordem]],Estatísticas!$A$66:$B$1048576,2,FALSE),"")</f>
        <v/>
      </c>
    </row>
    <row r="2500" spans="2:14" ht="15" hidden="1">
      <c r="B2500" s="352"/>
      <c r="C2500" s="59"/>
      <c r="D2500" s="59"/>
      <c r="E2500" s="59"/>
      <c r="F2500" s="59"/>
      <c r="G2500" s="59"/>
      <c r="H2500" s="59"/>
      <c r="I2500" s="59"/>
      <c r="J2500" s="59"/>
      <c r="K2500" s="61"/>
      <c r="L2500" s="59"/>
      <c r="M2500" s="60"/>
      <c r="N2500" s="210" t="str">
        <f>IF(Tabela2[[#This Row],[Tipo]]="matriz",VLOOKUP(Tabela2[[#This Row],[N. de ordem]],Estatísticas!$A$66:$B$1048576,2,FALSE),"")</f>
        <v/>
      </c>
    </row>
    <row r="2501" spans="2:14" ht="15" hidden="1">
      <c r="B2501" s="352"/>
      <c r="C2501" s="59"/>
      <c r="D2501" s="59"/>
      <c r="E2501" s="59"/>
      <c r="F2501" s="59"/>
      <c r="G2501" s="59"/>
      <c r="H2501" s="59"/>
      <c r="I2501" s="59"/>
      <c r="J2501" s="59"/>
      <c r="K2501" s="61"/>
      <c r="L2501" s="59"/>
      <c r="M2501" s="60"/>
      <c r="N2501" s="210" t="str">
        <f>IF(Tabela2[[#This Row],[Tipo]]="matriz",VLOOKUP(Tabela2[[#This Row],[N. de ordem]],Estatísticas!$A$66:$B$1048576,2,FALSE),"")</f>
        <v/>
      </c>
    </row>
    <row r="2502" spans="2:14" ht="15" hidden="1">
      <c r="B2502" s="352"/>
      <c r="C2502" s="59"/>
      <c r="D2502" s="59"/>
      <c r="E2502" s="59"/>
      <c r="F2502" s="59"/>
      <c r="G2502" s="59"/>
      <c r="H2502" s="59"/>
      <c r="I2502" s="59"/>
      <c r="J2502" s="59"/>
      <c r="K2502" s="61"/>
      <c r="L2502" s="59"/>
      <c r="M2502" s="60"/>
      <c r="N2502" s="210" t="str">
        <f>IF(Tabela2[[#This Row],[Tipo]]="matriz",VLOOKUP(Tabela2[[#This Row],[N. de ordem]],Estatísticas!$A$66:$B$1048576,2,FALSE),"")</f>
        <v/>
      </c>
    </row>
    <row r="2503" spans="2:14" ht="15" hidden="1">
      <c r="B2503" s="352"/>
      <c r="C2503" s="59"/>
      <c r="D2503" s="59"/>
      <c r="E2503" s="59"/>
      <c r="F2503" s="59"/>
      <c r="G2503" s="59"/>
      <c r="H2503" s="59"/>
      <c r="I2503" s="59"/>
      <c r="J2503" s="59"/>
      <c r="K2503" s="61"/>
      <c r="L2503" s="59"/>
      <c r="M2503" s="60"/>
      <c r="N2503" s="210" t="str">
        <f>IF(Tabela2[[#This Row],[Tipo]]="matriz",VLOOKUP(Tabela2[[#This Row],[N. de ordem]],Estatísticas!$A$66:$B$1048576,2,FALSE),"")</f>
        <v/>
      </c>
    </row>
    <row r="2504" spans="2:14" ht="15" hidden="1">
      <c r="B2504" s="352"/>
      <c r="C2504" s="59"/>
      <c r="D2504" s="59"/>
      <c r="E2504" s="59"/>
      <c r="F2504" s="59"/>
      <c r="G2504" s="59"/>
      <c r="H2504" s="59"/>
      <c r="I2504" s="59"/>
      <c r="J2504" s="59"/>
      <c r="K2504" s="61"/>
      <c r="L2504" s="59"/>
      <c r="M2504" s="60"/>
      <c r="N2504" s="210" t="str">
        <f>IF(Tabela2[[#This Row],[Tipo]]="matriz",VLOOKUP(Tabela2[[#This Row],[N. de ordem]],Estatísticas!$A$66:$B$1048576,2,FALSE),"")</f>
        <v/>
      </c>
    </row>
    <row r="2505" spans="2:14" ht="15" hidden="1">
      <c r="B2505" s="352"/>
      <c r="C2505" s="59"/>
      <c r="D2505" s="59"/>
      <c r="E2505" s="59"/>
      <c r="F2505" s="59"/>
      <c r="G2505" s="59"/>
      <c r="H2505" s="59"/>
      <c r="I2505" s="59"/>
      <c r="J2505" s="59"/>
      <c r="K2505" s="61"/>
      <c r="L2505" s="59"/>
      <c r="M2505" s="60"/>
      <c r="N2505" s="210" t="str">
        <f>IF(Tabela2[[#This Row],[Tipo]]="matriz",VLOOKUP(Tabela2[[#This Row],[N. de ordem]],Estatísticas!$A$66:$B$1048576,2,FALSE),"")</f>
        <v/>
      </c>
    </row>
    <row r="2506" spans="2:14" ht="15" hidden="1">
      <c r="B2506" s="352"/>
      <c r="C2506" s="59"/>
      <c r="D2506" s="59"/>
      <c r="E2506" s="59"/>
      <c r="F2506" s="59"/>
      <c r="G2506" s="59"/>
      <c r="H2506" s="59"/>
      <c r="I2506" s="59"/>
      <c r="J2506" s="59"/>
      <c r="K2506" s="61"/>
      <c r="L2506" s="59"/>
      <c r="M2506" s="60"/>
      <c r="N2506" s="210" t="str">
        <f>IF(Tabela2[[#This Row],[Tipo]]="matriz",VLOOKUP(Tabela2[[#This Row],[N. de ordem]],Estatísticas!$A$66:$B$1048576,2,FALSE),"")</f>
        <v/>
      </c>
    </row>
    <row r="2507" spans="2:14" ht="15" hidden="1">
      <c r="B2507" s="352"/>
      <c r="C2507" s="59"/>
      <c r="D2507" s="59"/>
      <c r="E2507" s="59"/>
      <c r="F2507" s="59"/>
      <c r="G2507" s="59"/>
      <c r="H2507" s="59"/>
      <c r="I2507" s="59"/>
      <c r="J2507" s="59"/>
      <c r="K2507" s="61"/>
      <c r="L2507" s="59"/>
      <c r="M2507" s="60"/>
      <c r="N2507" s="210" t="str">
        <f>IF(Tabela2[[#This Row],[Tipo]]="matriz",VLOOKUP(Tabela2[[#This Row],[N. de ordem]],Estatísticas!$A$66:$B$1048576,2,FALSE),"")</f>
        <v/>
      </c>
    </row>
    <row r="2508" spans="2:14" ht="15" hidden="1">
      <c r="B2508" s="352"/>
      <c r="C2508" s="59"/>
      <c r="D2508" s="59"/>
      <c r="E2508" s="59"/>
      <c r="F2508" s="59"/>
      <c r="G2508" s="59"/>
      <c r="H2508" s="59"/>
      <c r="I2508" s="59"/>
      <c r="J2508" s="59"/>
      <c r="K2508" s="61"/>
      <c r="L2508" s="59"/>
      <c r="M2508" s="60"/>
      <c r="N2508" s="210" t="str">
        <f>IF(Tabela2[[#This Row],[Tipo]]="matriz",VLOOKUP(Tabela2[[#This Row],[N. de ordem]],Estatísticas!$A$66:$B$1048576,2,FALSE),"")</f>
        <v/>
      </c>
    </row>
    <row r="2509" spans="2:14" ht="15" hidden="1">
      <c r="B2509" s="352"/>
      <c r="C2509" s="59"/>
      <c r="D2509" s="59"/>
      <c r="E2509" s="59"/>
      <c r="F2509" s="59"/>
      <c r="G2509" s="59"/>
      <c r="H2509" s="59"/>
      <c r="I2509" s="59"/>
      <c r="J2509" s="59"/>
      <c r="K2509" s="61"/>
      <c r="L2509" s="59"/>
      <c r="M2509" s="60"/>
      <c r="N2509" s="210" t="str">
        <f>IF(Tabela2[[#This Row],[Tipo]]="matriz",VLOOKUP(Tabela2[[#This Row],[N. de ordem]],Estatísticas!$A$66:$B$1048576,2,FALSE),"")</f>
        <v/>
      </c>
    </row>
    <row r="2510" spans="2:14" ht="15" hidden="1">
      <c r="B2510" s="352"/>
      <c r="C2510" s="59"/>
      <c r="D2510" s="59"/>
      <c r="E2510" s="59"/>
      <c r="F2510" s="59"/>
      <c r="G2510" s="59"/>
      <c r="H2510" s="59"/>
      <c r="I2510" s="59"/>
      <c r="J2510" s="59"/>
      <c r="K2510" s="61"/>
      <c r="L2510" s="59"/>
      <c r="M2510" s="60"/>
      <c r="N2510" s="210" t="str">
        <f>IF(Tabela2[[#This Row],[Tipo]]="matriz",VLOOKUP(Tabela2[[#This Row],[N. de ordem]],Estatísticas!$A$66:$B$1048576,2,FALSE),"")</f>
        <v/>
      </c>
    </row>
    <row r="2511" spans="2:14" ht="15" hidden="1">
      <c r="B2511" s="352"/>
      <c r="C2511" s="59"/>
      <c r="D2511" s="59"/>
      <c r="E2511" s="59"/>
      <c r="F2511" s="59"/>
      <c r="G2511" s="59"/>
      <c r="H2511" s="59"/>
      <c r="I2511" s="59"/>
      <c r="J2511" s="59"/>
      <c r="K2511" s="61"/>
      <c r="L2511" s="59"/>
      <c r="M2511" s="60"/>
      <c r="N2511" s="210" t="str">
        <f>IF(Tabela2[[#This Row],[Tipo]]="matriz",VLOOKUP(Tabela2[[#This Row],[N. de ordem]],Estatísticas!$A$66:$B$1048576,2,FALSE),"")</f>
        <v/>
      </c>
    </row>
    <row r="2512" spans="2:14" ht="15" hidden="1">
      <c r="B2512" s="352"/>
      <c r="C2512" s="59"/>
      <c r="D2512" s="59"/>
      <c r="E2512" s="59"/>
      <c r="F2512" s="59"/>
      <c r="G2512" s="59"/>
      <c r="H2512" s="59"/>
      <c r="I2512" s="59"/>
      <c r="J2512" s="59"/>
      <c r="K2512" s="61"/>
      <c r="L2512" s="59"/>
      <c r="M2512" s="60"/>
      <c r="N2512" s="210" t="str">
        <f>IF(Tabela2[[#This Row],[Tipo]]="matriz",VLOOKUP(Tabela2[[#This Row],[N. de ordem]],Estatísticas!$A$66:$B$1048576,2,FALSE),"")</f>
        <v/>
      </c>
    </row>
    <row r="2513" spans="2:14" ht="15" hidden="1">
      <c r="B2513" s="352"/>
      <c r="C2513" s="59"/>
      <c r="D2513" s="59"/>
      <c r="E2513" s="59"/>
      <c r="F2513" s="59"/>
      <c r="G2513" s="59"/>
      <c r="H2513" s="59"/>
      <c r="I2513" s="59"/>
      <c r="J2513" s="59"/>
      <c r="K2513" s="61"/>
      <c r="L2513" s="59"/>
      <c r="M2513" s="60"/>
      <c r="N2513" s="210" t="str">
        <f>IF(Tabela2[[#This Row],[Tipo]]="matriz",VLOOKUP(Tabela2[[#This Row],[N. de ordem]],Estatísticas!$A$66:$B$1048576,2,FALSE),"")</f>
        <v/>
      </c>
    </row>
    <row r="2514" spans="2:14" ht="15" hidden="1">
      <c r="B2514" s="352"/>
      <c r="C2514" s="59"/>
      <c r="D2514" s="59"/>
      <c r="E2514" s="59"/>
      <c r="F2514" s="59"/>
      <c r="G2514" s="59"/>
      <c r="H2514" s="59"/>
      <c r="I2514" s="59"/>
      <c r="J2514" s="59"/>
      <c r="K2514" s="61"/>
      <c r="L2514" s="59"/>
      <c r="M2514" s="60"/>
      <c r="N2514" s="210" t="str">
        <f>IF(Tabela2[[#This Row],[Tipo]]="matriz",VLOOKUP(Tabela2[[#This Row],[N. de ordem]],Estatísticas!$A$66:$B$1048576,2,FALSE),"")</f>
        <v/>
      </c>
    </row>
    <row r="2515" spans="2:14" ht="15" hidden="1">
      <c r="B2515" s="352"/>
      <c r="C2515" s="59"/>
      <c r="D2515" s="59"/>
      <c r="E2515" s="59"/>
      <c r="F2515" s="59"/>
      <c r="G2515" s="59"/>
      <c r="H2515" s="59"/>
      <c r="I2515" s="59"/>
      <c r="J2515" s="59"/>
      <c r="K2515" s="61"/>
      <c r="L2515" s="59"/>
      <c r="M2515" s="60"/>
      <c r="N2515" s="210" t="str">
        <f>IF(Tabela2[[#This Row],[Tipo]]="matriz",VLOOKUP(Tabela2[[#This Row],[N. de ordem]],Estatísticas!$A$66:$B$1048576,2,FALSE),"")</f>
        <v/>
      </c>
    </row>
    <row r="2516" spans="2:14" ht="15" hidden="1">
      <c r="B2516" s="352"/>
      <c r="C2516" s="59"/>
      <c r="D2516" s="59"/>
      <c r="E2516" s="59"/>
      <c r="F2516" s="59"/>
      <c r="G2516" s="59"/>
      <c r="H2516" s="59"/>
      <c r="I2516" s="59"/>
      <c r="J2516" s="59"/>
      <c r="K2516" s="61"/>
      <c r="L2516" s="59"/>
      <c r="M2516" s="60"/>
      <c r="N2516" s="210" t="str">
        <f>IF(Tabela2[[#This Row],[Tipo]]="matriz",VLOOKUP(Tabela2[[#This Row],[N. de ordem]],Estatísticas!$A$66:$B$1048576,2,FALSE),"")</f>
        <v/>
      </c>
    </row>
    <row r="2517" spans="2:14" ht="15" hidden="1">
      <c r="B2517" s="352"/>
      <c r="C2517" s="59"/>
      <c r="D2517" s="59"/>
      <c r="E2517" s="59"/>
      <c r="F2517" s="59"/>
      <c r="G2517" s="59"/>
      <c r="H2517" s="59"/>
      <c r="I2517" s="59"/>
      <c r="J2517" s="59"/>
      <c r="K2517" s="61"/>
      <c r="L2517" s="59"/>
      <c r="M2517" s="60"/>
      <c r="N2517" s="210" t="str">
        <f>IF(Tabela2[[#This Row],[Tipo]]="matriz",VLOOKUP(Tabela2[[#This Row],[N. de ordem]],Estatísticas!$A$66:$B$1048576,2,FALSE),"")</f>
        <v/>
      </c>
    </row>
    <row r="2518" spans="2:14" ht="15" hidden="1">
      <c r="B2518" s="352"/>
      <c r="C2518" s="59"/>
      <c r="D2518" s="59"/>
      <c r="E2518" s="59"/>
      <c r="F2518" s="59"/>
      <c r="G2518" s="59"/>
      <c r="H2518" s="59"/>
      <c r="I2518" s="59"/>
      <c r="J2518" s="59"/>
      <c r="K2518" s="61"/>
      <c r="L2518" s="59"/>
      <c r="M2518" s="60"/>
      <c r="N2518" s="210" t="str">
        <f>IF(Tabela2[[#This Row],[Tipo]]="matriz",VLOOKUP(Tabela2[[#This Row],[N. de ordem]],Estatísticas!$A$66:$B$1048576,2,FALSE),"")</f>
        <v/>
      </c>
    </row>
    <row r="2519" spans="2:14" ht="15" hidden="1">
      <c r="B2519" s="352"/>
      <c r="C2519" s="59"/>
      <c r="D2519" s="59"/>
      <c r="E2519" s="59"/>
      <c r="F2519" s="59"/>
      <c r="G2519" s="59"/>
      <c r="H2519" s="59"/>
      <c r="I2519" s="59"/>
      <c r="J2519" s="59"/>
      <c r="K2519" s="61"/>
      <c r="L2519" s="59"/>
      <c r="M2519" s="60"/>
      <c r="N2519" s="210" t="str">
        <f>IF(Tabela2[[#This Row],[Tipo]]="matriz",VLOOKUP(Tabela2[[#This Row],[N. de ordem]],Estatísticas!$A$66:$B$1048576,2,FALSE),"")</f>
        <v/>
      </c>
    </row>
    <row r="2520" spans="2:14" ht="15" hidden="1">
      <c r="B2520" s="352"/>
      <c r="C2520" s="59"/>
      <c r="D2520" s="59"/>
      <c r="E2520" s="59"/>
      <c r="F2520" s="59"/>
      <c r="G2520" s="59"/>
      <c r="H2520" s="59"/>
      <c r="I2520" s="59"/>
      <c r="J2520" s="59"/>
      <c r="K2520" s="61"/>
      <c r="L2520" s="59"/>
      <c r="M2520" s="60"/>
      <c r="N2520" s="210" t="str">
        <f>IF(Tabela2[[#This Row],[Tipo]]="matriz",VLOOKUP(Tabela2[[#This Row],[N. de ordem]],Estatísticas!$A$66:$B$1048576,2,FALSE),"")</f>
        <v/>
      </c>
    </row>
    <row r="2521" spans="2:14" ht="15" hidden="1">
      <c r="B2521" s="352"/>
      <c r="C2521" s="59"/>
      <c r="D2521" s="59"/>
      <c r="E2521" s="59"/>
      <c r="F2521" s="59"/>
      <c r="G2521" s="59"/>
      <c r="H2521" s="59"/>
      <c r="I2521" s="59"/>
      <c r="J2521" s="59"/>
      <c r="K2521" s="61"/>
      <c r="L2521" s="59"/>
      <c r="M2521" s="60"/>
      <c r="N2521" s="210" t="str">
        <f>IF(Tabela2[[#This Row],[Tipo]]="matriz",VLOOKUP(Tabela2[[#This Row],[N. de ordem]],Estatísticas!$A$66:$B$1048576,2,FALSE),"")</f>
        <v/>
      </c>
    </row>
    <row r="2522" spans="2:14" ht="15" hidden="1">
      <c r="B2522" s="352"/>
      <c r="C2522" s="59"/>
      <c r="D2522" s="59"/>
      <c r="E2522" s="59"/>
      <c r="F2522" s="59"/>
      <c r="G2522" s="59"/>
      <c r="H2522" s="59"/>
      <c r="I2522" s="59"/>
      <c r="J2522" s="59"/>
      <c r="K2522" s="61"/>
      <c r="L2522" s="59"/>
      <c r="M2522" s="60"/>
      <c r="N2522" s="210" t="str">
        <f>IF(Tabela2[[#This Row],[Tipo]]="matriz",VLOOKUP(Tabela2[[#This Row],[N. de ordem]],Estatísticas!$A$66:$B$1048576,2,FALSE),"")</f>
        <v/>
      </c>
    </row>
    <row r="2523" spans="2:14" ht="15" hidden="1">
      <c r="B2523" s="352"/>
      <c r="C2523" s="59"/>
      <c r="D2523" s="59"/>
      <c r="E2523" s="59"/>
      <c r="F2523" s="59"/>
      <c r="G2523" s="59"/>
      <c r="H2523" s="59"/>
      <c r="I2523" s="59"/>
      <c r="J2523" s="59"/>
      <c r="K2523" s="61"/>
      <c r="L2523" s="59"/>
      <c r="M2523" s="60"/>
      <c r="N2523" s="210" t="str">
        <f>IF(Tabela2[[#This Row],[Tipo]]="matriz",VLOOKUP(Tabela2[[#This Row],[N. de ordem]],Estatísticas!$A$66:$B$1048576,2,FALSE),"")</f>
        <v/>
      </c>
    </row>
    <row r="2524" spans="2:14" ht="15" hidden="1">
      <c r="B2524" s="352"/>
      <c r="C2524" s="59"/>
      <c r="D2524" s="59"/>
      <c r="E2524" s="59"/>
      <c r="F2524" s="59"/>
      <c r="G2524" s="59"/>
      <c r="H2524" s="59"/>
      <c r="I2524" s="59"/>
      <c r="J2524" s="59"/>
      <c r="K2524" s="61"/>
      <c r="L2524" s="59"/>
      <c r="M2524" s="60"/>
      <c r="N2524" s="210" t="str">
        <f>IF(Tabela2[[#This Row],[Tipo]]="matriz",VLOOKUP(Tabela2[[#This Row],[N. de ordem]],Estatísticas!$A$66:$B$1048576,2,FALSE),"")</f>
        <v/>
      </c>
    </row>
    <row r="2525" spans="2:14" ht="15" hidden="1">
      <c r="B2525" s="352"/>
      <c r="C2525" s="59"/>
      <c r="D2525" s="59"/>
      <c r="E2525" s="59"/>
      <c r="F2525" s="59"/>
      <c r="G2525" s="59"/>
      <c r="H2525" s="59"/>
      <c r="I2525" s="59"/>
      <c r="J2525" s="59"/>
      <c r="K2525" s="61"/>
      <c r="L2525" s="59"/>
      <c r="M2525" s="60"/>
      <c r="N2525" s="210" t="str">
        <f>IF(Tabela2[[#This Row],[Tipo]]="matriz",VLOOKUP(Tabela2[[#This Row],[N. de ordem]],Estatísticas!$A$66:$B$1048576,2,FALSE),"")</f>
        <v/>
      </c>
    </row>
    <row r="2526" spans="2:14" ht="15" hidden="1">
      <c r="B2526" s="352"/>
      <c r="C2526" s="59"/>
      <c r="D2526" s="59"/>
      <c r="E2526" s="59"/>
      <c r="F2526" s="59"/>
      <c r="G2526" s="59"/>
      <c r="H2526" s="59"/>
      <c r="I2526" s="59"/>
      <c r="J2526" s="59"/>
      <c r="K2526" s="61"/>
      <c r="L2526" s="59"/>
      <c r="M2526" s="60"/>
      <c r="N2526" s="210" t="str">
        <f>IF(Tabela2[[#This Row],[Tipo]]="matriz",VLOOKUP(Tabela2[[#This Row],[N. de ordem]],Estatísticas!$A$66:$B$1048576,2,FALSE),"")</f>
        <v/>
      </c>
    </row>
    <row r="2527" spans="2:14" ht="15" hidden="1">
      <c r="B2527" s="352"/>
      <c r="C2527" s="59"/>
      <c r="D2527" s="59"/>
      <c r="E2527" s="59"/>
      <c r="F2527" s="59"/>
      <c r="G2527" s="59"/>
      <c r="H2527" s="59"/>
      <c r="I2527" s="59"/>
      <c r="J2527" s="59"/>
      <c r="K2527" s="61"/>
      <c r="L2527" s="59"/>
      <c r="M2527" s="60"/>
      <c r="N2527" s="210" t="str">
        <f>IF(Tabela2[[#This Row],[Tipo]]="matriz",VLOOKUP(Tabela2[[#This Row],[N. de ordem]],Estatísticas!$A$66:$B$1048576,2,FALSE),"")</f>
        <v/>
      </c>
    </row>
    <row r="2528" spans="2:14" ht="15" hidden="1">
      <c r="B2528" s="352"/>
      <c r="C2528" s="59"/>
      <c r="D2528" s="59"/>
      <c r="E2528" s="59"/>
      <c r="F2528" s="59"/>
      <c r="G2528" s="59"/>
      <c r="H2528" s="59"/>
      <c r="I2528" s="59"/>
      <c r="J2528" s="59"/>
      <c r="K2528" s="61"/>
      <c r="L2528" s="59"/>
      <c r="M2528" s="60"/>
      <c r="N2528" s="210" t="str">
        <f>IF(Tabela2[[#This Row],[Tipo]]="matriz",VLOOKUP(Tabela2[[#This Row],[N. de ordem]],Estatísticas!$A$66:$B$1048576,2,FALSE),"")</f>
        <v/>
      </c>
    </row>
    <row r="2529" spans="2:14" ht="15" hidden="1">
      <c r="B2529" s="352"/>
      <c r="C2529" s="59"/>
      <c r="D2529" s="59"/>
      <c r="E2529" s="59"/>
      <c r="F2529" s="59"/>
      <c r="G2529" s="59"/>
      <c r="H2529" s="59"/>
      <c r="I2529" s="59"/>
      <c r="J2529" s="59"/>
      <c r="K2529" s="61"/>
      <c r="L2529" s="59"/>
      <c r="M2529" s="60"/>
      <c r="N2529" s="210" t="str">
        <f>IF(Tabela2[[#This Row],[Tipo]]="matriz",VLOOKUP(Tabela2[[#This Row],[N. de ordem]],Estatísticas!$A$66:$B$1048576,2,FALSE),"")</f>
        <v/>
      </c>
    </row>
    <row r="2530" spans="2:14" ht="15" hidden="1">
      <c r="B2530" s="352"/>
      <c r="C2530" s="59"/>
      <c r="D2530" s="59"/>
      <c r="E2530" s="59"/>
      <c r="F2530" s="59"/>
      <c r="G2530" s="59"/>
      <c r="H2530" s="59"/>
      <c r="I2530" s="59"/>
      <c r="J2530" s="59"/>
      <c r="K2530" s="61"/>
      <c r="L2530" s="59"/>
      <c r="M2530" s="60"/>
      <c r="N2530" s="210" t="str">
        <f>IF(Tabela2[[#This Row],[Tipo]]="matriz",VLOOKUP(Tabela2[[#This Row],[N. de ordem]],Estatísticas!$A$66:$B$1048576,2,FALSE),"")</f>
        <v/>
      </c>
    </row>
    <row r="2531" spans="2:14" ht="15" hidden="1">
      <c r="B2531" s="352"/>
      <c r="C2531" s="59"/>
      <c r="D2531" s="59"/>
      <c r="E2531" s="59"/>
      <c r="F2531" s="59"/>
      <c r="G2531" s="59"/>
      <c r="H2531" s="59"/>
      <c r="I2531" s="59"/>
      <c r="J2531" s="59"/>
      <c r="K2531" s="61"/>
      <c r="L2531" s="59"/>
      <c r="M2531" s="60"/>
      <c r="N2531" s="210" t="str">
        <f>IF(Tabela2[[#This Row],[Tipo]]="matriz",VLOOKUP(Tabela2[[#This Row],[N. de ordem]],Estatísticas!$A$66:$B$1048576,2,FALSE),"")</f>
        <v/>
      </c>
    </row>
    <row r="2532" spans="2:14" ht="15" hidden="1">
      <c r="B2532" s="352"/>
      <c r="C2532" s="59"/>
      <c r="D2532" s="59"/>
      <c r="E2532" s="59"/>
      <c r="F2532" s="59"/>
      <c r="G2532" s="59"/>
      <c r="H2532" s="59"/>
      <c r="I2532" s="59"/>
      <c r="J2532" s="59"/>
      <c r="K2532" s="61"/>
      <c r="L2532" s="59"/>
      <c r="M2532" s="60"/>
      <c r="N2532" s="210" t="str">
        <f>IF(Tabela2[[#This Row],[Tipo]]="matriz",VLOOKUP(Tabela2[[#This Row],[N. de ordem]],Estatísticas!$A$66:$B$1048576,2,FALSE),"")</f>
        <v/>
      </c>
    </row>
    <row r="2533" spans="2:14" ht="15" hidden="1">
      <c r="B2533" s="352"/>
      <c r="C2533" s="59"/>
      <c r="D2533" s="59"/>
      <c r="E2533" s="59"/>
      <c r="F2533" s="59"/>
      <c r="G2533" s="59"/>
      <c r="H2533" s="59"/>
      <c r="I2533" s="59"/>
      <c r="J2533" s="59"/>
      <c r="K2533" s="61"/>
      <c r="L2533" s="59"/>
      <c r="M2533" s="60"/>
      <c r="N2533" s="210" t="str">
        <f>IF(Tabela2[[#This Row],[Tipo]]="matriz",VLOOKUP(Tabela2[[#This Row],[N. de ordem]],Estatísticas!$A$66:$B$1048576,2,FALSE),"")</f>
        <v/>
      </c>
    </row>
    <row r="2534" spans="2:14" ht="15" hidden="1">
      <c r="B2534" s="352"/>
      <c r="C2534" s="59"/>
      <c r="D2534" s="59"/>
      <c r="E2534" s="59"/>
      <c r="F2534" s="59"/>
      <c r="G2534" s="59"/>
      <c r="H2534" s="59"/>
      <c r="I2534" s="59"/>
      <c r="J2534" s="59"/>
      <c r="K2534" s="61"/>
      <c r="L2534" s="59"/>
      <c r="M2534" s="60"/>
      <c r="N2534" s="210" t="str">
        <f>IF(Tabela2[[#This Row],[Tipo]]="matriz",VLOOKUP(Tabela2[[#This Row],[N. de ordem]],Estatísticas!$A$66:$B$1048576,2,FALSE),"")</f>
        <v/>
      </c>
    </row>
    <row r="2535" spans="2:14" ht="15" hidden="1">
      <c r="B2535" s="352"/>
      <c r="C2535" s="59"/>
      <c r="D2535" s="59"/>
      <c r="E2535" s="59"/>
      <c r="F2535" s="59"/>
      <c r="G2535" s="59"/>
      <c r="H2535" s="59"/>
      <c r="I2535" s="59"/>
      <c r="J2535" s="59"/>
      <c r="K2535" s="61"/>
      <c r="L2535" s="59"/>
      <c r="M2535" s="60"/>
      <c r="N2535" s="210" t="str">
        <f>IF(Tabela2[[#This Row],[Tipo]]="matriz",VLOOKUP(Tabela2[[#This Row],[N. de ordem]],Estatísticas!$A$66:$B$1048576,2,FALSE),"")</f>
        <v/>
      </c>
    </row>
    <row r="2536" spans="2:14" ht="15" hidden="1">
      <c r="B2536" s="352"/>
      <c r="C2536" s="59"/>
      <c r="D2536" s="59"/>
      <c r="E2536" s="59"/>
      <c r="F2536" s="59"/>
      <c r="G2536" s="59"/>
      <c r="H2536" s="59"/>
      <c r="I2536" s="59"/>
      <c r="J2536" s="59"/>
      <c r="K2536" s="61"/>
      <c r="L2536" s="59"/>
      <c r="M2536" s="60"/>
      <c r="N2536" s="210" t="str">
        <f>IF(Tabela2[[#This Row],[Tipo]]="matriz",VLOOKUP(Tabela2[[#This Row],[N. de ordem]],Estatísticas!$A$66:$B$1048576,2,FALSE),"")</f>
        <v/>
      </c>
    </row>
    <row r="2537" spans="2:14" ht="15" hidden="1">
      <c r="B2537" s="352"/>
      <c r="C2537" s="59"/>
      <c r="D2537" s="59"/>
      <c r="E2537" s="59"/>
      <c r="F2537" s="59"/>
      <c r="G2537" s="59"/>
      <c r="H2537" s="59"/>
      <c r="I2537" s="59"/>
      <c r="J2537" s="59"/>
      <c r="K2537" s="61"/>
      <c r="L2537" s="59"/>
      <c r="M2537" s="60"/>
      <c r="N2537" s="210" t="str">
        <f>IF(Tabela2[[#This Row],[Tipo]]="matriz",VLOOKUP(Tabela2[[#This Row],[N. de ordem]],Estatísticas!$A$66:$B$1048576,2,FALSE),"")</f>
        <v/>
      </c>
    </row>
    <row r="2538" spans="2:14" ht="15" hidden="1">
      <c r="B2538" s="352"/>
      <c r="C2538" s="59"/>
      <c r="D2538" s="59"/>
      <c r="E2538" s="59"/>
      <c r="F2538" s="59"/>
      <c r="G2538" s="59"/>
      <c r="H2538" s="59"/>
      <c r="I2538" s="59"/>
      <c r="J2538" s="59"/>
      <c r="K2538" s="61"/>
      <c r="L2538" s="59"/>
      <c r="M2538" s="60"/>
      <c r="N2538" s="210" t="str">
        <f>IF(Tabela2[[#This Row],[Tipo]]="matriz",VLOOKUP(Tabela2[[#This Row],[N. de ordem]],Estatísticas!$A$66:$B$1048576,2,FALSE),"")</f>
        <v/>
      </c>
    </row>
    <row r="2539" spans="2:14" ht="15" hidden="1">
      <c r="B2539" s="352"/>
      <c r="C2539" s="59"/>
      <c r="D2539" s="59"/>
      <c r="E2539" s="59"/>
      <c r="F2539" s="59"/>
      <c r="G2539" s="59"/>
      <c r="H2539" s="59"/>
      <c r="I2539" s="59"/>
      <c r="J2539" s="59"/>
      <c r="K2539" s="61"/>
      <c r="L2539" s="59"/>
      <c r="M2539" s="60"/>
      <c r="N2539" s="210" t="str">
        <f>IF(Tabela2[[#This Row],[Tipo]]="matriz",VLOOKUP(Tabela2[[#This Row],[N. de ordem]],Estatísticas!$A$66:$B$1048576,2,FALSE),"")</f>
        <v/>
      </c>
    </row>
    <row r="2540" spans="2:14" ht="15" hidden="1">
      <c r="B2540" s="352"/>
      <c r="C2540" s="59"/>
      <c r="D2540" s="59"/>
      <c r="E2540" s="59"/>
      <c r="F2540" s="59"/>
      <c r="G2540" s="59"/>
      <c r="H2540" s="59"/>
      <c r="I2540" s="59"/>
      <c r="J2540" s="59"/>
      <c r="K2540" s="61"/>
      <c r="L2540" s="59"/>
      <c r="M2540" s="60"/>
      <c r="N2540" s="210" t="str">
        <f>IF(Tabela2[[#This Row],[Tipo]]="matriz",VLOOKUP(Tabela2[[#This Row],[N. de ordem]],Estatísticas!$A$66:$B$1048576,2,FALSE),"")</f>
        <v/>
      </c>
    </row>
    <row r="2541" spans="2:14" ht="15" hidden="1">
      <c r="B2541" s="352"/>
      <c r="C2541" s="59"/>
      <c r="D2541" s="59"/>
      <c r="E2541" s="59"/>
      <c r="F2541" s="59"/>
      <c r="G2541" s="59"/>
      <c r="H2541" s="59"/>
      <c r="I2541" s="59"/>
      <c r="J2541" s="59"/>
      <c r="K2541" s="61"/>
      <c r="L2541" s="59"/>
      <c r="M2541" s="60"/>
      <c r="N2541" s="210" t="str">
        <f>IF(Tabela2[[#This Row],[Tipo]]="matriz",VLOOKUP(Tabela2[[#This Row],[N. de ordem]],Estatísticas!$A$66:$B$1048576,2,FALSE),"")</f>
        <v/>
      </c>
    </row>
    <row r="2542" spans="2:14" ht="15" hidden="1">
      <c r="B2542" s="352"/>
      <c r="C2542" s="59"/>
      <c r="D2542" s="59"/>
      <c r="E2542" s="59"/>
      <c r="F2542" s="59"/>
      <c r="G2542" s="59"/>
      <c r="H2542" s="59"/>
      <c r="I2542" s="59"/>
      <c r="J2542" s="59"/>
      <c r="K2542" s="61"/>
      <c r="L2542" s="59"/>
      <c r="M2542" s="60"/>
      <c r="N2542" s="210" t="str">
        <f>IF(Tabela2[[#This Row],[Tipo]]="matriz",VLOOKUP(Tabela2[[#This Row],[N. de ordem]],Estatísticas!$A$66:$B$1048576,2,FALSE),"")</f>
        <v/>
      </c>
    </row>
    <row r="2543" spans="2:14" ht="15" hidden="1">
      <c r="B2543" s="352"/>
      <c r="C2543" s="59"/>
      <c r="D2543" s="59"/>
      <c r="E2543" s="59"/>
      <c r="F2543" s="59"/>
      <c r="G2543" s="59"/>
      <c r="H2543" s="59"/>
      <c r="I2543" s="59"/>
      <c r="J2543" s="59"/>
      <c r="K2543" s="61"/>
      <c r="L2543" s="59"/>
      <c r="M2543" s="60"/>
      <c r="N2543" s="210" t="str">
        <f>IF(Tabela2[[#This Row],[Tipo]]="matriz",VLOOKUP(Tabela2[[#This Row],[N. de ordem]],Estatísticas!$A$66:$B$1048576,2,FALSE),"")</f>
        <v/>
      </c>
    </row>
    <row r="2544" spans="2:14" ht="15" hidden="1">
      <c r="B2544" s="352"/>
      <c r="C2544" s="59"/>
      <c r="D2544" s="59"/>
      <c r="E2544" s="59"/>
      <c r="F2544" s="59"/>
      <c r="G2544" s="59"/>
      <c r="H2544" s="59"/>
      <c r="I2544" s="59"/>
      <c r="J2544" s="59"/>
      <c r="K2544" s="61"/>
      <c r="L2544" s="59"/>
      <c r="M2544" s="60"/>
      <c r="N2544" s="210" t="str">
        <f>IF(Tabela2[[#This Row],[Tipo]]="matriz",VLOOKUP(Tabela2[[#This Row],[N. de ordem]],Estatísticas!$A$66:$B$1048576,2,FALSE),"")</f>
        <v/>
      </c>
    </row>
    <row r="2545" spans="2:14" ht="15" hidden="1">
      <c r="B2545" s="352"/>
      <c r="C2545" s="59"/>
      <c r="D2545" s="59"/>
      <c r="E2545" s="59"/>
      <c r="F2545" s="59"/>
      <c r="G2545" s="59"/>
      <c r="H2545" s="59"/>
      <c r="I2545" s="59"/>
      <c r="J2545" s="59"/>
      <c r="K2545" s="61"/>
      <c r="L2545" s="59"/>
      <c r="M2545" s="60"/>
      <c r="N2545" s="210" t="str">
        <f>IF(Tabela2[[#This Row],[Tipo]]="matriz",VLOOKUP(Tabela2[[#This Row],[N. de ordem]],Estatísticas!$A$66:$B$1048576,2,FALSE),"")</f>
        <v/>
      </c>
    </row>
    <row r="2546" spans="2:14" ht="15" hidden="1">
      <c r="B2546" s="352"/>
      <c r="C2546" s="59"/>
      <c r="D2546" s="59"/>
      <c r="E2546" s="59"/>
      <c r="F2546" s="59"/>
      <c r="G2546" s="59"/>
      <c r="H2546" s="59"/>
      <c r="I2546" s="59"/>
      <c r="J2546" s="59"/>
      <c r="K2546" s="61"/>
      <c r="L2546" s="59"/>
      <c r="M2546" s="60"/>
      <c r="N2546" s="210" t="str">
        <f>IF(Tabela2[[#This Row],[Tipo]]="matriz",VLOOKUP(Tabela2[[#This Row],[N. de ordem]],Estatísticas!$A$66:$B$1048576,2,FALSE),"")</f>
        <v/>
      </c>
    </row>
    <row r="2547" spans="2:14" ht="15" hidden="1">
      <c r="B2547" s="352"/>
      <c r="C2547" s="59"/>
      <c r="D2547" s="59"/>
      <c r="E2547" s="59"/>
      <c r="F2547" s="59"/>
      <c r="G2547" s="59"/>
      <c r="H2547" s="59"/>
      <c r="I2547" s="59"/>
      <c r="J2547" s="59"/>
      <c r="K2547" s="61"/>
      <c r="L2547" s="59"/>
      <c r="M2547" s="60"/>
      <c r="N2547" s="210" t="str">
        <f>IF(Tabela2[[#This Row],[Tipo]]="matriz",VLOOKUP(Tabela2[[#This Row],[N. de ordem]],Estatísticas!$A$66:$B$1048576,2,FALSE),"")</f>
        <v/>
      </c>
    </row>
    <row r="2548" spans="2:14" ht="15" hidden="1">
      <c r="B2548" s="352"/>
      <c r="C2548" s="59"/>
      <c r="D2548" s="59"/>
      <c r="E2548" s="59"/>
      <c r="F2548" s="59"/>
      <c r="G2548" s="59"/>
      <c r="H2548" s="59"/>
      <c r="I2548" s="59"/>
      <c r="J2548" s="59"/>
      <c r="K2548" s="61"/>
      <c r="L2548" s="59"/>
      <c r="M2548" s="60"/>
      <c r="N2548" s="210" t="str">
        <f>IF(Tabela2[[#This Row],[Tipo]]="matriz",VLOOKUP(Tabela2[[#This Row],[N. de ordem]],Estatísticas!$A$66:$B$1048576,2,FALSE),"")</f>
        <v/>
      </c>
    </row>
    <row r="2549" spans="2:14" ht="15" hidden="1">
      <c r="B2549" s="352"/>
      <c r="C2549" s="59"/>
      <c r="D2549" s="59"/>
      <c r="E2549" s="59"/>
      <c r="F2549" s="59"/>
      <c r="G2549" s="59"/>
      <c r="H2549" s="59"/>
      <c r="I2549" s="59"/>
      <c r="J2549" s="59"/>
      <c r="K2549" s="61"/>
      <c r="L2549" s="59"/>
      <c r="M2549" s="60"/>
      <c r="N2549" s="210" t="str">
        <f>IF(Tabela2[[#This Row],[Tipo]]="matriz",VLOOKUP(Tabela2[[#This Row],[N. de ordem]],Estatísticas!$A$66:$B$1048576,2,FALSE),"")</f>
        <v/>
      </c>
    </row>
    <row r="2550" spans="2:14" ht="15" hidden="1">
      <c r="B2550" s="352"/>
      <c r="C2550" s="59"/>
      <c r="D2550" s="59"/>
      <c r="E2550" s="59"/>
      <c r="F2550" s="59"/>
      <c r="G2550" s="59"/>
      <c r="H2550" s="59"/>
      <c r="I2550" s="59"/>
      <c r="J2550" s="59"/>
      <c r="K2550" s="61"/>
      <c r="L2550" s="59"/>
      <c r="M2550" s="60"/>
      <c r="N2550" s="210" t="str">
        <f>IF(Tabela2[[#This Row],[Tipo]]="matriz",VLOOKUP(Tabela2[[#This Row],[N. de ordem]],Estatísticas!$A$66:$B$1048576,2,FALSE),"")</f>
        <v/>
      </c>
    </row>
    <row r="2551" spans="2:14" ht="15" hidden="1">
      <c r="B2551" s="352"/>
      <c r="C2551" s="59"/>
      <c r="D2551" s="59"/>
      <c r="E2551" s="59"/>
      <c r="F2551" s="59"/>
      <c r="G2551" s="59"/>
      <c r="H2551" s="59"/>
      <c r="I2551" s="59"/>
      <c r="J2551" s="59"/>
      <c r="K2551" s="61"/>
      <c r="L2551" s="59"/>
      <c r="M2551" s="60"/>
      <c r="N2551" s="210" t="str">
        <f>IF(Tabela2[[#This Row],[Tipo]]="matriz",VLOOKUP(Tabela2[[#This Row],[N. de ordem]],Estatísticas!$A$66:$B$1048576,2,FALSE),"")</f>
        <v/>
      </c>
    </row>
    <row r="2552" spans="2:14" ht="15" hidden="1">
      <c r="B2552" s="352"/>
      <c r="C2552" s="59"/>
      <c r="D2552" s="59"/>
      <c r="E2552" s="59"/>
      <c r="F2552" s="59"/>
      <c r="G2552" s="59"/>
      <c r="H2552" s="59"/>
      <c r="I2552" s="59"/>
      <c r="J2552" s="59"/>
      <c r="K2552" s="61"/>
      <c r="L2552" s="59"/>
      <c r="M2552" s="60"/>
      <c r="N2552" s="210" t="str">
        <f>IF(Tabela2[[#This Row],[Tipo]]="matriz",VLOOKUP(Tabela2[[#This Row],[N. de ordem]],Estatísticas!$A$66:$B$1048576,2,FALSE),"")</f>
        <v/>
      </c>
    </row>
    <row r="2553" spans="2:14" ht="15" hidden="1">
      <c r="B2553" s="352"/>
      <c r="C2553" s="59"/>
      <c r="D2553" s="59"/>
      <c r="E2553" s="59"/>
      <c r="F2553" s="59"/>
      <c r="G2553" s="59"/>
      <c r="H2553" s="59"/>
      <c r="I2553" s="59"/>
      <c r="J2553" s="59"/>
      <c r="K2553" s="61"/>
      <c r="L2553" s="59"/>
      <c r="M2553" s="60"/>
      <c r="N2553" s="210" t="str">
        <f>IF(Tabela2[[#This Row],[Tipo]]="matriz",VLOOKUP(Tabela2[[#This Row],[N. de ordem]],Estatísticas!$A$66:$B$1048576,2,FALSE),"")</f>
        <v/>
      </c>
    </row>
    <row r="2554" spans="2:14" ht="15" hidden="1">
      <c r="B2554" s="352"/>
      <c r="C2554" s="59"/>
      <c r="D2554" s="59"/>
      <c r="E2554" s="59"/>
      <c r="F2554" s="59"/>
      <c r="G2554" s="59"/>
      <c r="H2554" s="59"/>
      <c r="I2554" s="59"/>
      <c r="J2554" s="59"/>
      <c r="K2554" s="61"/>
      <c r="L2554" s="59"/>
      <c r="M2554" s="60"/>
      <c r="N2554" s="210" t="str">
        <f>IF(Tabela2[[#This Row],[Tipo]]="matriz",VLOOKUP(Tabela2[[#This Row],[N. de ordem]],Estatísticas!$A$66:$B$1048576,2,FALSE),"")</f>
        <v/>
      </c>
    </row>
    <row r="2555" spans="2:14" ht="15" hidden="1">
      <c r="B2555" s="352"/>
      <c r="C2555" s="59"/>
      <c r="D2555" s="59"/>
      <c r="E2555" s="59"/>
      <c r="F2555" s="59"/>
      <c r="G2555" s="59"/>
      <c r="H2555" s="59"/>
      <c r="I2555" s="59"/>
      <c r="J2555" s="59"/>
      <c r="K2555" s="61"/>
      <c r="L2555" s="59"/>
      <c r="M2555" s="60"/>
      <c r="N2555" s="210" t="str">
        <f>IF(Tabela2[[#This Row],[Tipo]]="matriz",VLOOKUP(Tabela2[[#This Row],[N. de ordem]],Estatísticas!$A$66:$B$1048576,2,FALSE),"")</f>
        <v/>
      </c>
    </row>
    <row r="2556" spans="2:14" ht="15" hidden="1">
      <c r="B2556" s="352"/>
      <c r="C2556" s="59"/>
      <c r="D2556" s="59"/>
      <c r="E2556" s="59"/>
      <c r="F2556" s="59"/>
      <c r="G2556" s="59"/>
      <c r="H2556" s="59"/>
      <c r="I2556" s="59"/>
      <c r="J2556" s="59"/>
      <c r="K2556" s="61"/>
      <c r="L2556" s="59"/>
      <c r="M2556" s="60"/>
      <c r="N2556" s="210" t="str">
        <f>IF(Tabela2[[#This Row],[Tipo]]="matriz",VLOOKUP(Tabela2[[#This Row],[N. de ordem]],Estatísticas!$A$66:$B$1048576,2,FALSE),"")</f>
        <v/>
      </c>
    </row>
    <row r="2557" spans="2:14" ht="15" hidden="1">
      <c r="B2557" s="352"/>
      <c r="C2557" s="59"/>
      <c r="D2557" s="59"/>
      <c r="E2557" s="59"/>
      <c r="F2557" s="59"/>
      <c r="G2557" s="59"/>
      <c r="H2557" s="59"/>
      <c r="I2557" s="59"/>
      <c r="J2557" s="59"/>
      <c r="K2557" s="61"/>
      <c r="L2557" s="59"/>
      <c r="M2557" s="60"/>
      <c r="N2557" s="210" t="str">
        <f>IF(Tabela2[[#This Row],[Tipo]]="matriz",VLOOKUP(Tabela2[[#This Row],[N. de ordem]],Estatísticas!$A$66:$B$1048576,2,FALSE),"")</f>
        <v/>
      </c>
    </row>
    <row r="2558" spans="2:14" ht="15" hidden="1">
      <c r="B2558" s="352"/>
      <c r="C2558" s="59"/>
      <c r="D2558" s="59"/>
      <c r="E2558" s="59"/>
      <c r="F2558" s="59"/>
      <c r="G2558" s="59"/>
      <c r="H2558" s="59"/>
      <c r="I2558" s="59"/>
      <c r="J2558" s="59"/>
      <c r="K2558" s="61"/>
      <c r="L2558" s="59"/>
      <c r="M2558" s="60"/>
      <c r="N2558" s="210" t="str">
        <f>IF(Tabela2[[#This Row],[Tipo]]="matriz",VLOOKUP(Tabela2[[#This Row],[N. de ordem]],Estatísticas!$A$66:$B$1048576,2,FALSE),"")</f>
        <v/>
      </c>
    </row>
    <row r="2559" spans="2:14" ht="15" hidden="1">
      <c r="B2559" s="352"/>
      <c r="C2559" s="59"/>
      <c r="D2559" s="59"/>
      <c r="E2559" s="59"/>
      <c r="F2559" s="59"/>
      <c r="G2559" s="59"/>
      <c r="H2559" s="59"/>
      <c r="I2559" s="59"/>
      <c r="J2559" s="59"/>
      <c r="K2559" s="61"/>
      <c r="L2559" s="59"/>
      <c r="M2559" s="60"/>
      <c r="N2559" s="210" t="str">
        <f>IF(Tabela2[[#This Row],[Tipo]]="matriz",VLOOKUP(Tabela2[[#This Row],[N. de ordem]],Estatísticas!$A$66:$B$1048576,2,FALSE),"")</f>
        <v/>
      </c>
    </row>
    <row r="2560" spans="2:14" ht="15" hidden="1">
      <c r="B2560" s="352"/>
      <c r="C2560" s="59"/>
      <c r="D2560" s="59"/>
      <c r="E2560" s="59"/>
      <c r="F2560" s="59"/>
      <c r="G2560" s="59"/>
      <c r="H2560" s="59"/>
      <c r="I2560" s="59"/>
      <c r="J2560" s="59"/>
      <c r="K2560" s="61"/>
      <c r="L2560" s="59"/>
      <c r="M2560" s="60"/>
      <c r="N2560" s="210" t="str">
        <f>IF(Tabela2[[#This Row],[Tipo]]="matriz",VLOOKUP(Tabela2[[#This Row],[N. de ordem]],Estatísticas!$A$66:$B$1048576,2,FALSE),"")</f>
        <v/>
      </c>
    </row>
    <row r="2561" spans="2:14" ht="15" hidden="1">
      <c r="B2561" s="352"/>
      <c r="C2561" s="59"/>
      <c r="D2561" s="59"/>
      <c r="E2561" s="59"/>
      <c r="F2561" s="59"/>
      <c r="G2561" s="59"/>
      <c r="H2561" s="59"/>
      <c r="I2561" s="59"/>
      <c r="J2561" s="59"/>
      <c r="K2561" s="61"/>
      <c r="L2561" s="59"/>
      <c r="M2561" s="60"/>
      <c r="N2561" s="210" t="str">
        <f>IF(Tabela2[[#This Row],[Tipo]]="matriz",VLOOKUP(Tabela2[[#This Row],[N. de ordem]],Estatísticas!$A$66:$B$1048576,2,FALSE),"")</f>
        <v/>
      </c>
    </row>
    <row r="2562" spans="2:14" ht="15" hidden="1">
      <c r="B2562" s="352"/>
      <c r="C2562" s="59"/>
      <c r="D2562" s="59"/>
      <c r="E2562" s="59"/>
      <c r="F2562" s="59"/>
      <c r="G2562" s="59"/>
      <c r="H2562" s="59"/>
      <c r="I2562" s="59"/>
      <c r="J2562" s="59"/>
      <c r="K2562" s="61"/>
      <c r="L2562" s="59"/>
      <c r="M2562" s="60"/>
      <c r="N2562" s="210" t="str">
        <f>IF(Tabela2[[#This Row],[Tipo]]="matriz",VLOOKUP(Tabela2[[#This Row],[N. de ordem]],Estatísticas!$A$66:$B$1048576,2,FALSE),"")</f>
        <v/>
      </c>
    </row>
    <row r="2563" spans="2:14" ht="15" hidden="1">
      <c r="B2563" s="352"/>
      <c r="C2563" s="59"/>
      <c r="D2563" s="59"/>
      <c r="E2563" s="59"/>
      <c r="F2563" s="59"/>
      <c r="G2563" s="59"/>
      <c r="H2563" s="59"/>
      <c r="I2563" s="59"/>
      <c r="J2563" s="59"/>
      <c r="K2563" s="61"/>
      <c r="L2563" s="59"/>
      <c r="M2563" s="60"/>
      <c r="N2563" s="210" t="str">
        <f>IF(Tabela2[[#This Row],[Tipo]]="matriz",VLOOKUP(Tabela2[[#This Row],[N. de ordem]],Estatísticas!$A$66:$B$1048576,2,FALSE),"")</f>
        <v/>
      </c>
    </row>
    <row r="2564" spans="2:14" ht="15" hidden="1">
      <c r="B2564" s="352"/>
      <c r="C2564" s="59"/>
      <c r="D2564" s="59"/>
      <c r="E2564" s="59"/>
      <c r="F2564" s="59"/>
      <c r="G2564" s="59"/>
      <c r="H2564" s="59"/>
      <c r="I2564" s="59"/>
      <c r="J2564" s="59"/>
      <c r="K2564" s="61"/>
      <c r="L2564" s="59"/>
      <c r="M2564" s="60"/>
      <c r="N2564" s="210" t="str">
        <f>IF(Tabela2[[#This Row],[Tipo]]="matriz",VLOOKUP(Tabela2[[#This Row],[N. de ordem]],Estatísticas!$A$66:$B$1048576,2,FALSE),"")</f>
        <v/>
      </c>
    </row>
    <row r="2565" spans="2:14" ht="15" hidden="1">
      <c r="B2565" s="352"/>
      <c r="C2565" s="59"/>
      <c r="D2565" s="59"/>
      <c r="E2565" s="59"/>
      <c r="F2565" s="59"/>
      <c r="G2565" s="59"/>
      <c r="H2565" s="59"/>
      <c r="I2565" s="59"/>
      <c r="J2565" s="59"/>
      <c r="K2565" s="61"/>
      <c r="L2565" s="59"/>
      <c r="M2565" s="60"/>
      <c r="N2565" s="210" t="str">
        <f>IF(Tabela2[[#This Row],[Tipo]]="matriz",VLOOKUP(Tabela2[[#This Row],[N. de ordem]],Estatísticas!$A$66:$B$1048576,2,FALSE),"")</f>
        <v/>
      </c>
    </row>
    <row r="2566" spans="2:14" ht="15" hidden="1">
      <c r="B2566" s="352"/>
      <c r="C2566" s="59"/>
      <c r="D2566" s="59"/>
      <c r="E2566" s="59"/>
      <c r="F2566" s="59"/>
      <c r="G2566" s="59"/>
      <c r="H2566" s="59"/>
      <c r="I2566" s="59"/>
      <c r="J2566" s="59"/>
      <c r="K2566" s="61"/>
      <c r="L2566" s="59"/>
      <c r="M2566" s="60"/>
      <c r="N2566" s="210" t="str">
        <f>IF(Tabela2[[#This Row],[Tipo]]="matriz",VLOOKUP(Tabela2[[#This Row],[N. de ordem]],Estatísticas!$A$66:$B$1048576,2,FALSE),"")</f>
        <v/>
      </c>
    </row>
    <row r="2567" spans="2:14" ht="15" hidden="1">
      <c r="B2567" s="352"/>
      <c r="C2567" s="59"/>
      <c r="D2567" s="59"/>
      <c r="E2567" s="59"/>
      <c r="F2567" s="59"/>
      <c r="G2567" s="59"/>
      <c r="H2567" s="59"/>
      <c r="I2567" s="59"/>
      <c r="J2567" s="59"/>
      <c r="K2567" s="61"/>
      <c r="L2567" s="59"/>
      <c r="M2567" s="60"/>
      <c r="N2567" s="210" t="str">
        <f>IF(Tabela2[[#This Row],[Tipo]]="matriz",VLOOKUP(Tabela2[[#This Row],[N. de ordem]],Estatísticas!$A$66:$B$1048576,2,FALSE),"")</f>
        <v/>
      </c>
    </row>
    <row r="2568" spans="2:14" ht="15" hidden="1">
      <c r="B2568" s="352"/>
      <c r="C2568" s="59"/>
      <c r="D2568" s="59"/>
      <c r="E2568" s="59"/>
      <c r="F2568" s="59"/>
      <c r="G2568" s="59"/>
      <c r="H2568" s="59"/>
      <c r="I2568" s="59"/>
      <c r="J2568" s="59"/>
      <c r="K2568" s="61"/>
      <c r="L2568" s="59"/>
      <c r="M2568" s="60"/>
      <c r="N2568" s="210" t="str">
        <f>IF(Tabela2[[#This Row],[Tipo]]="matriz",VLOOKUP(Tabela2[[#This Row],[N. de ordem]],Estatísticas!$A$66:$B$1048576,2,FALSE),"")</f>
        <v/>
      </c>
    </row>
    <row r="2569" spans="2:14" ht="15" hidden="1">
      <c r="B2569" s="352"/>
      <c r="C2569" s="59"/>
      <c r="D2569" s="59"/>
      <c r="E2569" s="59"/>
      <c r="F2569" s="59"/>
      <c r="G2569" s="59"/>
      <c r="H2569" s="59"/>
      <c r="I2569" s="59"/>
      <c r="J2569" s="59"/>
      <c r="K2569" s="61"/>
      <c r="L2569" s="59"/>
      <c r="M2569" s="60"/>
      <c r="N2569" s="210" t="str">
        <f>IF(Tabela2[[#This Row],[Tipo]]="matriz",VLOOKUP(Tabela2[[#This Row],[N. de ordem]],Estatísticas!$A$66:$B$1048576,2,FALSE),"")</f>
        <v/>
      </c>
    </row>
    <row r="2570" spans="2:14" ht="15" hidden="1">
      <c r="B2570" s="352"/>
      <c r="C2570" s="59"/>
      <c r="D2570" s="59"/>
      <c r="E2570" s="59"/>
      <c r="F2570" s="59"/>
      <c r="G2570" s="59"/>
      <c r="H2570" s="59"/>
      <c r="I2570" s="59"/>
      <c r="J2570" s="59"/>
      <c r="K2570" s="61"/>
      <c r="L2570" s="59"/>
      <c r="M2570" s="60"/>
      <c r="N2570" s="210" t="str">
        <f>IF(Tabela2[[#This Row],[Tipo]]="matriz",VLOOKUP(Tabela2[[#This Row],[N. de ordem]],Estatísticas!$A$66:$B$1048576,2,FALSE),"")</f>
        <v/>
      </c>
    </row>
    <row r="2571" spans="2:14" ht="15" hidden="1">
      <c r="B2571" s="352"/>
      <c r="C2571" s="59"/>
      <c r="D2571" s="59"/>
      <c r="E2571" s="59"/>
      <c r="F2571" s="59"/>
      <c r="G2571" s="59"/>
      <c r="H2571" s="59"/>
      <c r="I2571" s="59"/>
      <c r="J2571" s="59"/>
      <c r="K2571" s="61"/>
      <c r="L2571" s="59"/>
      <c r="M2571" s="60"/>
      <c r="N2571" s="210" t="str">
        <f>IF(Tabela2[[#This Row],[Tipo]]="matriz",VLOOKUP(Tabela2[[#This Row],[N. de ordem]],Estatísticas!$A$66:$B$1048576,2,FALSE),"")</f>
        <v/>
      </c>
    </row>
    <row r="2572" spans="2:14" ht="15" hidden="1">
      <c r="B2572" s="352"/>
      <c r="C2572" s="59"/>
      <c r="D2572" s="59"/>
      <c r="E2572" s="59"/>
      <c r="F2572" s="59"/>
      <c r="G2572" s="59"/>
      <c r="H2572" s="59"/>
      <c r="I2572" s="59"/>
      <c r="J2572" s="59"/>
      <c r="K2572" s="61"/>
      <c r="L2572" s="59"/>
      <c r="M2572" s="60"/>
      <c r="N2572" s="210" t="str">
        <f>IF(Tabela2[[#This Row],[Tipo]]="matriz",VLOOKUP(Tabela2[[#This Row],[N. de ordem]],Estatísticas!$A$66:$B$1048576,2,FALSE),"")</f>
        <v/>
      </c>
    </row>
    <row r="2573" spans="2:14" ht="15" hidden="1">
      <c r="B2573" s="352"/>
      <c r="C2573" s="59"/>
      <c r="D2573" s="59"/>
      <c r="E2573" s="59"/>
      <c r="F2573" s="59"/>
      <c r="G2573" s="59"/>
      <c r="H2573" s="59"/>
      <c r="I2573" s="59"/>
      <c r="J2573" s="59"/>
      <c r="K2573" s="61"/>
      <c r="L2573" s="59"/>
      <c r="M2573" s="60"/>
      <c r="N2573" s="210" t="str">
        <f>IF(Tabela2[[#This Row],[Tipo]]="matriz",VLOOKUP(Tabela2[[#This Row],[N. de ordem]],Estatísticas!$A$66:$B$1048576,2,FALSE),"")</f>
        <v/>
      </c>
    </row>
    <row r="2574" spans="2:14" ht="15" hidden="1">
      <c r="B2574" s="352"/>
      <c r="C2574" s="59"/>
      <c r="D2574" s="59"/>
      <c r="E2574" s="59"/>
      <c r="F2574" s="59"/>
      <c r="G2574" s="59"/>
      <c r="H2574" s="59"/>
      <c r="I2574" s="59"/>
      <c r="J2574" s="59"/>
      <c r="K2574" s="61"/>
      <c r="L2574" s="59"/>
      <c r="M2574" s="60"/>
      <c r="N2574" s="210" t="str">
        <f>IF(Tabela2[[#This Row],[Tipo]]="matriz",VLOOKUP(Tabela2[[#This Row],[N. de ordem]],Estatísticas!$A$66:$B$1048576,2,FALSE),"")</f>
        <v/>
      </c>
    </row>
    <row r="2575" spans="2:14" ht="15" hidden="1">
      <c r="B2575" s="352"/>
      <c r="C2575" s="59"/>
      <c r="D2575" s="59"/>
      <c r="E2575" s="59"/>
      <c r="F2575" s="59"/>
      <c r="G2575" s="59"/>
      <c r="H2575" s="59"/>
      <c r="I2575" s="59"/>
      <c r="J2575" s="59"/>
      <c r="K2575" s="61"/>
      <c r="L2575" s="59"/>
      <c r="M2575" s="60"/>
      <c r="N2575" s="210" t="str">
        <f>IF(Tabela2[[#This Row],[Tipo]]="matriz",VLOOKUP(Tabela2[[#This Row],[N. de ordem]],Estatísticas!$A$66:$B$1048576,2,FALSE),"")</f>
        <v/>
      </c>
    </row>
    <row r="2576" spans="2:14" ht="15" hidden="1">
      <c r="B2576" s="352"/>
      <c r="C2576" s="59"/>
      <c r="D2576" s="59"/>
      <c r="E2576" s="59"/>
      <c r="F2576" s="59"/>
      <c r="G2576" s="59"/>
      <c r="H2576" s="59"/>
      <c r="I2576" s="59"/>
      <c r="J2576" s="59"/>
      <c r="K2576" s="61"/>
      <c r="L2576" s="59"/>
      <c r="M2576" s="60"/>
      <c r="N2576" s="210" t="str">
        <f>IF(Tabela2[[#This Row],[Tipo]]="matriz",VLOOKUP(Tabela2[[#This Row],[N. de ordem]],Estatísticas!$A$66:$B$1048576,2,FALSE),"")</f>
        <v/>
      </c>
    </row>
    <row r="2577" spans="2:14" ht="15" hidden="1">
      <c r="B2577" s="352"/>
      <c r="C2577" s="59"/>
      <c r="D2577" s="59"/>
      <c r="E2577" s="59"/>
      <c r="F2577" s="59"/>
      <c r="G2577" s="59"/>
      <c r="H2577" s="59"/>
      <c r="I2577" s="59"/>
      <c r="J2577" s="59"/>
      <c r="K2577" s="61"/>
      <c r="L2577" s="59"/>
      <c r="M2577" s="60"/>
      <c r="N2577" s="210" t="str">
        <f>IF(Tabela2[[#This Row],[Tipo]]="matriz",VLOOKUP(Tabela2[[#This Row],[N. de ordem]],Estatísticas!$A$66:$B$1048576,2,FALSE),"")</f>
        <v/>
      </c>
    </row>
    <row r="2578" spans="2:14" ht="15" hidden="1">
      <c r="B2578" s="352"/>
      <c r="C2578" s="59"/>
      <c r="D2578" s="59"/>
      <c r="E2578" s="59"/>
      <c r="F2578" s="59"/>
      <c r="G2578" s="59"/>
      <c r="H2578" s="59"/>
      <c r="I2578" s="59"/>
      <c r="J2578" s="59"/>
      <c r="K2578" s="61"/>
      <c r="L2578" s="59"/>
      <c r="M2578" s="60"/>
      <c r="N2578" s="210" t="str">
        <f>IF(Tabela2[[#This Row],[Tipo]]="matriz",VLOOKUP(Tabela2[[#This Row],[N. de ordem]],Estatísticas!$A$66:$B$1048576,2,FALSE),"")</f>
        <v/>
      </c>
    </row>
    <row r="2579" spans="2:14" ht="15" hidden="1">
      <c r="B2579" s="352"/>
      <c r="C2579" s="59"/>
      <c r="D2579" s="59"/>
      <c r="E2579" s="59"/>
      <c r="F2579" s="59"/>
      <c r="G2579" s="59"/>
      <c r="H2579" s="59"/>
      <c r="I2579" s="59"/>
      <c r="J2579" s="59"/>
      <c r="K2579" s="61"/>
      <c r="L2579" s="59"/>
      <c r="M2579" s="60"/>
      <c r="N2579" s="210" t="str">
        <f>IF(Tabela2[[#This Row],[Tipo]]="matriz",VLOOKUP(Tabela2[[#This Row],[N. de ordem]],Estatísticas!$A$66:$B$1048576,2,FALSE),"")</f>
        <v/>
      </c>
    </row>
    <row r="2580" spans="2:14" ht="15" hidden="1">
      <c r="B2580" s="352"/>
      <c r="C2580" s="59"/>
      <c r="D2580" s="59"/>
      <c r="E2580" s="59"/>
      <c r="F2580" s="59"/>
      <c r="G2580" s="59"/>
      <c r="H2580" s="59"/>
      <c r="I2580" s="59"/>
      <c r="J2580" s="59"/>
      <c r="K2580" s="61"/>
      <c r="L2580" s="59"/>
      <c r="M2580" s="60"/>
      <c r="N2580" s="210" t="str">
        <f>IF(Tabela2[[#This Row],[Tipo]]="matriz",VLOOKUP(Tabela2[[#This Row],[N. de ordem]],Estatísticas!$A$66:$B$1048576,2,FALSE),"")</f>
        <v/>
      </c>
    </row>
    <row r="2581" spans="2:14" ht="15" hidden="1">
      <c r="B2581" s="352"/>
      <c r="C2581" s="59"/>
      <c r="D2581" s="59"/>
      <c r="E2581" s="59"/>
      <c r="F2581" s="59"/>
      <c r="G2581" s="59"/>
      <c r="H2581" s="59"/>
      <c r="I2581" s="59"/>
      <c r="J2581" s="59"/>
      <c r="K2581" s="61"/>
      <c r="L2581" s="59"/>
      <c r="M2581" s="60"/>
      <c r="N2581" s="210" t="str">
        <f>IF(Tabela2[[#This Row],[Tipo]]="matriz",VLOOKUP(Tabela2[[#This Row],[N. de ordem]],Estatísticas!$A$66:$B$1048576,2,FALSE),"")</f>
        <v/>
      </c>
    </row>
    <row r="2582" spans="2:14" ht="15" hidden="1">
      <c r="B2582" s="352"/>
      <c r="C2582" s="59"/>
      <c r="D2582" s="59"/>
      <c r="E2582" s="59"/>
      <c r="F2582" s="59"/>
      <c r="G2582" s="59"/>
      <c r="H2582" s="59"/>
      <c r="I2582" s="59"/>
      <c r="J2582" s="59"/>
      <c r="K2582" s="61"/>
      <c r="L2582" s="59"/>
      <c r="M2582" s="60"/>
      <c r="N2582" s="210" t="str">
        <f>IF(Tabela2[[#This Row],[Tipo]]="matriz",VLOOKUP(Tabela2[[#This Row],[N. de ordem]],Estatísticas!$A$66:$B$1048576,2,FALSE),"")</f>
        <v/>
      </c>
    </row>
    <row r="2583" spans="2:14" ht="15" hidden="1">
      <c r="B2583" s="352"/>
      <c r="C2583" s="59"/>
      <c r="D2583" s="59"/>
      <c r="E2583" s="59"/>
      <c r="F2583" s="59"/>
      <c r="G2583" s="59"/>
      <c r="H2583" s="59"/>
      <c r="I2583" s="59"/>
      <c r="J2583" s="59"/>
      <c r="K2583" s="61"/>
      <c r="L2583" s="59"/>
      <c r="M2583" s="60"/>
      <c r="N2583" s="210" t="str">
        <f>IF(Tabela2[[#This Row],[Tipo]]="matriz",VLOOKUP(Tabela2[[#This Row],[N. de ordem]],Estatísticas!$A$66:$B$1048576,2,FALSE),"")</f>
        <v/>
      </c>
    </row>
    <row r="2584" spans="2:14" ht="15" hidden="1">
      <c r="B2584" s="352"/>
      <c r="C2584" s="59"/>
      <c r="D2584" s="59"/>
      <c r="E2584" s="59"/>
      <c r="F2584" s="59"/>
      <c r="G2584" s="59"/>
      <c r="H2584" s="59"/>
      <c r="I2584" s="59"/>
      <c r="J2584" s="59"/>
      <c r="K2584" s="61"/>
      <c r="L2584" s="59"/>
      <c r="M2584" s="60"/>
      <c r="N2584" s="210" t="str">
        <f>IF(Tabela2[[#This Row],[Tipo]]="matriz",VLOOKUP(Tabela2[[#This Row],[N. de ordem]],Estatísticas!$A$66:$B$1048576,2,FALSE),"")</f>
        <v/>
      </c>
    </row>
    <row r="2585" spans="2:14" ht="15" hidden="1">
      <c r="B2585" s="352"/>
      <c r="C2585" s="59"/>
      <c r="D2585" s="59"/>
      <c r="E2585" s="59"/>
      <c r="F2585" s="59"/>
      <c r="G2585" s="59"/>
      <c r="H2585" s="59"/>
      <c r="I2585" s="59"/>
      <c r="J2585" s="59"/>
      <c r="K2585" s="61"/>
      <c r="L2585" s="59"/>
      <c r="M2585" s="60"/>
      <c r="N2585" s="210" t="str">
        <f>IF(Tabela2[[#This Row],[Tipo]]="matriz",VLOOKUP(Tabela2[[#This Row],[N. de ordem]],Estatísticas!$A$66:$B$1048576,2,FALSE),"")</f>
        <v/>
      </c>
    </row>
    <row r="2586" spans="2:14" ht="15" hidden="1">
      <c r="B2586" s="352"/>
      <c r="C2586" s="59"/>
      <c r="D2586" s="59"/>
      <c r="E2586" s="59"/>
      <c r="F2586" s="59"/>
      <c r="G2586" s="59"/>
      <c r="H2586" s="59"/>
      <c r="I2586" s="59"/>
      <c r="J2586" s="59"/>
      <c r="K2586" s="61"/>
      <c r="L2586" s="59"/>
      <c r="M2586" s="60"/>
      <c r="N2586" s="210" t="str">
        <f>IF(Tabela2[[#This Row],[Tipo]]="matriz",VLOOKUP(Tabela2[[#This Row],[N. de ordem]],Estatísticas!$A$66:$B$1048576,2,FALSE),"")</f>
        <v/>
      </c>
    </row>
    <row r="2587" spans="2:14" ht="15" hidden="1">
      <c r="B2587" s="352"/>
      <c r="C2587" s="59"/>
      <c r="D2587" s="59"/>
      <c r="E2587" s="59"/>
      <c r="F2587" s="59"/>
      <c r="G2587" s="59"/>
      <c r="H2587" s="59"/>
      <c r="I2587" s="59"/>
      <c r="J2587" s="59"/>
      <c r="K2587" s="61"/>
      <c r="L2587" s="59"/>
      <c r="M2587" s="60"/>
      <c r="N2587" s="210" t="str">
        <f>IF(Tabela2[[#This Row],[Tipo]]="matriz",VLOOKUP(Tabela2[[#This Row],[N. de ordem]],Estatísticas!$A$66:$B$1048576,2,FALSE),"")</f>
        <v/>
      </c>
    </row>
    <row r="2588" spans="2:14" ht="15" hidden="1">
      <c r="B2588" s="352"/>
      <c r="C2588" s="59"/>
      <c r="D2588" s="59"/>
      <c r="E2588" s="59"/>
      <c r="F2588" s="59"/>
      <c r="G2588" s="59"/>
      <c r="H2588" s="59"/>
      <c r="I2588" s="59"/>
      <c r="J2588" s="59"/>
      <c r="K2588" s="61"/>
      <c r="L2588" s="59"/>
      <c r="M2588" s="60"/>
      <c r="N2588" s="210" t="str">
        <f>IF(Tabela2[[#This Row],[Tipo]]="matriz",VLOOKUP(Tabela2[[#This Row],[N. de ordem]],Estatísticas!$A$66:$B$1048576,2,FALSE),"")</f>
        <v/>
      </c>
    </row>
    <row r="2589" spans="2:14" ht="15" hidden="1">
      <c r="B2589" s="352"/>
      <c r="C2589" s="59"/>
      <c r="D2589" s="59"/>
      <c r="E2589" s="59"/>
      <c r="F2589" s="59"/>
      <c r="G2589" s="59"/>
      <c r="H2589" s="59"/>
      <c r="I2589" s="59"/>
      <c r="J2589" s="59"/>
      <c r="K2589" s="61"/>
      <c r="L2589" s="59"/>
      <c r="M2589" s="60"/>
      <c r="N2589" s="210" t="str">
        <f>IF(Tabela2[[#This Row],[Tipo]]="matriz",VLOOKUP(Tabela2[[#This Row],[N. de ordem]],Estatísticas!$A$66:$B$1048576,2,FALSE),"")</f>
        <v/>
      </c>
    </row>
    <row r="2590" spans="2:14" ht="15" hidden="1">
      <c r="B2590" s="352"/>
      <c r="C2590" s="59"/>
      <c r="D2590" s="59"/>
      <c r="E2590" s="59"/>
      <c r="F2590" s="59"/>
      <c r="G2590" s="59"/>
      <c r="H2590" s="59"/>
      <c r="I2590" s="59"/>
      <c r="J2590" s="59"/>
      <c r="K2590" s="61"/>
      <c r="L2590" s="59"/>
      <c r="M2590" s="60"/>
      <c r="N2590" s="210" t="str">
        <f>IF(Tabela2[[#This Row],[Tipo]]="matriz",VLOOKUP(Tabela2[[#This Row],[N. de ordem]],Estatísticas!$A$66:$B$1048576,2,FALSE),"")</f>
        <v/>
      </c>
    </row>
    <row r="2591" spans="2:14" ht="15" hidden="1">
      <c r="B2591" s="352"/>
      <c r="C2591" s="59"/>
      <c r="D2591" s="59"/>
      <c r="E2591" s="59"/>
      <c r="F2591" s="59"/>
      <c r="G2591" s="59"/>
      <c r="H2591" s="59"/>
      <c r="I2591" s="59"/>
      <c r="J2591" s="59"/>
      <c r="K2591" s="61"/>
      <c r="L2591" s="59"/>
      <c r="M2591" s="60"/>
      <c r="N2591" s="210" t="str">
        <f>IF(Tabela2[[#This Row],[Tipo]]="matriz",VLOOKUP(Tabela2[[#This Row],[N. de ordem]],Estatísticas!$A$66:$B$1048576,2,FALSE),"")</f>
        <v/>
      </c>
    </row>
    <row r="2592" spans="2:14" ht="15" hidden="1">
      <c r="B2592" s="352"/>
      <c r="C2592" s="59"/>
      <c r="D2592" s="59"/>
      <c r="E2592" s="59"/>
      <c r="F2592" s="59"/>
      <c r="G2592" s="59"/>
      <c r="H2592" s="59"/>
      <c r="I2592" s="59"/>
      <c r="J2592" s="59"/>
      <c r="K2592" s="61"/>
      <c r="L2592" s="59"/>
      <c r="M2592" s="60"/>
      <c r="N2592" s="210" t="str">
        <f>IF(Tabela2[[#This Row],[Tipo]]="matriz",VLOOKUP(Tabela2[[#This Row],[N. de ordem]],Estatísticas!$A$66:$B$1048576,2,FALSE),"")</f>
        <v/>
      </c>
    </row>
    <row r="2593" spans="2:14" ht="15" hidden="1">
      <c r="B2593" s="352"/>
      <c r="C2593" s="59"/>
      <c r="D2593" s="59"/>
      <c r="E2593" s="59"/>
      <c r="F2593" s="59"/>
      <c r="G2593" s="59"/>
      <c r="H2593" s="59"/>
      <c r="I2593" s="59"/>
      <c r="J2593" s="59"/>
      <c r="K2593" s="61"/>
      <c r="L2593" s="59"/>
      <c r="M2593" s="60"/>
      <c r="N2593" s="210" t="str">
        <f>IF(Tabela2[[#This Row],[Tipo]]="matriz",VLOOKUP(Tabela2[[#This Row],[N. de ordem]],Estatísticas!$A$66:$B$1048576,2,FALSE),"")</f>
        <v/>
      </c>
    </row>
    <row r="2594" spans="2:14" ht="15" hidden="1">
      <c r="B2594" s="352"/>
      <c r="C2594" s="59"/>
      <c r="D2594" s="59"/>
      <c r="E2594" s="59"/>
      <c r="F2594" s="59"/>
      <c r="G2594" s="59"/>
      <c r="H2594" s="59"/>
      <c r="I2594" s="59"/>
      <c r="J2594" s="59"/>
      <c r="K2594" s="61"/>
      <c r="L2594" s="59"/>
      <c r="M2594" s="60"/>
      <c r="N2594" s="210" t="str">
        <f>IF(Tabela2[[#This Row],[Tipo]]="matriz",VLOOKUP(Tabela2[[#This Row],[N. de ordem]],Estatísticas!$A$66:$B$1048576,2,FALSE),"")</f>
        <v/>
      </c>
    </row>
    <row r="2595" spans="2:14" ht="15" hidden="1">
      <c r="B2595" s="352"/>
      <c r="C2595" s="59"/>
      <c r="D2595" s="59"/>
      <c r="E2595" s="59"/>
      <c r="F2595" s="59"/>
      <c r="G2595" s="59"/>
      <c r="H2595" s="59"/>
      <c r="I2595" s="59"/>
      <c r="J2595" s="59"/>
      <c r="K2595" s="61"/>
      <c r="L2595" s="59"/>
      <c r="M2595" s="60"/>
      <c r="N2595" s="210" t="str">
        <f>IF(Tabela2[[#This Row],[Tipo]]="matriz",VLOOKUP(Tabela2[[#This Row],[N. de ordem]],Estatísticas!$A$66:$B$1048576,2,FALSE),"")</f>
        <v/>
      </c>
    </row>
    <row r="2596" spans="2:14" ht="15" hidden="1">
      <c r="B2596" s="352"/>
      <c r="C2596" s="59"/>
      <c r="D2596" s="59"/>
      <c r="E2596" s="59"/>
      <c r="F2596" s="59"/>
      <c r="G2596" s="59"/>
      <c r="H2596" s="59"/>
      <c r="I2596" s="59"/>
      <c r="J2596" s="59"/>
      <c r="K2596" s="61"/>
      <c r="L2596" s="59"/>
      <c r="M2596" s="60"/>
      <c r="N2596" s="210" t="str">
        <f>IF(Tabela2[[#This Row],[Tipo]]="matriz",VLOOKUP(Tabela2[[#This Row],[N. de ordem]],Estatísticas!$A$66:$B$1048576,2,FALSE),"")</f>
        <v/>
      </c>
    </row>
    <row r="2597" spans="2:14" ht="15" hidden="1">
      <c r="B2597" s="352"/>
      <c r="C2597" s="59"/>
      <c r="D2597" s="59"/>
      <c r="E2597" s="59"/>
      <c r="F2597" s="59"/>
      <c r="G2597" s="59"/>
      <c r="H2597" s="59"/>
      <c r="I2597" s="59"/>
      <c r="J2597" s="59"/>
      <c r="K2597" s="61"/>
      <c r="L2597" s="59"/>
      <c r="M2597" s="60"/>
      <c r="N2597" s="210" t="str">
        <f>IF(Tabela2[[#This Row],[Tipo]]="matriz",VLOOKUP(Tabela2[[#This Row],[N. de ordem]],Estatísticas!$A$66:$B$1048576,2,FALSE),"")</f>
        <v/>
      </c>
    </row>
    <row r="2598" spans="2:14" ht="15" hidden="1">
      <c r="B2598" s="352"/>
      <c r="C2598" s="59"/>
      <c r="D2598" s="59"/>
      <c r="E2598" s="59"/>
      <c r="F2598" s="59"/>
      <c r="G2598" s="59"/>
      <c r="H2598" s="59"/>
      <c r="I2598" s="59"/>
      <c r="J2598" s="59"/>
      <c r="K2598" s="61"/>
      <c r="L2598" s="59"/>
      <c r="M2598" s="60"/>
      <c r="N2598" s="210" t="str">
        <f>IF(Tabela2[[#This Row],[Tipo]]="matriz",VLOOKUP(Tabela2[[#This Row],[N. de ordem]],Estatísticas!$A$66:$B$1048576,2,FALSE),"")</f>
        <v/>
      </c>
    </row>
    <row r="2599" spans="2:14" ht="15" hidden="1">
      <c r="B2599" s="352"/>
      <c r="C2599" s="59"/>
      <c r="D2599" s="59"/>
      <c r="E2599" s="59"/>
      <c r="F2599" s="59"/>
      <c r="G2599" s="59"/>
      <c r="H2599" s="59"/>
      <c r="I2599" s="59"/>
      <c r="J2599" s="59"/>
      <c r="K2599" s="61"/>
      <c r="L2599" s="59"/>
      <c r="M2599" s="60"/>
      <c r="N2599" s="210" t="str">
        <f>IF(Tabela2[[#This Row],[Tipo]]="matriz",VLOOKUP(Tabela2[[#This Row],[N. de ordem]],Estatísticas!$A$66:$B$1048576,2,FALSE),"")</f>
        <v/>
      </c>
    </row>
    <row r="2600" spans="2:14" ht="15" hidden="1">
      <c r="B2600" s="352"/>
      <c r="C2600" s="59"/>
      <c r="D2600" s="59"/>
      <c r="E2600" s="59"/>
      <c r="F2600" s="59"/>
      <c r="G2600" s="59"/>
      <c r="H2600" s="59"/>
      <c r="I2600" s="59"/>
      <c r="J2600" s="59"/>
      <c r="K2600" s="61"/>
      <c r="L2600" s="59"/>
      <c r="M2600" s="60"/>
      <c r="N2600" s="210" t="str">
        <f>IF(Tabela2[[#This Row],[Tipo]]="matriz",VLOOKUP(Tabela2[[#This Row],[N. de ordem]],Estatísticas!$A$66:$B$1048576,2,FALSE),"")</f>
        <v/>
      </c>
    </row>
    <row r="2601" spans="2:14" ht="15" hidden="1">
      <c r="B2601" s="352"/>
      <c r="C2601" s="59"/>
      <c r="D2601" s="59"/>
      <c r="E2601" s="59"/>
      <c r="F2601" s="59"/>
      <c r="G2601" s="59"/>
      <c r="H2601" s="59"/>
      <c r="I2601" s="59"/>
      <c r="J2601" s="59"/>
      <c r="K2601" s="61"/>
      <c r="L2601" s="59"/>
      <c r="M2601" s="60"/>
      <c r="N2601" s="210" t="str">
        <f>IF(Tabela2[[#This Row],[Tipo]]="matriz",VLOOKUP(Tabela2[[#This Row],[N. de ordem]],Estatísticas!$A$66:$B$1048576,2,FALSE),"")</f>
        <v/>
      </c>
    </row>
    <row r="2602" spans="2:14" ht="15" hidden="1">
      <c r="B2602" s="352"/>
      <c r="C2602" s="59"/>
      <c r="D2602" s="59"/>
      <c r="E2602" s="59"/>
      <c r="F2602" s="59"/>
      <c r="G2602" s="59"/>
      <c r="H2602" s="59"/>
      <c r="I2602" s="59"/>
      <c r="J2602" s="59"/>
      <c r="K2602" s="61"/>
      <c r="L2602" s="59"/>
      <c r="M2602" s="60"/>
      <c r="N2602" s="210" t="str">
        <f>IF(Tabela2[[#This Row],[Tipo]]="matriz",VLOOKUP(Tabela2[[#This Row],[N. de ordem]],Estatísticas!$A$66:$B$1048576,2,FALSE),"")</f>
        <v/>
      </c>
    </row>
    <row r="2603" spans="2:14" ht="15" hidden="1">
      <c r="B2603" s="352"/>
      <c r="C2603" s="59"/>
      <c r="D2603" s="59"/>
      <c r="E2603" s="59"/>
      <c r="F2603" s="59"/>
      <c r="G2603" s="59"/>
      <c r="H2603" s="59"/>
      <c r="I2603" s="59"/>
      <c r="J2603" s="59"/>
      <c r="K2603" s="61"/>
      <c r="L2603" s="59"/>
      <c r="M2603" s="60"/>
      <c r="N2603" s="210" t="str">
        <f>IF(Tabela2[[#This Row],[Tipo]]="matriz",VLOOKUP(Tabela2[[#This Row],[N. de ordem]],Estatísticas!$A$66:$B$1048576,2,FALSE),"")</f>
        <v/>
      </c>
    </row>
    <row r="2604" spans="2:14" ht="15" hidden="1">
      <c r="B2604" s="352"/>
      <c r="C2604" s="59"/>
      <c r="D2604" s="59"/>
      <c r="E2604" s="59"/>
      <c r="F2604" s="59"/>
      <c r="G2604" s="59"/>
      <c r="H2604" s="59"/>
      <c r="I2604" s="59"/>
      <c r="J2604" s="59"/>
      <c r="K2604" s="61"/>
      <c r="L2604" s="59"/>
      <c r="M2604" s="60"/>
      <c r="N2604" s="210" t="str">
        <f>IF(Tabela2[[#This Row],[Tipo]]="matriz",VLOOKUP(Tabela2[[#This Row],[N. de ordem]],Estatísticas!$A$66:$B$1048576,2,FALSE),"")</f>
        <v/>
      </c>
    </row>
    <row r="2605" spans="2:14" ht="15" hidden="1">
      <c r="B2605" s="352"/>
      <c r="C2605" s="59"/>
      <c r="D2605" s="59"/>
      <c r="E2605" s="59"/>
      <c r="F2605" s="59"/>
      <c r="G2605" s="59"/>
      <c r="H2605" s="59"/>
      <c r="I2605" s="59"/>
      <c r="J2605" s="59"/>
      <c r="K2605" s="61"/>
      <c r="L2605" s="59"/>
      <c r="M2605" s="60"/>
      <c r="N2605" s="210" t="str">
        <f>IF(Tabela2[[#This Row],[Tipo]]="matriz",VLOOKUP(Tabela2[[#This Row],[N. de ordem]],Estatísticas!$A$66:$B$1048576,2,FALSE),"")</f>
        <v/>
      </c>
    </row>
    <row r="2606" spans="2:14" ht="15" hidden="1">
      <c r="B2606" s="352"/>
      <c r="C2606" s="59"/>
      <c r="D2606" s="59"/>
      <c r="E2606" s="59"/>
      <c r="F2606" s="59"/>
      <c r="G2606" s="59"/>
      <c r="H2606" s="59"/>
      <c r="I2606" s="59"/>
      <c r="J2606" s="59"/>
      <c r="K2606" s="61"/>
      <c r="L2606" s="59"/>
      <c r="M2606" s="60"/>
      <c r="N2606" s="210" t="str">
        <f>IF(Tabela2[[#This Row],[Tipo]]="matriz",VLOOKUP(Tabela2[[#This Row],[N. de ordem]],Estatísticas!$A$66:$B$1048576,2,FALSE),"")</f>
        <v/>
      </c>
    </row>
    <row r="2607" spans="2:14" ht="15" hidden="1">
      <c r="B2607" s="352"/>
      <c r="C2607" s="59"/>
      <c r="D2607" s="59"/>
      <c r="E2607" s="59"/>
      <c r="F2607" s="59"/>
      <c r="G2607" s="59"/>
      <c r="H2607" s="59"/>
      <c r="I2607" s="59"/>
      <c r="J2607" s="59"/>
      <c r="K2607" s="61"/>
      <c r="L2607" s="59"/>
      <c r="M2607" s="60"/>
      <c r="N2607" s="210" t="str">
        <f>IF(Tabela2[[#This Row],[Tipo]]="matriz",VLOOKUP(Tabela2[[#This Row],[N. de ordem]],Estatísticas!$A$66:$B$1048576,2,FALSE),"")</f>
        <v/>
      </c>
    </row>
    <row r="2608" spans="2:14" ht="15" hidden="1">
      <c r="B2608" s="352"/>
      <c r="C2608" s="59"/>
      <c r="D2608" s="59"/>
      <c r="E2608" s="59"/>
      <c r="F2608" s="59"/>
      <c r="G2608" s="59"/>
      <c r="H2608" s="59"/>
      <c r="I2608" s="59"/>
      <c r="J2608" s="59"/>
      <c r="K2608" s="61"/>
      <c r="L2608" s="59"/>
      <c r="M2608" s="60"/>
      <c r="N2608" s="210" t="str">
        <f>IF(Tabela2[[#This Row],[Tipo]]="matriz",VLOOKUP(Tabela2[[#This Row],[N. de ordem]],Estatísticas!$A$66:$B$1048576,2,FALSE),"")</f>
        <v/>
      </c>
    </row>
    <row r="2609" spans="2:14" ht="15" hidden="1">
      <c r="B2609" s="352"/>
      <c r="C2609" s="59"/>
      <c r="D2609" s="59"/>
      <c r="E2609" s="59"/>
      <c r="F2609" s="59"/>
      <c r="G2609" s="59"/>
      <c r="H2609" s="59"/>
      <c r="I2609" s="59"/>
      <c r="J2609" s="59"/>
      <c r="K2609" s="61"/>
      <c r="L2609" s="59"/>
      <c r="M2609" s="60"/>
      <c r="N2609" s="210" t="str">
        <f>IF(Tabela2[[#This Row],[Tipo]]="matriz",VLOOKUP(Tabela2[[#This Row],[N. de ordem]],Estatísticas!$A$66:$B$1048576,2,FALSE),"")</f>
        <v/>
      </c>
    </row>
    <row r="2610" spans="2:14" ht="15" hidden="1">
      <c r="B2610" s="352"/>
      <c r="C2610" s="59"/>
      <c r="D2610" s="59"/>
      <c r="E2610" s="59"/>
      <c r="F2610" s="59"/>
      <c r="G2610" s="59"/>
      <c r="H2610" s="59"/>
      <c r="I2610" s="59"/>
      <c r="J2610" s="59"/>
      <c r="K2610" s="61"/>
      <c r="L2610" s="59"/>
      <c r="M2610" s="60"/>
      <c r="N2610" s="210" t="str">
        <f>IF(Tabela2[[#This Row],[Tipo]]="matriz",VLOOKUP(Tabela2[[#This Row],[N. de ordem]],Estatísticas!$A$66:$B$1048576,2,FALSE),"")</f>
        <v/>
      </c>
    </row>
    <row r="2611" spans="2:14" ht="15" hidden="1">
      <c r="B2611" s="352"/>
      <c r="C2611" s="59"/>
      <c r="D2611" s="59"/>
      <c r="E2611" s="59"/>
      <c r="F2611" s="59"/>
      <c r="G2611" s="59"/>
      <c r="H2611" s="59"/>
      <c r="I2611" s="59"/>
      <c r="J2611" s="59"/>
      <c r="K2611" s="61"/>
      <c r="L2611" s="59"/>
      <c r="M2611" s="60"/>
      <c r="N2611" s="210" t="str">
        <f>IF(Tabela2[[#This Row],[Tipo]]="matriz",VLOOKUP(Tabela2[[#This Row],[N. de ordem]],Estatísticas!$A$66:$B$1048576,2,FALSE),"")</f>
        <v/>
      </c>
    </row>
    <row r="2612" spans="2:14" ht="15" hidden="1">
      <c r="B2612" s="352"/>
      <c r="C2612" s="59"/>
      <c r="D2612" s="59"/>
      <c r="E2612" s="59"/>
      <c r="F2612" s="59"/>
      <c r="G2612" s="59"/>
      <c r="H2612" s="59"/>
      <c r="I2612" s="59"/>
      <c r="J2612" s="59"/>
      <c r="K2612" s="61"/>
      <c r="L2612" s="59"/>
      <c r="M2612" s="60"/>
      <c r="N2612" s="210" t="str">
        <f>IF(Tabela2[[#This Row],[Tipo]]="matriz",VLOOKUP(Tabela2[[#This Row],[N. de ordem]],Estatísticas!$A$66:$B$1048576,2,FALSE),"")</f>
        <v/>
      </c>
    </row>
    <row r="2613" spans="2:14" ht="15" hidden="1">
      <c r="B2613" s="352"/>
      <c r="C2613" s="59"/>
      <c r="D2613" s="59"/>
      <c r="E2613" s="59"/>
      <c r="F2613" s="59"/>
      <c r="G2613" s="59"/>
      <c r="H2613" s="59"/>
      <c r="I2613" s="59"/>
      <c r="J2613" s="59"/>
      <c r="K2613" s="61"/>
      <c r="L2613" s="59"/>
      <c r="M2613" s="60"/>
      <c r="N2613" s="210" t="str">
        <f>IF(Tabela2[[#This Row],[Tipo]]="matriz",VLOOKUP(Tabela2[[#This Row],[N. de ordem]],Estatísticas!$A$66:$B$1048576,2,FALSE),"")</f>
        <v/>
      </c>
    </row>
    <row r="2614" spans="2:14" ht="15" hidden="1">
      <c r="B2614" s="352"/>
      <c r="C2614" s="59"/>
      <c r="D2614" s="59"/>
      <c r="E2614" s="59"/>
      <c r="F2614" s="59"/>
      <c r="G2614" s="59"/>
      <c r="H2614" s="59"/>
      <c r="I2614" s="59"/>
      <c r="J2614" s="59"/>
      <c r="K2614" s="61"/>
      <c r="L2614" s="59"/>
      <c r="M2614" s="60"/>
      <c r="N2614" s="210" t="str">
        <f>IF(Tabela2[[#This Row],[Tipo]]="matriz",VLOOKUP(Tabela2[[#This Row],[N. de ordem]],Estatísticas!$A$66:$B$1048576,2,FALSE),"")</f>
        <v/>
      </c>
    </row>
    <row r="2615" spans="2:14" ht="15" hidden="1">
      <c r="B2615" s="352"/>
      <c r="C2615" s="59"/>
      <c r="D2615" s="59"/>
      <c r="E2615" s="59"/>
      <c r="F2615" s="59"/>
      <c r="G2615" s="59"/>
      <c r="H2615" s="59"/>
      <c r="I2615" s="59"/>
      <c r="J2615" s="59"/>
      <c r="K2615" s="61"/>
      <c r="L2615" s="59"/>
      <c r="M2615" s="60"/>
      <c r="N2615" s="210" t="str">
        <f>IF(Tabela2[[#This Row],[Tipo]]="matriz",VLOOKUP(Tabela2[[#This Row],[N. de ordem]],Estatísticas!$A$66:$B$1048576,2,FALSE),"")</f>
        <v/>
      </c>
    </row>
    <row r="2616" spans="2:14" ht="15" hidden="1">
      <c r="B2616" s="352"/>
      <c r="C2616" s="59"/>
      <c r="D2616" s="59"/>
      <c r="E2616" s="59"/>
      <c r="F2616" s="59"/>
      <c r="G2616" s="59"/>
      <c r="H2616" s="59"/>
      <c r="I2616" s="59"/>
      <c r="J2616" s="59"/>
      <c r="K2616" s="61"/>
      <c r="L2616" s="59"/>
      <c r="M2616" s="60"/>
      <c r="N2616" s="210" t="str">
        <f>IF(Tabela2[[#This Row],[Tipo]]="matriz",VLOOKUP(Tabela2[[#This Row],[N. de ordem]],Estatísticas!$A$66:$B$1048576,2,FALSE),"")</f>
        <v/>
      </c>
    </row>
    <row r="2617" spans="2:14" ht="15" hidden="1">
      <c r="B2617" s="352"/>
      <c r="C2617" s="59"/>
      <c r="D2617" s="59"/>
      <c r="E2617" s="59"/>
      <c r="F2617" s="59"/>
      <c r="G2617" s="59"/>
      <c r="H2617" s="59"/>
      <c r="I2617" s="59"/>
      <c r="J2617" s="59"/>
      <c r="K2617" s="61"/>
      <c r="L2617" s="59"/>
      <c r="M2617" s="60"/>
      <c r="N2617" s="210" t="str">
        <f>IF(Tabela2[[#This Row],[Tipo]]="matriz",VLOOKUP(Tabela2[[#This Row],[N. de ordem]],Estatísticas!$A$66:$B$1048576,2,FALSE),"")</f>
        <v/>
      </c>
    </row>
    <row r="2618" spans="2:14" ht="15" hidden="1">
      <c r="B2618" s="352"/>
      <c r="C2618" s="59"/>
      <c r="D2618" s="59"/>
      <c r="E2618" s="59"/>
      <c r="F2618" s="59"/>
      <c r="G2618" s="59"/>
      <c r="H2618" s="59"/>
      <c r="I2618" s="59"/>
      <c r="J2618" s="59"/>
      <c r="K2618" s="61"/>
      <c r="L2618" s="59"/>
      <c r="M2618" s="60"/>
      <c r="N2618" s="210" t="str">
        <f>IF(Tabela2[[#This Row],[Tipo]]="matriz",VLOOKUP(Tabela2[[#This Row],[N. de ordem]],Estatísticas!$A$66:$B$1048576,2,FALSE),"")</f>
        <v/>
      </c>
    </row>
    <row r="2619" spans="2:14" ht="15" hidden="1">
      <c r="B2619" s="352"/>
      <c r="C2619" s="59"/>
      <c r="D2619" s="59"/>
      <c r="E2619" s="59"/>
      <c r="F2619" s="59"/>
      <c r="G2619" s="59"/>
      <c r="H2619" s="59"/>
      <c r="I2619" s="59"/>
      <c r="J2619" s="59"/>
      <c r="K2619" s="61"/>
      <c r="L2619" s="59"/>
      <c r="M2619" s="60"/>
      <c r="N2619" s="210" t="str">
        <f>IF(Tabela2[[#This Row],[Tipo]]="matriz",VLOOKUP(Tabela2[[#This Row],[N. de ordem]],Estatísticas!$A$66:$B$1048576,2,FALSE),"")</f>
        <v/>
      </c>
    </row>
    <row r="2620" spans="2:14" ht="15" hidden="1">
      <c r="B2620" s="352"/>
      <c r="C2620" s="59"/>
      <c r="D2620" s="59"/>
      <c r="E2620" s="59"/>
      <c r="F2620" s="59"/>
      <c r="G2620" s="59"/>
      <c r="H2620" s="59"/>
      <c r="I2620" s="59"/>
      <c r="J2620" s="59"/>
      <c r="K2620" s="61"/>
      <c r="L2620" s="59"/>
      <c r="M2620" s="60"/>
      <c r="N2620" s="210" t="str">
        <f>IF(Tabela2[[#This Row],[Tipo]]="matriz",VLOOKUP(Tabela2[[#This Row],[N. de ordem]],Estatísticas!$A$66:$B$1048576,2,FALSE),"")</f>
        <v/>
      </c>
    </row>
    <row r="2621" spans="2:14" ht="15" hidden="1">
      <c r="B2621" s="352"/>
      <c r="C2621" s="59"/>
      <c r="D2621" s="59"/>
      <c r="E2621" s="59"/>
      <c r="F2621" s="59"/>
      <c r="G2621" s="59"/>
      <c r="H2621" s="59"/>
      <c r="I2621" s="59"/>
      <c r="J2621" s="59"/>
      <c r="K2621" s="61"/>
      <c r="L2621" s="59"/>
      <c r="M2621" s="60"/>
      <c r="N2621" s="210" t="str">
        <f>IF(Tabela2[[#This Row],[Tipo]]="matriz",VLOOKUP(Tabela2[[#This Row],[N. de ordem]],Estatísticas!$A$66:$B$1048576,2,FALSE),"")</f>
        <v/>
      </c>
    </row>
    <row r="2622" spans="2:14" ht="15" hidden="1">
      <c r="B2622" s="352"/>
      <c r="C2622" s="59"/>
      <c r="D2622" s="59"/>
      <c r="E2622" s="59"/>
      <c r="F2622" s="59"/>
      <c r="G2622" s="59"/>
      <c r="H2622" s="59"/>
      <c r="I2622" s="59"/>
      <c r="J2622" s="59"/>
      <c r="K2622" s="61"/>
      <c r="L2622" s="59"/>
      <c r="M2622" s="60"/>
      <c r="N2622" s="210" t="str">
        <f>IF(Tabela2[[#This Row],[Tipo]]="matriz",VLOOKUP(Tabela2[[#This Row],[N. de ordem]],Estatísticas!$A$66:$B$1048576,2,FALSE),"")</f>
        <v/>
      </c>
    </row>
    <row r="2623" spans="2:14" ht="15" hidden="1">
      <c r="B2623" s="352"/>
      <c r="C2623" s="59"/>
      <c r="D2623" s="59"/>
      <c r="E2623" s="59"/>
      <c r="F2623" s="59"/>
      <c r="G2623" s="59"/>
      <c r="H2623" s="59"/>
      <c r="I2623" s="59"/>
      <c r="J2623" s="59"/>
      <c r="K2623" s="61"/>
      <c r="L2623" s="59"/>
      <c r="M2623" s="60"/>
      <c r="N2623" s="210" t="str">
        <f>IF(Tabela2[[#This Row],[Tipo]]="matriz",VLOOKUP(Tabela2[[#This Row],[N. de ordem]],Estatísticas!$A$66:$B$1048576,2,FALSE),"")</f>
        <v/>
      </c>
    </row>
    <row r="2624" spans="2:14" ht="15" hidden="1">
      <c r="B2624" s="352"/>
      <c r="C2624" s="59"/>
      <c r="D2624" s="59"/>
      <c r="E2624" s="59"/>
      <c r="F2624" s="59"/>
      <c r="G2624" s="59"/>
      <c r="H2624" s="59"/>
      <c r="I2624" s="59"/>
      <c r="J2624" s="59"/>
      <c r="K2624" s="61"/>
      <c r="L2624" s="59"/>
      <c r="M2624" s="60"/>
      <c r="N2624" s="210" t="str">
        <f>IF(Tabela2[[#This Row],[Tipo]]="matriz",VLOOKUP(Tabela2[[#This Row],[N. de ordem]],Estatísticas!$A$66:$B$1048576,2,FALSE),"")</f>
        <v/>
      </c>
    </row>
    <row r="2625" spans="2:14" ht="15" hidden="1">
      <c r="B2625" s="352"/>
      <c r="C2625" s="59"/>
      <c r="D2625" s="59"/>
      <c r="E2625" s="59"/>
      <c r="F2625" s="59"/>
      <c r="G2625" s="59"/>
      <c r="H2625" s="59"/>
      <c r="I2625" s="59"/>
      <c r="J2625" s="59"/>
      <c r="K2625" s="61"/>
      <c r="L2625" s="59"/>
      <c r="M2625" s="60"/>
      <c r="N2625" s="210" t="str">
        <f>IF(Tabela2[[#This Row],[Tipo]]="matriz",VLOOKUP(Tabela2[[#This Row],[N. de ordem]],Estatísticas!$A$66:$B$1048576,2,FALSE),"")</f>
        <v/>
      </c>
    </row>
    <row r="2626" spans="2:14" ht="15" hidden="1">
      <c r="B2626" s="352"/>
      <c r="C2626" s="59"/>
      <c r="D2626" s="59"/>
      <c r="E2626" s="59"/>
      <c r="F2626" s="59"/>
      <c r="G2626" s="59"/>
      <c r="H2626" s="59"/>
      <c r="I2626" s="59"/>
      <c r="J2626" s="59"/>
      <c r="K2626" s="61"/>
      <c r="L2626" s="59"/>
      <c r="M2626" s="60"/>
      <c r="N2626" s="210" t="str">
        <f>IF(Tabela2[[#This Row],[Tipo]]="matriz",VLOOKUP(Tabela2[[#This Row],[N. de ordem]],Estatísticas!$A$66:$B$1048576,2,FALSE),"")</f>
        <v/>
      </c>
    </row>
    <row r="2627" spans="2:14" ht="15" hidden="1">
      <c r="B2627" s="352"/>
      <c r="C2627" s="59"/>
      <c r="D2627" s="59"/>
      <c r="E2627" s="59"/>
      <c r="F2627" s="59"/>
      <c r="G2627" s="59"/>
      <c r="H2627" s="59"/>
      <c r="I2627" s="59"/>
      <c r="J2627" s="59"/>
      <c r="K2627" s="61"/>
      <c r="L2627" s="59"/>
      <c r="M2627" s="60"/>
      <c r="N2627" s="210" t="str">
        <f>IF(Tabela2[[#This Row],[Tipo]]="matriz",VLOOKUP(Tabela2[[#This Row],[N. de ordem]],Estatísticas!$A$66:$B$1048576,2,FALSE),"")</f>
        <v/>
      </c>
    </row>
    <row r="2628" spans="2:14" ht="15" hidden="1">
      <c r="B2628" s="352"/>
      <c r="C2628" s="59"/>
      <c r="D2628" s="59"/>
      <c r="E2628" s="59"/>
      <c r="F2628" s="59"/>
      <c r="G2628" s="59"/>
      <c r="H2628" s="59"/>
      <c r="I2628" s="59"/>
      <c r="J2628" s="59"/>
      <c r="K2628" s="61"/>
      <c r="L2628" s="59"/>
      <c r="M2628" s="60"/>
      <c r="N2628" s="210" t="str">
        <f>IF(Tabela2[[#This Row],[Tipo]]="matriz",VLOOKUP(Tabela2[[#This Row],[N. de ordem]],Estatísticas!$A$66:$B$1048576,2,FALSE),"")</f>
        <v/>
      </c>
    </row>
    <row r="2629" spans="2:14" ht="15" hidden="1">
      <c r="B2629" s="352"/>
      <c r="C2629" s="59"/>
      <c r="D2629" s="59"/>
      <c r="E2629" s="59"/>
      <c r="F2629" s="59"/>
      <c r="G2629" s="59"/>
      <c r="H2629" s="59"/>
      <c r="I2629" s="59"/>
      <c r="J2629" s="59"/>
      <c r="K2629" s="61"/>
      <c r="L2629" s="59"/>
      <c r="M2629" s="60"/>
      <c r="N2629" s="210" t="str">
        <f>IF(Tabela2[[#This Row],[Tipo]]="matriz",VLOOKUP(Tabela2[[#This Row],[N. de ordem]],Estatísticas!$A$66:$B$1048576,2,FALSE),"")</f>
        <v/>
      </c>
    </row>
    <row r="2630" spans="2:14" ht="15" hidden="1">
      <c r="B2630" s="352"/>
      <c r="C2630" s="59"/>
      <c r="D2630" s="59"/>
      <c r="E2630" s="59"/>
      <c r="F2630" s="59"/>
      <c r="G2630" s="59"/>
      <c r="H2630" s="59"/>
      <c r="I2630" s="59"/>
      <c r="J2630" s="59"/>
      <c r="K2630" s="61"/>
      <c r="L2630" s="59"/>
      <c r="M2630" s="60"/>
      <c r="N2630" s="210" t="str">
        <f>IF(Tabela2[[#This Row],[Tipo]]="matriz",VLOOKUP(Tabela2[[#This Row],[N. de ordem]],Estatísticas!$A$66:$B$1048576,2,FALSE),"")</f>
        <v/>
      </c>
    </row>
    <row r="2631" spans="2:14" ht="15" hidden="1">
      <c r="B2631" s="352"/>
      <c r="C2631" s="59"/>
      <c r="D2631" s="59"/>
      <c r="E2631" s="59"/>
      <c r="F2631" s="59"/>
      <c r="G2631" s="59"/>
      <c r="H2631" s="59"/>
      <c r="I2631" s="59"/>
      <c r="J2631" s="59"/>
      <c r="K2631" s="61"/>
      <c r="L2631" s="59"/>
      <c r="M2631" s="60"/>
      <c r="N2631" s="210" t="str">
        <f>IF(Tabela2[[#This Row],[Tipo]]="matriz",VLOOKUP(Tabela2[[#This Row],[N. de ordem]],Estatísticas!$A$66:$B$1048576,2,FALSE),"")</f>
        <v/>
      </c>
    </row>
    <row r="2632" spans="2:14" ht="15" hidden="1">
      <c r="B2632" s="352"/>
      <c r="C2632" s="59"/>
      <c r="D2632" s="59"/>
      <c r="E2632" s="59"/>
      <c r="F2632" s="59"/>
      <c r="G2632" s="59"/>
      <c r="H2632" s="59"/>
      <c r="I2632" s="59"/>
      <c r="J2632" s="59"/>
      <c r="K2632" s="61"/>
      <c r="L2632" s="59"/>
      <c r="M2632" s="60"/>
      <c r="N2632" s="210" t="str">
        <f>IF(Tabela2[[#This Row],[Tipo]]="matriz",VLOOKUP(Tabela2[[#This Row],[N. de ordem]],Estatísticas!$A$66:$B$1048576,2,FALSE),"")</f>
        <v/>
      </c>
    </row>
    <row r="2633" spans="2:14" ht="15" hidden="1">
      <c r="B2633" s="352"/>
      <c r="C2633" s="59"/>
      <c r="D2633" s="59"/>
      <c r="E2633" s="59"/>
      <c r="F2633" s="59"/>
      <c r="G2633" s="59"/>
      <c r="H2633" s="59"/>
      <c r="I2633" s="59"/>
      <c r="J2633" s="59"/>
      <c r="K2633" s="61"/>
      <c r="L2633" s="59"/>
      <c r="M2633" s="60"/>
      <c r="N2633" s="210" t="str">
        <f>IF(Tabela2[[#This Row],[Tipo]]="matriz",VLOOKUP(Tabela2[[#This Row],[N. de ordem]],Estatísticas!$A$66:$B$1048576,2,FALSE),"")</f>
        <v/>
      </c>
    </row>
    <row r="2634" spans="2:14" ht="15" hidden="1">
      <c r="B2634" s="352"/>
      <c r="C2634" s="59"/>
      <c r="D2634" s="59"/>
      <c r="E2634" s="59"/>
      <c r="F2634" s="59"/>
      <c r="G2634" s="59"/>
      <c r="H2634" s="59"/>
      <c r="I2634" s="59"/>
      <c r="J2634" s="59"/>
      <c r="K2634" s="61"/>
      <c r="L2634" s="59"/>
      <c r="M2634" s="60"/>
      <c r="N2634" s="210" t="str">
        <f>IF(Tabela2[[#This Row],[Tipo]]="matriz",VLOOKUP(Tabela2[[#This Row],[N. de ordem]],Estatísticas!$A$66:$B$1048576,2,FALSE),"")</f>
        <v/>
      </c>
    </row>
    <row r="2635" spans="2:14" ht="15" hidden="1">
      <c r="B2635" s="352"/>
      <c r="C2635" s="59"/>
      <c r="D2635" s="59"/>
      <c r="E2635" s="59"/>
      <c r="F2635" s="59"/>
      <c r="G2635" s="59"/>
      <c r="H2635" s="59"/>
      <c r="I2635" s="59"/>
      <c r="J2635" s="59"/>
      <c r="K2635" s="61"/>
      <c r="L2635" s="59"/>
      <c r="M2635" s="60"/>
      <c r="N2635" s="210" t="str">
        <f>IF(Tabela2[[#This Row],[Tipo]]="matriz",VLOOKUP(Tabela2[[#This Row],[N. de ordem]],Estatísticas!$A$66:$B$1048576,2,FALSE),"")</f>
        <v/>
      </c>
    </row>
    <row r="2636" spans="2:14" ht="15" hidden="1">
      <c r="B2636" s="352"/>
      <c r="C2636" s="59"/>
      <c r="D2636" s="59"/>
      <c r="E2636" s="59"/>
      <c r="F2636" s="59"/>
      <c r="G2636" s="59"/>
      <c r="H2636" s="59"/>
      <c r="I2636" s="59"/>
      <c r="J2636" s="59"/>
      <c r="K2636" s="61"/>
      <c r="L2636" s="59"/>
      <c r="M2636" s="60"/>
      <c r="N2636" s="210" t="str">
        <f>IF(Tabela2[[#This Row],[Tipo]]="matriz",VLOOKUP(Tabela2[[#This Row],[N. de ordem]],Estatísticas!$A$66:$B$1048576,2,FALSE),"")</f>
        <v/>
      </c>
    </row>
    <row r="2637" spans="2:14" ht="15" hidden="1">
      <c r="B2637" s="352"/>
      <c r="C2637" s="59"/>
      <c r="D2637" s="59"/>
      <c r="E2637" s="59"/>
      <c r="F2637" s="59"/>
      <c r="G2637" s="59"/>
      <c r="H2637" s="59"/>
      <c r="I2637" s="59"/>
      <c r="J2637" s="59"/>
      <c r="K2637" s="61"/>
      <c r="L2637" s="59"/>
      <c r="M2637" s="60"/>
      <c r="N2637" s="210" t="str">
        <f>IF(Tabela2[[#This Row],[Tipo]]="matriz",VLOOKUP(Tabela2[[#This Row],[N. de ordem]],Estatísticas!$A$66:$B$1048576,2,FALSE),"")</f>
        <v/>
      </c>
    </row>
    <row r="2638" spans="2:14" ht="15" hidden="1">
      <c r="B2638" s="352"/>
      <c r="C2638" s="59"/>
      <c r="D2638" s="59"/>
      <c r="E2638" s="59"/>
      <c r="F2638" s="59"/>
      <c r="G2638" s="59"/>
      <c r="H2638" s="59"/>
      <c r="I2638" s="59"/>
      <c r="J2638" s="59"/>
      <c r="K2638" s="61"/>
      <c r="L2638" s="59"/>
      <c r="M2638" s="60"/>
      <c r="N2638" s="210" t="str">
        <f>IF(Tabela2[[#This Row],[Tipo]]="matriz",VLOOKUP(Tabela2[[#This Row],[N. de ordem]],Estatísticas!$A$66:$B$1048576,2,FALSE),"")</f>
        <v/>
      </c>
    </row>
    <row r="2639" spans="2:14" ht="15" hidden="1">
      <c r="B2639" s="352"/>
      <c r="C2639" s="59"/>
      <c r="D2639" s="59"/>
      <c r="E2639" s="59"/>
      <c r="F2639" s="59"/>
      <c r="G2639" s="59"/>
      <c r="H2639" s="59"/>
      <c r="I2639" s="59"/>
      <c r="J2639" s="59"/>
      <c r="K2639" s="61"/>
      <c r="L2639" s="59"/>
      <c r="M2639" s="60"/>
      <c r="N2639" s="210" t="str">
        <f>IF(Tabela2[[#This Row],[Tipo]]="matriz",VLOOKUP(Tabela2[[#This Row],[N. de ordem]],Estatísticas!$A$66:$B$1048576,2,FALSE),"")</f>
        <v/>
      </c>
    </row>
    <row r="2640" spans="2:14" ht="15" hidden="1">
      <c r="B2640" s="352"/>
      <c r="C2640" s="59"/>
      <c r="D2640" s="59"/>
      <c r="E2640" s="59"/>
      <c r="F2640" s="59"/>
      <c r="G2640" s="59"/>
      <c r="H2640" s="59"/>
      <c r="I2640" s="59"/>
      <c r="J2640" s="59"/>
      <c r="K2640" s="61"/>
      <c r="L2640" s="59"/>
      <c r="M2640" s="60"/>
      <c r="N2640" s="210" t="str">
        <f>IF(Tabela2[[#This Row],[Tipo]]="matriz",VLOOKUP(Tabela2[[#This Row],[N. de ordem]],Estatísticas!$A$66:$B$1048576,2,FALSE),"")</f>
        <v/>
      </c>
    </row>
    <row r="2641" spans="2:14" ht="15" hidden="1">
      <c r="B2641" s="352"/>
      <c r="C2641" s="59"/>
      <c r="D2641" s="59"/>
      <c r="E2641" s="59"/>
      <c r="F2641" s="59"/>
      <c r="G2641" s="59"/>
      <c r="H2641" s="59"/>
      <c r="I2641" s="59"/>
      <c r="J2641" s="59"/>
      <c r="K2641" s="61"/>
      <c r="L2641" s="59"/>
      <c r="M2641" s="60"/>
      <c r="N2641" s="210" t="str">
        <f>IF(Tabela2[[#This Row],[Tipo]]="matriz",VLOOKUP(Tabela2[[#This Row],[N. de ordem]],Estatísticas!$A$66:$B$1048576,2,FALSE),"")</f>
        <v/>
      </c>
    </row>
    <row r="2642" spans="2:14" ht="15" hidden="1">
      <c r="B2642" s="352"/>
      <c r="C2642" s="59"/>
      <c r="D2642" s="59"/>
      <c r="E2642" s="59"/>
      <c r="F2642" s="59"/>
      <c r="G2642" s="59"/>
      <c r="H2642" s="59"/>
      <c r="I2642" s="59"/>
      <c r="J2642" s="59"/>
      <c r="K2642" s="61"/>
      <c r="L2642" s="59"/>
      <c r="M2642" s="60"/>
      <c r="N2642" s="210" t="str">
        <f>IF(Tabela2[[#This Row],[Tipo]]="matriz",VLOOKUP(Tabela2[[#This Row],[N. de ordem]],Estatísticas!$A$66:$B$1048576,2,FALSE),"")</f>
        <v/>
      </c>
    </row>
    <row r="2643" spans="2:14" ht="15" hidden="1">
      <c r="B2643" s="352"/>
      <c r="C2643" s="59"/>
      <c r="D2643" s="59"/>
      <c r="E2643" s="59"/>
      <c r="F2643" s="59"/>
      <c r="G2643" s="59"/>
      <c r="H2643" s="59"/>
      <c r="I2643" s="59"/>
      <c r="J2643" s="59"/>
      <c r="K2643" s="61"/>
      <c r="L2643" s="59"/>
      <c r="M2643" s="60"/>
      <c r="N2643" s="210" t="str">
        <f>IF(Tabela2[[#This Row],[Tipo]]="matriz",VLOOKUP(Tabela2[[#This Row],[N. de ordem]],Estatísticas!$A$66:$B$1048576,2,FALSE),"")</f>
        <v/>
      </c>
    </row>
    <row r="2644" spans="2:14" ht="15" hidden="1">
      <c r="B2644" s="352"/>
      <c r="C2644" s="59"/>
      <c r="D2644" s="59"/>
      <c r="E2644" s="59"/>
      <c r="F2644" s="59"/>
      <c r="G2644" s="59"/>
      <c r="H2644" s="59"/>
      <c r="I2644" s="59"/>
      <c r="J2644" s="59"/>
      <c r="K2644" s="61"/>
      <c r="L2644" s="59"/>
      <c r="M2644" s="60"/>
      <c r="N2644" s="210" t="str">
        <f>IF(Tabela2[[#This Row],[Tipo]]="matriz",VLOOKUP(Tabela2[[#This Row],[N. de ordem]],Estatísticas!$A$66:$B$1048576,2,FALSE),"")</f>
        <v/>
      </c>
    </row>
    <row r="2645" spans="2:14" ht="15" hidden="1">
      <c r="B2645" s="352"/>
      <c r="C2645" s="59"/>
      <c r="D2645" s="59"/>
      <c r="E2645" s="59"/>
      <c r="F2645" s="59"/>
      <c r="G2645" s="59"/>
      <c r="H2645" s="59"/>
      <c r="I2645" s="59"/>
      <c r="J2645" s="59"/>
      <c r="K2645" s="61"/>
      <c r="L2645" s="59"/>
      <c r="M2645" s="60"/>
      <c r="N2645" s="210" t="str">
        <f>IF(Tabela2[[#This Row],[Tipo]]="matriz",VLOOKUP(Tabela2[[#This Row],[N. de ordem]],Estatísticas!$A$66:$B$1048576,2,FALSE),"")</f>
        <v/>
      </c>
    </row>
    <row r="2646" spans="2:14" ht="15" hidden="1">
      <c r="B2646" s="352"/>
      <c r="C2646" s="59"/>
      <c r="D2646" s="59"/>
      <c r="E2646" s="59"/>
      <c r="F2646" s="59"/>
      <c r="G2646" s="59"/>
      <c r="H2646" s="59"/>
      <c r="I2646" s="59"/>
      <c r="J2646" s="59"/>
      <c r="K2646" s="61"/>
      <c r="L2646" s="59"/>
      <c r="M2646" s="60"/>
      <c r="N2646" s="210" t="str">
        <f>IF(Tabela2[[#This Row],[Tipo]]="matriz",VLOOKUP(Tabela2[[#This Row],[N. de ordem]],Estatísticas!$A$66:$B$1048576,2,FALSE),"")</f>
        <v/>
      </c>
    </row>
    <row r="2647" spans="2:14" ht="15" hidden="1">
      <c r="B2647" s="352"/>
      <c r="C2647" s="59"/>
      <c r="D2647" s="59"/>
      <c r="E2647" s="59"/>
      <c r="F2647" s="59"/>
      <c r="G2647" s="59"/>
      <c r="H2647" s="59"/>
      <c r="I2647" s="59"/>
      <c r="J2647" s="59"/>
      <c r="K2647" s="61"/>
      <c r="L2647" s="59"/>
      <c r="M2647" s="60"/>
      <c r="N2647" s="210" t="str">
        <f>IF(Tabela2[[#This Row],[Tipo]]="matriz",VLOOKUP(Tabela2[[#This Row],[N. de ordem]],Estatísticas!$A$66:$B$1048576,2,FALSE),"")</f>
        <v/>
      </c>
    </row>
    <row r="2648" spans="2:14" ht="15" hidden="1">
      <c r="B2648" s="352"/>
      <c r="C2648" s="59"/>
      <c r="D2648" s="59"/>
      <c r="E2648" s="59"/>
      <c r="F2648" s="59"/>
      <c r="G2648" s="59"/>
      <c r="H2648" s="59"/>
      <c r="I2648" s="59"/>
      <c r="J2648" s="59"/>
      <c r="K2648" s="61"/>
      <c r="L2648" s="59"/>
      <c r="M2648" s="60"/>
      <c r="N2648" s="210" t="str">
        <f>IF(Tabela2[[#This Row],[Tipo]]="matriz",VLOOKUP(Tabela2[[#This Row],[N. de ordem]],Estatísticas!$A$66:$B$1048576,2,FALSE),"")</f>
        <v/>
      </c>
    </row>
    <row r="2649" spans="2:14" ht="15" hidden="1">
      <c r="B2649" s="352"/>
      <c r="C2649" s="59"/>
      <c r="D2649" s="59"/>
      <c r="E2649" s="59"/>
      <c r="F2649" s="59"/>
      <c r="G2649" s="59"/>
      <c r="H2649" s="59"/>
      <c r="I2649" s="59"/>
      <c r="J2649" s="59"/>
      <c r="K2649" s="61"/>
      <c r="L2649" s="59"/>
      <c r="M2649" s="60"/>
      <c r="N2649" s="210" t="str">
        <f>IF(Tabela2[[#This Row],[Tipo]]="matriz",VLOOKUP(Tabela2[[#This Row],[N. de ordem]],Estatísticas!$A$66:$B$1048576,2,FALSE),"")</f>
        <v/>
      </c>
    </row>
    <row r="2650" spans="2:14" ht="15" hidden="1">
      <c r="B2650" s="352"/>
      <c r="C2650" s="59"/>
      <c r="D2650" s="59"/>
      <c r="E2650" s="59"/>
      <c r="F2650" s="59"/>
      <c r="G2650" s="59"/>
      <c r="H2650" s="59"/>
      <c r="I2650" s="59"/>
      <c r="J2650" s="59"/>
      <c r="K2650" s="61"/>
      <c r="L2650" s="59"/>
      <c r="M2650" s="60"/>
      <c r="N2650" s="210" t="str">
        <f>IF(Tabela2[[#This Row],[Tipo]]="matriz",VLOOKUP(Tabela2[[#This Row],[N. de ordem]],Estatísticas!$A$66:$B$1048576,2,FALSE),"")</f>
        <v/>
      </c>
    </row>
    <row r="2651" spans="2:14" ht="15" hidden="1">
      <c r="B2651" s="352"/>
      <c r="C2651" s="59"/>
      <c r="D2651" s="59"/>
      <c r="E2651" s="59"/>
      <c r="F2651" s="59"/>
      <c r="G2651" s="59"/>
      <c r="H2651" s="59"/>
      <c r="I2651" s="59"/>
      <c r="J2651" s="59"/>
      <c r="K2651" s="61"/>
      <c r="L2651" s="59"/>
      <c r="M2651" s="60"/>
      <c r="N2651" s="210" t="str">
        <f>IF(Tabela2[[#This Row],[Tipo]]="matriz",VLOOKUP(Tabela2[[#This Row],[N. de ordem]],Estatísticas!$A$66:$B$1048576,2,FALSE),"")</f>
        <v/>
      </c>
    </row>
    <row r="2652" spans="2:14" ht="15" hidden="1">
      <c r="B2652" s="352"/>
      <c r="C2652" s="59"/>
      <c r="D2652" s="59"/>
      <c r="E2652" s="59"/>
      <c r="F2652" s="59"/>
      <c r="G2652" s="59"/>
      <c r="H2652" s="59"/>
      <c r="I2652" s="59"/>
      <c r="J2652" s="59"/>
      <c r="K2652" s="61"/>
      <c r="L2652" s="59"/>
      <c r="M2652" s="60"/>
      <c r="N2652" s="210" t="str">
        <f>IF(Tabela2[[#This Row],[Tipo]]="matriz",VLOOKUP(Tabela2[[#This Row],[N. de ordem]],Estatísticas!$A$66:$B$1048576,2,FALSE),"")</f>
        <v/>
      </c>
    </row>
    <row r="2653" spans="2:14" ht="15" hidden="1">
      <c r="B2653" s="352"/>
      <c r="C2653" s="59"/>
      <c r="D2653" s="59"/>
      <c r="E2653" s="59"/>
      <c r="F2653" s="59"/>
      <c r="G2653" s="59"/>
      <c r="H2653" s="59"/>
      <c r="I2653" s="59"/>
      <c r="J2653" s="59"/>
      <c r="K2653" s="61"/>
      <c r="L2653" s="59"/>
      <c r="M2653" s="60"/>
      <c r="N2653" s="210" t="str">
        <f>IF(Tabela2[[#This Row],[Tipo]]="matriz",VLOOKUP(Tabela2[[#This Row],[N. de ordem]],Estatísticas!$A$66:$B$1048576,2,FALSE),"")</f>
        <v/>
      </c>
    </row>
    <row r="2654" spans="2:14" ht="15" hidden="1">
      <c r="B2654" s="352"/>
      <c r="C2654" s="59"/>
      <c r="D2654" s="59"/>
      <c r="E2654" s="59"/>
      <c r="F2654" s="59"/>
      <c r="G2654" s="59"/>
      <c r="H2654" s="59"/>
      <c r="I2654" s="59"/>
      <c r="J2654" s="59"/>
      <c r="K2654" s="61"/>
      <c r="L2654" s="59"/>
      <c r="M2654" s="60"/>
      <c r="N2654" s="210" t="str">
        <f>IF(Tabela2[[#This Row],[Tipo]]="matriz",VLOOKUP(Tabela2[[#This Row],[N. de ordem]],Estatísticas!$A$66:$B$1048576,2,FALSE),"")</f>
        <v/>
      </c>
    </row>
    <row r="2655" spans="2:14" ht="15" hidden="1">
      <c r="B2655" s="352"/>
      <c r="C2655" s="59"/>
      <c r="D2655" s="59"/>
      <c r="E2655" s="59"/>
      <c r="F2655" s="59"/>
      <c r="G2655" s="59"/>
      <c r="H2655" s="59"/>
      <c r="I2655" s="59"/>
      <c r="J2655" s="59"/>
      <c r="K2655" s="61"/>
      <c r="L2655" s="59"/>
      <c r="M2655" s="60"/>
      <c r="N2655" s="210" t="str">
        <f>IF(Tabela2[[#This Row],[Tipo]]="matriz",VLOOKUP(Tabela2[[#This Row],[N. de ordem]],Estatísticas!$A$66:$B$1048576,2,FALSE),"")</f>
        <v/>
      </c>
    </row>
    <row r="2656" spans="2:14" ht="15" hidden="1">
      <c r="B2656" s="352"/>
      <c r="C2656" s="59"/>
      <c r="D2656" s="59"/>
      <c r="E2656" s="59"/>
      <c r="F2656" s="59"/>
      <c r="G2656" s="59"/>
      <c r="H2656" s="59"/>
      <c r="I2656" s="59"/>
      <c r="J2656" s="59"/>
      <c r="K2656" s="61"/>
      <c r="L2656" s="59"/>
      <c r="M2656" s="60"/>
      <c r="N2656" s="210" t="str">
        <f>IF(Tabela2[[#This Row],[Tipo]]="matriz",VLOOKUP(Tabela2[[#This Row],[N. de ordem]],Estatísticas!$A$66:$B$1048576,2,FALSE),"")</f>
        <v/>
      </c>
    </row>
    <row r="2657" spans="2:14" ht="15" hidden="1">
      <c r="B2657" s="352"/>
      <c r="C2657" s="59"/>
      <c r="D2657" s="59"/>
      <c r="E2657" s="59"/>
      <c r="F2657" s="59"/>
      <c r="G2657" s="59"/>
      <c r="H2657" s="59"/>
      <c r="I2657" s="59"/>
      <c r="J2657" s="59"/>
      <c r="K2657" s="61"/>
      <c r="L2657" s="59"/>
      <c r="M2657" s="60"/>
      <c r="N2657" s="210" t="str">
        <f>IF(Tabela2[[#This Row],[Tipo]]="matriz",VLOOKUP(Tabela2[[#This Row],[N. de ordem]],Estatísticas!$A$66:$B$1048576,2,FALSE),"")</f>
        <v/>
      </c>
    </row>
    <row r="2658" spans="2:14" ht="15" hidden="1">
      <c r="B2658" s="352"/>
      <c r="C2658" s="59"/>
      <c r="D2658" s="59"/>
      <c r="E2658" s="59"/>
      <c r="F2658" s="59"/>
      <c r="G2658" s="59"/>
      <c r="H2658" s="59"/>
      <c r="I2658" s="59"/>
      <c r="J2658" s="59"/>
      <c r="K2658" s="61"/>
      <c r="L2658" s="59"/>
      <c r="M2658" s="60"/>
      <c r="N2658" s="210" t="str">
        <f>IF(Tabela2[[#This Row],[Tipo]]="matriz",VLOOKUP(Tabela2[[#This Row],[N. de ordem]],Estatísticas!$A$66:$B$1048576,2,FALSE),"")</f>
        <v/>
      </c>
    </row>
    <row r="2659" spans="2:14" ht="15" hidden="1">
      <c r="B2659" s="352"/>
      <c r="C2659" s="59"/>
      <c r="D2659" s="59"/>
      <c r="E2659" s="59"/>
      <c r="F2659" s="59"/>
      <c r="G2659" s="59"/>
      <c r="H2659" s="59"/>
      <c r="I2659" s="59"/>
      <c r="J2659" s="59"/>
      <c r="K2659" s="61"/>
      <c r="L2659" s="59"/>
      <c r="M2659" s="60"/>
      <c r="N2659" s="210" t="str">
        <f>IF(Tabela2[[#This Row],[Tipo]]="matriz",VLOOKUP(Tabela2[[#This Row],[N. de ordem]],Estatísticas!$A$66:$B$1048576,2,FALSE),"")</f>
        <v/>
      </c>
    </row>
    <row r="2660" spans="2:14" ht="15" hidden="1">
      <c r="B2660" s="352"/>
      <c r="C2660" s="59"/>
      <c r="D2660" s="59"/>
      <c r="E2660" s="59"/>
      <c r="F2660" s="59"/>
      <c r="G2660" s="59"/>
      <c r="H2660" s="59"/>
      <c r="I2660" s="59"/>
      <c r="J2660" s="59"/>
      <c r="K2660" s="61"/>
      <c r="L2660" s="59"/>
      <c r="M2660" s="60"/>
      <c r="N2660" s="210" t="str">
        <f>IF(Tabela2[[#This Row],[Tipo]]="matriz",VLOOKUP(Tabela2[[#This Row],[N. de ordem]],Estatísticas!$A$66:$B$1048576,2,FALSE),"")</f>
        <v/>
      </c>
    </row>
    <row r="2661" spans="2:14" ht="15" hidden="1">
      <c r="B2661" s="352"/>
      <c r="C2661" s="59"/>
      <c r="D2661" s="59"/>
      <c r="E2661" s="59"/>
      <c r="F2661" s="59"/>
      <c r="G2661" s="59"/>
      <c r="H2661" s="59"/>
      <c r="I2661" s="59"/>
      <c r="J2661" s="59"/>
      <c r="K2661" s="61"/>
      <c r="L2661" s="59"/>
      <c r="M2661" s="60"/>
      <c r="N2661" s="210" t="str">
        <f>IF(Tabela2[[#This Row],[Tipo]]="matriz",VLOOKUP(Tabela2[[#This Row],[N. de ordem]],Estatísticas!$A$66:$B$1048576,2,FALSE),"")</f>
        <v/>
      </c>
    </row>
    <row r="2662" spans="2:14" ht="15" hidden="1">
      <c r="B2662" s="352"/>
      <c r="C2662" s="59"/>
      <c r="D2662" s="59"/>
      <c r="E2662" s="59"/>
      <c r="F2662" s="59"/>
      <c r="G2662" s="59"/>
      <c r="H2662" s="59"/>
      <c r="I2662" s="59"/>
      <c r="J2662" s="59"/>
      <c r="K2662" s="61"/>
      <c r="L2662" s="59"/>
      <c r="M2662" s="60"/>
      <c r="N2662" s="210" t="str">
        <f>IF(Tabela2[[#This Row],[Tipo]]="matriz",VLOOKUP(Tabela2[[#This Row],[N. de ordem]],Estatísticas!$A$66:$B$1048576,2,FALSE),"")</f>
        <v/>
      </c>
    </row>
    <row r="2663" spans="2:14" ht="15" hidden="1">
      <c r="B2663" s="352"/>
      <c r="C2663" s="59"/>
      <c r="D2663" s="59"/>
      <c r="E2663" s="59"/>
      <c r="F2663" s="59"/>
      <c r="G2663" s="59"/>
      <c r="H2663" s="59"/>
      <c r="I2663" s="59"/>
      <c r="J2663" s="59"/>
      <c r="K2663" s="61"/>
      <c r="L2663" s="59"/>
      <c r="M2663" s="60"/>
      <c r="N2663" s="210" t="str">
        <f>IF(Tabela2[[#This Row],[Tipo]]="matriz",VLOOKUP(Tabela2[[#This Row],[N. de ordem]],Estatísticas!$A$66:$B$1048576,2,FALSE),"")</f>
        <v/>
      </c>
    </row>
    <row r="2664" spans="2:14" ht="15" hidden="1">
      <c r="B2664" s="352"/>
      <c r="C2664" s="59"/>
      <c r="D2664" s="59"/>
      <c r="E2664" s="59"/>
      <c r="F2664" s="59"/>
      <c r="G2664" s="59"/>
      <c r="H2664" s="59"/>
      <c r="I2664" s="59"/>
      <c r="J2664" s="59"/>
      <c r="K2664" s="61"/>
      <c r="L2664" s="59"/>
      <c r="M2664" s="60"/>
      <c r="N2664" s="210" t="str">
        <f>IF(Tabela2[[#This Row],[Tipo]]="matriz",VLOOKUP(Tabela2[[#This Row],[N. de ordem]],Estatísticas!$A$66:$B$1048576,2,FALSE),"")</f>
        <v/>
      </c>
    </row>
    <row r="2665" spans="2:14" ht="15" hidden="1">
      <c r="B2665" s="352"/>
      <c r="C2665" s="59"/>
      <c r="D2665" s="59"/>
      <c r="E2665" s="59"/>
      <c r="F2665" s="59"/>
      <c r="G2665" s="59"/>
      <c r="H2665" s="59"/>
      <c r="I2665" s="59"/>
      <c r="J2665" s="59"/>
      <c r="K2665" s="61"/>
      <c r="L2665" s="59"/>
      <c r="M2665" s="60"/>
      <c r="N2665" s="210" t="str">
        <f>IF(Tabela2[[#This Row],[Tipo]]="matriz",VLOOKUP(Tabela2[[#This Row],[N. de ordem]],Estatísticas!$A$66:$B$1048576,2,FALSE),"")</f>
        <v/>
      </c>
    </row>
    <row r="2666" spans="2:14" ht="15" hidden="1">
      <c r="B2666" s="352"/>
      <c r="C2666" s="59"/>
      <c r="D2666" s="59"/>
      <c r="E2666" s="59"/>
      <c r="F2666" s="59"/>
      <c r="G2666" s="59"/>
      <c r="H2666" s="59"/>
      <c r="I2666" s="59"/>
      <c r="J2666" s="59"/>
      <c r="K2666" s="61"/>
      <c r="L2666" s="59"/>
      <c r="M2666" s="60"/>
      <c r="N2666" s="210" t="str">
        <f>IF(Tabela2[[#This Row],[Tipo]]="matriz",VLOOKUP(Tabela2[[#This Row],[N. de ordem]],Estatísticas!$A$66:$B$1048576,2,FALSE),"")</f>
        <v/>
      </c>
    </row>
    <row r="2667" spans="2:14" ht="15" hidden="1">
      <c r="B2667" s="352"/>
      <c r="C2667" s="59"/>
      <c r="D2667" s="59"/>
      <c r="E2667" s="59"/>
      <c r="F2667" s="59"/>
      <c r="G2667" s="59"/>
      <c r="H2667" s="59"/>
      <c r="I2667" s="59"/>
      <c r="J2667" s="59"/>
      <c r="K2667" s="61"/>
      <c r="L2667" s="59"/>
      <c r="M2667" s="60"/>
      <c r="N2667" s="210" t="str">
        <f>IF(Tabela2[[#This Row],[Tipo]]="matriz",VLOOKUP(Tabela2[[#This Row],[N. de ordem]],Estatísticas!$A$66:$B$1048576,2,FALSE),"")</f>
        <v/>
      </c>
    </row>
    <row r="2668" spans="2:14" ht="15" hidden="1">
      <c r="B2668" s="352"/>
      <c r="C2668" s="59"/>
      <c r="D2668" s="59"/>
      <c r="E2668" s="59"/>
      <c r="F2668" s="59"/>
      <c r="G2668" s="59"/>
      <c r="H2668" s="59"/>
      <c r="I2668" s="59"/>
      <c r="J2668" s="59"/>
      <c r="K2668" s="61"/>
      <c r="L2668" s="59"/>
      <c r="M2668" s="60"/>
      <c r="N2668" s="210" t="str">
        <f>IF(Tabela2[[#This Row],[Tipo]]="matriz",VLOOKUP(Tabela2[[#This Row],[N. de ordem]],Estatísticas!$A$66:$B$1048576,2,FALSE),"")</f>
        <v/>
      </c>
    </row>
    <row r="2669" spans="2:14" ht="15" hidden="1">
      <c r="B2669" s="352"/>
      <c r="C2669" s="59"/>
      <c r="D2669" s="59"/>
      <c r="E2669" s="59"/>
      <c r="F2669" s="59"/>
      <c r="G2669" s="59"/>
      <c r="H2669" s="59"/>
      <c r="I2669" s="59"/>
      <c r="J2669" s="59"/>
      <c r="K2669" s="61"/>
      <c r="L2669" s="59"/>
      <c r="M2669" s="60"/>
      <c r="N2669" s="210" t="str">
        <f>IF(Tabela2[[#This Row],[Tipo]]="matriz",VLOOKUP(Tabela2[[#This Row],[N. de ordem]],Estatísticas!$A$66:$B$1048576,2,FALSE),"")</f>
        <v/>
      </c>
    </row>
    <row r="2670" spans="2:14" ht="15" hidden="1">
      <c r="B2670" s="352"/>
      <c r="C2670" s="59"/>
      <c r="D2670" s="59"/>
      <c r="E2670" s="59"/>
      <c r="F2670" s="59"/>
      <c r="G2670" s="59"/>
      <c r="H2670" s="59"/>
      <c r="I2670" s="59"/>
      <c r="J2670" s="59"/>
      <c r="K2670" s="61"/>
      <c r="L2670" s="59"/>
      <c r="M2670" s="60"/>
      <c r="N2670" s="210" t="str">
        <f>IF(Tabela2[[#This Row],[Tipo]]="matriz",VLOOKUP(Tabela2[[#This Row],[N. de ordem]],Estatísticas!$A$66:$B$1048576,2,FALSE),"")</f>
        <v/>
      </c>
    </row>
    <row r="2671" spans="2:14" ht="15" hidden="1">
      <c r="B2671" s="352"/>
      <c r="C2671" s="59"/>
      <c r="D2671" s="59"/>
      <c r="E2671" s="59"/>
      <c r="F2671" s="59"/>
      <c r="G2671" s="59"/>
      <c r="H2671" s="59"/>
      <c r="I2671" s="59"/>
      <c r="J2671" s="59"/>
      <c r="K2671" s="61"/>
      <c r="L2671" s="59"/>
      <c r="M2671" s="60"/>
      <c r="N2671" s="210" t="str">
        <f>IF(Tabela2[[#This Row],[Tipo]]="matriz",VLOOKUP(Tabela2[[#This Row],[N. de ordem]],Estatísticas!$A$66:$B$1048576,2,FALSE),"")</f>
        <v/>
      </c>
    </row>
    <row r="2672" spans="2:14" ht="15" hidden="1">
      <c r="B2672" s="352"/>
      <c r="C2672" s="59"/>
      <c r="D2672" s="59"/>
      <c r="E2672" s="59"/>
      <c r="F2672" s="59"/>
      <c r="G2672" s="59"/>
      <c r="H2672" s="59"/>
      <c r="I2672" s="59"/>
      <c r="J2672" s="59"/>
      <c r="K2672" s="61"/>
      <c r="L2672" s="59"/>
      <c r="M2672" s="60"/>
      <c r="N2672" s="210" t="str">
        <f>IF(Tabela2[[#This Row],[Tipo]]="matriz",VLOOKUP(Tabela2[[#This Row],[N. de ordem]],Estatísticas!$A$66:$B$1048576,2,FALSE),"")</f>
        <v/>
      </c>
    </row>
    <row r="2673" spans="2:14" ht="15" hidden="1">
      <c r="B2673" s="352"/>
      <c r="C2673" s="59"/>
      <c r="D2673" s="59"/>
      <c r="E2673" s="59"/>
      <c r="F2673" s="59"/>
      <c r="G2673" s="59"/>
      <c r="H2673" s="59"/>
      <c r="I2673" s="59"/>
      <c r="J2673" s="59"/>
      <c r="K2673" s="61"/>
      <c r="L2673" s="59"/>
      <c r="M2673" s="60"/>
      <c r="N2673" s="210" t="str">
        <f>IF(Tabela2[[#This Row],[Tipo]]="matriz",VLOOKUP(Tabela2[[#This Row],[N. de ordem]],Estatísticas!$A$66:$B$1048576,2,FALSE),"")</f>
        <v/>
      </c>
    </row>
    <row r="2674" spans="2:14" ht="15" hidden="1">
      <c r="B2674" s="352"/>
      <c r="C2674" s="59"/>
      <c r="D2674" s="59"/>
      <c r="E2674" s="59"/>
      <c r="F2674" s="59"/>
      <c r="G2674" s="59"/>
      <c r="H2674" s="59"/>
      <c r="I2674" s="59"/>
      <c r="J2674" s="59"/>
      <c r="K2674" s="61"/>
      <c r="L2674" s="59"/>
      <c r="M2674" s="60"/>
      <c r="N2674" s="210" t="str">
        <f>IF(Tabela2[[#This Row],[Tipo]]="matriz",VLOOKUP(Tabela2[[#This Row],[N. de ordem]],Estatísticas!$A$66:$B$1048576,2,FALSE),"")</f>
        <v/>
      </c>
    </row>
    <row r="2675" spans="2:14" ht="15" hidden="1">
      <c r="B2675" s="352"/>
      <c r="C2675" s="59"/>
      <c r="D2675" s="59"/>
      <c r="E2675" s="59"/>
      <c r="F2675" s="59"/>
      <c r="G2675" s="59"/>
      <c r="H2675" s="59"/>
      <c r="I2675" s="59"/>
      <c r="J2675" s="59"/>
      <c r="K2675" s="61"/>
      <c r="L2675" s="59"/>
      <c r="M2675" s="60"/>
      <c r="N2675" s="210" t="str">
        <f>IF(Tabela2[[#This Row],[Tipo]]="matriz",VLOOKUP(Tabela2[[#This Row],[N. de ordem]],Estatísticas!$A$66:$B$1048576,2,FALSE),"")</f>
        <v/>
      </c>
    </row>
    <row r="2676" spans="2:14" ht="15" hidden="1">
      <c r="B2676" s="352"/>
      <c r="C2676" s="59"/>
      <c r="D2676" s="59"/>
      <c r="E2676" s="59"/>
      <c r="F2676" s="59"/>
      <c r="G2676" s="59"/>
      <c r="H2676" s="59"/>
      <c r="I2676" s="59"/>
      <c r="J2676" s="59"/>
      <c r="K2676" s="61"/>
      <c r="L2676" s="59"/>
      <c r="M2676" s="60"/>
      <c r="N2676" s="210" t="str">
        <f>IF(Tabela2[[#This Row],[Tipo]]="matriz",VLOOKUP(Tabela2[[#This Row],[N. de ordem]],Estatísticas!$A$66:$B$1048576,2,FALSE),"")</f>
        <v/>
      </c>
    </row>
    <row r="2677" spans="2:14" ht="15" hidden="1">
      <c r="B2677" s="352"/>
      <c r="C2677" s="59"/>
      <c r="D2677" s="59"/>
      <c r="E2677" s="59"/>
      <c r="F2677" s="59"/>
      <c r="G2677" s="59"/>
      <c r="H2677" s="59"/>
      <c r="I2677" s="59"/>
      <c r="J2677" s="59"/>
      <c r="K2677" s="61"/>
      <c r="L2677" s="59"/>
      <c r="M2677" s="60"/>
      <c r="N2677" s="210" t="str">
        <f>IF(Tabela2[[#This Row],[Tipo]]="matriz",VLOOKUP(Tabela2[[#This Row],[N. de ordem]],Estatísticas!$A$66:$B$1048576,2,FALSE),"")</f>
        <v/>
      </c>
    </row>
    <row r="2678" spans="2:14" ht="15" hidden="1">
      <c r="B2678" s="352"/>
      <c r="C2678" s="59"/>
      <c r="D2678" s="59"/>
      <c r="E2678" s="59"/>
      <c r="F2678" s="59"/>
      <c r="G2678" s="59"/>
      <c r="H2678" s="59"/>
      <c r="I2678" s="59"/>
      <c r="J2678" s="59"/>
      <c r="K2678" s="61"/>
      <c r="L2678" s="59"/>
      <c r="M2678" s="60"/>
      <c r="N2678" s="210" t="str">
        <f>IF(Tabela2[[#This Row],[Tipo]]="matriz",VLOOKUP(Tabela2[[#This Row],[N. de ordem]],Estatísticas!$A$66:$B$1048576,2,FALSE),"")</f>
        <v/>
      </c>
    </row>
    <row r="2679" spans="2:14" ht="15" hidden="1">
      <c r="B2679" s="352"/>
      <c r="C2679" s="59"/>
      <c r="D2679" s="59"/>
      <c r="E2679" s="59"/>
      <c r="F2679" s="59"/>
      <c r="G2679" s="59"/>
      <c r="H2679" s="59"/>
      <c r="I2679" s="59"/>
      <c r="J2679" s="59"/>
      <c r="K2679" s="61"/>
      <c r="L2679" s="59"/>
      <c r="M2679" s="60"/>
      <c r="N2679" s="210" t="str">
        <f>IF(Tabela2[[#This Row],[Tipo]]="matriz",VLOOKUP(Tabela2[[#This Row],[N. de ordem]],Estatísticas!$A$66:$B$1048576,2,FALSE),"")</f>
        <v/>
      </c>
    </row>
    <row r="2680" spans="2:14" ht="15" hidden="1">
      <c r="B2680" s="352"/>
      <c r="C2680" s="59"/>
      <c r="D2680" s="59"/>
      <c r="E2680" s="59"/>
      <c r="F2680" s="59"/>
      <c r="G2680" s="59"/>
      <c r="H2680" s="59"/>
      <c r="I2680" s="59"/>
      <c r="J2680" s="59"/>
      <c r="K2680" s="61"/>
      <c r="L2680" s="59"/>
      <c r="M2680" s="60"/>
      <c r="N2680" s="210" t="str">
        <f>IF(Tabela2[[#This Row],[Tipo]]="matriz",VLOOKUP(Tabela2[[#This Row],[N. de ordem]],Estatísticas!$A$66:$B$1048576,2,FALSE),"")</f>
        <v/>
      </c>
    </row>
    <row r="2681" spans="2:14" ht="15" hidden="1">
      <c r="B2681" s="352"/>
      <c r="C2681" s="59"/>
      <c r="D2681" s="59"/>
      <c r="E2681" s="59"/>
      <c r="F2681" s="59"/>
      <c r="G2681" s="59"/>
      <c r="H2681" s="59"/>
      <c r="I2681" s="59"/>
      <c r="J2681" s="59"/>
      <c r="K2681" s="61"/>
      <c r="L2681" s="59"/>
      <c r="M2681" s="60"/>
      <c r="N2681" s="210" t="str">
        <f>IF(Tabela2[[#This Row],[Tipo]]="matriz",VLOOKUP(Tabela2[[#This Row],[N. de ordem]],Estatísticas!$A$66:$B$1048576,2,FALSE),"")</f>
        <v/>
      </c>
    </row>
    <row r="2682" spans="2:14" ht="15" hidden="1">
      <c r="B2682" s="352"/>
      <c r="C2682" s="59"/>
      <c r="D2682" s="59"/>
      <c r="E2682" s="59"/>
      <c r="F2682" s="59"/>
      <c r="G2682" s="59"/>
      <c r="H2682" s="59"/>
      <c r="I2682" s="59"/>
      <c r="J2682" s="59"/>
      <c r="K2682" s="61"/>
      <c r="L2682" s="59"/>
      <c r="M2682" s="60"/>
      <c r="N2682" s="210" t="str">
        <f>IF(Tabela2[[#This Row],[Tipo]]="matriz",VLOOKUP(Tabela2[[#This Row],[N. de ordem]],Estatísticas!$A$66:$B$1048576,2,FALSE),"")</f>
        <v/>
      </c>
    </row>
    <row r="2683" spans="2:14" ht="15" hidden="1">
      <c r="B2683" s="352"/>
      <c r="C2683" s="59"/>
      <c r="D2683" s="59"/>
      <c r="E2683" s="59"/>
      <c r="F2683" s="59"/>
      <c r="G2683" s="59"/>
      <c r="H2683" s="59"/>
      <c r="I2683" s="59"/>
      <c r="J2683" s="59"/>
      <c r="K2683" s="61"/>
      <c r="L2683" s="59"/>
      <c r="M2683" s="60"/>
      <c r="N2683" s="210" t="str">
        <f>IF(Tabela2[[#This Row],[Tipo]]="matriz",VLOOKUP(Tabela2[[#This Row],[N. de ordem]],Estatísticas!$A$66:$B$1048576,2,FALSE),"")</f>
        <v/>
      </c>
    </row>
    <row r="2684" spans="2:14" ht="15" hidden="1">
      <c r="B2684" s="352"/>
      <c r="C2684" s="59"/>
      <c r="D2684" s="59"/>
      <c r="E2684" s="59"/>
      <c r="F2684" s="59"/>
      <c r="G2684" s="59"/>
      <c r="H2684" s="59"/>
      <c r="I2684" s="59"/>
      <c r="J2684" s="59"/>
      <c r="K2684" s="61"/>
      <c r="L2684" s="59"/>
      <c r="M2684" s="60"/>
      <c r="N2684" s="210" t="str">
        <f>IF(Tabela2[[#This Row],[Tipo]]="matriz",VLOOKUP(Tabela2[[#This Row],[N. de ordem]],Estatísticas!$A$66:$B$1048576,2,FALSE),"")</f>
        <v/>
      </c>
    </row>
    <row r="2685" spans="2:14" ht="15" hidden="1">
      <c r="B2685" s="352"/>
      <c r="C2685" s="59"/>
      <c r="D2685" s="59"/>
      <c r="E2685" s="59"/>
      <c r="F2685" s="59"/>
      <c r="G2685" s="59"/>
      <c r="H2685" s="59"/>
      <c r="I2685" s="59"/>
      <c r="J2685" s="59"/>
      <c r="K2685" s="61"/>
      <c r="L2685" s="59"/>
      <c r="M2685" s="60"/>
      <c r="N2685" s="210" t="str">
        <f>IF(Tabela2[[#This Row],[Tipo]]="matriz",VLOOKUP(Tabela2[[#This Row],[N. de ordem]],Estatísticas!$A$66:$B$1048576,2,FALSE),"")</f>
        <v/>
      </c>
    </row>
    <row r="2686" spans="2:14" ht="15" hidden="1">
      <c r="B2686" s="352"/>
      <c r="C2686" s="59"/>
      <c r="D2686" s="59"/>
      <c r="E2686" s="59"/>
      <c r="F2686" s="59"/>
      <c r="G2686" s="59"/>
      <c r="H2686" s="59"/>
      <c r="I2686" s="59"/>
      <c r="J2686" s="59"/>
      <c r="K2686" s="61"/>
      <c r="L2686" s="59"/>
      <c r="M2686" s="60"/>
      <c r="N2686" s="210" t="str">
        <f>IF(Tabela2[[#This Row],[Tipo]]="matriz",VLOOKUP(Tabela2[[#This Row],[N. de ordem]],Estatísticas!$A$66:$B$1048576,2,FALSE),"")</f>
        <v/>
      </c>
    </row>
    <row r="2687" spans="2:14" ht="15" hidden="1">
      <c r="B2687" s="352"/>
      <c r="C2687" s="59"/>
      <c r="D2687" s="59"/>
      <c r="E2687" s="59"/>
      <c r="F2687" s="59"/>
      <c r="G2687" s="59"/>
      <c r="H2687" s="59"/>
      <c r="I2687" s="59"/>
      <c r="J2687" s="59"/>
      <c r="K2687" s="61"/>
      <c r="L2687" s="59"/>
      <c r="M2687" s="60"/>
      <c r="N2687" s="210" t="str">
        <f>IF(Tabela2[[#This Row],[Tipo]]="matriz",VLOOKUP(Tabela2[[#This Row],[N. de ordem]],Estatísticas!$A$66:$B$1048576,2,FALSE),"")</f>
        <v/>
      </c>
    </row>
    <row r="2688" spans="2:14" ht="15" hidden="1">
      <c r="B2688" s="352"/>
      <c r="C2688" s="59"/>
      <c r="D2688" s="59"/>
      <c r="E2688" s="59"/>
      <c r="F2688" s="59"/>
      <c r="G2688" s="59"/>
      <c r="H2688" s="59"/>
      <c r="I2688" s="59"/>
      <c r="J2688" s="59"/>
      <c r="K2688" s="61"/>
      <c r="L2688" s="59"/>
      <c r="M2688" s="60"/>
      <c r="N2688" s="210" t="str">
        <f>IF(Tabela2[[#This Row],[Tipo]]="matriz",VLOOKUP(Tabela2[[#This Row],[N. de ordem]],Estatísticas!$A$66:$B$1048576,2,FALSE),"")</f>
        <v/>
      </c>
    </row>
    <row r="2689" spans="2:14" ht="15" hidden="1">
      <c r="B2689" s="352"/>
      <c r="C2689" s="59"/>
      <c r="D2689" s="59"/>
      <c r="E2689" s="59"/>
      <c r="F2689" s="59"/>
      <c r="G2689" s="59"/>
      <c r="H2689" s="59"/>
      <c r="I2689" s="59"/>
      <c r="J2689" s="59"/>
      <c r="K2689" s="61"/>
      <c r="L2689" s="59"/>
      <c r="M2689" s="60"/>
      <c r="N2689" s="210" t="str">
        <f>IF(Tabela2[[#This Row],[Tipo]]="matriz",VLOOKUP(Tabela2[[#This Row],[N. de ordem]],Estatísticas!$A$66:$B$1048576,2,FALSE),"")</f>
        <v/>
      </c>
    </row>
    <row r="2690" spans="2:14" ht="15" hidden="1">
      <c r="B2690" s="352"/>
      <c r="C2690" s="59"/>
      <c r="D2690" s="59"/>
      <c r="E2690" s="59"/>
      <c r="F2690" s="59"/>
      <c r="G2690" s="59"/>
      <c r="H2690" s="59"/>
      <c r="I2690" s="59"/>
      <c r="J2690" s="59"/>
      <c r="K2690" s="61"/>
      <c r="L2690" s="59"/>
      <c r="M2690" s="60"/>
      <c r="N2690" s="210" t="str">
        <f>IF(Tabela2[[#This Row],[Tipo]]="matriz",VLOOKUP(Tabela2[[#This Row],[N. de ordem]],Estatísticas!$A$66:$B$1048576,2,FALSE),"")</f>
        <v/>
      </c>
    </row>
    <row r="2691" spans="2:14" ht="15" hidden="1">
      <c r="B2691" s="352"/>
      <c r="C2691" s="59"/>
      <c r="D2691" s="59"/>
      <c r="E2691" s="59"/>
      <c r="F2691" s="59"/>
      <c r="G2691" s="59"/>
      <c r="H2691" s="59"/>
      <c r="I2691" s="59"/>
      <c r="J2691" s="59"/>
      <c r="K2691" s="61"/>
      <c r="L2691" s="59"/>
      <c r="M2691" s="60"/>
      <c r="N2691" s="210" t="str">
        <f>IF(Tabela2[[#This Row],[Tipo]]="matriz",VLOOKUP(Tabela2[[#This Row],[N. de ordem]],Estatísticas!$A$66:$B$1048576,2,FALSE),"")</f>
        <v/>
      </c>
    </row>
    <row r="2692" spans="2:14" ht="15" hidden="1">
      <c r="B2692" s="352"/>
      <c r="C2692" s="59"/>
      <c r="D2692" s="59"/>
      <c r="E2692" s="59"/>
      <c r="F2692" s="59"/>
      <c r="G2692" s="59"/>
      <c r="H2692" s="59"/>
      <c r="I2692" s="59"/>
      <c r="J2692" s="59"/>
      <c r="K2692" s="61"/>
      <c r="L2692" s="59"/>
      <c r="M2692" s="60"/>
      <c r="N2692" s="210" t="str">
        <f>IF(Tabela2[[#This Row],[Tipo]]="matriz",VLOOKUP(Tabela2[[#This Row],[N. de ordem]],Estatísticas!$A$66:$B$1048576,2,FALSE),"")</f>
        <v/>
      </c>
    </row>
    <row r="2693" spans="2:14" ht="15" hidden="1">
      <c r="B2693" s="352"/>
      <c r="C2693" s="59"/>
      <c r="D2693" s="59"/>
      <c r="E2693" s="59"/>
      <c r="F2693" s="59"/>
      <c r="G2693" s="59"/>
      <c r="H2693" s="59"/>
      <c r="I2693" s="59"/>
      <c r="J2693" s="59"/>
      <c r="K2693" s="61"/>
      <c r="L2693" s="59"/>
      <c r="M2693" s="60"/>
      <c r="N2693" s="210" t="str">
        <f>IF(Tabela2[[#This Row],[Tipo]]="matriz",VLOOKUP(Tabela2[[#This Row],[N. de ordem]],Estatísticas!$A$66:$B$1048576,2,FALSE),"")</f>
        <v/>
      </c>
    </row>
    <row r="2694" spans="2:14" ht="15" hidden="1">
      <c r="B2694" s="352"/>
      <c r="C2694" s="59"/>
      <c r="D2694" s="59"/>
      <c r="E2694" s="59"/>
      <c r="F2694" s="59"/>
      <c r="G2694" s="59"/>
      <c r="H2694" s="59"/>
      <c r="I2694" s="59"/>
      <c r="J2694" s="59"/>
      <c r="K2694" s="61"/>
      <c r="L2694" s="59"/>
      <c r="M2694" s="60"/>
      <c r="N2694" s="210" t="str">
        <f>IF(Tabela2[[#This Row],[Tipo]]="matriz",VLOOKUP(Tabela2[[#This Row],[N. de ordem]],Estatísticas!$A$66:$B$1048576,2,FALSE),"")</f>
        <v/>
      </c>
    </row>
    <row r="2695" spans="2:14" ht="15" hidden="1">
      <c r="B2695" s="352"/>
      <c r="C2695" s="59"/>
      <c r="D2695" s="59"/>
      <c r="E2695" s="59"/>
      <c r="F2695" s="59"/>
      <c r="G2695" s="59"/>
      <c r="H2695" s="59"/>
      <c r="I2695" s="59"/>
      <c r="J2695" s="59"/>
      <c r="K2695" s="61"/>
      <c r="L2695" s="59"/>
      <c r="M2695" s="60"/>
      <c r="N2695" s="210" t="str">
        <f>IF(Tabela2[[#This Row],[Tipo]]="matriz",VLOOKUP(Tabela2[[#This Row],[N. de ordem]],Estatísticas!$A$66:$B$1048576,2,FALSE),"")</f>
        <v/>
      </c>
    </row>
    <row r="2696" spans="2:14" ht="15" hidden="1">
      <c r="B2696" s="352"/>
      <c r="C2696" s="59"/>
      <c r="D2696" s="59"/>
      <c r="E2696" s="59"/>
      <c r="F2696" s="59"/>
      <c r="G2696" s="59"/>
      <c r="H2696" s="59"/>
      <c r="I2696" s="59"/>
      <c r="J2696" s="59"/>
      <c r="K2696" s="61"/>
      <c r="L2696" s="59"/>
      <c r="M2696" s="60"/>
      <c r="N2696" s="210" t="str">
        <f>IF(Tabela2[[#This Row],[Tipo]]="matriz",VLOOKUP(Tabela2[[#This Row],[N. de ordem]],Estatísticas!$A$66:$B$1048576,2,FALSE),"")</f>
        <v/>
      </c>
    </row>
    <row r="2697" spans="2:14" ht="15" hidden="1">
      <c r="B2697" s="352"/>
      <c r="C2697" s="59"/>
      <c r="D2697" s="59"/>
      <c r="E2697" s="59"/>
      <c r="F2697" s="59"/>
      <c r="G2697" s="59"/>
      <c r="H2697" s="59"/>
      <c r="I2697" s="59"/>
      <c r="J2697" s="59"/>
      <c r="K2697" s="61"/>
      <c r="L2697" s="59"/>
      <c r="M2697" s="60"/>
      <c r="N2697" s="210" t="str">
        <f>IF(Tabela2[[#This Row],[Tipo]]="matriz",VLOOKUP(Tabela2[[#This Row],[N. de ordem]],Estatísticas!$A$66:$B$1048576,2,FALSE),"")</f>
        <v/>
      </c>
    </row>
    <row r="2698" spans="2:14" ht="15" hidden="1">
      <c r="B2698" s="352"/>
      <c r="C2698" s="59"/>
      <c r="D2698" s="59"/>
      <c r="E2698" s="59"/>
      <c r="F2698" s="59"/>
      <c r="G2698" s="59"/>
      <c r="H2698" s="59"/>
      <c r="I2698" s="59"/>
      <c r="J2698" s="59"/>
      <c r="K2698" s="61"/>
      <c r="L2698" s="59"/>
      <c r="M2698" s="60"/>
      <c r="N2698" s="210" t="str">
        <f>IF(Tabela2[[#This Row],[Tipo]]="matriz",VLOOKUP(Tabela2[[#This Row],[N. de ordem]],Estatísticas!$A$66:$B$1048576,2,FALSE),"")</f>
        <v/>
      </c>
    </row>
    <row r="2699" spans="2:14" ht="15" hidden="1">
      <c r="B2699" s="352"/>
      <c r="C2699" s="59"/>
      <c r="D2699" s="59"/>
      <c r="E2699" s="59"/>
      <c r="F2699" s="59"/>
      <c r="G2699" s="59"/>
      <c r="H2699" s="59"/>
      <c r="I2699" s="59"/>
      <c r="J2699" s="59"/>
      <c r="K2699" s="61"/>
      <c r="L2699" s="59"/>
      <c r="M2699" s="60"/>
      <c r="N2699" s="210" t="str">
        <f>IF(Tabela2[[#This Row],[Tipo]]="matriz",VLOOKUP(Tabela2[[#This Row],[N. de ordem]],Estatísticas!$A$66:$B$1048576,2,FALSE),"")</f>
        <v/>
      </c>
    </row>
    <row r="2700" spans="2:14" ht="15" hidden="1">
      <c r="B2700" s="352"/>
      <c r="C2700" s="59"/>
      <c r="D2700" s="59"/>
      <c r="E2700" s="59"/>
      <c r="F2700" s="59"/>
      <c r="G2700" s="59"/>
      <c r="H2700" s="59"/>
      <c r="I2700" s="59"/>
      <c r="J2700" s="59"/>
      <c r="K2700" s="61"/>
      <c r="L2700" s="59"/>
      <c r="M2700" s="60"/>
      <c r="N2700" s="210" t="str">
        <f>IF(Tabela2[[#This Row],[Tipo]]="matriz",VLOOKUP(Tabela2[[#This Row],[N. de ordem]],Estatísticas!$A$66:$B$1048576,2,FALSE),"")</f>
        <v/>
      </c>
    </row>
    <row r="2701" spans="2:14" ht="15" hidden="1">
      <c r="B2701" s="352"/>
      <c r="C2701" s="59"/>
      <c r="D2701" s="59"/>
      <c r="E2701" s="59"/>
      <c r="F2701" s="59"/>
      <c r="G2701" s="59"/>
      <c r="H2701" s="59"/>
      <c r="I2701" s="59"/>
      <c r="J2701" s="59"/>
      <c r="K2701" s="61"/>
      <c r="L2701" s="59"/>
      <c r="M2701" s="60"/>
      <c r="N2701" s="210" t="str">
        <f>IF(Tabela2[[#This Row],[Tipo]]="matriz",VLOOKUP(Tabela2[[#This Row],[N. de ordem]],Estatísticas!$A$66:$B$1048576,2,FALSE),"")</f>
        <v/>
      </c>
    </row>
    <row r="2702" spans="2:14" ht="15" hidden="1">
      <c r="B2702" s="352"/>
      <c r="C2702" s="59"/>
      <c r="D2702" s="59"/>
      <c r="E2702" s="59"/>
      <c r="F2702" s="59"/>
      <c r="G2702" s="59"/>
      <c r="H2702" s="59"/>
      <c r="I2702" s="59"/>
      <c r="J2702" s="59"/>
      <c r="K2702" s="61"/>
      <c r="L2702" s="59"/>
      <c r="M2702" s="60"/>
      <c r="N2702" s="210" t="str">
        <f>IF(Tabela2[[#This Row],[Tipo]]="matriz",VLOOKUP(Tabela2[[#This Row],[N. de ordem]],Estatísticas!$A$66:$B$1048576,2,FALSE),"")</f>
        <v/>
      </c>
    </row>
    <row r="2703" spans="2:14" ht="15" hidden="1">
      <c r="B2703" s="352"/>
      <c r="C2703" s="59"/>
      <c r="D2703" s="59"/>
      <c r="E2703" s="59"/>
      <c r="F2703" s="59"/>
      <c r="G2703" s="59"/>
      <c r="H2703" s="59"/>
      <c r="I2703" s="59"/>
      <c r="J2703" s="59"/>
      <c r="K2703" s="61"/>
      <c r="L2703" s="59"/>
      <c r="M2703" s="60"/>
      <c r="N2703" s="210" t="str">
        <f>IF(Tabela2[[#This Row],[Tipo]]="matriz",VLOOKUP(Tabela2[[#This Row],[N. de ordem]],Estatísticas!$A$66:$B$1048576,2,FALSE),"")</f>
        <v/>
      </c>
    </row>
    <row r="2704" spans="2:14" ht="15" hidden="1">
      <c r="B2704" s="352"/>
      <c r="C2704" s="59"/>
      <c r="D2704" s="59"/>
      <c r="E2704" s="59"/>
      <c r="F2704" s="59"/>
      <c r="G2704" s="59"/>
      <c r="H2704" s="59"/>
      <c r="I2704" s="59"/>
      <c r="J2704" s="59"/>
      <c r="K2704" s="61"/>
      <c r="L2704" s="59"/>
      <c r="M2704" s="60"/>
      <c r="N2704" s="210" t="str">
        <f>IF(Tabela2[[#This Row],[Tipo]]="matriz",VLOOKUP(Tabela2[[#This Row],[N. de ordem]],Estatísticas!$A$66:$B$1048576,2,FALSE),"")</f>
        <v/>
      </c>
    </row>
    <row r="2705" spans="2:14" ht="15" hidden="1">
      <c r="B2705" s="352"/>
      <c r="C2705" s="59"/>
      <c r="D2705" s="59"/>
      <c r="E2705" s="59"/>
      <c r="F2705" s="59"/>
      <c r="G2705" s="59"/>
      <c r="H2705" s="59"/>
      <c r="I2705" s="59"/>
      <c r="J2705" s="59"/>
      <c r="K2705" s="61"/>
      <c r="L2705" s="59"/>
      <c r="M2705" s="60"/>
      <c r="N2705" s="210" t="str">
        <f>IF(Tabela2[[#This Row],[Tipo]]="matriz",VLOOKUP(Tabela2[[#This Row],[N. de ordem]],Estatísticas!$A$66:$B$1048576,2,FALSE),"")</f>
        <v/>
      </c>
    </row>
    <row r="2706" spans="2:14" ht="15" hidden="1">
      <c r="B2706" s="352"/>
      <c r="C2706" s="59"/>
      <c r="D2706" s="59"/>
      <c r="E2706" s="59"/>
      <c r="F2706" s="59"/>
      <c r="G2706" s="59"/>
      <c r="H2706" s="59"/>
      <c r="I2706" s="59"/>
      <c r="J2706" s="59"/>
      <c r="K2706" s="61"/>
      <c r="L2706" s="59"/>
      <c r="M2706" s="60"/>
      <c r="N2706" s="210" t="str">
        <f>IF(Tabela2[[#This Row],[Tipo]]="matriz",VLOOKUP(Tabela2[[#This Row],[N. de ordem]],Estatísticas!$A$66:$B$1048576,2,FALSE),"")</f>
        <v/>
      </c>
    </row>
    <row r="2707" spans="2:14" ht="15" hidden="1">
      <c r="B2707" s="352"/>
      <c r="C2707" s="59"/>
      <c r="D2707" s="59"/>
      <c r="E2707" s="59"/>
      <c r="F2707" s="59"/>
      <c r="G2707" s="59"/>
      <c r="H2707" s="59"/>
      <c r="I2707" s="59"/>
      <c r="J2707" s="59"/>
      <c r="K2707" s="61"/>
      <c r="L2707" s="59"/>
      <c r="M2707" s="60"/>
      <c r="N2707" s="210" t="str">
        <f>IF(Tabela2[[#This Row],[Tipo]]="matriz",VLOOKUP(Tabela2[[#This Row],[N. de ordem]],Estatísticas!$A$66:$B$1048576,2,FALSE),"")</f>
        <v/>
      </c>
    </row>
    <row r="2708" spans="2:14" ht="15" hidden="1">
      <c r="B2708" s="352"/>
      <c r="C2708" s="59"/>
      <c r="D2708" s="59"/>
      <c r="E2708" s="59"/>
      <c r="F2708" s="59"/>
      <c r="G2708" s="59"/>
      <c r="H2708" s="59"/>
      <c r="I2708" s="59"/>
      <c r="J2708" s="59"/>
      <c r="K2708" s="61"/>
      <c r="L2708" s="59"/>
      <c r="M2708" s="60"/>
      <c r="N2708" s="210" t="str">
        <f>IF(Tabela2[[#This Row],[Tipo]]="matriz",VLOOKUP(Tabela2[[#This Row],[N. de ordem]],Estatísticas!$A$66:$B$1048576,2,FALSE),"")</f>
        <v/>
      </c>
    </row>
    <row r="2709" spans="2:14" ht="15" hidden="1">
      <c r="B2709" s="352"/>
      <c r="C2709" s="59"/>
      <c r="D2709" s="59"/>
      <c r="E2709" s="59"/>
      <c r="F2709" s="59"/>
      <c r="G2709" s="59"/>
      <c r="H2709" s="59"/>
      <c r="I2709" s="59"/>
      <c r="J2709" s="59"/>
      <c r="K2709" s="61"/>
      <c r="L2709" s="59"/>
      <c r="M2709" s="60"/>
      <c r="N2709" s="210" t="str">
        <f>IF(Tabela2[[#This Row],[Tipo]]="matriz",VLOOKUP(Tabela2[[#This Row],[N. de ordem]],Estatísticas!$A$66:$B$1048576,2,FALSE),"")</f>
        <v/>
      </c>
    </row>
    <row r="2710" spans="2:14" ht="15" hidden="1">
      <c r="B2710" s="352"/>
      <c r="C2710" s="59"/>
      <c r="D2710" s="59"/>
      <c r="E2710" s="59"/>
      <c r="F2710" s="59"/>
      <c r="G2710" s="59"/>
      <c r="H2710" s="59"/>
      <c r="I2710" s="59"/>
      <c r="J2710" s="59"/>
      <c r="K2710" s="61"/>
      <c r="L2710" s="59"/>
      <c r="M2710" s="60"/>
      <c r="N2710" s="210" t="str">
        <f>IF(Tabela2[[#This Row],[Tipo]]="matriz",VLOOKUP(Tabela2[[#This Row],[N. de ordem]],Estatísticas!$A$66:$B$1048576,2,FALSE),"")</f>
        <v/>
      </c>
    </row>
    <row r="2711" spans="2:14" ht="15" hidden="1">
      <c r="B2711" s="352"/>
      <c r="C2711" s="59"/>
      <c r="D2711" s="59"/>
      <c r="E2711" s="59"/>
      <c r="F2711" s="59"/>
      <c r="G2711" s="59"/>
      <c r="H2711" s="59"/>
      <c r="I2711" s="59"/>
      <c r="J2711" s="59"/>
      <c r="K2711" s="61"/>
      <c r="L2711" s="59"/>
      <c r="M2711" s="60"/>
      <c r="N2711" s="210" t="str">
        <f>IF(Tabela2[[#This Row],[Tipo]]="matriz",VLOOKUP(Tabela2[[#This Row],[N. de ordem]],Estatísticas!$A$66:$B$1048576,2,FALSE),"")</f>
        <v/>
      </c>
    </row>
    <row r="2712" spans="2:14" ht="15" hidden="1">
      <c r="B2712" s="352"/>
      <c r="C2712" s="59"/>
      <c r="D2712" s="59"/>
      <c r="E2712" s="59"/>
      <c r="F2712" s="59"/>
      <c r="G2712" s="59"/>
      <c r="H2712" s="59"/>
      <c r="I2712" s="59"/>
      <c r="J2712" s="59"/>
      <c r="K2712" s="61"/>
      <c r="L2712" s="59"/>
      <c r="M2712" s="60"/>
      <c r="N2712" s="210" t="str">
        <f>IF(Tabela2[[#This Row],[Tipo]]="matriz",VLOOKUP(Tabela2[[#This Row],[N. de ordem]],Estatísticas!$A$66:$B$1048576,2,FALSE),"")</f>
        <v/>
      </c>
    </row>
    <row r="2713" spans="2:14" ht="15" hidden="1">
      <c r="B2713" s="352"/>
      <c r="C2713" s="59"/>
      <c r="D2713" s="59"/>
      <c r="E2713" s="59"/>
      <c r="F2713" s="59"/>
      <c r="G2713" s="59"/>
      <c r="H2713" s="59"/>
      <c r="I2713" s="59"/>
      <c r="J2713" s="59"/>
      <c r="K2713" s="61"/>
      <c r="L2713" s="59"/>
      <c r="M2713" s="60"/>
      <c r="N2713" s="210" t="str">
        <f>IF(Tabela2[[#This Row],[Tipo]]="matriz",VLOOKUP(Tabela2[[#This Row],[N. de ordem]],Estatísticas!$A$66:$B$1048576,2,FALSE),"")</f>
        <v/>
      </c>
    </row>
    <row r="2714" spans="2:14" ht="15" hidden="1">
      <c r="B2714" s="352"/>
      <c r="C2714" s="59"/>
      <c r="D2714" s="59"/>
      <c r="E2714" s="59"/>
      <c r="F2714" s="59"/>
      <c r="G2714" s="59"/>
      <c r="H2714" s="59"/>
      <c r="I2714" s="59"/>
      <c r="J2714" s="59"/>
      <c r="K2714" s="61"/>
      <c r="L2714" s="59"/>
      <c r="M2714" s="60"/>
      <c r="N2714" s="210" t="str">
        <f>IF(Tabela2[[#This Row],[Tipo]]="matriz",VLOOKUP(Tabela2[[#This Row],[N. de ordem]],Estatísticas!$A$66:$B$1048576,2,FALSE),"")</f>
        <v/>
      </c>
    </row>
    <row r="2715" spans="2:14" ht="15" hidden="1">
      <c r="B2715" s="352"/>
      <c r="C2715" s="59"/>
      <c r="D2715" s="59"/>
      <c r="E2715" s="59"/>
      <c r="F2715" s="59"/>
      <c r="G2715" s="59"/>
      <c r="H2715" s="59"/>
      <c r="I2715" s="59"/>
      <c r="J2715" s="59"/>
      <c r="K2715" s="61"/>
      <c r="L2715" s="59"/>
      <c r="M2715" s="60"/>
      <c r="N2715" s="210" t="str">
        <f>IF(Tabela2[[#This Row],[Tipo]]="matriz",VLOOKUP(Tabela2[[#This Row],[N. de ordem]],Estatísticas!$A$66:$B$1048576,2,FALSE),"")</f>
        <v/>
      </c>
    </row>
    <row r="2716" spans="2:14" ht="15" hidden="1">
      <c r="B2716" s="352"/>
      <c r="C2716" s="59"/>
      <c r="D2716" s="59"/>
      <c r="E2716" s="59"/>
      <c r="F2716" s="59"/>
      <c r="G2716" s="59"/>
      <c r="H2716" s="59"/>
      <c r="I2716" s="59"/>
      <c r="J2716" s="59"/>
      <c r="K2716" s="61"/>
      <c r="L2716" s="59"/>
      <c r="M2716" s="60"/>
      <c r="N2716" s="210" t="str">
        <f>IF(Tabela2[[#This Row],[Tipo]]="matriz",VLOOKUP(Tabela2[[#This Row],[N. de ordem]],Estatísticas!$A$66:$B$1048576,2,FALSE),"")</f>
        <v/>
      </c>
    </row>
    <row r="2717" spans="2:14" ht="15" hidden="1">
      <c r="B2717" s="352"/>
      <c r="C2717" s="59"/>
      <c r="D2717" s="59"/>
      <c r="E2717" s="59"/>
      <c r="F2717" s="59"/>
      <c r="G2717" s="59"/>
      <c r="H2717" s="59"/>
      <c r="I2717" s="59"/>
      <c r="J2717" s="59"/>
      <c r="K2717" s="61"/>
      <c r="L2717" s="59"/>
      <c r="M2717" s="60"/>
      <c r="N2717" s="210" t="str">
        <f>IF(Tabela2[[#This Row],[Tipo]]="matriz",VLOOKUP(Tabela2[[#This Row],[N. de ordem]],Estatísticas!$A$66:$B$1048576,2,FALSE),"")</f>
        <v/>
      </c>
    </row>
    <row r="2718" spans="2:14" ht="15" hidden="1">
      <c r="B2718" s="352"/>
      <c r="C2718" s="59"/>
      <c r="D2718" s="59"/>
      <c r="E2718" s="59"/>
      <c r="F2718" s="59"/>
      <c r="G2718" s="59"/>
      <c r="H2718" s="59"/>
      <c r="I2718" s="59"/>
      <c r="J2718" s="59"/>
      <c r="K2718" s="61"/>
      <c r="L2718" s="59"/>
      <c r="M2718" s="60"/>
      <c r="N2718" s="210" t="str">
        <f>IF(Tabela2[[#This Row],[Tipo]]="matriz",VLOOKUP(Tabela2[[#This Row],[N. de ordem]],Estatísticas!$A$66:$B$1048576,2,FALSE),"")</f>
        <v/>
      </c>
    </row>
    <row r="2719" spans="2:14" ht="15" hidden="1">
      <c r="B2719" s="352"/>
      <c r="C2719" s="59"/>
      <c r="D2719" s="59"/>
      <c r="E2719" s="59"/>
      <c r="F2719" s="59"/>
      <c r="G2719" s="59"/>
      <c r="H2719" s="59"/>
      <c r="I2719" s="59"/>
      <c r="J2719" s="59"/>
      <c r="K2719" s="61"/>
      <c r="L2719" s="59"/>
      <c r="M2719" s="60"/>
      <c r="N2719" s="210" t="str">
        <f>IF(Tabela2[[#This Row],[Tipo]]="matriz",VLOOKUP(Tabela2[[#This Row],[N. de ordem]],Estatísticas!$A$66:$B$1048576,2,FALSE),"")</f>
        <v/>
      </c>
    </row>
    <row r="2720" spans="2:14" ht="15" hidden="1">
      <c r="B2720" s="352"/>
      <c r="C2720" s="59"/>
      <c r="D2720" s="59"/>
      <c r="E2720" s="59"/>
      <c r="F2720" s="59"/>
      <c r="G2720" s="59"/>
      <c r="H2720" s="59"/>
      <c r="I2720" s="59"/>
      <c r="J2720" s="59"/>
      <c r="K2720" s="61"/>
      <c r="L2720" s="59"/>
      <c r="M2720" s="60"/>
      <c r="N2720" s="210" t="str">
        <f>IF(Tabela2[[#This Row],[Tipo]]="matriz",VLOOKUP(Tabela2[[#This Row],[N. de ordem]],Estatísticas!$A$66:$B$1048576,2,FALSE),"")</f>
        <v/>
      </c>
    </row>
    <row r="2721" spans="2:14" ht="15" hidden="1">
      <c r="B2721" s="352"/>
      <c r="C2721" s="59"/>
      <c r="D2721" s="59"/>
      <c r="E2721" s="59"/>
      <c r="F2721" s="59"/>
      <c r="G2721" s="59"/>
      <c r="H2721" s="59"/>
      <c r="I2721" s="59"/>
      <c r="J2721" s="59"/>
      <c r="K2721" s="61"/>
      <c r="L2721" s="59"/>
      <c r="M2721" s="60"/>
      <c r="N2721" s="210" t="str">
        <f>IF(Tabela2[[#This Row],[Tipo]]="matriz",VLOOKUP(Tabela2[[#This Row],[N. de ordem]],Estatísticas!$A$66:$B$1048576,2,FALSE),"")</f>
        <v/>
      </c>
    </row>
    <row r="2722" spans="2:14" ht="15" hidden="1">
      <c r="B2722" s="352"/>
      <c r="C2722" s="59"/>
      <c r="D2722" s="59"/>
      <c r="E2722" s="59"/>
      <c r="F2722" s="59"/>
      <c r="G2722" s="59"/>
      <c r="H2722" s="59"/>
      <c r="I2722" s="59"/>
      <c r="J2722" s="59"/>
      <c r="K2722" s="61"/>
      <c r="L2722" s="59"/>
      <c r="M2722" s="60"/>
      <c r="N2722" s="210" t="str">
        <f>IF(Tabela2[[#This Row],[Tipo]]="matriz",VLOOKUP(Tabela2[[#This Row],[N. de ordem]],Estatísticas!$A$66:$B$1048576,2,FALSE),"")</f>
        <v/>
      </c>
    </row>
    <row r="2723" spans="2:14" ht="15" hidden="1">
      <c r="B2723" s="352"/>
      <c r="C2723" s="59"/>
      <c r="D2723" s="59"/>
      <c r="E2723" s="59"/>
      <c r="F2723" s="59"/>
      <c r="G2723" s="59"/>
      <c r="H2723" s="59"/>
      <c r="I2723" s="59"/>
      <c r="J2723" s="59"/>
      <c r="K2723" s="61"/>
      <c r="L2723" s="59"/>
      <c r="M2723" s="60"/>
      <c r="N2723" s="210" t="str">
        <f>IF(Tabela2[[#This Row],[Tipo]]="matriz",VLOOKUP(Tabela2[[#This Row],[N. de ordem]],Estatísticas!$A$66:$B$1048576,2,FALSE),"")</f>
        <v/>
      </c>
    </row>
    <row r="2724" spans="2:14" ht="15" hidden="1">
      <c r="B2724" s="352"/>
      <c r="C2724" s="59"/>
      <c r="D2724" s="59"/>
      <c r="E2724" s="59"/>
      <c r="F2724" s="59"/>
      <c r="G2724" s="59"/>
      <c r="H2724" s="59"/>
      <c r="I2724" s="59"/>
      <c r="J2724" s="59"/>
      <c r="K2724" s="61"/>
      <c r="L2724" s="59"/>
      <c r="M2724" s="60"/>
      <c r="N2724" s="210" t="str">
        <f>IF(Tabela2[[#This Row],[Tipo]]="matriz",VLOOKUP(Tabela2[[#This Row],[N. de ordem]],Estatísticas!$A$66:$B$1048576,2,FALSE),"")</f>
        <v/>
      </c>
    </row>
    <row r="2725" spans="2:14" ht="15" hidden="1">
      <c r="B2725" s="352"/>
      <c r="C2725" s="59"/>
      <c r="D2725" s="59"/>
      <c r="E2725" s="59"/>
      <c r="F2725" s="59"/>
      <c r="G2725" s="59"/>
      <c r="H2725" s="59"/>
      <c r="I2725" s="59"/>
      <c r="J2725" s="59"/>
      <c r="K2725" s="61"/>
      <c r="L2725" s="59"/>
      <c r="M2725" s="60"/>
      <c r="N2725" s="210" t="str">
        <f>IF(Tabela2[[#This Row],[Tipo]]="matriz",VLOOKUP(Tabela2[[#This Row],[N. de ordem]],Estatísticas!$A$66:$B$1048576,2,FALSE),"")</f>
        <v/>
      </c>
    </row>
    <row r="2726" spans="2:14" ht="15" hidden="1">
      <c r="B2726" s="352"/>
      <c r="C2726" s="59"/>
      <c r="D2726" s="59"/>
      <c r="E2726" s="59"/>
      <c r="F2726" s="59"/>
      <c r="G2726" s="59"/>
      <c r="H2726" s="59"/>
      <c r="I2726" s="59"/>
      <c r="J2726" s="59"/>
      <c r="K2726" s="61"/>
      <c r="L2726" s="59"/>
      <c r="M2726" s="60"/>
      <c r="N2726" s="210" t="str">
        <f>IF(Tabela2[[#This Row],[Tipo]]="matriz",VLOOKUP(Tabela2[[#This Row],[N. de ordem]],Estatísticas!$A$66:$B$1048576,2,FALSE),"")</f>
        <v/>
      </c>
    </row>
    <row r="2727" spans="2:14" ht="15" hidden="1">
      <c r="B2727" s="352"/>
      <c r="C2727" s="59"/>
      <c r="D2727" s="59"/>
      <c r="E2727" s="59"/>
      <c r="F2727" s="59"/>
      <c r="G2727" s="59"/>
      <c r="H2727" s="59"/>
      <c r="I2727" s="59"/>
      <c r="J2727" s="59"/>
      <c r="K2727" s="61"/>
      <c r="L2727" s="59"/>
      <c r="M2727" s="60"/>
      <c r="N2727" s="210" t="str">
        <f>IF(Tabela2[[#This Row],[Tipo]]="matriz",VLOOKUP(Tabela2[[#This Row],[N. de ordem]],Estatísticas!$A$66:$B$1048576,2,FALSE),"")</f>
        <v/>
      </c>
    </row>
    <row r="2728" spans="2:14" ht="15" hidden="1">
      <c r="B2728" s="352"/>
      <c r="C2728" s="59"/>
      <c r="D2728" s="59"/>
      <c r="E2728" s="59"/>
      <c r="F2728" s="59"/>
      <c r="G2728" s="59"/>
      <c r="H2728" s="59"/>
      <c r="I2728" s="59"/>
      <c r="J2728" s="59"/>
      <c r="K2728" s="61"/>
      <c r="L2728" s="59"/>
      <c r="M2728" s="60"/>
      <c r="N2728" s="210" t="str">
        <f>IF(Tabela2[[#This Row],[Tipo]]="matriz",VLOOKUP(Tabela2[[#This Row],[N. de ordem]],Estatísticas!$A$66:$B$1048576,2,FALSE),"")</f>
        <v/>
      </c>
    </row>
    <row r="2729" spans="2:14" ht="15" hidden="1">
      <c r="B2729" s="352"/>
      <c r="C2729" s="59"/>
      <c r="D2729" s="59"/>
      <c r="E2729" s="59"/>
      <c r="F2729" s="59"/>
      <c r="G2729" s="59"/>
      <c r="H2729" s="59"/>
      <c r="I2729" s="59"/>
      <c r="J2729" s="59"/>
      <c r="K2729" s="61"/>
      <c r="L2729" s="59"/>
      <c r="M2729" s="60"/>
      <c r="N2729" s="210" t="str">
        <f>IF(Tabela2[[#This Row],[Tipo]]="matriz",VLOOKUP(Tabela2[[#This Row],[N. de ordem]],Estatísticas!$A$66:$B$1048576,2,FALSE),"")</f>
        <v/>
      </c>
    </row>
    <row r="2730" spans="2:14" ht="15" hidden="1">
      <c r="B2730" s="352"/>
      <c r="C2730" s="59"/>
      <c r="D2730" s="59"/>
      <c r="E2730" s="59"/>
      <c r="F2730" s="59"/>
      <c r="G2730" s="59"/>
      <c r="H2730" s="59"/>
      <c r="I2730" s="59"/>
      <c r="J2730" s="59"/>
      <c r="K2730" s="61"/>
      <c r="L2730" s="59"/>
      <c r="M2730" s="60"/>
      <c r="N2730" s="210" t="str">
        <f>IF(Tabela2[[#This Row],[Tipo]]="matriz",VLOOKUP(Tabela2[[#This Row],[N. de ordem]],Estatísticas!$A$66:$B$1048576,2,FALSE),"")</f>
        <v/>
      </c>
    </row>
    <row r="2731" spans="2:14" ht="15" hidden="1">
      <c r="B2731" s="352"/>
      <c r="C2731" s="59"/>
      <c r="D2731" s="59"/>
      <c r="E2731" s="59"/>
      <c r="F2731" s="59"/>
      <c r="G2731" s="59"/>
      <c r="H2731" s="59"/>
      <c r="I2731" s="59"/>
      <c r="J2731" s="59"/>
      <c r="K2731" s="61"/>
      <c r="L2731" s="59"/>
      <c r="M2731" s="60"/>
      <c r="N2731" s="210" t="str">
        <f>IF(Tabela2[[#This Row],[Tipo]]="matriz",VLOOKUP(Tabela2[[#This Row],[N. de ordem]],Estatísticas!$A$66:$B$1048576,2,FALSE),"")</f>
        <v/>
      </c>
    </row>
    <row r="2732" spans="2:14" ht="15" hidden="1">
      <c r="B2732" s="352"/>
      <c r="C2732" s="59"/>
      <c r="D2732" s="59"/>
      <c r="E2732" s="59"/>
      <c r="F2732" s="59"/>
      <c r="G2732" s="59"/>
      <c r="H2732" s="59"/>
      <c r="I2732" s="59"/>
      <c r="J2732" s="59"/>
      <c r="K2732" s="61"/>
      <c r="L2732" s="59"/>
      <c r="M2732" s="60"/>
      <c r="N2732" s="210" t="str">
        <f>IF(Tabela2[[#This Row],[Tipo]]="matriz",VLOOKUP(Tabela2[[#This Row],[N. de ordem]],Estatísticas!$A$66:$B$1048576,2,FALSE),"")</f>
        <v/>
      </c>
    </row>
    <row r="2733" spans="2:14" ht="15" hidden="1">
      <c r="B2733" s="352"/>
      <c r="C2733" s="59"/>
      <c r="D2733" s="59"/>
      <c r="E2733" s="59"/>
      <c r="F2733" s="59"/>
      <c r="G2733" s="59"/>
      <c r="H2733" s="59"/>
      <c r="I2733" s="59"/>
      <c r="J2733" s="59"/>
      <c r="K2733" s="61"/>
      <c r="L2733" s="59"/>
      <c r="M2733" s="60"/>
      <c r="N2733" s="210" t="str">
        <f>IF(Tabela2[[#This Row],[Tipo]]="matriz",VLOOKUP(Tabela2[[#This Row],[N. de ordem]],Estatísticas!$A$66:$B$1048576,2,FALSE),"")</f>
        <v/>
      </c>
    </row>
    <row r="2734" spans="2:14" ht="15" hidden="1">
      <c r="B2734" s="352"/>
      <c r="C2734" s="59"/>
      <c r="D2734" s="59"/>
      <c r="E2734" s="59"/>
      <c r="F2734" s="59"/>
      <c r="G2734" s="59"/>
      <c r="H2734" s="59"/>
      <c r="I2734" s="59"/>
      <c r="J2734" s="59"/>
      <c r="K2734" s="61"/>
      <c r="L2734" s="59"/>
      <c r="M2734" s="60"/>
      <c r="N2734" s="210" t="str">
        <f>IF(Tabela2[[#This Row],[Tipo]]="matriz",VLOOKUP(Tabela2[[#This Row],[N. de ordem]],Estatísticas!$A$66:$B$1048576,2,FALSE),"")</f>
        <v/>
      </c>
    </row>
    <row r="2735" spans="2:14" ht="15" hidden="1">
      <c r="B2735" s="352"/>
      <c r="C2735" s="59"/>
      <c r="D2735" s="59"/>
      <c r="E2735" s="59"/>
      <c r="F2735" s="59"/>
      <c r="G2735" s="59"/>
      <c r="H2735" s="59"/>
      <c r="I2735" s="59"/>
      <c r="J2735" s="59"/>
      <c r="K2735" s="61"/>
      <c r="L2735" s="59"/>
      <c r="M2735" s="60"/>
      <c r="N2735" s="210" t="str">
        <f>IF(Tabela2[[#This Row],[Tipo]]="matriz",VLOOKUP(Tabela2[[#This Row],[N. de ordem]],Estatísticas!$A$66:$B$1048576,2,FALSE),"")</f>
        <v/>
      </c>
    </row>
    <row r="2736" spans="2:14" ht="15" hidden="1">
      <c r="B2736" s="352"/>
      <c r="C2736" s="59"/>
      <c r="D2736" s="59"/>
      <c r="E2736" s="59"/>
      <c r="F2736" s="59"/>
      <c r="G2736" s="59"/>
      <c r="H2736" s="59"/>
      <c r="I2736" s="59"/>
      <c r="J2736" s="59"/>
      <c r="K2736" s="61"/>
      <c r="L2736" s="59"/>
      <c r="M2736" s="60"/>
      <c r="N2736" s="210" t="str">
        <f>IF(Tabela2[[#This Row],[Tipo]]="matriz",VLOOKUP(Tabela2[[#This Row],[N. de ordem]],Estatísticas!$A$66:$B$1048576,2,FALSE),"")</f>
        <v/>
      </c>
    </row>
    <row r="2737" spans="2:14" ht="15" hidden="1">
      <c r="B2737" s="352"/>
      <c r="C2737" s="59"/>
      <c r="D2737" s="59"/>
      <c r="E2737" s="59"/>
      <c r="F2737" s="59"/>
      <c r="G2737" s="59"/>
      <c r="H2737" s="59"/>
      <c r="I2737" s="59"/>
      <c r="J2737" s="59"/>
      <c r="K2737" s="61"/>
      <c r="L2737" s="59"/>
      <c r="M2737" s="60"/>
      <c r="N2737" s="210" t="str">
        <f>IF(Tabela2[[#This Row],[Tipo]]="matriz",VLOOKUP(Tabela2[[#This Row],[N. de ordem]],Estatísticas!$A$66:$B$1048576,2,FALSE),"")</f>
        <v/>
      </c>
    </row>
    <row r="2738" spans="2:14" ht="15" hidden="1">
      <c r="B2738" s="352"/>
      <c r="C2738" s="59"/>
      <c r="D2738" s="59"/>
      <c r="E2738" s="59"/>
      <c r="F2738" s="59"/>
      <c r="G2738" s="59"/>
      <c r="H2738" s="59"/>
      <c r="I2738" s="59"/>
      <c r="J2738" s="59"/>
      <c r="K2738" s="61"/>
      <c r="L2738" s="59"/>
      <c r="M2738" s="60"/>
      <c r="N2738" s="210" t="str">
        <f>IF(Tabela2[[#This Row],[Tipo]]="matriz",VLOOKUP(Tabela2[[#This Row],[N. de ordem]],Estatísticas!$A$66:$B$1048576,2,FALSE),"")</f>
        <v/>
      </c>
    </row>
    <row r="2739" spans="2:14" ht="15" hidden="1">
      <c r="B2739" s="352"/>
      <c r="C2739" s="59"/>
      <c r="D2739" s="59"/>
      <c r="E2739" s="59"/>
      <c r="F2739" s="59"/>
      <c r="G2739" s="59"/>
      <c r="H2739" s="59"/>
      <c r="I2739" s="59"/>
      <c r="J2739" s="59"/>
      <c r="K2739" s="61"/>
      <c r="L2739" s="59"/>
      <c r="M2739" s="60"/>
      <c r="N2739" s="210" t="str">
        <f>IF(Tabela2[[#This Row],[Tipo]]="matriz",VLOOKUP(Tabela2[[#This Row],[N. de ordem]],Estatísticas!$A$66:$B$1048576,2,FALSE),"")</f>
        <v/>
      </c>
    </row>
    <row r="2740" spans="2:14" ht="15" hidden="1">
      <c r="B2740" s="352"/>
      <c r="C2740" s="59"/>
      <c r="D2740" s="59"/>
      <c r="E2740" s="59"/>
      <c r="F2740" s="59"/>
      <c r="G2740" s="59"/>
      <c r="H2740" s="59"/>
      <c r="I2740" s="59"/>
      <c r="J2740" s="59"/>
      <c r="K2740" s="61"/>
      <c r="L2740" s="59"/>
      <c r="M2740" s="60"/>
      <c r="N2740" s="210" t="str">
        <f>IF(Tabela2[[#This Row],[Tipo]]="matriz",VLOOKUP(Tabela2[[#This Row],[N. de ordem]],Estatísticas!$A$66:$B$1048576,2,FALSE),"")</f>
        <v/>
      </c>
    </row>
    <row r="2741" spans="2:14" ht="15" hidden="1">
      <c r="B2741" s="352"/>
      <c r="C2741" s="59"/>
      <c r="D2741" s="59"/>
      <c r="E2741" s="59"/>
      <c r="F2741" s="59"/>
      <c r="G2741" s="59"/>
      <c r="H2741" s="59"/>
      <c r="I2741" s="59"/>
      <c r="J2741" s="59"/>
      <c r="K2741" s="61"/>
      <c r="L2741" s="59"/>
      <c r="M2741" s="60"/>
      <c r="N2741" s="210" t="str">
        <f>IF(Tabela2[[#This Row],[Tipo]]="matriz",VLOOKUP(Tabela2[[#This Row],[N. de ordem]],Estatísticas!$A$66:$B$1048576,2,FALSE),"")</f>
        <v/>
      </c>
    </row>
    <row r="2742" spans="2:14" ht="15" hidden="1">
      <c r="B2742" s="352"/>
      <c r="C2742" s="59"/>
      <c r="D2742" s="59"/>
      <c r="E2742" s="59"/>
      <c r="F2742" s="59"/>
      <c r="G2742" s="59"/>
      <c r="H2742" s="59"/>
      <c r="I2742" s="59"/>
      <c r="J2742" s="59"/>
      <c r="K2742" s="61"/>
      <c r="L2742" s="59"/>
      <c r="M2742" s="60"/>
      <c r="N2742" s="210" t="str">
        <f>IF(Tabela2[[#This Row],[Tipo]]="matriz",VLOOKUP(Tabela2[[#This Row],[N. de ordem]],Estatísticas!$A$66:$B$1048576,2,FALSE),"")</f>
        <v/>
      </c>
    </row>
    <row r="2743" spans="2:14" ht="15" hidden="1">
      <c r="B2743" s="352"/>
      <c r="C2743" s="59"/>
      <c r="D2743" s="59"/>
      <c r="E2743" s="59"/>
      <c r="F2743" s="59"/>
      <c r="G2743" s="59"/>
      <c r="H2743" s="59"/>
      <c r="I2743" s="59"/>
      <c r="J2743" s="59"/>
      <c r="K2743" s="61"/>
      <c r="L2743" s="59"/>
      <c r="M2743" s="60"/>
      <c r="N2743" s="210" t="str">
        <f>IF(Tabela2[[#This Row],[Tipo]]="matriz",VLOOKUP(Tabela2[[#This Row],[N. de ordem]],Estatísticas!$A$66:$B$1048576,2,FALSE),"")</f>
        <v/>
      </c>
    </row>
    <row r="2744" spans="2:14" ht="15" hidden="1">
      <c r="B2744" s="352"/>
      <c r="C2744" s="59"/>
      <c r="D2744" s="59"/>
      <c r="E2744" s="59"/>
      <c r="F2744" s="59"/>
      <c r="G2744" s="59"/>
      <c r="H2744" s="59"/>
      <c r="I2744" s="59"/>
      <c r="J2744" s="59"/>
      <c r="K2744" s="61"/>
      <c r="L2744" s="59"/>
      <c r="M2744" s="60"/>
      <c r="N2744" s="210" t="str">
        <f>IF(Tabela2[[#This Row],[Tipo]]="matriz",VLOOKUP(Tabela2[[#This Row],[N. de ordem]],Estatísticas!$A$66:$B$1048576,2,FALSE),"")</f>
        <v/>
      </c>
    </row>
    <row r="2745" spans="2:14" ht="15" hidden="1">
      <c r="B2745" s="352"/>
      <c r="C2745" s="59"/>
      <c r="D2745" s="59"/>
      <c r="E2745" s="59"/>
      <c r="F2745" s="59"/>
      <c r="G2745" s="59"/>
      <c r="H2745" s="59"/>
      <c r="I2745" s="59"/>
      <c r="J2745" s="59"/>
      <c r="K2745" s="61"/>
      <c r="L2745" s="59"/>
      <c r="M2745" s="60"/>
      <c r="N2745" s="210" t="str">
        <f>IF(Tabela2[[#This Row],[Tipo]]="matriz",VLOOKUP(Tabela2[[#This Row],[N. de ordem]],Estatísticas!$A$66:$B$1048576,2,FALSE),"")</f>
        <v/>
      </c>
    </row>
    <row r="2746" spans="2:14" ht="15" hidden="1">
      <c r="B2746" s="352"/>
      <c r="C2746" s="59"/>
      <c r="D2746" s="59"/>
      <c r="E2746" s="59"/>
      <c r="F2746" s="59"/>
      <c r="G2746" s="59"/>
      <c r="H2746" s="59"/>
      <c r="I2746" s="59"/>
      <c r="J2746" s="59"/>
      <c r="K2746" s="61"/>
      <c r="L2746" s="59"/>
      <c r="M2746" s="60"/>
      <c r="N2746" s="210" t="str">
        <f>IF(Tabela2[[#This Row],[Tipo]]="matriz",VLOOKUP(Tabela2[[#This Row],[N. de ordem]],Estatísticas!$A$66:$B$1048576,2,FALSE),"")</f>
        <v/>
      </c>
    </row>
    <row r="2747" spans="2:14" ht="15" hidden="1">
      <c r="B2747" s="352"/>
      <c r="C2747" s="59"/>
      <c r="D2747" s="59"/>
      <c r="E2747" s="59"/>
      <c r="F2747" s="59"/>
      <c r="G2747" s="59"/>
      <c r="H2747" s="59"/>
      <c r="I2747" s="59"/>
      <c r="J2747" s="59"/>
      <c r="K2747" s="61"/>
      <c r="L2747" s="59"/>
      <c r="M2747" s="60"/>
      <c r="N2747" s="210" t="str">
        <f>IF(Tabela2[[#This Row],[Tipo]]="matriz",VLOOKUP(Tabela2[[#This Row],[N. de ordem]],Estatísticas!$A$66:$B$1048576,2,FALSE),"")</f>
        <v/>
      </c>
    </row>
    <row r="2748" spans="2:14" ht="15" hidden="1">
      <c r="B2748" s="352"/>
      <c r="C2748" s="59"/>
      <c r="D2748" s="59"/>
      <c r="E2748" s="59"/>
      <c r="F2748" s="59"/>
      <c r="G2748" s="59"/>
      <c r="H2748" s="59"/>
      <c r="I2748" s="59"/>
      <c r="J2748" s="59"/>
      <c r="K2748" s="61"/>
      <c r="L2748" s="59"/>
      <c r="M2748" s="60"/>
      <c r="N2748" s="210" t="str">
        <f>IF(Tabela2[[#This Row],[Tipo]]="matriz",VLOOKUP(Tabela2[[#This Row],[N. de ordem]],Estatísticas!$A$66:$B$1048576,2,FALSE),"")</f>
        <v/>
      </c>
    </row>
    <row r="2749" spans="2:14" ht="15" hidden="1">
      <c r="B2749" s="352"/>
      <c r="C2749" s="59"/>
      <c r="D2749" s="59"/>
      <c r="E2749" s="59"/>
      <c r="F2749" s="59"/>
      <c r="G2749" s="59"/>
      <c r="H2749" s="59"/>
      <c r="I2749" s="59"/>
      <c r="J2749" s="59"/>
      <c r="K2749" s="61"/>
      <c r="L2749" s="59"/>
      <c r="M2749" s="60"/>
      <c r="N2749" s="210" t="str">
        <f>IF(Tabela2[[#This Row],[Tipo]]="matriz",VLOOKUP(Tabela2[[#This Row],[N. de ordem]],Estatísticas!$A$66:$B$1048576,2,FALSE),"")</f>
        <v/>
      </c>
    </row>
    <row r="2750" spans="2:14" ht="15" hidden="1">
      <c r="B2750" s="352"/>
      <c r="C2750" s="59"/>
      <c r="D2750" s="59"/>
      <c r="E2750" s="59"/>
      <c r="F2750" s="59"/>
      <c r="G2750" s="59"/>
      <c r="H2750" s="59"/>
      <c r="I2750" s="59"/>
      <c r="J2750" s="59"/>
      <c r="K2750" s="61"/>
      <c r="L2750" s="59"/>
      <c r="M2750" s="60"/>
      <c r="N2750" s="210" t="str">
        <f>IF(Tabela2[[#This Row],[Tipo]]="matriz",VLOOKUP(Tabela2[[#This Row],[N. de ordem]],Estatísticas!$A$66:$B$1048576,2,FALSE),"")</f>
        <v/>
      </c>
    </row>
    <row r="2751" spans="2:14" ht="15" hidden="1">
      <c r="B2751" s="352"/>
      <c r="C2751" s="59"/>
      <c r="D2751" s="59"/>
      <c r="E2751" s="59"/>
      <c r="F2751" s="59"/>
      <c r="G2751" s="59"/>
      <c r="H2751" s="59"/>
      <c r="I2751" s="59"/>
      <c r="J2751" s="59"/>
      <c r="K2751" s="61"/>
      <c r="L2751" s="59"/>
      <c r="M2751" s="60"/>
      <c r="N2751" s="210" t="str">
        <f>IF(Tabela2[[#This Row],[Tipo]]="matriz",VLOOKUP(Tabela2[[#This Row],[N. de ordem]],Estatísticas!$A$66:$B$1048576,2,FALSE),"")</f>
        <v/>
      </c>
    </row>
    <row r="2752" spans="2:14" ht="15" hidden="1">
      <c r="B2752" s="352"/>
      <c r="C2752" s="59"/>
      <c r="D2752" s="59"/>
      <c r="E2752" s="59"/>
      <c r="F2752" s="59"/>
      <c r="G2752" s="59"/>
      <c r="H2752" s="59"/>
      <c r="I2752" s="59"/>
      <c r="J2752" s="59"/>
      <c r="K2752" s="61"/>
      <c r="L2752" s="59"/>
      <c r="M2752" s="60"/>
      <c r="N2752" s="210" t="str">
        <f>IF(Tabela2[[#This Row],[Tipo]]="matriz",VLOOKUP(Tabela2[[#This Row],[N. de ordem]],Estatísticas!$A$66:$B$1048576,2,FALSE),"")</f>
        <v/>
      </c>
    </row>
    <row r="2753" spans="2:14" ht="15" hidden="1">
      <c r="B2753" s="352"/>
      <c r="C2753" s="59"/>
      <c r="D2753" s="59"/>
      <c r="E2753" s="59"/>
      <c r="F2753" s="59"/>
      <c r="G2753" s="59"/>
      <c r="H2753" s="59"/>
      <c r="I2753" s="59"/>
      <c r="J2753" s="59"/>
      <c r="K2753" s="61"/>
      <c r="L2753" s="59"/>
      <c r="M2753" s="60"/>
      <c r="N2753" s="210" t="str">
        <f>IF(Tabela2[[#This Row],[Tipo]]="matriz",VLOOKUP(Tabela2[[#This Row],[N. de ordem]],Estatísticas!$A$66:$B$1048576,2,FALSE),"")</f>
        <v/>
      </c>
    </row>
    <row r="2754" spans="2:14" ht="15" hidden="1">
      <c r="B2754" s="352"/>
      <c r="C2754" s="59"/>
      <c r="D2754" s="59"/>
      <c r="E2754" s="59"/>
      <c r="F2754" s="59"/>
      <c r="G2754" s="59"/>
      <c r="H2754" s="59"/>
      <c r="I2754" s="59"/>
      <c r="J2754" s="59"/>
      <c r="K2754" s="61"/>
      <c r="L2754" s="59"/>
      <c r="M2754" s="60"/>
      <c r="N2754" s="210" t="str">
        <f>IF(Tabela2[[#This Row],[Tipo]]="matriz",VLOOKUP(Tabela2[[#This Row],[N. de ordem]],Estatísticas!$A$66:$B$1048576,2,FALSE),"")</f>
        <v/>
      </c>
    </row>
    <row r="2755" spans="2:14" ht="15" hidden="1">
      <c r="B2755" s="352"/>
      <c r="C2755" s="59"/>
      <c r="D2755" s="59"/>
      <c r="E2755" s="59"/>
      <c r="F2755" s="59"/>
      <c r="G2755" s="59"/>
      <c r="H2755" s="59"/>
      <c r="I2755" s="59"/>
      <c r="J2755" s="59"/>
      <c r="K2755" s="61"/>
      <c r="L2755" s="59"/>
      <c r="M2755" s="60"/>
      <c r="N2755" s="210" t="str">
        <f>IF(Tabela2[[#This Row],[Tipo]]="matriz",VLOOKUP(Tabela2[[#This Row],[N. de ordem]],Estatísticas!$A$66:$B$1048576,2,FALSE),"")</f>
        <v/>
      </c>
    </row>
    <row r="2756" spans="2:14" ht="15" hidden="1">
      <c r="B2756" s="352"/>
      <c r="C2756" s="59"/>
      <c r="D2756" s="59"/>
      <c r="E2756" s="59"/>
      <c r="F2756" s="59"/>
      <c r="G2756" s="59"/>
      <c r="H2756" s="59"/>
      <c r="I2756" s="59"/>
      <c r="J2756" s="59"/>
      <c r="K2756" s="61"/>
      <c r="L2756" s="59"/>
      <c r="M2756" s="60"/>
      <c r="N2756" s="210" t="str">
        <f>IF(Tabela2[[#This Row],[Tipo]]="matriz",VLOOKUP(Tabela2[[#This Row],[N. de ordem]],Estatísticas!$A$66:$B$1048576,2,FALSE),"")</f>
        <v/>
      </c>
    </row>
    <row r="2757" spans="2:14" ht="15" hidden="1">
      <c r="B2757" s="352"/>
      <c r="C2757" s="59"/>
      <c r="D2757" s="59"/>
      <c r="E2757" s="59"/>
      <c r="F2757" s="59"/>
      <c r="G2757" s="59"/>
      <c r="H2757" s="59"/>
      <c r="I2757" s="59"/>
      <c r="J2757" s="59"/>
      <c r="K2757" s="61"/>
      <c r="L2757" s="59"/>
      <c r="M2757" s="60"/>
      <c r="N2757" s="210" t="str">
        <f>IF(Tabela2[[#This Row],[Tipo]]="matriz",VLOOKUP(Tabela2[[#This Row],[N. de ordem]],Estatísticas!$A$66:$B$1048576,2,FALSE),"")</f>
        <v/>
      </c>
    </row>
    <row r="2758" spans="2:14" ht="15" hidden="1">
      <c r="B2758" s="352"/>
      <c r="C2758" s="59"/>
      <c r="D2758" s="59"/>
      <c r="E2758" s="59"/>
      <c r="F2758" s="59"/>
      <c r="G2758" s="59"/>
      <c r="H2758" s="59"/>
      <c r="I2758" s="59"/>
      <c r="J2758" s="59"/>
      <c r="K2758" s="61"/>
      <c r="L2758" s="59"/>
      <c r="M2758" s="60"/>
      <c r="N2758" s="210" t="str">
        <f>IF(Tabela2[[#This Row],[Tipo]]="matriz",VLOOKUP(Tabela2[[#This Row],[N. de ordem]],Estatísticas!$A$66:$B$1048576,2,FALSE),"")</f>
        <v/>
      </c>
    </row>
    <row r="2759" spans="2:14" ht="15" hidden="1">
      <c r="B2759" s="352"/>
      <c r="C2759" s="59"/>
      <c r="D2759" s="59"/>
      <c r="E2759" s="59"/>
      <c r="F2759" s="59"/>
      <c r="G2759" s="59"/>
      <c r="H2759" s="59"/>
      <c r="I2759" s="59"/>
      <c r="J2759" s="59"/>
      <c r="K2759" s="61"/>
      <c r="L2759" s="59"/>
      <c r="M2759" s="60"/>
      <c r="N2759" s="210" t="str">
        <f>IF(Tabela2[[#This Row],[Tipo]]="matriz",VLOOKUP(Tabela2[[#This Row],[N. de ordem]],Estatísticas!$A$66:$B$1048576,2,FALSE),"")</f>
        <v/>
      </c>
    </row>
    <row r="2760" spans="2:14" ht="15" hidden="1">
      <c r="B2760" s="352"/>
      <c r="C2760" s="59"/>
      <c r="D2760" s="59"/>
      <c r="E2760" s="59"/>
      <c r="F2760" s="59"/>
      <c r="G2760" s="59"/>
      <c r="H2760" s="59"/>
      <c r="I2760" s="59"/>
      <c r="J2760" s="59"/>
      <c r="K2760" s="61"/>
      <c r="L2760" s="59"/>
      <c r="M2760" s="60"/>
      <c r="N2760" s="210" t="str">
        <f>IF(Tabela2[[#This Row],[Tipo]]="matriz",VLOOKUP(Tabela2[[#This Row],[N. de ordem]],Estatísticas!$A$66:$B$1048576,2,FALSE),"")</f>
        <v/>
      </c>
    </row>
    <row r="2761" spans="2:14" ht="15" hidden="1">
      <c r="B2761" s="352"/>
      <c r="C2761" s="59"/>
      <c r="D2761" s="59"/>
      <c r="E2761" s="59"/>
      <c r="F2761" s="59"/>
      <c r="G2761" s="59"/>
      <c r="H2761" s="59"/>
      <c r="I2761" s="59"/>
      <c r="J2761" s="59"/>
      <c r="K2761" s="61"/>
      <c r="L2761" s="59"/>
      <c r="M2761" s="60"/>
      <c r="N2761" s="210" t="str">
        <f>IF(Tabela2[[#This Row],[Tipo]]="matriz",VLOOKUP(Tabela2[[#This Row],[N. de ordem]],Estatísticas!$A$66:$B$1048576,2,FALSE),"")</f>
        <v/>
      </c>
    </row>
    <row r="2762" spans="2:14" ht="15" hidden="1">
      <c r="B2762" s="352"/>
      <c r="C2762" s="59"/>
      <c r="D2762" s="59"/>
      <c r="E2762" s="59"/>
      <c r="F2762" s="59"/>
      <c r="G2762" s="59"/>
      <c r="H2762" s="59"/>
      <c r="I2762" s="59"/>
      <c r="J2762" s="59"/>
      <c r="K2762" s="61"/>
      <c r="L2762" s="59"/>
      <c r="M2762" s="60"/>
      <c r="N2762" s="210" t="str">
        <f>IF(Tabela2[[#This Row],[Tipo]]="matriz",VLOOKUP(Tabela2[[#This Row],[N. de ordem]],Estatísticas!$A$66:$B$1048576,2,FALSE),"")</f>
        <v/>
      </c>
    </row>
    <row r="2763" spans="2:14" ht="15" hidden="1">
      <c r="B2763" s="352"/>
      <c r="C2763" s="59"/>
      <c r="D2763" s="59"/>
      <c r="E2763" s="59"/>
      <c r="F2763" s="59"/>
      <c r="G2763" s="59"/>
      <c r="H2763" s="59"/>
      <c r="I2763" s="59"/>
      <c r="J2763" s="59"/>
      <c r="K2763" s="61"/>
      <c r="L2763" s="59"/>
      <c r="M2763" s="60"/>
      <c r="N2763" s="210" t="str">
        <f>IF(Tabela2[[#This Row],[Tipo]]="matriz",VLOOKUP(Tabela2[[#This Row],[N. de ordem]],Estatísticas!$A$66:$B$1048576,2,FALSE),"")</f>
        <v/>
      </c>
    </row>
    <row r="2764" spans="2:14" ht="15" hidden="1">
      <c r="B2764" s="352"/>
      <c r="C2764" s="59"/>
      <c r="D2764" s="59"/>
      <c r="E2764" s="59"/>
      <c r="F2764" s="59"/>
      <c r="G2764" s="59"/>
      <c r="H2764" s="59"/>
      <c r="I2764" s="59"/>
      <c r="J2764" s="59"/>
      <c r="K2764" s="61"/>
      <c r="L2764" s="59"/>
      <c r="M2764" s="60"/>
      <c r="N2764" s="210" t="str">
        <f>IF(Tabela2[[#This Row],[Tipo]]="matriz",VLOOKUP(Tabela2[[#This Row],[N. de ordem]],Estatísticas!$A$66:$B$1048576,2,FALSE),"")</f>
        <v/>
      </c>
    </row>
    <row r="2765" spans="2:14" ht="15" hidden="1">
      <c r="B2765" s="352"/>
      <c r="C2765" s="59"/>
      <c r="D2765" s="59"/>
      <c r="E2765" s="59"/>
      <c r="F2765" s="59"/>
      <c r="G2765" s="59"/>
      <c r="H2765" s="59"/>
      <c r="I2765" s="59"/>
      <c r="J2765" s="59"/>
      <c r="K2765" s="61"/>
      <c r="L2765" s="59"/>
      <c r="M2765" s="60"/>
      <c r="N2765" s="210" t="str">
        <f>IF(Tabela2[[#This Row],[Tipo]]="matriz",VLOOKUP(Tabela2[[#This Row],[N. de ordem]],Estatísticas!$A$66:$B$1048576,2,FALSE),"")</f>
        <v/>
      </c>
    </row>
    <row r="2766" spans="2:14" ht="15" hidden="1">
      <c r="B2766" s="352"/>
      <c r="C2766" s="59"/>
      <c r="D2766" s="59"/>
      <c r="E2766" s="59"/>
      <c r="F2766" s="59"/>
      <c r="G2766" s="59"/>
      <c r="H2766" s="59"/>
      <c r="I2766" s="59"/>
      <c r="J2766" s="59"/>
      <c r="K2766" s="61"/>
      <c r="L2766" s="59"/>
      <c r="M2766" s="60"/>
      <c r="N2766" s="210" t="str">
        <f>IF(Tabela2[[#This Row],[Tipo]]="matriz",VLOOKUP(Tabela2[[#This Row],[N. de ordem]],Estatísticas!$A$66:$B$1048576,2,FALSE),"")</f>
        <v/>
      </c>
    </row>
    <row r="2767" spans="2:14" ht="15" hidden="1">
      <c r="B2767" s="352"/>
      <c r="C2767" s="59"/>
      <c r="D2767" s="59"/>
      <c r="E2767" s="59"/>
      <c r="F2767" s="59"/>
      <c r="G2767" s="59"/>
      <c r="H2767" s="59"/>
      <c r="I2767" s="59"/>
      <c r="J2767" s="59"/>
      <c r="K2767" s="61"/>
      <c r="L2767" s="59"/>
      <c r="M2767" s="60"/>
      <c r="N2767" s="210" t="str">
        <f>IF(Tabela2[[#This Row],[Tipo]]="matriz",VLOOKUP(Tabela2[[#This Row],[N. de ordem]],Estatísticas!$A$66:$B$1048576,2,FALSE),"")</f>
        <v/>
      </c>
    </row>
    <row r="2768" spans="2:14" ht="15" hidden="1">
      <c r="B2768" s="352"/>
      <c r="C2768" s="59"/>
      <c r="D2768" s="59"/>
      <c r="E2768" s="59"/>
      <c r="F2768" s="59"/>
      <c r="G2768" s="59"/>
      <c r="H2768" s="59"/>
      <c r="I2768" s="59"/>
      <c r="J2768" s="59"/>
      <c r="K2768" s="61"/>
      <c r="L2768" s="59"/>
      <c r="M2768" s="60"/>
      <c r="N2768" s="210" t="str">
        <f>IF(Tabela2[[#This Row],[Tipo]]="matriz",VLOOKUP(Tabela2[[#This Row],[N. de ordem]],Estatísticas!$A$66:$B$1048576,2,FALSE),"")</f>
        <v/>
      </c>
    </row>
    <row r="2769" spans="2:14" ht="15" hidden="1">
      <c r="B2769" s="352"/>
      <c r="C2769" s="59"/>
      <c r="D2769" s="59"/>
      <c r="E2769" s="59"/>
      <c r="F2769" s="59"/>
      <c r="G2769" s="59"/>
      <c r="H2769" s="59"/>
      <c r="I2769" s="59"/>
      <c r="J2769" s="59"/>
      <c r="K2769" s="61"/>
      <c r="L2769" s="59"/>
      <c r="M2769" s="60"/>
      <c r="N2769" s="210" t="str">
        <f>IF(Tabela2[[#This Row],[Tipo]]="matriz",VLOOKUP(Tabela2[[#This Row],[N. de ordem]],Estatísticas!$A$66:$B$1048576,2,FALSE),"")</f>
        <v/>
      </c>
    </row>
    <row r="2770" spans="2:14" ht="15" hidden="1">
      <c r="B2770" s="352"/>
      <c r="C2770" s="59"/>
      <c r="D2770" s="59"/>
      <c r="E2770" s="59"/>
      <c r="F2770" s="59"/>
      <c r="G2770" s="59"/>
      <c r="H2770" s="59"/>
      <c r="I2770" s="59"/>
      <c r="J2770" s="59"/>
      <c r="K2770" s="61"/>
      <c r="L2770" s="59"/>
      <c r="M2770" s="60"/>
      <c r="N2770" s="210" t="str">
        <f>IF(Tabela2[[#This Row],[Tipo]]="matriz",VLOOKUP(Tabela2[[#This Row],[N. de ordem]],Estatísticas!$A$66:$B$1048576,2,FALSE),"")</f>
        <v/>
      </c>
    </row>
    <row r="2771" spans="2:14" ht="15" hidden="1">
      <c r="B2771" s="352"/>
      <c r="C2771" s="59"/>
      <c r="D2771" s="59"/>
      <c r="E2771" s="59"/>
      <c r="F2771" s="59"/>
      <c r="G2771" s="59"/>
      <c r="H2771" s="59"/>
      <c r="I2771" s="59"/>
      <c r="J2771" s="59"/>
      <c r="K2771" s="61"/>
      <c r="L2771" s="59"/>
      <c r="M2771" s="60"/>
      <c r="N2771" s="210" t="str">
        <f>IF(Tabela2[[#This Row],[Tipo]]="matriz",VLOOKUP(Tabela2[[#This Row],[N. de ordem]],Estatísticas!$A$66:$B$1048576,2,FALSE),"")</f>
        <v/>
      </c>
    </row>
    <row r="2772" spans="2:14" ht="15" hidden="1">
      <c r="B2772" s="352"/>
      <c r="C2772" s="59"/>
      <c r="D2772" s="59"/>
      <c r="E2772" s="59"/>
      <c r="F2772" s="59"/>
      <c r="G2772" s="59"/>
      <c r="H2772" s="59"/>
      <c r="I2772" s="59"/>
      <c r="J2772" s="59"/>
      <c r="K2772" s="61"/>
      <c r="L2772" s="59"/>
      <c r="M2772" s="60"/>
      <c r="N2772" s="210" t="str">
        <f>IF(Tabela2[[#This Row],[Tipo]]="matriz",VLOOKUP(Tabela2[[#This Row],[N. de ordem]],Estatísticas!$A$66:$B$1048576,2,FALSE),"")</f>
        <v/>
      </c>
    </row>
    <row r="2773" spans="2:14" ht="15" hidden="1">
      <c r="B2773" s="352"/>
      <c r="C2773" s="59"/>
      <c r="D2773" s="59"/>
      <c r="E2773" s="59"/>
      <c r="F2773" s="59"/>
      <c r="G2773" s="59"/>
      <c r="H2773" s="59"/>
      <c r="I2773" s="59"/>
      <c r="J2773" s="59"/>
      <c r="K2773" s="61"/>
      <c r="L2773" s="59"/>
      <c r="M2773" s="60"/>
      <c r="N2773" s="210" t="str">
        <f>IF(Tabela2[[#This Row],[Tipo]]="matriz",VLOOKUP(Tabela2[[#This Row],[N. de ordem]],Estatísticas!$A$66:$B$1048576,2,FALSE),"")</f>
        <v/>
      </c>
    </row>
    <row r="2774" spans="2:14" ht="15" hidden="1">
      <c r="B2774" s="352"/>
      <c r="C2774" s="59"/>
      <c r="D2774" s="59"/>
      <c r="E2774" s="59"/>
      <c r="F2774" s="59"/>
      <c r="G2774" s="59"/>
      <c r="H2774" s="59"/>
      <c r="I2774" s="59"/>
      <c r="J2774" s="59"/>
      <c r="K2774" s="61"/>
      <c r="L2774" s="59"/>
      <c r="M2774" s="60"/>
      <c r="N2774" s="210" t="str">
        <f>IF(Tabela2[[#This Row],[Tipo]]="matriz",VLOOKUP(Tabela2[[#This Row],[N. de ordem]],Estatísticas!$A$66:$B$1048576,2,FALSE),"")</f>
        <v/>
      </c>
    </row>
    <row r="2775" spans="2:14" ht="15" hidden="1">
      <c r="B2775" s="352"/>
      <c r="C2775" s="59"/>
      <c r="D2775" s="59"/>
      <c r="E2775" s="59"/>
      <c r="F2775" s="59"/>
      <c r="G2775" s="59"/>
      <c r="H2775" s="59"/>
      <c r="I2775" s="59"/>
      <c r="J2775" s="59"/>
      <c r="K2775" s="61"/>
      <c r="L2775" s="59"/>
      <c r="M2775" s="60"/>
      <c r="N2775" s="210" t="str">
        <f>IF(Tabela2[[#This Row],[Tipo]]="matriz",VLOOKUP(Tabela2[[#This Row],[N. de ordem]],Estatísticas!$A$66:$B$1048576,2,FALSE),"")</f>
        <v/>
      </c>
    </row>
    <row r="2776" spans="2:14" ht="15" hidden="1">
      <c r="B2776" s="352"/>
      <c r="C2776" s="59"/>
      <c r="D2776" s="59"/>
      <c r="E2776" s="59"/>
      <c r="F2776" s="59"/>
      <c r="G2776" s="59"/>
      <c r="H2776" s="59"/>
      <c r="I2776" s="59"/>
      <c r="J2776" s="59"/>
      <c r="K2776" s="61"/>
      <c r="L2776" s="59"/>
      <c r="M2776" s="60"/>
      <c r="N2776" s="210" t="str">
        <f>IF(Tabela2[[#This Row],[Tipo]]="matriz",VLOOKUP(Tabela2[[#This Row],[N. de ordem]],Estatísticas!$A$66:$B$1048576,2,FALSE),"")</f>
        <v/>
      </c>
    </row>
    <row r="2777" spans="2:14" ht="15" hidden="1">
      <c r="B2777" s="352"/>
      <c r="C2777" s="59"/>
      <c r="D2777" s="59"/>
      <c r="E2777" s="59"/>
      <c r="F2777" s="59"/>
      <c r="G2777" s="59"/>
      <c r="H2777" s="59"/>
      <c r="I2777" s="59"/>
      <c r="J2777" s="59"/>
      <c r="K2777" s="61"/>
      <c r="L2777" s="59"/>
      <c r="M2777" s="60"/>
      <c r="N2777" s="210" t="str">
        <f>IF(Tabela2[[#This Row],[Tipo]]="matriz",VLOOKUP(Tabela2[[#This Row],[N. de ordem]],Estatísticas!$A$66:$B$1048576,2,FALSE),"")</f>
        <v/>
      </c>
    </row>
    <row r="2778" spans="2:14" ht="15" hidden="1">
      <c r="B2778" s="352"/>
      <c r="C2778" s="59"/>
      <c r="D2778" s="59"/>
      <c r="E2778" s="59"/>
      <c r="F2778" s="59"/>
      <c r="G2778" s="59"/>
      <c r="H2778" s="59"/>
      <c r="I2778" s="59"/>
      <c r="J2778" s="59"/>
      <c r="K2778" s="61"/>
      <c r="L2778" s="59"/>
      <c r="M2778" s="60"/>
      <c r="N2778" s="210" t="str">
        <f>IF(Tabela2[[#This Row],[Tipo]]="matriz",VLOOKUP(Tabela2[[#This Row],[N. de ordem]],Estatísticas!$A$66:$B$1048576,2,FALSE),"")</f>
        <v/>
      </c>
    </row>
    <row r="2779" spans="2:14" ht="15" hidden="1">
      <c r="B2779" s="352"/>
      <c r="C2779" s="59"/>
      <c r="D2779" s="59"/>
      <c r="E2779" s="59"/>
      <c r="F2779" s="59"/>
      <c r="G2779" s="59"/>
      <c r="H2779" s="59"/>
      <c r="I2779" s="59"/>
      <c r="J2779" s="59"/>
      <c r="K2779" s="61"/>
      <c r="L2779" s="59"/>
      <c r="M2779" s="60"/>
      <c r="N2779" s="210" t="str">
        <f>IF(Tabela2[[#This Row],[Tipo]]="matriz",VLOOKUP(Tabela2[[#This Row],[N. de ordem]],Estatísticas!$A$66:$B$1048576,2,FALSE),"")</f>
        <v/>
      </c>
    </row>
    <row r="2780" spans="2:14" ht="15" hidden="1">
      <c r="B2780" s="352"/>
      <c r="C2780" s="59"/>
      <c r="D2780" s="59"/>
      <c r="E2780" s="59"/>
      <c r="F2780" s="59"/>
      <c r="G2780" s="59"/>
      <c r="H2780" s="59"/>
      <c r="I2780" s="59"/>
      <c r="J2780" s="59"/>
      <c r="K2780" s="61"/>
      <c r="L2780" s="59"/>
      <c r="M2780" s="60"/>
      <c r="N2780" s="210" t="str">
        <f>IF(Tabela2[[#This Row],[Tipo]]="matriz",VLOOKUP(Tabela2[[#This Row],[N. de ordem]],Estatísticas!$A$66:$B$1048576,2,FALSE),"")</f>
        <v/>
      </c>
    </row>
    <row r="2781" spans="2:14" ht="15" hidden="1">
      <c r="B2781" s="352"/>
      <c r="C2781" s="59"/>
      <c r="D2781" s="59"/>
      <c r="E2781" s="59"/>
      <c r="F2781" s="59"/>
      <c r="G2781" s="59"/>
      <c r="H2781" s="59"/>
      <c r="I2781" s="59"/>
      <c r="J2781" s="59"/>
      <c r="K2781" s="61"/>
      <c r="L2781" s="59"/>
      <c r="M2781" s="60"/>
      <c r="N2781" s="210" t="str">
        <f>IF(Tabela2[[#This Row],[Tipo]]="matriz",VLOOKUP(Tabela2[[#This Row],[N. de ordem]],Estatísticas!$A$66:$B$1048576,2,FALSE),"")</f>
        <v/>
      </c>
    </row>
    <row r="2782" spans="2:14" ht="15" hidden="1">
      <c r="B2782" s="352"/>
      <c r="C2782" s="59"/>
      <c r="D2782" s="59"/>
      <c r="E2782" s="59"/>
      <c r="F2782" s="59"/>
      <c r="G2782" s="59"/>
      <c r="H2782" s="59"/>
      <c r="I2782" s="59"/>
      <c r="J2782" s="59"/>
      <c r="K2782" s="61"/>
      <c r="L2782" s="59"/>
      <c r="M2782" s="60"/>
      <c r="N2782" s="210" t="str">
        <f>IF(Tabela2[[#This Row],[Tipo]]="matriz",VLOOKUP(Tabela2[[#This Row],[N. de ordem]],Estatísticas!$A$66:$B$1048576,2,FALSE),"")</f>
        <v/>
      </c>
    </row>
    <row r="2783" spans="2:14" ht="15" hidden="1">
      <c r="B2783" s="352"/>
      <c r="C2783" s="59"/>
      <c r="D2783" s="59"/>
      <c r="E2783" s="59"/>
      <c r="F2783" s="59"/>
      <c r="G2783" s="59"/>
      <c r="H2783" s="59"/>
      <c r="I2783" s="59"/>
      <c r="J2783" s="59"/>
      <c r="K2783" s="61"/>
      <c r="L2783" s="59"/>
      <c r="M2783" s="60"/>
      <c r="N2783" s="210" t="str">
        <f>IF(Tabela2[[#This Row],[Tipo]]="matriz",VLOOKUP(Tabela2[[#This Row],[N. de ordem]],Estatísticas!$A$66:$B$1048576,2,FALSE),"")</f>
        <v/>
      </c>
    </row>
    <row r="2784" spans="2:14" ht="15" hidden="1">
      <c r="B2784" s="352"/>
      <c r="C2784" s="59"/>
      <c r="D2784" s="59"/>
      <c r="E2784" s="59"/>
      <c r="F2784" s="59"/>
      <c r="G2784" s="59"/>
      <c r="H2784" s="59"/>
      <c r="I2784" s="59"/>
      <c r="J2784" s="59"/>
      <c r="K2784" s="61"/>
      <c r="L2784" s="59"/>
      <c r="M2784" s="60"/>
      <c r="N2784" s="210" t="str">
        <f>IF(Tabela2[[#This Row],[Tipo]]="matriz",VLOOKUP(Tabela2[[#This Row],[N. de ordem]],Estatísticas!$A$66:$B$1048576,2,FALSE),"")</f>
        <v/>
      </c>
    </row>
    <row r="2785" spans="2:14" ht="15" hidden="1">
      <c r="B2785" s="352"/>
      <c r="C2785" s="59"/>
      <c r="D2785" s="59"/>
      <c r="E2785" s="59"/>
      <c r="F2785" s="59"/>
      <c r="G2785" s="59"/>
      <c r="H2785" s="59"/>
      <c r="I2785" s="59"/>
      <c r="J2785" s="59"/>
      <c r="K2785" s="61"/>
      <c r="L2785" s="59"/>
      <c r="M2785" s="60"/>
      <c r="N2785" s="210" t="str">
        <f>IF(Tabela2[[#This Row],[Tipo]]="matriz",VLOOKUP(Tabela2[[#This Row],[N. de ordem]],Estatísticas!$A$66:$B$1048576,2,FALSE),"")</f>
        <v/>
      </c>
    </row>
    <row r="2786" spans="2:14" ht="15" hidden="1">
      <c r="B2786" s="352"/>
      <c r="C2786" s="59"/>
      <c r="D2786" s="59"/>
      <c r="E2786" s="59"/>
      <c r="F2786" s="59"/>
      <c r="G2786" s="59"/>
      <c r="H2786" s="59"/>
      <c r="I2786" s="59"/>
      <c r="J2786" s="59"/>
      <c r="K2786" s="61"/>
      <c r="L2786" s="59"/>
      <c r="M2786" s="60"/>
      <c r="N2786" s="210" t="str">
        <f>IF(Tabela2[[#This Row],[Tipo]]="matriz",VLOOKUP(Tabela2[[#This Row],[N. de ordem]],Estatísticas!$A$66:$B$1048576,2,FALSE),"")</f>
        <v/>
      </c>
    </row>
    <row r="2787" spans="2:14" ht="15" hidden="1">
      <c r="B2787" s="352"/>
      <c r="C2787" s="59"/>
      <c r="D2787" s="59"/>
      <c r="E2787" s="59"/>
      <c r="F2787" s="59"/>
      <c r="G2787" s="59"/>
      <c r="H2787" s="59"/>
      <c r="I2787" s="59"/>
      <c r="J2787" s="59"/>
      <c r="K2787" s="61"/>
      <c r="L2787" s="59"/>
      <c r="M2787" s="60"/>
      <c r="N2787" s="210" t="str">
        <f>IF(Tabela2[[#This Row],[Tipo]]="matriz",VLOOKUP(Tabela2[[#This Row],[N. de ordem]],Estatísticas!$A$66:$B$1048576,2,FALSE),"")</f>
        <v/>
      </c>
    </row>
    <row r="2788" spans="2:14" ht="15" hidden="1">
      <c r="B2788" s="352"/>
      <c r="C2788" s="59"/>
      <c r="D2788" s="59"/>
      <c r="E2788" s="59"/>
      <c r="F2788" s="59"/>
      <c r="G2788" s="59"/>
      <c r="H2788" s="59"/>
      <c r="I2788" s="59"/>
      <c r="J2788" s="59"/>
      <c r="K2788" s="61"/>
      <c r="L2788" s="59"/>
      <c r="M2788" s="60"/>
      <c r="N2788" s="210" t="str">
        <f>IF(Tabela2[[#This Row],[Tipo]]="matriz",VLOOKUP(Tabela2[[#This Row],[N. de ordem]],Estatísticas!$A$66:$B$1048576,2,FALSE),"")</f>
        <v/>
      </c>
    </row>
    <row r="2789" spans="2:14" ht="15" hidden="1">
      <c r="B2789" s="352"/>
      <c r="C2789" s="59"/>
      <c r="D2789" s="59"/>
      <c r="E2789" s="59"/>
      <c r="F2789" s="59"/>
      <c r="G2789" s="59"/>
      <c r="H2789" s="59"/>
      <c r="I2789" s="59"/>
      <c r="J2789" s="59"/>
      <c r="K2789" s="61"/>
      <c r="L2789" s="59"/>
      <c r="M2789" s="60"/>
      <c r="N2789" s="210" t="str">
        <f>IF(Tabela2[[#This Row],[Tipo]]="matriz",VLOOKUP(Tabela2[[#This Row],[N. de ordem]],Estatísticas!$A$66:$B$1048576,2,FALSE),"")</f>
        <v/>
      </c>
    </row>
    <row r="2790" spans="2:14" ht="15" hidden="1">
      <c r="B2790" s="352"/>
      <c r="C2790" s="59"/>
      <c r="D2790" s="59"/>
      <c r="E2790" s="59"/>
      <c r="F2790" s="59"/>
      <c r="G2790" s="59"/>
      <c r="H2790" s="59"/>
      <c r="I2790" s="59"/>
      <c r="J2790" s="59"/>
      <c r="K2790" s="61"/>
      <c r="L2790" s="59"/>
      <c r="M2790" s="60"/>
      <c r="N2790" s="210" t="str">
        <f>IF(Tabela2[[#This Row],[Tipo]]="matriz",VLOOKUP(Tabela2[[#This Row],[N. de ordem]],Estatísticas!$A$66:$B$1048576,2,FALSE),"")</f>
        <v/>
      </c>
    </row>
    <row r="2791" spans="2:14" ht="15" hidden="1">
      <c r="B2791" s="352"/>
      <c r="C2791" s="59"/>
      <c r="D2791" s="59"/>
      <c r="E2791" s="59"/>
      <c r="F2791" s="59"/>
      <c r="G2791" s="59"/>
      <c r="H2791" s="59"/>
      <c r="I2791" s="59"/>
      <c r="J2791" s="59"/>
      <c r="K2791" s="61"/>
      <c r="L2791" s="59"/>
      <c r="M2791" s="60"/>
      <c r="N2791" s="210" t="str">
        <f>IF(Tabela2[[#This Row],[Tipo]]="matriz",VLOOKUP(Tabela2[[#This Row],[N. de ordem]],Estatísticas!$A$66:$B$1048576,2,FALSE),"")</f>
        <v/>
      </c>
    </row>
    <row r="2792" spans="2:14" ht="15" hidden="1">
      <c r="B2792" s="352"/>
      <c r="C2792" s="59"/>
      <c r="D2792" s="59"/>
      <c r="E2792" s="59"/>
      <c r="F2792" s="59"/>
      <c r="G2792" s="59"/>
      <c r="H2792" s="59"/>
      <c r="I2792" s="59"/>
      <c r="J2792" s="59"/>
      <c r="K2792" s="61"/>
      <c r="L2792" s="59"/>
      <c r="M2792" s="60"/>
      <c r="N2792" s="210" t="str">
        <f>IF(Tabela2[[#This Row],[Tipo]]="matriz",VLOOKUP(Tabela2[[#This Row],[N. de ordem]],Estatísticas!$A$66:$B$1048576,2,FALSE),"")</f>
        <v/>
      </c>
    </row>
    <row r="2793" spans="2:14" ht="15" hidden="1">
      <c r="B2793" s="352"/>
      <c r="C2793" s="59"/>
      <c r="D2793" s="59"/>
      <c r="E2793" s="59"/>
      <c r="F2793" s="59"/>
      <c r="G2793" s="59"/>
      <c r="H2793" s="59"/>
      <c r="I2793" s="59"/>
      <c r="J2793" s="59"/>
      <c r="K2793" s="61"/>
      <c r="L2793" s="59"/>
      <c r="M2793" s="60"/>
      <c r="N2793" s="210" t="str">
        <f>IF(Tabela2[[#This Row],[Tipo]]="matriz",VLOOKUP(Tabela2[[#This Row],[N. de ordem]],Estatísticas!$A$66:$B$1048576,2,FALSE),"")</f>
        <v/>
      </c>
    </row>
    <row r="2794" spans="2:14" ht="15" hidden="1">
      <c r="B2794" s="352"/>
      <c r="C2794" s="59"/>
      <c r="D2794" s="59"/>
      <c r="E2794" s="59"/>
      <c r="F2794" s="59"/>
      <c r="G2794" s="59"/>
      <c r="H2794" s="59"/>
      <c r="I2794" s="59"/>
      <c r="J2794" s="59"/>
      <c r="K2794" s="61"/>
      <c r="L2794" s="59"/>
      <c r="M2794" s="60"/>
      <c r="N2794" s="210" t="str">
        <f>IF(Tabela2[[#This Row],[Tipo]]="matriz",VLOOKUP(Tabela2[[#This Row],[N. de ordem]],Estatísticas!$A$66:$B$1048576,2,FALSE),"")</f>
        <v/>
      </c>
    </row>
    <row r="2795" spans="2:14" ht="15" hidden="1">
      <c r="B2795" s="352"/>
      <c r="C2795" s="59"/>
      <c r="D2795" s="59"/>
      <c r="E2795" s="59"/>
      <c r="F2795" s="59"/>
      <c r="G2795" s="59"/>
      <c r="H2795" s="59"/>
      <c r="I2795" s="59"/>
      <c r="J2795" s="59"/>
      <c r="K2795" s="61"/>
      <c r="L2795" s="59"/>
      <c r="M2795" s="60"/>
      <c r="N2795" s="210" t="str">
        <f>IF(Tabela2[[#This Row],[Tipo]]="matriz",VLOOKUP(Tabela2[[#This Row],[N. de ordem]],Estatísticas!$A$66:$B$1048576,2,FALSE),"")</f>
        <v/>
      </c>
    </row>
    <row r="2796" spans="2:14" ht="15" hidden="1">
      <c r="B2796" s="352"/>
      <c r="C2796" s="59"/>
      <c r="D2796" s="59"/>
      <c r="E2796" s="59"/>
      <c r="F2796" s="59"/>
      <c r="G2796" s="59"/>
      <c r="H2796" s="59"/>
      <c r="I2796" s="59"/>
      <c r="J2796" s="59"/>
      <c r="K2796" s="61"/>
      <c r="L2796" s="59"/>
      <c r="M2796" s="60"/>
      <c r="N2796" s="210" t="str">
        <f>IF(Tabela2[[#This Row],[Tipo]]="matriz",VLOOKUP(Tabela2[[#This Row],[N. de ordem]],Estatísticas!$A$66:$B$1048576,2,FALSE),"")</f>
        <v/>
      </c>
    </row>
    <row r="2797" spans="2:14" ht="15" hidden="1">
      <c r="B2797" s="352"/>
      <c r="C2797" s="59"/>
      <c r="D2797" s="59"/>
      <c r="E2797" s="59"/>
      <c r="F2797" s="59"/>
      <c r="G2797" s="59"/>
      <c r="H2797" s="59"/>
      <c r="I2797" s="59"/>
      <c r="J2797" s="59"/>
      <c r="K2797" s="61"/>
      <c r="L2797" s="59"/>
      <c r="M2797" s="60"/>
      <c r="N2797" s="210" t="str">
        <f>IF(Tabela2[[#This Row],[Tipo]]="matriz",VLOOKUP(Tabela2[[#This Row],[N. de ordem]],Estatísticas!$A$66:$B$1048576,2,FALSE),"")</f>
        <v/>
      </c>
    </row>
    <row r="2798" spans="2:14" ht="15" hidden="1">
      <c r="B2798" s="352"/>
      <c r="C2798" s="59"/>
      <c r="D2798" s="59"/>
      <c r="E2798" s="59"/>
      <c r="F2798" s="59"/>
      <c r="G2798" s="59"/>
      <c r="H2798" s="59"/>
      <c r="I2798" s="59"/>
      <c r="J2798" s="59"/>
      <c r="K2798" s="61"/>
      <c r="L2798" s="59"/>
      <c r="M2798" s="60"/>
      <c r="N2798" s="210" t="str">
        <f>IF(Tabela2[[#This Row],[Tipo]]="matriz",VLOOKUP(Tabela2[[#This Row],[N. de ordem]],Estatísticas!$A$66:$B$1048576,2,FALSE),"")</f>
        <v/>
      </c>
    </row>
    <row r="2799" spans="2:14" ht="15" hidden="1">
      <c r="B2799" s="352"/>
      <c r="C2799" s="59"/>
      <c r="D2799" s="59"/>
      <c r="E2799" s="59"/>
      <c r="F2799" s="59"/>
      <c r="G2799" s="59"/>
      <c r="H2799" s="59"/>
      <c r="I2799" s="59"/>
      <c r="J2799" s="59"/>
      <c r="K2799" s="61"/>
      <c r="L2799" s="59"/>
      <c r="M2799" s="60"/>
      <c r="N2799" s="210" t="str">
        <f>IF(Tabela2[[#This Row],[Tipo]]="matriz",VLOOKUP(Tabela2[[#This Row],[N. de ordem]],Estatísticas!$A$66:$B$1048576,2,FALSE),"")</f>
        <v/>
      </c>
    </row>
    <row r="2800" spans="2:14" ht="15" hidden="1">
      <c r="B2800" s="352"/>
      <c r="C2800" s="59"/>
      <c r="D2800" s="59"/>
      <c r="E2800" s="59"/>
      <c r="F2800" s="59"/>
      <c r="G2800" s="59"/>
      <c r="H2800" s="59"/>
      <c r="I2800" s="59"/>
      <c r="J2800" s="59"/>
      <c r="K2800" s="61"/>
      <c r="L2800" s="59"/>
      <c r="M2800" s="60"/>
      <c r="N2800" s="210" t="str">
        <f>IF(Tabela2[[#This Row],[Tipo]]="matriz",VLOOKUP(Tabela2[[#This Row],[N. de ordem]],Estatísticas!$A$66:$B$1048576,2,FALSE),"")</f>
        <v/>
      </c>
    </row>
    <row r="2801" spans="2:14" ht="15" hidden="1">
      <c r="B2801" s="352"/>
      <c r="C2801" s="59"/>
      <c r="D2801" s="59"/>
      <c r="E2801" s="59"/>
      <c r="F2801" s="59"/>
      <c r="G2801" s="59"/>
      <c r="H2801" s="59"/>
      <c r="I2801" s="59"/>
      <c r="J2801" s="59"/>
      <c r="K2801" s="61"/>
      <c r="L2801" s="59"/>
      <c r="M2801" s="60"/>
      <c r="N2801" s="210" t="str">
        <f>IF(Tabela2[[#This Row],[Tipo]]="matriz",VLOOKUP(Tabela2[[#This Row],[N. de ordem]],Estatísticas!$A$66:$B$1048576,2,FALSE),"")</f>
        <v/>
      </c>
    </row>
    <row r="2802" spans="2:14" ht="15" hidden="1">
      <c r="B2802" s="352"/>
      <c r="C2802" s="59"/>
      <c r="D2802" s="59"/>
      <c r="E2802" s="59"/>
      <c r="F2802" s="59"/>
      <c r="G2802" s="59"/>
      <c r="H2802" s="59"/>
      <c r="I2802" s="59"/>
      <c r="J2802" s="59"/>
      <c r="K2802" s="61"/>
      <c r="L2802" s="59"/>
      <c r="M2802" s="60"/>
      <c r="N2802" s="210" t="str">
        <f>IF(Tabela2[[#This Row],[Tipo]]="matriz",VLOOKUP(Tabela2[[#This Row],[N. de ordem]],Estatísticas!$A$66:$B$1048576,2,FALSE),"")</f>
        <v/>
      </c>
    </row>
    <row r="2803" spans="2:14" ht="15" hidden="1">
      <c r="B2803" s="352"/>
      <c r="C2803" s="59"/>
      <c r="D2803" s="59"/>
      <c r="E2803" s="59"/>
      <c r="F2803" s="59"/>
      <c r="G2803" s="59"/>
      <c r="H2803" s="59"/>
      <c r="I2803" s="59"/>
      <c r="J2803" s="59"/>
      <c r="K2803" s="61"/>
      <c r="L2803" s="59"/>
      <c r="M2803" s="60"/>
      <c r="N2803" s="210" t="str">
        <f>IF(Tabela2[[#This Row],[Tipo]]="matriz",VLOOKUP(Tabela2[[#This Row],[N. de ordem]],Estatísticas!$A$66:$B$1048576,2,FALSE),"")</f>
        <v/>
      </c>
    </row>
    <row r="2804" spans="2:14" ht="15" hidden="1">
      <c r="B2804" s="352"/>
      <c r="C2804" s="59"/>
      <c r="D2804" s="59"/>
      <c r="E2804" s="59"/>
      <c r="F2804" s="59"/>
      <c r="G2804" s="59"/>
      <c r="H2804" s="59"/>
      <c r="I2804" s="59"/>
      <c r="J2804" s="59"/>
      <c r="K2804" s="61"/>
      <c r="L2804" s="59"/>
      <c r="M2804" s="60"/>
      <c r="N2804" s="210" t="str">
        <f>IF(Tabela2[[#This Row],[Tipo]]="matriz",VLOOKUP(Tabela2[[#This Row],[N. de ordem]],Estatísticas!$A$66:$B$1048576,2,FALSE),"")</f>
        <v/>
      </c>
    </row>
    <row r="2805" spans="2:14" ht="15" hidden="1">
      <c r="B2805" s="352"/>
      <c r="C2805" s="59"/>
      <c r="D2805" s="59"/>
      <c r="E2805" s="59"/>
      <c r="F2805" s="59"/>
      <c r="G2805" s="59"/>
      <c r="H2805" s="59"/>
      <c r="I2805" s="59"/>
      <c r="J2805" s="59"/>
      <c r="K2805" s="61"/>
      <c r="L2805" s="59"/>
      <c r="M2805" s="60"/>
      <c r="N2805" s="210" t="str">
        <f>IF(Tabela2[[#This Row],[Tipo]]="matriz",VLOOKUP(Tabela2[[#This Row],[N. de ordem]],Estatísticas!$A$66:$B$1048576,2,FALSE),"")</f>
        <v/>
      </c>
    </row>
    <row r="2806" spans="2:14" ht="15" hidden="1">
      <c r="B2806" s="352"/>
      <c r="C2806" s="59"/>
      <c r="D2806" s="59"/>
      <c r="E2806" s="59"/>
      <c r="F2806" s="59"/>
      <c r="G2806" s="59"/>
      <c r="H2806" s="59"/>
      <c r="I2806" s="59"/>
      <c r="J2806" s="59"/>
      <c r="K2806" s="61"/>
      <c r="L2806" s="59"/>
      <c r="M2806" s="60"/>
      <c r="N2806" s="210" t="str">
        <f>IF(Tabela2[[#This Row],[Tipo]]="matriz",VLOOKUP(Tabela2[[#This Row],[N. de ordem]],Estatísticas!$A$66:$B$1048576,2,FALSE),"")</f>
        <v/>
      </c>
    </row>
    <row r="2807" spans="2:14" ht="15" hidden="1">
      <c r="B2807" s="352"/>
      <c r="C2807" s="59"/>
      <c r="D2807" s="59"/>
      <c r="E2807" s="59"/>
      <c r="F2807" s="59"/>
      <c r="G2807" s="59"/>
      <c r="H2807" s="59"/>
      <c r="I2807" s="59"/>
      <c r="J2807" s="59"/>
      <c r="K2807" s="61"/>
      <c r="L2807" s="59"/>
      <c r="M2807" s="60"/>
      <c r="N2807" s="210" t="str">
        <f>IF(Tabela2[[#This Row],[Tipo]]="matriz",VLOOKUP(Tabela2[[#This Row],[N. de ordem]],Estatísticas!$A$66:$B$1048576,2,FALSE),"")</f>
        <v/>
      </c>
    </row>
    <row r="2808" spans="2:14" ht="15" hidden="1">
      <c r="B2808" s="352"/>
      <c r="C2808" s="59"/>
      <c r="D2808" s="59"/>
      <c r="E2808" s="59"/>
      <c r="F2808" s="59"/>
      <c r="G2808" s="59"/>
      <c r="H2808" s="59"/>
      <c r="I2808" s="59"/>
      <c r="J2808" s="59"/>
      <c r="K2808" s="61"/>
      <c r="L2808" s="59"/>
      <c r="M2808" s="60"/>
      <c r="N2808" s="210" t="str">
        <f>IF(Tabela2[[#This Row],[Tipo]]="matriz",VLOOKUP(Tabela2[[#This Row],[N. de ordem]],Estatísticas!$A$66:$B$1048576,2,FALSE),"")</f>
        <v/>
      </c>
    </row>
    <row r="2809" spans="2:14" ht="15" hidden="1">
      <c r="B2809" s="352"/>
      <c r="C2809" s="59"/>
      <c r="D2809" s="59"/>
      <c r="E2809" s="59"/>
      <c r="F2809" s="59"/>
      <c r="G2809" s="59"/>
      <c r="H2809" s="59"/>
      <c r="I2809" s="59"/>
      <c r="J2809" s="59"/>
      <c r="K2809" s="61"/>
      <c r="L2809" s="59"/>
      <c r="M2809" s="60"/>
      <c r="N2809" s="210" t="str">
        <f>IF(Tabela2[[#This Row],[Tipo]]="matriz",VLOOKUP(Tabela2[[#This Row],[N. de ordem]],Estatísticas!$A$66:$B$1048576,2,FALSE),"")</f>
        <v/>
      </c>
    </row>
    <row r="2810" spans="2:14" ht="15" hidden="1">
      <c r="B2810" s="352"/>
      <c r="C2810" s="59"/>
      <c r="D2810" s="59"/>
      <c r="E2810" s="59"/>
      <c r="F2810" s="59"/>
      <c r="G2810" s="59"/>
      <c r="H2810" s="59"/>
      <c r="I2810" s="59"/>
      <c r="J2810" s="59"/>
      <c r="K2810" s="61"/>
      <c r="L2810" s="59"/>
      <c r="M2810" s="60"/>
      <c r="N2810" s="210" t="str">
        <f>IF(Tabela2[[#This Row],[Tipo]]="matriz",VLOOKUP(Tabela2[[#This Row],[N. de ordem]],Estatísticas!$A$66:$B$1048576,2,FALSE),"")</f>
        <v/>
      </c>
    </row>
    <row r="2811" spans="2:14" ht="15" hidden="1">
      <c r="B2811" s="352"/>
      <c r="C2811" s="59"/>
      <c r="D2811" s="59"/>
      <c r="E2811" s="59"/>
      <c r="F2811" s="59"/>
      <c r="G2811" s="59"/>
      <c r="H2811" s="59"/>
      <c r="I2811" s="59"/>
      <c r="J2811" s="59"/>
      <c r="K2811" s="61"/>
      <c r="L2811" s="59"/>
      <c r="M2811" s="60"/>
      <c r="N2811" s="210" t="str">
        <f>IF(Tabela2[[#This Row],[Tipo]]="matriz",VLOOKUP(Tabela2[[#This Row],[N. de ordem]],Estatísticas!$A$66:$B$1048576,2,FALSE),"")</f>
        <v/>
      </c>
    </row>
    <row r="2812" spans="2:14" ht="15" hidden="1">
      <c r="B2812" s="352"/>
      <c r="C2812" s="59"/>
      <c r="D2812" s="59"/>
      <c r="E2812" s="59"/>
      <c r="F2812" s="59"/>
      <c r="G2812" s="59"/>
      <c r="H2812" s="59"/>
      <c r="I2812" s="59"/>
      <c r="J2812" s="59"/>
      <c r="K2812" s="61"/>
      <c r="L2812" s="59"/>
      <c r="M2812" s="60"/>
      <c r="N2812" s="210" t="str">
        <f>IF(Tabela2[[#This Row],[Tipo]]="matriz",VLOOKUP(Tabela2[[#This Row],[N. de ordem]],Estatísticas!$A$66:$B$1048576,2,FALSE),"")</f>
        <v/>
      </c>
    </row>
    <row r="2813" spans="2:14" ht="15" hidden="1">
      <c r="B2813" s="352"/>
      <c r="C2813" s="59"/>
      <c r="D2813" s="59"/>
      <c r="E2813" s="59"/>
      <c r="F2813" s="59"/>
      <c r="G2813" s="59"/>
      <c r="H2813" s="59"/>
      <c r="I2813" s="59"/>
      <c r="J2813" s="59"/>
      <c r="K2813" s="61"/>
      <c r="L2813" s="59"/>
      <c r="M2813" s="60"/>
      <c r="N2813" s="210" t="str">
        <f>IF(Tabela2[[#This Row],[Tipo]]="matriz",VLOOKUP(Tabela2[[#This Row],[N. de ordem]],Estatísticas!$A$66:$B$1048576,2,FALSE),"")</f>
        <v/>
      </c>
    </row>
    <row r="2814" spans="2:14" ht="15" hidden="1">
      <c r="B2814" s="352"/>
      <c r="C2814" s="59"/>
      <c r="D2814" s="59"/>
      <c r="E2814" s="59"/>
      <c r="F2814" s="59"/>
      <c r="G2814" s="59"/>
      <c r="H2814" s="59"/>
      <c r="I2814" s="59"/>
      <c r="J2814" s="59"/>
      <c r="K2814" s="61"/>
      <c r="L2814" s="59"/>
      <c r="M2814" s="60"/>
      <c r="N2814" s="210" t="str">
        <f>IF(Tabela2[[#This Row],[Tipo]]="matriz",VLOOKUP(Tabela2[[#This Row],[N. de ordem]],Estatísticas!$A$66:$B$1048576,2,FALSE),"")</f>
        <v/>
      </c>
    </row>
    <row r="2815" spans="2:14" ht="15" hidden="1">
      <c r="B2815" s="352"/>
      <c r="C2815" s="59"/>
      <c r="D2815" s="59"/>
      <c r="E2815" s="59"/>
      <c r="F2815" s="59"/>
      <c r="G2815" s="59"/>
      <c r="H2815" s="59"/>
      <c r="I2815" s="59"/>
      <c r="J2815" s="59"/>
      <c r="K2815" s="61"/>
      <c r="L2815" s="59"/>
      <c r="M2815" s="60"/>
      <c r="N2815" s="210" t="str">
        <f>IF(Tabela2[[#This Row],[Tipo]]="matriz",VLOOKUP(Tabela2[[#This Row],[N. de ordem]],Estatísticas!$A$66:$B$1048576,2,FALSE),"")</f>
        <v/>
      </c>
    </row>
    <row r="2816" spans="2:14" ht="15" hidden="1">
      <c r="B2816" s="352"/>
      <c r="C2816" s="59"/>
      <c r="D2816" s="59"/>
      <c r="E2816" s="59"/>
      <c r="F2816" s="59"/>
      <c r="G2816" s="59"/>
      <c r="H2816" s="59"/>
      <c r="I2816" s="59"/>
      <c r="J2816" s="59"/>
      <c r="K2816" s="61"/>
      <c r="L2816" s="59"/>
      <c r="M2816" s="60"/>
      <c r="N2816" s="210" t="str">
        <f>IF(Tabela2[[#This Row],[Tipo]]="matriz",VLOOKUP(Tabela2[[#This Row],[N. de ordem]],Estatísticas!$A$66:$B$1048576,2,FALSE),"")</f>
        <v/>
      </c>
    </row>
    <row r="2817" spans="2:14" ht="15" hidden="1">
      <c r="B2817" s="352"/>
      <c r="C2817" s="59"/>
      <c r="D2817" s="59"/>
      <c r="E2817" s="59"/>
      <c r="F2817" s="59"/>
      <c r="G2817" s="59"/>
      <c r="H2817" s="59"/>
      <c r="I2817" s="59"/>
      <c r="J2817" s="59"/>
      <c r="K2817" s="61"/>
      <c r="L2817" s="59"/>
      <c r="M2817" s="60"/>
      <c r="N2817" s="210" t="str">
        <f>IF(Tabela2[[#This Row],[Tipo]]="matriz",VLOOKUP(Tabela2[[#This Row],[N. de ordem]],Estatísticas!$A$66:$B$1048576,2,FALSE),"")</f>
        <v/>
      </c>
    </row>
    <row r="2818" spans="2:14" ht="15" hidden="1">
      <c r="B2818" s="352"/>
      <c r="C2818" s="59"/>
      <c r="D2818" s="59"/>
      <c r="E2818" s="59"/>
      <c r="F2818" s="59"/>
      <c r="G2818" s="59"/>
      <c r="H2818" s="59"/>
      <c r="I2818" s="59"/>
      <c r="J2818" s="59"/>
      <c r="K2818" s="61"/>
      <c r="L2818" s="59"/>
      <c r="M2818" s="60"/>
      <c r="N2818" s="210" t="str">
        <f>IF(Tabela2[[#This Row],[Tipo]]="matriz",VLOOKUP(Tabela2[[#This Row],[N. de ordem]],Estatísticas!$A$66:$B$1048576,2,FALSE),"")</f>
        <v/>
      </c>
    </row>
    <row r="2819" spans="2:14" ht="15" hidden="1">
      <c r="B2819" s="352"/>
      <c r="C2819" s="59"/>
      <c r="D2819" s="59"/>
      <c r="E2819" s="59"/>
      <c r="F2819" s="59"/>
      <c r="G2819" s="59"/>
      <c r="H2819" s="59"/>
      <c r="I2819" s="59"/>
      <c r="J2819" s="59"/>
      <c r="K2819" s="61"/>
      <c r="L2819" s="59"/>
      <c r="M2819" s="60"/>
      <c r="N2819" s="210" t="str">
        <f>IF(Tabela2[[#This Row],[Tipo]]="matriz",VLOOKUP(Tabela2[[#This Row],[N. de ordem]],Estatísticas!$A$66:$B$1048576,2,FALSE),"")</f>
        <v/>
      </c>
    </row>
    <row r="2820" spans="2:14" ht="15" hidden="1">
      <c r="B2820" s="352"/>
      <c r="C2820" s="59"/>
      <c r="D2820" s="59"/>
      <c r="E2820" s="59"/>
      <c r="F2820" s="59"/>
      <c r="G2820" s="59"/>
      <c r="H2820" s="59"/>
      <c r="I2820" s="59"/>
      <c r="J2820" s="59"/>
      <c r="K2820" s="61"/>
      <c r="L2820" s="59"/>
      <c r="M2820" s="60"/>
      <c r="N2820" s="210" t="str">
        <f>IF(Tabela2[[#This Row],[Tipo]]="matriz",VLOOKUP(Tabela2[[#This Row],[N. de ordem]],Estatísticas!$A$66:$B$1048576,2,FALSE),"")</f>
        <v/>
      </c>
    </row>
    <row r="2821" spans="2:14" ht="15" hidden="1">
      <c r="B2821" s="352"/>
      <c r="C2821" s="59"/>
      <c r="D2821" s="59"/>
      <c r="E2821" s="59"/>
      <c r="F2821" s="59"/>
      <c r="G2821" s="59"/>
      <c r="H2821" s="59"/>
      <c r="I2821" s="59"/>
      <c r="J2821" s="59"/>
      <c r="K2821" s="61"/>
      <c r="L2821" s="59"/>
      <c r="M2821" s="60"/>
      <c r="N2821" s="210" t="str">
        <f>IF(Tabela2[[#This Row],[Tipo]]="matriz",VLOOKUP(Tabela2[[#This Row],[N. de ordem]],Estatísticas!$A$66:$B$1048576,2,FALSE),"")</f>
        <v/>
      </c>
    </row>
    <row r="2822" spans="2:14" ht="15" hidden="1">
      <c r="B2822" s="352"/>
      <c r="C2822" s="59"/>
      <c r="D2822" s="59"/>
      <c r="E2822" s="59"/>
      <c r="F2822" s="59"/>
      <c r="G2822" s="59"/>
      <c r="H2822" s="59"/>
      <c r="I2822" s="59"/>
      <c r="J2822" s="59"/>
      <c r="K2822" s="61"/>
      <c r="L2822" s="59"/>
      <c r="M2822" s="60"/>
      <c r="N2822" s="210" t="str">
        <f>IF(Tabela2[[#This Row],[Tipo]]="matriz",VLOOKUP(Tabela2[[#This Row],[N. de ordem]],Estatísticas!$A$66:$B$1048576,2,FALSE),"")</f>
        <v/>
      </c>
    </row>
    <row r="2823" spans="2:14" ht="15" hidden="1">
      <c r="B2823" s="352"/>
      <c r="C2823" s="59"/>
      <c r="D2823" s="59"/>
      <c r="E2823" s="59"/>
      <c r="F2823" s="59"/>
      <c r="G2823" s="59"/>
      <c r="H2823" s="59"/>
      <c r="I2823" s="59"/>
      <c r="J2823" s="59"/>
      <c r="K2823" s="61"/>
      <c r="L2823" s="59"/>
      <c r="M2823" s="60"/>
      <c r="N2823" s="210" t="str">
        <f>IF(Tabela2[[#This Row],[Tipo]]="matriz",VLOOKUP(Tabela2[[#This Row],[N. de ordem]],Estatísticas!$A$66:$B$1048576,2,FALSE),"")</f>
        <v/>
      </c>
    </row>
    <row r="2824" spans="2:14" ht="15" hidden="1">
      <c r="B2824" s="352"/>
      <c r="C2824" s="59"/>
      <c r="D2824" s="59"/>
      <c r="E2824" s="59"/>
      <c r="F2824" s="59"/>
      <c r="G2824" s="59"/>
      <c r="H2824" s="59"/>
      <c r="I2824" s="59"/>
      <c r="J2824" s="59"/>
      <c r="K2824" s="61"/>
      <c r="L2824" s="59"/>
      <c r="M2824" s="60"/>
      <c r="N2824" s="210" t="str">
        <f>IF(Tabela2[[#This Row],[Tipo]]="matriz",VLOOKUP(Tabela2[[#This Row],[N. de ordem]],Estatísticas!$A$66:$B$1048576,2,FALSE),"")</f>
        <v/>
      </c>
    </row>
    <row r="2825" spans="2:14" ht="15" hidden="1">
      <c r="B2825" s="352"/>
      <c r="C2825" s="59"/>
      <c r="D2825" s="59"/>
      <c r="E2825" s="59"/>
      <c r="F2825" s="59"/>
      <c r="G2825" s="59"/>
      <c r="H2825" s="59"/>
      <c r="I2825" s="59"/>
      <c r="J2825" s="59"/>
      <c r="K2825" s="61"/>
      <c r="L2825" s="59"/>
      <c r="M2825" s="60"/>
      <c r="N2825" s="210" t="str">
        <f>IF(Tabela2[[#This Row],[Tipo]]="matriz",VLOOKUP(Tabela2[[#This Row],[N. de ordem]],Estatísticas!$A$66:$B$1048576,2,FALSE),"")</f>
        <v/>
      </c>
    </row>
    <row r="2826" spans="2:14" ht="15" hidden="1">
      <c r="B2826" s="352"/>
      <c r="C2826" s="59"/>
      <c r="D2826" s="59"/>
      <c r="E2826" s="59"/>
      <c r="F2826" s="59"/>
      <c r="G2826" s="59"/>
      <c r="H2826" s="59"/>
      <c r="I2826" s="59"/>
      <c r="J2826" s="59"/>
      <c r="K2826" s="61"/>
      <c r="L2826" s="59"/>
      <c r="M2826" s="60"/>
      <c r="N2826" s="210" t="str">
        <f>IF(Tabela2[[#This Row],[Tipo]]="matriz",VLOOKUP(Tabela2[[#This Row],[N. de ordem]],Estatísticas!$A$66:$B$1048576,2,FALSE),"")</f>
        <v/>
      </c>
    </row>
    <row r="2827" spans="2:14" ht="15" hidden="1">
      <c r="B2827" s="352"/>
      <c r="C2827" s="59"/>
      <c r="D2827" s="59"/>
      <c r="E2827" s="59"/>
      <c r="F2827" s="59"/>
      <c r="G2827" s="59"/>
      <c r="H2827" s="59"/>
      <c r="I2827" s="59"/>
      <c r="J2827" s="59"/>
      <c r="K2827" s="61"/>
      <c r="L2827" s="59"/>
      <c r="M2827" s="60"/>
      <c r="N2827" s="210" t="str">
        <f>IF(Tabela2[[#This Row],[Tipo]]="matriz",VLOOKUP(Tabela2[[#This Row],[N. de ordem]],Estatísticas!$A$66:$B$1048576,2,FALSE),"")</f>
        <v/>
      </c>
    </row>
    <row r="2828" spans="2:14" ht="15" hidden="1">
      <c r="B2828" s="352"/>
      <c r="C2828" s="59"/>
      <c r="D2828" s="59"/>
      <c r="E2828" s="59"/>
      <c r="F2828" s="59"/>
      <c r="G2828" s="59"/>
      <c r="H2828" s="59"/>
      <c r="I2828" s="59"/>
      <c r="J2828" s="59"/>
      <c r="K2828" s="61"/>
      <c r="L2828" s="59"/>
      <c r="M2828" s="60"/>
      <c r="N2828" s="210" t="str">
        <f>IF(Tabela2[[#This Row],[Tipo]]="matriz",VLOOKUP(Tabela2[[#This Row],[N. de ordem]],Estatísticas!$A$66:$B$1048576,2,FALSE),"")</f>
        <v/>
      </c>
    </row>
    <row r="2829" spans="2:14" ht="15" hidden="1">
      <c r="B2829" s="352"/>
      <c r="C2829" s="59"/>
      <c r="D2829" s="59"/>
      <c r="E2829" s="59"/>
      <c r="F2829" s="59"/>
      <c r="G2829" s="59"/>
      <c r="H2829" s="59"/>
      <c r="I2829" s="59"/>
      <c r="J2829" s="59"/>
      <c r="K2829" s="61"/>
      <c r="L2829" s="59"/>
      <c r="M2829" s="60"/>
      <c r="N2829" s="210" t="str">
        <f>IF(Tabela2[[#This Row],[Tipo]]="matriz",VLOOKUP(Tabela2[[#This Row],[N. de ordem]],Estatísticas!$A$66:$B$1048576,2,FALSE),"")</f>
        <v/>
      </c>
    </row>
    <row r="2830" spans="2:14" ht="15" hidden="1">
      <c r="B2830" s="352"/>
      <c r="C2830" s="59"/>
      <c r="D2830" s="59"/>
      <c r="E2830" s="59"/>
      <c r="F2830" s="59"/>
      <c r="G2830" s="59"/>
      <c r="H2830" s="59"/>
      <c r="I2830" s="59"/>
      <c r="J2830" s="59"/>
      <c r="K2830" s="61"/>
      <c r="L2830" s="59"/>
      <c r="M2830" s="60"/>
      <c r="N2830" s="210" t="str">
        <f>IF(Tabela2[[#This Row],[Tipo]]="matriz",VLOOKUP(Tabela2[[#This Row],[N. de ordem]],Estatísticas!$A$66:$B$1048576,2,FALSE),"")</f>
        <v/>
      </c>
    </row>
    <row r="2831" spans="2:14" ht="15" hidden="1">
      <c r="B2831" s="352"/>
      <c r="C2831" s="59"/>
      <c r="D2831" s="59"/>
      <c r="E2831" s="59"/>
      <c r="F2831" s="59"/>
      <c r="G2831" s="59"/>
      <c r="H2831" s="59"/>
      <c r="I2831" s="59"/>
      <c r="J2831" s="59"/>
      <c r="K2831" s="61"/>
      <c r="L2831" s="59"/>
      <c r="M2831" s="60"/>
      <c r="N2831" s="210" t="str">
        <f>IF(Tabela2[[#This Row],[Tipo]]="matriz",VLOOKUP(Tabela2[[#This Row],[N. de ordem]],Estatísticas!$A$66:$B$1048576,2,FALSE),"")</f>
        <v/>
      </c>
    </row>
    <row r="2832" spans="2:14" ht="15" hidden="1">
      <c r="B2832" s="352"/>
      <c r="C2832" s="59"/>
      <c r="D2832" s="59"/>
      <c r="E2832" s="59"/>
      <c r="F2832" s="59"/>
      <c r="G2832" s="59"/>
      <c r="H2832" s="59"/>
      <c r="I2832" s="59"/>
      <c r="J2832" s="59"/>
      <c r="K2832" s="61"/>
      <c r="L2832" s="59"/>
      <c r="M2832" s="60"/>
      <c r="N2832" s="210" t="str">
        <f>IF(Tabela2[[#This Row],[Tipo]]="matriz",VLOOKUP(Tabela2[[#This Row],[N. de ordem]],Estatísticas!$A$66:$B$1048576,2,FALSE),"")</f>
        <v/>
      </c>
    </row>
    <row r="2833" spans="2:14" ht="15" hidden="1">
      <c r="B2833" s="352"/>
      <c r="C2833" s="59"/>
      <c r="D2833" s="59"/>
      <c r="E2833" s="59"/>
      <c r="F2833" s="59"/>
      <c r="G2833" s="59"/>
      <c r="H2833" s="59"/>
      <c r="I2833" s="59"/>
      <c r="J2833" s="59"/>
      <c r="K2833" s="61"/>
      <c r="L2833" s="59"/>
      <c r="M2833" s="60"/>
      <c r="N2833" s="210" t="str">
        <f>IF(Tabela2[[#This Row],[Tipo]]="matriz",VLOOKUP(Tabela2[[#This Row],[N. de ordem]],Estatísticas!$A$66:$B$1048576,2,FALSE),"")</f>
        <v/>
      </c>
    </row>
    <row r="2834" spans="2:14" ht="15" hidden="1">
      <c r="B2834" s="352"/>
      <c r="C2834" s="59"/>
      <c r="D2834" s="59"/>
      <c r="E2834" s="59"/>
      <c r="F2834" s="59"/>
      <c r="G2834" s="59"/>
      <c r="H2834" s="59"/>
      <c r="I2834" s="59"/>
      <c r="J2834" s="59"/>
      <c r="K2834" s="61"/>
      <c r="L2834" s="59"/>
      <c r="M2834" s="60"/>
      <c r="N2834" s="210" t="str">
        <f>IF(Tabela2[[#This Row],[Tipo]]="matriz",VLOOKUP(Tabela2[[#This Row],[N. de ordem]],Estatísticas!$A$66:$B$1048576,2,FALSE),"")</f>
        <v/>
      </c>
    </row>
    <row r="2835" spans="2:14" ht="15" hidden="1">
      <c r="B2835" s="352"/>
      <c r="C2835" s="59"/>
      <c r="D2835" s="59"/>
      <c r="E2835" s="59"/>
      <c r="F2835" s="59"/>
      <c r="G2835" s="59"/>
      <c r="H2835" s="59"/>
      <c r="I2835" s="59"/>
      <c r="J2835" s="59"/>
      <c r="K2835" s="61"/>
      <c r="L2835" s="59"/>
      <c r="M2835" s="60"/>
      <c r="N2835" s="210" t="str">
        <f>IF(Tabela2[[#This Row],[Tipo]]="matriz",VLOOKUP(Tabela2[[#This Row],[N. de ordem]],Estatísticas!$A$66:$B$1048576,2,FALSE),"")</f>
        <v/>
      </c>
    </row>
    <row r="2836" spans="2:14" ht="15" hidden="1">
      <c r="B2836" s="352"/>
      <c r="C2836" s="59"/>
      <c r="D2836" s="59"/>
      <c r="E2836" s="59"/>
      <c r="F2836" s="59"/>
      <c r="G2836" s="59"/>
      <c r="H2836" s="59"/>
      <c r="I2836" s="59"/>
      <c r="J2836" s="59"/>
      <c r="K2836" s="61"/>
      <c r="L2836" s="59"/>
      <c r="M2836" s="60"/>
      <c r="N2836" s="210" t="str">
        <f>IF(Tabela2[[#This Row],[Tipo]]="matriz",VLOOKUP(Tabela2[[#This Row],[N. de ordem]],Estatísticas!$A$66:$B$1048576,2,FALSE),"")</f>
        <v/>
      </c>
    </row>
    <row r="2837" spans="2:14" ht="15" hidden="1">
      <c r="B2837" s="352"/>
      <c r="C2837" s="59"/>
      <c r="D2837" s="59"/>
      <c r="E2837" s="59"/>
      <c r="F2837" s="59"/>
      <c r="G2837" s="59"/>
      <c r="H2837" s="59"/>
      <c r="I2837" s="59"/>
      <c r="J2837" s="59"/>
      <c r="K2837" s="61"/>
      <c r="L2837" s="59"/>
      <c r="M2837" s="60"/>
      <c r="N2837" s="210" t="str">
        <f>IF(Tabela2[[#This Row],[Tipo]]="matriz",VLOOKUP(Tabela2[[#This Row],[N. de ordem]],Estatísticas!$A$66:$B$1048576,2,FALSE),"")</f>
        <v/>
      </c>
    </row>
    <row r="2838" spans="2:14" ht="15" hidden="1">
      <c r="B2838" s="352"/>
      <c r="C2838" s="59"/>
      <c r="D2838" s="59"/>
      <c r="E2838" s="59"/>
      <c r="F2838" s="59"/>
      <c r="G2838" s="59"/>
      <c r="H2838" s="59"/>
      <c r="I2838" s="59"/>
      <c r="J2838" s="59"/>
      <c r="K2838" s="61"/>
      <c r="L2838" s="59"/>
      <c r="M2838" s="60"/>
      <c r="N2838" s="210" t="str">
        <f>IF(Tabela2[[#This Row],[Tipo]]="matriz",VLOOKUP(Tabela2[[#This Row],[N. de ordem]],Estatísticas!$A$66:$B$1048576,2,FALSE),"")</f>
        <v/>
      </c>
    </row>
    <row r="2839" spans="2:14" ht="15" hidden="1">
      <c r="B2839" s="352"/>
      <c r="C2839" s="59"/>
      <c r="D2839" s="59"/>
      <c r="E2839" s="59"/>
      <c r="F2839" s="59"/>
      <c r="G2839" s="59"/>
      <c r="H2839" s="59"/>
      <c r="I2839" s="59"/>
      <c r="J2839" s="59"/>
      <c r="K2839" s="61"/>
      <c r="L2839" s="59"/>
      <c r="M2839" s="60"/>
      <c r="N2839" s="210" t="str">
        <f>IF(Tabela2[[#This Row],[Tipo]]="matriz",VLOOKUP(Tabela2[[#This Row],[N. de ordem]],Estatísticas!$A$66:$B$1048576,2,FALSE),"")</f>
        <v/>
      </c>
    </row>
    <row r="2840" spans="2:14" ht="15" hidden="1">
      <c r="B2840" s="352"/>
      <c r="C2840" s="59"/>
      <c r="D2840" s="59"/>
      <c r="E2840" s="59"/>
      <c r="F2840" s="59"/>
      <c r="G2840" s="59"/>
      <c r="H2840" s="59"/>
      <c r="I2840" s="59"/>
      <c r="J2840" s="59"/>
      <c r="K2840" s="61"/>
      <c r="L2840" s="59"/>
      <c r="M2840" s="60"/>
      <c r="N2840" s="210" t="str">
        <f>IF(Tabela2[[#This Row],[Tipo]]="matriz",VLOOKUP(Tabela2[[#This Row],[N. de ordem]],Estatísticas!$A$66:$B$1048576,2,FALSE),"")</f>
        <v/>
      </c>
    </row>
    <row r="2841" spans="2:14" ht="15" hidden="1">
      <c r="B2841" s="352"/>
      <c r="C2841" s="59"/>
      <c r="D2841" s="59"/>
      <c r="E2841" s="59"/>
      <c r="F2841" s="59"/>
      <c r="G2841" s="59"/>
      <c r="H2841" s="59"/>
      <c r="I2841" s="59"/>
      <c r="J2841" s="59"/>
      <c r="K2841" s="61"/>
      <c r="L2841" s="59"/>
      <c r="M2841" s="60"/>
      <c r="N2841" s="210" t="str">
        <f>IF(Tabela2[[#This Row],[Tipo]]="matriz",VLOOKUP(Tabela2[[#This Row],[N. de ordem]],Estatísticas!$A$66:$B$1048576,2,FALSE),"")</f>
        <v/>
      </c>
    </row>
    <row r="2842" spans="2:14" ht="15" hidden="1">
      <c r="B2842" s="352"/>
      <c r="C2842" s="59"/>
      <c r="D2842" s="59"/>
      <c r="E2842" s="59"/>
      <c r="F2842" s="59"/>
      <c r="G2842" s="59"/>
      <c r="H2842" s="59"/>
      <c r="I2842" s="59"/>
      <c r="J2842" s="59"/>
      <c r="K2842" s="61"/>
      <c r="L2842" s="59"/>
      <c r="M2842" s="60"/>
      <c r="N2842" s="210" t="str">
        <f>IF(Tabela2[[#This Row],[Tipo]]="matriz",VLOOKUP(Tabela2[[#This Row],[N. de ordem]],Estatísticas!$A$66:$B$1048576,2,FALSE),"")</f>
        <v/>
      </c>
    </row>
    <row r="2843" spans="2:14" ht="15" hidden="1">
      <c r="B2843" s="352"/>
      <c r="C2843" s="59"/>
      <c r="D2843" s="59"/>
      <c r="E2843" s="59"/>
      <c r="F2843" s="59"/>
      <c r="G2843" s="59"/>
      <c r="H2843" s="59"/>
      <c r="I2843" s="59"/>
      <c r="J2843" s="59"/>
      <c r="K2843" s="61"/>
      <c r="L2843" s="59"/>
      <c r="M2843" s="60"/>
      <c r="N2843" s="210" t="str">
        <f>IF(Tabela2[[#This Row],[Tipo]]="matriz",VLOOKUP(Tabela2[[#This Row],[N. de ordem]],Estatísticas!$A$66:$B$1048576,2,FALSE),"")</f>
        <v/>
      </c>
    </row>
    <row r="2844" spans="2:14" ht="15" hidden="1">
      <c r="B2844" s="352"/>
      <c r="C2844" s="59"/>
      <c r="D2844" s="59"/>
      <c r="E2844" s="59"/>
      <c r="F2844" s="59"/>
      <c r="G2844" s="59"/>
      <c r="H2844" s="59"/>
      <c r="I2844" s="59"/>
      <c r="J2844" s="59"/>
      <c r="K2844" s="61"/>
      <c r="L2844" s="59"/>
      <c r="M2844" s="60"/>
      <c r="N2844" s="210" t="str">
        <f>IF(Tabela2[[#This Row],[Tipo]]="matriz",VLOOKUP(Tabela2[[#This Row],[N. de ordem]],Estatísticas!$A$66:$B$1048576,2,FALSE),"")</f>
        <v/>
      </c>
    </row>
    <row r="2845" spans="2:14" ht="15" hidden="1">
      <c r="B2845" s="352"/>
      <c r="C2845" s="59"/>
      <c r="D2845" s="59"/>
      <c r="E2845" s="59"/>
      <c r="F2845" s="59"/>
      <c r="G2845" s="59"/>
      <c r="H2845" s="59"/>
      <c r="I2845" s="59"/>
      <c r="J2845" s="59"/>
      <c r="K2845" s="61"/>
      <c r="L2845" s="59"/>
      <c r="M2845" s="60"/>
      <c r="N2845" s="210" t="str">
        <f>IF(Tabela2[[#This Row],[Tipo]]="matriz",VLOOKUP(Tabela2[[#This Row],[N. de ordem]],Estatísticas!$A$66:$B$1048576,2,FALSE),"")</f>
        <v/>
      </c>
    </row>
    <row r="2846" spans="2:14" ht="15" hidden="1">
      <c r="B2846" s="352"/>
      <c r="C2846" s="59"/>
      <c r="D2846" s="59"/>
      <c r="E2846" s="59"/>
      <c r="F2846" s="59"/>
      <c r="G2846" s="59"/>
      <c r="H2846" s="59"/>
      <c r="I2846" s="59"/>
      <c r="J2846" s="59"/>
      <c r="K2846" s="61"/>
      <c r="L2846" s="59"/>
      <c r="M2846" s="60"/>
      <c r="N2846" s="210" t="str">
        <f>IF(Tabela2[[#This Row],[Tipo]]="matriz",VLOOKUP(Tabela2[[#This Row],[N. de ordem]],Estatísticas!$A$66:$B$1048576,2,FALSE),"")</f>
        <v/>
      </c>
    </row>
    <row r="2847" spans="2:14" ht="15" hidden="1">
      <c r="B2847" s="352"/>
      <c r="C2847" s="59"/>
      <c r="D2847" s="59"/>
      <c r="E2847" s="59"/>
      <c r="F2847" s="59"/>
      <c r="G2847" s="59"/>
      <c r="H2847" s="59"/>
      <c r="I2847" s="59"/>
      <c r="J2847" s="59"/>
      <c r="K2847" s="61"/>
      <c r="L2847" s="59"/>
      <c r="M2847" s="60"/>
      <c r="N2847" s="210" t="str">
        <f>IF(Tabela2[[#This Row],[Tipo]]="matriz",VLOOKUP(Tabela2[[#This Row],[N. de ordem]],Estatísticas!$A$66:$B$1048576,2,FALSE),"")</f>
        <v/>
      </c>
    </row>
    <row r="2848" spans="2:14" ht="15" hidden="1">
      <c r="B2848" s="352"/>
      <c r="C2848" s="59"/>
      <c r="D2848" s="59"/>
      <c r="E2848" s="59"/>
      <c r="F2848" s="59"/>
      <c r="G2848" s="59"/>
      <c r="H2848" s="59"/>
      <c r="I2848" s="59"/>
      <c r="J2848" s="59"/>
      <c r="K2848" s="61"/>
      <c r="L2848" s="59"/>
      <c r="M2848" s="60"/>
      <c r="N2848" s="210" t="str">
        <f>IF(Tabela2[[#This Row],[Tipo]]="matriz",VLOOKUP(Tabela2[[#This Row],[N. de ordem]],Estatísticas!$A$66:$B$1048576,2,FALSE),"")</f>
        <v/>
      </c>
    </row>
    <row r="2849" spans="2:14" ht="15" hidden="1">
      <c r="B2849" s="352"/>
      <c r="C2849" s="59"/>
      <c r="D2849" s="59"/>
      <c r="E2849" s="59"/>
      <c r="F2849" s="59"/>
      <c r="G2849" s="59"/>
      <c r="H2849" s="59"/>
      <c r="I2849" s="59"/>
      <c r="J2849" s="59"/>
      <c r="K2849" s="61"/>
      <c r="L2849" s="59"/>
      <c r="M2849" s="60"/>
      <c r="N2849" s="210" t="str">
        <f>IF(Tabela2[[#This Row],[Tipo]]="matriz",VLOOKUP(Tabela2[[#This Row],[N. de ordem]],Estatísticas!$A$66:$B$1048576,2,FALSE),"")</f>
        <v/>
      </c>
    </row>
    <row r="2850" spans="2:14" ht="15" hidden="1">
      <c r="B2850" s="352"/>
      <c r="C2850" s="59"/>
      <c r="D2850" s="59"/>
      <c r="E2850" s="59"/>
      <c r="F2850" s="59"/>
      <c r="G2850" s="59"/>
      <c r="H2850" s="59"/>
      <c r="I2850" s="59"/>
      <c r="J2850" s="59"/>
      <c r="K2850" s="61"/>
      <c r="L2850" s="59"/>
      <c r="M2850" s="60"/>
      <c r="N2850" s="210" t="str">
        <f>IF(Tabela2[[#This Row],[Tipo]]="matriz",VLOOKUP(Tabela2[[#This Row],[N. de ordem]],Estatísticas!$A$66:$B$1048576,2,FALSE),"")</f>
        <v/>
      </c>
    </row>
    <row r="2851" spans="2:14" ht="15" hidden="1">
      <c r="B2851" s="352"/>
      <c r="C2851" s="59"/>
      <c r="D2851" s="59"/>
      <c r="E2851" s="59"/>
      <c r="F2851" s="59"/>
      <c r="G2851" s="59"/>
      <c r="H2851" s="59"/>
      <c r="I2851" s="59"/>
      <c r="J2851" s="59"/>
      <c r="K2851" s="61"/>
      <c r="L2851" s="59"/>
      <c r="M2851" s="60"/>
      <c r="N2851" s="210" t="str">
        <f>IF(Tabela2[[#This Row],[Tipo]]="matriz",VLOOKUP(Tabela2[[#This Row],[N. de ordem]],Estatísticas!$A$66:$B$1048576,2,FALSE),"")</f>
        <v/>
      </c>
    </row>
    <row r="2852" spans="2:14" ht="15" hidden="1">
      <c r="B2852" s="352"/>
      <c r="C2852" s="59"/>
      <c r="D2852" s="59"/>
      <c r="E2852" s="59"/>
      <c r="F2852" s="59"/>
      <c r="G2852" s="59"/>
      <c r="H2852" s="59"/>
      <c r="I2852" s="59"/>
      <c r="J2852" s="59"/>
      <c r="K2852" s="61"/>
      <c r="L2852" s="59"/>
      <c r="M2852" s="60"/>
      <c r="N2852" s="210" t="str">
        <f>IF(Tabela2[[#This Row],[Tipo]]="matriz",VLOOKUP(Tabela2[[#This Row],[N. de ordem]],Estatísticas!$A$66:$B$1048576,2,FALSE),"")</f>
        <v/>
      </c>
    </row>
    <row r="2853" spans="2:14" ht="15" hidden="1">
      <c r="B2853" s="352"/>
      <c r="C2853" s="59"/>
      <c r="D2853" s="59"/>
      <c r="E2853" s="59"/>
      <c r="F2853" s="59"/>
      <c r="G2853" s="59"/>
      <c r="H2853" s="59"/>
      <c r="I2853" s="59"/>
      <c r="J2853" s="59"/>
      <c r="K2853" s="61"/>
      <c r="L2853" s="59"/>
      <c r="M2853" s="60"/>
      <c r="N2853" s="210" t="str">
        <f>IF(Tabela2[[#This Row],[Tipo]]="matriz",VLOOKUP(Tabela2[[#This Row],[N. de ordem]],Estatísticas!$A$66:$B$1048576,2,FALSE),"")</f>
        <v/>
      </c>
    </row>
    <row r="2854" spans="2:14" ht="15" hidden="1">
      <c r="B2854" s="352"/>
      <c r="C2854" s="59"/>
      <c r="D2854" s="59"/>
      <c r="E2854" s="59"/>
      <c r="F2854" s="59"/>
      <c r="G2854" s="59"/>
      <c r="H2854" s="59"/>
      <c r="I2854" s="59"/>
      <c r="J2854" s="59"/>
      <c r="K2854" s="61"/>
      <c r="L2854" s="59"/>
      <c r="M2854" s="60"/>
      <c r="N2854" s="210" t="str">
        <f>IF(Tabela2[[#This Row],[Tipo]]="matriz",VLOOKUP(Tabela2[[#This Row],[N. de ordem]],Estatísticas!$A$66:$B$1048576,2,FALSE),"")</f>
        <v/>
      </c>
    </row>
    <row r="2855" spans="2:14" ht="15" hidden="1">
      <c r="B2855" s="352"/>
      <c r="C2855" s="59"/>
      <c r="D2855" s="59"/>
      <c r="E2855" s="59"/>
      <c r="F2855" s="59"/>
      <c r="G2855" s="59"/>
      <c r="H2855" s="59"/>
      <c r="I2855" s="59"/>
      <c r="J2855" s="59"/>
      <c r="K2855" s="61"/>
      <c r="L2855" s="59"/>
      <c r="M2855" s="60"/>
      <c r="N2855" s="210" t="str">
        <f>IF(Tabela2[[#This Row],[Tipo]]="matriz",VLOOKUP(Tabela2[[#This Row],[N. de ordem]],Estatísticas!$A$66:$B$1048576,2,FALSE),"")</f>
        <v/>
      </c>
    </row>
    <row r="2856" spans="2:14" ht="15" hidden="1">
      <c r="B2856" s="352"/>
      <c r="C2856" s="59"/>
      <c r="D2856" s="59"/>
      <c r="E2856" s="59"/>
      <c r="F2856" s="59"/>
      <c r="G2856" s="59"/>
      <c r="H2856" s="59"/>
      <c r="I2856" s="59"/>
      <c r="J2856" s="59"/>
      <c r="K2856" s="61"/>
      <c r="L2856" s="59"/>
      <c r="M2856" s="60"/>
      <c r="N2856" s="210" t="str">
        <f>IF(Tabela2[[#This Row],[Tipo]]="matriz",VLOOKUP(Tabela2[[#This Row],[N. de ordem]],Estatísticas!$A$66:$B$1048576,2,FALSE),"")</f>
        <v/>
      </c>
    </row>
    <row r="2857" spans="2:14" ht="15" hidden="1">
      <c r="B2857" s="352"/>
      <c r="C2857" s="59"/>
      <c r="D2857" s="59"/>
      <c r="E2857" s="59"/>
      <c r="F2857" s="59"/>
      <c r="G2857" s="59"/>
      <c r="H2857" s="59"/>
      <c r="I2857" s="59"/>
      <c r="J2857" s="59"/>
      <c r="K2857" s="61"/>
      <c r="L2857" s="59"/>
      <c r="M2857" s="60"/>
      <c r="N2857" s="210" t="str">
        <f>IF(Tabela2[[#This Row],[Tipo]]="matriz",VLOOKUP(Tabela2[[#This Row],[N. de ordem]],Estatísticas!$A$66:$B$1048576,2,FALSE),"")</f>
        <v/>
      </c>
    </row>
    <row r="2858" spans="2:14" ht="15" hidden="1">
      <c r="B2858" s="352"/>
      <c r="C2858" s="59"/>
      <c r="D2858" s="59"/>
      <c r="E2858" s="59"/>
      <c r="F2858" s="59"/>
      <c r="G2858" s="59"/>
      <c r="H2858" s="59"/>
      <c r="I2858" s="59"/>
      <c r="J2858" s="59"/>
      <c r="K2858" s="61"/>
      <c r="L2858" s="59"/>
      <c r="M2858" s="60"/>
      <c r="N2858" s="210" t="str">
        <f>IF(Tabela2[[#This Row],[Tipo]]="matriz",VLOOKUP(Tabela2[[#This Row],[N. de ordem]],Estatísticas!$A$66:$B$1048576,2,FALSE),"")</f>
        <v/>
      </c>
    </row>
    <row r="2859" spans="2:14" ht="15" hidden="1">
      <c r="B2859" s="352"/>
      <c r="C2859" s="59"/>
      <c r="D2859" s="59"/>
      <c r="E2859" s="59"/>
      <c r="F2859" s="59"/>
      <c r="G2859" s="59"/>
      <c r="H2859" s="59"/>
      <c r="I2859" s="59"/>
      <c r="J2859" s="59"/>
      <c r="K2859" s="61"/>
      <c r="L2859" s="59"/>
      <c r="M2859" s="60"/>
      <c r="N2859" s="210" t="str">
        <f>IF(Tabela2[[#This Row],[Tipo]]="matriz",VLOOKUP(Tabela2[[#This Row],[N. de ordem]],Estatísticas!$A$66:$B$1048576,2,FALSE),"")</f>
        <v/>
      </c>
    </row>
    <row r="2860" spans="2:14" ht="15" hidden="1">
      <c r="B2860" s="352"/>
      <c r="C2860" s="59"/>
      <c r="D2860" s="59"/>
      <c r="E2860" s="59"/>
      <c r="F2860" s="59"/>
      <c r="G2860" s="59"/>
      <c r="H2860" s="59"/>
      <c r="I2860" s="59"/>
      <c r="J2860" s="59"/>
      <c r="K2860" s="61"/>
      <c r="L2860" s="59"/>
      <c r="M2860" s="60"/>
      <c r="N2860" s="210" t="str">
        <f>IF(Tabela2[[#This Row],[Tipo]]="matriz",VLOOKUP(Tabela2[[#This Row],[N. de ordem]],Estatísticas!$A$66:$B$1048576,2,FALSE),"")</f>
        <v/>
      </c>
    </row>
    <row r="2861" spans="2:14" ht="15" hidden="1">
      <c r="B2861" s="352"/>
      <c r="C2861" s="59"/>
      <c r="D2861" s="59"/>
      <c r="E2861" s="59"/>
      <c r="F2861" s="59"/>
      <c r="G2861" s="59"/>
      <c r="H2861" s="59"/>
      <c r="I2861" s="59"/>
      <c r="J2861" s="59"/>
      <c r="K2861" s="61"/>
      <c r="L2861" s="59"/>
      <c r="M2861" s="60"/>
      <c r="N2861" s="210" t="str">
        <f>IF(Tabela2[[#This Row],[Tipo]]="matriz",VLOOKUP(Tabela2[[#This Row],[N. de ordem]],Estatísticas!$A$66:$B$1048576,2,FALSE),"")</f>
        <v/>
      </c>
    </row>
    <row r="2862" spans="2:14" ht="15" hidden="1">
      <c r="B2862" s="352"/>
      <c r="C2862" s="59"/>
      <c r="D2862" s="59"/>
      <c r="E2862" s="59"/>
      <c r="F2862" s="59"/>
      <c r="G2862" s="59"/>
      <c r="H2862" s="59"/>
      <c r="I2862" s="59"/>
      <c r="J2862" s="59"/>
      <c r="K2862" s="61"/>
      <c r="L2862" s="59"/>
      <c r="M2862" s="60"/>
      <c r="N2862" s="210" t="str">
        <f>IF(Tabela2[[#This Row],[Tipo]]="matriz",VLOOKUP(Tabela2[[#This Row],[N. de ordem]],Estatísticas!$A$66:$B$1048576,2,FALSE),"")</f>
        <v/>
      </c>
    </row>
    <row r="2863" spans="2:14" ht="15" hidden="1">
      <c r="B2863" s="352"/>
      <c r="C2863" s="59"/>
      <c r="D2863" s="59"/>
      <c r="E2863" s="59"/>
      <c r="F2863" s="59"/>
      <c r="G2863" s="59"/>
      <c r="H2863" s="59"/>
      <c r="I2863" s="59"/>
      <c r="J2863" s="59"/>
      <c r="K2863" s="61"/>
      <c r="L2863" s="59"/>
      <c r="M2863" s="60"/>
      <c r="N2863" s="210" t="str">
        <f>IF(Tabela2[[#This Row],[Tipo]]="matriz",VLOOKUP(Tabela2[[#This Row],[N. de ordem]],Estatísticas!$A$66:$B$1048576,2,FALSE),"")</f>
        <v/>
      </c>
    </row>
    <row r="2864" spans="2:14" ht="15" hidden="1">
      <c r="B2864" s="352"/>
      <c r="C2864" s="59"/>
      <c r="D2864" s="59"/>
      <c r="E2864" s="59"/>
      <c r="F2864" s="59"/>
      <c r="G2864" s="59"/>
      <c r="H2864" s="59"/>
      <c r="I2864" s="59"/>
      <c r="J2864" s="59"/>
      <c r="K2864" s="61"/>
      <c r="L2864" s="59"/>
      <c r="M2864" s="60"/>
      <c r="N2864" s="210" t="str">
        <f>IF(Tabela2[[#This Row],[Tipo]]="matriz",VLOOKUP(Tabela2[[#This Row],[N. de ordem]],Estatísticas!$A$66:$B$1048576,2,FALSE),"")</f>
        <v/>
      </c>
    </row>
    <row r="2865" spans="2:14" ht="15" hidden="1">
      <c r="B2865" s="352"/>
      <c r="C2865" s="59"/>
      <c r="D2865" s="59"/>
      <c r="E2865" s="59"/>
      <c r="F2865" s="59"/>
      <c r="G2865" s="59"/>
      <c r="H2865" s="59"/>
      <c r="I2865" s="59"/>
      <c r="J2865" s="59"/>
      <c r="K2865" s="61"/>
      <c r="L2865" s="59"/>
      <c r="M2865" s="60"/>
      <c r="N2865" s="210" t="str">
        <f>IF(Tabela2[[#This Row],[Tipo]]="matriz",VLOOKUP(Tabela2[[#This Row],[N. de ordem]],Estatísticas!$A$66:$B$1048576,2,FALSE),"")</f>
        <v/>
      </c>
    </row>
    <row r="2866" spans="2:14" ht="15" hidden="1">
      <c r="B2866" s="352"/>
      <c r="C2866" s="59"/>
      <c r="D2866" s="59"/>
      <c r="E2866" s="59"/>
      <c r="F2866" s="59"/>
      <c r="G2866" s="59"/>
      <c r="H2866" s="59"/>
      <c r="I2866" s="59"/>
      <c r="J2866" s="59"/>
      <c r="K2866" s="61"/>
      <c r="L2866" s="59"/>
      <c r="M2866" s="60"/>
      <c r="N2866" s="210" t="str">
        <f>IF(Tabela2[[#This Row],[Tipo]]="matriz",VLOOKUP(Tabela2[[#This Row],[N. de ordem]],Estatísticas!$A$66:$B$1048576,2,FALSE),"")</f>
        <v/>
      </c>
    </row>
    <row r="2867" spans="2:14" ht="15" hidden="1">
      <c r="B2867" s="352"/>
      <c r="C2867" s="59"/>
      <c r="D2867" s="59"/>
      <c r="E2867" s="59"/>
      <c r="F2867" s="59"/>
      <c r="G2867" s="59"/>
      <c r="H2867" s="59"/>
      <c r="I2867" s="59"/>
      <c r="J2867" s="59"/>
      <c r="K2867" s="61"/>
      <c r="L2867" s="59"/>
      <c r="M2867" s="60"/>
      <c r="N2867" s="210" t="str">
        <f>IF(Tabela2[[#This Row],[Tipo]]="matriz",VLOOKUP(Tabela2[[#This Row],[N. de ordem]],Estatísticas!$A$66:$B$1048576,2,FALSE),"")</f>
        <v/>
      </c>
    </row>
    <row r="2868" spans="2:14" ht="15" hidden="1">
      <c r="B2868" s="352"/>
      <c r="C2868" s="59"/>
      <c r="D2868" s="59"/>
      <c r="E2868" s="59"/>
      <c r="F2868" s="59"/>
      <c r="G2868" s="59"/>
      <c r="H2868" s="59"/>
      <c r="I2868" s="59"/>
      <c r="J2868" s="59"/>
      <c r="K2868" s="61"/>
      <c r="L2868" s="59"/>
      <c r="M2868" s="60"/>
      <c r="N2868" s="210" t="str">
        <f>IF(Tabela2[[#This Row],[Tipo]]="matriz",VLOOKUP(Tabela2[[#This Row],[N. de ordem]],Estatísticas!$A$66:$B$1048576,2,FALSE),"")</f>
        <v/>
      </c>
    </row>
    <row r="2869" spans="2:14" ht="15" hidden="1">
      <c r="B2869" s="352"/>
      <c r="C2869" s="59"/>
      <c r="D2869" s="59"/>
      <c r="E2869" s="59"/>
      <c r="F2869" s="59"/>
      <c r="G2869" s="59"/>
      <c r="H2869" s="59"/>
      <c r="I2869" s="59"/>
      <c r="J2869" s="59"/>
      <c r="K2869" s="61"/>
      <c r="L2869" s="59"/>
      <c r="M2869" s="60"/>
      <c r="N2869" s="210" t="str">
        <f>IF(Tabela2[[#This Row],[Tipo]]="matriz",VLOOKUP(Tabela2[[#This Row],[N. de ordem]],Estatísticas!$A$66:$B$1048576,2,FALSE),"")</f>
        <v/>
      </c>
    </row>
    <row r="2870" spans="2:14" ht="15" hidden="1">
      <c r="B2870" s="352"/>
      <c r="C2870" s="59"/>
      <c r="D2870" s="59"/>
      <c r="E2870" s="59"/>
      <c r="F2870" s="59"/>
      <c r="G2870" s="59"/>
      <c r="H2870" s="59"/>
      <c r="I2870" s="59"/>
      <c r="J2870" s="59"/>
      <c r="K2870" s="61"/>
      <c r="L2870" s="59"/>
      <c r="M2870" s="60"/>
      <c r="N2870" s="210" t="str">
        <f>IF(Tabela2[[#This Row],[Tipo]]="matriz",VLOOKUP(Tabela2[[#This Row],[N. de ordem]],Estatísticas!$A$66:$B$1048576,2,FALSE),"")</f>
        <v/>
      </c>
    </row>
    <row r="2871" spans="2:14" ht="15" hidden="1">
      <c r="B2871" s="352"/>
      <c r="C2871" s="59"/>
      <c r="D2871" s="59"/>
      <c r="E2871" s="59"/>
      <c r="F2871" s="59"/>
      <c r="G2871" s="59"/>
      <c r="H2871" s="59"/>
      <c r="I2871" s="59"/>
      <c r="J2871" s="59"/>
      <c r="K2871" s="61"/>
      <c r="L2871" s="59"/>
      <c r="M2871" s="60"/>
      <c r="N2871" s="210" t="str">
        <f>IF(Tabela2[[#This Row],[Tipo]]="matriz",VLOOKUP(Tabela2[[#This Row],[N. de ordem]],Estatísticas!$A$66:$B$1048576,2,FALSE),"")</f>
        <v/>
      </c>
    </row>
    <row r="2872" spans="2:14" ht="15" hidden="1">
      <c r="B2872" s="352"/>
      <c r="C2872" s="59"/>
      <c r="D2872" s="59"/>
      <c r="E2872" s="59"/>
      <c r="F2872" s="59"/>
      <c r="G2872" s="59"/>
      <c r="H2872" s="59"/>
      <c r="I2872" s="59"/>
      <c r="J2872" s="59"/>
      <c r="K2872" s="61"/>
      <c r="L2872" s="59"/>
      <c r="M2872" s="60"/>
      <c r="N2872" s="210" t="str">
        <f>IF(Tabela2[[#This Row],[Tipo]]="matriz",VLOOKUP(Tabela2[[#This Row],[N. de ordem]],Estatísticas!$A$66:$B$1048576,2,FALSE),"")</f>
        <v/>
      </c>
    </row>
    <row r="2873" spans="2:14" ht="15" hidden="1">
      <c r="B2873" s="352"/>
      <c r="C2873" s="59"/>
      <c r="D2873" s="59"/>
      <c r="E2873" s="59"/>
      <c r="F2873" s="59"/>
      <c r="G2873" s="59"/>
      <c r="H2873" s="59"/>
      <c r="I2873" s="59"/>
      <c r="J2873" s="59"/>
      <c r="K2873" s="61"/>
      <c r="L2873" s="59"/>
      <c r="M2873" s="60"/>
      <c r="N2873" s="210" t="str">
        <f>IF(Tabela2[[#This Row],[Tipo]]="matriz",VLOOKUP(Tabela2[[#This Row],[N. de ordem]],Estatísticas!$A$66:$B$1048576,2,FALSE),"")</f>
        <v/>
      </c>
    </row>
    <row r="2874" spans="2:14" ht="15" hidden="1">
      <c r="B2874" s="352"/>
      <c r="C2874" s="59"/>
      <c r="D2874" s="59"/>
      <c r="E2874" s="59"/>
      <c r="F2874" s="59"/>
      <c r="G2874" s="59"/>
      <c r="H2874" s="59"/>
      <c r="I2874" s="59"/>
      <c r="J2874" s="59"/>
      <c r="K2874" s="61"/>
      <c r="L2874" s="59"/>
      <c r="M2874" s="60"/>
      <c r="N2874" s="210" t="str">
        <f>IF(Tabela2[[#This Row],[Tipo]]="matriz",VLOOKUP(Tabela2[[#This Row],[N. de ordem]],Estatísticas!$A$66:$B$1048576,2,FALSE),"")</f>
        <v/>
      </c>
    </row>
    <row r="2875" spans="2:14" ht="15" hidden="1">
      <c r="B2875" s="352"/>
      <c r="C2875" s="59"/>
      <c r="D2875" s="59"/>
      <c r="E2875" s="59"/>
      <c r="F2875" s="59"/>
      <c r="G2875" s="59"/>
      <c r="H2875" s="59"/>
      <c r="I2875" s="59"/>
      <c r="J2875" s="59"/>
      <c r="K2875" s="61"/>
      <c r="L2875" s="59"/>
      <c r="M2875" s="60"/>
      <c r="N2875" s="210" t="str">
        <f>IF(Tabela2[[#This Row],[Tipo]]="matriz",VLOOKUP(Tabela2[[#This Row],[N. de ordem]],Estatísticas!$A$66:$B$1048576,2,FALSE),"")</f>
        <v/>
      </c>
    </row>
    <row r="2876" spans="2:14" ht="15" hidden="1">
      <c r="B2876" s="352"/>
      <c r="C2876" s="59"/>
      <c r="D2876" s="59"/>
      <c r="E2876" s="59"/>
      <c r="F2876" s="59"/>
      <c r="G2876" s="59"/>
      <c r="H2876" s="59"/>
      <c r="I2876" s="59"/>
      <c r="J2876" s="59"/>
      <c r="K2876" s="61"/>
      <c r="L2876" s="59"/>
      <c r="M2876" s="60"/>
      <c r="N2876" s="210" t="str">
        <f>IF(Tabela2[[#This Row],[Tipo]]="matriz",VLOOKUP(Tabela2[[#This Row],[N. de ordem]],Estatísticas!$A$66:$B$1048576,2,FALSE),"")</f>
        <v/>
      </c>
    </row>
    <row r="2877" spans="2:14" ht="15" hidden="1">
      <c r="B2877" s="352"/>
      <c r="C2877" s="59"/>
      <c r="D2877" s="59"/>
      <c r="E2877" s="59"/>
      <c r="F2877" s="59"/>
      <c r="G2877" s="59"/>
      <c r="H2877" s="59"/>
      <c r="I2877" s="59"/>
      <c r="J2877" s="59"/>
      <c r="K2877" s="61"/>
      <c r="L2877" s="59"/>
      <c r="M2877" s="60"/>
      <c r="N2877" s="210" t="str">
        <f>IF(Tabela2[[#This Row],[Tipo]]="matriz",VLOOKUP(Tabela2[[#This Row],[N. de ordem]],Estatísticas!$A$66:$B$1048576,2,FALSE),"")</f>
        <v/>
      </c>
    </row>
    <row r="2878" spans="2:14" ht="15" hidden="1">
      <c r="B2878" s="352"/>
      <c r="C2878" s="59"/>
      <c r="D2878" s="59"/>
      <c r="E2878" s="59"/>
      <c r="F2878" s="59"/>
      <c r="G2878" s="59"/>
      <c r="H2878" s="59"/>
      <c r="I2878" s="59"/>
      <c r="J2878" s="59"/>
      <c r="K2878" s="61"/>
      <c r="L2878" s="59"/>
      <c r="M2878" s="60"/>
      <c r="N2878" s="210" t="str">
        <f>IF(Tabela2[[#This Row],[Tipo]]="matriz",VLOOKUP(Tabela2[[#This Row],[N. de ordem]],Estatísticas!$A$66:$B$1048576,2,FALSE),"")</f>
        <v/>
      </c>
    </row>
    <row r="2879" spans="2:14" ht="15" hidden="1">
      <c r="B2879" s="352"/>
      <c r="C2879" s="59"/>
      <c r="D2879" s="59"/>
      <c r="E2879" s="59"/>
      <c r="F2879" s="59"/>
      <c r="G2879" s="59"/>
      <c r="H2879" s="59"/>
      <c r="I2879" s="59"/>
      <c r="J2879" s="59"/>
      <c r="K2879" s="61"/>
      <c r="L2879" s="59"/>
      <c r="M2879" s="60"/>
      <c r="N2879" s="210" t="str">
        <f>IF(Tabela2[[#This Row],[Tipo]]="matriz",VLOOKUP(Tabela2[[#This Row],[N. de ordem]],Estatísticas!$A$66:$B$1048576,2,FALSE),"")</f>
        <v/>
      </c>
    </row>
    <row r="2880" spans="2:14" ht="15" hidden="1">
      <c r="B2880" s="352"/>
      <c r="C2880" s="59"/>
      <c r="D2880" s="59"/>
      <c r="E2880" s="59"/>
      <c r="F2880" s="59"/>
      <c r="G2880" s="59"/>
      <c r="H2880" s="59"/>
      <c r="I2880" s="59"/>
      <c r="J2880" s="59"/>
      <c r="K2880" s="61"/>
      <c r="L2880" s="59"/>
      <c r="M2880" s="60"/>
      <c r="N2880" s="210" t="str">
        <f>IF(Tabela2[[#This Row],[Tipo]]="matriz",VLOOKUP(Tabela2[[#This Row],[N. de ordem]],Estatísticas!$A$66:$B$1048576,2,FALSE),"")</f>
        <v/>
      </c>
    </row>
    <row r="2881" spans="2:14" ht="15" hidden="1">
      <c r="B2881" s="352"/>
      <c r="C2881" s="59"/>
      <c r="D2881" s="59"/>
      <c r="E2881" s="59"/>
      <c r="F2881" s="59"/>
      <c r="G2881" s="59"/>
      <c r="H2881" s="59"/>
      <c r="I2881" s="59"/>
      <c r="J2881" s="59"/>
      <c r="K2881" s="61"/>
      <c r="L2881" s="59"/>
      <c r="M2881" s="60"/>
      <c r="N2881" s="210" t="str">
        <f>IF(Tabela2[[#This Row],[Tipo]]="matriz",VLOOKUP(Tabela2[[#This Row],[N. de ordem]],Estatísticas!$A$66:$B$1048576,2,FALSE),"")</f>
        <v/>
      </c>
    </row>
    <row r="2882" spans="2:14" ht="15" hidden="1">
      <c r="B2882" s="352"/>
      <c r="C2882" s="59"/>
      <c r="D2882" s="59"/>
      <c r="E2882" s="59"/>
      <c r="F2882" s="59"/>
      <c r="G2882" s="59"/>
      <c r="H2882" s="59"/>
      <c r="I2882" s="59"/>
      <c r="J2882" s="59"/>
      <c r="K2882" s="61"/>
      <c r="L2882" s="59"/>
      <c r="M2882" s="60"/>
      <c r="N2882" s="210" t="str">
        <f>IF(Tabela2[[#This Row],[Tipo]]="matriz",VLOOKUP(Tabela2[[#This Row],[N. de ordem]],Estatísticas!$A$66:$B$1048576,2,FALSE),"")</f>
        <v/>
      </c>
    </row>
    <row r="2883" spans="2:14" ht="15" hidden="1">
      <c r="B2883" s="352"/>
      <c r="C2883" s="59"/>
      <c r="D2883" s="59"/>
      <c r="E2883" s="59"/>
      <c r="F2883" s="59"/>
      <c r="G2883" s="59"/>
      <c r="H2883" s="59"/>
      <c r="I2883" s="59"/>
      <c r="J2883" s="59"/>
      <c r="K2883" s="61"/>
      <c r="L2883" s="59"/>
      <c r="M2883" s="60"/>
      <c r="N2883" s="210" t="str">
        <f>IF(Tabela2[[#This Row],[Tipo]]="matriz",VLOOKUP(Tabela2[[#This Row],[N. de ordem]],Estatísticas!$A$66:$B$1048576,2,FALSE),"")</f>
        <v/>
      </c>
    </row>
    <row r="2884" spans="2:14" ht="15" hidden="1">
      <c r="B2884" s="352"/>
      <c r="C2884" s="59"/>
      <c r="D2884" s="59"/>
      <c r="E2884" s="59"/>
      <c r="F2884" s="59"/>
      <c r="G2884" s="59"/>
      <c r="H2884" s="59"/>
      <c r="I2884" s="59"/>
      <c r="J2884" s="59"/>
      <c r="K2884" s="61"/>
      <c r="L2884" s="59"/>
      <c r="M2884" s="60"/>
      <c r="N2884" s="210" t="str">
        <f>IF(Tabela2[[#This Row],[Tipo]]="matriz",VLOOKUP(Tabela2[[#This Row],[N. de ordem]],Estatísticas!$A$66:$B$1048576,2,FALSE),"")</f>
        <v/>
      </c>
    </row>
    <row r="2885" spans="2:14" ht="15" hidden="1">
      <c r="B2885" s="352"/>
      <c r="C2885" s="59"/>
      <c r="D2885" s="59"/>
      <c r="E2885" s="59"/>
      <c r="F2885" s="59"/>
      <c r="G2885" s="59"/>
      <c r="H2885" s="59"/>
      <c r="I2885" s="59"/>
      <c r="J2885" s="59"/>
      <c r="K2885" s="61"/>
      <c r="L2885" s="59"/>
      <c r="M2885" s="60"/>
      <c r="N2885" s="210" t="str">
        <f>IF(Tabela2[[#This Row],[Tipo]]="matriz",VLOOKUP(Tabela2[[#This Row],[N. de ordem]],Estatísticas!$A$66:$B$1048576,2,FALSE),"")</f>
        <v/>
      </c>
    </row>
    <row r="2886" spans="2:14" ht="15" hidden="1">
      <c r="B2886" s="352"/>
      <c r="C2886" s="59"/>
      <c r="D2886" s="59"/>
      <c r="E2886" s="59"/>
      <c r="F2886" s="59"/>
      <c r="G2886" s="59"/>
      <c r="H2886" s="59"/>
      <c r="I2886" s="59"/>
      <c r="J2886" s="59"/>
      <c r="K2886" s="61"/>
      <c r="L2886" s="59"/>
      <c r="M2886" s="60"/>
      <c r="N2886" s="210" t="str">
        <f>IF(Tabela2[[#This Row],[Tipo]]="matriz",VLOOKUP(Tabela2[[#This Row],[N. de ordem]],Estatísticas!$A$66:$B$1048576,2,FALSE),"")</f>
        <v/>
      </c>
    </row>
    <row r="2887" spans="2:14" ht="15" hidden="1">
      <c r="B2887" s="352"/>
      <c r="C2887" s="59"/>
      <c r="D2887" s="59"/>
      <c r="E2887" s="59"/>
      <c r="F2887" s="59"/>
      <c r="G2887" s="59"/>
      <c r="H2887" s="59"/>
      <c r="I2887" s="59"/>
      <c r="J2887" s="59"/>
      <c r="K2887" s="61"/>
      <c r="L2887" s="59"/>
      <c r="M2887" s="60"/>
      <c r="N2887" s="210" t="str">
        <f>IF(Tabela2[[#This Row],[Tipo]]="matriz",VLOOKUP(Tabela2[[#This Row],[N. de ordem]],Estatísticas!$A$66:$B$1048576,2,FALSE),"")</f>
        <v/>
      </c>
    </row>
    <row r="2888" spans="2:14" ht="15" hidden="1">
      <c r="B2888" s="352"/>
      <c r="C2888" s="59"/>
      <c r="D2888" s="59"/>
      <c r="E2888" s="59"/>
      <c r="F2888" s="59"/>
      <c r="G2888" s="59"/>
      <c r="H2888" s="59"/>
      <c r="I2888" s="59"/>
      <c r="J2888" s="59"/>
      <c r="K2888" s="61"/>
      <c r="L2888" s="59"/>
      <c r="M2888" s="60"/>
      <c r="N2888" s="210" t="str">
        <f>IF(Tabela2[[#This Row],[Tipo]]="matriz",VLOOKUP(Tabela2[[#This Row],[N. de ordem]],Estatísticas!$A$66:$B$1048576,2,FALSE),"")</f>
        <v/>
      </c>
    </row>
    <row r="2889" spans="2:14" ht="15" hidden="1">
      <c r="B2889" s="352"/>
      <c r="C2889" s="59"/>
      <c r="D2889" s="59"/>
      <c r="E2889" s="59"/>
      <c r="F2889" s="59"/>
      <c r="G2889" s="59"/>
      <c r="H2889" s="59"/>
      <c r="I2889" s="59"/>
      <c r="J2889" s="59"/>
      <c r="K2889" s="61"/>
      <c r="L2889" s="59"/>
      <c r="M2889" s="60"/>
      <c r="N2889" s="210" t="str">
        <f>IF(Tabela2[[#This Row],[Tipo]]="matriz",VLOOKUP(Tabela2[[#This Row],[N. de ordem]],Estatísticas!$A$66:$B$1048576,2,FALSE),"")</f>
        <v/>
      </c>
    </row>
    <row r="2890" spans="2:14" ht="15" hidden="1">
      <c r="B2890" s="352"/>
      <c r="C2890" s="59"/>
      <c r="D2890" s="59"/>
      <c r="E2890" s="59"/>
      <c r="F2890" s="59"/>
      <c r="G2890" s="59"/>
      <c r="H2890" s="59"/>
      <c r="I2890" s="59"/>
      <c r="J2890" s="59"/>
      <c r="K2890" s="61"/>
      <c r="L2890" s="59"/>
      <c r="M2890" s="60"/>
      <c r="N2890" s="210" t="str">
        <f>IF(Tabela2[[#This Row],[Tipo]]="matriz",VLOOKUP(Tabela2[[#This Row],[N. de ordem]],Estatísticas!$A$66:$B$1048576,2,FALSE),"")</f>
        <v/>
      </c>
    </row>
    <row r="2891" spans="2:14" ht="15" hidden="1">
      <c r="B2891" s="352"/>
      <c r="C2891" s="59"/>
      <c r="D2891" s="59"/>
      <c r="E2891" s="59"/>
      <c r="F2891" s="59"/>
      <c r="G2891" s="59"/>
      <c r="H2891" s="59"/>
      <c r="I2891" s="59"/>
      <c r="J2891" s="59"/>
      <c r="K2891" s="61"/>
      <c r="L2891" s="59"/>
      <c r="M2891" s="60"/>
      <c r="N2891" s="210" t="str">
        <f>IF(Tabela2[[#This Row],[Tipo]]="matriz",VLOOKUP(Tabela2[[#This Row],[N. de ordem]],Estatísticas!$A$66:$B$1048576,2,FALSE),"")</f>
        <v/>
      </c>
    </row>
    <row r="2892" spans="2:14" ht="15" hidden="1">
      <c r="B2892" s="352"/>
      <c r="C2892" s="59"/>
      <c r="D2892" s="59"/>
      <c r="E2892" s="59"/>
      <c r="F2892" s="59"/>
      <c r="G2892" s="59"/>
      <c r="H2892" s="59"/>
      <c r="I2892" s="59"/>
      <c r="J2892" s="59"/>
      <c r="K2892" s="61"/>
      <c r="L2892" s="59"/>
      <c r="M2892" s="60"/>
      <c r="N2892" s="210" t="str">
        <f>IF(Tabela2[[#This Row],[Tipo]]="matriz",VLOOKUP(Tabela2[[#This Row],[N. de ordem]],Estatísticas!$A$66:$B$1048576,2,FALSE),"")</f>
        <v/>
      </c>
    </row>
    <row r="2893" spans="2:14" ht="15" hidden="1">
      <c r="B2893" s="352"/>
      <c r="C2893" s="59"/>
      <c r="D2893" s="59"/>
      <c r="E2893" s="59"/>
      <c r="F2893" s="59"/>
      <c r="G2893" s="59"/>
      <c r="H2893" s="59"/>
      <c r="I2893" s="59"/>
      <c r="J2893" s="59"/>
      <c r="K2893" s="61"/>
      <c r="L2893" s="59"/>
      <c r="M2893" s="60"/>
      <c r="N2893" s="210" t="str">
        <f>IF(Tabela2[[#This Row],[Tipo]]="matriz",VLOOKUP(Tabela2[[#This Row],[N. de ordem]],Estatísticas!$A$66:$B$1048576,2,FALSE),"")</f>
        <v/>
      </c>
    </row>
    <row r="2894" spans="2:14" ht="15" hidden="1">
      <c r="B2894" s="352"/>
      <c r="C2894" s="59"/>
      <c r="D2894" s="59"/>
      <c r="E2894" s="59"/>
      <c r="F2894" s="59"/>
      <c r="G2894" s="59"/>
      <c r="H2894" s="59"/>
      <c r="I2894" s="59"/>
      <c r="J2894" s="59"/>
      <c r="K2894" s="61"/>
      <c r="L2894" s="59"/>
      <c r="M2894" s="60"/>
      <c r="N2894" s="210" t="str">
        <f>IF(Tabela2[[#This Row],[Tipo]]="matriz",VLOOKUP(Tabela2[[#This Row],[N. de ordem]],Estatísticas!$A$66:$B$1048576,2,FALSE),"")</f>
        <v/>
      </c>
    </row>
    <row r="2895" spans="2:14" ht="15" hidden="1">
      <c r="B2895" s="352"/>
      <c r="C2895" s="59"/>
      <c r="D2895" s="59"/>
      <c r="E2895" s="59"/>
      <c r="F2895" s="59"/>
      <c r="G2895" s="59"/>
      <c r="H2895" s="59"/>
      <c r="I2895" s="59"/>
      <c r="J2895" s="59"/>
      <c r="K2895" s="61"/>
      <c r="L2895" s="59"/>
      <c r="M2895" s="60"/>
      <c r="N2895" s="210" t="str">
        <f>IF(Tabela2[[#This Row],[Tipo]]="matriz",VLOOKUP(Tabela2[[#This Row],[N. de ordem]],Estatísticas!$A$66:$B$1048576,2,FALSE),"")</f>
        <v/>
      </c>
    </row>
    <row r="2896" spans="2:14" ht="15" hidden="1">
      <c r="B2896" s="352"/>
      <c r="C2896" s="59"/>
      <c r="D2896" s="59"/>
      <c r="E2896" s="59"/>
      <c r="F2896" s="59"/>
      <c r="G2896" s="59"/>
      <c r="H2896" s="59"/>
      <c r="I2896" s="59"/>
      <c r="J2896" s="59"/>
      <c r="K2896" s="61"/>
      <c r="L2896" s="59"/>
      <c r="M2896" s="60"/>
      <c r="N2896" s="210" t="str">
        <f>IF(Tabela2[[#This Row],[Tipo]]="matriz",VLOOKUP(Tabela2[[#This Row],[N. de ordem]],Estatísticas!$A$66:$B$1048576,2,FALSE),"")</f>
        <v/>
      </c>
    </row>
    <row r="2897" spans="2:14" ht="15" hidden="1">
      <c r="B2897" s="352"/>
      <c r="C2897" s="59"/>
      <c r="D2897" s="59"/>
      <c r="E2897" s="59"/>
      <c r="F2897" s="59"/>
      <c r="G2897" s="59"/>
      <c r="H2897" s="59"/>
      <c r="I2897" s="59"/>
      <c r="J2897" s="59"/>
      <c r="K2897" s="61"/>
      <c r="L2897" s="59"/>
      <c r="M2897" s="60"/>
      <c r="N2897" s="210" t="str">
        <f>IF(Tabela2[[#This Row],[Tipo]]="matriz",VLOOKUP(Tabela2[[#This Row],[N. de ordem]],Estatísticas!$A$66:$B$1048576,2,FALSE),"")</f>
        <v/>
      </c>
    </row>
    <row r="2898" spans="2:14" ht="15" hidden="1">
      <c r="B2898" s="352"/>
      <c r="C2898" s="59"/>
      <c r="D2898" s="59"/>
      <c r="E2898" s="59"/>
      <c r="F2898" s="59"/>
      <c r="G2898" s="59"/>
      <c r="H2898" s="59"/>
      <c r="I2898" s="59"/>
      <c r="J2898" s="59"/>
      <c r="K2898" s="61"/>
      <c r="L2898" s="59"/>
      <c r="M2898" s="60"/>
      <c r="N2898" s="210" t="str">
        <f>IF(Tabela2[[#This Row],[Tipo]]="matriz",VLOOKUP(Tabela2[[#This Row],[N. de ordem]],Estatísticas!$A$66:$B$1048576,2,FALSE),"")</f>
        <v/>
      </c>
    </row>
    <row r="2899" spans="2:14" ht="15" hidden="1">
      <c r="B2899" s="352"/>
      <c r="C2899" s="59"/>
      <c r="D2899" s="59"/>
      <c r="E2899" s="59"/>
      <c r="F2899" s="59"/>
      <c r="G2899" s="59"/>
      <c r="H2899" s="59"/>
      <c r="I2899" s="59"/>
      <c r="J2899" s="59"/>
      <c r="K2899" s="61"/>
      <c r="L2899" s="59"/>
      <c r="M2899" s="60"/>
      <c r="N2899" s="210" t="str">
        <f>IF(Tabela2[[#This Row],[Tipo]]="matriz",VLOOKUP(Tabela2[[#This Row],[N. de ordem]],Estatísticas!$A$66:$B$1048576,2,FALSE),"")</f>
        <v/>
      </c>
    </row>
    <row r="2900" spans="2:14" ht="15" hidden="1">
      <c r="B2900" s="352"/>
      <c r="C2900" s="59"/>
      <c r="D2900" s="59"/>
      <c r="E2900" s="59"/>
      <c r="F2900" s="59"/>
      <c r="G2900" s="59"/>
      <c r="H2900" s="59"/>
      <c r="I2900" s="59"/>
      <c r="J2900" s="59"/>
      <c r="K2900" s="61"/>
      <c r="L2900" s="59"/>
      <c r="M2900" s="60"/>
      <c r="N2900" s="210" t="str">
        <f>IF(Tabela2[[#This Row],[Tipo]]="matriz",VLOOKUP(Tabela2[[#This Row],[N. de ordem]],Estatísticas!$A$66:$B$1048576,2,FALSE),"")</f>
        <v/>
      </c>
    </row>
    <row r="2901" spans="2:14" ht="15" hidden="1">
      <c r="B2901" s="352"/>
      <c r="C2901" s="59"/>
      <c r="D2901" s="59"/>
      <c r="E2901" s="59"/>
      <c r="F2901" s="59"/>
      <c r="G2901" s="59"/>
      <c r="H2901" s="59"/>
      <c r="I2901" s="59"/>
      <c r="J2901" s="59"/>
      <c r="K2901" s="61"/>
      <c r="L2901" s="59"/>
      <c r="M2901" s="60"/>
      <c r="N2901" s="210" t="str">
        <f>IF(Tabela2[[#This Row],[Tipo]]="matriz",VLOOKUP(Tabela2[[#This Row],[N. de ordem]],Estatísticas!$A$66:$B$1048576,2,FALSE),"")</f>
        <v/>
      </c>
    </row>
    <row r="2902" spans="2:14" ht="15" hidden="1">
      <c r="B2902" s="352"/>
      <c r="C2902" s="59"/>
      <c r="D2902" s="59"/>
      <c r="E2902" s="59"/>
      <c r="F2902" s="59"/>
      <c r="G2902" s="59"/>
      <c r="H2902" s="59"/>
      <c r="I2902" s="59"/>
      <c r="J2902" s="59"/>
      <c r="K2902" s="61"/>
      <c r="L2902" s="59"/>
      <c r="M2902" s="60"/>
      <c r="N2902" s="210" t="str">
        <f>IF(Tabela2[[#This Row],[Tipo]]="matriz",VLOOKUP(Tabela2[[#This Row],[N. de ordem]],Estatísticas!$A$66:$B$1048576,2,FALSE),"")</f>
        <v/>
      </c>
    </row>
    <row r="2903" spans="2:14" ht="15" hidden="1">
      <c r="B2903" s="352"/>
      <c r="C2903" s="59"/>
      <c r="D2903" s="59"/>
      <c r="E2903" s="59"/>
      <c r="F2903" s="59"/>
      <c r="G2903" s="59"/>
      <c r="H2903" s="59"/>
      <c r="I2903" s="59"/>
      <c r="J2903" s="59"/>
      <c r="K2903" s="61"/>
      <c r="L2903" s="59"/>
      <c r="M2903" s="60"/>
      <c r="N2903" s="210" t="str">
        <f>IF(Tabela2[[#This Row],[Tipo]]="matriz",VLOOKUP(Tabela2[[#This Row],[N. de ordem]],Estatísticas!$A$66:$B$1048576,2,FALSE),"")</f>
        <v/>
      </c>
    </row>
    <row r="2904" spans="2:14" ht="15" hidden="1">
      <c r="B2904" s="352"/>
      <c r="C2904" s="59"/>
      <c r="D2904" s="59"/>
      <c r="E2904" s="59"/>
      <c r="F2904" s="59"/>
      <c r="G2904" s="59"/>
      <c r="H2904" s="59"/>
      <c r="I2904" s="59"/>
      <c r="J2904" s="59"/>
      <c r="K2904" s="61"/>
      <c r="L2904" s="59"/>
      <c r="M2904" s="60"/>
      <c r="N2904" s="210" t="str">
        <f>IF(Tabela2[[#This Row],[Tipo]]="matriz",VLOOKUP(Tabela2[[#This Row],[N. de ordem]],Estatísticas!$A$66:$B$1048576,2,FALSE),"")</f>
        <v/>
      </c>
    </row>
    <row r="2905" spans="2:14" ht="15" hidden="1">
      <c r="B2905" s="352"/>
      <c r="C2905" s="59"/>
      <c r="D2905" s="59"/>
      <c r="E2905" s="59"/>
      <c r="F2905" s="59"/>
      <c r="G2905" s="59"/>
      <c r="H2905" s="59"/>
      <c r="I2905" s="59"/>
      <c r="J2905" s="59"/>
      <c r="K2905" s="61"/>
      <c r="L2905" s="59"/>
      <c r="M2905" s="60"/>
      <c r="N2905" s="210" t="str">
        <f>IF(Tabela2[[#This Row],[Tipo]]="matriz",VLOOKUP(Tabela2[[#This Row],[N. de ordem]],Estatísticas!$A$66:$B$1048576,2,FALSE),"")</f>
        <v/>
      </c>
    </row>
    <row r="2906" spans="2:14" ht="15" hidden="1">
      <c r="B2906" s="352"/>
      <c r="C2906" s="59"/>
      <c r="D2906" s="59"/>
      <c r="E2906" s="59"/>
      <c r="F2906" s="59"/>
      <c r="G2906" s="59"/>
      <c r="H2906" s="59"/>
      <c r="I2906" s="59"/>
      <c r="J2906" s="59"/>
      <c r="K2906" s="61"/>
      <c r="L2906" s="59"/>
      <c r="M2906" s="60"/>
      <c r="N2906" s="210" t="str">
        <f>IF(Tabela2[[#This Row],[Tipo]]="matriz",VLOOKUP(Tabela2[[#This Row],[N. de ordem]],Estatísticas!$A$66:$B$1048576,2,FALSE),"")</f>
        <v/>
      </c>
    </row>
    <row r="2907" spans="2:14" ht="15" hidden="1">
      <c r="B2907" s="352"/>
      <c r="C2907" s="59"/>
      <c r="D2907" s="59"/>
      <c r="E2907" s="59"/>
      <c r="F2907" s="59"/>
      <c r="G2907" s="59"/>
      <c r="H2907" s="59"/>
      <c r="I2907" s="59"/>
      <c r="J2907" s="59"/>
      <c r="K2907" s="61"/>
      <c r="L2907" s="59"/>
      <c r="M2907" s="60"/>
      <c r="N2907" s="210" t="str">
        <f>IF(Tabela2[[#This Row],[Tipo]]="matriz",VLOOKUP(Tabela2[[#This Row],[N. de ordem]],Estatísticas!$A$66:$B$1048576,2,FALSE),"")</f>
        <v/>
      </c>
    </row>
    <row r="2908" spans="2:14" ht="15" hidden="1">
      <c r="B2908" s="352"/>
      <c r="C2908" s="59"/>
      <c r="D2908" s="59"/>
      <c r="E2908" s="59"/>
      <c r="F2908" s="59"/>
      <c r="G2908" s="59"/>
      <c r="H2908" s="59"/>
      <c r="I2908" s="59"/>
      <c r="J2908" s="59"/>
      <c r="K2908" s="61"/>
      <c r="L2908" s="59"/>
      <c r="M2908" s="60"/>
      <c r="N2908" s="210" t="str">
        <f>IF(Tabela2[[#This Row],[Tipo]]="matriz",VLOOKUP(Tabela2[[#This Row],[N. de ordem]],Estatísticas!$A$66:$B$1048576,2,FALSE),"")</f>
        <v/>
      </c>
    </row>
    <row r="2909" spans="2:14" ht="15" hidden="1">
      <c r="B2909" s="352"/>
      <c r="C2909" s="59"/>
      <c r="D2909" s="59"/>
      <c r="E2909" s="59"/>
      <c r="F2909" s="59"/>
      <c r="G2909" s="59"/>
      <c r="H2909" s="59"/>
      <c r="I2909" s="59"/>
      <c r="J2909" s="59"/>
      <c r="K2909" s="61"/>
      <c r="L2909" s="59"/>
      <c r="M2909" s="60"/>
      <c r="N2909" s="210" t="str">
        <f>IF(Tabela2[[#This Row],[Tipo]]="matriz",VLOOKUP(Tabela2[[#This Row],[N. de ordem]],Estatísticas!$A$66:$B$1048576,2,FALSE),"")</f>
        <v/>
      </c>
    </row>
    <row r="2910" spans="2:14" ht="15" hidden="1">
      <c r="B2910" s="352"/>
      <c r="C2910" s="59"/>
      <c r="D2910" s="59"/>
      <c r="E2910" s="59"/>
      <c r="F2910" s="59"/>
      <c r="G2910" s="59"/>
      <c r="H2910" s="59"/>
      <c r="I2910" s="59"/>
      <c r="J2910" s="59"/>
      <c r="K2910" s="61"/>
      <c r="L2910" s="59"/>
      <c r="M2910" s="60"/>
      <c r="N2910" s="210" t="str">
        <f>IF(Tabela2[[#This Row],[Tipo]]="matriz",VLOOKUP(Tabela2[[#This Row],[N. de ordem]],Estatísticas!$A$66:$B$1048576,2,FALSE),"")</f>
        <v/>
      </c>
    </row>
    <row r="2911" spans="2:14" ht="15" hidden="1">
      <c r="B2911" s="352"/>
      <c r="C2911" s="59"/>
      <c r="D2911" s="59"/>
      <c r="E2911" s="59"/>
      <c r="F2911" s="59"/>
      <c r="G2911" s="59"/>
      <c r="H2911" s="59"/>
      <c r="I2911" s="59"/>
      <c r="J2911" s="59"/>
      <c r="K2911" s="61"/>
      <c r="L2911" s="59"/>
      <c r="M2911" s="60"/>
      <c r="N2911" s="210" t="str">
        <f>IF(Tabela2[[#This Row],[Tipo]]="matriz",VLOOKUP(Tabela2[[#This Row],[N. de ordem]],Estatísticas!$A$66:$B$1048576,2,FALSE),"")</f>
        <v/>
      </c>
    </row>
    <row r="2912" spans="2:14" ht="15" hidden="1">
      <c r="B2912" s="352"/>
      <c r="C2912" s="59"/>
      <c r="D2912" s="59"/>
      <c r="E2912" s="59"/>
      <c r="F2912" s="59"/>
      <c r="G2912" s="59"/>
      <c r="H2912" s="59"/>
      <c r="I2912" s="59"/>
      <c r="J2912" s="59"/>
      <c r="K2912" s="61"/>
      <c r="L2912" s="59"/>
      <c r="M2912" s="60"/>
      <c r="N2912" s="210" t="str">
        <f>IF(Tabela2[[#This Row],[Tipo]]="matriz",VLOOKUP(Tabela2[[#This Row],[N. de ordem]],Estatísticas!$A$66:$B$1048576,2,FALSE),"")</f>
        <v/>
      </c>
    </row>
    <row r="2913" spans="2:14" ht="15" hidden="1">
      <c r="B2913" s="352"/>
      <c r="C2913" s="59"/>
      <c r="D2913" s="59"/>
      <c r="E2913" s="59"/>
      <c r="F2913" s="59"/>
      <c r="G2913" s="59"/>
      <c r="H2913" s="59"/>
      <c r="I2913" s="59"/>
      <c r="J2913" s="59"/>
      <c r="K2913" s="61"/>
      <c r="L2913" s="59"/>
      <c r="M2913" s="60"/>
      <c r="N2913" s="210" t="str">
        <f>IF(Tabela2[[#This Row],[Tipo]]="matriz",VLOOKUP(Tabela2[[#This Row],[N. de ordem]],Estatísticas!$A$66:$B$1048576,2,FALSE),"")</f>
        <v/>
      </c>
    </row>
    <row r="2914" spans="2:14" ht="15" hidden="1">
      <c r="B2914" s="352"/>
      <c r="C2914" s="59"/>
      <c r="D2914" s="59"/>
      <c r="E2914" s="59"/>
      <c r="F2914" s="59"/>
      <c r="G2914" s="59"/>
      <c r="H2914" s="59"/>
      <c r="I2914" s="59"/>
      <c r="J2914" s="59"/>
      <c r="K2914" s="61"/>
      <c r="L2914" s="59"/>
      <c r="M2914" s="60"/>
      <c r="N2914" s="210" t="str">
        <f>IF(Tabela2[[#This Row],[Tipo]]="matriz",VLOOKUP(Tabela2[[#This Row],[N. de ordem]],Estatísticas!$A$66:$B$1048576,2,FALSE),"")</f>
        <v/>
      </c>
    </row>
    <row r="2915" spans="2:14" ht="15" hidden="1">
      <c r="B2915" s="352"/>
      <c r="C2915" s="59"/>
      <c r="D2915" s="59"/>
      <c r="E2915" s="59"/>
      <c r="F2915" s="59"/>
      <c r="G2915" s="59"/>
      <c r="H2915" s="59"/>
      <c r="I2915" s="59"/>
      <c r="J2915" s="59"/>
      <c r="K2915" s="61"/>
      <c r="L2915" s="59"/>
      <c r="M2915" s="60"/>
      <c r="N2915" s="210" t="str">
        <f>IF(Tabela2[[#This Row],[Tipo]]="matriz",VLOOKUP(Tabela2[[#This Row],[N. de ordem]],Estatísticas!$A$66:$B$1048576,2,FALSE),"")</f>
        <v/>
      </c>
    </row>
    <row r="2916" spans="2:14" ht="15" hidden="1">
      <c r="B2916" s="352"/>
      <c r="C2916" s="59"/>
      <c r="D2916" s="59"/>
      <c r="E2916" s="59"/>
      <c r="F2916" s="59"/>
      <c r="G2916" s="59"/>
      <c r="H2916" s="59"/>
      <c r="I2916" s="59"/>
      <c r="J2916" s="59"/>
      <c r="K2916" s="61"/>
      <c r="L2916" s="59"/>
      <c r="M2916" s="60"/>
      <c r="N2916" s="210" t="str">
        <f>IF(Tabela2[[#This Row],[Tipo]]="matriz",VLOOKUP(Tabela2[[#This Row],[N. de ordem]],Estatísticas!$A$66:$B$1048576,2,FALSE),"")</f>
        <v/>
      </c>
    </row>
    <row r="2917" spans="2:14" ht="15" hidden="1">
      <c r="B2917" s="352"/>
      <c r="C2917" s="59"/>
      <c r="D2917" s="59"/>
      <c r="E2917" s="59"/>
      <c r="F2917" s="59"/>
      <c r="G2917" s="59"/>
      <c r="H2917" s="59"/>
      <c r="I2917" s="59"/>
      <c r="J2917" s="59"/>
      <c r="K2917" s="61"/>
      <c r="L2917" s="59"/>
      <c r="M2917" s="60"/>
      <c r="N2917" s="210" t="str">
        <f>IF(Tabela2[[#This Row],[Tipo]]="matriz",VLOOKUP(Tabela2[[#This Row],[N. de ordem]],Estatísticas!$A$66:$B$1048576,2,FALSE),"")</f>
        <v/>
      </c>
    </row>
    <row r="2918" spans="2:14" ht="15" hidden="1">
      <c r="B2918" s="352"/>
      <c r="C2918" s="59"/>
      <c r="D2918" s="59"/>
      <c r="E2918" s="59"/>
      <c r="F2918" s="59"/>
      <c r="G2918" s="59"/>
      <c r="H2918" s="59"/>
      <c r="I2918" s="59"/>
      <c r="J2918" s="59"/>
      <c r="K2918" s="61"/>
      <c r="L2918" s="59"/>
      <c r="M2918" s="60"/>
      <c r="N2918" s="210" t="str">
        <f>IF(Tabela2[[#This Row],[Tipo]]="matriz",VLOOKUP(Tabela2[[#This Row],[N. de ordem]],Estatísticas!$A$66:$B$1048576,2,FALSE),"")</f>
        <v/>
      </c>
    </row>
    <row r="2919" spans="2:14" ht="15" hidden="1">
      <c r="B2919" s="352"/>
      <c r="C2919" s="59"/>
      <c r="D2919" s="59"/>
      <c r="E2919" s="59"/>
      <c r="F2919" s="59"/>
      <c r="G2919" s="59"/>
      <c r="H2919" s="59"/>
      <c r="I2919" s="59"/>
      <c r="J2919" s="59"/>
      <c r="K2919" s="61"/>
      <c r="L2919" s="59"/>
      <c r="M2919" s="60"/>
      <c r="N2919" s="210" t="str">
        <f>IF(Tabela2[[#This Row],[Tipo]]="matriz",VLOOKUP(Tabela2[[#This Row],[N. de ordem]],Estatísticas!$A$66:$B$1048576,2,FALSE),"")</f>
        <v/>
      </c>
    </row>
    <row r="2920" spans="2:14" ht="15" hidden="1">
      <c r="B2920" s="352"/>
      <c r="C2920" s="59"/>
      <c r="D2920" s="59"/>
      <c r="E2920" s="59"/>
      <c r="F2920" s="59"/>
      <c r="G2920" s="59"/>
      <c r="H2920" s="59"/>
      <c r="I2920" s="59"/>
      <c r="J2920" s="59"/>
      <c r="K2920" s="61"/>
      <c r="L2920" s="59"/>
      <c r="M2920" s="60"/>
      <c r="N2920" s="210" t="str">
        <f>IF(Tabela2[[#This Row],[Tipo]]="matriz",VLOOKUP(Tabela2[[#This Row],[N. de ordem]],Estatísticas!$A$66:$B$1048576,2,FALSE),"")</f>
        <v/>
      </c>
    </row>
    <row r="2921" spans="2:14" ht="15" hidden="1">
      <c r="B2921" s="352"/>
      <c r="C2921" s="59"/>
      <c r="D2921" s="59"/>
      <c r="E2921" s="59"/>
      <c r="F2921" s="59"/>
      <c r="G2921" s="59"/>
      <c r="H2921" s="59"/>
      <c r="I2921" s="59"/>
      <c r="J2921" s="59"/>
      <c r="K2921" s="61"/>
      <c r="L2921" s="59"/>
      <c r="M2921" s="60"/>
      <c r="N2921" s="210" t="str">
        <f>IF(Tabela2[[#This Row],[Tipo]]="matriz",VLOOKUP(Tabela2[[#This Row],[N. de ordem]],Estatísticas!$A$66:$B$1048576,2,FALSE),"")</f>
        <v/>
      </c>
    </row>
    <row r="2922" spans="2:14" ht="15" hidden="1">
      <c r="B2922" s="352"/>
      <c r="C2922" s="59"/>
      <c r="D2922" s="59"/>
      <c r="E2922" s="59"/>
      <c r="F2922" s="59"/>
      <c r="G2922" s="59"/>
      <c r="H2922" s="59"/>
      <c r="I2922" s="59"/>
      <c r="J2922" s="59"/>
      <c r="K2922" s="61"/>
      <c r="L2922" s="59"/>
      <c r="M2922" s="60"/>
      <c r="N2922" s="210" t="str">
        <f>IF(Tabela2[[#This Row],[Tipo]]="matriz",VLOOKUP(Tabela2[[#This Row],[N. de ordem]],Estatísticas!$A$66:$B$1048576,2,FALSE),"")</f>
        <v/>
      </c>
    </row>
    <row r="2923" spans="2:14" ht="15" hidden="1">
      <c r="B2923" s="352"/>
      <c r="C2923" s="59"/>
      <c r="D2923" s="59"/>
      <c r="E2923" s="59"/>
      <c r="F2923" s="59"/>
      <c r="G2923" s="59"/>
      <c r="H2923" s="59"/>
      <c r="I2923" s="59"/>
      <c r="J2923" s="59"/>
      <c r="K2923" s="61"/>
      <c r="L2923" s="59"/>
      <c r="M2923" s="60"/>
      <c r="N2923" s="210" t="str">
        <f>IF(Tabela2[[#This Row],[Tipo]]="matriz",VLOOKUP(Tabela2[[#This Row],[N. de ordem]],Estatísticas!$A$66:$B$1048576,2,FALSE),"")</f>
        <v/>
      </c>
    </row>
    <row r="2924" spans="2:14" ht="15" hidden="1">
      <c r="B2924" s="352"/>
      <c r="C2924" s="59"/>
      <c r="D2924" s="59"/>
      <c r="E2924" s="59"/>
      <c r="F2924" s="59"/>
      <c r="G2924" s="59"/>
      <c r="H2924" s="59"/>
      <c r="I2924" s="59"/>
      <c r="J2924" s="59"/>
      <c r="K2924" s="61"/>
      <c r="L2924" s="59"/>
      <c r="M2924" s="60"/>
      <c r="N2924" s="210" t="str">
        <f>IF(Tabela2[[#This Row],[Tipo]]="matriz",VLOOKUP(Tabela2[[#This Row],[N. de ordem]],Estatísticas!$A$66:$B$1048576,2,FALSE),"")</f>
        <v/>
      </c>
    </row>
    <row r="2925" spans="2:14" ht="15" hidden="1">
      <c r="B2925" s="352"/>
      <c r="C2925" s="59"/>
      <c r="D2925" s="59"/>
      <c r="E2925" s="59"/>
      <c r="F2925" s="59"/>
      <c r="G2925" s="59"/>
      <c r="H2925" s="59"/>
      <c r="I2925" s="59"/>
      <c r="J2925" s="59"/>
      <c r="K2925" s="61"/>
      <c r="L2925" s="59"/>
      <c r="M2925" s="60"/>
      <c r="N2925" s="210" t="str">
        <f>IF(Tabela2[[#This Row],[Tipo]]="matriz",VLOOKUP(Tabela2[[#This Row],[N. de ordem]],Estatísticas!$A$66:$B$1048576,2,FALSE),"")</f>
        <v/>
      </c>
    </row>
    <row r="2926" spans="2:14" ht="15" hidden="1">
      <c r="B2926" s="352"/>
      <c r="C2926" s="59"/>
      <c r="D2926" s="59"/>
      <c r="E2926" s="59"/>
      <c r="F2926" s="59"/>
      <c r="G2926" s="59"/>
      <c r="H2926" s="59"/>
      <c r="I2926" s="59"/>
      <c r="J2926" s="59"/>
      <c r="K2926" s="61"/>
      <c r="L2926" s="59"/>
      <c r="M2926" s="60"/>
      <c r="N2926" s="210" t="str">
        <f>IF(Tabela2[[#This Row],[Tipo]]="matriz",VLOOKUP(Tabela2[[#This Row],[N. de ordem]],Estatísticas!$A$66:$B$1048576,2,FALSE),"")</f>
        <v/>
      </c>
    </row>
    <row r="2927" spans="2:14" ht="15" hidden="1">
      <c r="B2927" s="352"/>
      <c r="C2927" s="59"/>
      <c r="D2927" s="59"/>
      <c r="E2927" s="59"/>
      <c r="F2927" s="59"/>
      <c r="G2927" s="59"/>
      <c r="H2927" s="59"/>
      <c r="I2927" s="59"/>
      <c r="J2927" s="59"/>
      <c r="K2927" s="61"/>
      <c r="L2927" s="59"/>
      <c r="M2927" s="60"/>
      <c r="N2927" s="210" t="str">
        <f>IF(Tabela2[[#This Row],[Tipo]]="matriz",VLOOKUP(Tabela2[[#This Row],[N. de ordem]],Estatísticas!$A$66:$B$1048576,2,FALSE),"")</f>
        <v/>
      </c>
    </row>
    <row r="2928" spans="2:14" ht="15" hidden="1">
      <c r="B2928" s="352"/>
      <c r="C2928" s="59"/>
      <c r="D2928" s="59"/>
      <c r="E2928" s="59"/>
      <c r="F2928" s="59"/>
      <c r="G2928" s="59"/>
      <c r="H2928" s="59"/>
      <c r="I2928" s="59"/>
      <c r="J2928" s="59"/>
      <c r="K2928" s="61"/>
      <c r="L2928" s="59"/>
      <c r="M2928" s="60"/>
      <c r="N2928" s="210" t="str">
        <f>IF(Tabela2[[#This Row],[Tipo]]="matriz",VLOOKUP(Tabela2[[#This Row],[N. de ordem]],Estatísticas!$A$66:$B$1048576,2,FALSE),"")</f>
        <v/>
      </c>
    </row>
    <row r="2929" spans="2:14" ht="15" hidden="1">
      <c r="B2929" s="352"/>
      <c r="C2929" s="59"/>
      <c r="D2929" s="59"/>
      <c r="E2929" s="59"/>
      <c r="F2929" s="59"/>
      <c r="G2929" s="59"/>
      <c r="H2929" s="59"/>
      <c r="I2929" s="59"/>
      <c r="J2929" s="59"/>
      <c r="K2929" s="61"/>
      <c r="L2929" s="59"/>
      <c r="M2929" s="60"/>
      <c r="N2929" s="210" t="str">
        <f>IF(Tabela2[[#This Row],[Tipo]]="matriz",VLOOKUP(Tabela2[[#This Row],[N. de ordem]],Estatísticas!$A$66:$B$1048576,2,FALSE),"")</f>
        <v/>
      </c>
    </row>
    <row r="2930" spans="2:14" ht="15" hidden="1">
      <c r="B2930" s="352"/>
      <c r="C2930" s="59"/>
      <c r="D2930" s="59"/>
      <c r="E2930" s="59"/>
      <c r="F2930" s="59"/>
      <c r="G2930" s="59"/>
      <c r="H2930" s="59"/>
      <c r="I2930" s="59"/>
      <c r="J2930" s="59"/>
      <c r="K2930" s="61"/>
      <c r="L2930" s="59"/>
      <c r="M2930" s="60"/>
      <c r="N2930" s="210" t="str">
        <f>IF(Tabela2[[#This Row],[Tipo]]="matriz",VLOOKUP(Tabela2[[#This Row],[N. de ordem]],Estatísticas!$A$66:$B$1048576,2,FALSE),"")</f>
        <v/>
      </c>
    </row>
    <row r="2931" spans="2:14" ht="15" hidden="1">
      <c r="B2931" s="352"/>
      <c r="C2931" s="59"/>
      <c r="D2931" s="59"/>
      <c r="E2931" s="59"/>
      <c r="F2931" s="59"/>
      <c r="G2931" s="59"/>
      <c r="H2931" s="59"/>
      <c r="I2931" s="59"/>
      <c r="J2931" s="59"/>
      <c r="K2931" s="61"/>
      <c r="L2931" s="59"/>
      <c r="M2931" s="60"/>
      <c r="N2931" s="210" t="str">
        <f>IF(Tabela2[[#This Row],[Tipo]]="matriz",VLOOKUP(Tabela2[[#This Row],[N. de ordem]],Estatísticas!$A$66:$B$1048576,2,FALSE),"")</f>
        <v/>
      </c>
    </row>
    <row r="2932" spans="2:14" ht="15" hidden="1">
      <c r="B2932" s="352"/>
      <c r="C2932" s="59"/>
      <c r="D2932" s="59"/>
      <c r="E2932" s="59"/>
      <c r="F2932" s="59"/>
      <c r="G2932" s="59"/>
      <c r="H2932" s="59"/>
      <c r="I2932" s="59"/>
      <c r="J2932" s="59"/>
      <c r="K2932" s="61"/>
      <c r="L2932" s="59"/>
      <c r="M2932" s="60"/>
      <c r="N2932" s="210" t="str">
        <f>IF(Tabela2[[#This Row],[Tipo]]="matriz",VLOOKUP(Tabela2[[#This Row],[N. de ordem]],Estatísticas!$A$66:$B$1048576,2,FALSE),"")</f>
        <v/>
      </c>
    </row>
    <row r="2933" spans="2:14" ht="15" hidden="1">
      <c r="B2933" s="352"/>
      <c r="C2933" s="59"/>
      <c r="D2933" s="59"/>
      <c r="E2933" s="59"/>
      <c r="F2933" s="59"/>
      <c r="G2933" s="59"/>
      <c r="H2933" s="59"/>
      <c r="I2933" s="59"/>
      <c r="J2933" s="59"/>
      <c r="K2933" s="61"/>
      <c r="L2933" s="59"/>
      <c r="M2933" s="60"/>
      <c r="N2933" s="210" t="str">
        <f>IF(Tabela2[[#This Row],[Tipo]]="matriz",VLOOKUP(Tabela2[[#This Row],[N. de ordem]],Estatísticas!$A$66:$B$1048576,2,FALSE),"")</f>
        <v/>
      </c>
    </row>
    <row r="2934" spans="2:14" ht="15" hidden="1">
      <c r="B2934" s="352"/>
      <c r="C2934" s="59"/>
      <c r="D2934" s="59"/>
      <c r="E2934" s="59"/>
      <c r="F2934" s="59"/>
      <c r="G2934" s="59"/>
      <c r="H2934" s="59"/>
      <c r="I2934" s="59"/>
      <c r="J2934" s="59"/>
      <c r="K2934" s="61"/>
      <c r="L2934" s="59"/>
      <c r="M2934" s="60"/>
      <c r="N2934" s="210" t="str">
        <f>IF(Tabela2[[#This Row],[Tipo]]="matriz",VLOOKUP(Tabela2[[#This Row],[N. de ordem]],Estatísticas!$A$66:$B$1048576,2,FALSE),"")</f>
        <v/>
      </c>
    </row>
    <row r="2935" spans="2:14" ht="15" hidden="1">
      <c r="B2935" s="352"/>
      <c r="C2935" s="59"/>
      <c r="D2935" s="59"/>
      <c r="E2935" s="59"/>
      <c r="F2935" s="59"/>
      <c r="G2935" s="59"/>
      <c r="H2935" s="59"/>
      <c r="I2935" s="59"/>
      <c r="J2935" s="59"/>
      <c r="K2935" s="61"/>
      <c r="L2935" s="59"/>
      <c r="M2935" s="60"/>
      <c r="N2935" s="210" t="str">
        <f>IF(Tabela2[[#This Row],[Tipo]]="matriz",VLOOKUP(Tabela2[[#This Row],[N. de ordem]],Estatísticas!$A$66:$B$1048576,2,FALSE),"")</f>
        <v/>
      </c>
    </row>
    <row r="2936" spans="2:14" ht="15" hidden="1">
      <c r="B2936" s="352"/>
      <c r="C2936" s="59"/>
      <c r="D2936" s="59"/>
      <c r="E2936" s="59"/>
      <c r="F2936" s="59"/>
      <c r="G2936" s="59"/>
      <c r="H2936" s="59"/>
      <c r="I2936" s="59"/>
      <c r="J2936" s="59"/>
      <c r="K2936" s="61"/>
      <c r="L2936" s="59"/>
      <c r="M2936" s="60"/>
      <c r="N2936" s="210" t="str">
        <f>IF(Tabela2[[#This Row],[Tipo]]="matriz",VLOOKUP(Tabela2[[#This Row],[N. de ordem]],Estatísticas!$A$66:$B$1048576,2,FALSE),"")</f>
        <v/>
      </c>
    </row>
    <row r="2937" spans="2:14" ht="15" hidden="1">
      <c r="B2937" s="352"/>
      <c r="C2937" s="59"/>
      <c r="D2937" s="59"/>
      <c r="E2937" s="59"/>
      <c r="F2937" s="59"/>
      <c r="G2937" s="59"/>
      <c r="H2937" s="59"/>
      <c r="I2937" s="59"/>
      <c r="J2937" s="59"/>
      <c r="K2937" s="61"/>
      <c r="L2937" s="59"/>
      <c r="M2937" s="60"/>
      <c r="N2937" s="210" t="str">
        <f>IF(Tabela2[[#This Row],[Tipo]]="matriz",VLOOKUP(Tabela2[[#This Row],[N. de ordem]],Estatísticas!$A$66:$B$1048576,2,FALSE),"")</f>
        <v/>
      </c>
    </row>
    <row r="2938" spans="2:14" ht="15" hidden="1">
      <c r="B2938" s="352"/>
      <c r="C2938" s="59"/>
      <c r="D2938" s="59"/>
      <c r="E2938" s="59"/>
      <c r="F2938" s="59"/>
      <c r="G2938" s="59"/>
      <c r="H2938" s="59"/>
      <c r="I2938" s="59"/>
      <c r="J2938" s="59"/>
      <c r="K2938" s="61"/>
      <c r="L2938" s="59"/>
      <c r="M2938" s="60"/>
      <c r="N2938" s="210" t="str">
        <f>IF(Tabela2[[#This Row],[Tipo]]="matriz",VLOOKUP(Tabela2[[#This Row],[N. de ordem]],Estatísticas!$A$66:$B$1048576,2,FALSE),"")</f>
        <v/>
      </c>
    </row>
    <row r="2939" spans="2:14" ht="15" hidden="1">
      <c r="B2939" s="352"/>
      <c r="C2939" s="59"/>
      <c r="D2939" s="59"/>
      <c r="E2939" s="59"/>
      <c r="F2939" s="59"/>
      <c r="G2939" s="59"/>
      <c r="H2939" s="59"/>
      <c r="I2939" s="59"/>
      <c r="J2939" s="59"/>
      <c r="K2939" s="61"/>
      <c r="L2939" s="59"/>
      <c r="M2939" s="60"/>
      <c r="N2939" s="210" t="str">
        <f>IF(Tabela2[[#This Row],[Tipo]]="matriz",VLOOKUP(Tabela2[[#This Row],[N. de ordem]],Estatísticas!$A$66:$B$1048576,2,FALSE),"")</f>
        <v/>
      </c>
    </row>
    <row r="2940" spans="2:14" ht="15" hidden="1">
      <c r="B2940" s="352"/>
      <c r="C2940" s="59"/>
      <c r="D2940" s="59"/>
      <c r="E2940" s="59"/>
      <c r="F2940" s="59"/>
      <c r="G2940" s="59"/>
      <c r="H2940" s="59"/>
      <c r="I2940" s="59"/>
      <c r="J2940" s="59"/>
      <c r="K2940" s="61"/>
      <c r="L2940" s="59"/>
      <c r="M2940" s="60"/>
      <c r="N2940" s="210" t="str">
        <f>IF(Tabela2[[#This Row],[Tipo]]="matriz",VLOOKUP(Tabela2[[#This Row],[N. de ordem]],Estatísticas!$A$66:$B$1048576,2,FALSE),"")</f>
        <v/>
      </c>
    </row>
    <row r="2941" spans="2:14" ht="15" hidden="1">
      <c r="B2941" s="352"/>
      <c r="C2941" s="59"/>
      <c r="D2941" s="59"/>
      <c r="E2941" s="59"/>
      <c r="F2941" s="59"/>
      <c r="G2941" s="59"/>
      <c r="H2941" s="59"/>
      <c r="I2941" s="59"/>
      <c r="J2941" s="59"/>
      <c r="K2941" s="61"/>
      <c r="L2941" s="59"/>
      <c r="M2941" s="60"/>
      <c r="N2941" s="210" t="str">
        <f>IF(Tabela2[[#This Row],[Tipo]]="matriz",VLOOKUP(Tabela2[[#This Row],[N. de ordem]],Estatísticas!$A$66:$B$1048576,2,FALSE),"")</f>
        <v/>
      </c>
    </row>
    <row r="2942" spans="2:14" ht="15" hidden="1">
      <c r="B2942" s="352"/>
      <c r="C2942" s="59"/>
      <c r="D2942" s="59"/>
      <c r="E2942" s="59"/>
      <c r="F2942" s="59"/>
      <c r="G2942" s="59"/>
      <c r="H2942" s="59"/>
      <c r="I2942" s="59"/>
      <c r="J2942" s="59"/>
      <c r="K2942" s="61"/>
      <c r="L2942" s="59"/>
      <c r="M2942" s="60"/>
      <c r="N2942" s="210" t="str">
        <f>IF(Tabela2[[#This Row],[Tipo]]="matriz",VLOOKUP(Tabela2[[#This Row],[N. de ordem]],Estatísticas!$A$66:$B$1048576,2,FALSE),"")</f>
        <v/>
      </c>
    </row>
    <row r="2943" spans="2:14" ht="15" hidden="1">
      <c r="B2943" s="352"/>
      <c r="C2943" s="59"/>
      <c r="D2943" s="59"/>
      <c r="E2943" s="59"/>
      <c r="F2943" s="59"/>
      <c r="G2943" s="59"/>
      <c r="H2943" s="59"/>
      <c r="I2943" s="59"/>
      <c r="J2943" s="59"/>
      <c r="K2943" s="61"/>
      <c r="L2943" s="59"/>
      <c r="M2943" s="60"/>
      <c r="N2943" s="210" t="str">
        <f>IF(Tabela2[[#This Row],[Tipo]]="matriz",VLOOKUP(Tabela2[[#This Row],[N. de ordem]],Estatísticas!$A$66:$B$1048576,2,FALSE),"")</f>
        <v/>
      </c>
    </row>
    <row r="2944" spans="2:14" ht="15" hidden="1">
      <c r="B2944" s="352"/>
      <c r="C2944" s="59"/>
      <c r="D2944" s="59"/>
      <c r="E2944" s="59"/>
      <c r="F2944" s="59"/>
      <c r="G2944" s="59"/>
      <c r="H2944" s="59"/>
      <c r="I2944" s="59"/>
      <c r="J2944" s="59"/>
      <c r="K2944" s="61"/>
      <c r="L2944" s="59"/>
      <c r="M2944" s="60"/>
      <c r="N2944" s="210" t="str">
        <f>IF(Tabela2[[#This Row],[Tipo]]="matriz",VLOOKUP(Tabela2[[#This Row],[N. de ordem]],Estatísticas!$A$66:$B$1048576,2,FALSE),"")</f>
        <v/>
      </c>
    </row>
    <row r="2945" spans="2:14" ht="15" hidden="1">
      <c r="B2945" s="352"/>
      <c r="C2945" s="59"/>
      <c r="D2945" s="59"/>
      <c r="E2945" s="59"/>
      <c r="F2945" s="59"/>
      <c r="G2945" s="59"/>
      <c r="H2945" s="59"/>
      <c r="I2945" s="59"/>
      <c r="J2945" s="59"/>
      <c r="K2945" s="61"/>
      <c r="L2945" s="59"/>
      <c r="M2945" s="60"/>
      <c r="N2945" s="210" t="str">
        <f>IF(Tabela2[[#This Row],[Tipo]]="matriz",VLOOKUP(Tabela2[[#This Row],[N. de ordem]],Estatísticas!$A$66:$B$1048576,2,FALSE),"")</f>
        <v/>
      </c>
    </row>
    <row r="2946" spans="2:14" ht="15" hidden="1">
      <c r="B2946" s="352"/>
      <c r="C2946" s="59"/>
      <c r="D2946" s="59"/>
      <c r="E2946" s="59"/>
      <c r="F2946" s="59"/>
      <c r="G2946" s="59"/>
      <c r="H2946" s="59"/>
      <c r="I2946" s="59"/>
      <c r="J2946" s="59"/>
      <c r="K2946" s="61"/>
      <c r="L2946" s="59"/>
      <c r="M2946" s="60"/>
      <c r="N2946" s="210" t="str">
        <f>IF(Tabela2[[#This Row],[Tipo]]="matriz",VLOOKUP(Tabela2[[#This Row],[N. de ordem]],Estatísticas!$A$66:$B$1048576,2,FALSE),"")</f>
        <v/>
      </c>
    </row>
    <row r="2947" spans="2:14" ht="15" hidden="1">
      <c r="B2947" s="352"/>
      <c r="C2947" s="59"/>
      <c r="D2947" s="59"/>
      <c r="E2947" s="59"/>
      <c r="F2947" s="59"/>
      <c r="G2947" s="59"/>
      <c r="H2947" s="59"/>
      <c r="I2947" s="59"/>
      <c r="J2947" s="59"/>
      <c r="K2947" s="61"/>
      <c r="L2947" s="59"/>
      <c r="M2947" s="60"/>
      <c r="N2947" s="210" t="str">
        <f>IF(Tabela2[[#This Row],[Tipo]]="matriz",VLOOKUP(Tabela2[[#This Row],[N. de ordem]],Estatísticas!$A$66:$B$1048576,2,FALSE),"")</f>
        <v/>
      </c>
    </row>
    <row r="2948" spans="2:14" ht="15" hidden="1">
      <c r="B2948" s="352"/>
      <c r="C2948" s="59"/>
      <c r="D2948" s="59"/>
      <c r="E2948" s="59"/>
      <c r="F2948" s="59"/>
      <c r="G2948" s="59"/>
      <c r="H2948" s="59"/>
      <c r="I2948" s="59"/>
      <c r="J2948" s="59"/>
      <c r="K2948" s="61"/>
      <c r="L2948" s="59"/>
      <c r="M2948" s="60"/>
      <c r="N2948" s="210" t="str">
        <f>IF(Tabela2[[#This Row],[Tipo]]="matriz",VLOOKUP(Tabela2[[#This Row],[N. de ordem]],Estatísticas!$A$66:$B$1048576,2,FALSE),"")</f>
        <v/>
      </c>
    </row>
    <row r="2949" spans="2:14" ht="15" hidden="1">
      <c r="B2949" s="352"/>
      <c r="C2949" s="59"/>
      <c r="D2949" s="59"/>
      <c r="E2949" s="59"/>
      <c r="F2949" s="59"/>
      <c r="G2949" s="59"/>
      <c r="H2949" s="59"/>
      <c r="I2949" s="59"/>
      <c r="J2949" s="59"/>
      <c r="K2949" s="61"/>
      <c r="L2949" s="59"/>
      <c r="M2949" s="60"/>
      <c r="N2949" s="210" t="str">
        <f>IF(Tabela2[[#This Row],[Tipo]]="matriz",VLOOKUP(Tabela2[[#This Row],[N. de ordem]],Estatísticas!$A$66:$B$1048576,2,FALSE),"")</f>
        <v/>
      </c>
    </row>
    <row r="2950" spans="2:14" ht="15" hidden="1">
      <c r="B2950" s="352"/>
      <c r="C2950" s="59"/>
      <c r="D2950" s="59"/>
      <c r="E2950" s="59"/>
      <c r="F2950" s="59"/>
      <c r="G2950" s="59"/>
      <c r="H2950" s="59"/>
      <c r="I2950" s="59"/>
      <c r="J2950" s="59"/>
      <c r="K2950" s="61"/>
      <c r="L2950" s="59"/>
      <c r="M2950" s="60"/>
      <c r="N2950" s="210" t="str">
        <f>IF(Tabela2[[#This Row],[Tipo]]="matriz",VLOOKUP(Tabela2[[#This Row],[N. de ordem]],Estatísticas!$A$66:$B$1048576,2,FALSE),"")</f>
        <v/>
      </c>
    </row>
    <row r="2951" spans="2:14" ht="15" hidden="1">
      <c r="B2951" s="352"/>
      <c r="C2951" s="59"/>
      <c r="D2951" s="59"/>
      <c r="E2951" s="59"/>
      <c r="F2951" s="59"/>
      <c r="G2951" s="59"/>
      <c r="H2951" s="59"/>
      <c r="I2951" s="59"/>
      <c r="J2951" s="59"/>
      <c r="K2951" s="61"/>
      <c r="L2951" s="59"/>
      <c r="M2951" s="60"/>
      <c r="N2951" s="210" t="str">
        <f>IF(Tabela2[[#This Row],[Tipo]]="matriz",VLOOKUP(Tabela2[[#This Row],[N. de ordem]],Estatísticas!$A$66:$B$1048576,2,FALSE),"")</f>
        <v/>
      </c>
    </row>
    <row r="2952" spans="2:14" ht="15" hidden="1">
      <c r="B2952" s="352"/>
      <c r="C2952" s="59"/>
      <c r="D2952" s="59"/>
      <c r="E2952" s="59"/>
      <c r="F2952" s="59"/>
      <c r="G2952" s="59"/>
      <c r="H2952" s="59"/>
      <c r="I2952" s="59"/>
      <c r="J2952" s="59"/>
      <c r="K2952" s="61"/>
      <c r="L2952" s="59"/>
      <c r="M2952" s="60"/>
      <c r="N2952" s="210" t="str">
        <f>IF(Tabela2[[#This Row],[Tipo]]="matriz",VLOOKUP(Tabela2[[#This Row],[N. de ordem]],Estatísticas!$A$66:$B$1048576,2,FALSE),"")</f>
        <v/>
      </c>
    </row>
    <row r="2953" spans="2:14" ht="15" hidden="1">
      <c r="B2953" s="352"/>
      <c r="C2953" s="59"/>
      <c r="D2953" s="59"/>
      <c r="E2953" s="59"/>
      <c r="F2953" s="59"/>
      <c r="G2953" s="59"/>
      <c r="H2953" s="59"/>
      <c r="I2953" s="59"/>
      <c r="J2953" s="59"/>
      <c r="K2953" s="61"/>
      <c r="L2953" s="59"/>
      <c r="M2953" s="60"/>
      <c r="N2953" s="210" t="str">
        <f>IF(Tabela2[[#This Row],[Tipo]]="matriz",VLOOKUP(Tabela2[[#This Row],[N. de ordem]],Estatísticas!$A$66:$B$1048576,2,FALSE),"")</f>
        <v/>
      </c>
    </row>
    <row r="2954" spans="2:14" ht="15" hidden="1">
      <c r="B2954" s="352"/>
      <c r="C2954" s="59"/>
      <c r="D2954" s="59"/>
      <c r="E2954" s="59"/>
      <c r="F2954" s="59"/>
      <c r="G2954" s="59"/>
      <c r="H2954" s="59"/>
      <c r="I2954" s="59"/>
      <c r="J2954" s="59"/>
      <c r="K2954" s="61"/>
      <c r="L2954" s="59"/>
      <c r="M2954" s="60"/>
      <c r="N2954" s="210" t="str">
        <f>IF(Tabela2[[#This Row],[Tipo]]="matriz",VLOOKUP(Tabela2[[#This Row],[N. de ordem]],Estatísticas!$A$66:$B$1048576,2,FALSE),"")</f>
        <v/>
      </c>
    </row>
    <row r="2955" spans="2:14" ht="15" hidden="1">
      <c r="B2955" s="352"/>
      <c r="C2955" s="59"/>
      <c r="D2955" s="59"/>
      <c r="E2955" s="59"/>
      <c r="F2955" s="59"/>
      <c r="G2955" s="59"/>
      <c r="H2955" s="59"/>
      <c r="I2955" s="59"/>
      <c r="J2955" s="59"/>
      <c r="K2955" s="61"/>
      <c r="L2955" s="59"/>
      <c r="M2955" s="60"/>
      <c r="N2955" s="210" t="str">
        <f>IF(Tabela2[[#This Row],[Tipo]]="matriz",VLOOKUP(Tabela2[[#This Row],[N. de ordem]],Estatísticas!$A$66:$B$1048576,2,FALSE),"")</f>
        <v/>
      </c>
    </row>
    <row r="2956" spans="2:14" ht="15" hidden="1">
      <c r="B2956" s="352"/>
      <c r="C2956" s="59"/>
      <c r="D2956" s="59"/>
      <c r="E2956" s="59"/>
      <c r="F2956" s="59"/>
      <c r="G2956" s="59"/>
      <c r="H2956" s="59"/>
      <c r="I2956" s="59"/>
      <c r="J2956" s="59"/>
      <c r="K2956" s="61"/>
      <c r="L2956" s="59"/>
      <c r="M2956" s="60"/>
      <c r="N2956" s="210" t="str">
        <f>IF(Tabela2[[#This Row],[Tipo]]="matriz",VLOOKUP(Tabela2[[#This Row],[N. de ordem]],Estatísticas!$A$66:$B$1048576,2,FALSE),"")</f>
        <v/>
      </c>
    </row>
    <row r="2957" spans="2:14" ht="15" hidden="1">
      <c r="B2957" s="352"/>
      <c r="C2957" s="59"/>
      <c r="D2957" s="59"/>
      <c r="E2957" s="59"/>
      <c r="F2957" s="59"/>
      <c r="G2957" s="59"/>
      <c r="H2957" s="59"/>
      <c r="I2957" s="59"/>
      <c r="J2957" s="59"/>
      <c r="K2957" s="61"/>
      <c r="L2957" s="59"/>
      <c r="M2957" s="60"/>
      <c r="N2957" s="210" t="str">
        <f>IF(Tabela2[[#This Row],[Tipo]]="matriz",VLOOKUP(Tabela2[[#This Row],[N. de ordem]],Estatísticas!$A$66:$B$1048576,2,FALSE),"")</f>
        <v/>
      </c>
    </row>
    <row r="2958" spans="2:14" ht="15" hidden="1">
      <c r="B2958" s="352"/>
      <c r="C2958" s="59"/>
      <c r="D2958" s="59"/>
      <c r="E2958" s="59"/>
      <c r="F2958" s="59"/>
      <c r="G2958" s="59"/>
      <c r="H2958" s="59"/>
      <c r="I2958" s="59"/>
      <c r="J2958" s="59"/>
      <c r="K2958" s="61"/>
      <c r="L2958" s="59"/>
      <c r="M2958" s="60"/>
      <c r="N2958" s="210" t="str">
        <f>IF(Tabela2[[#This Row],[Tipo]]="matriz",VLOOKUP(Tabela2[[#This Row],[N. de ordem]],Estatísticas!$A$66:$B$1048576,2,FALSE),"")</f>
        <v/>
      </c>
    </row>
    <row r="2959" spans="2:14" ht="15" hidden="1">
      <c r="B2959" s="352"/>
      <c r="C2959" s="59"/>
      <c r="D2959" s="59"/>
      <c r="E2959" s="59"/>
      <c r="F2959" s="59"/>
      <c r="G2959" s="59"/>
      <c r="H2959" s="59"/>
      <c r="I2959" s="59"/>
      <c r="J2959" s="59"/>
      <c r="K2959" s="61"/>
      <c r="L2959" s="59"/>
      <c r="M2959" s="60"/>
      <c r="N2959" s="210" t="str">
        <f>IF(Tabela2[[#This Row],[Tipo]]="matriz",VLOOKUP(Tabela2[[#This Row],[N. de ordem]],Estatísticas!$A$66:$B$1048576,2,FALSE),"")</f>
        <v/>
      </c>
    </row>
    <row r="2960" spans="2:14" ht="15" hidden="1">
      <c r="B2960" s="352"/>
      <c r="C2960" s="59"/>
      <c r="D2960" s="59"/>
      <c r="E2960" s="59"/>
      <c r="F2960" s="59"/>
      <c r="G2960" s="59"/>
      <c r="H2960" s="59"/>
      <c r="I2960" s="59"/>
      <c r="J2960" s="59"/>
      <c r="K2960" s="61"/>
      <c r="L2960" s="59"/>
      <c r="M2960" s="60"/>
      <c r="N2960" s="210" t="str">
        <f>IF(Tabela2[[#This Row],[Tipo]]="matriz",VLOOKUP(Tabela2[[#This Row],[N. de ordem]],Estatísticas!$A$66:$B$1048576,2,FALSE),"")</f>
        <v/>
      </c>
    </row>
    <row r="2961" spans="2:14" ht="15" hidden="1">
      <c r="B2961" s="352"/>
      <c r="C2961" s="59"/>
      <c r="D2961" s="59"/>
      <c r="E2961" s="59"/>
      <c r="F2961" s="59"/>
      <c r="G2961" s="59"/>
      <c r="H2961" s="59"/>
      <c r="I2961" s="59"/>
      <c r="J2961" s="59"/>
      <c r="K2961" s="61"/>
      <c r="L2961" s="59"/>
      <c r="M2961" s="60"/>
      <c r="N2961" s="210" t="str">
        <f>IF(Tabela2[[#This Row],[Tipo]]="matriz",VLOOKUP(Tabela2[[#This Row],[N. de ordem]],Estatísticas!$A$66:$B$1048576,2,FALSE),"")</f>
        <v/>
      </c>
    </row>
    <row r="2962" spans="2:14" ht="15" hidden="1">
      <c r="B2962" s="352"/>
      <c r="C2962" s="59"/>
      <c r="D2962" s="59"/>
      <c r="E2962" s="59"/>
      <c r="F2962" s="59"/>
      <c r="G2962" s="59"/>
      <c r="H2962" s="59"/>
      <c r="I2962" s="59"/>
      <c r="J2962" s="59"/>
      <c r="K2962" s="61"/>
      <c r="L2962" s="59"/>
      <c r="M2962" s="60"/>
      <c r="N2962" s="210" t="str">
        <f>IF(Tabela2[[#This Row],[Tipo]]="matriz",VLOOKUP(Tabela2[[#This Row],[N. de ordem]],Estatísticas!$A$66:$B$1048576,2,FALSE),"")</f>
        <v/>
      </c>
    </row>
    <row r="2963" spans="2:14" ht="15" hidden="1">
      <c r="B2963" s="352"/>
      <c r="C2963" s="59"/>
      <c r="D2963" s="59"/>
      <c r="E2963" s="59"/>
      <c r="F2963" s="59"/>
      <c r="G2963" s="59"/>
      <c r="H2963" s="59"/>
      <c r="I2963" s="59"/>
      <c r="J2963" s="59"/>
      <c r="K2963" s="61"/>
      <c r="L2963" s="59"/>
      <c r="M2963" s="60"/>
      <c r="N2963" s="210" t="str">
        <f>IF(Tabela2[[#This Row],[Tipo]]="matriz",VLOOKUP(Tabela2[[#This Row],[N. de ordem]],Estatísticas!$A$66:$B$1048576,2,FALSE),"")</f>
        <v/>
      </c>
    </row>
    <row r="2964" spans="2:14" ht="15" hidden="1">
      <c r="B2964" s="352"/>
      <c r="C2964" s="59"/>
      <c r="D2964" s="59"/>
      <c r="E2964" s="59"/>
      <c r="F2964" s="59"/>
      <c r="G2964" s="59"/>
      <c r="H2964" s="59"/>
      <c r="I2964" s="59"/>
      <c r="J2964" s="59"/>
      <c r="K2964" s="61"/>
      <c r="L2964" s="59"/>
      <c r="M2964" s="60"/>
      <c r="N2964" s="210" t="str">
        <f>IF(Tabela2[[#This Row],[Tipo]]="matriz",VLOOKUP(Tabela2[[#This Row],[N. de ordem]],Estatísticas!$A$66:$B$1048576,2,FALSE),"")</f>
        <v/>
      </c>
    </row>
    <row r="2965" spans="2:14" ht="15" hidden="1">
      <c r="B2965" s="352"/>
      <c r="C2965" s="59"/>
      <c r="D2965" s="59"/>
      <c r="E2965" s="59"/>
      <c r="F2965" s="59"/>
      <c r="G2965" s="59"/>
      <c r="H2965" s="59"/>
      <c r="I2965" s="59"/>
      <c r="J2965" s="59"/>
      <c r="K2965" s="61"/>
      <c r="L2965" s="59"/>
      <c r="M2965" s="60"/>
      <c r="N2965" s="210" t="str">
        <f>IF(Tabela2[[#This Row],[Tipo]]="matriz",VLOOKUP(Tabela2[[#This Row],[N. de ordem]],Estatísticas!$A$66:$B$1048576,2,FALSE),"")</f>
        <v/>
      </c>
    </row>
    <row r="2966" spans="2:14" ht="15" hidden="1">
      <c r="B2966" s="352"/>
      <c r="C2966" s="59"/>
      <c r="D2966" s="59"/>
      <c r="E2966" s="59"/>
      <c r="F2966" s="59"/>
      <c r="G2966" s="59"/>
      <c r="H2966" s="59"/>
      <c r="I2966" s="59"/>
      <c r="J2966" s="59"/>
      <c r="K2966" s="61"/>
      <c r="L2966" s="59"/>
      <c r="M2966" s="60"/>
      <c r="N2966" s="210" t="str">
        <f>IF(Tabela2[[#This Row],[Tipo]]="matriz",VLOOKUP(Tabela2[[#This Row],[N. de ordem]],Estatísticas!$A$66:$B$1048576,2,FALSE),"")</f>
        <v/>
      </c>
    </row>
    <row r="2967" spans="2:14" ht="15" hidden="1">
      <c r="B2967" s="352"/>
      <c r="C2967" s="59"/>
      <c r="D2967" s="59"/>
      <c r="E2967" s="59"/>
      <c r="F2967" s="59"/>
      <c r="G2967" s="59"/>
      <c r="H2967" s="59"/>
      <c r="I2967" s="59"/>
      <c r="J2967" s="59"/>
      <c r="K2967" s="61"/>
      <c r="L2967" s="59"/>
      <c r="M2967" s="60"/>
      <c r="N2967" s="210" t="str">
        <f>IF(Tabela2[[#This Row],[Tipo]]="matriz",VLOOKUP(Tabela2[[#This Row],[N. de ordem]],Estatísticas!$A$66:$B$1048576,2,FALSE),"")</f>
        <v/>
      </c>
    </row>
    <row r="2968" spans="2:14" ht="15" hidden="1">
      <c r="B2968" s="352"/>
      <c r="C2968" s="59"/>
      <c r="D2968" s="59"/>
      <c r="E2968" s="59"/>
      <c r="F2968" s="59"/>
      <c r="G2968" s="59"/>
      <c r="H2968" s="59"/>
      <c r="I2968" s="59"/>
      <c r="J2968" s="59"/>
      <c r="K2968" s="61"/>
      <c r="L2968" s="59"/>
      <c r="M2968" s="60"/>
      <c r="N2968" s="210" t="str">
        <f>IF(Tabela2[[#This Row],[Tipo]]="matriz",VLOOKUP(Tabela2[[#This Row],[N. de ordem]],Estatísticas!$A$66:$B$1048576,2,FALSE),"")</f>
        <v/>
      </c>
    </row>
    <row r="2969" spans="2:14" ht="15" hidden="1">
      <c r="B2969" s="352"/>
      <c r="C2969" s="59"/>
      <c r="D2969" s="59"/>
      <c r="E2969" s="59"/>
      <c r="F2969" s="59"/>
      <c r="G2969" s="59"/>
      <c r="H2969" s="59"/>
      <c r="I2969" s="59"/>
      <c r="J2969" s="59"/>
      <c r="K2969" s="61"/>
      <c r="L2969" s="59"/>
      <c r="M2969" s="60"/>
      <c r="N2969" s="210" t="str">
        <f>IF(Tabela2[[#This Row],[Tipo]]="matriz",VLOOKUP(Tabela2[[#This Row],[N. de ordem]],Estatísticas!$A$66:$B$1048576,2,FALSE),"")</f>
        <v/>
      </c>
    </row>
    <row r="2970" spans="2:14" ht="15" hidden="1">
      <c r="B2970" s="352"/>
      <c r="C2970" s="59"/>
      <c r="D2970" s="59"/>
      <c r="E2970" s="59"/>
      <c r="F2970" s="59"/>
      <c r="G2970" s="59"/>
      <c r="H2970" s="59"/>
      <c r="I2970" s="59"/>
      <c r="J2970" s="59"/>
      <c r="K2970" s="61"/>
      <c r="L2970" s="59"/>
      <c r="M2970" s="60"/>
      <c r="N2970" s="210" t="str">
        <f>IF(Tabela2[[#This Row],[Tipo]]="matriz",VLOOKUP(Tabela2[[#This Row],[N. de ordem]],Estatísticas!$A$66:$B$1048576,2,FALSE),"")</f>
        <v/>
      </c>
    </row>
    <row r="2971" spans="2:14" ht="15" hidden="1">
      <c r="B2971" s="352"/>
      <c r="C2971" s="59"/>
      <c r="D2971" s="59"/>
      <c r="E2971" s="59"/>
      <c r="F2971" s="59"/>
      <c r="G2971" s="59"/>
      <c r="H2971" s="59"/>
      <c r="I2971" s="59"/>
      <c r="J2971" s="59"/>
      <c r="K2971" s="61"/>
      <c r="L2971" s="59"/>
      <c r="M2971" s="60"/>
      <c r="N2971" s="210" t="str">
        <f>IF(Tabela2[[#This Row],[Tipo]]="matriz",VLOOKUP(Tabela2[[#This Row],[N. de ordem]],Estatísticas!$A$66:$B$1048576,2,FALSE),"")</f>
        <v/>
      </c>
    </row>
    <row r="2972" spans="2:14" ht="15" hidden="1">
      <c r="B2972" s="352"/>
      <c r="C2972" s="59"/>
      <c r="D2972" s="59"/>
      <c r="E2972" s="59"/>
      <c r="F2972" s="59"/>
      <c r="G2972" s="59"/>
      <c r="H2972" s="59"/>
      <c r="I2972" s="59"/>
      <c r="J2972" s="59"/>
      <c r="K2972" s="61"/>
      <c r="L2972" s="59"/>
      <c r="M2972" s="60"/>
      <c r="N2972" s="210" t="str">
        <f>IF(Tabela2[[#This Row],[Tipo]]="matriz",VLOOKUP(Tabela2[[#This Row],[N. de ordem]],Estatísticas!$A$66:$B$1048576,2,FALSE),"")</f>
        <v/>
      </c>
    </row>
    <row r="2973" spans="2:14" ht="15" hidden="1">
      <c r="B2973" s="352"/>
      <c r="C2973" s="59"/>
      <c r="D2973" s="59"/>
      <c r="E2973" s="59"/>
      <c r="F2973" s="59"/>
      <c r="G2973" s="59"/>
      <c r="H2973" s="59"/>
      <c r="I2973" s="59"/>
      <c r="J2973" s="59"/>
      <c r="K2973" s="61"/>
      <c r="L2973" s="59"/>
      <c r="M2973" s="60"/>
      <c r="N2973" s="210" t="str">
        <f>IF(Tabela2[[#This Row],[Tipo]]="matriz",VLOOKUP(Tabela2[[#This Row],[N. de ordem]],Estatísticas!$A$66:$B$1048576,2,FALSE),"")</f>
        <v/>
      </c>
    </row>
    <row r="2974" spans="2:14" ht="15" hidden="1">
      <c r="B2974" s="352"/>
      <c r="C2974" s="59"/>
      <c r="D2974" s="59"/>
      <c r="E2974" s="59"/>
      <c r="F2974" s="59"/>
      <c r="G2974" s="59"/>
      <c r="H2974" s="59"/>
      <c r="I2974" s="59"/>
      <c r="J2974" s="59"/>
      <c r="K2974" s="61"/>
      <c r="L2974" s="59"/>
      <c r="M2974" s="60"/>
      <c r="N2974" s="210" t="str">
        <f>IF(Tabela2[[#This Row],[Tipo]]="matriz",VLOOKUP(Tabela2[[#This Row],[N. de ordem]],Estatísticas!$A$66:$B$1048576,2,FALSE),"")</f>
        <v/>
      </c>
    </row>
    <row r="2975" spans="2:14" ht="15" hidden="1">
      <c r="B2975" s="352"/>
      <c r="C2975" s="59"/>
      <c r="D2975" s="59"/>
      <c r="E2975" s="59"/>
      <c r="F2975" s="59"/>
      <c r="G2975" s="59"/>
      <c r="H2975" s="59"/>
      <c r="I2975" s="59"/>
      <c r="J2975" s="59"/>
      <c r="K2975" s="61"/>
      <c r="L2975" s="59"/>
      <c r="M2975" s="60"/>
      <c r="N2975" s="210" t="str">
        <f>IF(Tabela2[[#This Row],[Tipo]]="matriz",VLOOKUP(Tabela2[[#This Row],[N. de ordem]],Estatísticas!$A$66:$B$1048576,2,FALSE),"")</f>
        <v/>
      </c>
    </row>
    <row r="2976" spans="2:14" ht="15" hidden="1">
      <c r="B2976" s="352"/>
      <c r="C2976" s="59"/>
      <c r="D2976" s="59"/>
      <c r="E2976" s="59"/>
      <c r="F2976" s="59"/>
      <c r="G2976" s="59"/>
      <c r="H2976" s="59"/>
      <c r="I2976" s="59"/>
      <c r="J2976" s="59"/>
      <c r="K2976" s="61"/>
      <c r="L2976" s="59"/>
      <c r="M2976" s="60"/>
      <c r="N2976" s="210" t="str">
        <f>IF(Tabela2[[#This Row],[Tipo]]="matriz",VLOOKUP(Tabela2[[#This Row],[N. de ordem]],Estatísticas!$A$66:$B$1048576,2,FALSE),"")</f>
        <v/>
      </c>
    </row>
    <row r="2977" spans="2:14" ht="15" hidden="1">
      <c r="B2977" s="352"/>
      <c r="C2977" s="59"/>
      <c r="D2977" s="59"/>
      <c r="E2977" s="59"/>
      <c r="F2977" s="59"/>
      <c r="G2977" s="59"/>
      <c r="H2977" s="59"/>
      <c r="I2977" s="59"/>
      <c r="J2977" s="59"/>
      <c r="K2977" s="61"/>
      <c r="L2977" s="59"/>
      <c r="M2977" s="60"/>
      <c r="N2977" s="210" t="str">
        <f>IF(Tabela2[[#This Row],[Tipo]]="matriz",VLOOKUP(Tabela2[[#This Row],[N. de ordem]],Estatísticas!$A$66:$B$1048576,2,FALSE),"")</f>
        <v/>
      </c>
    </row>
    <row r="2978" spans="2:14" ht="15" hidden="1">
      <c r="B2978" s="352"/>
      <c r="C2978" s="59"/>
      <c r="D2978" s="59"/>
      <c r="E2978" s="59"/>
      <c r="F2978" s="59"/>
      <c r="G2978" s="59"/>
      <c r="H2978" s="59"/>
      <c r="I2978" s="59"/>
      <c r="J2978" s="59"/>
      <c r="K2978" s="61"/>
      <c r="L2978" s="59"/>
      <c r="M2978" s="60"/>
      <c r="N2978" s="210" t="str">
        <f>IF(Tabela2[[#This Row],[Tipo]]="matriz",VLOOKUP(Tabela2[[#This Row],[N. de ordem]],Estatísticas!$A$66:$B$1048576,2,FALSE),"")</f>
        <v/>
      </c>
    </row>
    <row r="2979" spans="2:14" ht="15" hidden="1">
      <c r="B2979" s="352"/>
      <c r="C2979" s="59"/>
      <c r="D2979" s="59"/>
      <c r="E2979" s="59"/>
      <c r="F2979" s="59"/>
      <c r="G2979" s="59"/>
      <c r="H2979" s="59"/>
      <c r="I2979" s="59"/>
      <c r="J2979" s="59"/>
      <c r="K2979" s="61"/>
      <c r="L2979" s="59"/>
      <c r="M2979" s="60"/>
      <c r="N2979" s="210" t="str">
        <f>IF(Tabela2[[#This Row],[Tipo]]="matriz",VLOOKUP(Tabela2[[#This Row],[N. de ordem]],Estatísticas!$A$66:$B$1048576,2,FALSE),"")</f>
        <v/>
      </c>
    </row>
    <row r="2980" spans="2:14" ht="15" hidden="1">
      <c r="B2980" s="352"/>
      <c r="C2980" s="59"/>
      <c r="D2980" s="59"/>
      <c r="E2980" s="59"/>
      <c r="F2980" s="59"/>
      <c r="G2980" s="59"/>
      <c r="H2980" s="59"/>
      <c r="I2980" s="59"/>
      <c r="J2980" s="59"/>
      <c r="K2980" s="61"/>
      <c r="L2980" s="59"/>
      <c r="M2980" s="60"/>
      <c r="N2980" s="210" t="str">
        <f>IF(Tabela2[[#This Row],[Tipo]]="matriz",VLOOKUP(Tabela2[[#This Row],[N. de ordem]],Estatísticas!$A$66:$B$1048576,2,FALSE),"")</f>
        <v/>
      </c>
    </row>
    <row r="2981" spans="2:14" ht="15" hidden="1">
      <c r="B2981" s="352"/>
      <c r="C2981" s="59"/>
      <c r="D2981" s="59"/>
      <c r="E2981" s="59"/>
      <c r="F2981" s="59"/>
      <c r="G2981" s="59"/>
      <c r="H2981" s="59"/>
      <c r="I2981" s="59"/>
      <c r="J2981" s="59"/>
      <c r="K2981" s="61"/>
      <c r="L2981" s="59"/>
      <c r="M2981" s="60"/>
      <c r="N2981" s="210" t="str">
        <f>IF(Tabela2[[#This Row],[Tipo]]="matriz",VLOOKUP(Tabela2[[#This Row],[N. de ordem]],Estatísticas!$A$66:$B$1048576,2,FALSE),"")</f>
        <v/>
      </c>
    </row>
    <row r="2982" spans="2:14" ht="15" hidden="1">
      <c r="B2982" s="352"/>
      <c r="C2982" s="59"/>
      <c r="D2982" s="59"/>
      <c r="E2982" s="59"/>
      <c r="F2982" s="59"/>
      <c r="G2982" s="59"/>
      <c r="H2982" s="59"/>
      <c r="I2982" s="59"/>
      <c r="J2982" s="59"/>
      <c r="K2982" s="61"/>
      <c r="L2982" s="59"/>
      <c r="M2982" s="60"/>
      <c r="N2982" s="210" t="str">
        <f>IF(Tabela2[[#This Row],[Tipo]]="matriz",VLOOKUP(Tabela2[[#This Row],[N. de ordem]],Estatísticas!$A$66:$B$1048576,2,FALSE),"")</f>
        <v/>
      </c>
    </row>
    <row r="2983" spans="2:14" ht="15" hidden="1">
      <c r="B2983" s="352"/>
      <c r="C2983" s="59"/>
      <c r="D2983" s="59"/>
      <c r="E2983" s="59"/>
      <c r="F2983" s="59"/>
      <c r="G2983" s="59"/>
      <c r="H2983" s="59"/>
      <c r="I2983" s="59"/>
      <c r="J2983" s="59"/>
      <c r="K2983" s="61"/>
      <c r="L2983" s="59"/>
      <c r="M2983" s="60"/>
      <c r="N2983" s="210" t="str">
        <f>IF(Tabela2[[#This Row],[Tipo]]="matriz",VLOOKUP(Tabela2[[#This Row],[N. de ordem]],Estatísticas!$A$66:$B$1048576,2,FALSE),"")</f>
        <v/>
      </c>
    </row>
    <row r="2984" spans="2:14" ht="15" hidden="1">
      <c r="B2984" s="352"/>
      <c r="C2984" s="59"/>
      <c r="D2984" s="59"/>
      <c r="E2984" s="59"/>
      <c r="F2984" s="59"/>
      <c r="G2984" s="59"/>
      <c r="H2984" s="59"/>
      <c r="I2984" s="59"/>
      <c r="J2984" s="59"/>
      <c r="K2984" s="61"/>
      <c r="L2984" s="59"/>
      <c r="M2984" s="60"/>
      <c r="N2984" s="210" t="str">
        <f>IF(Tabela2[[#This Row],[Tipo]]="matriz",VLOOKUP(Tabela2[[#This Row],[N. de ordem]],Estatísticas!$A$66:$B$1048576,2,FALSE),"")</f>
        <v/>
      </c>
    </row>
    <row r="2985" spans="2:14" ht="15" hidden="1">
      <c r="B2985" s="352"/>
      <c r="C2985" s="59"/>
      <c r="D2985" s="59"/>
      <c r="E2985" s="59"/>
      <c r="F2985" s="59"/>
      <c r="G2985" s="59"/>
      <c r="H2985" s="59"/>
      <c r="I2985" s="59"/>
      <c r="J2985" s="59"/>
      <c r="K2985" s="61"/>
      <c r="L2985" s="59"/>
      <c r="M2985" s="60"/>
      <c r="N2985" s="210" t="str">
        <f>IF(Tabela2[[#This Row],[Tipo]]="matriz",VLOOKUP(Tabela2[[#This Row],[N. de ordem]],Estatísticas!$A$66:$B$1048576,2,FALSE),"")</f>
        <v/>
      </c>
    </row>
    <row r="2986" spans="2:14" ht="15" hidden="1">
      <c r="B2986" s="352"/>
      <c r="C2986" s="59"/>
      <c r="D2986" s="59"/>
      <c r="E2986" s="59"/>
      <c r="F2986" s="59"/>
      <c r="G2986" s="59"/>
      <c r="H2986" s="59"/>
      <c r="I2986" s="59"/>
      <c r="J2986" s="59"/>
      <c r="K2986" s="61"/>
      <c r="L2986" s="59"/>
      <c r="M2986" s="60"/>
      <c r="N2986" s="210" t="str">
        <f>IF(Tabela2[[#This Row],[Tipo]]="matriz",VLOOKUP(Tabela2[[#This Row],[N. de ordem]],Estatísticas!$A$66:$B$1048576,2,FALSE),"")</f>
        <v/>
      </c>
    </row>
    <row r="2987" spans="2:14" ht="15" hidden="1">
      <c r="B2987" s="352"/>
      <c r="C2987" s="59"/>
      <c r="D2987" s="59"/>
      <c r="E2987" s="59"/>
      <c r="F2987" s="59"/>
      <c r="G2987" s="59"/>
      <c r="H2987" s="59"/>
      <c r="I2987" s="59"/>
      <c r="J2987" s="59"/>
      <c r="K2987" s="61"/>
      <c r="L2987" s="59"/>
      <c r="M2987" s="60"/>
      <c r="N2987" s="210" t="str">
        <f>IF(Tabela2[[#This Row],[Tipo]]="matriz",VLOOKUP(Tabela2[[#This Row],[N. de ordem]],Estatísticas!$A$66:$B$1048576,2,FALSE),"")</f>
        <v/>
      </c>
    </row>
    <row r="2988" spans="2:14" ht="15" hidden="1">
      <c r="B2988" s="352"/>
      <c r="C2988" s="59"/>
      <c r="D2988" s="59"/>
      <c r="E2988" s="59"/>
      <c r="F2988" s="59"/>
      <c r="G2988" s="59"/>
      <c r="H2988" s="59"/>
      <c r="I2988" s="59"/>
      <c r="J2988" s="59"/>
      <c r="K2988" s="61"/>
      <c r="L2988" s="59"/>
      <c r="M2988" s="60"/>
      <c r="N2988" s="210" t="str">
        <f>IF(Tabela2[[#This Row],[Tipo]]="matriz",VLOOKUP(Tabela2[[#This Row],[N. de ordem]],Estatísticas!$A$66:$B$1048576,2,FALSE),"")</f>
        <v/>
      </c>
    </row>
    <row r="2989" spans="2:14" ht="15" hidden="1">
      <c r="B2989" s="352"/>
      <c r="C2989" s="59"/>
      <c r="D2989" s="59"/>
      <c r="E2989" s="59"/>
      <c r="F2989" s="59"/>
      <c r="G2989" s="59"/>
      <c r="H2989" s="59"/>
      <c r="I2989" s="59"/>
      <c r="J2989" s="59"/>
      <c r="K2989" s="61"/>
      <c r="L2989" s="59"/>
      <c r="M2989" s="60"/>
      <c r="N2989" s="210" t="str">
        <f>IF(Tabela2[[#This Row],[Tipo]]="matriz",VLOOKUP(Tabela2[[#This Row],[N. de ordem]],Estatísticas!$A$66:$B$1048576,2,FALSE),"")</f>
        <v/>
      </c>
    </row>
    <row r="2990" spans="2:14" ht="15" hidden="1">
      <c r="B2990" s="352"/>
      <c r="C2990" s="59"/>
      <c r="D2990" s="59"/>
      <c r="E2990" s="59"/>
      <c r="F2990" s="59"/>
      <c r="G2990" s="59"/>
      <c r="H2990" s="59"/>
      <c r="I2990" s="59"/>
      <c r="J2990" s="59"/>
      <c r="K2990" s="61"/>
      <c r="L2990" s="59"/>
      <c r="M2990" s="60"/>
      <c r="N2990" s="210" t="str">
        <f>IF(Tabela2[[#This Row],[Tipo]]="matriz",VLOOKUP(Tabela2[[#This Row],[N. de ordem]],Estatísticas!$A$66:$B$1048576,2,FALSE),"")</f>
        <v/>
      </c>
    </row>
    <row r="2991" spans="2:14" ht="15" hidden="1">
      <c r="B2991" s="352"/>
      <c r="C2991" s="59"/>
      <c r="D2991" s="59"/>
      <c r="E2991" s="59"/>
      <c r="F2991" s="59"/>
      <c r="G2991" s="59"/>
      <c r="H2991" s="59"/>
      <c r="I2991" s="59"/>
      <c r="J2991" s="59"/>
      <c r="K2991" s="61"/>
      <c r="L2991" s="59"/>
      <c r="M2991" s="60"/>
      <c r="N2991" s="210" t="str">
        <f>IF(Tabela2[[#This Row],[Tipo]]="matriz",VLOOKUP(Tabela2[[#This Row],[N. de ordem]],Estatísticas!$A$66:$B$1048576,2,FALSE),"")</f>
        <v/>
      </c>
    </row>
    <row r="2992" spans="2:14" ht="15" hidden="1">
      <c r="B2992" s="352"/>
      <c r="C2992" s="59"/>
      <c r="D2992" s="59"/>
      <c r="E2992" s="59"/>
      <c r="F2992" s="59"/>
      <c r="G2992" s="59"/>
      <c r="H2992" s="59"/>
      <c r="I2992" s="59"/>
      <c r="J2992" s="59"/>
      <c r="K2992" s="61"/>
      <c r="L2992" s="59"/>
      <c r="M2992" s="60"/>
      <c r="N2992" s="210" t="str">
        <f>IF(Tabela2[[#This Row],[Tipo]]="matriz",VLOOKUP(Tabela2[[#This Row],[N. de ordem]],Estatísticas!$A$66:$B$1048576,2,FALSE),"")</f>
        <v/>
      </c>
    </row>
    <row r="2993" spans="2:14" ht="15" hidden="1">
      <c r="B2993" s="352"/>
      <c r="C2993" s="59"/>
      <c r="D2993" s="59"/>
      <c r="E2993" s="59"/>
      <c r="F2993" s="59"/>
      <c r="G2993" s="59"/>
      <c r="H2993" s="59"/>
      <c r="I2993" s="59"/>
      <c r="J2993" s="59"/>
      <c r="K2993" s="61"/>
      <c r="L2993" s="59"/>
      <c r="M2993" s="60"/>
      <c r="N2993" s="210" t="str">
        <f>IF(Tabela2[[#This Row],[Tipo]]="matriz",VLOOKUP(Tabela2[[#This Row],[N. de ordem]],Estatísticas!$A$66:$B$1048576,2,FALSE),"")</f>
        <v/>
      </c>
    </row>
    <row r="2994" spans="2:14" ht="15" hidden="1">
      <c r="B2994" s="352"/>
      <c r="C2994" s="59"/>
      <c r="D2994" s="59"/>
      <c r="E2994" s="59"/>
      <c r="F2994" s="59"/>
      <c r="G2994" s="59"/>
      <c r="H2994" s="59"/>
      <c r="I2994" s="59"/>
      <c r="J2994" s="59"/>
      <c r="K2994" s="61"/>
      <c r="L2994" s="59"/>
      <c r="M2994" s="60"/>
      <c r="N2994" s="210" t="str">
        <f>IF(Tabela2[[#This Row],[Tipo]]="matriz",VLOOKUP(Tabela2[[#This Row],[N. de ordem]],Estatísticas!$A$66:$B$1048576,2,FALSE),"")</f>
        <v/>
      </c>
    </row>
    <row r="2995" spans="2:14" ht="15" hidden="1">
      <c r="B2995" s="352"/>
      <c r="C2995" s="59"/>
      <c r="D2995" s="59"/>
      <c r="E2995" s="59"/>
      <c r="F2995" s="59"/>
      <c r="G2995" s="59"/>
      <c r="H2995" s="59"/>
      <c r="I2995" s="59"/>
      <c r="J2995" s="59"/>
      <c r="K2995" s="61"/>
      <c r="L2995" s="59"/>
      <c r="M2995" s="60"/>
      <c r="N2995" s="210" t="str">
        <f>IF(Tabela2[[#This Row],[Tipo]]="matriz",VLOOKUP(Tabela2[[#This Row],[N. de ordem]],Estatísticas!$A$66:$B$1048576,2,FALSE),"")</f>
        <v/>
      </c>
    </row>
    <row r="2996" spans="2:14" ht="15" hidden="1">
      <c r="B2996" s="352"/>
      <c r="C2996" s="59"/>
      <c r="D2996" s="59"/>
      <c r="E2996" s="59"/>
      <c r="F2996" s="59"/>
      <c r="G2996" s="59"/>
      <c r="H2996" s="59"/>
      <c r="I2996" s="59"/>
      <c r="J2996" s="59"/>
      <c r="K2996" s="61"/>
      <c r="L2996" s="59"/>
      <c r="M2996" s="60"/>
      <c r="N2996" s="210" t="str">
        <f>IF(Tabela2[[#This Row],[Tipo]]="matriz",VLOOKUP(Tabela2[[#This Row],[N. de ordem]],Estatísticas!$A$66:$B$1048576,2,FALSE),"")</f>
        <v/>
      </c>
    </row>
    <row r="2997" spans="2:14" ht="15" hidden="1">
      <c r="B2997" s="352"/>
      <c r="C2997" s="59"/>
      <c r="D2997" s="59"/>
      <c r="E2997" s="59"/>
      <c r="F2997" s="59"/>
      <c r="G2997" s="59"/>
      <c r="H2997" s="59"/>
      <c r="I2997" s="59"/>
      <c r="J2997" s="59"/>
      <c r="K2997" s="61"/>
      <c r="L2997" s="59"/>
      <c r="M2997" s="60"/>
      <c r="N2997" s="210" t="str">
        <f>IF(Tabela2[[#This Row],[Tipo]]="matriz",VLOOKUP(Tabela2[[#This Row],[N. de ordem]],Estatísticas!$A$66:$B$1048576,2,FALSE),"")</f>
        <v/>
      </c>
    </row>
    <row r="2998" spans="2:14" ht="15" hidden="1">
      <c r="B2998" s="352"/>
      <c r="C2998" s="59"/>
      <c r="D2998" s="59"/>
      <c r="E2998" s="59"/>
      <c r="F2998" s="59"/>
      <c r="G2998" s="59"/>
      <c r="H2998" s="59"/>
      <c r="I2998" s="59"/>
      <c r="J2998" s="59"/>
      <c r="K2998" s="61"/>
      <c r="L2998" s="59"/>
      <c r="M2998" s="60"/>
      <c r="N2998" s="210" t="str">
        <f>IF(Tabela2[[#This Row],[Tipo]]="matriz",VLOOKUP(Tabela2[[#This Row],[N. de ordem]],Estatísticas!$A$66:$B$1048576,2,FALSE),"")</f>
        <v/>
      </c>
    </row>
    <row r="2999" spans="2:14" ht="15" hidden="1">
      <c r="B2999" s="352"/>
      <c r="C2999" s="59"/>
      <c r="D2999" s="59"/>
      <c r="E2999" s="59"/>
      <c r="F2999" s="59"/>
      <c r="G2999" s="59"/>
      <c r="H2999" s="59"/>
      <c r="I2999" s="59"/>
      <c r="J2999" s="59"/>
      <c r="K2999" s="61"/>
      <c r="L2999" s="59"/>
      <c r="M2999" s="60"/>
      <c r="N2999" s="210" t="str">
        <f>IF(Tabela2[[#This Row],[Tipo]]="matriz",VLOOKUP(Tabela2[[#This Row],[N. de ordem]],Estatísticas!$A$66:$B$1048576,2,FALSE),"")</f>
        <v/>
      </c>
    </row>
    <row r="3000" spans="2:14" ht="15" hidden="1">
      <c r="B3000" s="352"/>
      <c r="C3000" s="59"/>
      <c r="D3000" s="59"/>
      <c r="E3000" s="59"/>
      <c r="F3000" s="59"/>
      <c r="G3000" s="59"/>
      <c r="H3000" s="59"/>
      <c r="I3000" s="59"/>
      <c r="J3000" s="59"/>
      <c r="K3000" s="61"/>
      <c r="L3000" s="59"/>
      <c r="M3000" s="60"/>
      <c r="N3000" s="210" t="str">
        <f>IF(Tabela2[[#This Row],[Tipo]]="matriz",VLOOKUP(Tabela2[[#This Row],[N. de ordem]],Estatísticas!$A$66:$B$1048576,2,FALSE),"")</f>
        <v/>
      </c>
    </row>
    <row r="3001" spans="2:14" ht="15" hidden="1">
      <c r="B3001" s="352"/>
      <c r="C3001" s="59"/>
      <c r="D3001" s="59"/>
      <c r="E3001" s="59"/>
      <c r="F3001" s="59"/>
      <c r="G3001" s="59"/>
      <c r="H3001" s="59"/>
      <c r="I3001" s="59"/>
      <c r="J3001" s="59"/>
      <c r="K3001" s="61"/>
      <c r="L3001" s="59"/>
      <c r="M3001" s="60"/>
      <c r="N3001" s="210" t="str">
        <f>IF(Tabela2[[#This Row],[Tipo]]="matriz",VLOOKUP(Tabela2[[#This Row],[N. de ordem]],Estatísticas!$A$66:$B$1048576,2,FALSE),"")</f>
        <v/>
      </c>
    </row>
    <row r="3002" spans="2:14" ht="15" hidden="1">
      <c r="B3002" s="352"/>
      <c r="C3002" s="59"/>
      <c r="D3002" s="59"/>
      <c r="E3002" s="59"/>
      <c r="F3002" s="59"/>
      <c r="G3002" s="59"/>
      <c r="H3002" s="59"/>
      <c r="I3002" s="59"/>
      <c r="J3002" s="59"/>
      <c r="K3002" s="61"/>
      <c r="L3002" s="59"/>
      <c r="M3002" s="60"/>
      <c r="N3002" s="210" t="str">
        <f>IF(Tabela2[[#This Row],[Tipo]]="matriz",VLOOKUP(Tabela2[[#This Row],[N. de ordem]],Estatísticas!$A$66:$B$1048576,2,FALSE),"")</f>
        <v/>
      </c>
    </row>
    <row r="3003" spans="2:14" ht="15" hidden="1">
      <c r="B3003" s="352"/>
      <c r="C3003" s="59"/>
      <c r="D3003" s="59"/>
      <c r="E3003" s="59"/>
      <c r="F3003" s="59"/>
      <c r="G3003" s="59"/>
      <c r="H3003" s="59"/>
      <c r="I3003" s="59"/>
      <c r="J3003" s="59"/>
      <c r="K3003" s="61"/>
      <c r="L3003" s="59"/>
      <c r="M3003" s="60"/>
      <c r="N3003" s="210" t="str">
        <f>IF(Tabela2[[#This Row],[Tipo]]="matriz",VLOOKUP(Tabela2[[#This Row],[N. de ordem]],Estatísticas!$A$66:$B$1048576,2,FALSE),"")</f>
        <v/>
      </c>
    </row>
    <row r="3004" spans="2:14" ht="15" hidden="1">
      <c r="B3004" s="352"/>
      <c r="C3004" s="59"/>
      <c r="D3004" s="59"/>
      <c r="E3004" s="59"/>
      <c r="F3004" s="59"/>
      <c r="G3004" s="59"/>
      <c r="H3004" s="59"/>
      <c r="I3004" s="59"/>
      <c r="J3004" s="59"/>
      <c r="K3004" s="61"/>
      <c r="L3004" s="59"/>
      <c r="M3004" s="60"/>
      <c r="N3004" s="210" t="str">
        <f>IF(Tabela2[[#This Row],[Tipo]]="matriz",VLOOKUP(Tabela2[[#This Row],[N. de ordem]],Estatísticas!$A$66:$B$1048576,2,FALSE),"")</f>
        <v/>
      </c>
    </row>
    <row r="3005" spans="2:14" ht="15" hidden="1">
      <c r="B3005" s="352"/>
      <c r="C3005" s="59"/>
      <c r="D3005" s="59"/>
      <c r="E3005" s="59"/>
      <c r="F3005" s="59"/>
      <c r="G3005" s="59"/>
      <c r="H3005" s="59"/>
      <c r="I3005" s="59"/>
      <c r="J3005" s="59"/>
      <c r="K3005" s="61"/>
      <c r="L3005" s="59"/>
      <c r="M3005" s="60"/>
      <c r="N3005" s="210" t="str">
        <f>IF(Tabela2[[#This Row],[Tipo]]="matriz",VLOOKUP(Tabela2[[#This Row],[N. de ordem]],Estatísticas!$A$66:$B$1048576,2,FALSE),"")</f>
        <v/>
      </c>
    </row>
    <row r="3006" spans="2:14" ht="15" hidden="1">
      <c r="B3006" s="352"/>
      <c r="C3006" s="59"/>
      <c r="D3006" s="59"/>
      <c r="E3006" s="59"/>
      <c r="F3006" s="59"/>
      <c r="G3006" s="59"/>
      <c r="H3006" s="59"/>
      <c r="I3006" s="59"/>
      <c r="J3006" s="59"/>
      <c r="K3006" s="61"/>
      <c r="L3006" s="59"/>
      <c r="M3006" s="60"/>
      <c r="N3006" s="210" t="str">
        <f>IF(Tabela2[[#This Row],[Tipo]]="matriz",VLOOKUP(Tabela2[[#This Row],[N. de ordem]],Estatísticas!$A$66:$B$1048576,2,FALSE),"")</f>
        <v/>
      </c>
    </row>
    <row r="3007" spans="2:14" ht="15" hidden="1">
      <c r="B3007" s="352"/>
      <c r="C3007" s="59"/>
      <c r="D3007" s="59"/>
      <c r="E3007" s="59"/>
      <c r="F3007" s="59"/>
      <c r="G3007" s="59"/>
      <c r="H3007" s="59"/>
      <c r="I3007" s="59"/>
      <c r="J3007" s="59"/>
      <c r="K3007" s="61"/>
      <c r="L3007" s="59"/>
      <c r="M3007" s="60"/>
      <c r="N3007" s="210" t="str">
        <f>IF(Tabela2[[#This Row],[Tipo]]="matriz",VLOOKUP(Tabela2[[#This Row],[N. de ordem]],Estatísticas!$A$66:$B$1048576,2,FALSE),"")</f>
        <v/>
      </c>
    </row>
    <row r="3008" spans="2:14" ht="15" hidden="1">
      <c r="B3008" s="352"/>
      <c r="C3008" s="59"/>
      <c r="D3008" s="59"/>
      <c r="E3008" s="59"/>
      <c r="F3008" s="59"/>
      <c r="G3008" s="59"/>
      <c r="H3008" s="59"/>
      <c r="I3008" s="59"/>
      <c r="J3008" s="59"/>
      <c r="K3008" s="61"/>
      <c r="L3008" s="59"/>
      <c r="M3008" s="60"/>
      <c r="N3008" s="210" t="str">
        <f>IF(Tabela2[[#This Row],[Tipo]]="matriz",VLOOKUP(Tabela2[[#This Row],[N. de ordem]],Estatísticas!$A$66:$B$1048576,2,FALSE),"")</f>
        <v/>
      </c>
    </row>
    <row r="3009" spans="2:14" ht="15" hidden="1">
      <c r="B3009" s="352"/>
      <c r="C3009" s="59"/>
      <c r="D3009" s="59"/>
      <c r="E3009" s="59"/>
      <c r="F3009" s="59"/>
      <c r="G3009" s="59"/>
      <c r="H3009" s="59"/>
      <c r="I3009" s="59"/>
      <c r="J3009" s="59"/>
      <c r="K3009" s="61"/>
      <c r="L3009" s="59"/>
      <c r="M3009" s="60"/>
      <c r="N3009" s="210" t="str">
        <f>IF(Tabela2[[#This Row],[Tipo]]="matriz",VLOOKUP(Tabela2[[#This Row],[N. de ordem]],Estatísticas!$A$66:$B$1048576,2,FALSE),"")</f>
        <v/>
      </c>
    </row>
    <row r="3010" spans="2:14" ht="15" hidden="1">
      <c r="B3010" s="352"/>
      <c r="C3010" s="59"/>
      <c r="D3010" s="59"/>
      <c r="E3010" s="59"/>
      <c r="F3010" s="59"/>
      <c r="G3010" s="59"/>
      <c r="H3010" s="59"/>
      <c r="I3010" s="59"/>
      <c r="J3010" s="59"/>
      <c r="K3010" s="61"/>
      <c r="L3010" s="59"/>
      <c r="M3010" s="60"/>
      <c r="N3010" s="210" t="str">
        <f>IF(Tabela2[[#This Row],[Tipo]]="matriz",VLOOKUP(Tabela2[[#This Row],[N. de ordem]],Estatísticas!$A$66:$B$1048576,2,FALSE),"")</f>
        <v/>
      </c>
    </row>
    <row r="3011" spans="2:14" ht="15" hidden="1">
      <c r="B3011" s="352"/>
      <c r="C3011" s="59"/>
      <c r="D3011" s="59"/>
      <c r="E3011" s="59"/>
      <c r="F3011" s="59"/>
      <c r="G3011" s="59"/>
      <c r="H3011" s="59"/>
      <c r="I3011" s="59"/>
      <c r="J3011" s="59"/>
      <c r="K3011" s="61"/>
      <c r="L3011" s="59"/>
      <c r="M3011" s="60"/>
      <c r="N3011" s="210" t="str">
        <f>IF(Tabela2[[#This Row],[Tipo]]="matriz",VLOOKUP(Tabela2[[#This Row],[N. de ordem]],Estatísticas!$A$66:$B$1048576,2,FALSE),"")</f>
        <v/>
      </c>
    </row>
    <row r="3012" spans="2:14" ht="15" hidden="1">
      <c r="B3012" s="352"/>
      <c r="C3012" s="59"/>
      <c r="D3012" s="59"/>
      <c r="E3012" s="59"/>
      <c r="F3012" s="59"/>
      <c r="G3012" s="59"/>
      <c r="H3012" s="59"/>
      <c r="I3012" s="59"/>
      <c r="J3012" s="59"/>
      <c r="K3012" s="61"/>
      <c r="L3012" s="59"/>
      <c r="M3012" s="60"/>
      <c r="N3012" s="210" t="str">
        <f>IF(Tabela2[[#This Row],[Tipo]]="matriz",VLOOKUP(Tabela2[[#This Row],[N. de ordem]],Estatísticas!$A$66:$B$1048576,2,FALSE),"")</f>
        <v/>
      </c>
    </row>
    <row r="3013" spans="2:14" ht="15" hidden="1">
      <c r="B3013" s="352"/>
      <c r="C3013" s="59"/>
      <c r="D3013" s="59"/>
      <c r="E3013" s="59"/>
      <c r="F3013" s="59"/>
      <c r="G3013" s="59"/>
      <c r="H3013" s="59"/>
      <c r="I3013" s="59"/>
      <c r="J3013" s="59"/>
      <c r="K3013" s="61"/>
      <c r="L3013" s="59"/>
      <c r="M3013" s="60"/>
      <c r="N3013" s="210" t="str">
        <f>IF(Tabela2[[#This Row],[Tipo]]="matriz",VLOOKUP(Tabela2[[#This Row],[N. de ordem]],Estatísticas!$A$66:$B$1048576,2,FALSE),"")</f>
        <v/>
      </c>
    </row>
    <row r="3014" spans="2:14" ht="15" hidden="1">
      <c r="B3014" s="352"/>
      <c r="C3014" s="59"/>
      <c r="D3014" s="59"/>
      <c r="E3014" s="59"/>
      <c r="F3014" s="59"/>
      <c r="G3014" s="59"/>
      <c r="H3014" s="59"/>
      <c r="I3014" s="59"/>
      <c r="J3014" s="59"/>
      <c r="K3014" s="61"/>
      <c r="L3014" s="59"/>
      <c r="M3014" s="60"/>
      <c r="N3014" s="210" t="str">
        <f>IF(Tabela2[[#This Row],[Tipo]]="matriz",VLOOKUP(Tabela2[[#This Row],[N. de ordem]],Estatísticas!$A$66:$B$1048576,2,FALSE),"")</f>
        <v/>
      </c>
    </row>
    <row r="3015" spans="2:14" ht="15" hidden="1">
      <c r="B3015" s="352"/>
      <c r="C3015" s="59"/>
      <c r="D3015" s="59"/>
      <c r="E3015" s="59"/>
      <c r="F3015" s="59"/>
      <c r="G3015" s="59"/>
      <c r="H3015" s="59"/>
      <c r="I3015" s="59"/>
      <c r="J3015" s="59"/>
      <c r="K3015" s="61"/>
      <c r="L3015" s="59"/>
      <c r="M3015" s="60"/>
      <c r="N3015" s="210" t="str">
        <f>IF(Tabela2[[#This Row],[Tipo]]="matriz",VLOOKUP(Tabela2[[#This Row],[N. de ordem]],Estatísticas!$A$66:$B$1048576,2,FALSE),"")</f>
        <v/>
      </c>
    </row>
    <row r="3016" spans="2:14" ht="15" hidden="1">
      <c r="B3016" s="352"/>
      <c r="C3016" s="59"/>
      <c r="D3016" s="59"/>
      <c r="E3016" s="59"/>
      <c r="F3016" s="59"/>
      <c r="G3016" s="59"/>
      <c r="H3016" s="59"/>
      <c r="I3016" s="59"/>
      <c r="J3016" s="59"/>
      <c r="K3016" s="61"/>
      <c r="L3016" s="59"/>
      <c r="M3016" s="60"/>
      <c r="N3016" s="210" t="str">
        <f>IF(Tabela2[[#This Row],[Tipo]]="matriz",VLOOKUP(Tabela2[[#This Row],[N. de ordem]],Estatísticas!$A$66:$B$1048576,2,FALSE),"")</f>
        <v/>
      </c>
    </row>
    <row r="3017" spans="2:14" ht="15" hidden="1">
      <c r="B3017" s="352"/>
      <c r="C3017" s="59"/>
      <c r="D3017" s="59"/>
      <c r="E3017" s="59"/>
      <c r="F3017" s="59"/>
      <c r="G3017" s="59"/>
      <c r="H3017" s="59"/>
      <c r="I3017" s="59"/>
      <c r="J3017" s="59"/>
      <c r="K3017" s="61"/>
      <c r="L3017" s="59"/>
      <c r="M3017" s="60"/>
      <c r="N3017" s="210" t="str">
        <f>IF(Tabela2[[#This Row],[Tipo]]="matriz",VLOOKUP(Tabela2[[#This Row],[N. de ordem]],Estatísticas!$A$66:$B$1048576,2,FALSE),"")</f>
        <v/>
      </c>
    </row>
    <row r="3018" spans="2:14" ht="15" hidden="1">
      <c r="B3018" s="352"/>
      <c r="C3018" s="59"/>
      <c r="D3018" s="59"/>
      <c r="E3018" s="59"/>
      <c r="F3018" s="59"/>
      <c r="G3018" s="59"/>
      <c r="H3018" s="59"/>
      <c r="I3018" s="59"/>
      <c r="J3018" s="59"/>
      <c r="K3018" s="61"/>
      <c r="L3018" s="59"/>
      <c r="M3018" s="60"/>
      <c r="N3018" s="210" t="str">
        <f>IF(Tabela2[[#This Row],[Tipo]]="matriz",VLOOKUP(Tabela2[[#This Row],[N. de ordem]],Estatísticas!$A$66:$B$1048576,2,FALSE),"")</f>
        <v/>
      </c>
    </row>
    <row r="3019" spans="2:14" ht="15" hidden="1">
      <c r="B3019" s="352"/>
      <c r="C3019" s="59"/>
      <c r="D3019" s="59"/>
      <c r="E3019" s="59"/>
      <c r="F3019" s="59"/>
      <c r="G3019" s="59"/>
      <c r="H3019" s="59"/>
      <c r="I3019" s="59"/>
      <c r="J3019" s="59"/>
      <c r="K3019" s="61"/>
      <c r="L3019" s="59"/>
      <c r="M3019" s="60"/>
      <c r="N3019" s="210" t="str">
        <f>IF(Tabela2[[#This Row],[Tipo]]="matriz",VLOOKUP(Tabela2[[#This Row],[N. de ordem]],Estatísticas!$A$66:$B$1048576,2,FALSE),"")</f>
        <v/>
      </c>
    </row>
    <row r="3020" spans="2:14" ht="15" hidden="1">
      <c r="B3020" s="352"/>
      <c r="C3020" s="59"/>
      <c r="D3020" s="59"/>
      <c r="E3020" s="59"/>
      <c r="F3020" s="59"/>
      <c r="G3020" s="59"/>
      <c r="H3020" s="59"/>
      <c r="I3020" s="59"/>
      <c r="J3020" s="59"/>
      <c r="K3020" s="61"/>
      <c r="L3020" s="59"/>
      <c r="M3020" s="60"/>
      <c r="N3020" s="210" t="str">
        <f>IF(Tabela2[[#This Row],[Tipo]]="matriz",VLOOKUP(Tabela2[[#This Row],[N. de ordem]],Estatísticas!$A$66:$B$1048576,2,FALSE),"")</f>
        <v/>
      </c>
    </row>
    <row r="3021" spans="2:14" ht="15" hidden="1">
      <c r="B3021" s="352"/>
      <c r="C3021" s="59"/>
      <c r="D3021" s="59"/>
      <c r="E3021" s="59"/>
      <c r="F3021" s="59"/>
      <c r="G3021" s="59"/>
      <c r="H3021" s="59"/>
      <c r="I3021" s="59"/>
      <c r="J3021" s="59"/>
      <c r="K3021" s="61"/>
      <c r="L3021" s="59"/>
      <c r="M3021" s="60"/>
      <c r="N3021" s="210" t="str">
        <f>IF(Tabela2[[#This Row],[Tipo]]="matriz",VLOOKUP(Tabela2[[#This Row],[N. de ordem]],Estatísticas!$A$66:$B$1048576,2,FALSE),"")</f>
        <v/>
      </c>
    </row>
    <row r="3022" spans="2:14" ht="15" hidden="1">
      <c r="B3022" s="352"/>
      <c r="C3022" s="59"/>
      <c r="D3022" s="59"/>
      <c r="E3022" s="59"/>
      <c r="F3022" s="59"/>
      <c r="G3022" s="59"/>
      <c r="H3022" s="59"/>
      <c r="I3022" s="59"/>
      <c r="J3022" s="59"/>
      <c r="K3022" s="61"/>
      <c r="L3022" s="59"/>
      <c r="M3022" s="60"/>
      <c r="N3022" s="210" t="str">
        <f>IF(Tabela2[[#This Row],[Tipo]]="matriz",VLOOKUP(Tabela2[[#This Row],[N. de ordem]],Estatísticas!$A$66:$B$1048576,2,FALSE),"")</f>
        <v/>
      </c>
    </row>
    <row r="3023" spans="2:14" ht="15" hidden="1">
      <c r="B3023" s="352"/>
      <c r="C3023" s="59"/>
      <c r="D3023" s="59"/>
      <c r="E3023" s="59"/>
      <c r="F3023" s="59"/>
      <c r="G3023" s="59"/>
      <c r="H3023" s="59"/>
      <c r="I3023" s="59"/>
      <c r="J3023" s="59"/>
      <c r="K3023" s="61"/>
      <c r="L3023" s="59"/>
      <c r="M3023" s="60"/>
      <c r="N3023" s="210" t="str">
        <f>IF(Tabela2[[#This Row],[Tipo]]="matriz",VLOOKUP(Tabela2[[#This Row],[N. de ordem]],Estatísticas!$A$66:$B$1048576,2,FALSE),"")</f>
        <v/>
      </c>
    </row>
    <row r="3024" spans="2:14" ht="15" hidden="1">
      <c r="B3024" s="352"/>
      <c r="C3024" s="59"/>
      <c r="D3024" s="59"/>
      <c r="E3024" s="59"/>
      <c r="F3024" s="59"/>
      <c r="G3024" s="59"/>
      <c r="H3024" s="59"/>
      <c r="I3024" s="59"/>
      <c r="J3024" s="59"/>
      <c r="K3024" s="61"/>
      <c r="L3024" s="59"/>
      <c r="M3024" s="60"/>
      <c r="N3024" s="210" t="str">
        <f>IF(Tabela2[[#This Row],[Tipo]]="matriz",VLOOKUP(Tabela2[[#This Row],[N. de ordem]],Estatísticas!$A$66:$B$1048576,2,FALSE),"")</f>
        <v/>
      </c>
    </row>
    <row r="3025" spans="2:14" ht="15" hidden="1">
      <c r="B3025" s="352"/>
      <c r="C3025" s="59"/>
      <c r="D3025" s="59"/>
      <c r="E3025" s="59"/>
      <c r="F3025" s="59"/>
      <c r="G3025" s="59"/>
      <c r="H3025" s="59"/>
      <c r="I3025" s="59"/>
      <c r="J3025" s="59"/>
      <c r="K3025" s="61"/>
      <c r="L3025" s="59"/>
      <c r="M3025" s="60"/>
      <c r="N3025" s="210" t="str">
        <f>IF(Tabela2[[#This Row],[Tipo]]="matriz",VLOOKUP(Tabela2[[#This Row],[N. de ordem]],Estatísticas!$A$66:$B$1048576,2,FALSE),"")</f>
        <v/>
      </c>
    </row>
    <row r="3026" spans="2:14" ht="15" hidden="1">
      <c r="B3026" s="352"/>
      <c r="C3026" s="59"/>
      <c r="D3026" s="59"/>
      <c r="E3026" s="59"/>
      <c r="F3026" s="59"/>
      <c r="G3026" s="59"/>
      <c r="H3026" s="59"/>
      <c r="I3026" s="59"/>
      <c r="J3026" s="59"/>
      <c r="K3026" s="61"/>
      <c r="L3026" s="59"/>
      <c r="M3026" s="60"/>
      <c r="N3026" s="210" t="str">
        <f>IF(Tabela2[[#This Row],[Tipo]]="matriz",VLOOKUP(Tabela2[[#This Row],[N. de ordem]],Estatísticas!$A$66:$B$1048576,2,FALSE),"")</f>
        <v/>
      </c>
    </row>
    <row r="3027" spans="2:14" ht="15" hidden="1">
      <c r="B3027" s="352"/>
      <c r="C3027" s="59"/>
      <c r="D3027" s="59"/>
      <c r="E3027" s="59"/>
      <c r="F3027" s="59"/>
      <c r="G3027" s="59"/>
      <c r="H3027" s="59"/>
      <c r="I3027" s="59"/>
      <c r="J3027" s="59"/>
      <c r="K3027" s="61"/>
      <c r="L3027" s="59"/>
      <c r="M3027" s="60"/>
      <c r="N3027" s="210" t="str">
        <f>IF(Tabela2[[#This Row],[Tipo]]="matriz",VLOOKUP(Tabela2[[#This Row],[N. de ordem]],Estatísticas!$A$66:$B$1048576,2,FALSE),"")</f>
        <v/>
      </c>
    </row>
    <row r="3028" spans="2:14" ht="15" hidden="1">
      <c r="B3028" s="352"/>
      <c r="C3028" s="59"/>
      <c r="D3028" s="59"/>
      <c r="E3028" s="59"/>
      <c r="F3028" s="59"/>
      <c r="G3028" s="59"/>
      <c r="H3028" s="59"/>
      <c r="I3028" s="59"/>
      <c r="J3028" s="59"/>
      <c r="K3028" s="61"/>
      <c r="L3028" s="59"/>
      <c r="M3028" s="60"/>
      <c r="N3028" s="210" t="str">
        <f>IF(Tabela2[[#This Row],[Tipo]]="matriz",VLOOKUP(Tabela2[[#This Row],[N. de ordem]],Estatísticas!$A$66:$B$1048576,2,FALSE),"")</f>
        <v/>
      </c>
    </row>
    <row r="3029" spans="2:14" ht="15" hidden="1">
      <c r="B3029" s="352"/>
      <c r="C3029" s="59"/>
      <c r="D3029" s="59"/>
      <c r="E3029" s="59"/>
      <c r="F3029" s="59"/>
      <c r="G3029" s="59"/>
      <c r="H3029" s="59"/>
      <c r="I3029" s="59"/>
      <c r="J3029" s="59"/>
      <c r="K3029" s="61"/>
      <c r="L3029" s="59"/>
      <c r="M3029" s="60"/>
      <c r="N3029" s="210" t="str">
        <f>IF(Tabela2[[#This Row],[Tipo]]="matriz",VLOOKUP(Tabela2[[#This Row],[N. de ordem]],Estatísticas!$A$66:$B$1048576,2,FALSE),"")</f>
        <v/>
      </c>
    </row>
    <row r="3030" spans="2:14" ht="15" hidden="1">
      <c r="B3030" s="352"/>
      <c r="C3030" s="59"/>
      <c r="D3030" s="59"/>
      <c r="E3030" s="59"/>
      <c r="F3030" s="59"/>
      <c r="G3030" s="59"/>
      <c r="H3030" s="59"/>
      <c r="I3030" s="59"/>
      <c r="J3030" s="59"/>
      <c r="K3030" s="61"/>
      <c r="L3030" s="59"/>
      <c r="M3030" s="60"/>
      <c r="N3030" s="210" t="str">
        <f>IF(Tabela2[[#This Row],[Tipo]]="matriz",VLOOKUP(Tabela2[[#This Row],[N. de ordem]],Estatísticas!$A$66:$B$1048576,2,FALSE),"")</f>
        <v/>
      </c>
    </row>
    <row r="3031" spans="2:14" ht="15" hidden="1">
      <c r="B3031" s="352"/>
      <c r="C3031" s="59"/>
      <c r="D3031" s="59"/>
      <c r="E3031" s="59"/>
      <c r="F3031" s="59"/>
      <c r="G3031" s="59"/>
      <c r="H3031" s="59"/>
      <c r="I3031" s="59"/>
      <c r="J3031" s="59"/>
      <c r="K3031" s="61"/>
      <c r="L3031" s="59"/>
      <c r="M3031" s="60"/>
      <c r="N3031" s="210" t="str">
        <f>IF(Tabela2[[#This Row],[Tipo]]="matriz",VLOOKUP(Tabela2[[#This Row],[N. de ordem]],Estatísticas!$A$66:$B$1048576,2,FALSE),"")</f>
        <v/>
      </c>
    </row>
    <row r="3032" spans="2:14" ht="15" hidden="1">
      <c r="B3032" s="352"/>
      <c r="C3032" s="59"/>
      <c r="D3032" s="59"/>
      <c r="E3032" s="59"/>
      <c r="F3032" s="59"/>
      <c r="G3032" s="59"/>
      <c r="H3032" s="59"/>
      <c r="I3032" s="59"/>
      <c r="J3032" s="59"/>
      <c r="K3032" s="61"/>
      <c r="L3032" s="59"/>
      <c r="M3032" s="60"/>
      <c r="N3032" s="210" t="str">
        <f>IF(Tabela2[[#This Row],[Tipo]]="matriz",VLOOKUP(Tabela2[[#This Row],[N. de ordem]],Estatísticas!$A$66:$B$1048576,2,FALSE),"")</f>
        <v/>
      </c>
    </row>
    <row r="3033" spans="2:14" ht="15" hidden="1">
      <c r="B3033" s="352"/>
      <c r="C3033" s="59"/>
      <c r="D3033" s="59"/>
      <c r="E3033" s="59"/>
      <c r="F3033" s="59"/>
      <c r="G3033" s="59"/>
      <c r="H3033" s="59"/>
      <c r="I3033" s="59"/>
      <c r="J3033" s="59"/>
      <c r="K3033" s="61"/>
      <c r="L3033" s="59"/>
      <c r="M3033" s="60"/>
      <c r="N3033" s="210" t="str">
        <f>IF(Tabela2[[#This Row],[Tipo]]="matriz",VLOOKUP(Tabela2[[#This Row],[N. de ordem]],Estatísticas!$A$66:$B$1048576,2,FALSE),"")</f>
        <v/>
      </c>
    </row>
    <row r="3034" spans="2:14" ht="15" hidden="1">
      <c r="B3034" s="352"/>
      <c r="C3034" s="59"/>
      <c r="D3034" s="59"/>
      <c r="E3034" s="59"/>
      <c r="F3034" s="59"/>
      <c r="G3034" s="59"/>
      <c r="H3034" s="59"/>
      <c r="I3034" s="59"/>
      <c r="J3034" s="59"/>
      <c r="K3034" s="61"/>
      <c r="L3034" s="59"/>
      <c r="M3034" s="60"/>
      <c r="N3034" s="210" t="str">
        <f>IF(Tabela2[[#This Row],[Tipo]]="matriz",VLOOKUP(Tabela2[[#This Row],[N. de ordem]],Estatísticas!$A$66:$B$1048576,2,FALSE),"")</f>
        <v/>
      </c>
    </row>
    <row r="3035" spans="2:14" ht="15" hidden="1">
      <c r="B3035" s="352"/>
      <c r="C3035" s="59"/>
      <c r="D3035" s="59"/>
      <c r="E3035" s="59"/>
      <c r="F3035" s="59"/>
      <c r="G3035" s="59"/>
      <c r="H3035" s="59"/>
      <c r="I3035" s="59"/>
      <c r="J3035" s="59"/>
      <c r="K3035" s="61"/>
      <c r="L3035" s="59"/>
      <c r="M3035" s="60"/>
      <c r="N3035" s="210" t="str">
        <f>IF(Tabela2[[#This Row],[Tipo]]="matriz",VLOOKUP(Tabela2[[#This Row],[N. de ordem]],Estatísticas!$A$66:$B$1048576,2,FALSE),"")</f>
        <v/>
      </c>
    </row>
    <row r="3036" spans="2:14" ht="15" hidden="1">
      <c r="B3036" s="352"/>
      <c r="C3036" s="59"/>
      <c r="D3036" s="59"/>
      <c r="E3036" s="59"/>
      <c r="F3036" s="59"/>
      <c r="G3036" s="59"/>
      <c r="H3036" s="59"/>
      <c r="I3036" s="59"/>
      <c r="J3036" s="59"/>
      <c r="K3036" s="61"/>
      <c r="L3036" s="59"/>
      <c r="M3036" s="60"/>
      <c r="N3036" s="210" t="str">
        <f>IF(Tabela2[[#This Row],[Tipo]]="matriz",VLOOKUP(Tabela2[[#This Row],[N. de ordem]],Estatísticas!$A$66:$B$1048576,2,FALSE),"")</f>
        <v/>
      </c>
    </row>
    <row r="3037" spans="2:14" ht="15" hidden="1">
      <c r="B3037" s="352"/>
      <c r="C3037" s="59"/>
      <c r="D3037" s="59"/>
      <c r="E3037" s="59"/>
      <c r="F3037" s="59"/>
      <c r="G3037" s="59"/>
      <c r="H3037" s="59"/>
      <c r="I3037" s="59"/>
      <c r="J3037" s="59"/>
      <c r="K3037" s="61"/>
      <c r="L3037" s="59"/>
      <c r="M3037" s="60"/>
      <c r="N3037" s="210" t="str">
        <f>IF(Tabela2[[#This Row],[Tipo]]="matriz",VLOOKUP(Tabela2[[#This Row],[N. de ordem]],Estatísticas!$A$66:$B$1048576,2,FALSE),"")</f>
        <v/>
      </c>
    </row>
    <row r="3038" spans="2:14" ht="15" hidden="1">
      <c r="B3038" s="352"/>
      <c r="C3038" s="59"/>
      <c r="D3038" s="59"/>
      <c r="E3038" s="59"/>
      <c r="F3038" s="59"/>
      <c r="G3038" s="59"/>
      <c r="H3038" s="59"/>
      <c r="I3038" s="59"/>
      <c r="J3038" s="59"/>
      <c r="K3038" s="61"/>
      <c r="L3038" s="59"/>
      <c r="M3038" s="60"/>
      <c r="N3038" s="210" t="str">
        <f>IF(Tabela2[[#This Row],[Tipo]]="matriz",VLOOKUP(Tabela2[[#This Row],[N. de ordem]],Estatísticas!$A$66:$B$1048576,2,FALSE),"")</f>
        <v/>
      </c>
    </row>
    <row r="3039" spans="2:14" ht="15" hidden="1">
      <c r="B3039" s="352"/>
      <c r="C3039" s="59"/>
      <c r="D3039" s="59"/>
      <c r="E3039" s="59"/>
      <c r="F3039" s="59"/>
      <c r="G3039" s="59"/>
      <c r="H3039" s="59"/>
      <c r="I3039" s="59"/>
      <c r="J3039" s="59"/>
      <c r="K3039" s="61"/>
      <c r="L3039" s="59"/>
      <c r="M3039" s="60"/>
      <c r="N3039" s="210" t="str">
        <f>IF(Tabela2[[#This Row],[Tipo]]="matriz",VLOOKUP(Tabela2[[#This Row],[N. de ordem]],Estatísticas!$A$66:$B$1048576,2,FALSE),"")</f>
        <v/>
      </c>
    </row>
    <row r="3040" spans="2:14" ht="15" hidden="1">
      <c r="B3040" s="352"/>
      <c r="C3040" s="59"/>
      <c r="D3040" s="59"/>
      <c r="E3040" s="59"/>
      <c r="F3040" s="59"/>
      <c r="G3040" s="59"/>
      <c r="H3040" s="59"/>
      <c r="I3040" s="59"/>
      <c r="J3040" s="59"/>
      <c r="K3040" s="61"/>
      <c r="L3040" s="59"/>
      <c r="M3040" s="60"/>
      <c r="N3040" s="210" t="str">
        <f>IF(Tabela2[[#This Row],[Tipo]]="matriz",VLOOKUP(Tabela2[[#This Row],[N. de ordem]],Estatísticas!$A$66:$B$1048576,2,FALSE),"")</f>
        <v/>
      </c>
    </row>
    <row r="3041" spans="2:14" ht="15" hidden="1">
      <c r="B3041" s="352"/>
      <c r="C3041" s="59"/>
      <c r="D3041" s="59"/>
      <c r="E3041" s="59"/>
      <c r="F3041" s="59"/>
      <c r="G3041" s="59"/>
      <c r="H3041" s="59"/>
      <c r="I3041" s="59"/>
      <c r="J3041" s="59"/>
      <c r="K3041" s="61"/>
      <c r="L3041" s="59"/>
      <c r="M3041" s="60"/>
      <c r="N3041" s="210" t="str">
        <f>IF(Tabela2[[#This Row],[Tipo]]="matriz",VLOOKUP(Tabela2[[#This Row],[N. de ordem]],Estatísticas!$A$66:$B$1048576,2,FALSE),"")</f>
        <v/>
      </c>
    </row>
    <row r="3042" spans="2:14" ht="15" hidden="1">
      <c r="B3042" s="352"/>
      <c r="C3042" s="59"/>
      <c r="D3042" s="59"/>
      <c r="E3042" s="59"/>
      <c r="F3042" s="59"/>
      <c r="G3042" s="59"/>
      <c r="H3042" s="59"/>
      <c r="I3042" s="59"/>
      <c r="J3042" s="59"/>
      <c r="K3042" s="61"/>
      <c r="L3042" s="59"/>
      <c r="M3042" s="60"/>
      <c r="N3042" s="210" t="str">
        <f>IF(Tabela2[[#This Row],[Tipo]]="matriz",VLOOKUP(Tabela2[[#This Row],[N. de ordem]],Estatísticas!$A$66:$B$1048576,2,FALSE),"")</f>
        <v/>
      </c>
    </row>
    <row r="3043" spans="2:14" ht="15" hidden="1">
      <c r="B3043" s="352"/>
      <c r="C3043" s="59"/>
      <c r="D3043" s="59"/>
      <c r="E3043" s="59"/>
      <c r="F3043" s="59"/>
      <c r="G3043" s="59"/>
      <c r="H3043" s="59"/>
      <c r="I3043" s="59"/>
      <c r="J3043" s="59"/>
      <c r="K3043" s="61"/>
      <c r="L3043" s="59"/>
      <c r="M3043" s="60"/>
      <c r="N3043" s="210" t="str">
        <f>IF(Tabela2[[#This Row],[Tipo]]="matriz",VLOOKUP(Tabela2[[#This Row],[N. de ordem]],Estatísticas!$A$66:$B$1048576,2,FALSE),"")</f>
        <v/>
      </c>
    </row>
    <row r="3044" spans="2:14" ht="15" hidden="1">
      <c r="B3044" s="352"/>
      <c r="C3044" s="59"/>
      <c r="D3044" s="59"/>
      <c r="E3044" s="59"/>
      <c r="F3044" s="59"/>
      <c r="G3044" s="59"/>
      <c r="H3044" s="59"/>
      <c r="I3044" s="59"/>
      <c r="J3044" s="59"/>
      <c r="K3044" s="61"/>
      <c r="L3044" s="59"/>
      <c r="M3044" s="60"/>
      <c r="N3044" s="210" t="str">
        <f>IF(Tabela2[[#This Row],[Tipo]]="matriz",VLOOKUP(Tabela2[[#This Row],[N. de ordem]],Estatísticas!$A$66:$B$1048576,2,FALSE),"")</f>
        <v/>
      </c>
    </row>
    <row r="3045" spans="2:14" ht="15" hidden="1">
      <c r="B3045" s="352"/>
      <c r="C3045" s="59"/>
      <c r="D3045" s="59"/>
      <c r="E3045" s="59"/>
      <c r="F3045" s="59"/>
      <c r="G3045" s="59"/>
      <c r="H3045" s="59"/>
      <c r="I3045" s="59"/>
      <c r="J3045" s="59"/>
      <c r="K3045" s="61"/>
      <c r="L3045" s="59"/>
      <c r="M3045" s="60"/>
      <c r="N3045" s="210" t="str">
        <f>IF(Tabela2[[#This Row],[Tipo]]="matriz",VLOOKUP(Tabela2[[#This Row],[N. de ordem]],Estatísticas!$A$66:$B$1048576,2,FALSE),"")</f>
        <v/>
      </c>
    </row>
    <row r="3046" spans="2:14" ht="15" hidden="1">
      <c r="B3046" s="352"/>
      <c r="C3046" s="59"/>
      <c r="D3046" s="59"/>
      <c r="E3046" s="59"/>
      <c r="F3046" s="59"/>
      <c r="G3046" s="59"/>
      <c r="H3046" s="59"/>
      <c r="I3046" s="59"/>
      <c r="J3046" s="59"/>
      <c r="K3046" s="61"/>
      <c r="L3046" s="59"/>
      <c r="M3046" s="60"/>
      <c r="N3046" s="210" t="str">
        <f>IF(Tabela2[[#This Row],[Tipo]]="matriz",VLOOKUP(Tabela2[[#This Row],[N. de ordem]],Estatísticas!$A$66:$B$1048576,2,FALSE),"")</f>
        <v/>
      </c>
    </row>
    <row r="3047" spans="2:14" ht="15" hidden="1">
      <c r="B3047" s="352"/>
      <c r="C3047" s="59"/>
      <c r="D3047" s="59"/>
      <c r="E3047" s="59"/>
      <c r="F3047" s="59"/>
      <c r="G3047" s="59"/>
      <c r="H3047" s="59"/>
      <c r="I3047" s="59"/>
      <c r="J3047" s="59"/>
      <c r="K3047" s="61"/>
      <c r="L3047" s="59"/>
      <c r="M3047" s="60"/>
      <c r="N3047" s="210" t="str">
        <f>IF(Tabela2[[#This Row],[Tipo]]="matriz",VLOOKUP(Tabela2[[#This Row],[N. de ordem]],Estatísticas!$A$66:$B$1048576,2,FALSE),"")</f>
        <v/>
      </c>
    </row>
    <row r="3048" spans="2:14" ht="15" hidden="1">
      <c r="B3048" s="352"/>
      <c r="C3048" s="59"/>
      <c r="D3048" s="59"/>
      <c r="E3048" s="59"/>
      <c r="F3048" s="59"/>
      <c r="G3048" s="59"/>
      <c r="H3048" s="59"/>
      <c r="I3048" s="59"/>
      <c r="J3048" s="59"/>
      <c r="K3048" s="61"/>
      <c r="L3048" s="59"/>
      <c r="M3048" s="60"/>
      <c r="N3048" s="210" t="str">
        <f>IF(Tabela2[[#This Row],[Tipo]]="matriz",VLOOKUP(Tabela2[[#This Row],[N. de ordem]],Estatísticas!$A$66:$B$1048576,2,FALSE),"")</f>
        <v/>
      </c>
    </row>
    <row r="3049" spans="2:14" ht="15" hidden="1">
      <c r="B3049" s="352"/>
      <c r="C3049" s="59"/>
      <c r="D3049" s="59"/>
      <c r="E3049" s="59"/>
      <c r="F3049" s="59"/>
      <c r="G3049" s="59"/>
      <c r="H3049" s="59"/>
      <c r="I3049" s="59"/>
      <c r="J3049" s="59"/>
      <c r="K3049" s="61"/>
      <c r="L3049" s="59"/>
      <c r="M3049" s="60"/>
      <c r="N3049" s="210" t="str">
        <f>IF(Tabela2[[#This Row],[Tipo]]="matriz",VLOOKUP(Tabela2[[#This Row],[N. de ordem]],Estatísticas!$A$66:$B$1048576,2,FALSE),"")</f>
        <v/>
      </c>
    </row>
    <row r="3050" spans="2:14" ht="15" hidden="1">
      <c r="B3050" s="352"/>
      <c r="C3050" s="59"/>
      <c r="D3050" s="59"/>
      <c r="E3050" s="59"/>
      <c r="F3050" s="59"/>
      <c r="G3050" s="59"/>
      <c r="H3050" s="59"/>
      <c r="I3050" s="59"/>
      <c r="J3050" s="59"/>
      <c r="K3050" s="61"/>
      <c r="L3050" s="59"/>
      <c r="M3050" s="60"/>
      <c r="N3050" s="210" t="str">
        <f>IF(Tabela2[[#This Row],[Tipo]]="matriz",VLOOKUP(Tabela2[[#This Row],[N. de ordem]],Estatísticas!$A$66:$B$1048576,2,FALSE),"")</f>
        <v/>
      </c>
    </row>
    <row r="3051" spans="2:14" ht="15" hidden="1">
      <c r="B3051" s="352"/>
      <c r="C3051" s="59"/>
      <c r="D3051" s="59"/>
      <c r="E3051" s="59"/>
      <c r="F3051" s="59"/>
      <c r="G3051" s="59"/>
      <c r="H3051" s="59"/>
      <c r="I3051" s="59"/>
      <c r="J3051" s="59"/>
      <c r="K3051" s="61"/>
      <c r="L3051" s="59"/>
      <c r="M3051" s="60"/>
      <c r="N3051" s="210" t="str">
        <f>IF(Tabela2[[#This Row],[Tipo]]="matriz",VLOOKUP(Tabela2[[#This Row],[N. de ordem]],Estatísticas!$A$66:$B$1048576,2,FALSE),"")</f>
        <v/>
      </c>
    </row>
    <row r="3052" spans="2:14" ht="15" hidden="1">
      <c r="B3052" s="352"/>
      <c r="C3052" s="59"/>
      <c r="D3052" s="59"/>
      <c r="E3052" s="59"/>
      <c r="F3052" s="59"/>
      <c r="G3052" s="59"/>
      <c r="H3052" s="59"/>
      <c r="I3052" s="59"/>
      <c r="J3052" s="59"/>
      <c r="K3052" s="61"/>
      <c r="L3052" s="59"/>
      <c r="M3052" s="60"/>
      <c r="N3052" s="210" t="str">
        <f>IF(Tabela2[[#This Row],[Tipo]]="matriz",VLOOKUP(Tabela2[[#This Row],[N. de ordem]],Estatísticas!$A$66:$B$1048576,2,FALSE),"")</f>
        <v/>
      </c>
    </row>
    <row r="3053" spans="2:14" ht="15" hidden="1">
      <c r="B3053" s="352"/>
      <c r="C3053" s="59"/>
      <c r="D3053" s="59"/>
      <c r="E3053" s="59"/>
      <c r="F3053" s="59"/>
      <c r="G3053" s="59"/>
      <c r="H3053" s="59"/>
      <c r="I3053" s="59"/>
      <c r="J3053" s="59"/>
      <c r="K3053" s="61"/>
      <c r="L3053" s="59"/>
      <c r="M3053" s="60"/>
      <c r="N3053" s="210" t="str">
        <f>IF(Tabela2[[#This Row],[Tipo]]="matriz",VLOOKUP(Tabela2[[#This Row],[N. de ordem]],Estatísticas!$A$66:$B$1048576,2,FALSE),"")</f>
        <v/>
      </c>
    </row>
    <row r="3054" spans="2:14" ht="15" hidden="1">
      <c r="B3054" s="352"/>
      <c r="C3054" s="59"/>
      <c r="D3054" s="59"/>
      <c r="E3054" s="59"/>
      <c r="F3054" s="59"/>
      <c r="G3054" s="59"/>
      <c r="H3054" s="59"/>
      <c r="I3054" s="59"/>
      <c r="J3054" s="59"/>
      <c r="K3054" s="61"/>
      <c r="L3054" s="59"/>
      <c r="M3054" s="60"/>
      <c r="N3054" s="210" t="str">
        <f>IF(Tabela2[[#This Row],[Tipo]]="matriz",VLOOKUP(Tabela2[[#This Row],[N. de ordem]],Estatísticas!$A$66:$B$1048576,2,FALSE),"")</f>
        <v/>
      </c>
    </row>
    <row r="3055" spans="2:14" ht="15" hidden="1">
      <c r="B3055" s="352"/>
      <c r="C3055" s="59"/>
      <c r="D3055" s="59"/>
      <c r="E3055" s="59"/>
      <c r="F3055" s="59"/>
      <c r="G3055" s="59"/>
      <c r="H3055" s="59"/>
      <c r="I3055" s="59"/>
      <c r="J3055" s="59"/>
      <c r="K3055" s="61"/>
      <c r="L3055" s="59"/>
      <c r="M3055" s="60"/>
      <c r="N3055" s="210" t="str">
        <f>IF(Tabela2[[#This Row],[Tipo]]="matriz",VLOOKUP(Tabela2[[#This Row],[N. de ordem]],Estatísticas!$A$66:$B$1048576,2,FALSE),"")</f>
        <v/>
      </c>
    </row>
    <row r="3056" spans="2:14" ht="15" hidden="1">
      <c r="B3056" s="352"/>
      <c r="C3056" s="59"/>
      <c r="D3056" s="59"/>
      <c r="E3056" s="59"/>
      <c r="F3056" s="59"/>
      <c r="G3056" s="59"/>
      <c r="H3056" s="59"/>
      <c r="I3056" s="59"/>
      <c r="J3056" s="59"/>
      <c r="K3056" s="61"/>
      <c r="L3056" s="59"/>
      <c r="M3056" s="60"/>
      <c r="N3056" s="210" t="str">
        <f>IF(Tabela2[[#This Row],[Tipo]]="matriz",VLOOKUP(Tabela2[[#This Row],[N. de ordem]],Estatísticas!$A$66:$B$1048576,2,FALSE),"")</f>
        <v/>
      </c>
    </row>
    <row r="3057" spans="2:14" ht="15" hidden="1">
      <c r="B3057" s="352"/>
      <c r="C3057" s="59"/>
      <c r="D3057" s="59"/>
      <c r="E3057" s="59"/>
      <c r="F3057" s="59"/>
      <c r="G3057" s="59"/>
      <c r="H3057" s="59"/>
      <c r="I3057" s="59"/>
      <c r="J3057" s="59"/>
      <c r="K3057" s="61"/>
      <c r="L3057" s="59"/>
      <c r="M3057" s="60"/>
      <c r="N3057" s="210" t="str">
        <f>IF(Tabela2[[#This Row],[Tipo]]="matriz",VLOOKUP(Tabela2[[#This Row],[N. de ordem]],Estatísticas!$A$66:$B$1048576,2,FALSE),"")</f>
        <v/>
      </c>
    </row>
    <row r="3058" spans="2:14" ht="15" hidden="1">
      <c r="B3058" s="352"/>
      <c r="C3058" s="59"/>
      <c r="D3058" s="59"/>
      <c r="E3058" s="59"/>
      <c r="F3058" s="59"/>
      <c r="G3058" s="59"/>
      <c r="H3058" s="59"/>
      <c r="I3058" s="59"/>
      <c r="J3058" s="59"/>
      <c r="K3058" s="61"/>
      <c r="L3058" s="59"/>
      <c r="M3058" s="60"/>
      <c r="N3058" s="210" t="str">
        <f>IF(Tabela2[[#This Row],[Tipo]]="matriz",VLOOKUP(Tabela2[[#This Row],[N. de ordem]],Estatísticas!$A$66:$B$1048576,2,FALSE),"")</f>
        <v/>
      </c>
    </row>
    <row r="3059" spans="2:14" ht="15" hidden="1">
      <c r="B3059" s="352"/>
      <c r="C3059" s="59"/>
      <c r="D3059" s="59"/>
      <c r="E3059" s="59"/>
      <c r="F3059" s="59"/>
      <c r="G3059" s="59"/>
      <c r="H3059" s="59"/>
      <c r="I3059" s="59"/>
      <c r="J3059" s="59"/>
      <c r="K3059" s="61"/>
      <c r="L3059" s="59"/>
      <c r="M3059" s="60"/>
      <c r="N3059" s="210" t="str">
        <f>IF(Tabela2[[#This Row],[Tipo]]="matriz",VLOOKUP(Tabela2[[#This Row],[N. de ordem]],Estatísticas!$A$66:$B$1048576,2,FALSE),"")</f>
        <v/>
      </c>
    </row>
    <row r="3060" spans="2:14" ht="15" hidden="1">
      <c r="B3060" s="352"/>
      <c r="C3060" s="59"/>
      <c r="D3060" s="59"/>
      <c r="E3060" s="59"/>
      <c r="F3060" s="59"/>
      <c r="G3060" s="59"/>
      <c r="H3060" s="59"/>
      <c r="I3060" s="59"/>
      <c r="J3060" s="59"/>
      <c r="K3060" s="61"/>
      <c r="L3060" s="59"/>
      <c r="M3060" s="60"/>
      <c r="N3060" s="210" t="str">
        <f>IF(Tabela2[[#This Row],[Tipo]]="matriz",VLOOKUP(Tabela2[[#This Row],[N. de ordem]],Estatísticas!$A$66:$B$1048576,2,FALSE),"")</f>
        <v/>
      </c>
    </row>
    <row r="3061" spans="2:14" ht="15" hidden="1">
      <c r="B3061" s="352"/>
      <c r="C3061" s="59"/>
      <c r="D3061" s="59"/>
      <c r="E3061" s="59"/>
      <c r="F3061" s="59"/>
      <c r="G3061" s="59"/>
      <c r="H3061" s="59"/>
      <c r="I3061" s="59"/>
      <c r="J3061" s="59"/>
      <c r="K3061" s="61"/>
      <c r="L3061" s="59"/>
      <c r="M3061" s="60"/>
      <c r="N3061" s="210" t="str">
        <f>IF(Tabela2[[#This Row],[Tipo]]="matriz",VLOOKUP(Tabela2[[#This Row],[N. de ordem]],Estatísticas!$A$66:$B$1048576,2,FALSE),"")</f>
        <v/>
      </c>
    </row>
    <row r="3062" spans="2:14" ht="15" hidden="1">
      <c r="B3062" s="352"/>
      <c r="C3062" s="59"/>
      <c r="D3062" s="59"/>
      <c r="E3062" s="59"/>
      <c r="F3062" s="59"/>
      <c r="G3062" s="59"/>
      <c r="H3062" s="59"/>
      <c r="I3062" s="59"/>
      <c r="J3062" s="59"/>
      <c r="K3062" s="61"/>
      <c r="L3062" s="59"/>
      <c r="M3062" s="60"/>
      <c r="N3062" s="210" t="str">
        <f>IF(Tabela2[[#This Row],[Tipo]]="matriz",VLOOKUP(Tabela2[[#This Row],[N. de ordem]],Estatísticas!$A$66:$B$1048576,2,FALSE),"")</f>
        <v/>
      </c>
    </row>
    <row r="3063" spans="2:14" ht="15" hidden="1">
      <c r="B3063" s="352"/>
      <c r="C3063" s="59"/>
      <c r="D3063" s="59"/>
      <c r="E3063" s="59"/>
      <c r="F3063" s="59"/>
      <c r="G3063" s="59"/>
      <c r="H3063" s="59"/>
      <c r="I3063" s="59"/>
      <c r="J3063" s="59"/>
      <c r="K3063" s="61"/>
      <c r="L3063" s="59"/>
      <c r="M3063" s="60"/>
      <c r="N3063" s="210" t="str">
        <f>IF(Tabela2[[#This Row],[Tipo]]="matriz",VLOOKUP(Tabela2[[#This Row],[N. de ordem]],Estatísticas!$A$66:$B$1048576,2,FALSE),"")</f>
        <v/>
      </c>
    </row>
    <row r="3064" spans="2:14" ht="15" hidden="1">
      <c r="B3064" s="352"/>
      <c r="C3064" s="59"/>
      <c r="D3064" s="59"/>
      <c r="E3064" s="59"/>
      <c r="F3064" s="59"/>
      <c r="G3064" s="59"/>
      <c r="H3064" s="59"/>
      <c r="I3064" s="59"/>
      <c r="J3064" s="59"/>
      <c r="K3064" s="61"/>
      <c r="L3064" s="59"/>
      <c r="M3064" s="60"/>
      <c r="N3064" s="210" t="str">
        <f>IF(Tabela2[[#This Row],[Tipo]]="matriz",VLOOKUP(Tabela2[[#This Row],[N. de ordem]],Estatísticas!$A$66:$B$1048576,2,FALSE),"")</f>
        <v/>
      </c>
    </row>
    <row r="3065" spans="2:14" ht="15" hidden="1">
      <c r="B3065" s="352"/>
      <c r="C3065" s="59"/>
      <c r="D3065" s="59"/>
      <c r="E3065" s="59"/>
      <c r="F3065" s="59"/>
      <c r="G3065" s="59"/>
      <c r="H3065" s="59"/>
      <c r="I3065" s="59"/>
      <c r="J3065" s="59"/>
      <c r="K3065" s="61"/>
      <c r="L3065" s="59"/>
      <c r="M3065" s="60"/>
      <c r="N3065" s="210" t="str">
        <f>IF(Tabela2[[#This Row],[Tipo]]="matriz",VLOOKUP(Tabela2[[#This Row],[N. de ordem]],Estatísticas!$A$66:$B$1048576,2,FALSE),"")</f>
        <v/>
      </c>
    </row>
    <row r="3066" spans="2:14" ht="15" hidden="1">
      <c r="B3066" s="352"/>
      <c r="C3066" s="59"/>
      <c r="D3066" s="59"/>
      <c r="E3066" s="59"/>
      <c r="F3066" s="59"/>
      <c r="G3066" s="59"/>
      <c r="H3066" s="59"/>
      <c r="I3066" s="59"/>
      <c r="J3066" s="59"/>
      <c r="K3066" s="61"/>
      <c r="L3066" s="59"/>
      <c r="M3066" s="60"/>
      <c r="N3066" s="210" t="str">
        <f>IF(Tabela2[[#This Row],[Tipo]]="matriz",VLOOKUP(Tabela2[[#This Row],[N. de ordem]],Estatísticas!$A$66:$B$1048576,2,FALSE),"")</f>
        <v/>
      </c>
    </row>
    <row r="3067" spans="2:14" ht="15" hidden="1">
      <c r="B3067" s="352"/>
      <c r="C3067" s="59"/>
      <c r="D3067" s="59"/>
      <c r="E3067" s="59"/>
      <c r="F3067" s="59"/>
      <c r="G3067" s="59"/>
      <c r="H3067" s="59"/>
      <c r="I3067" s="59"/>
      <c r="J3067" s="59"/>
      <c r="K3067" s="61"/>
      <c r="L3067" s="59"/>
      <c r="M3067" s="60"/>
      <c r="N3067" s="210" t="str">
        <f>IF(Tabela2[[#This Row],[Tipo]]="matriz",VLOOKUP(Tabela2[[#This Row],[N. de ordem]],Estatísticas!$A$66:$B$1048576,2,FALSE),"")</f>
        <v/>
      </c>
    </row>
    <row r="3068" spans="2:14" ht="15" hidden="1">
      <c r="B3068" s="352"/>
      <c r="C3068" s="59"/>
      <c r="D3068" s="59"/>
      <c r="E3068" s="59"/>
      <c r="F3068" s="59"/>
      <c r="G3068" s="59"/>
      <c r="H3068" s="59"/>
      <c r="I3068" s="59"/>
      <c r="J3068" s="59"/>
      <c r="K3068" s="61"/>
      <c r="L3068" s="59"/>
      <c r="M3068" s="60"/>
      <c r="N3068" s="210" t="str">
        <f>IF(Tabela2[[#This Row],[Tipo]]="matriz",VLOOKUP(Tabela2[[#This Row],[N. de ordem]],Estatísticas!$A$66:$B$1048576,2,FALSE),"")</f>
        <v/>
      </c>
    </row>
    <row r="3069" spans="2:14" ht="15" hidden="1">
      <c r="B3069" s="352"/>
      <c r="C3069" s="59"/>
      <c r="D3069" s="59"/>
      <c r="E3069" s="59"/>
      <c r="F3069" s="59"/>
      <c r="G3069" s="59"/>
      <c r="H3069" s="59"/>
      <c r="I3069" s="59"/>
      <c r="J3069" s="59"/>
      <c r="K3069" s="61"/>
      <c r="L3069" s="59"/>
      <c r="M3069" s="60"/>
      <c r="N3069" s="210" t="str">
        <f>IF(Tabela2[[#This Row],[Tipo]]="matriz",VLOOKUP(Tabela2[[#This Row],[N. de ordem]],Estatísticas!$A$66:$B$1048576,2,FALSE),"")</f>
        <v/>
      </c>
    </row>
    <row r="3070" spans="2:14" ht="15" hidden="1">
      <c r="B3070" s="352"/>
      <c r="C3070" s="59"/>
      <c r="D3070" s="59"/>
      <c r="E3070" s="59"/>
      <c r="F3070" s="59"/>
      <c r="G3070" s="59"/>
      <c r="H3070" s="59"/>
      <c r="I3070" s="59"/>
      <c r="J3070" s="59"/>
      <c r="K3070" s="61"/>
      <c r="L3070" s="59"/>
      <c r="M3070" s="60"/>
      <c r="N3070" s="210" t="str">
        <f>IF(Tabela2[[#This Row],[Tipo]]="matriz",VLOOKUP(Tabela2[[#This Row],[N. de ordem]],Estatísticas!$A$66:$B$1048576,2,FALSE),"")</f>
        <v/>
      </c>
    </row>
    <row r="3071" spans="2:14" ht="15" hidden="1">
      <c r="B3071" s="352"/>
      <c r="C3071" s="59"/>
      <c r="D3071" s="59"/>
      <c r="E3071" s="59"/>
      <c r="F3071" s="59"/>
      <c r="G3071" s="59"/>
      <c r="H3071" s="59"/>
      <c r="I3071" s="59"/>
      <c r="J3071" s="59"/>
      <c r="K3071" s="61"/>
      <c r="L3071" s="59"/>
      <c r="M3071" s="60"/>
      <c r="N3071" s="210" t="str">
        <f>IF(Tabela2[[#This Row],[Tipo]]="matriz",VLOOKUP(Tabela2[[#This Row],[N. de ordem]],Estatísticas!$A$66:$B$1048576,2,FALSE),"")</f>
        <v/>
      </c>
    </row>
    <row r="3072" spans="2:14" ht="15" hidden="1">
      <c r="B3072" s="352"/>
      <c r="C3072" s="59"/>
      <c r="D3072" s="59"/>
      <c r="E3072" s="59"/>
      <c r="F3072" s="59"/>
      <c r="G3072" s="59"/>
      <c r="H3072" s="59"/>
      <c r="I3072" s="59"/>
      <c r="J3072" s="59"/>
      <c r="K3072" s="61"/>
      <c r="L3072" s="59"/>
      <c r="M3072" s="60"/>
      <c r="N3072" s="210" t="str">
        <f>IF(Tabela2[[#This Row],[Tipo]]="matriz",VLOOKUP(Tabela2[[#This Row],[N. de ordem]],Estatísticas!$A$66:$B$1048576,2,FALSE),"")</f>
        <v/>
      </c>
    </row>
    <row r="3073" spans="2:14" ht="15" hidden="1">
      <c r="B3073" s="352"/>
      <c r="C3073" s="59"/>
      <c r="D3073" s="59"/>
      <c r="E3073" s="59"/>
      <c r="F3073" s="59"/>
      <c r="G3073" s="59"/>
      <c r="H3073" s="59"/>
      <c r="I3073" s="59"/>
      <c r="J3073" s="59"/>
      <c r="K3073" s="61"/>
      <c r="L3073" s="59"/>
      <c r="M3073" s="60"/>
      <c r="N3073" s="210" t="str">
        <f>IF(Tabela2[[#This Row],[Tipo]]="matriz",VLOOKUP(Tabela2[[#This Row],[N. de ordem]],Estatísticas!$A$66:$B$1048576,2,FALSE),"")</f>
        <v/>
      </c>
    </row>
    <row r="3074" spans="2:14" ht="15" hidden="1">
      <c r="B3074" s="352"/>
      <c r="C3074" s="59"/>
      <c r="D3074" s="59"/>
      <c r="E3074" s="59"/>
      <c r="F3074" s="59"/>
      <c r="G3074" s="59"/>
      <c r="H3074" s="59"/>
      <c r="I3074" s="59"/>
      <c r="J3074" s="59"/>
      <c r="K3074" s="61"/>
      <c r="L3074" s="59"/>
      <c r="M3074" s="60"/>
      <c r="N3074" s="210" t="str">
        <f>IF(Tabela2[[#This Row],[Tipo]]="matriz",VLOOKUP(Tabela2[[#This Row],[N. de ordem]],Estatísticas!$A$66:$B$1048576,2,FALSE),"")</f>
        <v/>
      </c>
    </row>
    <row r="3075" spans="2:14" ht="15" hidden="1">
      <c r="B3075" s="352"/>
      <c r="C3075" s="59"/>
      <c r="D3075" s="59"/>
      <c r="E3075" s="59"/>
      <c r="F3075" s="59"/>
      <c r="G3075" s="59"/>
      <c r="H3075" s="59"/>
      <c r="I3075" s="59"/>
      <c r="J3075" s="59"/>
      <c r="K3075" s="61"/>
      <c r="L3075" s="59"/>
      <c r="M3075" s="60"/>
      <c r="N3075" s="210" t="str">
        <f>IF(Tabela2[[#This Row],[Tipo]]="matriz",VLOOKUP(Tabela2[[#This Row],[N. de ordem]],Estatísticas!$A$66:$B$1048576,2,FALSE),"")</f>
        <v/>
      </c>
    </row>
    <row r="3076" spans="2:14" ht="15" hidden="1">
      <c r="B3076" s="352"/>
      <c r="C3076" s="59"/>
      <c r="D3076" s="59"/>
      <c r="E3076" s="59"/>
      <c r="F3076" s="59"/>
      <c r="G3076" s="59"/>
      <c r="H3076" s="59"/>
      <c r="I3076" s="59"/>
      <c r="J3076" s="59"/>
      <c r="K3076" s="61"/>
      <c r="L3076" s="59"/>
      <c r="M3076" s="60"/>
      <c r="N3076" s="210" t="str">
        <f>IF(Tabela2[[#This Row],[Tipo]]="matriz",VLOOKUP(Tabela2[[#This Row],[N. de ordem]],Estatísticas!$A$66:$B$1048576,2,FALSE),"")</f>
        <v/>
      </c>
    </row>
    <row r="3077" spans="2:14" ht="15" hidden="1">
      <c r="B3077" s="352"/>
      <c r="C3077" s="59"/>
      <c r="D3077" s="59"/>
      <c r="E3077" s="59"/>
      <c r="F3077" s="59"/>
      <c r="G3077" s="59"/>
      <c r="H3077" s="59"/>
      <c r="I3077" s="59"/>
      <c r="J3077" s="59"/>
      <c r="K3077" s="61"/>
      <c r="L3077" s="59"/>
      <c r="M3077" s="60"/>
      <c r="N3077" s="210" t="str">
        <f>IF(Tabela2[[#This Row],[Tipo]]="matriz",VLOOKUP(Tabela2[[#This Row],[N. de ordem]],Estatísticas!$A$66:$B$1048576,2,FALSE),"")</f>
        <v/>
      </c>
    </row>
    <row r="3078" spans="2:14" ht="15" hidden="1">
      <c r="B3078" s="352"/>
      <c r="C3078" s="59"/>
      <c r="D3078" s="59"/>
      <c r="E3078" s="59"/>
      <c r="F3078" s="59"/>
      <c r="G3078" s="59"/>
      <c r="H3078" s="59"/>
      <c r="I3078" s="59"/>
      <c r="J3078" s="59"/>
      <c r="K3078" s="61"/>
      <c r="L3078" s="59"/>
      <c r="M3078" s="60"/>
      <c r="N3078" s="210" t="str">
        <f>IF(Tabela2[[#This Row],[Tipo]]="matriz",VLOOKUP(Tabela2[[#This Row],[N. de ordem]],Estatísticas!$A$66:$B$1048576,2,FALSE),"")</f>
        <v/>
      </c>
    </row>
    <row r="3079" spans="2:14" ht="15" hidden="1">
      <c r="B3079" s="352"/>
      <c r="C3079" s="59"/>
      <c r="D3079" s="59"/>
      <c r="E3079" s="59"/>
      <c r="F3079" s="59"/>
      <c r="G3079" s="59"/>
      <c r="H3079" s="59"/>
      <c r="I3079" s="59"/>
      <c r="J3079" s="59"/>
      <c r="K3079" s="61"/>
      <c r="L3079" s="59"/>
      <c r="M3079" s="60"/>
      <c r="N3079" s="210" t="str">
        <f>IF(Tabela2[[#This Row],[Tipo]]="matriz",VLOOKUP(Tabela2[[#This Row],[N. de ordem]],Estatísticas!$A$66:$B$1048576,2,FALSE),"")</f>
        <v/>
      </c>
    </row>
    <row r="3080" spans="2:14" ht="15" hidden="1">
      <c r="B3080" s="352"/>
      <c r="C3080" s="59"/>
      <c r="D3080" s="59"/>
      <c r="E3080" s="59"/>
      <c r="F3080" s="59"/>
      <c r="G3080" s="59"/>
      <c r="H3080" s="59"/>
      <c r="I3080" s="59"/>
      <c r="J3080" s="59"/>
      <c r="K3080" s="61"/>
      <c r="L3080" s="59"/>
      <c r="M3080" s="60"/>
      <c r="N3080" s="210" t="str">
        <f>IF(Tabela2[[#This Row],[Tipo]]="matriz",VLOOKUP(Tabela2[[#This Row],[N. de ordem]],Estatísticas!$A$66:$B$1048576,2,FALSE),"")</f>
        <v/>
      </c>
    </row>
    <row r="3081" spans="2:14" ht="15" hidden="1">
      <c r="B3081" s="352"/>
      <c r="C3081" s="59"/>
      <c r="D3081" s="59"/>
      <c r="E3081" s="59"/>
      <c r="F3081" s="59"/>
      <c r="G3081" s="59"/>
      <c r="H3081" s="59"/>
      <c r="I3081" s="59"/>
      <c r="J3081" s="59"/>
      <c r="K3081" s="61"/>
      <c r="L3081" s="59"/>
      <c r="M3081" s="60"/>
      <c r="N3081" s="210" t="str">
        <f>IF(Tabela2[[#This Row],[Tipo]]="matriz",VLOOKUP(Tabela2[[#This Row],[N. de ordem]],Estatísticas!$A$66:$B$1048576,2,FALSE),"")</f>
        <v/>
      </c>
    </row>
    <row r="3082" spans="2:14" ht="15" hidden="1">
      <c r="B3082" s="352"/>
      <c r="C3082" s="59"/>
      <c r="D3082" s="59"/>
      <c r="E3082" s="59"/>
      <c r="F3082" s="59"/>
      <c r="G3082" s="59"/>
      <c r="H3082" s="59"/>
      <c r="I3082" s="59"/>
      <c r="J3082" s="59"/>
      <c r="K3082" s="61"/>
      <c r="L3082" s="59"/>
      <c r="M3082" s="60"/>
      <c r="N3082" s="210" t="str">
        <f>IF(Tabela2[[#This Row],[Tipo]]="matriz",VLOOKUP(Tabela2[[#This Row],[N. de ordem]],Estatísticas!$A$66:$B$1048576,2,FALSE),"")</f>
        <v/>
      </c>
    </row>
    <row r="3083" spans="2:14" ht="15" hidden="1">
      <c r="B3083" s="352"/>
      <c r="C3083" s="59"/>
      <c r="D3083" s="59"/>
      <c r="E3083" s="59"/>
      <c r="F3083" s="59"/>
      <c r="G3083" s="59"/>
      <c r="H3083" s="59"/>
      <c r="I3083" s="59"/>
      <c r="J3083" s="59"/>
      <c r="K3083" s="61"/>
      <c r="L3083" s="59"/>
      <c r="M3083" s="60"/>
      <c r="N3083" s="210" t="str">
        <f>IF(Tabela2[[#This Row],[Tipo]]="matriz",VLOOKUP(Tabela2[[#This Row],[N. de ordem]],Estatísticas!$A$66:$B$1048576,2,FALSE),"")</f>
        <v/>
      </c>
    </row>
    <row r="3084" spans="2:14" ht="15" hidden="1">
      <c r="B3084" s="352"/>
      <c r="C3084" s="59"/>
      <c r="D3084" s="59"/>
      <c r="E3084" s="59"/>
      <c r="F3084" s="59"/>
      <c r="G3084" s="59"/>
      <c r="H3084" s="59"/>
      <c r="I3084" s="59"/>
      <c r="J3084" s="59"/>
      <c r="K3084" s="61"/>
      <c r="L3084" s="59"/>
      <c r="M3084" s="60"/>
      <c r="N3084" s="210" t="str">
        <f>IF(Tabela2[[#This Row],[Tipo]]="matriz",VLOOKUP(Tabela2[[#This Row],[N. de ordem]],Estatísticas!$A$66:$B$1048576,2,FALSE),"")</f>
        <v/>
      </c>
    </row>
    <row r="3085" spans="2:14" ht="15" hidden="1">
      <c r="B3085" s="352"/>
      <c r="C3085" s="59"/>
      <c r="D3085" s="59"/>
      <c r="E3085" s="59"/>
      <c r="F3085" s="59"/>
      <c r="G3085" s="59"/>
      <c r="H3085" s="59"/>
      <c r="I3085" s="59"/>
      <c r="J3085" s="59"/>
      <c r="K3085" s="61"/>
      <c r="L3085" s="59"/>
      <c r="M3085" s="60"/>
      <c r="N3085" s="210" t="str">
        <f>IF(Tabela2[[#This Row],[Tipo]]="matriz",VLOOKUP(Tabela2[[#This Row],[N. de ordem]],Estatísticas!$A$66:$B$1048576,2,FALSE),"")</f>
        <v/>
      </c>
    </row>
    <row r="3086" spans="2:14" ht="15" hidden="1">
      <c r="B3086" s="352"/>
      <c r="C3086" s="59"/>
      <c r="D3086" s="59"/>
      <c r="E3086" s="59"/>
      <c r="F3086" s="59"/>
      <c r="G3086" s="59"/>
      <c r="H3086" s="59"/>
      <c r="I3086" s="59"/>
      <c r="J3086" s="59"/>
      <c r="K3086" s="61"/>
      <c r="L3086" s="59"/>
      <c r="M3086" s="60"/>
      <c r="N3086" s="210" t="str">
        <f>IF(Tabela2[[#This Row],[Tipo]]="matriz",VLOOKUP(Tabela2[[#This Row],[N. de ordem]],Estatísticas!$A$66:$B$1048576,2,FALSE),"")</f>
        <v/>
      </c>
    </row>
    <row r="3087" spans="2:14" ht="15" hidden="1">
      <c r="B3087" s="352"/>
      <c r="C3087" s="59"/>
      <c r="D3087" s="59"/>
      <c r="E3087" s="59"/>
      <c r="F3087" s="59"/>
      <c r="G3087" s="59"/>
      <c r="H3087" s="59"/>
      <c r="I3087" s="59"/>
      <c r="J3087" s="59"/>
      <c r="K3087" s="61"/>
      <c r="L3087" s="59"/>
      <c r="M3087" s="60"/>
      <c r="N3087" s="210" t="str">
        <f>IF(Tabela2[[#This Row],[Tipo]]="matriz",VLOOKUP(Tabela2[[#This Row],[N. de ordem]],Estatísticas!$A$66:$B$1048576,2,FALSE),"")</f>
        <v/>
      </c>
    </row>
    <row r="3088" spans="2:14" ht="15" hidden="1">
      <c r="B3088" s="352"/>
      <c r="C3088" s="59"/>
      <c r="D3088" s="59"/>
      <c r="E3088" s="59"/>
      <c r="F3088" s="59"/>
      <c r="G3088" s="59"/>
      <c r="H3088" s="59"/>
      <c r="I3088" s="59"/>
      <c r="J3088" s="59"/>
      <c r="K3088" s="61"/>
      <c r="L3088" s="59"/>
      <c r="M3088" s="60"/>
      <c r="N3088" s="210" t="str">
        <f>IF(Tabela2[[#This Row],[Tipo]]="matriz",VLOOKUP(Tabela2[[#This Row],[N. de ordem]],Estatísticas!$A$66:$B$1048576,2,FALSE),"")</f>
        <v/>
      </c>
    </row>
    <row r="3089" spans="2:14" ht="15" hidden="1">
      <c r="B3089" s="352"/>
      <c r="C3089" s="59"/>
      <c r="D3089" s="59"/>
      <c r="E3089" s="59"/>
      <c r="F3089" s="59"/>
      <c r="G3089" s="59"/>
      <c r="H3089" s="59"/>
      <c r="I3089" s="59"/>
      <c r="J3089" s="59"/>
      <c r="K3089" s="61"/>
      <c r="L3089" s="59"/>
      <c r="M3089" s="60"/>
      <c r="N3089" s="210" t="str">
        <f>IF(Tabela2[[#This Row],[Tipo]]="matriz",VLOOKUP(Tabela2[[#This Row],[N. de ordem]],Estatísticas!$A$66:$B$1048576,2,FALSE),"")</f>
        <v/>
      </c>
    </row>
    <row r="3090" spans="2:14" ht="15" hidden="1">
      <c r="B3090" s="352"/>
      <c r="C3090" s="59"/>
      <c r="D3090" s="59"/>
      <c r="E3090" s="59"/>
      <c r="F3090" s="59"/>
      <c r="G3090" s="59"/>
      <c r="H3090" s="59"/>
      <c r="I3090" s="59"/>
      <c r="J3090" s="59"/>
      <c r="K3090" s="61"/>
      <c r="L3090" s="59"/>
      <c r="M3090" s="60"/>
      <c r="N3090" s="210" t="str">
        <f>IF(Tabela2[[#This Row],[Tipo]]="matriz",VLOOKUP(Tabela2[[#This Row],[N. de ordem]],Estatísticas!$A$66:$B$1048576,2,FALSE),"")</f>
        <v/>
      </c>
    </row>
    <row r="3091" spans="2:14" ht="15" hidden="1">
      <c r="B3091" s="352"/>
      <c r="C3091" s="59"/>
      <c r="D3091" s="59"/>
      <c r="E3091" s="59"/>
      <c r="F3091" s="59"/>
      <c r="G3091" s="59"/>
      <c r="H3091" s="59"/>
      <c r="I3091" s="59"/>
      <c r="J3091" s="59"/>
      <c r="K3091" s="61"/>
      <c r="L3091" s="59"/>
      <c r="M3091" s="60"/>
      <c r="N3091" s="210" t="str">
        <f>IF(Tabela2[[#This Row],[Tipo]]="matriz",VLOOKUP(Tabela2[[#This Row],[N. de ordem]],Estatísticas!$A$66:$B$1048576,2,FALSE),"")</f>
        <v/>
      </c>
    </row>
    <row r="3092" spans="2:14" ht="15" hidden="1">
      <c r="B3092" s="352"/>
      <c r="C3092" s="59"/>
      <c r="D3092" s="59"/>
      <c r="E3092" s="59"/>
      <c r="F3092" s="59"/>
      <c r="G3092" s="59"/>
      <c r="H3092" s="59"/>
      <c r="I3092" s="59"/>
      <c r="J3092" s="59"/>
      <c r="K3092" s="61"/>
      <c r="L3092" s="59"/>
      <c r="M3092" s="60"/>
      <c r="N3092" s="210" t="str">
        <f>IF(Tabela2[[#This Row],[Tipo]]="matriz",VLOOKUP(Tabela2[[#This Row],[N. de ordem]],Estatísticas!$A$66:$B$1048576,2,FALSE),"")</f>
        <v/>
      </c>
    </row>
    <row r="3093" spans="2:14" ht="15" hidden="1">
      <c r="B3093" s="352"/>
      <c r="C3093" s="59"/>
      <c r="D3093" s="59"/>
      <c r="E3093" s="59"/>
      <c r="F3093" s="59"/>
      <c r="G3093" s="59"/>
      <c r="H3093" s="59"/>
      <c r="I3093" s="59"/>
      <c r="J3093" s="59"/>
      <c r="K3093" s="61"/>
      <c r="L3093" s="59"/>
      <c r="M3093" s="60"/>
      <c r="N3093" s="210" t="str">
        <f>IF(Tabela2[[#This Row],[Tipo]]="matriz",VLOOKUP(Tabela2[[#This Row],[N. de ordem]],Estatísticas!$A$66:$B$1048576,2,FALSE),"")</f>
        <v/>
      </c>
    </row>
    <row r="3094" spans="2:14" ht="15" hidden="1">
      <c r="B3094" s="352"/>
      <c r="C3094" s="59"/>
      <c r="D3094" s="59"/>
      <c r="E3094" s="59"/>
      <c r="F3094" s="59"/>
      <c r="G3094" s="59"/>
      <c r="H3094" s="59"/>
      <c r="I3094" s="59"/>
      <c r="J3094" s="59"/>
      <c r="K3094" s="61"/>
      <c r="L3094" s="59"/>
      <c r="M3094" s="60"/>
      <c r="N3094" s="210" t="str">
        <f>IF(Tabela2[[#This Row],[Tipo]]="matriz",VLOOKUP(Tabela2[[#This Row],[N. de ordem]],Estatísticas!$A$66:$B$1048576,2,FALSE),"")</f>
        <v/>
      </c>
    </row>
    <row r="3095" spans="2:14" ht="15" hidden="1">
      <c r="B3095" s="352"/>
      <c r="C3095" s="59"/>
      <c r="D3095" s="59"/>
      <c r="E3095" s="59"/>
      <c r="F3095" s="59"/>
      <c r="G3095" s="59"/>
      <c r="H3095" s="59"/>
      <c r="I3095" s="59"/>
      <c r="J3095" s="59"/>
      <c r="K3095" s="61"/>
      <c r="L3095" s="59"/>
      <c r="M3095" s="60"/>
      <c r="N3095" s="210" t="str">
        <f>IF(Tabela2[[#This Row],[Tipo]]="matriz",VLOOKUP(Tabela2[[#This Row],[N. de ordem]],Estatísticas!$A$66:$B$1048576,2,FALSE),"")</f>
        <v/>
      </c>
    </row>
    <row r="3096" spans="2:14" ht="15" hidden="1">
      <c r="B3096" s="352"/>
      <c r="C3096" s="59"/>
      <c r="D3096" s="59"/>
      <c r="E3096" s="59"/>
      <c r="F3096" s="59"/>
      <c r="G3096" s="59"/>
      <c r="H3096" s="59"/>
      <c r="I3096" s="59"/>
      <c r="J3096" s="59"/>
      <c r="K3096" s="61"/>
      <c r="L3096" s="59"/>
      <c r="M3096" s="60"/>
      <c r="N3096" s="210" t="str">
        <f>IF(Tabela2[[#This Row],[Tipo]]="matriz",VLOOKUP(Tabela2[[#This Row],[N. de ordem]],Estatísticas!$A$66:$B$1048576,2,FALSE),"")</f>
        <v/>
      </c>
    </row>
    <row r="3097" spans="2:14" ht="15" hidden="1">
      <c r="B3097" s="352"/>
      <c r="C3097" s="59"/>
      <c r="D3097" s="59"/>
      <c r="E3097" s="59"/>
      <c r="F3097" s="59"/>
      <c r="G3097" s="59"/>
      <c r="H3097" s="59"/>
      <c r="I3097" s="59"/>
      <c r="J3097" s="59"/>
      <c r="K3097" s="61"/>
      <c r="L3097" s="59"/>
      <c r="M3097" s="60"/>
      <c r="N3097" s="210" t="str">
        <f>IF(Tabela2[[#This Row],[Tipo]]="matriz",VLOOKUP(Tabela2[[#This Row],[N. de ordem]],Estatísticas!$A$66:$B$1048576,2,FALSE),"")</f>
        <v/>
      </c>
    </row>
    <row r="3098" spans="2:14" ht="15" hidden="1">
      <c r="B3098" s="352"/>
      <c r="C3098" s="59"/>
      <c r="D3098" s="59"/>
      <c r="E3098" s="59"/>
      <c r="F3098" s="59"/>
      <c r="G3098" s="59"/>
      <c r="H3098" s="59"/>
      <c r="I3098" s="59"/>
      <c r="J3098" s="59"/>
      <c r="K3098" s="61"/>
      <c r="L3098" s="59"/>
      <c r="M3098" s="60"/>
      <c r="N3098" s="210" t="str">
        <f>IF(Tabela2[[#This Row],[Tipo]]="matriz",VLOOKUP(Tabela2[[#This Row],[N. de ordem]],Estatísticas!$A$66:$B$1048576,2,FALSE),"")</f>
        <v/>
      </c>
    </row>
    <row r="3099" spans="2:14" ht="15" hidden="1">
      <c r="B3099" s="352"/>
      <c r="C3099" s="59"/>
      <c r="D3099" s="59"/>
      <c r="E3099" s="59"/>
      <c r="F3099" s="59"/>
      <c r="G3099" s="59"/>
      <c r="H3099" s="59"/>
      <c r="I3099" s="59"/>
      <c r="J3099" s="59"/>
      <c r="K3099" s="61"/>
      <c r="L3099" s="59"/>
      <c r="M3099" s="60"/>
      <c r="N3099" s="210" t="str">
        <f>IF(Tabela2[[#This Row],[Tipo]]="matriz",VLOOKUP(Tabela2[[#This Row],[N. de ordem]],Estatísticas!$A$66:$B$1048576,2,FALSE),"")</f>
        <v/>
      </c>
    </row>
    <row r="3100" spans="2:14" ht="15" hidden="1">
      <c r="B3100" s="352"/>
      <c r="C3100" s="59"/>
      <c r="D3100" s="59"/>
      <c r="E3100" s="59"/>
      <c r="F3100" s="59"/>
      <c r="G3100" s="59"/>
      <c r="H3100" s="59"/>
      <c r="I3100" s="59"/>
      <c r="J3100" s="59"/>
      <c r="K3100" s="61"/>
      <c r="L3100" s="59"/>
      <c r="M3100" s="60"/>
      <c r="N3100" s="210" t="str">
        <f>IF(Tabela2[[#This Row],[Tipo]]="matriz",VLOOKUP(Tabela2[[#This Row],[N. de ordem]],Estatísticas!$A$66:$B$1048576,2,FALSE),"")</f>
        <v/>
      </c>
    </row>
    <row r="3101" spans="2:14" ht="15" hidden="1">
      <c r="B3101" s="352"/>
      <c r="C3101" s="59"/>
      <c r="D3101" s="59"/>
      <c r="E3101" s="59"/>
      <c r="F3101" s="59"/>
      <c r="G3101" s="59"/>
      <c r="H3101" s="59"/>
      <c r="I3101" s="59"/>
      <c r="J3101" s="59"/>
      <c r="K3101" s="61"/>
      <c r="L3101" s="59"/>
      <c r="M3101" s="60"/>
      <c r="N3101" s="210" t="str">
        <f>IF(Tabela2[[#This Row],[Tipo]]="matriz",VLOOKUP(Tabela2[[#This Row],[N. de ordem]],Estatísticas!$A$66:$B$1048576,2,FALSE),"")</f>
        <v/>
      </c>
    </row>
    <row r="3102" spans="2:14" ht="15" hidden="1">
      <c r="B3102" s="352"/>
      <c r="C3102" s="59"/>
      <c r="D3102" s="59"/>
      <c r="E3102" s="59"/>
      <c r="F3102" s="59"/>
      <c r="G3102" s="59"/>
      <c r="H3102" s="59"/>
      <c r="I3102" s="59"/>
      <c r="J3102" s="59"/>
      <c r="K3102" s="61"/>
      <c r="L3102" s="59"/>
      <c r="M3102" s="60"/>
      <c r="N3102" s="210" t="str">
        <f>IF(Tabela2[[#This Row],[Tipo]]="matriz",VLOOKUP(Tabela2[[#This Row],[N. de ordem]],Estatísticas!$A$66:$B$1048576,2,FALSE),"")</f>
        <v/>
      </c>
    </row>
    <row r="3103" spans="2:14" ht="15" hidden="1">
      <c r="B3103" s="352"/>
      <c r="C3103" s="59"/>
      <c r="D3103" s="59"/>
      <c r="E3103" s="59"/>
      <c r="F3103" s="59"/>
      <c r="G3103" s="59"/>
      <c r="H3103" s="59"/>
      <c r="I3103" s="59"/>
      <c r="J3103" s="59"/>
      <c r="K3103" s="61"/>
      <c r="L3103" s="59"/>
      <c r="M3103" s="60"/>
      <c r="N3103" s="210" t="str">
        <f>IF(Tabela2[[#This Row],[Tipo]]="matriz",VLOOKUP(Tabela2[[#This Row],[N. de ordem]],Estatísticas!$A$66:$B$1048576,2,FALSE),"")</f>
        <v/>
      </c>
    </row>
    <row r="3104" spans="2:14" ht="15" hidden="1">
      <c r="B3104" s="352"/>
      <c r="C3104" s="59"/>
      <c r="D3104" s="59"/>
      <c r="E3104" s="59"/>
      <c r="F3104" s="59"/>
      <c r="G3104" s="59"/>
      <c r="H3104" s="59"/>
      <c r="I3104" s="59"/>
      <c r="J3104" s="59"/>
      <c r="K3104" s="61"/>
      <c r="L3104" s="59"/>
      <c r="M3104" s="60"/>
      <c r="N3104" s="210" t="str">
        <f>IF(Tabela2[[#This Row],[Tipo]]="matriz",VLOOKUP(Tabela2[[#This Row],[N. de ordem]],Estatísticas!$A$66:$B$1048576,2,FALSE),"")</f>
        <v/>
      </c>
    </row>
    <row r="3105" spans="2:14" ht="15" hidden="1">
      <c r="B3105" s="352"/>
      <c r="C3105" s="59"/>
      <c r="D3105" s="59"/>
      <c r="E3105" s="59"/>
      <c r="F3105" s="59"/>
      <c r="G3105" s="59"/>
      <c r="H3105" s="59"/>
      <c r="I3105" s="59"/>
      <c r="J3105" s="59"/>
      <c r="K3105" s="61"/>
      <c r="L3105" s="59"/>
      <c r="M3105" s="60"/>
      <c r="N3105" s="210" t="str">
        <f>IF(Tabela2[[#This Row],[Tipo]]="matriz",VLOOKUP(Tabela2[[#This Row],[N. de ordem]],Estatísticas!$A$66:$B$1048576,2,FALSE),"")</f>
        <v/>
      </c>
    </row>
    <row r="3106" spans="2:14" ht="15" hidden="1">
      <c r="B3106" s="352"/>
      <c r="C3106" s="59"/>
      <c r="D3106" s="59"/>
      <c r="E3106" s="59"/>
      <c r="F3106" s="59"/>
      <c r="G3106" s="59"/>
      <c r="H3106" s="59"/>
      <c r="I3106" s="59"/>
      <c r="J3106" s="59"/>
      <c r="K3106" s="61"/>
      <c r="L3106" s="59"/>
      <c r="M3106" s="60"/>
      <c r="N3106" s="210" t="str">
        <f>IF(Tabela2[[#This Row],[Tipo]]="matriz",VLOOKUP(Tabela2[[#This Row],[N. de ordem]],Estatísticas!$A$66:$B$1048576,2,FALSE),"")</f>
        <v/>
      </c>
    </row>
    <row r="3107" spans="2:14" ht="15" hidden="1">
      <c r="B3107" s="352"/>
      <c r="C3107" s="59"/>
      <c r="D3107" s="59"/>
      <c r="E3107" s="59"/>
      <c r="F3107" s="59"/>
      <c r="G3107" s="59"/>
      <c r="H3107" s="59"/>
      <c r="I3107" s="59"/>
      <c r="J3107" s="59"/>
      <c r="K3107" s="61"/>
      <c r="L3107" s="59"/>
      <c r="M3107" s="60"/>
      <c r="N3107" s="210" t="str">
        <f>IF(Tabela2[[#This Row],[Tipo]]="matriz",VLOOKUP(Tabela2[[#This Row],[N. de ordem]],Estatísticas!$A$66:$B$1048576,2,FALSE),"")</f>
        <v/>
      </c>
    </row>
    <row r="3108" spans="2:14" ht="15" hidden="1">
      <c r="B3108" s="352"/>
      <c r="C3108" s="59"/>
      <c r="D3108" s="59"/>
      <c r="E3108" s="59"/>
      <c r="F3108" s="59"/>
      <c r="G3108" s="59"/>
      <c r="H3108" s="59"/>
      <c r="I3108" s="59"/>
      <c r="J3108" s="59"/>
      <c r="K3108" s="61"/>
      <c r="L3108" s="59"/>
      <c r="M3108" s="60"/>
      <c r="N3108" s="210" t="str">
        <f>IF(Tabela2[[#This Row],[Tipo]]="matriz",VLOOKUP(Tabela2[[#This Row],[N. de ordem]],Estatísticas!$A$66:$B$1048576,2,FALSE),"")</f>
        <v/>
      </c>
    </row>
    <row r="3109" spans="2:14" ht="15" hidden="1">
      <c r="B3109" s="352"/>
      <c r="C3109" s="59"/>
      <c r="D3109" s="59"/>
      <c r="E3109" s="59"/>
      <c r="F3109" s="59"/>
      <c r="G3109" s="59"/>
      <c r="H3109" s="59"/>
      <c r="I3109" s="59"/>
      <c r="J3109" s="59"/>
      <c r="K3109" s="61"/>
      <c r="L3109" s="59"/>
      <c r="M3109" s="60"/>
      <c r="N3109" s="210" t="str">
        <f>IF(Tabela2[[#This Row],[Tipo]]="matriz",VLOOKUP(Tabela2[[#This Row],[N. de ordem]],Estatísticas!$A$66:$B$1048576,2,FALSE),"")</f>
        <v/>
      </c>
    </row>
    <row r="3110" spans="2:14" ht="15" hidden="1">
      <c r="B3110" s="352"/>
      <c r="C3110" s="59"/>
      <c r="D3110" s="59"/>
      <c r="E3110" s="59"/>
      <c r="F3110" s="59"/>
      <c r="G3110" s="59"/>
      <c r="H3110" s="59"/>
      <c r="I3110" s="59"/>
      <c r="J3110" s="59"/>
      <c r="K3110" s="61"/>
      <c r="L3110" s="59"/>
      <c r="M3110" s="60"/>
      <c r="N3110" s="210" t="str">
        <f>IF(Tabela2[[#This Row],[Tipo]]="matriz",VLOOKUP(Tabela2[[#This Row],[N. de ordem]],Estatísticas!$A$66:$B$1048576,2,FALSE),"")</f>
        <v/>
      </c>
    </row>
    <row r="3111" spans="2:14" ht="15" hidden="1">
      <c r="B3111" s="352"/>
      <c r="C3111" s="59"/>
      <c r="D3111" s="59"/>
      <c r="E3111" s="59"/>
      <c r="F3111" s="59"/>
      <c r="G3111" s="59"/>
      <c r="H3111" s="59"/>
      <c r="I3111" s="59"/>
      <c r="J3111" s="59"/>
      <c r="K3111" s="61"/>
      <c r="L3111" s="59"/>
      <c r="M3111" s="60"/>
      <c r="N3111" s="210" t="str">
        <f>IF(Tabela2[[#This Row],[Tipo]]="matriz",VLOOKUP(Tabela2[[#This Row],[N. de ordem]],Estatísticas!$A$66:$B$1048576,2,FALSE),"")</f>
        <v/>
      </c>
    </row>
    <row r="3112" spans="2:14" ht="15" hidden="1">
      <c r="B3112" s="352"/>
      <c r="C3112" s="59"/>
      <c r="D3112" s="59"/>
      <c r="E3112" s="59"/>
      <c r="F3112" s="59"/>
      <c r="G3112" s="59"/>
      <c r="H3112" s="59"/>
      <c r="I3112" s="59"/>
      <c r="J3112" s="59"/>
      <c r="K3112" s="61"/>
      <c r="L3112" s="59"/>
      <c r="M3112" s="60"/>
      <c r="N3112" s="210" t="str">
        <f>IF(Tabela2[[#This Row],[Tipo]]="matriz",VLOOKUP(Tabela2[[#This Row],[N. de ordem]],Estatísticas!$A$66:$B$1048576,2,FALSE),"")</f>
        <v/>
      </c>
    </row>
    <row r="3113" spans="2:14" ht="15" hidden="1">
      <c r="B3113" s="352"/>
      <c r="C3113" s="59"/>
      <c r="D3113" s="59"/>
      <c r="E3113" s="59"/>
      <c r="F3113" s="59"/>
      <c r="G3113" s="59"/>
      <c r="H3113" s="59"/>
      <c r="I3113" s="59"/>
      <c r="J3113" s="59"/>
      <c r="K3113" s="61"/>
      <c r="L3113" s="59"/>
      <c r="M3113" s="60"/>
      <c r="N3113" s="210" t="str">
        <f>IF(Tabela2[[#This Row],[Tipo]]="matriz",VLOOKUP(Tabela2[[#This Row],[N. de ordem]],Estatísticas!$A$66:$B$1048576,2,FALSE),"")</f>
        <v/>
      </c>
    </row>
    <row r="3114" spans="2:14" ht="15" hidden="1">
      <c r="B3114" s="352"/>
      <c r="C3114" s="59"/>
      <c r="D3114" s="59"/>
      <c r="E3114" s="59"/>
      <c r="F3114" s="59"/>
      <c r="G3114" s="59"/>
      <c r="H3114" s="59"/>
      <c r="I3114" s="59"/>
      <c r="J3114" s="59"/>
      <c r="K3114" s="61"/>
      <c r="L3114" s="59"/>
      <c r="M3114" s="60"/>
      <c r="N3114" s="210" t="str">
        <f>IF(Tabela2[[#This Row],[Tipo]]="matriz",VLOOKUP(Tabela2[[#This Row],[N. de ordem]],Estatísticas!$A$66:$B$1048576,2,FALSE),"")</f>
        <v/>
      </c>
    </row>
    <row r="3115" spans="2:14" ht="15" hidden="1">
      <c r="B3115" s="352"/>
      <c r="C3115" s="59"/>
      <c r="D3115" s="59"/>
      <c r="E3115" s="59"/>
      <c r="F3115" s="59"/>
      <c r="G3115" s="59"/>
      <c r="H3115" s="59"/>
      <c r="I3115" s="59"/>
      <c r="J3115" s="59"/>
      <c r="K3115" s="61"/>
      <c r="L3115" s="59"/>
      <c r="M3115" s="60"/>
      <c r="N3115" s="210" t="str">
        <f>IF(Tabela2[[#This Row],[Tipo]]="matriz",VLOOKUP(Tabela2[[#This Row],[N. de ordem]],Estatísticas!$A$66:$B$1048576,2,FALSE),"")</f>
        <v/>
      </c>
    </row>
    <row r="3116" spans="2:14" ht="15" hidden="1">
      <c r="B3116" s="352"/>
      <c r="C3116" s="59"/>
      <c r="D3116" s="59"/>
      <c r="E3116" s="59"/>
      <c r="F3116" s="59"/>
      <c r="G3116" s="59"/>
      <c r="H3116" s="59"/>
      <c r="I3116" s="59"/>
      <c r="J3116" s="59"/>
      <c r="K3116" s="61"/>
      <c r="L3116" s="59"/>
      <c r="M3116" s="60"/>
      <c r="N3116" s="210" t="str">
        <f>IF(Tabela2[[#This Row],[Tipo]]="matriz",VLOOKUP(Tabela2[[#This Row],[N. de ordem]],Estatísticas!$A$66:$B$1048576,2,FALSE),"")</f>
        <v/>
      </c>
    </row>
    <row r="3117" spans="2:14" ht="15" hidden="1">
      <c r="B3117" s="352"/>
      <c r="C3117" s="59"/>
      <c r="D3117" s="59"/>
      <c r="E3117" s="59"/>
      <c r="F3117" s="59"/>
      <c r="G3117" s="59"/>
      <c r="H3117" s="59"/>
      <c r="I3117" s="59"/>
      <c r="J3117" s="59"/>
      <c r="K3117" s="61"/>
      <c r="L3117" s="59"/>
      <c r="M3117" s="60"/>
      <c r="N3117" s="210" t="str">
        <f>IF(Tabela2[[#This Row],[Tipo]]="matriz",VLOOKUP(Tabela2[[#This Row],[N. de ordem]],Estatísticas!$A$66:$B$1048576,2,FALSE),"")</f>
        <v/>
      </c>
    </row>
    <row r="3118" spans="2:14" ht="15" hidden="1">
      <c r="B3118" s="352"/>
      <c r="C3118" s="59"/>
      <c r="D3118" s="59"/>
      <c r="E3118" s="59"/>
      <c r="F3118" s="59"/>
      <c r="G3118" s="59"/>
      <c r="H3118" s="59"/>
      <c r="I3118" s="59"/>
      <c r="J3118" s="59"/>
      <c r="K3118" s="61"/>
      <c r="L3118" s="59"/>
      <c r="M3118" s="60"/>
      <c r="N3118" s="210" t="str">
        <f>IF(Tabela2[[#This Row],[Tipo]]="matriz",VLOOKUP(Tabela2[[#This Row],[N. de ordem]],Estatísticas!$A$66:$B$1048576,2,FALSE),"")</f>
        <v/>
      </c>
    </row>
    <row r="3119" spans="2:14" ht="15" hidden="1">
      <c r="B3119" s="352"/>
      <c r="C3119" s="59"/>
      <c r="D3119" s="59"/>
      <c r="E3119" s="59"/>
      <c r="F3119" s="59"/>
      <c r="G3119" s="59"/>
      <c r="H3119" s="59"/>
      <c r="I3119" s="59"/>
      <c r="J3119" s="59"/>
      <c r="K3119" s="61"/>
      <c r="L3119" s="59"/>
      <c r="M3119" s="60"/>
      <c r="N3119" s="210" t="str">
        <f>IF(Tabela2[[#This Row],[Tipo]]="matriz",VLOOKUP(Tabela2[[#This Row],[N. de ordem]],Estatísticas!$A$66:$B$1048576,2,FALSE),"")</f>
        <v/>
      </c>
    </row>
    <row r="3120" spans="2:14" ht="15" hidden="1">
      <c r="B3120" s="352"/>
      <c r="C3120" s="59"/>
      <c r="D3120" s="59"/>
      <c r="E3120" s="59"/>
      <c r="F3120" s="59"/>
      <c r="G3120" s="59"/>
      <c r="H3120" s="59"/>
      <c r="I3120" s="59"/>
      <c r="J3120" s="59"/>
      <c r="K3120" s="61"/>
      <c r="L3120" s="59"/>
      <c r="M3120" s="60"/>
      <c r="N3120" s="210" t="str">
        <f>IF(Tabela2[[#This Row],[Tipo]]="matriz",VLOOKUP(Tabela2[[#This Row],[N. de ordem]],Estatísticas!$A$66:$B$1048576,2,FALSE),"")</f>
        <v/>
      </c>
    </row>
    <row r="3121" spans="2:14" ht="15" hidden="1">
      <c r="B3121" s="352"/>
      <c r="C3121" s="59"/>
      <c r="D3121" s="59"/>
      <c r="E3121" s="59"/>
      <c r="F3121" s="59"/>
      <c r="G3121" s="59"/>
      <c r="H3121" s="59"/>
      <c r="I3121" s="59"/>
      <c r="J3121" s="59"/>
      <c r="K3121" s="61"/>
      <c r="L3121" s="59"/>
      <c r="M3121" s="60"/>
      <c r="N3121" s="210" t="str">
        <f>IF(Tabela2[[#This Row],[Tipo]]="matriz",VLOOKUP(Tabela2[[#This Row],[N. de ordem]],Estatísticas!$A$66:$B$1048576,2,FALSE),"")</f>
        <v/>
      </c>
    </row>
    <row r="3122" spans="2:14" ht="15" hidden="1">
      <c r="B3122" s="352"/>
      <c r="C3122" s="59"/>
      <c r="D3122" s="59"/>
      <c r="E3122" s="59"/>
      <c r="F3122" s="59"/>
      <c r="G3122" s="59"/>
      <c r="H3122" s="59"/>
      <c r="I3122" s="59"/>
      <c r="J3122" s="59"/>
      <c r="K3122" s="61"/>
      <c r="L3122" s="59"/>
      <c r="M3122" s="60"/>
      <c r="N3122" s="210" t="str">
        <f>IF(Tabela2[[#This Row],[Tipo]]="matriz",VLOOKUP(Tabela2[[#This Row],[N. de ordem]],Estatísticas!$A$66:$B$1048576,2,FALSE),"")</f>
        <v/>
      </c>
    </row>
    <row r="3123" spans="2:14" ht="15" hidden="1">
      <c r="B3123" s="352"/>
      <c r="C3123" s="59"/>
      <c r="D3123" s="59"/>
      <c r="E3123" s="59"/>
      <c r="F3123" s="59"/>
      <c r="G3123" s="59"/>
      <c r="H3123" s="59"/>
      <c r="I3123" s="59"/>
      <c r="J3123" s="59"/>
      <c r="K3123" s="61"/>
      <c r="L3123" s="59"/>
      <c r="M3123" s="60"/>
      <c r="N3123" s="210" t="str">
        <f>IF(Tabela2[[#This Row],[Tipo]]="matriz",VLOOKUP(Tabela2[[#This Row],[N. de ordem]],Estatísticas!$A$66:$B$1048576,2,FALSE),"")</f>
        <v/>
      </c>
    </row>
    <row r="3124" spans="2:14" ht="15" hidden="1">
      <c r="B3124" s="352"/>
      <c r="C3124" s="59"/>
      <c r="D3124" s="59"/>
      <c r="E3124" s="59"/>
      <c r="F3124" s="59"/>
      <c r="G3124" s="59"/>
      <c r="H3124" s="59"/>
      <c r="I3124" s="59"/>
      <c r="J3124" s="59"/>
      <c r="K3124" s="61"/>
      <c r="L3124" s="59"/>
      <c r="M3124" s="60"/>
      <c r="N3124" s="210" t="str">
        <f>IF(Tabela2[[#This Row],[Tipo]]="matriz",VLOOKUP(Tabela2[[#This Row],[N. de ordem]],Estatísticas!$A$66:$B$1048576,2,FALSE),"")</f>
        <v/>
      </c>
    </row>
    <row r="3125" spans="2:14" ht="15" hidden="1">
      <c r="B3125" s="352"/>
      <c r="C3125" s="59"/>
      <c r="D3125" s="59"/>
      <c r="E3125" s="59"/>
      <c r="F3125" s="59"/>
      <c r="G3125" s="59"/>
      <c r="H3125" s="59"/>
      <c r="I3125" s="59"/>
      <c r="J3125" s="59"/>
      <c r="K3125" s="61"/>
      <c r="L3125" s="59"/>
      <c r="M3125" s="60"/>
      <c r="N3125" s="210" t="str">
        <f>IF(Tabela2[[#This Row],[Tipo]]="matriz",VLOOKUP(Tabela2[[#This Row],[N. de ordem]],Estatísticas!$A$66:$B$1048576,2,FALSE),"")</f>
        <v/>
      </c>
    </row>
    <row r="3126" spans="2:14" ht="15" hidden="1">
      <c r="B3126" s="352"/>
      <c r="C3126" s="59"/>
      <c r="D3126" s="59"/>
      <c r="E3126" s="59"/>
      <c r="F3126" s="59"/>
      <c r="G3126" s="59"/>
      <c r="H3126" s="59"/>
      <c r="I3126" s="59"/>
      <c r="J3126" s="59"/>
      <c r="K3126" s="61"/>
      <c r="L3126" s="59"/>
      <c r="M3126" s="60"/>
      <c r="N3126" s="210" t="str">
        <f>IF(Tabela2[[#This Row],[Tipo]]="matriz",VLOOKUP(Tabela2[[#This Row],[N. de ordem]],Estatísticas!$A$66:$B$1048576,2,FALSE),"")</f>
        <v/>
      </c>
    </row>
    <row r="3127" spans="2:14" ht="15" hidden="1">
      <c r="B3127" s="352"/>
      <c r="C3127" s="59"/>
      <c r="D3127" s="59"/>
      <c r="E3127" s="59"/>
      <c r="F3127" s="59"/>
      <c r="G3127" s="59"/>
      <c r="H3127" s="59"/>
      <c r="I3127" s="59"/>
      <c r="J3127" s="59"/>
      <c r="K3127" s="61"/>
      <c r="L3127" s="59"/>
      <c r="M3127" s="60"/>
      <c r="N3127" s="210" t="str">
        <f>IF(Tabela2[[#This Row],[Tipo]]="matriz",VLOOKUP(Tabela2[[#This Row],[N. de ordem]],Estatísticas!$A$66:$B$1048576,2,FALSE),"")</f>
        <v/>
      </c>
    </row>
    <row r="3128" spans="2:14" ht="15" hidden="1">
      <c r="B3128" s="352"/>
      <c r="C3128" s="59"/>
      <c r="D3128" s="59"/>
      <c r="E3128" s="59"/>
      <c r="F3128" s="59"/>
      <c r="G3128" s="59"/>
      <c r="H3128" s="59"/>
      <c r="I3128" s="59"/>
      <c r="J3128" s="59"/>
      <c r="K3128" s="61"/>
      <c r="L3128" s="59"/>
      <c r="M3128" s="60"/>
      <c r="N3128" s="210" t="str">
        <f>IF(Tabela2[[#This Row],[Tipo]]="matriz",VLOOKUP(Tabela2[[#This Row],[N. de ordem]],Estatísticas!$A$66:$B$1048576,2,FALSE),"")</f>
        <v/>
      </c>
    </row>
    <row r="3129" spans="2:14" ht="15" hidden="1">
      <c r="B3129" s="352"/>
      <c r="C3129" s="59"/>
      <c r="D3129" s="59"/>
      <c r="E3129" s="59"/>
      <c r="F3129" s="59"/>
      <c r="G3129" s="59"/>
      <c r="H3129" s="59"/>
      <c r="I3129" s="59"/>
      <c r="J3129" s="59"/>
      <c r="K3129" s="61"/>
      <c r="L3129" s="59"/>
      <c r="M3129" s="60"/>
      <c r="N3129" s="210" t="str">
        <f>IF(Tabela2[[#This Row],[Tipo]]="matriz",VLOOKUP(Tabela2[[#This Row],[N. de ordem]],Estatísticas!$A$66:$B$1048576,2,FALSE),"")</f>
        <v/>
      </c>
    </row>
    <row r="3130" spans="2:14" ht="15" hidden="1">
      <c r="B3130" s="352"/>
      <c r="C3130" s="59"/>
      <c r="D3130" s="59"/>
      <c r="E3130" s="59"/>
      <c r="F3130" s="59"/>
      <c r="G3130" s="59"/>
      <c r="H3130" s="59"/>
      <c r="I3130" s="59"/>
      <c r="J3130" s="59"/>
      <c r="K3130" s="61"/>
      <c r="L3130" s="59"/>
      <c r="M3130" s="60"/>
      <c r="N3130" s="210" t="str">
        <f>IF(Tabela2[[#This Row],[Tipo]]="matriz",VLOOKUP(Tabela2[[#This Row],[N. de ordem]],Estatísticas!$A$66:$B$1048576,2,FALSE),"")</f>
        <v/>
      </c>
    </row>
    <row r="3131" spans="2:14" ht="15" hidden="1">
      <c r="B3131" s="352"/>
      <c r="C3131" s="59"/>
      <c r="D3131" s="59"/>
      <c r="E3131" s="59"/>
      <c r="F3131" s="59"/>
      <c r="G3131" s="59"/>
      <c r="H3131" s="59"/>
      <c r="I3131" s="59"/>
      <c r="J3131" s="59"/>
      <c r="K3131" s="61"/>
      <c r="L3131" s="59"/>
      <c r="M3131" s="60"/>
      <c r="N3131" s="210" t="str">
        <f>IF(Tabela2[[#This Row],[Tipo]]="matriz",VLOOKUP(Tabela2[[#This Row],[N. de ordem]],Estatísticas!$A$66:$B$1048576,2,FALSE),"")</f>
        <v/>
      </c>
    </row>
    <row r="3132" spans="2:14" ht="15" hidden="1">
      <c r="B3132" s="352"/>
      <c r="C3132" s="59"/>
      <c r="D3132" s="59"/>
      <c r="E3132" s="59"/>
      <c r="F3132" s="59"/>
      <c r="G3132" s="59"/>
      <c r="H3132" s="59"/>
      <c r="I3132" s="59"/>
      <c r="J3132" s="59"/>
      <c r="K3132" s="61"/>
      <c r="L3132" s="59"/>
      <c r="M3132" s="60"/>
      <c r="N3132" s="210" t="str">
        <f>IF(Tabela2[[#This Row],[Tipo]]="matriz",VLOOKUP(Tabela2[[#This Row],[N. de ordem]],Estatísticas!$A$66:$B$1048576,2,FALSE),"")</f>
        <v/>
      </c>
    </row>
    <row r="3133" spans="2:14" ht="15" hidden="1">
      <c r="B3133" s="352"/>
      <c r="C3133" s="59"/>
      <c r="D3133" s="59"/>
      <c r="E3133" s="59"/>
      <c r="F3133" s="59"/>
      <c r="G3133" s="59"/>
      <c r="H3133" s="59"/>
      <c r="I3133" s="59"/>
      <c r="J3133" s="59"/>
      <c r="K3133" s="61"/>
      <c r="L3133" s="59"/>
      <c r="M3133" s="60"/>
      <c r="N3133" s="210" t="str">
        <f>IF(Tabela2[[#This Row],[Tipo]]="matriz",VLOOKUP(Tabela2[[#This Row],[N. de ordem]],Estatísticas!$A$66:$B$1048576,2,FALSE),"")</f>
        <v/>
      </c>
    </row>
    <row r="3134" spans="2:14" ht="15" hidden="1">
      <c r="B3134" s="352"/>
      <c r="C3134" s="59"/>
      <c r="D3134" s="59"/>
      <c r="E3134" s="59"/>
      <c r="F3134" s="59"/>
      <c r="G3134" s="59"/>
      <c r="H3134" s="59"/>
      <c r="I3134" s="59"/>
      <c r="J3134" s="59"/>
      <c r="K3134" s="61"/>
      <c r="L3134" s="59"/>
      <c r="M3134" s="60"/>
      <c r="N3134" s="210" t="str">
        <f>IF(Tabela2[[#This Row],[Tipo]]="matriz",VLOOKUP(Tabela2[[#This Row],[N. de ordem]],Estatísticas!$A$66:$B$1048576,2,FALSE),"")</f>
        <v/>
      </c>
    </row>
    <row r="3135" spans="2:14" ht="15" hidden="1">
      <c r="B3135" s="352"/>
      <c r="C3135" s="59"/>
      <c r="D3135" s="59"/>
      <c r="E3135" s="59"/>
      <c r="F3135" s="59"/>
      <c r="G3135" s="59"/>
      <c r="H3135" s="59"/>
      <c r="I3135" s="59"/>
      <c r="J3135" s="59"/>
      <c r="K3135" s="61"/>
      <c r="L3135" s="59"/>
      <c r="M3135" s="60"/>
      <c r="N3135" s="210" t="str">
        <f>IF(Tabela2[[#This Row],[Tipo]]="matriz",VLOOKUP(Tabela2[[#This Row],[N. de ordem]],Estatísticas!$A$66:$B$1048576,2,FALSE),"")</f>
        <v/>
      </c>
    </row>
    <row r="3136" spans="2:14" ht="15" hidden="1">
      <c r="B3136" s="352"/>
      <c r="C3136" s="59"/>
      <c r="D3136" s="59"/>
      <c r="E3136" s="59"/>
      <c r="F3136" s="59"/>
      <c r="G3136" s="59"/>
      <c r="H3136" s="59"/>
      <c r="I3136" s="59"/>
      <c r="J3136" s="59"/>
      <c r="K3136" s="61"/>
      <c r="L3136" s="59"/>
      <c r="M3136" s="60"/>
      <c r="N3136" s="210" t="str">
        <f>IF(Tabela2[[#This Row],[Tipo]]="matriz",VLOOKUP(Tabela2[[#This Row],[N. de ordem]],Estatísticas!$A$66:$B$1048576,2,FALSE),"")</f>
        <v/>
      </c>
    </row>
    <row r="3137" spans="2:14" ht="15" hidden="1">
      <c r="B3137" s="352"/>
      <c r="C3137" s="59"/>
      <c r="D3137" s="59"/>
      <c r="E3137" s="59"/>
      <c r="F3137" s="59"/>
      <c r="G3137" s="59"/>
      <c r="H3137" s="59"/>
      <c r="I3137" s="59"/>
      <c r="J3137" s="59"/>
      <c r="K3137" s="61"/>
      <c r="L3137" s="59"/>
      <c r="M3137" s="60"/>
      <c r="N3137" s="210" t="str">
        <f>IF(Tabela2[[#This Row],[Tipo]]="matriz",VLOOKUP(Tabela2[[#This Row],[N. de ordem]],Estatísticas!$A$66:$B$1048576,2,FALSE),"")</f>
        <v/>
      </c>
    </row>
    <row r="3138" spans="2:14" ht="15" hidden="1">
      <c r="B3138" s="352"/>
      <c r="C3138" s="59"/>
      <c r="D3138" s="59"/>
      <c r="E3138" s="59"/>
      <c r="F3138" s="59"/>
      <c r="G3138" s="59"/>
      <c r="H3138" s="59"/>
      <c r="I3138" s="59"/>
      <c r="J3138" s="59"/>
      <c r="K3138" s="61"/>
      <c r="L3138" s="59"/>
      <c r="M3138" s="60"/>
      <c r="N3138" s="210" t="str">
        <f>IF(Tabela2[[#This Row],[Tipo]]="matriz",VLOOKUP(Tabela2[[#This Row],[N. de ordem]],Estatísticas!$A$66:$B$1048576,2,FALSE),"")</f>
        <v/>
      </c>
    </row>
    <row r="3139" spans="2:14" ht="15" hidden="1">
      <c r="B3139" s="352"/>
      <c r="C3139" s="59"/>
      <c r="D3139" s="59"/>
      <c r="E3139" s="59"/>
      <c r="F3139" s="59"/>
      <c r="G3139" s="59"/>
      <c r="H3139" s="59"/>
      <c r="I3139" s="59"/>
      <c r="J3139" s="59"/>
      <c r="K3139" s="61"/>
      <c r="L3139" s="59"/>
      <c r="M3139" s="60"/>
      <c r="N3139" s="210" t="str">
        <f>IF(Tabela2[[#This Row],[Tipo]]="matriz",VLOOKUP(Tabela2[[#This Row],[N. de ordem]],Estatísticas!$A$66:$B$1048576,2,FALSE),"")</f>
        <v/>
      </c>
    </row>
    <row r="3140" spans="2:14" ht="15" hidden="1">
      <c r="B3140" s="352"/>
      <c r="C3140" s="59"/>
      <c r="D3140" s="59"/>
      <c r="E3140" s="59"/>
      <c r="F3140" s="59"/>
      <c r="G3140" s="59"/>
      <c r="H3140" s="59"/>
      <c r="I3140" s="59"/>
      <c r="J3140" s="59"/>
      <c r="K3140" s="61"/>
      <c r="L3140" s="59"/>
      <c r="M3140" s="60"/>
      <c r="N3140" s="210" t="str">
        <f>IF(Tabela2[[#This Row],[Tipo]]="matriz",VLOOKUP(Tabela2[[#This Row],[N. de ordem]],Estatísticas!$A$66:$B$1048576,2,FALSE),"")</f>
        <v/>
      </c>
    </row>
    <row r="3141" spans="2:14" ht="15" hidden="1">
      <c r="B3141" s="352"/>
      <c r="C3141" s="59"/>
      <c r="D3141" s="59"/>
      <c r="E3141" s="59"/>
      <c r="F3141" s="59"/>
      <c r="G3141" s="59"/>
      <c r="H3141" s="59"/>
      <c r="I3141" s="59"/>
      <c r="J3141" s="59"/>
      <c r="K3141" s="61"/>
      <c r="L3141" s="59"/>
      <c r="M3141" s="60"/>
      <c r="N3141" s="210" t="str">
        <f>IF(Tabela2[[#This Row],[Tipo]]="matriz",VLOOKUP(Tabela2[[#This Row],[N. de ordem]],Estatísticas!$A$66:$B$1048576,2,FALSE),"")</f>
        <v/>
      </c>
    </row>
    <row r="3142" spans="2:14" ht="15" hidden="1">
      <c r="B3142" s="352"/>
      <c r="C3142" s="59"/>
      <c r="D3142" s="59"/>
      <c r="E3142" s="59"/>
      <c r="F3142" s="59"/>
      <c r="G3142" s="59"/>
      <c r="H3142" s="59"/>
      <c r="I3142" s="59"/>
      <c r="J3142" s="59"/>
      <c r="K3142" s="61"/>
      <c r="L3142" s="59"/>
      <c r="M3142" s="60"/>
      <c r="N3142" s="210" t="str">
        <f>IF(Tabela2[[#This Row],[Tipo]]="matriz",VLOOKUP(Tabela2[[#This Row],[N. de ordem]],Estatísticas!$A$66:$B$1048576,2,FALSE),"")</f>
        <v/>
      </c>
    </row>
    <row r="3143" spans="2:14" ht="15" hidden="1">
      <c r="B3143" s="352"/>
      <c r="C3143" s="59"/>
      <c r="D3143" s="59"/>
      <c r="E3143" s="59"/>
      <c r="F3143" s="59"/>
      <c r="G3143" s="59"/>
      <c r="H3143" s="59"/>
      <c r="I3143" s="59"/>
      <c r="J3143" s="59"/>
      <c r="K3143" s="61"/>
      <c r="L3143" s="59"/>
      <c r="M3143" s="60"/>
      <c r="N3143" s="210" t="str">
        <f>IF(Tabela2[[#This Row],[Tipo]]="matriz",VLOOKUP(Tabela2[[#This Row],[N. de ordem]],Estatísticas!$A$66:$B$1048576,2,FALSE),"")</f>
        <v/>
      </c>
    </row>
    <row r="3144" spans="2:14" ht="15" hidden="1">
      <c r="B3144" s="352"/>
      <c r="C3144" s="59"/>
      <c r="D3144" s="59"/>
      <c r="E3144" s="59"/>
      <c r="F3144" s="59"/>
      <c r="G3144" s="59"/>
      <c r="H3144" s="59"/>
      <c r="I3144" s="59"/>
      <c r="J3144" s="59"/>
      <c r="K3144" s="61"/>
      <c r="L3144" s="59"/>
      <c r="M3144" s="60"/>
      <c r="N3144" s="210" t="str">
        <f>IF(Tabela2[[#This Row],[Tipo]]="matriz",VLOOKUP(Tabela2[[#This Row],[N. de ordem]],Estatísticas!$A$66:$B$1048576,2,FALSE),"")</f>
        <v/>
      </c>
    </row>
    <row r="3145" spans="2:14" ht="15" hidden="1">
      <c r="B3145" s="352"/>
      <c r="C3145" s="59"/>
      <c r="D3145" s="59"/>
      <c r="E3145" s="59"/>
      <c r="F3145" s="59"/>
      <c r="G3145" s="59"/>
      <c r="H3145" s="59"/>
      <c r="I3145" s="59"/>
      <c r="J3145" s="59"/>
      <c r="K3145" s="61"/>
      <c r="L3145" s="59"/>
      <c r="M3145" s="60"/>
      <c r="N3145" s="210" t="str">
        <f>IF(Tabela2[[#This Row],[Tipo]]="matriz",VLOOKUP(Tabela2[[#This Row],[N. de ordem]],Estatísticas!$A$66:$B$1048576,2,FALSE),"")</f>
        <v/>
      </c>
    </row>
    <row r="3146" spans="2:14" ht="15" hidden="1">
      <c r="B3146" s="352"/>
      <c r="C3146" s="59"/>
      <c r="D3146" s="59"/>
      <c r="E3146" s="59"/>
      <c r="F3146" s="59"/>
      <c r="G3146" s="59"/>
      <c r="H3146" s="59"/>
      <c r="I3146" s="59"/>
      <c r="J3146" s="59"/>
      <c r="K3146" s="61"/>
      <c r="L3146" s="59"/>
      <c r="M3146" s="60"/>
      <c r="N3146" s="210" t="str">
        <f>IF(Tabela2[[#This Row],[Tipo]]="matriz",VLOOKUP(Tabela2[[#This Row],[N. de ordem]],Estatísticas!$A$66:$B$1048576,2,FALSE),"")</f>
        <v/>
      </c>
    </row>
    <row r="3147" spans="2:14" ht="15" hidden="1">
      <c r="B3147" s="352"/>
      <c r="C3147" s="59"/>
      <c r="D3147" s="59"/>
      <c r="E3147" s="59"/>
      <c r="F3147" s="59"/>
      <c r="G3147" s="59"/>
      <c r="H3147" s="59"/>
      <c r="I3147" s="59"/>
      <c r="J3147" s="59"/>
      <c r="K3147" s="61"/>
      <c r="L3147" s="59"/>
      <c r="M3147" s="60"/>
      <c r="N3147" s="210" t="str">
        <f>IF(Tabela2[[#This Row],[Tipo]]="matriz",VLOOKUP(Tabela2[[#This Row],[N. de ordem]],Estatísticas!$A$66:$B$1048576,2,FALSE),"")</f>
        <v/>
      </c>
    </row>
    <row r="3148" spans="2:14" ht="15" hidden="1">
      <c r="B3148" s="352"/>
      <c r="C3148" s="59"/>
      <c r="D3148" s="59"/>
      <c r="E3148" s="59"/>
      <c r="F3148" s="59"/>
      <c r="G3148" s="59"/>
      <c r="H3148" s="59"/>
      <c r="I3148" s="59"/>
      <c r="J3148" s="59"/>
      <c r="K3148" s="61"/>
      <c r="L3148" s="59"/>
      <c r="M3148" s="60"/>
      <c r="N3148" s="210" t="str">
        <f>IF(Tabela2[[#This Row],[Tipo]]="matriz",VLOOKUP(Tabela2[[#This Row],[N. de ordem]],Estatísticas!$A$66:$B$1048576,2,FALSE),"")</f>
        <v/>
      </c>
    </row>
    <row r="3149" spans="2:14" ht="15" hidden="1">
      <c r="B3149" s="352"/>
      <c r="C3149" s="59"/>
      <c r="D3149" s="59"/>
      <c r="E3149" s="59"/>
      <c r="F3149" s="59"/>
      <c r="G3149" s="59"/>
      <c r="H3149" s="59"/>
      <c r="I3149" s="59"/>
      <c r="J3149" s="59"/>
      <c r="K3149" s="61"/>
      <c r="L3149" s="59"/>
      <c r="M3149" s="60"/>
      <c r="N3149" s="210" t="str">
        <f>IF(Tabela2[[#This Row],[Tipo]]="matriz",VLOOKUP(Tabela2[[#This Row],[N. de ordem]],Estatísticas!$A$66:$B$1048576,2,FALSE),"")</f>
        <v/>
      </c>
    </row>
    <row r="3150" spans="2:14" ht="15" hidden="1">
      <c r="B3150" s="352"/>
      <c r="C3150" s="59"/>
      <c r="D3150" s="59"/>
      <c r="E3150" s="59"/>
      <c r="F3150" s="59"/>
      <c r="G3150" s="59"/>
      <c r="H3150" s="59"/>
      <c r="I3150" s="59"/>
      <c r="J3150" s="59"/>
      <c r="K3150" s="61"/>
      <c r="L3150" s="59"/>
      <c r="M3150" s="60"/>
      <c r="N3150" s="210" t="str">
        <f>IF(Tabela2[[#This Row],[Tipo]]="matriz",VLOOKUP(Tabela2[[#This Row],[N. de ordem]],Estatísticas!$A$66:$B$1048576,2,FALSE),"")</f>
        <v/>
      </c>
    </row>
    <row r="3151" spans="2:14" ht="15" hidden="1">
      <c r="B3151" s="352"/>
      <c r="C3151" s="59"/>
      <c r="D3151" s="59"/>
      <c r="E3151" s="59"/>
      <c r="F3151" s="59"/>
      <c r="G3151" s="59"/>
      <c r="H3151" s="59"/>
      <c r="I3151" s="59"/>
      <c r="J3151" s="59"/>
      <c r="K3151" s="61"/>
      <c r="L3151" s="59"/>
      <c r="M3151" s="60"/>
      <c r="N3151" s="210" t="str">
        <f>IF(Tabela2[[#This Row],[Tipo]]="matriz",VLOOKUP(Tabela2[[#This Row],[N. de ordem]],Estatísticas!$A$66:$B$1048576,2,FALSE),"")</f>
        <v/>
      </c>
    </row>
    <row r="3152" spans="2:14" ht="15" hidden="1">
      <c r="B3152" s="352"/>
      <c r="C3152" s="59"/>
      <c r="D3152" s="59"/>
      <c r="E3152" s="59"/>
      <c r="F3152" s="59"/>
      <c r="G3152" s="59"/>
      <c r="H3152" s="59"/>
      <c r="I3152" s="59"/>
      <c r="J3152" s="59"/>
      <c r="K3152" s="61"/>
      <c r="L3152" s="59"/>
      <c r="M3152" s="60"/>
      <c r="N3152" s="210" t="str">
        <f>IF(Tabela2[[#This Row],[Tipo]]="matriz",VLOOKUP(Tabela2[[#This Row],[N. de ordem]],Estatísticas!$A$66:$B$1048576,2,FALSE),"")</f>
        <v/>
      </c>
    </row>
    <row r="3153" spans="2:14" ht="15" hidden="1">
      <c r="B3153" s="352"/>
      <c r="C3153" s="59"/>
      <c r="D3153" s="59"/>
      <c r="E3153" s="59"/>
      <c r="F3153" s="59"/>
      <c r="G3153" s="59"/>
      <c r="H3153" s="59"/>
      <c r="I3153" s="59"/>
      <c r="J3153" s="59"/>
      <c r="K3153" s="61"/>
      <c r="L3153" s="59"/>
      <c r="M3153" s="60"/>
      <c r="N3153" s="210" t="str">
        <f>IF(Tabela2[[#This Row],[Tipo]]="matriz",VLOOKUP(Tabela2[[#This Row],[N. de ordem]],Estatísticas!$A$66:$B$1048576,2,FALSE),"")</f>
        <v/>
      </c>
    </row>
    <row r="3154" spans="2:14" ht="15" hidden="1">
      <c r="B3154" s="352"/>
      <c r="C3154" s="59"/>
      <c r="D3154" s="59"/>
      <c r="E3154" s="59"/>
      <c r="F3154" s="59"/>
      <c r="G3154" s="59"/>
      <c r="H3154" s="59"/>
      <c r="I3154" s="59"/>
      <c r="J3154" s="59"/>
      <c r="K3154" s="61"/>
      <c r="L3154" s="59"/>
      <c r="M3154" s="60"/>
      <c r="N3154" s="210" t="str">
        <f>IF(Tabela2[[#This Row],[Tipo]]="matriz",VLOOKUP(Tabela2[[#This Row],[N. de ordem]],Estatísticas!$A$66:$B$1048576,2,FALSE),"")</f>
        <v/>
      </c>
    </row>
    <row r="3155" spans="2:14" ht="15" hidden="1">
      <c r="B3155" s="352"/>
      <c r="C3155" s="59"/>
      <c r="D3155" s="59"/>
      <c r="E3155" s="59"/>
      <c r="F3155" s="59"/>
      <c r="G3155" s="59"/>
      <c r="H3155" s="59"/>
      <c r="I3155" s="59"/>
      <c r="J3155" s="59"/>
      <c r="K3155" s="61"/>
      <c r="L3155" s="59"/>
      <c r="M3155" s="60"/>
      <c r="N3155" s="210" t="str">
        <f>IF(Tabela2[[#This Row],[Tipo]]="matriz",VLOOKUP(Tabela2[[#This Row],[N. de ordem]],Estatísticas!$A$66:$B$1048576,2,FALSE),"")</f>
        <v/>
      </c>
    </row>
    <row r="3156" spans="2:14" ht="15" hidden="1">
      <c r="B3156" s="352"/>
      <c r="C3156" s="59"/>
      <c r="D3156" s="59"/>
      <c r="E3156" s="59"/>
      <c r="F3156" s="59"/>
      <c r="G3156" s="59"/>
      <c r="H3156" s="59"/>
      <c r="I3156" s="59"/>
      <c r="J3156" s="59"/>
      <c r="K3156" s="61"/>
      <c r="L3156" s="59"/>
      <c r="M3156" s="60"/>
      <c r="N3156" s="210" t="str">
        <f>IF(Tabela2[[#This Row],[Tipo]]="matriz",VLOOKUP(Tabela2[[#This Row],[N. de ordem]],Estatísticas!$A$66:$B$1048576,2,FALSE),"")</f>
        <v/>
      </c>
    </row>
    <row r="3157" spans="2:14" ht="15" hidden="1">
      <c r="B3157" s="352"/>
      <c r="C3157" s="59"/>
      <c r="D3157" s="59"/>
      <c r="E3157" s="59"/>
      <c r="F3157" s="59"/>
      <c r="G3157" s="59"/>
      <c r="H3157" s="59"/>
      <c r="I3157" s="59"/>
      <c r="J3157" s="59"/>
      <c r="K3157" s="61"/>
      <c r="L3157" s="59"/>
      <c r="M3157" s="60"/>
      <c r="N3157" s="210" t="str">
        <f>IF(Tabela2[[#This Row],[Tipo]]="matriz",VLOOKUP(Tabela2[[#This Row],[N. de ordem]],Estatísticas!$A$66:$B$1048576,2,FALSE),"")</f>
        <v/>
      </c>
    </row>
    <row r="3158" spans="2:14" ht="15" hidden="1">
      <c r="B3158" s="352"/>
      <c r="C3158" s="59"/>
      <c r="D3158" s="59"/>
      <c r="E3158" s="59"/>
      <c r="F3158" s="59"/>
      <c r="G3158" s="59"/>
      <c r="H3158" s="59"/>
      <c r="I3158" s="59"/>
      <c r="J3158" s="59"/>
      <c r="K3158" s="61"/>
      <c r="L3158" s="59"/>
      <c r="M3158" s="60"/>
      <c r="N3158" s="210" t="str">
        <f>IF(Tabela2[[#This Row],[Tipo]]="matriz",VLOOKUP(Tabela2[[#This Row],[N. de ordem]],Estatísticas!$A$66:$B$1048576,2,FALSE),"")</f>
        <v/>
      </c>
    </row>
    <row r="3159" spans="2:14" ht="15" hidden="1">
      <c r="B3159" s="352"/>
      <c r="C3159" s="59"/>
      <c r="D3159" s="59"/>
      <c r="E3159" s="59"/>
      <c r="F3159" s="59"/>
      <c r="G3159" s="59"/>
      <c r="H3159" s="59"/>
      <c r="I3159" s="59"/>
      <c r="J3159" s="59"/>
      <c r="K3159" s="61"/>
      <c r="L3159" s="59"/>
      <c r="M3159" s="60"/>
      <c r="N3159" s="210" t="str">
        <f>IF(Tabela2[[#This Row],[Tipo]]="matriz",VLOOKUP(Tabela2[[#This Row],[N. de ordem]],Estatísticas!$A$66:$B$1048576,2,FALSE),"")</f>
        <v/>
      </c>
    </row>
    <row r="3160" spans="2:14" ht="15" hidden="1">
      <c r="B3160" s="352"/>
      <c r="C3160" s="59"/>
      <c r="D3160" s="59"/>
      <c r="E3160" s="59"/>
      <c r="F3160" s="59"/>
      <c r="G3160" s="59"/>
      <c r="H3160" s="59"/>
      <c r="I3160" s="59"/>
      <c r="J3160" s="59"/>
      <c r="K3160" s="61"/>
      <c r="L3160" s="59"/>
      <c r="M3160" s="60"/>
      <c r="N3160" s="210" t="str">
        <f>IF(Tabela2[[#This Row],[Tipo]]="matriz",VLOOKUP(Tabela2[[#This Row],[N. de ordem]],Estatísticas!$A$66:$B$1048576,2,FALSE),"")</f>
        <v/>
      </c>
    </row>
    <row r="3161" spans="2:14" ht="15" hidden="1">
      <c r="B3161" s="352"/>
      <c r="C3161" s="59"/>
      <c r="D3161" s="59"/>
      <c r="E3161" s="59"/>
      <c r="F3161" s="59"/>
      <c r="G3161" s="59"/>
      <c r="H3161" s="59"/>
      <c r="I3161" s="59"/>
      <c r="J3161" s="59"/>
      <c r="K3161" s="61"/>
      <c r="L3161" s="59"/>
      <c r="M3161" s="60"/>
      <c r="N3161" s="210" t="str">
        <f>IF(Tabela2[[#This Row],[Tipo]]="matriz",VLOOKUP(Tabela2[[#This Row],[N. de ordem]],Estatísticas!$A$66:$B$1048576,2,FALSE),"")</f>
        <v/>
      </c>
    </row>
    <row r="3162" spans="2:14" ht="15" hidden="1">
      <c r="B3162" s="352"/>
      <c r="C3162" s="59"/>
      <c r="D3162" s="59"/>
      <c r="E3162" s="59"/>
      <c r="F3162" s="59"/>
      <c r="G3162" s="59"/>
      <c r="H3162" s="59"/>
      <c r="I3162" s="59"/>
      <c r="J3162" s="59"/>
      <c r="K3162" s="61"/>
      <c r="L3162" s="59"/>
      <c r="M3162" s="60"/>
      <c r="N3162" s="210" t="str">
        <f>IF(Tabela2[[#This Row],[Tipo]]="matriz",VLOOKUP(Tabela2[[#This Row],[N. de ordem]],Estatísticas!$A$66:$B$1048576,2,FALSE),"")</f>
        <v/>
      </c>
    </row>
    <row r="3163" spans="2:14" ht="15" hidden="1">
      <c r="B3163" s="352"/>
      <c r="C3163" s="59"/>
      <c r="D3163" s="59"/>
      <c r="E3163" s="59"/>
      <c r="F3163" s="59"/>
      <c r="G3163" s="59"/>
      <c r="H3163" s="59"/>
      <c r="I3163" s="59"/>
      <c r="J3163" s="59"/>
      <c r="K3163" s="61"/>
      <c r="L3163" s="59"/>
      <c r="M3163" s="60"/>
      <c r="N3163" s="210" t="str">
        <f>IF(Tabela2[[#This Row],[Tipo]]="matriz",VLOOKUP(Tabela2[[#This Row],[N. de ordem]],Estatísticas!$A$66:$B$1048576,2,FALSE),"")</f>
        <v/>
      </c>
    </row>
    <row r="3164" spans="2:14" ht="15" hidden="1">
      <c r="B3164" s="352"/>
      <c r="C3164" s="59"/>
      <c r="D3164" s="59"/>
      <c r="E3164" s="59"/>
      <c r="F3164" s="59"/>
      <c r="G3164" s="59"/>
      <c r="H3164" s="59"/>
      <c r="I3164" s="59"/>
      <c r="J3164" s="59"/>
      <c r="K3164" s="61"/>
      <c r="L3164" s="59"/>
      <c r="M3164" s="60"/>
      <c r="N3164" s="210" t="str">
        <f>IF(Tabela2[[#This Row],[Tipo]]="matriz",VLOOKUP(Tabela2[[#This Row],[N. de ordem]],Estatísticas!$A$66:$B$1048576,2,FALSE),"")</f>
        <v/>
      </c>
    </row>
    <row r="3165" spans="2:14" ht="15" hidden="1">
      <c r="B3165" s="352"/>
      <c r="C3165" s="59"/>
      <c r="D3165" s="59"/>
      <c r="E3165" s="59"/>
      <c r="F3165" s="59"/>
      <c r="G3165" s="59"/>
      <c r="H3165" s="59"/>
      <c r="I3165" s="59"/>
      <c r="J3165" s="59"/>
      <c r="K3165" s="61"/>
      <c r="L3165" s="59"/>
      <c r="M3165" s="60"/>
      <c r="N3165" s="210" t="str">
        <f>IF(Tabela2[[#This Row],[Tipo]]="matriz",VLOOKUP(Tabela2[[#This Row],[N. de ordem]],Estatísticas!$A$66:$B$1048576,2,FALSE),"")</f>
        <v/>
      </c>
    </row>
    <row r="3166" spans="2:14" ht="15" hidden="1">
      <c r="B3166" s="352"/>
      <c r="C3166" s="59"/>
      <c r="D3166" s="59"/>
      <c r="E3166" s="59"/>
      <c r="F3166" s="59"/>
      <c r="G3166" s="59"/>
      <c r="H3166" s="59"/>
      <c r="I3166" s="59"/>
      <c r="J3166" s="59"/>
      <c r="K3166" s="61"/>
      <c r="L3166" s="59"/>
      <c r="M3166" s="60"/>
      <c r="N3166" s="210" t="str">
        <f>IF(Tabela2[[#This Row],[Tipo]]="matriz",VLOOKUP(Tabela2[[#This Row],[N. de ordem]],Estatísticas!$A$66:$B$1048576,2,FALSE),"")</f>
        <v/>
      </c>
    </row>
    <row r="3167" spans="2:14" ht="15" hidden="1">
      <c r="B3167" s="352"/>
      <c r="C3167" s="59"/>
      <c r="D3167" s="59"/>
      <c r="E3167" s="59"/>
      <c r="F3167" s="59"/>
      <c r="G3167" s="59"/>
      <c r="H3167" s="59"/>
      <c r="I3167" s="59"/>
      <c r="J3167" s="59"/>
      <c r="K3167" s="61"/>
      <c r="L3167" s="59"/>
      <c r="M3167" s="60"/>
      <c r="N3167" s="210" t="str">
        <f>IF(Tabela2[[#This Row],[Tipo]]="matriz",VLOOKUP(Tabela2[[#This Row],[N. de ordem]],Estatísticas!$A$66:$B$1048576,2,FALSE),"")</f>
        <v/>
      </c>
    </row>
    <row r="3168" spans="2:14" ht="15" hidden="1">
      <c r="B3168" s="352"/>
      <c r="C3168" s="59"/>
      <c r="D3168" s="59"/>
      <c r="E3168" s="59"/>
      <c r="F3168" s="59"/>
      <c r="G3168" s="59"/>
      <c r="H3168" s="59"/>
      <c r="I3168" s="59"/>
      <c r="J3168" s="59"/>
      <c r="K3168" s="61"/>
      <c r="L3168" s="59"/>
      <c r="M3168" s="60"/>
      <c r="N3168" s="210" t="str">
        <f>IF(Tabela2[[#This Row],[Tipo]]="matriz",VLOOKUP(Tabela2[[#This Row],[N. de ordem]],Estatísticas!$A$66:$B$1048576,2,FALSE),"")</f>
        <v/>
      </c>
    </row>
    <row r="3169" spans="2:14" ht="15" hidden="1">
      <c r="B3169" s="352"/>
      <c r="C3169" s="59"/>
      <c r="D3169" s="59"/>
      <c r="E3169" s="59"/>
      <c r="F3169" s="59"/>
      <c r="G3169" s="59"/>
      <c r="H3169" s="59"/>
      <c r="I3169" s="59"/>
      <c r="J3169" s="59"/>
      <c r="K3169" s="61"/>
      <c r="L3169" s="59"/>
      <c r="M3169" s="60"/>
      <c r="N3169" s="210" t="str">
        <f>IF(Tabela2[[#This Row],[Tipo]]="matriz",VLOOKUP(Tabela2[[#This Row],[N. de ordem]],Estatísticas!$A$66:$B$1048576,2,FALSE),"")</f>
        <v/>
      </c>
    </row>
    <row r="3170" spans="2:14" ht="15" hidden="1">
      <c r="B3170" s="352"/>
      <c r="C3170" s="59"/>
      <c r="D3170" s="59"/>
      <c r="E3170" s="59"/>
      <c r="F3170" s="59"/>
      <c r="G3170" s="59"/>
      <c r="H3170" s="59"/>
      <c r="I3170" s="59"/>
      <c r="J3170" s="59"/>
      <c r="K3170" s="61"/>
      <c r="L3170" s="59"/>
      <c r="M3170" s="60"/>
      <c r="N3170" s="210" t="str">
        <f>IF(Tabela2[[#This Row],[Tipo]]="matriz",VLOOKUP(Tabela2[[#This Row],[N. de ordem]],Estatísticas!$A$66:$B$1048576,2,FALSE),"")</f>
        <v/>
      </c>
    </row>
    <row r="3171" spans="2:14" ht="15" hidden="1">
      <c r="B3171" s="352"/>
      <c r="C3171" s="59"/>
      <c r="D3171" s="59"/>
      <c r="E3171" s="59"/>
      <c r="F3171" s="59"/>
      <c r="G3171" s="59"/>
      <c r="H3171" s="59"/>
      <c r="I3171" s="59"/>
      <c r="J3171" s="59"/>
      <c r="K3171" s="61"/>
      <c r="L3171" s="59"/>
      <c r="M3171" s="60"/>
      <c r="N3171" s="210" t="str">
        <f>IF(Tabela2[[#This Row],[Tipo]]="matriz",VLOOKUP(Tabela2[[#This Row],[N. de ordem]],Estatísticas!$A$66:$B$1048576,2,FALSE),"")</f>
        <v/>
      </c>
    </row>
    <row r="3172" spans="2:14" ht="15" hidden="1">
      <c r="B3172" s="352"/>
      <c r="C3172" s="59"/>
      <c r="D3172" s="59"/>
      <c r="E3172" s="59"/>
      <c r="F3172" s="59"/>
      <c r="G3172" s="59"/>
      <c r="H3172" s="59"/>
      <c r="I3172" s="59"/>
      <c r="J3172" s="59"/>
      <c r="K3172" s="61"/>
      <c r="L3172" s="59"/>
      <c r="M3172" s="60"/>
      <c r="N3172" s="210" t="str">
        <f>IF(Tabela2[[#This Row],[Tipo]]="matriz",VLOOKUP(Tabela2[[#This Row],[N. de ordem]],Estatísticas!$A$66:$B$1048576,2,FALSE),"")</f>
        <v/>
      </c>
    </row>
    <row r="3173" spans="2:14" ht="15" hidden="1">
      <c r="B3173" s="352"/>
      <c r="C3173" s="59"/>
      <c r="D3173" s="59"/>
      <c r="E3173" s="59"/>
      <c r="F3173" s="59"/>
      <c r="G3173" s="59"/>
      <c r="H3173" s="59"/>
      <c r="I3173" s="59"/>
      <c r="J3173" s="59"/>
      <c r="K3173" s="61"/>
      <c r="L3173" s="59"/>
      <c r="M3173" s="60"/>
      <c r="N3173" s="210" t="str">
        <f>IF(Tabela2[[#This Row],[Tipo]]="matriz",VLOOKUP(Tabela2[[#This Row],[N. de ordem]],Estatísticas!$A$66:$B$1048576,2,FALSE),"")</f>
        <v/>
      </c>
    </row>
    <row r="3174" spans="2:14" ht="15" hidden="1">
      <c r="B3174" s="352"/>
      <c r="C3174" s="59"/>
      <c r="D3174" s="59"/>
      <c r="E3174" s="59"/>
      <c r="F3174" s="59"/>
      <c r="G3174" s="59"/>
      <c r="H3174" s="59"/>
      <c r="I3174" s="59"/>
      <c r="J3174" s="59"/>
      <c r="K3174" s="61"/>
      <c r="L3174" s="59"/>
      <c r="M3174" s="60"/>
      <c r="N3174" s="210" t="str">
        <f>IF(Tabela2[[#This Row],[Tipo]]="matriz",VLOOKUP(Tabela2[[#This Row],[N. de ordem]],Estatísticas!$A$66:$B$1048576,2,FALSE),"")</f>
        <v/>
      </c>
    </row>
    <row r="3175" spans="2:14" ht="15" hidden="1">
      <c r="B3175" s="352"/>
      <c r="C3175" s="59"/>
      <c r="D3175" s="59"/>
      <c r="E3175" s="59"/>
      <c r="F3175" s="59"/>
      <c r="G3175" s="59"/>
      <c r="H3175" s="59"/>
      <c r="I3175" s="59"/>
      <c r="J3175" s="59"/>
      <c r="K3175" s="61"/>
      <c r="L3175" s="59"/>
      <c r="M3175" s="60"/>
      <c r="N3175" s="210" t="str">
        <f>IF(Tabela2[[#This Row],[Tipo]]="matriz",VLOOKUP(Tabela2[[#This Row],[N. de ordem]],Estatísticas!$A$66:$B$1048576,2,FALSE),"")</f>
        <v/>
      </c>
    </row>
    <row r="3176" spans="2:14" ht="15" hidden="1">
      <c r="B3176" s="352"/>
      <c r="C3176" s="59"/>
      <c r="D3176" s="59"/>
      <c r="E3176" s="59"/>
      <c r="F3176" s="59"/>
      <c r="G3176" s="59"/>
      <c r="H3176" s="59"/>
      <c r="I3176" s="59"/>
      <c r="J3176" s="59"/>
      <c r="K3176" s="61"/>
      <c r="L3176" s="59"/>
      <c r="M3176" s="60"/>
      <c r="N3176" s="210" t="str">
        <f>IF(Tabela2[[#This Row],[Tipo]]="matriz",VLOOKUP(Tabela2[[#This Row],[N. de ordem]],Estatísticas!$A$66:$B$1048576,2,FALSE),"")</f>
        <v/>
      </c>
    </row>
    <row r="3177" spans="2:14" ht="15" hidden="1">
      <c r="B3177" s="352"/>
      <c r="C3177" s="59"/>
      <c r="D3177" s="59"/>
      <c r="E3177" s="59"/>
      <c r="F3177" s="59"/>
      <c r="G3177" s="59"/>
      <c r="H3177" s="59"/>
      <c r="I3177" s="59"/>
      <c r="J3177" s="59"/>
      <c r="K3177" s="61"/>
      <c r="L3177" s="59"/>
      <c r="M3177" s="60"/>
      <c r="N3177" s="210" t="str">
        <f>IF(Tabela2[[#This Row],[Tipo]]="matriz",VLOOKUP(Tabela2[[#This Row],[N. de ordem]],Estatísticas!$A$66:$B$1048576,2,FALSE),"")</f>
        <v/>
      </c>
    </row>
    <row r="3178" spans="2:14" ht="15" hidden="1">
      <c r="B3178" s="352"/>
      <c r="C3178" s="59"/>
      <c r="D3178" s="59"/>
      <c r="E3178" s="59"/>
      <c r="F3178" s="59"/>
      <c r="G3178" s="59"/>
      <c r="H3178" s="59"/>
      <c r="I3178" s="59"/>
      <c r="J3178" s="59"/>
      <c r="K3178" s="61"/>
      <c r="L3178" s="59"/>
      <c r="M3178" s="60"/>
      <c r="N3178" s="210" t="str">
        <f>IF(Tabela2[[#This Row],[Tipo]]="matriz",VLOOKUP(Tabela2[[#This Row],[N. de ordem]],Estatísticas!$A$66:$B$1048576,2,FALSE),"")</f>
        <v/>
      </c>
    </row>
    <row r="3179" spans="2:14" ht="15" hidden="1">
      <c r="B3179" s="352"/>
      <c r="C3179" s="59"/>
      <c r="D3179" s="59"/>
      <c r="E3179" s="59"/>
      <c r="F3179" s="59"/>
      <c r="G3179" s="59"/>
      <c r="H3179" s="59"/>
      <c r="I3179" s="59"/>
      <c r="J3179" s="59"/>
      <c r="K3179" s="61"/>
      <c r="L3179" s="59"/>
      <c r="M3179" s="60"/>
      <c r="N3179" s="210" t="str">
        <f>IF(Tabela2[[#This Row],[Tipo]]="matriz",VLOOKUP(Tabela2[[#This Row],[N. de ordem]],Estatísticas!$A$66:$B$1048576,2,FALSE),"")</f>
        <v/>
      </c>
    </row>
    <row r="3180" spans="2:14" ht="15" hidden="1">
      <c r="B3180" s="352"/>
      <c r="C3180" s="59"/>
      <c r="D3180" s="59"/>
      <c r="E3180" s="59"/>
      <c r="F3180" s="59"/>
      <c r="G3180" s="59"/>
      <c r="H3180" s="59"/>
      <c r="I3180" s="59"/>
      <c r="J3180" s="59"/>
      <c r="K3180" s="61"/>
      <c r="L3180" s="59"/>
      <c r="M3180" s="60"/>
      <c r="N3180" s="210" t="str">
        <f>IF(Tabela2[[#This Row],[Tipo]]="matriz",VLOOKUP(Tabela2[[#This Row],[N. de ordem]],Estatísticas!$A$66:$B$1048576,2,FALSE),"")</f>
        <v/>
      </c>
    </row>
    <row r="3181" spans="2:14" ht="15" hidden="1">
      <c r="B3181" s="352"/>
      <c r="C3181" s="59"/>
      <c r="D3181" s="59"/>
      <c r="E3181" s="59"/>
      <c r="F3181" s="59"/>
      <c r="G3181" s="59"/>
      <c r="H3181" s="59"/>
      <c r="I3181" s="59"/>
      <c r="J3181" s="59"/>
      <c r="K3181" s="61"/>
      <c r="L3181" s="59"/>
      <c r="M3181" s="60"/>
      <c r="N3181" s="210" t="str">
        <f>IF(Tabela2[[#This Row],[Tipo]]="matriz",VLOOKUP(Tabela2[[#This Row],[N. de ordem]],Estatísticas!$A$66:$B$1048576,2,FALSE),"")</f>
        <v/>
      </c>
    </row>
    <row r="3182" spans="2:14" ht="15" hidden="1">
      <c r="B3182" s="352"/>
      <c r="C3182" s="59"/>
      <c r="D3182" s="59"/>
      <c r="E3182" s="59"/>
      <c r="F3182" s="59"/>
      <c r="G3182" s="59"/>
      <c r="H3182" s="59"/>
      <c r="I3182" s="59"/>
      <c r="J3182" s="59"/>
      <c r="K3182" s="61"/>
      <c r="L3182" s="59"/>
      <c r="M3182" s="60"/>
      <c r="N3182" s="210" t="str">
        <f>IF(Tabela2[[#This Row],[Tipo]]="matriz",VLOOKUP(Tabela2[[#This Row],[N. de ordem]],Estatísticas!$A$66:$B$1048576,2,FALSE),"")</f>
        <v/>
      </c>
    </row>
    <row r="3183" spans="2:14" ht="15" hidden="1">
      <c r="B3183" s="352"/>
      <c r="C3183" s="59"/>
      <c r="D3183" s="59"/>
      <c r="E3183" s="59"/>
      <c r="F3183" s="59"/>
      <c r="G3183" s="59"/>
      <c r="H3183" s="59"/>
      <c r="I3183" s="59"/>
      <c r="J3183" s="59"/>
      <c r="K3183" s="61"/>
      <c r="L3183" s="59"/>
      <c r="M3183" s="60"/>
      <c r="N3183" s="210" t="str">
        <f>IF(Tabela2[[#This Row],[Tipo]]="matriz",VLOOKUP(Tabela2[[#This Row],[N. de ordem]],Estatísticas!$A$66:$B$1048576,2,FALSE),"")</f>
        <v/>
      </c>
    </row>
    <row r="3184" spans="2:14" ht="15" hidden="1">
      <c r="B3184" s="352"/>
      <c r="C3184" s="59"/>
      <c r="D3184" s="59"/>
      <c r="E3184" s="59"/>
      <c r="F3184" s="59"/>
      <c r="G3184" s="59"/>
      <c r="H3184" s="59"/>
      <c r="I3184" s="59"/>
      <c r="J3184" s="59"/>
      <c r="K3184" s="61"/>
      <c r="L3184" s="59"/>
      <c r="M3184" s="60"/>
      <c r="N3184" s="210" t="str">
        <f>IF(Tabela2[[#This Row],[Tipo]]="matriz",VLOOKUP(Tabela2[[#This Row],[N. de ordem]],Estatísticas!$A$66:$B$1048576,2,FALSE),"")</f>
        <v/>
      </c>
    </row>
    <row r="3185" spans="2:14" ht="15" hidden="1">
      <c r="B3185" s="352"/>
      <c r="C3185" s="59"/>
      <c r="D3185" s="59"/>
      <c r="E3185" s="59"/>
      <c r="F3185" s="59"/>
      <c r="G3185" s="59"/>
      <c r="H3185" s="59"/>
      <c r="I3185" s="59"/>
      <c r="J3185" s="59"/>
      <c r="K3185" s="61"/>
      <c r="L3185" s="59"/>
      <c r="M3185" s="60"/>
      <c r="N3185" s="210" t="str">
        <f>IF(Tabela2[[#This Row],[Tipo]]="matriz",VLOOKUP(Tabela2[[#This Row],[N. de ordem]],Estatísticas!$A$66:$B$1048576,2,FALSE),"")</f>
        <v/>
      </c>
    </row>
    <row r="3186" spans="2:14" ht="15" hidden="1">
      <c r="B3186" s="352"/>
      <c r="C3186" s="59"/>
      <c r="D3186" s="59"/>
      <c r="E3186" s="59"/>
      <c r="F3186" s="59"/>
      <c r="G3186" s="59"/>
      <c r="H3186" s="59"/>
      <c r="I3186" s="59"/>
      <c r="J3186" s="59"/>
      <c r="K3186" s="61"/>
      <c r="L3186" s="59"/>
      <c r="M3186" s="60"/>
      <c r="N3186" s="210" t="str">
        <f>IF(Tabela2[[#This Row],[Tipo]]="matriz",VLOOKUP(Tabela2[[#This Row],[N. de ordem]],Estatísticas!$A$66:$B$1048576,2,FALSE),"")</f>
        <v/>
      </c>
    </row>
    <row r="3187" spans="2:14" ht="15" hidden="1">
      <c r="B3187" s="352"/>
      <c r="C3187" s="59"/>
      <c r="D3187" s="59"/>
      <c r="E3187" s="59"/>
      <c r="F3187" s="59"/>
      <c r="G3187" s="59"/>
      <c r="H3187" s="59"/>
      <c r="I3187" s="59"/>
      <c r="J3187" s="59"/>
      <c r="K3187" s="61"/>
      <c r="L3187" s="59"/>
      <c r="M3187" s="60"/>
      <c r="N3187" s="210" t="str">
        <f>IF(Tabela2[[#This Row],[Tipo]]="matriz",VLOOKUP(Tabela2[[#This Row],[N. de ordem]],Estatísticas!$A$66:$B$1048576,2,FALSE),"")</f>
        <v/>
      </c>
    </row>
    <row r="3188" spans="2:14" ht="15" hidden="1">
      <c r="B3188" s="352"/>
      <c r="C3188" s="59"/>
      <c r="D3188" s="59"/>
      <c r="E3188" s="59"/>
      <c r="F3188" s="59"/>
      <c r="G3188" s="59"/>
      <c r="H3188" s="59"/>
      <c r="I3188" s="59"/>
      <c r="J3188" s="59"/>
      <c r="K3188" s="61"/>
      <c r="L3188" s="59"/>
      <c r="M3188" s="60"/>
      <c r="N3188" s="210" t="str">
        <f>IF(Tabela2[[#This Row],[Tipo]]="matriz",VLOOKUP(Tabela2[[#This Row],[N. de ordem]],Estatísticas!$A$66:$B$1048576,2,FALSE),"")</f>
        <v/>
      </c>
    </row>
    <row r="3189" spans="2:14" ht="15" hidden="1">
      <c r="B3189" s="352"/>
      <c r="C3189" s="59"/>
      <c r="D3189" s="59"/>
      <c r="E3189" s="59"/>
      <c r="F3189" s="59"/>
      <c r="G3189" s="59"/>
      <c r="H3189" s="59"/>
      <c r="I3189" s="59"/>
      <c r="J3189" s="59"/>
      <c r="K3189" s="61"/>
      <c r="L3189" s="59"/>
      <c r="M3189" s="60"/>
      <c r="N3189" s="210" t="str">
        <f>IF(Tabela2[[#This Row],[Tipo]]="matriz",VLOOKUP(Tabela2[[#This Row],[N. de ordem]],Estatísticas!$A$66:$B$1048576,2,FALSE),"")</f>
        <v/>
      </c>
    </row>
    <row r="3190" spans="2:14" ht="15" hidden="1">
      <c r="B3190" s="352"/>
      <c r="C3190" s="59"/>
      <c r="D3190" s="59"/>
      <c r="E3190" s="59"/>
      <c r="F3190" s="59"/>
      <c r="G3190" s="59"/>
      <c r="H3190" s="59"/>
      <c r="I3190" s="59"/>
      <c r="J3190" s="59"/>
      <c r="K3190" s="61"/>
      <c r="L3190" s="59"/>
      <c r="M3190" s="60"/>
      <c r="N3190" s="210" t="str">
        <f>IF(Tabela2[[#This Row],[Tipo]]="matriz",VLOOKUP(Tabela2[[#This Row],[N. de ordem]],Estatísticas!$A$66:$B$1048576,2,FALSE),"")</f>
        <v/>
      </c>
    </row>
    <row r="3191" spans="2:14" ht="15" hidden="1">
      <c r="B3191" s="352"/>
      <c r="C3191" s="59"/>
      <c r="D3191" s="59"/>
      <c r="E3191" s="59"/>
      <c r="F3191" s="59"/>
      <c r="G3191" s="59"/>
      <c r="H3191" s="59"/>
      <c r="I3191" s="59"/>
      <c r="J3191" s="59"/>
      <c r="K3191" s="61"/>
      <c r="L3191" s="59"/>
      <c r="M3191" s="60"/>
      <c r="N3191" s="210" t="str">
        <f>IF(Tabela2[[#This Row],[Tipo]]="matriz",VLOOKUP(Tabela2[[#This Row],[N. de ordem]],Estatísticas!$A$66:$B$1048576,2,FALSE),"")</f>
        <v/>
      </c>
    </row>
    <row r="3192" spans="2:14" ht="15" hidden="1">
      <c r="B3192" s="352"/>
      <c r="C3192" s="59"/>
      <c r="D3192" s="59"/>
      <c r="E3192" s="59"/>
      <c r="F3192" s="59"/>
      <c r="G3192" s="59"/>
      <c r="H3192" s="59"/>
      <c r="I3192" s="59"/>
      <c r="J3192" s="59"/>
      <c r="K3192" s="61"/>
      <c r="L3192" s="59"/>
      <c r="M3192" s="60"/>
      <c r="N3192" s="210" t="str">
        <f>IF(Tabela2[[#This Row],[Tipo]]="matriz",VLOOKUP(Tabela2[[#This Row],[N. de ordem]],Estatísticas!$A$66:$B$1048576,2,FALSE),"")</f>
        <v/>
      </c>
    </row>
    <row r="3193" spans="2:14" ht="0" hidden="1" customHeight="1">
      <c r="B3193" s="358">
        <f>B2158+1</f>
        <v>1003</v>
      </c>
      <c r="C3193" s="192"/>
      <c r="D3193" s="192"/>
      <c r="E3193" s="192"/>
      <c r="F3193" s="192"/>
      <c r="G3193" s="192"/>
      <c r="H3193" s="192"/>
      <c r="I3193" s="192"/>
      <c r="J3193" s="192"/>
      <c r="K3193" s="193"/>
      <c r="L3193" s="192"/>
      <c r="M3193" s="194"/>
      <c r="N3193" s="49"/>
    </row>
    <row r="3194" spans="2:14" ht="0" hidden="1" customHeight="1">
      <c r="B3194" s="359">
        <f t="shared" ref="B3194:B3205" si="0">B3193+1</f>
        <v>1004</v>
      </c>
      <c r="C3194" s="59"/>
      <c r="D3194" s="59"/>
      <c r="E3194" s="59"/>
      <c r="F3194" s="59"/>
      <c r="G3194" s="59"/>
      <c r="H3194" s="59"/>
      <c r="I3194" s="59"/>
      <c r="J3194" s="59"/>
      <c r="K3194" s="61"/>
      <c r="L3194" s="59"/>
      <c r="M3194" s="60"/>
      <c r="N3194" s="49"/>
    </row>
    <row r="3195" spans="2:14" ht="0" hidden="1" customHeight="1">
      <c r="B3195" s="359">
        <f t="shared" si="0"/>
        <v>1005</v>
      </c>
      <c r="C3195" s="59"/>
      <c r="D3195" s="59"/>
      <c r="E3195" s="59"/>
      <c r="F3195" s="59"/>
      <c r="G3195" s="59"/>
      <c r="H3195" s="59"/>
      <c r="I3195" s="59"/>
      <c r="J3195" s="59"/>
      <c r="K3195" s="61"/>
      <c r="L3195" s="59"/>
      <c r="M3195" s="60"/>
      <c r="N3195" s="49"/>
    </row>
    <row r="3196" spans="2:14" ht="0" hidden="1" customHeight="1">
      <c r="B3196" s="359">
        <f t="shared" si="0"/>
        <v>1006</v>
      </c>
      <c r="C3196" s="59"/>
      <c r="D3196" s="59"/>
      <c r="E3196" s="59"/>
      <c r="F3196" s="59"/>
      <c r="G3196" s="59"/>
      <c r="H3196" s="59"/>
      <c r="I3196" s="59"/>
      <c r="J3196" s="59"/>
      <c r="K3196" s="61"/>
      <c r="L3196" s="59"/>
      <c r="M3196" s="60"/>
      <c r="N3196" s="49"/>
    </row>
    <row r="3197" spans="2:14" ht="0" hidden="1" customHeight="1">
      <c r="B3197" s="359">
        <f t="shared" si="0"/>
        <v>1007</v>
      </c>
      <c r="C3197" s="59"/>
      <c r="D3197" s="59"/>
      <c r="E3197" s="59"/>
      <c r="F3197" s="59"/>
      <c r="G3197" s="59"/>
      <c r="H3197" s="59"/>
      <c r="I3197" s="59"/>
      <c r="J3197" s="59"/>
      <c r="K3197" s="61"/>
      <c r="L3197" s="59"/>
      <c r="M3197" s="60"/>
      <c r="N3197" s="49"/>
    </row>
    <row r="3198" spans="2:14" ht="0" hidden="1" customHeight="1">
      <c r="B3198" s="359">
        <f t="shared" si="0"/>
        <v>1008</v>
      </c>
      <c r="C3198" s="59"/>
      <c r="D3198" s="59"/>
      <c r="E3198" s="59"/>
      <c r="F3198" s="59"/>
      <c r="G3198" s="59"/>
      <c r="H3198" s="59"/>
      <c r="I3198" s="59"/>
      <c r="J3198" s="59"/>
      <c r="K3198" s="61"/>
      <c r="L3198" s="59"/>
      <c r="M3198" s="62"/>
    </row>
    <row r="3199" spans="2:14" ht="0" hidden="1" customHeight="1">
      <c r="B3199" s="359">
        <f t="shared" si="0"/>
        <v>1009</v>
      </c>
      <c r="C3199" s="59"/>
      <c r="D3199" s="59"/>
      <c r="E3199" s="59"/>
      <c r="F3199" s="59"/>
      <c r="G3199" s="59"/>
      <c r="H3199" s="59"/>
      <c r="I3199" s="59"/>
      <c r="J3199" s="59"/>
      <c r="K3199" s="61"/>
      <c r="L3199" s="59"/>
      <c r="M3199" s="62"/>
    </row>
    <row r="3200" spans="2:14" ht="0" hidden="1" customHeight="1">
      <c r="B3200" s="359">
        <f t="shared" si="0"/>
        <v>1010</v>
      </c>
      <c r="C3200" s="59"/>
      <c r="D3200" s="59"/>
      <c r="E3200" s="59"/>
      <c r="F3200" s="59"/>
      <c r="G3200" s="59"/>
      <c r="H3200" s="59"/>
      <c r="I3200" s="59"/>
      <c r="J3200" s="59"/>
      <c r="K3200" s="61"/>
      <c r="L3200" s="59"/>
      <c r="M3200" s="62"/>
    </row>
    <row r="3201" spans="2:14" ht="0" hidden="1" customHeight="1">
      <c r="B3201" s="359">
        <f t="shared" si="0"/>
        <v>1011</v>
      </c>
      <c r="C3201" s="59"/>
      <c r="D3201" s="59"/>
      <c r="E3201" s="59"/>
      <c r="F3201" s="59"/>
      <c r="G3201" s="59"/>
      <c r="H3201" s="59"/>
      <c r="I3201" s="59"/>
      <c r="J3201" s="59"/>
      <c r="K3201" s="61"/>
      <c r="L3201" s="59"/>
      <c r="M3201" s="57"/>
      <c r="N3201" s="64"/>
    </row>
    <row r="3202" spans="2:14" ht="0" hidden="1" customHeight="1">
      <c r="B3202" s="359">
        <f t="shared" si="0"/>
        <v>1012</v>
      </c>
      <c r="C3202" s="59"/>
      <c r="D3202" s="59"/>
      <c r="E3202" s="59"/>
      <c r="F3202" s="59"/>
      <c r="G3202" s="59"/>
      <c r="H3202" s="59"/>
      <c r="I3202" s="59"/>
      <c r="J3202" s="59"/>
      <c r="K3202" s="61"/>
      <c r="L3202" s="59"/>
      <c r="M3202" s="57"/>
      <c r="N3202" s="64"/>
    </row>
    <row r="3203" spans="2:14" ht="0" hidden="1" customHeight="1">
      <c r="B3203" s="359">
        <f t="shared" si="0"/>
        <v>1013</v>
      </c>
      <c r="C3203" s="59"/>
      <c r="D3203" s="59"/>
      <c r="E3203" s="59"/>
      <c r="F3203" s="59"/>
      <c r="G3203" s="59"/>
      <c r="H3203" s="59"/>
      <c r="I3203" s="59"/>
      <c r="J3203" s="59"/>
      <c r="K3203" s="61"/>
      <c r="L3203" s="59"/>
      <c r="M3203" s="63"/>
      <c r="N3203" s="64"/>
    </row>
    <row r="3204" spans="2:14" ht="0" hidden="1" customHeight="1">
      <c r="B3204" s="359">
        <f t="shared" si="0"/>
        <v>1014</v>
      </c>
      <c r="C3204" s="59"/>
      <c r="D3204" s="59"/>
      <c r="E3204" s="59"/>
      <c r="F3204" s="59"/>
      <c r="G3204" s="59"/>
      <c r="H3204" s="59"/>
      <c r="I3204" s="59"/>
      <c r="J3204" s="59"/>
      <c r="K3204" s="61"/>
      <c r="L3204" s="59"/>
      <c r="M3204" s="64"/>
      <c r="N3204" s="64"/>
    </row>
    <row r="3205" spans="2:14" ht="0" hidden="1" customHeight="1">
      <c r="B3205" s="359">
        <f t="shared" si="0"/>
        <v>1015</v>
      </c>
      <c r="C3205" s="59"/>
      <c r="D3205" s="59"/>
      <c r="E3205" s="59"/>
      <c r="F3205" s="59"/>
      <c r="G3205" s="59"/>
      <c r="H3205" s="59"/>
      <c r="I3205" s="61"/>
      <c r="J3205" s="59"/>
      <c r="K3205" s="64" t="s">
        <v>582</v>
      </c>
    </row>
    <row r="3206" spans="2:14" ht="0" hidden="1" customHeight="1">
      <c r="B3206" s="54"/>
      <c r="C3206" s="59" t="s">
        <v>993</v>
      </c>
      <c r="D3206" s="59" t="s">
        <v>157</v>
      </c>
      <c r="E3206" s="59" t="s">
        <v>3936</v>
      </c>
      <c r="F3206" s="59" t="s">
        <v>3936</v>
      </c>
      <c r="G3206" s="59" t="s">
        <v>3936</v>
      </c>
      <c r="H3206" s="59" t="s">
        <v>3936</v>
      </c>
      <c r="I3206" s="61" t="s">
        <v>3936</v>
      </c>
      <c r="J3206" s="59" t="s">
        <v>3936</v>
      </c>
      <c r="K3206" s="64"/>
    </row>
    <row r="3207" spans="2:14" ht="0" hidden="1" customHeight="1">
      <c r="B3207" s="55"/>
      <c r="C3207" s="54"/>
      <c r="D3207" s="54"/>
      <c r="E3207" s="54"/>
      <c r="F3207" s="54"/>
      <c r="G3207" s="54"/>
      <c r="H3207" s="54"/>
      <c r="I3207" s="56"/>
      <c r="J3207" s="54"/>
    </row>
    <row r="3208" spans="2:14" ht="0" hidden="1" customHeight="1">
      <c r="B3208" s="54"/>
      <c r="C3208" s="54"/>
      <c r="D3208" s="54"/>
      <c r="E3208" s="54"/>
      <c r="F3208" s="54"/>
      <c r="G3208" s="54"/>
      <c r="H3208" s="54"/>
      <c r="I3208" s="56"/>
      <c r="J3208" s="54"/>
    </row>
    <row r="3209" spans="2:14" ht="0" hidden="1" customHeight="1">
      <c r="B3209" s="55">
        <v>3508</v>
      </c>
      <c r="C3209" s="65"/>
      <c r="D3209" s="65"/>
      <c r="E3209" s="65"/>
      <c r="F3209" s="65"/>
      <c r="G3209" s="65"/>
      <c r="H3209" s="65"/>
      <c r="I3209" s="66"/>
      <c r="J3209" s="65"/>
    </row>
    <row r="3210" spans="2:14" ht="0" hidden="1" customHeight="1">
      <c r="B3210" s="59" t="s">
        <v>3936</v>
      </c>
      <c r="C3210" s="54"/>
      <c r="D3210" s="54"/>
      <c r="E3210" s="54"/>
      <c r="F3210" s="54"/>
      <c r="G3210" s="54"/>
      <c r="H3210" s="54"/>
      <c r="I3210" s="56"/>
      <c r="J3210" s="54"/>
    </row>
    <row r="3211" spans="2:14" ht="0" hidden="1" customHeight="1">
      <c r="B3211" s="54"/>
      <c r="C3211" s="54"/>
      <c r="D3211" s="54"/>
      <c r="E3211" s="54"/>
      <c r="F3211" s="54"/>
      <c r="G3211" s="54"/>
      <c r="H3211" s="54"/>
      <c r="I3211" s="56"/>
      <c r="J3211" s="54"/>
    </row>
    <row r="3212" spans="2:14" ht="0" hidden="1" customHeight="1">
      <c r="B3212" s="54"/>
      <c r="C3212" s="67"/>
      <c r="D3212" s="67"/>
      <c r="E3212" s="67"/>
      <c r="F3212" s="67"/>
      <c r="G3212" s="67"/>
      <c r="H3212" s="67"/>
      <c r="I3212" s="68"/>
      <c r="J3212" s="67"/>
    </row>
    <row r="3213" spans="2:14" ht="0" hidden="1" customHeight="1">
      <c r="B3213" s="65"/>
    </row>
    <row r="3214" spans="2:14" ht="0" hidden="1" customHeight="1">
      <c r="B3214" s="54"/>
    </row>
    <row r="3215" spans="2:14" ht="0" hidden="1" customHeight="1">
      <c r="B3215" s="54"/>
    </row>
    <row r="3216" spans="2:14" ht="0" hidden="1" customHeight="1">
      <c r="B3216" s="67"/>
    </row>
  </sheetData>
  <sheetProtection formatCells="0" formatColumns="0" formatRows="0" autoFilter="0" pivotTables="0"/>
  <protectedRanges>
    <protectedRange sqref="D7:E12" name="Inclusão1"/>
    <protectedRange sqref="H7:I8 H10:I12 I9" name="Inclusão2"/>
    <protectedRange sqref="B1121:G1134 I1121:M1134 B1358:G1358 I1358:M1358 B1360:G1360 I1360:M1360 B1392:G1392 I1392:M1392 B1434:G1434 I1434:M1434 B1747:M1747 B1794 B1829:G1829 I1829:M1829 L2092:M2093 C2197:M2197 B2249:M3192" name="NovasDemandas"/>
  </protectedRanges>
  <autoFilter ref="J7:M14" xr:uid="{7A763759-7D93-4358-A4E0-59C9EDA17921}">
    <filterColumn colId="0" showButton="0"/>
    <filterColumn colId="1" showButton="0"/>
    <filterColumn colId="2" showButton="0"/>
  </autoFilter>
  <mergeCells count="11">
    <mergeCell ref="B5:L5"/>
    <mergeCell ref="F7:G7"/>
    <mergeCell ref="J7:M14"/>
    <mergeCell ref="F8:G8"/>
    <mergeCell ref="F9:G9"/>
    <mergeCell ref="D10:E10"/>
    <mergeCell ref="F10:G10"/>
    <mergeCell ref="F11:G11"/>
    <mergeCell ref="F12:G12"/>
    <mergeCell ref="F14:I15"/>
    <mergeCell ref="D11:E11"/>
  </mergeCells>
  <conditionalFormatting sqref="E17">
    <cfRule type="iconSet" priority="1">
      <iconSet iconSet="3Arrows">
        <cfvo type="percent" val="0"/>
        <cfvo type="percent" val="33"/>
        <cfvo type="percent" val="67"/>
      </iconSet>
    </cfRule>
  </conditionalFormatting>
  <dataValidations disablePrompts="1" count="7">
    <dataValidation type="list" allowBlank="1" showInputMessage="1" showErrorMessage="1" sqref="H11 L975:L979 L983:L1004 L1010:L1234 L1236:L1418 L1420:L1443 L1445:L1449 L1451:L1516 L1518:L1632 L1634:L1845 L18:L966 L1848:L1899 L1901:L1961 L1963:L1979 L1981:L1999 L2001 L2003:L2011 L2013:L2119 L2121:L2123 L2125:L2147 L2150:L2198 L2200:L2248" xr:uid="{4298ABA2-BEDF-4903-821E-C5C6ACBA2101}">
      <formula1>"Baixo, Médio, Alto"</formula1>
    </dataValidation>
    <dataValidation type="list" allowBlank="1" showInputMessage="1" showErrorMessage="1" sqref="H7 H2249:H3204" xr:uid="{E01236A3-A39B-4C8C-BEAA-0EC5638E040C}">
      <formula1>"prevista, em contratação"</formula1>
    </dataValidation>
    <dataValidation type="list" allowBlank="1" showInputMessage="1" showErrorMessage="1" sqref="G3193:G3204" xr:uid="{85DC6549-69C0-4CF7-BA85-13FD63742BA7}">
      <formula1>"matriz, derivada, superveniente"</formula1>
    </dataValidation>
    <dataValidation allowBlank="1" showErrorMessage="1" sqref="F543 F504 F2050 F2202" xr:uid="{E6F29793-34FA-4CDC-B163-EAFF41A59424}"/>
    <dataValidation type="list" allowBlank="1" showInputMessage="1" showErrorMessage="1" sqref="D12" xr:uid="{698C8B7B-E8BA-4D30-801E-3937C25773CE}">
      <formula1>"derivada, superveniente"</formula1>
    </dataValidation>
    <dataValidation allowBlank="1" showInputMessage="1" showErrorMessage="1" sqref="H1242:H1369 H1371:H1533 H1536:H1615 H1617:H1746 H18:H1228 H1748:H1990 H1992:H2196 H2198:H2248 N18:N3192" xr:uid="{D35C48FC-FB6A-4D78-BCE3-FF28BDCC0D62}"/>
    <dataValidation type="list" allowBlank="1" showInputMessage="1" showErrorMessage="1" sqref="G18:G3192" xr:uid="{1618B87D-4E02-452F-B259-0832FF33DC46}">
      <formula1>"Matriz, Derivada, Superveniente, Cancelada"</formula1>
    </dataValidation>
  </dataValidations>
  <pageMargins left="0.51181102362204722" right="0.51181102362204722" top="0.78740157480314965" bottom="0.78740157480314965" header="0" footer="0"/>
  <pageSetup paperSize="9"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79ABA381-D80C-462B-A61B-9411CE938489}">
          <x14:formula1>
            <xm:f>dados!$M$2:$M$3</xm:f>
          </x14:formula1>
          <xm:sqref>H12 M983:M1004 M1010:M1234 M975:M979 M1236:M1418 M1420:M1443 M1445:M1449 M1451:M1516 M1518:M1632 M1634:M1845 M18:M966 M1848:M1899 M1901:M1961 M1963:M1979 M1981:M1999 M2001 M2003:M2011 M2013:M2119 M2121:M2123 M2125:M2147 M2150:M2198 M2200:M2248</xm:sqref>
        </x14:dataValidation>
        <x14:dataValidation type="list" allowBlank="1" showInputMessage="1" showErrorMessage="1" xr:uid="{9964ABF7-5F04-499E-86DF-FDF0D411FB31}">
          <x14:formula1>
            <xm:f>dados!$AA$2:$AA$3</xm:f>
          </x14:formula1>
          <xm:sqref>H1229:H1234 H1236:H1241 H1370 H1534:H1535 H1616 H1747 H1991 H2197</xm:sqref>
        </x14:dataValidation>
        <x14:dataValidation type="list" allowBlank="1" showInputMessage="1" showErrorMessage="1" xr:uid="{3AAEF09A-B433-4AE3-A740-06BEA33F529A}">
          <x14:formula1>
            <xm:f>dados!$G$2:$G$157</xm:f>
          </x14:formula1>
          <xm:sqref>C887:C966 C975:C979 C1236:C1392 C1141:C1234 C983:C1139 C1394:C1418 C1420:C1516 C1518:C1632 C1634:C1845 C18:C884 C1848:C1899 C1901:C1992 C1994:C1999 C2001 C2003:C2011 C2013:C2119 C2121:C2123 C2125:C2147 C2150:C2248</xm:sqref>
        </x14:dataValidation>
        <x14:dataValidation type="list" allowBlank="1" showInputMessage="1" showErrorMessage="1" xr:uid="{8E3891E7-4A59-455C-A7FD-DAEFA98794BF}">
          <x14:formula1>
            <xm:f>dados!$G$2:$G$158</xm:f>
          </x14:formula1>
          <xm:sqref>D8</xm:sqref>
        </x14:dataValidation>
        <x14:dataValidation type="list" allowBlank="1" showInputMessage="1" showErrorMessage="1" xr:uid="{232E0A45-ACC9-498A-84D9-A2F44C674213}">
          <x14:formula1>
            <xm:f>dados!$A$2:$A$26</xm:f>
          </x14:formula1>
          <xm:sqref>D9 D975:D979 D1451:D1516 D1445:D1449 D1420:D1443 D1236:D1418 D1010:D1234 D983:D1004 D1518:D1632 D1634:D1845 D18:D966 D1848:D1899 D1901:D1961 D1963:D1979 D1981:D1999 D2001 D2003:D2011 D2013:D2119 D2121:D2123 D2125:D2147 D2150:D2198 D2200:D2248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BA1EB-AD26-41E6-9CCC-030EEB1021F5}">
  <sheetPr>
    <tabColor theme="4" tint="0.79998168889431442"/>
  </sheetPr>
  <dimension ref="A1:AG414"/>
  <sheetViews>
    <sheetView showGridLines="0" topLeftCell="A27" zoomScaleNormal="100" workbookViewId="0">
      <pane xSplit="5" topLeftCell="F1" activePane="topRight" state="frozen"/>
      <selection pane="topRight" activeCell="I99" sqref="I99"/>
    </sheetView>
  </sheetViews>
  <sheetFormatPr defaultColWidth="0" defaultRowHeight="0" customHeight="1" zeroHeight="1"/>
  <cols>
    <col min="1" max="1" width="6.375" style="5" hidden="1" customWidth="1"/>
    <col min="2" max="2" width="9" style="5" customWidth="1"/>
    <col min="3" max="3" width="12.25" style="5" customWidth="1"/>
    <col min="4" max="4" width="26.625" style="5" customWidth="1"/>
    <col min="5" max="5" width="13" style="5" customWidth="1"/>
    <col min="6" max="7" width="14.375" style="5" customWidth="1"/>
    <col min="8" max="8" width="14.375" style="50" customWidth="1"/>
    <col min="9" max="9" width="23.125" style="5" customWidth="1"/>
    <col min="10" max="10" width="15.875" customWidth="1"/>
    <col min="11" max="11" width="13.875" customWidth="1"/>
    <col min="12" max="13" width="15.875" customWidth="1"/>
    <col min="14" max="14" width="18.75" customWidth="1"/>
    <col min="15" max="15" width="13.25" customWidth="1"/>
    <col min="16" max="18" width="11.75" style="5" customWidth="1"/>
    <col min="19" max="20" width="11.75" customWidth="1"/>
    <col min="21" max="23" width="15.875" customWidth="1"/>
    <col min="24" max="24" width="13.75" hidden="1" customWidth="1"/>
    <col min="25" max="25" width="11.625" hidden="1" customWidth="1"/>
    <col min="26" max="26" width="12.625" hidden="1" customWidth="1"/>
    <col min="27" max="27" width="15.25" hidden="1" customWidth="1"/>
    <col min="28" max="28" width="20.375" customWidth="1"/>
    <col min="29" max="29" width="40.375" customWidth="1"/>
    <col min="30" max="30" width="9" customWidth="1"/>
    <col min="31" max="31" width="11.25" bestFit="1" customWidth="1"/>
    <col min="32" max="33" width="10.375" bestFit="1" customWidth="1"/>
    <col min="34" max="35" width="9" customWidth="1"/>
  </cols>
  <sheetData>
    <row r="1" spans="1:33" ht="9.9499999999999993" customHeight="1">
      <c r="A1"/>
      <c r="B1"/>
      <c r="F1"/>
      <c r="G1"/>
      <c r="J1" s="5"/>
      <c r="K1" s="5"/>
      <c r="P1"/>
      <c r="Q1"/>
      <c r="T1" s="5"/>
      <c r="U1" s="5"/>
      <c r="V1" s="5"/>
    </row>
    <row r="2" spans="1:33" s="6" customFormat="1" ht="42" customHeight="1">
      <c r="B2" s="399" t="s">
        <v>3937</v>
      </c>
      <c r="C2" s="399"/>
      <c r="D2" s="399"/>
      <c r="E2" s="399"/>
      <c r="F2" s="399"/>
      <c r="G2" s="399"/>
      <c r="H2" s="170"/>
      <c r="I2" s="32"/>
      <c r="J2" s="32"/>
      <c r="K2" s="32"/>
      <c r="L2" s="32"/>
      <c r="M2" s="32"/>
      <c r="N2" s="32"/>
      <c r="O2" s="32"/>
      <c r="P2" s="169"/>
      <c r="Q2" s="169"/>
      <c r="R2" s="169"/>
      <c r="S2" s="169"/>
      <c r="T2" s="169"/>
      <c r="U2" s="32"/>
      <c r="V2" s="32"/>
      <c r="W2" s="32"/>
      <c r="X2" s="32"/>
      <c r="Y2" s="32"/>
      <c r="Z2" s="32"/>
      <c r="AA2" s="32"/>
      <c r="AB2" s="32"/>
      <c r="AC2" s="32"/>
    </row>
    <row r="3" spans="1:33" s="6" customFormat="1" ht="6" customHeight="1">
      <c r="B3" s="35"/>
      <c r="C3" s="35"/>
      <c r="D3" s="36"/>
      <c r="E3" s="36"/>
      <c r="F3" s="37"/>
      <c r="G3" s="35"/>
      <c r="H3" s="171"/>
      <c r="I3" s="35"/>
      <c r="J3" s="35"/>
      <c r="K3" s="35"/>
      <c r="L3" s="35"/>
      <c r="M3" s="35"/>
      <c r="N3" s="35"/>
      <c r="O3" s="35"/>
      <c r="P3" s="36"/>
      <c r="Q3" s="35"/>
      <c r="R3" s="37"/>
      <c r="S3" s="35"/>
      <c r="T3" s="35"/>
      <c r="U3" s="35"/>
      <c r="V3" s="35"/>
      <c r="W3" s="35"/>
      <c r="X3" s="35"/>
      <c r="Y3" s="35"/>
      <c r="Z3" s="35"/>
      <c r="AA3" s="35"/>
      <c r="AB3" s="35"/>
      <c r="AC3" s="35"/>
    </row>
    <row r="4" spans="1:33" ht="16.5" customHeight="1">
      <c r="I4" s="404" t="s">
        <v>3938</v>
      </c>
      <c r="J4" s="404"/>
      <c r="K4" s="404"/>
      <c r="L4" s="404"/>
      <c r="M4" s="404"/>
      <c r="N4" s="404"/>
      <c r="O4" s="404"/>
      <c r="P4" s="400" t="s">
        <v>3939</v>
      </c>
      <c r="Q4" s="400"/>
      <c r="R4" s="400"/>
      <c r="S4" s="400"/>
      <c r="T4" s="400"/>
      <c r="U4" s="400"/>
      <c r="V4" s="400"/>
      <c r="W4" s="400"/>
      <c r="X4" s="400"/>
      <c r="Y4" s="400"/>
      <c r="Z4" s="400"/>
      <c r="AA4" s="400"/>
      <c r="AB4" s="400"/>
    </row>
    <row r="5" spans="1:33" ht="18" customHeight="1">
      <c r="I5" s="405"/>
      <c r="J5" s="405"/>
      <c r="K5" s="405"/>
      <c r="L5" s="405"/>
      <c r="M5" s="405"/>
      <c r="N5" s="405"/>
      <c r="O5" s="405"/>
      <c r="P5" s="401" t="s">
        <v>3940</v>
      </c>
      <c r="Q5" s="402"/>
      <c r="R5" s="402"/>
      <c r="S5" s="402"/>
      <c r="T5" s="403"/>
      <c r="U5" s="401" t="s">
        <v>3941</v>
      </c>
      <c r="V5" s="402"/>
      <c r="W5" s="403"/>
      <c r="X5" s="321" t="s">
        <v>3942</v>
      </c>
      <c r="Y5" s="321"/>
      <c r="Z5" s="321"/>
      <c r="AA5" s="321"/>
      <c r="AB5" s="322" t="s">
        <v>3943</v>
      </c>
      <c r="AC5" s="311"/>
    </row>
    <row r="6" spans="1:33" ht="90.75" customHeight="1">
      <c r="A6" s="145" t="s">
        <v>30</v>
      </c>
      <c r="B6" s="167" t="s">
        <v>11</v>
      </c>
      <c r="C6" s="167" t="s">
        <v>12</v>
      </c>
      <c r="D6" s="168" t="s">
        <v>13</v>
      </c>
      <c r="E6" s="168" t="s">
        <v>17</v>
      </c>
      <c r="F6" s="230" t="s">
        <v>3944</v>
      </c>
      <c r="G6" s="230" t="s">
        <v>3945</v>
      </c>
      <c r="H6" s="231" t="s">
        <v>3946</v>
      </c>
      <c r="I6" s="309" t="s">
        <v>570</v>
      </c>
      <c r="J6" s="309" t="s">
        <v>3947</v>
      </c>
      <c r="K6" s="309" t="s">
        <v>572</v>
      </c>
      <c r="L6" s="310" t="s">
        <v>3948</v>
      </c>
      <c r="M6" s="310" t="s">
        <v>3949</v>
      </c>
      <c r="N6" s="309" t="s">
        <v>3950</v>
      </c>
      <c r="O6" s="308" t="s">
        <v>3951</v>
      </c>
      <c r="P6" s="315" t="s">
        <v>3952</v>
      </c>
      <c r="Q6" s="315" t="s">
        <v>25</v>
      </c>
      <c r="R6" s="315" t="s">
        <v>26</v>
      </c>
      <c r="S6" s="315" t="s">
        <v>27</v>
      </c>
      <c r="T6" s="316" t="s">
        <v>28</v>
      </c>
      <c r="U6" s="315" t="s">
        <v>3953</v>
      </c>
      <c r="V6" s="315" t="s">
        <v>3954</v>
      </c>
      <c r="W6" s="316" t="s">
        <v>3955</v>
      </c>
      <c r="X6" s="315" t="s">
        <v>3956</v>
      </c>
      <c r="Y6" s="315" t="s">
        <v>3957</v>
      </c>
      <c r="Z6" s="315" t="s">
        <v>3958</v>
      </c>
      <c r="AA6" s="315" t="s">
        <v>3959</v>
      </c>
      <c r="AB6" s="315" t="s">
        <v>3960</v>
      </c>
      <c r="AC6" s="312" t="s">
        <v>3961</v>
      </c>
    </row>
    <row r="7" spans="1:33" s="151" customFormat="1" ht="45" hidden="1">
      <c r="A7" s="150">
        <v>50</v>
      </c>
      <c r="B7" s="370" t="s">
        <v>31</v>
      </c>
      <c r="C7" s="148" t="str">
        <f>IF(Acompanhamento4[[#This Row],[ID]]="","",VLOOKUP(Acompanhamento4[[#This Row],[ID]],Plano[],2,FALSE))</f>
        <v>DEA</v>
      </c>
      <c r="D7" s="148" t="str">
        <f>IF(Acompanhamento4[[#This Row],[ID]]="","",VLOOKUP(Acompanhamento4[[#This Row],[ID]],Plano[],3,FALSE))</f>
        <v>Substituição do sistema de climatização Rid Silva Capital</v>
      </c>
      <c r="E7" s="148" t="str">
        <f>IF(Acompanhamento4[[#This Row],[ID]]="","",VLOOKUP(Acompanhamento4[[#This Row],[ID]],Plano[],7,FALSE))</f>
        <v>Concorrência</v>
      </c>
      <c r="F7" s="225" t="s">
        <v>3962</v>
      </c>
      <c r="G7" s="226"/>
      <c r="H7" s="227" t="s">
        <v>3963</v>
      </c>
      <c r="I7" s="174"/>
      <c r="J7" s="175"/>
      <c r="K7" s="175" t="s">
        <v>3964</v>
      </c>
      <c r="L7" s="318"/>
      <c r="M7" s="319"/>
      <c r="N7" s="320"/>
      <c r="O7" s="325"/>
      <c r="P7" s="323">
        <f>IF(Acompanhamento4[[#This Row],[ID]]="","",--VLOOKUP(Acompanhamento4[[#This Row],[ID]],Plano[],14,FALSE))</f>
        <v>46235</v>
      </c>
      <c r="Q7" s="323">
        <f>IF(Acompanhamento4[[#This Row],[ID]]="","",--VLOOKUP(Acompanhamento4[[#This Row],[ID]],Plano[],15,FALSE))</f>
        <v>46355</v>
      </c>
      <c r="R7" s="323">
        <f>IF(Acompanhamento4[[#This Row],[ID]]="","",--VLOOKUP(Acompanhamento4[[#This Row],[ID]],Plano[],16,FALSE))</f>
        <v>46370</v>
      </c>
      <c r="S7" s="323">
        <f>IF(Acompanhamento4[[#This Row],[ID]]="","",--VLOOKUP(Acompanhamento4[[#This Row],[ID]],Plano[],17,FALSE))</f>
        <v>46375</v>
      </c>
      <c r="T7" s="324">
        <f>IF(Acompanhamento4[[#This Row],[ID]]="","",VLOOKUP(Acompanhamento4[[#This Row],[ID]],Plano[],18,FALSE))</f>
        <v>46555</v>
      </c>
      <c r="U7" s="176"/>
      <c r="V7" s="149"/>
      <c r="W7" s="314"/>
      <c r="X7"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envio]])-TODAY(),Q7-TODAY()),
"finalizada"))</f>
        <v>104</v>
      </c>
      <c r="Y7"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envio]])-TODAY(),S7-TODAY()),
"finalizada"))</f>
        <v>124</v>
      </c>
      <c r="Z7" s="289">
        <f ca="1">IF(Acompanhamento4[[#This Row],[ID]]="","",IF(OR(Acompanhamento4[[#This Row],[Situação]]="prevista",Acompanhamento4[[#This Row],[Situação]]="em andamento"),
IF(Acompanhamento4[[#This Row],[Nova data limite para contratação]]&lt;&gt;"",VALUE(Acompanhamento4[[#This Row],[Nova data limite para contratação]])-TODAY(),T7-TODAY()),
"finalizada"))</f>
        <v>304</v>
      </c>
      <c r="AA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7" s="286" t="str" cm="1">
        <f t="array" aca="1" ref="AB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7" s="148" t="s">
        <v>3965</v>
      </c>
      <c r="AE7" s="287"/>
      <c r="AF7" s="288"/>
      <c r="AG7" s="288"/>
    </row>
    <row r="8" spans="1:33" s="151" customFormat="1" ht="45" hidden="1">
      <c r="A8" s="150">
        <v>44</v>
      </c>
      <c r="B8" s="370" t="s">
        <v>39</v>
      </c>
      <c r="C8" s="148" t="str">
        <f>IF(Acompanhamento4[[#This Row],[ID]]="","",VLOOKUP(Acompanhamento4[[#This Row],[ID]],Plano[],2,FALSE))</f>
        <v>DEA</v>
      </c>
      <c r="D8" s="148" t="str">
        <f>IF(Acompanhamento4[[#This Row],[ID]]="","",VLOOKUP(Acompanhamento4[[#This Row],[ID]],Plano[],3,FALSE))</f>
        <v>Reforma Global e Ampliação Fórum Criciúma</v>
      </c>
      <c r="E8" s="148" t="str">
        <f>IF(Acompanhamento4[[#This Row],[ID]]="","",VLOOKUP(Acompanhamento4[[#This Row],[ID]],Plano[],7,FALSE))</f>
        <v>Concorrência</v>
      </c>
      <c r="F8" s="225" t="s">
        <v>3962</v>
      </c>
      <c r="G8" s="226"/>
      <c r="H8" s="227" t="s">
        <v>3963</v>
      </c>
      <c r="I8" s="174"/>
      <c r="J8" s="175"/>
      <c r="K8" s="175" t="s">
        <v>3966</v>
      </c>
      <c r="L8" s="318"/>
      <c r="M8" s="319"/>
      <c r="N8" s="320"/>
      <c r="O8" s="325"/>
      <c r="P8" s="323">
        <f>IF(Acompanhamento4[[#This Row],[ID]]="","",VLOOKUP(Acompanhamento4[[#This Row],[ID]],Plano[],14,FALSE))</f>
        <v>45030</v>
      </c>
      <c r="Q8" s="323">
        <f>IF(Acompanhamento4[[#This Row],[ID]]="","",VLOOKUP(Acompanhamento4[[#This Row],[ID]],Plano[],15,FALSE))</f>
        <v>46327</v>
      </c>
      <c r="R8" s="323">
        <f>IF(Acompanhamento4[[#This Row],[ID]]="","",VLOOKUP(Acompanhamento4[[#This Row],[ID]],Plano[],16,FALSE))</f>
        <v>46342</v>
      </c>
      <c r="S8" s="323">
        <f>IF(Acompanhamento4[[#This Row],[ID]]="","",VLOOKUP(Acompanhamento4[[#This Row],[ID]],Plano[],17,FALSE))</f>
        <v>46347</v>
      </c>
      <c r="T8" s="324">
        <f>IF(Acompanhamento4[[#This Row],[ID]]="","",VLOOKUP(Acompanhamento4[[#This Row],[ID]],Plano[],18,FALSE))</f>
        <v>46527</v>
      </c>
      <c r="U8" s="176">
        <v>46355</v>
      </c>
      <c r="V8" s="149"/>
      <c r="W8" s="314">
        <v>46527</v>
      </c>
      <c r="X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envio]])-TODAY(),Q8-TODAY()),
"finalizada"))</f>
        <v>finalizada</v>
      </c>
      <c r="Y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envio]])-TODAY(),S8-TODAY()),
"finalizada"))</f>
        <v>finalizada</v>
      </c>
      <c r="Z8" s="289" t="str">
        <f ca="1">IF(Acompanhamento4[[#This Row],[ID]]="","",IF(OR(Acompanhamento4[[#This Row],[Situação]]="prevista",Acompanhamento4[[#This Row],[Situação]]="em andamento"),
IF(Acompanhamento4[[#This Row],[Nova data limite para contratação]]&lt;&gt;"",VALUE(Acompanhamento4[[#This Row],[Nova data limite para contratação]])-TODAY(),T8-TODAY()),
"finalizada"))</f>
        <v>finalizada</v>
      </c>
      <c r="AA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8" s="286" t="str" cm="1">
        <f t="array" aca="1" ref="AB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8" s="148" t="s">
        <v>3965</v>
      </c>
    </row>
    <row r="9" spans="1:33" s="151" customFormat="1" ht="30" hidden="1">
      <c r="A9" s="146">
        <v>41</v>
      </c>
      <c r="B9" s="370" t="s">
        <v>42</v>
      </c>
      <c r="C9" s="148" t="str">
        <f>IF(Acompanhamento4[[#This Row],[ID]]="","",VLOOKUP(Acompanhamento4[[#This Row],[ID]],Plano[],2,FALSE))</f>
        <v>DEA</v>
      </c>
      <c r="D9" s="148" t="str">
        <f>IF(Acompanhamento4[[#This Row],[ID]]="","",VLOOKUP(Acompanhamento4[[#This Row],[ID]],Plano[],3,FALSE))</f>
        <v>Reforma parcial - cobertura Jaguaruna</v>
      </c>
      <c r="E9" s="148" t="str">
        <f>IF(Acompanhamento4[[#This Row],[ID]]="","",VLOOKUP(Acompanhamento4[[#This Row],[ID]],Plano[],7,FALSE))</f>
        <v>Concorrência</v>
      </c>
      <c r="F9" s="225" t="s">
        <v>3962</v>
      </c>
      <c r="G9" s="226"/>
      <c r="H9" s="227" t="s">
        <v>3963</v>
      </c>
      <c r="I9" s="174"/>
      <c r="J9" s="175"/>
      <c r="K9" s="175" t="s">
        <v>3967</v>
      </c>
      <c r="L9" s="318"/>
      <c r="M9" s="319"/>
      <c r="N9" s="320"/>
      <c r="O9" s="325"/>
      <c r="P9" s="323">
        <f>IF(Acompanhamento4[[#This Row],[ID]]="","",VLOOKUP(Acompanhamento4[[#This Row],[ID]],Plano[],14,FALSE))</f>
        <v>46065</v>
      </c>
      <c r="Q9" s="323">
        <f>IF(Acompanhamento4[[#This Row],[ID]]="","",VLOOKUP(Acompanhamento4[[#This Row],[ID]],Plano[],15,FALSE))</f>
        <v>46185</v>
      </c>
      <c r="R9" s="323">
        <f>IF(Acompanhamento4[[#This Row],[ID]]="","",VLOOKUP(Acompanhamento4[[#This Row],[ID]],Plano[],16,FALSE))</f>
        <v>46200</v>
      </c>
      <c r="S9" s="323">
        <f>IF(Acompanhamento4[[#This Row],[ID]]="","",VLOOKUP(Acompanhamento4[[#This Row],[ID]],Plano[],17,FALSE))</f>
        <v>46205</v>
      </c>
      <c r="T9" s="324">
        <f>IF(Acompanhamento4[[#This Row],[ID]]="","",VLOOKUP(Acompanhamento4[[#This Row],[ID]],Plano[],18,FALSE))</f>
        <v>46385</v>
      </c>
      <c r="U9" s="176">
        <v>46355</v>
      </c>
      <c r="V9" s="149"/>
      <c r="W9" s="314">
        <v>46555</v>
      </c>
      <c r="X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envio]])-TODAY(),Q9-TODAY()),
"finalizada"))</f>
        <v>finalizada</v>
      </c>
      <c r="Y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envio]])-TODAY(),S9-TODAY()),
"finalizada"))</f>
        <v>finalizada</v>
      </c>
      <c r="Z9" s="289" t="str">
        <f ca="1">IF(Acompanhamento4[[#This Row],[ID]]="","",IF(OR(Acompanhamento4[[#This Row],[Situação]]="prevista",Acompanhamento4[[#This Row],[Situação]]="em andamento"),
IF(Acompanhamento4[[#This Row],[Nova data limite para contratação]]&lt;&gt;"",VALUE(Acompanhamento4[[#This Row],[Nova data limite para contratação]])-TODAY(),T9-TODAY()),
"finalizada"))</f>
        <v>finalizada</v>
      </c>
      <c r="AA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9" s="286" t="str" cm="1">
        <f t="array" aca="1" ref="AB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9" s="148"/>
    </row>
    <row r="10" spans="1:33" s="151" customFormat="1" ht="45" hidden="1">
      <c r="A10" s="146">
        <v>49</v>
      </c>
      <c r="B10" s="370" t="s">
        <v>45</v>
      </c>
      <c r="C10" s="148" t="str">
        <f>IF(Acompanhamento4[[#This Row],[ID]]="","",VLOOKUP(Acompanhamento4[[#This Row],[ID]],Plano[],2,FALSE))</f>
        <v>DEA</v>
      </c>
      <c r="D10" s="148" t="str">
        <f>IF(Acompanhamento4[[#This Row],[ID]]="","",VLOOKUP(Acompanhamento4[[#This Row],[ID]],Plano[],3,FALSE))</f>
        <v>Reforma Global e Ampliação Fórum de Joinville</v>
      </c>
      <c r="E10" s="148" t="str">
        <f>IF(Acompanhamento4[[#This Row],[ID]]="","",VLOOKUP(Acompanhamento4[[#This Row],[ID]],Plano[],7,FALSE))</f>
        <v>Concorrência</v>
      </c>
      <c r="F10" s="225" t="s">
        <v>3962</v>
      </c>
      <c r="G10" s="226"/>
      <c r="H10" s="227" t="s">
        <v>3963</v>
      </c>
      <c r="I10" s="174"/>
      <c r="J10" s="175"/>
      <c r="K10" s="175" t="s">
        <v>3966</v>
      </c>
      <c r="L10" s="318"/>
      <c r="M10" s="319"/>
      <c r="N10" s="320"/>
      <c r="O10" s="325"/>
      <c r="P10" s="323">
        <f>IF(Acompanhamento4[[#This Row],[ID]]="","",VLOOKUP(Acompanhamento4[[#This Row],[ID]],Plano[],14,FALSE))</f>
        <v>44427</v>
      </c>
      <c r="Q10" s="323">
        <f>IF(Acompanhamento4[[#This Row],[ID]]="","",VLOOKUP(Acompanhamento4[[#This Row],[ID]],Plano[],15,FALSE))</f>
        <v>46355</v>
      </c>
      <c r="R10" s="323">
        <f>IF(Acompanhamento4[[#This Row],[ID]]="","",VLOOKUP(Acompanhamento4[[#This Row],[ID]],Plano[],16,FALSE))</f>
        <v>46370</v>
      </c>
      <c r="S10" s="323">
        <f>IF(Acompanhamento4[[#This Row],[ID]]="","",VLOOKUP(Acompanhamento4[[#This Row],[ID]],Plano[],17,FALSE))</f>
        <v>46375</v>
      </c>
      <c r="T10" s="324">
        <f>IF(Acompanhamento4[[#This Row],[ID]]="","",VLOOKUP(Acompanhamento4[[#This Row],[ID]],Plano[],18,FALSE))</f>
        <v>46555</v>
      </c>
      <c r="U10" s="176"/>
      <c r="V10" s="149"/>
      <c r="W10" s="314"/>
      <c r="X1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envio]])-TODAY(),Q10-TODAY()),
"finalizada"))</f>
        <v>finalizada</v>
      </c>
      <c r="Y1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envio]])-TODAY(),S10-TODAY()),
"finalizada"))</f>
        <v>finalizada</v>
      </c>
      <c r="Z10" s="289" t="str">
        <f ca="1">IF(Acompanhamento4[[#This Row],[ID]]="","",IF(OR(Acompanhamento4[[#This Row],[Situação]]="prevista",Acompanhamento4[[#This Row],[Situação]]="em andamento"),
IF(Acompanhamento4[[#This Row],[Nova data limite para contratação]]&lt;&gt;"",VALUE(Acompanhamento4[[#This Row],[Nova data limite para contratação]])-TODAY(),T10-TODAY()),
"finalizada"))</f>
        <v>finalizada</v>
      </c>
      <c r="AA1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0" s="286" t="str" cm="1">
        <f t="array" aca="1" ref="AB1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0" s="148"/>
    </row>
    <row r="11" spans="1:33" s="151" customFormat="1" ht="30.75" hidden="1">
      <c r="A11" s="150">
        <v>38</v>
      </c>
      <c r="B11" s="370" t="s">
        <v>47</v>
      </c>
      <c r="C11" s="148" t="str">
        <f>IF(Acompanhamento4[[#This Row],[ID]]="","",VLOOKUP(Acompanhamento4[[#This Row],[ID]],Plano[],2,FALSE))</f>
        <v>DEA</v>
      </c>
      <c r="D11" s="148" t="str">
        <f>IF(Acompanhamento4[[#This Row],[ID]]="","",VLOOKUP(Acompanhamento4[[#This Row],[ID]],Plano[],3,FALSE))</f>
        <v>Reforma Global e Ampliação Fórum Porto União</v>
      </c>
      <c r="E11" s="148" t="str">
        <f>IF(Acompanhamento4[[#This Row],[ID]]="","",VLOOKUP(Acompanhamento4[[#This Row],[ID]],Plano[],7,FALSE))</f>
        <v>Concorrência</v>
      </c>
      <c r="F11" s="225" t="s">
        <v>3962</v>
      </c>
      <c r="G11" s="226"/>
      <c r="H11" s="227" t="s">
        <v>3963</v>
      </c>
      <c r="I11" s="174" t="s">
        <v>3968</v>
      </c>
      <c r="J11" s="175" t="s">
        <v>3969</v>
      </c>
      <c r="K11" s="175" t="s">
        <v>3970</v>
      </c>
      <c r="L11" s="318">
        <v>46104</v>
      </c>
      <c r="M11" s="319">
        <v>46119</v>
      </c>
      <c r="N11" s="320">
        <v>46246</v>
      </c>
      <c r="O11" s="325"/>
      <c r="P11" s="323">
        <f>IF(Acompanhamento4[[#This Row],[ID]]="","",VLOOKUP(Acompanhamento4[[#This Row],[ID]],Plano[],14,FALSE))</f>
        <v>45866</v>
      </c>
      <c r="Q11" s="323">
        <f>IF(Acompanhamento4[[#This Row],[ID]]="","",VLOOKUP(Acompanhamento4[[#This Row],[ID]],Plano[],15,FALSE))</f>
        <v>45986</v>
      </c>
      <c r="R11" s="323">
        <f>IF(Acompanhamento4[[#This Row],[ID]]="","",VLOOKUP(Acompanhamento4[[#This Row],[ID]],Plano[],16,FALSE))</f>
        <v>46001</v>
      </c>
      <c r="S11" s="323">
        <f>IF(Acompanhamento4[[#This Row],[ID]]="","",VLOOKUP(Acompanhamento4[[#This Row],[ID]],Plano[],17,FALSE))</f>
        <v>46052</v>
      </c>
      <c r="T11" s="324">
        <f>IF(Acompanhamento4[[#This Row],[ID]]="","",VLOOKUP(Acompanhamento4[[#This Row],[ID]],Plano[],18,FALSE))</f>
        <v>46186</v>
      </c>
      <c r="U11" s="176">
        <v>46078</v>
      </c>
      <c r="V11" s="149">
        <v>46096</v>
      </c>
      <c r="W11" s="314">
        <v>46310</v>
      </c>
      <c r="X1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envio]])-TODAY(),Q11-TODAY()),
"finalizada"))</f>
        <v>finalizada</v>
      </c>
      <c r="Y1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envio]])-TODAY(),S11-TODAY()),
"finalizada"))</f>
        <v>finalizada</v>
      </c>
      <c r="Z11" s="289" t="str">
        <f ca="1">IF(Acompanhamento4[[#This Row],[ID]]="","",IF(OR(Acompanhamento4[[#This Row],[Situação]]="prevista",Acompanhamento4[[#This Row],[Situação]]="em andamento"),
IF(Acompanhamento4[[#This Row],[Nova data limite para contratação]]&lt;&gt;"",VALUE(Acompanhamento4[[#This Row],[Nova data limite para contratação]])-TODAY(),T11-TODAY()),
"finalizada"))</f>
        <v>finalizada</v>
      </c>
      <c r="AA11"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127</v>
      </c>
      <c r="AB11" s="286" t="str" cm="1">
        <f t="array" aca="1" ref="AB1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1" s="148"/>
    </row>
    <row r="12" spans="1:33" s="151" customFormat="1" ht="45" hidden="1">
      <c r="A12" s="146">
        <v>47</v>
      </c>
      <c r="B12" s="370" t="s">
        <v>49</v>
      </c>
      <c r="C12" s="148" t="str">
        <f>IF(Acompanhamento4[[#This Row],[ID]]="","",VLOOKUP(Acompanhamento4[[#This Row],[ID]],Plano[],2,FALSE))</f>
        <v>DEA</v>
      </c>
      <c r="D12" s="148" t="str">
        <f>IF(Acompanhamento4[[#This Row],[ID]]="","",VLOOKUP(Acompanhamento4[[#This Row],[ID]],Plano[],3,FALSE))</f>
        <v>Reforma Global e Ampliação Fórum São João Batista</v>
      </c>
      <c r="E12" s="148" t="str">
        <f>IF(Acompanhamento4[[#This Row],[ID]]="","",VLOOKUP(Acompanhamento4[[#This Row],[ID]],Plano[],7,FALSE))</f>
        <v>Concorrência</v>
      </c>
      <c r="F12" s="225" t="s">
        <v>3962</v>
      </c>
      <c r="G12" s="226"/>
      <c r="H12" s="227" t="s">
        <v>3963</v>
      </c>
      <c r="I12" s="174"/>
      <c r="J12" s="175"/>
      <c r="K12" s="175" t="s">
        <v>3966</v>
      </c>
      <c r="L12" s="318"/>
      <c r="M12" s="319"/>
      <c r="N12" s="320"/>
      <c r="O12" s="325"/>
      <c r="P12" s="323">
        <f>IF(Acompanhamento4[[#This Row],[ID]]="","",VLOOKUP(Acompanhamento4[[#This Row],[ID]],Plano[],14,FALSE))</f>
        <v>45187</v>
      </c>
      <c r="Q12" s="323">
        <f>IF(Acompanhamento4[[#This Row],[ID]]="","",VLOOKUP(Acompanhamento4[[#This Row],[ID]],Plano[],15,FALSE))</f>
        <v>46355</v>
      </c>
      <c r="R12" s="323">
        <f>IF(Acompanhamento4[[#This Row],[ID]]="","",VLOOKUP(Acompanhamento4[[#This Row],[ID]],Plano[],16,FALSE))</f>
        <v>46370</v>
      </c>
      <c r="S12" s="323">
        <f>IF(Acompanhamento4[[#This Row],[ID]]="","",VLOOKUP(Acompanhamento4[[#This Row],[ID]],Plano[],17,FALSE))</f>
        <v>46375</v>
      </c>
      <c r="T12" s="324">
        <f>IF(Acompanhamento4[[#This Row],[ID]]="","",VLOOKUP(Acompanhamento4[[#This Row],[ID]],Plano[],18,FALSE))</f>
        <v>46555</v>
      </c>
      <c r="U12" s="176">
        <v>46355</v>
      </c>
      <c r="V12" s="149">
        <v>46555</v>
      </c>
      <c r="W12" s="314">
        <v>46555</v>
      </c>
      <c r="X1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envio]])-TODAY(),Q12-TODAY()),
"finalizada"))</f>
        <v>finalizada</v>
      </c>
      <c r="Y1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envio]])-TODAY(),S12-TODAY()),
"finalizada"))</f>
        <v>finalizada</v>
      </c>
      <c r="Z12" s="289" t="str">
        <f ca="1">IF(Acompanhamento4[[#This Row],[ID]]="","",IF(OR(Acompanhamento4[[#This Row],[Situação]]="prevista",Acompanhamento4[[#This Row],[Situação]]="em andamento"),
IF(Acompanhamento4[[#This Row],[Nova data limite para contratação]]&lt;&gt;"",VALUE(Acompanhamento4[[#This Row],[Nova data limite para contratação]])-TODAY(),T12-TODAY()),
"finalizada"))</f>
        <v>finalizada</v>
      </c>
      <c r="AA1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2" s="286" t="str" cm="1">
        <f t="array" aca="1" ref="AB1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2" s="148" t="s">
        <v>3965</v>
      </c>
    </row>
    <row r="13" spans="1:33" s="151" customFormat="1" ht="60" hidden="1">
      <c r="A13" s="150">
        <v>40</v>
      </c>
      <c r="B13" s="370" t="s">
        <v>51</v>
      </c>
      <c r="C13" s="148" t="str">
        <f>IF(Acompanhamento4[[#This Row],[ID]]="","",VLOOKUP(Acompanhamento4[[#This Row],[ID]],Plano[],2,FALSE))</f>
        <v>DEA</v>
      </c>
      <c r="D13" s="148" t="str">
        <f>IF(Acompanhamento4[[#This Row],[ID]]="","",VLOOKUP(Acompanhamento4[[#This Row],[ID]],Plano[],3,FALSE))</f>
        <v>Reforço estrutural das lajes do canal Fórum São José Anexo</v>
      </c>
      <c r="E13" s="148" t="str">
        <f>IF(Acompanhamento4[[#This Row],[ID]]="","",VLOOKUP(Acompanhamento4[[#This Row],[ID]],Plano[],7,FALSE))</f>
        <v>Concorrência</v>
      </c>
      <c r="F13" s="225" t="s">
        <v>3962</v>
      </c>
      <c r="G13" s="226"/>
      <c r="H13" s="227" t="s">
        <v>3963</v>
      </c>
      <c r="I13" s="174"/>
      <c r="J13" s="175"/>
      <c r="K13" s="175" t="s">
        <v>3964</v>
      </c>
      <c r="L13" s="318"/>
      <c r="M13" s="319"/>
      <c r="N13" s="320"/>
      <c r="O13" s="325"/>
      <c r="P13" s="323">
        <f>IF(Acompanhamento4[[#This Row],[ID]]="","",VLOOKUP(Acompanhamento4[[#This Row],[ID]],Plano[],14,FALSE))</f>
        <v>45915</v>
      </c>
      <c r="Q13" s="323">
        <f>IF(Acompanhamento4[[#This Row],[ID]]="","",VLOOKUP(Acompanhamento4[[#This Row],[ID]],Plano[],15,FALSE))</f>
        <v>46073</v>
      </c>
      <c r="R13" s="323">
        <f>IF(Acompanhamento4[[#This Row],[ID]]="","",VLOOKUP(Acompanhamento4[[#This Row],[ID]],Plano[],16,FALSE))</f>
        <v>46088</v>
      </c>
      <c r="S13" s="323">
        <f>IF(Acompanhamento4[[#This Row],[ID]]="","",VLOOKUP(Acompanhamento4[[#This Row],[ID]],Plano[],17,FALSE))</f>
        <v>46093</v>
      </c>
      <c r="T13" s="324">
        <f>IF(Acompanhamento4[[#This Row],[ID]]="","",VLOOKUP(Acompanhamento4[[#This Row],[ID]],Plano[],18,FALSE))</f>
        <v>46273</v>
      </c>
      <c r="U13" s="176">
        <v>46325</v>
      </c>
      <c r="V13" s="149">
        <v>46325</v>
      </c>
      <c r="W13" s="314">
        <v>46568</v>
      </c>
      <c r="X13"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envio]])-TODAY(),Q13-TODAY()),
"finalizada"))</f>
        <v>74</v>
      </c>
      <c r="Y1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envio]])-TODAY(),S13-TODAY()),
"finalizada"))</f>
        <v>74</v>
      </c>
      <c r="Z13" s="289">
        <f ca="1">IF(Acompanhamento4[[#This Row],[ID]]="","",IF(OR(Acompanhamento4[[#This Row],[Situação]]="prevista",Acompanhamento4[[#This Row],[Situação]]="em andamento"),
IF(Acompanhamento4[[#This Row],[Nova data limite para contratação]]&lt;&gt;"",VALUE(Acompanhamento4[[#This Row],[Nova data limite para contratação]])-TODAY(),T13-TODAY()),
"finalizada"))</f>
        <v>317</v>
      </c>
      <c r="AA1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 s="286" t="str" cm="1">
        <f t="array" aca="1" ref="AB1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3" s="148" t="s">
        <v>3971</v>
      </c>
    </row>
    <row r="14" spans="1:33" s="151" customFormat="1" ht="45" hidden="1">
      <c r="A14" s="146">
        <v>45</v>
      </c>
      <c r="B14" s="370" t="s">
        <v>54</v>
      </c>
      <c r="C14" s="148" t="str">
        <f>IF(Acompanhamento4[[#This Row],[ID]]="","",VLOOKUP(Acompanhamento4[[#This Row],[ID]],Plano[],2,FALSE))</f>
        <v>DEA</v>
      </c>
      <c r="D14" s="148" t="str">
        <f>IF(Acompanhamento4[[#This Row],[ID]]="","",VLOOKUP(Acompanhamento4[[#This Row],[ID]],Plano[],3,FALSE))</f>
        <v>Reforma global do prédio anexo ao fórum São José</v>
      </c>
      <c r="E14" s="148" t="str">
        <f>IF(Acompanhamento4[[#This Row],[ID]]="","",VLOOKUP(Acompanhamento4[[#This Row],[ID]],Plano[],7,FALSE))</f>
        <v>Concorrência</v>
      </c>
      <c r="F14" s="225" t="s">
        <v>3962</v>
      </c>
      <c r="G14" s="226"/>
      <c r="H14" s="227" t="s">
        <v>3963</v>
      </c>
      <c r="I14" s="174"/>
      <c r="J14" s="175"/>
      <c r="K14" s="175" t="s">
        <v>3966</v>
      </c>
      <c r="L14" s="318"/>
      <c r="M14" s="319"/>
      <c r="N14" s="320"/>
      <c r="O14" s="325"/>
      <c r="P14" s="323">
        <f>IF(Acompanhamento4[[#This Row],[ID]]="","",VLOOKUP(Acompanhamento4[[#This Row],[ID]],Plano[],14,FALSE))</f>
        <v>45546</v>
      </c>
      <c r="Q14" s="323">
        <f>IF(Acompanhamento4[[#This Row],[ID]]="","",VLOOKUP(Acompanhamento4[[#This Row],[ID]],Plano[],15,FALSE))</f>
        <v>46346</v>
      </c>
      <c r="R14" s="323">
        <f>IF(Acompanhamento4[[#This Row],[ID]]="","",VLOOKUP(Acompanhamento4[[#This Row],[ID]],Plano[],16,FALSE))</f>
        <v>46361</v>
      </c>
      <c r="S14" s="323">
        <f>IF(Acompanhamento4[[#This Row],[ID]]="","",VLOOKUP(Acompanhamento4[[#This Row],[ID]],Plano[],17,FALSE))</f>
        <v>46366</v>
      </c>
      <c r="T14" s="324">
        <f>IF(Acompanhamento4[[#This Row],[ID]]="","",VLOOKUP(Acompanhamento4[[#This Row],[ID]],Plano[],18,FALSE))</f>
        <v>46546</v>
      </c>
      <c r="U14" s="176">
        <v>46346</v>
      </c>
      <c r="V14" s="149"/>
      <c r="W14" s="314">
        <v>46546</v>
      </c>
      <c r="X1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envio]])-TODAY(),Q14-TODAY()),
"finalizada"))</f>
        <v>finalizada</v>
      </c>
      <c r="Y1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envio]])-TODAY(),S14-TODAY()),
"finalizada"))</f>
        <v>finalizada</v>
      </c>
      <c r="Z14" s="289" t="str">
        <f ca="1">IF(Acompanhamento4[[#This Row],[ID]]="","",IF(OR(Acompanhamento4[[#This Row],[Situação]]="prevista",Acompanhamento4[[#This Row],[Situação]]="em andamento"),
IF(Acompanhamento4[[#This Row],[Nova data limite para contratação]]&lt;&gt;"",VALUE(Acompanhamento4[[#This Row],[Nova data limite para contratação]])-TODAY(),T14-TODAY()),
"finalizada"))</f>
        <v>finalizada</v>
      </c>
      <c r="AA1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4" s="286" t="str" cm="1">
        <f t="array" aca="1" ref="AB1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4" s="148" t="s">
        <v>3965</v>
      </c>
    </row>
    <row r="15" spans="1:33" s="151" customFormat="1" ht="45" hidden="1">
      <c r="A15" s="150">
        <v>46</v>
      </c>
      <c r="B15" s="370" t="s">
        <v>56</v>
      </c>
      <c r="C15" s="148" t="str">
        <f>IF(Acompanhamento4[[#This Row],[ID]]="","",VLOOKUP(Acompanhamento4[[#This Row],[ID]],Plano[],2,FALSE))</f>
        <v>DEA</v>
      </c>
      <c r="D15" s="148" t="str">
        <f>IF(Acompanhamento4[[#This Row],[ID]]="","",VLOOKUP(Acompanhamento4[[#This Row],[ID]],Plano[],3,FALSE))</f>
        <v>Modernização do espaço físico do hall superior TJSC</v>
      </c>
      <c r="E15" s="148" t="str">
        <f>IF(Acompanhamento4[[#This Row],[ID]]="","",VLOOKUP(Acompanhamento4[[#This Row],[ID]],Plano[],7,FALSE))</f>
        <v>Concorrência</v>
      </c>
      <c r="F15" s="225" t="s">
        <v>3962</v>
      </c>
      <c r="G15" s="226"/>
      <c r="H15" s="227" t="s">
        <v>3963</v>
      </c>
      <c r="I15" s="174"/>
      <c r="J15" s="175"/>
      <c r="K15" s="175" t="s">
        <v>3966</v>
      </c>
      <c r="L15" s="318"/>
      <c r="M15" s="319"/>
      <c r="N15" s="320"/>
      <c r="O15" s="325"/>
      <c r="P15" s="323">
        <f>IF(Acompanhamento4[[#This Row],[ID]]="","",VLOOKUP(Acompanhamento4[[#This Row],[ID]],Plano[],14,FALSE))</f>
        <v>45910</v>
      </c>
      <c r="Q15" s="323">
        <f>IF(Acompanhamento4[[#This Row],[ID]]="","",VLOOKUP(Acompanhamento4[[#This Row],[ID]],Plano[],15,FALSE))</f>
        <v>46346</v>
      </c>
      <c r="R15" s="323">
        <f>IF(Acompanhamento4[[#This Row],[ID]]="","",VLOOKUP(Acompanhamento4[[#This Row],[ID]],Plano[],16,FALSE))</f>
        <v>46361</v>
      </c>
      <c r="S15" s="323">
        <f>IF(Acompanhamento4[[#This Row],[ID]]="","",VLOOKUP(Acompanhamento4[[#This Row],[ID]],Plano[],17,FALSE))</f>
        <v>46366</v>
      </c>
      <c r="T15" s="324">
        <f>IF(Acompanhamento4[[#This Row],[ID]]="","",VLOOKUP(Acompanhamento4[[#This Row],[ID]],Plano[],18,FALSE))</f>
        <v>46546</v>
      </c>
      <c r="U15" s="176">
        <v>46346</v>
      </c>
      <c r="V15" s="149"/>
      <c r="W15" s="314">
        <v>46546</v>
      </c>
      <c r="X1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envio]])-TODAY(),Q15-TODAY()),
"finalizada"))</f>
        <v>finalizada</v>
      </c>
      <c r="Y1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envio]])-TODAY(),S15-TODAY()),
"finalizada"))</f>
        <v>finalizada</v>
      </c>
      <c r="Z15" s="289" t="str">
        <f ca="1">IF(Acompanhamento4[[#This Row],[ID]]="","",IF(OR(Acompanhamento4[[#This Row],[Situação]]="prevista",Acompanhamento4[[#This Row],[Situação]]="em andamento"),
IF(Acompanhamento4[[#This Row],[Nova data limite para contratação]]&lt;&gt;"",VALUE(Acompanhamento4[[#This Row],[Nova data limite para contratação]])-TODAY(),T15-TODAY()),
"finalizada"))</f>
        <v>finalizada</v>
      </c>
      <c r="AA1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5" s="286" t="str" cm="1">
        <f t="array" aca="1" ref="AB1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5" s="148" t="s">
        <v>3972</v>
      </c>
    </row>
    <row r="16" spans="1:33" s="151" customFormat="1" ht="60" hidden="1">
      <c r="A16" s="146">
        <v>51</v>
      </c>
      <c r="B16" s="370" t="s">
        <v>59</v>
      </c>
      <c r="C16" s="148" t="str">
        <f>IF(Acompanhamento4[[#This Row],[ID]]="","",VLOOKUP(Acompanhamento4[[#This Row],[ID]],Plano[],2,FALSE))</f>
        <v>DEA</v>
      </c>
      <c r="D16" s="148" t="str">
        <f>IF(Acompanhamento4[[#This Row],[ID]]="","",VLOOKUP(Acompanhamento4[[#This Row],[ID]],Plano[],3,FALSE))</f>
        <v>Contratação de projeto arquitetônico (concurso) para construção no terreno permutado com a DPU</v>
      </c>
      <c r="E16" s="148" t="str">
        <f>IF(Acompanhamento4[[#This Row],[ID]]="","",VLOOKUP(Acompanhamento4[[#This Row],[ID]],Plano[],7,FALSE))</f>
        <v>Concurso</v>
      </c>
      <c r="F16" s="225" t="s">
        <v>3962</v>
      </c>
      <c r="G16" s="226"/>
      <c r="H16" s="227" t="s">
        <v>3963</v>
      </c>
      <c r="I16" s="174"/>
      <c r="J16" s="175"/>
      <c r="K16" s="175" t="s">
        <v>3964</v>
      </c>
      <c r="L16" s="318"/>
      <c r="M16" s="319"/>
      <c r="N16" s="320"/>
      <c r="O16" s="325"/>
      <c r="P16" s="323">
        <f>IF(Acompanhamento4[[#This Row],[ID]]="","",VLOOKUP(Acompanhamento4[[#This Row],[ID]],Plano[],14,FALSE))</f>
        <v>46226</v>
      </c>
      <c r="Q16" s="323">
        <f>IF(Acompanhamento4[[#This Row],[ID]]="","",VLOOKUP(Acompanhamento4[[#This Row],[ID]],Plano[],15,FALSE))</f>
        <v>46346</v>
      </c>
      <c r="R16" s="323">
        <f>IF(Acompanhamento4[[#This Row],[ID]]="","",VLOOKUP(Acompanhamento4[[#This Row],[ID]],Plano[],16,FALSE))</f>
        <v>46361</v>
      </c>
      <c r="S16" s="323">
        <f>IF(Acompanhamento4[[#This Row],[ID]]="","",VLOOKUP(Acompanhamento4[[#This Row],[ID]],Plano[],17,FALSE))</f>
        <v>46366</v>
      </c>
      <c r="T16" s="324">
        <f>IF(Acompanhamento4[[#This Row],[ID]]="","",VLOOKUP(Acompanhamento4[[#This Row],[ID]],Plano[],18,FALSE))</f>
        <v>46486</v>
      </c>
      <c r="U16" s="176"/>
      <c r="V16" s="149"/>
      <c r="W16" s="314"/>
      <c r="X16"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envio]])-TODAY(),Q16-TODAY()),
"finalizada"))</f>
        <v>95</v>
      </c>
      <c r="Y16"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envio]])-TODAY(),S16-TODAY()),
"finalizada"))</f>
        <v>115</v>
      </c>
      <c r="Z16" s="289">
        <f ca="1">IF(Acompanhamento4[[#This Row],[ID]]="","",IF(OR(Acompanhamento4[[#This Row],[Situação]]="prevista",Acompanhamento4[[#This Row],[Situação]]="em andamento"),
IF(Acompanhamento4[[#This Row],[Nova data limite para contratação]]&lt;&gt;"",VALUE(Acompanhamento4[[#This Row],[Nova data limite para contratação]])-TODAY(),T16-TODAY()),
"finalizada"))</f>
        <v>235</v>
      </c>
      <c r="AA1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6" s="286" t="str" cm="1">
        <f t="array" aca="1" ref="AB1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6" s="148"/>
    </row>
    <row r="17" spans="1:29" s="151" customFormat="1" ht="30" hidden="1">
      <c r="A17" s="146">
        <v>55</v>
      </c>
      <c r="B17" s="370" t="s">
        <v>63</v>
      </c>
      <c r="C17" s="148" t="str">
        <f>IF(Acompanhamento4[[#This Row],[ID]]="","",VLOOKUP(Acompanhamento4[[#This Row],[ID]],Plano[],2,FALSE))</f>
        <v>DEA</v>
      </c>
      <c r="D17" s="148" t="str">
        <f>IF(Acompanhamento4[[#This Row],[ID]]="","",VLOOKUP(Acompanhamento4[[#This Row],[ID]],Plano[],3,FALSE))</f>
        <v>Demolição prédio DPU</v>
      </c>
      <c r="E17" s="148" t="str">
        <f>IF(Acompanhamento4[[#This Row],[ID]]="","",VLOOKUP(Acompanhamento4[[#This Row],[ID]],Plano[],7,FALSE))</f>
        <v>Pregão</v>
      </c>
      <c r="F17" s="225" t="s">
        <v>3973</v>
      </c>
      <c r="G17" s="226"/>
      <c r="H17" s="227" t="s">
        <v>3963</v>
      </c>
      <c r="I17" s="174"/>
      <c r="J17" s="175"/>
      <c r="K17" s="175" t="s">
        <v>3967</v>
      </c>
      <c r="L17" s="318"/>
      <c r="M17" s="319"/>
      <c r="N17" s="320"/>
      <c r="O17" s="325"/>
      <c r="P17" s="323">
        <f>IF(Acompanhamento4[[#This Row],[ID]]="","",VLOOKUP(Acompanhamento4[[#This Row],[ID]],Plano[],14,FALSE))</f>
        <v>45981</v>
      </c>
      <c r="Q17" s="323">
        <f>IF(Acompanhamento4[[#This Row],[ID]]="","",VLOOKUP(Acompanhamento4[[#This Row],[ID]],Plano[],15,FALSE))</f>
        <v>46101</v>
      </c>
      <c r="R17" s="323">
        <f>IF(Acompanhamento4[[#This Row],[ID]]="","",VLOOKUP(Acompanhamento4[[#This Row],[ID]],Plano[],16,FALSE))</f>
        <v>46116</v>
      </c>
      <c r="S17" s="323">
        <f>IF(Acompanhamento4[[#This Row],[ID]]="","",VLOOKUP(Acompanhamento4[[#This Row],[ID]],Plano[],17,FALSE))</f>
        <v>46121</v>
      </c>
      <c r="T17" s="324">
        <f>IF(Acompanhamento4[[#This Row],[ID]]="","",VLOOKUP(Acompanhamento4[[#This Row],[ID]],Plano[],18,FALSE))</f>
        <v>46211</v>
      </c>
      <c r="U17" s="176"/>
      <c r="V17" s="149"/>
      <c r="W17" s="314"/>
      <c r="X1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envio]])-TODAY(),Q17-TODAY()),
"finalizada"))</f>
        <v>finalizada</v>
      </c>
      <c r="Y1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envio]])-TODAY(),S17-TODAY()),
"finalizada"))</f>
        <v>finalizada</v>
      </c>
      <c r="Z17" s="289" t="str">
        <f ca="1">IF(Acompanhamento4[[#This Row],[ID]]="","",IF(OR(Acompanhamento4[[#This Row],[Situação]]="prevista",Acompanhamento4[[#This Row],[Situação]]="em andamento"),
IF(Acompanhamento4[[#This Row],[Nova data limite para contratação]]&lt;&gt;"",VALUE(Acompanhamento4[[#This Row],[Nova data limite para contratação]])-TODAY(),T17-TODAY()),
"finalizada"))</f>
        <v>finalizada</v>
      </c>
      <c r="AA1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7" s="286" t="str" cm="1">
        <f t="array" aca="1" ref="AB1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7" s="148"/>
    </row>
    <row r="18" spans="1:29" s="151" customFormat="1" ht="45" hidden="1">
      <c r="A18" s="146">
        <v>43</v>
      </c>
      <c r="B18" s="370" t="s">
        <v>67</v>
      </c>
      <c r="C18" s="148" t="str">
        <f>IF(Acompanhamento4[[#This Row],[ID]]="","",VLOOKUP(Acompanhamento4[[#This Row],[ID]],Plano[],2,FALSE))</f>
        <v>DEA</v>
      </c>
      <c r="D18" s="148" t="str">
        <f>IF(Acompanhamento4[[#This Row],[ID]]="","",VLOOKUP(Acompanhamento4[[#This Row],[ID]],Plano[],3,FALSE))</f>
        <v>Estabilização de talude no terreno que abriga o Almoxarifado (ASTJ)</v>
      </c>
      <c r="E18" s="148" t="str">
        <f>IF(Acompanhamento4[[#This Row],[ID]]="","",VLOOKUP(Acompanhamento4[[#This Row],[ID]],Plano[],7,FALSE))</f>
        <v>Concorrência</v>
      </c>
      <c r="F18" s="225" t="s">
        <v>3962</v>
      </c>
      <c r="G18" s="226"/>
      <c r="H18" s="227" t="s">
        <v>3963</v>
      </c>
      <c r="I18" s="174"/>
      <c r="J18" s="175"/>
      <c r="K18" s="175" t="s">
        <v>3966</v>
      </c>
      <c r="L18" s="318"/>
      <c r="M18" s="319"/>
      <c r="N18" s="320"/>
      <c r="O18" s="325"/>
      <c r="P18" s="323">
        <f>IF(Acompanhamento4[[#This Row],[ID]]="","",VLOOKUP(Acompanhamento4[[#This Row],[ID]],Plano[],14,FALSE))</f>
        <v>46095</v>
      </c>
      <c r="Q18" s="323">
        <f>IF(Acompanhamento4[[#This Row],[ID]]="","",VLOOKUP(Acompanhamento4[[#This Row],[ID]],Plano[],15,FALSE))</f>
        <v>46215</v>
      </c>
      <c r="R18" s="323">
        <f>IF(Acompanhamento4[[#This Row],[ID]]="","",VLOOKUP(Acompanhamento4[[#This Row],[ID]],Plano[],16,FALSE))</f>
        <v>46230</v>
      </c>
      <c r="S18" s="323">
        <f>IF(Acompanhamento4[[#This Row],[ID]]="","",VLOOKUP(Acompanhamento4[[#This Row],[ID]],Plano[],17,FALSE))</f>
        <v>46235</v>
      </c>
      <c r="T18" s="324">
        <f>IF(Acompanhamento4[[#This Row],[ID]]="","",VLOOKUP(Acompanhamento4[[#This Row],[ID]],Plano[],18,FALSE))</f>
        <v>46415</v>
      </c>
      <c r="U18" s="176">
        <v>46346</v>
      </c>
      <c r="V18" s="149"/>
      <c r="W18" s="314">
        <v>46486</v>
      </c>
      <c r="X1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envio]])-TODAY(),Q18-TODAY()),
"finalizada"))</f>
        <v>finalizada</v>
      </c>
      <c r="Y1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envio]])-TODAY(),S18-TODAY()),
"finalizada"))</f>
        <v>finalizada</v>
      </c>
      <c r="Z18" s="289" t="str">
        <f ca="1">IF(Acompanhamento4[[#This Row],[ID]]="","",IF(OR(Acompanhamento4[[#This Row],[Situação]]="prevista",Acompanhamento4[[#This Row],[Situação]]="em andamento"),
IF(Acompanhamento4[[#This Row],[Nova data limite para contratação]]&lt;&gt;"",VALUE(Acompanhamento4[[#This Row],[Nova data limite para contratação]])-TODAY(),T18-TODAY()),
"finalizada"))</f>
        <v>finalizada</v>
      </c>
      <c r="AA1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8" s="286" t="str" cm="1">
        <f t="array" aca="1" ref="AB1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8" s="148" t="s">
        <v>3972</v>
      </c>
    </row>
    <row r="19" spans="1:29" s="151" customFormat="1" ht="45" hidden="1">
      <c r="A19" s="150">
        <v>48</v>
      </c>
      <c r="B19" s="370" t="s">
        <v>70</v>
      </c>
      <c r="C19" s="148" t="str">
        <f>IF(Acompanhamento4[[#This Row],[ID]]="","",VLOOKUP(Acompanhamento4[[#This Row],[ID]],Plano[],2,FALSE))</f>
        <v>DEA</v>
      </c>
      <c r="D19" s="148" t="str">
        <f>IF(Acompanhamento4[[#This Row],[ID]]="","",VLOOKUP(Acompanhamento4[[#This Row],[ID]],Plano[],3,FALSE))</f>
        <v>Ampliação da rede sprinkler Arquivo Central</v>
      </c>
      <c r="E19" s="148" t="str">
        <f>IF(Acompanhamento4[[#This Row],[ID]]="","",VLOOKUP(Acompanhamento4[[#This Row],[ID]],Plano[],7,FALSE))</f>
        <v>Concorrência</v>
      </c>
      <c r="F19" s="225" t="s">
        <v>3962</v>
      </c>
      <c r="G19" s="226"/>
      <c r="H19" s="227" t="s">
        <v>3963</v>
      </c>
      <c r="I19" s="174"/>
      <c r="J19" s="175"/>
      <c r="K19" s="175" t="s">
        <v>3966</v>
      </c>
      <c r="L19" s="318"/>
      <c r="M19" s="319"/>
      <c r="N19" s="320"/>
      <c r="O19" s="325"/>
      <c r="P19" s="323">
        <f>IF(Acompanhamento4[[#This Row],[ID]]="","",VLOOKUP(Acompanhamento4[[#This Row],[ID]],Plano[],14,FALSE))</f>
        <v>46235</v>
      </c>
      <c r="Q19" s="323">
        <f>IF(Acompanhamento4[[#This Row],[ID]]="","",VLOOKUP(Acompanhamento4[[#This Row],[ID]],Plano[],15,FALSE))</f>
        <v>46355</v>
      </c>
      <c r="R19" s="323">
        <f>IF(Acompanhamento4[[#This Row],[ID]]="","",VLOOKUP(Acompanhamento4[[#This Row],[ID]],Plano[],16,FALSE))</f>
        <v>46370</v>
      </c>
      <c r="S19" s="323">
        <f>IF(Acompanhamento4[[#This Row],[ID]]="","",VLOOKUP(Acompanhamento4[[#This Row],[ID]],Plano[],17,FALSE))</f>
        <v>46375</v>
      </c>
      <c r="T19" s="324">
        <f>IF(Acompanhamento4[[#This Row],[ID]]="","",VLOOKUP(Acompanhamento4[[#This Row],[ID]],Plano[],18,FALSE))</f>
        <v>46555</v>
      </c>
      <c r="U19" s="176"/>
      <c r="V19" s="149"/>
      <c r="W19" s="314"/>
      <c r="X1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envio]])-TODAY(),Q19-TODAY()),
"finalizada"))</f>
        <v>finalizada</v>
      </c>
      <c r="Y1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envio]])-TODAY(),S19-TODAY()),
"finalizada"))</f>
        <v>finalizada</v>
      </c>
      <c r="Z19" s="289" t="str">
        <f ca="1">IF(Acompanhamento4[[#This Row],[ID]]="","",IF(OR(Acompanhamento4[[#This Row],[Situação]]="prevista",Acompanhamento4[[#This Row],[Situação]]="em andamento"),
IF(Acompanhamento4[[#This Row],[Nova data limite para contratação]]&lt;&gt;"",VALUE(Acompanhamento4[[#This Row],[Nova data limite para contratação]])-TODAY(),T19-TODAY()),
"finalizada"))</f>
        <v>finalizada</v>
      </c>
      <c r="AA1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9" s="286" t="str" cm="1">
        <f t="array" aca="1" ref="AB1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9" s="148" t="s">
        <v>3974</v>
      </c>
    </row>
    <row r="20" spans="1:29" s="151" customFormat="1" ht="30" hidden="1">
      <c r="A20" s="146">
        <v>39</v>
      </c>
      <c r="B20" s="370" t="s">
        <v>73</v>
      </c>
      <c r="C20" s="148" t="str">
        <f>IF(Acompanhamento4[[#This Row],[ID]]="","",VLOOKUP(Acompanhamento4[[#This Row],[ID]],Plano[],2,FALSE))</f>
        <v>DEA</v>
      </c>
      <c r="D20" s="148" t="str">
        <f>IF(Acompanhamento4[[#This Row],[ID]]="","",VLOOKUP(Acompanhamento4[[#This Row],[ID]],Plano[],3,FALSE))</f>
        <v>Construção do Fórum da Comarca de Penha</v>
      </c>
      <c r="E20" s="148" t="str">
        <f>IF(Acompanhamento4[[#This Row],[ID]]="","",VLOOKUP(Acompanhamento4[[#This Row],[ID]],Plano[],7,FALSE))</f>
        <v>Concorrência</v>
      </c>
      <c r="F20" s="225" t="s">
        <v>3962</v>
      </c>
      <c r="G20" s="226"/>
      <c r="H20" s="227" t="s">
        <v>3963</v>
      </c>
      <c r="I20" s="174" t="s">
        <v>76</v>
      </c>
      <c r="J20" s="175" t="s">
        <v>3975</v>
      </c>
      <c r="K20" s="175" t="s">
        <v>3976</v>
      </c>
      <c r="L20" s="318">
        <v>46058</v>
      </c>
      <c r="M20" s="319">
        <v>46084</v>
      </c>
      <c r="N20" s="320"/>
      <c r="O20" s="325"/>
      <c r="P20" s="323">
        <f>IF(Acompanhamento4[[#This Row],[ID]]="","",VLOOKUP(Acompanhamento4[[#This Row],[ID]],Plano[],14,FALSE))</f>
        <v>45718</v>
      </c>
      <c r="Q20" s="323">
        <f>IF(Acompanhamento4[[#This Row],[ID]]="","",VLOOKUP(Acompanhamento4[[#This Row],[ID]],Plano[],15,FALSE))</f>
        <v>46052</v>
      </c>
      <c r="R20" s="323">
        <f>IF(Acompanhamento4[[#This Row],[ID]]="","",VLOOKUP(Acompanhamento4[[#This Row],[ID]],Plano[],16,FALSE))</f>
        <v>46067</v>
      </c>
      <c r="S20" s="323">
        <f>IF(Acompanhamento4[[#This Row],[ID]]="","",VLOOKUP(Acompanhamento4[[#This Row],[ID]],Plano[],17,FALSE))</f>
        <v>46072</v>
      </c>
      <c r="T20" s="324">
        <f>IF(Acompanhamento4[[#This Row],[ID]]="","",VLOOKUP(Acompanhamento4[[#This Row],[ID]],Plano[],18,FALSE))</f>
        <v>46252</v>
      </c>
      <c r="U20" s="176"/>
      <c r="V20" s="149"/>
      <c r="W20" s="314"/>
      <c r="X2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envio]])-TODAY(),Q20-TODAY()),
"finalizada"))</f>
        <v>finalizada</v>
      </c>
      <c r="Y2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envio]])-TODAY(),S20-TODAY()),
"finalizada"))</f>
        <v>finalizada</v>
      </c>
      <c r="Z20" s="289">
        <f ca="1">IF(Acompanhamento4[[#This Row],[ID]]="","",IF(OR(Acompanhamento4[[#This Row],[Situação]]="prevista",Acompanhamento4[[#This Row],[Situação]]="em andamento"),
IF(Acompanhamento4[[#This Row],[Nova data limite para contratação]]&lt;&gt;"",VALUE(Acompanhamento4[[#This Row],[Nova data limite para contratação]])-TODAY(),T20-TODAY()),
"finalizada"))</f>
        <v>1</v>
      </c>
      <c r="AA2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20" s="286" t="str" cm="1">
        <f t="array" aca="1" ref="AB2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20" s="148"/>
    </row>
    <row r="21" spans="1:29" s="151" customFormat="1" ht="30" hidden="1">
      <c r="A21" s="146">
        <v>61</v>
      </c>
      <c r="B21" s="370" t="s">
        <v>77</v>
      </c>
      <c r="C21" s="148" t="str">
        <f>IF(Acompanhamento4[[#This Row],[ID]]="","",VLOOKUP(Acompanhamento4[[#This Row],[ID]],Plano[],2,FALSE))</f>
        <v>DEA</v>
      </c>
      <c r="D21" s="148" t="str">
        <f>IF(Acompanhamento4[[#This Row],[ID]]="","",VLOOKUP(Acompanhamento4[[#This Row],[ID]],Plano[],3,FALSE))</f>
        <v>Serviços de instalação de Sistemas de Alarme de Incêndio.</v>
      </c>
      <c r="E21" s="148" t="str">
        <f>IF(Acompanhamento4[[#This Row],[ID]]="","",VLOOKUP(Acompanhamento4[[#This Row],[ID]],Plano[],7,FALSE))</f>
        <v>Pregão</v>
      </c>
      <c r="F21" s="225" t="s">
        <v>3977</v>
      </c>
      <c r="G21" s="226"/>
      <c r="H21" s="227" t="s">
        <v>3963</v>
      </c>
      <c r="I21" s="174"/>
      <c r="J21" s="175"/>
      <c r="K21" s="175" t="s">
        <v>3967</v>
      </c>
      <c r="L21" s="318"/>
      <c r="M21" s="319"/>
      <c r="N21" s="320"/>
      <c r="O21" s="325"/>
      <c r="P21" s="323">
        <f>IF(Acompanhamento4[[#This Row],[ID]]="","",VLOOKUP(Acompanhamento4[[#This Row],[ID]],Plano[],14,FALSE))</f>
        <v>46007</v>
      </c>
      <c r="Q21" s="323">
        <f>IF(Acompanhamento4[[#This Row],[ID]]="","",VLOOKUP(Acompanhamento4[[#This Row],[ID]],Plano[],15,FALSE))</f>
        <v>46127</v>
      </c>
      <c r="R21" s="323">
        <f>IF(Acompanhamento4[[#This Row],[ID]]="","",VLOOKUP(Acompanhamento4[[#This Row],[ID]],Plano[],16,FALSE))</f>
        <v>46142</v>
      </c>
      <c r="S21" s="323">
        <f>IF(Acompanhamento4[[#This Row],[ID]]="","",VLOOKUP(Acompanhamento4[[#This Row],[ID]],Plano[],17,FALSE))</f>
        <v>46147</v>
      </c>
      <c r="T21" s="324">
        <f>IF(Acompanhamento4[[#This Row],[ID]]="","",VLOOKUP(Acompanhamento4[[#This Row],[ID]],Plano[],18,FALSE))</f>
        <v>46237</v>
      </c>
      <c r="U21" s="176">
        <v>46235</v>
      </c>
      <c r="V21" s="149">
        <v>46249</v>
      </c>
      <c r="W21" s="314">
        <v>46341</v>
      </c>
      <c r="X2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envio]])-TODAY(),Q21-TODAY()),
"finalizada"))</f>
        <v>finalizada</v>
      </c>
      <c r="Y2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envio]])-TODAY(),S21-TODAY()),
"finalizada"))</f>
        <v>finalizada</v>
      </c>
      <c r="Z21" s="289" t="str">
        <f ca="1">IF(Acompanhamento4[[#This Row],[ID]]="","",IF(OR(Acompanhamento4[[#This Row],[Situação]]="prevista",Acompanhamento4[[#This Row],[Situação]]="em andamento"),
IF(Acompanhamento4[[#This Row],[Nova data limite para contratação]]&lt;&gt;"",VALUE(Acompanhamento4[[#This Row],[Nova data limite para contratação]])-TODAY(),T21-TODAY()),
"finalizada"))</f>
        <v>finalizada</v>
      </c>
      <c r="AA2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21" s="286" t="str" cm="1">
        <f t="array" aca="1" ref="AB2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21" s="148"/>
    </row>
    <row r="22" spans="1:29" s="151" customFormat="1" ht="90" hidden="1">
      <c r="A22" s="150">
        <v>62</v>
      </c>
      <c r="B22" s="370" t="s">
        <v>80</v>
      </c>
      <c r="C22" s="148" t="str">
        <f>IF(Acompanhamento4[[#This Row],[ID]]="","",VLOOKUP(Acompanhamento4[[#This Row],[ID]],Plano[],2,FALSE))</f>
        <v>DEA</v>
      </c>
      <c r="D22" s="148" t="str">
        <f>IF(Acompanhamento4[[#This Row],[ID]]="","",VLOOKUP(Acompanhamento4[[#This Row],[ID]],Plano[],3,FALSE))</f>
        <v>Serviços continuado de manutenção preventiva e corretiva em bombas auxiliares de sistema preventivo de incendio nas Comarcas de Caçador, Criciuma, Blumenau.</v>
      </c>
      <c r="E22" s="148" t="str">
        <f>IF(Acompanhamento4[[#This Row],[ID]]="","",VLOOKUP(Acompanhamento4[[#This Row],[ID]],Plano[],7,FALSE))</f>
        <v>Pregão</v>
      </c>
      <c r="F22" s="225" t="s">
        <v>3973</v>
      </c>
      <c r="G22" s="226"/>
      <c r="H22" s="227" t="s">
        <v>3963</v>
      </c>
      <c r="I22" s="174"/>
      <c r="J22" s="175"/>
      <c r="K22" s="175" t="s">
        <v>3964</v>
      </c>
      <c r="L22" s="318"/>
      <c r="M22" s="319"/>
      <c r="N22" s="320"/>
      <c r="O22" s="325"/>
      <c r="P22" s="323">
        <f>IF(Acompanhamento4[[#This Row],[ID]]="","",VLOOKUP(Acompanhamento4[[#This Row],[ID]],Plano[],14,FALSE))</f>
        <v>46023</v>
      </c>
      <c r="Q22" s="323">
        <f>IF(Acompanhamento4[[#This Row],[ID]]="","",VLOOKUP(Acompanhamento4[[#This Row],[ID]],Plano[],15,FALSE))</f>
        <v>46143</v>
      </c>
      <c r="R22" s="323">
        <f>IF(Acompanhamento4[[#This Row],[ID]]="","",VLOOKUP(Acompanhamento4[[#This Row],[ID]],Plano[],16,FALSE))</f>
        <v>46158</v>
      </c>
      <c r="S22" s="323">
        <f>IF(Acompanhamento4[[#This Row],[ID]]="","",VLOOKUP(Acompanhamento4[[#This Row],[ID]],Plano[],17,FALSE))</f>
        <v>46163</v>
      </c>
      <c r="T22" s="324">
        <f>IF(Acompanhamento4[[#This Row],[ID]]="","",VLOOKUP(Acompanhamento4[[#This Row],[ID]],Plano[],18,FALSE))</f>
        <v>46253</v>
      </c>
      <c r="U22" s="176">
        <v>46265</v>
      </c>
      <c r="V22" s="149">
        <v>46286</v>
      </c>
      <c r="W22" s="314">
        <v>46371</v>
      </c>
      <c r="X22"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envio]])-TODAY(),Q22-TODAY()),
"finalizada"))</f>
        <v>14</v>
      </c>
      <c r="Y22"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envio]])-TODAY(),S22-TODAY()),
"finalizada"))</f>
        <v>35</v>
      </c>
      <c r="Z22" s="289">
        <f ca="1">IF(Acompanhamento4[[#This Row],[ID]]="","",IF(OR(Acompanhamento4[[#This Row],[Situação]]="prevista",Acompanhamento4[[#This Row],[Situação]]="em andamento"),
IF(Acompanhamento4[[#This Row],[Nova data limite para contratação]]&lt;&gt;"",VALUE(Acompanhamento4[[#This Row],[Nova data limite para contratação]])-TODAY(),T22-TODAY()),
"finalizada"))</f>
        <v>120</v>
      </c>
      <c r="AA2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22" s="286" t="str" cm="1">
        <f t="array" aca="1" ref="AB2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22" s="148"/>
    </row>
    <row r="23" spans="1:29" s="151" customFormat="1" ht="75" hidden="1">
      <c r="A23" s="150">
        <v>56</v>
      </c>
      <c r="B23" s="370" t="s">
        <v>83</v>
      </c>
      <c r="C23" s="148" t="str">
        <f>IF(Acompanhamento4[[#This Row],[ID]]="","",VLOOKUP(Acompanhamento4[[#This Row],[ID]],Plano[],2,FALSE))</f>
        <v>DEA</v>
      </c>
      <c r="D23" s="148" t="str">
        <f>IF(Acompanhamento4[[#This Row],[ID]]="","",VLOOKUP(Acompanhamento4[[#This Row],[ID]],Plano[],3,FALSE))</f>
        <v>Serviços continuado de manutenção preventiva e corretiva em sistema de tratamento de agua da chuva - Herval do Oeste</v>
      </c>
      <c r="E23" s="148" t="str">
        <f>IF(Acompanhamento4[[#This Row],[ID]]="","",VLOOKUP(Acompanhamento4[[#This Row],[ID]],Plano[],7,FALSE))</f>
        <v>Pregão</v>
      </c>
      <c r="F23" s="225" t="s">
        <v>3978</v>
      </c>
      <c r="G23" s="226"/>
      <c r="H23" s="227" t="s">
        <v>3963</v>
      </c>
      <c r="I23" s="174" t="s">
        <v>2846</v>
      </c>
      <c r="J23" s="175"/>
      <c r="K23" s="175" t="s">
        <v>3979</v>
      </c>
      <c r="L23" s="318"/>
      <c r="M23" s="319"/>
      <c r="N23" s="320"/>
      <c r="O23" s="325"/>
      <c r="P23" s="323">
        <f>IF(Acompanhamento4[[#This Row],[ID]]="","",VLOOKUP(Acompanhamento4[[#This Row],[ID]],Plano[],14,FALSE))</f>
        <v>45991</v>
      </c>
      <c r="Q23" s="323">
        <f>IF(Acompanhamento4[[#This Row],[ID]]="","",VLOOKUP(Acompanhamento4[[#This Row],[ID]],Plano[],15,FALSE))</f>
        <v>46111</v>
      </c>
      <c r="R23" s="323">
        <f>IF(Acompanhamento4[[#This Row],[ID]]="","",VLOOKUP(Acompanhamento4[[#This Row],[ID]],Plano[],16,FALSE))</f>
        <v>46126</v>
      </c>
      <c r="S23" s="323">
        <f>IF(Acompanhamento4[[#This Row],[ID]]="","",VLOOKUP(Acompanhamento4[[#This Row],[ID]],Plano[],17,FALSE))</f>
        <v>46131</v>
      </c>
      <c r="T23" s="324">
        <f>IF(Acompanhamento4[[#This Row],[ID]]="","",VLOOKUP(Acompanhamento4[[#This Row],[ID]],Plano[],18,FALSE))</f>
        <v>46221</v>
      </c>
      <c r="U23" s="176"/>
      <c r="V23" s="149"/>
      <c r="W23" s="314"/>
      <c r="X2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envio]])-TODAY(),Q23-TODAY()),
"finalizada"))</f>
        <v>finalizada</v>
      </c>
      <c r="Y2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envio]])-TODAY(),S23-TODAY()),
"finalizada"))</f>
        <v>finalizada</v>
      </c>
      <c r="Z23" s="289" t="str">
        <f ca="1">IF(Acompanhamento4[[#This Row],[ID]]="","",IF(OR(Acompanhamento4[[#This Row],[Situação]]="prevista",Acompanhamento4[[#This Row],[Situação]]="em andamento"),
IF(Acompanhamento4[[#This Row],[Nova data limite para contratação]]&lt;&gt;"",VALUE(Acompanhamento4[[#This Row],[Nova data limite para contratação]])-TODAY(),T23-TODAY()),
"finalizada"))</f>
        <v>finalizada</v>
      </c>
      <c r="AA2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23" s="286" t="str" cm="1">
        <f t="array" aca="1" ref="AB2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23" s="148"/>
    </row>
    <row r="24" spans="1:29" s="151" customFormat="1" ht="75" hidden="1">
      <c r="A24" s="146">
        <v>57</v>
      </c>
      <c r="B24" s="370" t="s">
        <v>86</v>
      </c>
      <c r="C24" s="148" t="str">
        <f>IF(Acompanhamento4[[#This Row],[ID]]="","",VLOOKUP(Acompanhamento4[[#This Row],[ID]],Plano[],2,FALSE))</f>
        <v>DEA</v>
      </c>
      <c r="D24" s="148" t="str">
        <f>IF(Acompanhamento4[[#This Row],[ID]]="","",VLOOKUP(Acompanhamento4[[#This Row],[ID]],Plano[],3,FALSE))</f>
        <v>Serviços continuado de manutenção preventiva e corretiva em sistema de tratamento de agua da chuva -  Imbituba</v>
      </c>
      <c r="E24" s="148" t="str">
        <f>IF(Acompanhamento4[[#This Row],[ID]]="","",VLOOKUP(Acompanhamento4[[#This Row],[ID]],Plano[],7,FALSE))</f>
        <v>Pregão</v>
      </c>
      <c r="F24" s="225" t="s">
        <v>3980</v>
      </c>
      <c r="G24" s="226"/>
      <c r="H24" s="227" t="s">
        <v>3963</v>
      </c>
      <c r="I24" s="174"/>
      <c r="J24" s="175"/>
      <c r="K24" s="175" t="s">
        <v>3981</v>
      </c>
      <c r="L24" s="318"/>
      <c r="M24" s="319"/>
      <c r="N24" s="320"/>
      <c r="O24" s="325"/>
      <c r="P24" s="323">
        <f>IF(Acompanhamento4[[#This Row],[ID]]="","",VLOOKUP(Acompanhamento4[[#This Row],[ID]],Plano[],14,FALSE))</f>
        <v>45991</v>
      </c>
      <c r="Q24" s="323">
        <f>IF(Acompanhamento4[[#This Row],[ID]]="","",VLOOKUP(Acompanhamento4[[#This Row],[ID]],Plano[],15,FALSE))</f>
        <v>46111</v>
      </c>
      <c r="R24" s="323">
        <f>IF(Acompanhamento4[[#This Row],[ID]]="","",VLOOKUP(Acompanhamento4[[#This Row],[ID]],Plano[],16,FALSE))</f>
        <v>46126</v>
      </c>
      <c r="S24" s="323">
        <f>IF(Acompanhamento4[[#This Row],[ID]]="","",VLOOKUP(Acompanhamento4[[#This Row],[ID]],Plano[],17,FALSE))</f>
        <v>46131</v>
      </c>
      <c r="T24" s="324">
        <f>IF(Acompanhamento4[[#This Row],[ID]]="","",VLOOKUP(Acompanhamento4[[#This Row],[ID]],Plano[],18,FALSE))</f>
        <v>46221</v>
      </c>
      <c r="U24" s="176"/>
      <c r="V24" s="149"/>
      <c r="W24" s="314"/>
      <c r="X2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envio]])-TODAY(),Q24-TODAY()),
"finalizada"))</f>
        <v>finalizada</v>
      </c>
      <c r="Y2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envio]])-TODAY(),S24-TODAY()),
"finalizada"))</f>
        <v>finalizada</v>
      </c>
      <c r="Z24" s="289" t="str">
        <f ca="1">IF(Acompanhamento4[[#This Row],[ID]]="","",IF(OR(Acompanhamento4[[#This Row],[Situação]]="prevista",Acompanhamento4[[#This Row],[Situação]]="em andamento"),
IF(Acompanhamento4[[#This Row],[Nova data limite para contratação]]&lt;&gt;"",VALUE(Acompanhamento4[[#This Row],[Nova data limite para contratação]])-TODAY(),T24-TODAY()),
"finalizada"))</f>
        <v>finalizada</v>
      </c>
      <c r="AA2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24" s="286" t="str" cm="1">
        <f t="array" aca="1" ref="AB2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24" s="148" t="s">
        <v>3982</v>
      </c>
    </row>
    <row r="25" spans="1:29" s="151" customFormat="1" ht="75" hidden="1">
      <c r="A25" s="150">
        <v>58</v>
      </c>
      <c r="B25" s="370" t="s">
        <v>88</v>
      </c>
      <c r="C25" s="148" t="str">
        <f>IF(Acompanhamento4[[#This Row],[ID]]="","",VLOOKUP(Acompanhamento4[[#This Row],[ID]],Plano[],2,FALSE))</f>
        <v>DEA</v>
      </c>
      <c r="D25" s="148" t="str">
        <f>IF(Acompanhamento4[[#This Row],[ID]]="","",VLOOKUP(Acompanhamento4[[#This Row],[ID]],Plano[],3,FALSE))</f>
        <v>Serviços continuado de manutenção preventiva e corretiva em sistema de tratamento de agua da chuva -São Lourenço do Oeste</v>
      </c>
      <c r="E25" s="148" t="str">
        <f>IF(Acompanhamento4[[#This Row],[ID]]="","",VLOOKUP(Acompanhamento4[[#This Row],[ID]],Plano[],7,FALSE))</f>
        <v>Pregão</v>
      </c>
      <c r="F25" s="225" t="s">
        <v>3983</v>
      </c>
      <c r="G25" s="226"/>
      <c r="H25" s="227" t="s">
        <v>3963</v>
      </c>
      <c r="I25" s="174"/>
      <c r="J25" s="175"/>
      <c r="K25" s="175" t="s">
        <v>3967</v>
      </c>
      <c r="L25" s="318"/>
      <c r="M25" s="319"/>
      <c r="N25" s="320"/>
      <c r="O25" s="325"/>
      <c r="P25" s="323">
        <f>IF(Acompanhamento4[[#This Row],[ID]]="","",VLOOKUP(Acompanhamento4[[#This Row],[ID]],Plano[],14,FALSE))</f>
        <v>45991</v>
      </c>
      <c r="Q25" s="323">
        <f>IF(Acompanhamento4[[#This Row],[ID]]="","",VLOOKUP(Acompanhamento4[[#This Row],[ID]],Plano[],15,FALSE))</f>
        <v>46111</v>
      </c>
      <c r="R25" s="323">
        <f>IF(Acompanhamento4[[#This Row],[ID]]="","",VLOOKUP(Acompanhamento4[[#This Row],[ID]],Plano[],16,FALSE))</f>
        <v>46126</v>
      </c>
      <c r="S25" s="323">
        <f>IF(Acompanhamento4[[#This Row],[ID]]="","",VLOOKUP(Acompanhamento4[[#This Row],[ID]],Plano[],17,FALSE))</f>
        <v>46131</v>
      </c>
      <c r="T25" s="324">
        <f>IF(Acompanhamento4[[#This Row],[ID]]="","",VLOOKUP(Acompanhamento4[[#This Row],[ID]],Plano[],18,FALSE))</f>
        <v>46221</v>
      </c>
      <c r="U25" s="176"/>
      <c r="V25" s="149"/>
      <c r="W25" s="314"/>
      <c r="X2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envio]])-TODAY(),Q25-TODAY()),
"finalizada"))</f>
        <v>finalizada</v>
      </c>
      <c r="Y2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envio]])-TODAY(),S25-TODAY()),
"finalizada"))</f>
        <v>finalizada</v>
      </c>
      <c r="Z25" s="289" t="str">
        <f ca="1">IF(Acompanhamento4[[#This Row],[ID]]="","",IF(OR(Acompanhamento4[[#This Row],[Situação]]="prevista",Acompanhamento4[[#This Row],[Situação]]="em andamento"),
IF(Acompanhamento4[[#This Row],[Nova data limite para contratação]]&lt;&gt;"",VALUE(Acompanhamento4[[#This Row],[Nova data limite para contratação]])-TODAY(),T25-TODAY()),
"finalizada"))</f>
        <v>finalizada</v>
      </c>
      <c r="AA2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25" s="286" t="str" cm="1">
        <f t="array" aca="1" ref="AB2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25" s="148"/>
    </row>
    <row r="26" spans="1:29" s="151" customFormat="1" ht="75" hidden="1">
      <c r="A26" s="146">
        <v>59</v>
      </c>
      <c r="B26" s="370" t="s">
        <v>90</v>
      </c>
      <c r="C26" s="148" t="str">
        <f>IF(Acompanhamento4[[#This Row],[ID]]="","",VLOOKUP(Acompanhamento4[[#This Row],[ID]],Plano[],2,FALSE))</f>
        <v>DEA</v>
      </c>
      <c r="D26" s="148" t="str">
        <f>IF(Acompanhamento4[[#This Row],[ID]]="","",VLOOKUP(Acompanhamento4[[#This Row],[ID]],Plano[],3,FALSE))</f>
        <v>Serviços continuado de manutenção preventiva e corretiva em sistema de tratamento de agua da chuva - Garuva</v>
      </c>
      <c r="E26" s="148" t="str">
        <f>IF(Acompanhamento4[[#This Row],[ID]]="","",VLOOKUP(Acompanhamento4[[#This Row],[ID]],Plano[],7,FALSE))</f>
        <v>Pregão</v>
      </c>
      <c r="F26" s="225" t="s">
        <v>3977</v>
      </c>
      <c r="G26" s="226"/>
      <c r="H26" s="227" t="s">
        <v>3963</v>
      </c>
      <c r="I26" s="174"/>
      <c r="J26" s="175"/>
      <c r="K26" s="175" t="s">
        <v>3967</v>
      </c>
      <c r="L26" s="318"/>
      <c r="M26" s="319"/>
      <c r="N26" s="320"/>
      <c r="O26" s="325"/>
      <c r="P26" s="323">
        <f>IF(Acompanhamento4[[#This Row],[ID]]="","",VLOOKUP(Acompanhamento4[[#This Row],[ID]],Plano[],14,FALSE))</f>
        <v>45991</v>
      </c>
      <c r="Q26" s="323">
        <f>IF(Acompanhamento4[[#This Row],[ID]]="","",VLOOKUP(Acompanhamento4[[#This Row],[ID]],Plano[],15,FALSE))</f>
        <v>46111</v>
      </c>
      <c r="R26" s="323">
        <f>IF(Acompanhamento4[[#This Row],[ID]]="","",VLOOKUP(Acompanhamento4[[#This Row],[ID]],Plano[],16,FALSE))</f>
        <v>46126</v>
      </c>
      <c r="S26" s="323">
        <f>IF(Acompanhamento4[[#This Row],[ID]]="","",VLOOKUP(Acompanhamento4[[#This Row],[ID]],Plano[],17,FALSE))</f>
        <v>46131</v>
      </c>
      <c r="T26" s="324">
        <f>IF(Acompanhamento4[[#This Row],[ID]]="","",VLOOKUP(Acompanhamento4[[#This Row],[ID]],Plano[],18,FALSE))</f>
        <v>46221</v>
      </c>
      <c r="U26" s="176"/>
      <c r="V26" s="149">
        <v>46188</v>
      </c>
      <c r="W26" s="314">
        <v>46280</v>
      </c>
      <c r="X2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envio]])-TODAY(),Q26-TODAY()),
"finalizada"))</f>
        <v>finalizada</v>
      </c>
      <c r="Y2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envio]])-TODAY(),S26-TODAY()),
"finalizada"))</f>
        <v>finalizada</v>
      </c>
      <c r="Z26" s="289" t="str">
        <f ca="1">IF(Acompanhamento4[[#This Row],[ID]]="","",IF(OR(Acompanhamento4[[#This Row],[Situação]]="prevista",Acompanhamento4[[#This Row],[Situação]]="em andamento"),
IF(Acompanhamento4[[#This Row],[Nova data limite para contratação]]&lt;&gt;"",VALUE(Acompanhamento4[[#This Row],[Nova data limite para contratação]])-TODAY(),T26-TODAY()),
"finalizada"))</f>
        <v>finalizada</v>
      </c>
      <c r="AA2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26" s="286" t="str" cm="1">
        <f t="array" aca="1" ref="AB2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26" s="148"/>
    </row>
    <row r="27" spans="1:29" s="151" customFormat="1" ht="75" hidden="1">
      <c r="A27" s="150">
        <v>60</v>
      </c>
      <c r="B27" s="370" t="s">
        <v>92</v>
      </c>
      <c r="C27" s="148" t="str">
        <f>IF(Acompanhamento4[[#This Row],[ID]]="","",VLOOKUP(Acompanhamento4[[#This Row],[ID]],Plano[],2,FALSE))</f>
        <v>DEA</v>
      </c>
      <c r="D27" s="148" t="str">
        <f>IF(Acompanhamento4[[#This Row],[ID]]="","",VLOOKUP(Acompanhamento4[[#This Row],[ID]],Plano[],3,FALSE))</f>
        <v>Serviços continuado de manutenção preventiva e corretiva em sistema de tratamento de agua da chuva - Araquari</v>
      </c>
      <c r="E27" s="148" t="str">
        <f>IF(Acompanhamento4[[#This Row],[ID]]="","",VLOOKUP(Acompanhamento4[[#This Row],[ID]],Plano[],7,FALSE))</f>
        <v>Pregão</v>
      </c>
      <c r="F27" s="225" t="s">
        <v>3984</v>
      </c>
      <c r="G27" s="226"/>
      <c r="H27" s="227" t="s">
        <v>3963</v>
      </c>
      <c r="I27" s="174"/>
      <c r="J27" s="175"/>
      <c r="K27" s="175" t="s">
        <v>3964</v>
      </c>
      <c r="L27" s="318"/>
      <c r="M27" s="319"/>
      <c r="N27" s="5"/>
      <c r="O27" s="325"/>
      <c r="P27" s="323">
        <f>IF(Acompanhamento4[[#This Row],[ID]]="","",VLOOKUP(Acompanhamento4[[#This Row],[ID]],Plano[],14,FALSE))</f>
        <v>45991</v>
      </c>
      <c r="Q27" s="323">
        <f>IF(Acompanhamento4[[#This Row],[ID]]="","",VLOOKUP(Acompanhamento4[[#This Row],[ID]],Plano[],15,FALSE))</f>
        <v>46111</v>
      </c>
      <c r="R27" s="323">
        <f>IF(Acompanhamento4[[#This Row],[ID]]="","",VLOOKUP(Acompanhamento4[[#This Row],[ID]],Plano[],16,FALSE))</f>
        <v>46126</v>
      </c>
      <c r="S27" s="323">
        <f>IF(Acompanhamento4[[#This Row],[ID]]="","",VLOOKUP(Acompanhamento4[[#This Row],[ID]],Plano[],17,FALSE))</f>
        <v>46131</v>
      </c>
      <c r="T27" s="324">
        <f>IF(Acompanhamento4[[#This Row],[ID]]="","",VLOOKUP(Acompanhamento4[[#This Row],[ID]],Plano[],18,FALSE))</f>
        <v>46221</v>
      </c>
      <c r="U27" s="176">
        <v>46265</v>
      </c>
      <c r="V27" s="149">
        <v>46293</v>
      </c>
      <c r="W27" s="314">
        <v>46371</v>
      </c>
      <c r="X27"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envio]])-TODAY(),Q27-TODAY()),
"finalizada"))</f>
        <v>14</v>
      </c>
      <c r="Y27"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envio]])-TODAY(),S27-TODAY()),
"finalizada"))</f>
        <v>42</v>
      </c>
      <c r="Z27" s="289">
        <f ca="1">IF(Acompanhamento4[[#This Row],[ID]]="","",IF(OR(Acompanhamento4[[#This Row],[Situação]]="prevista",Acompanhamento4[[#This Row],[Situação]]="em andamento"),
IF(Acompanhamento4[[#This Row],[Nova data limite para contratação]]&lt;&gt;"",VALUE(Acompanhamento4[[#This Row],[Nova data limite para contratação]])-TODAY(),T27-TODAY()),
"finalizada"))</f>
        <v>120</v>
      </c>
      <c r="AA2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27" s="286" t="str" cm="1">
        <f t="array" aca="1" ref="AB2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27" s="148"/>
    </row>
    <row r="28" spans="1:29" s="151" customFormat="1" ht="45" hidden="1">
      <c r="A28" s="146">
        <v>77</v>
      </c>
      <c r="B28" s="370" t="s">
        <v>94</v>
      </c>
      <c r="C28" s="148" t="str">
        <f>IF(Acompanhamento4[[#This Row],[ID]]="","",VLOOKUP(Acompanhamento4[[#This Row],[ID]],Plano[],2,FALSE))</f>
        <v>DEA</v>
      </c>
      <c r="D28" s="148" t="str">
        <f>IF(Acompanhamento4[[#This Row],[ID]]="","",VLOOKUP(Acompanhamento4[[#This Row],[ID]],Plano[],3,FALSE))</f>
        <v>Aquisição de energia elétrica por meio do Ambiente de Contratação Livre (ACL)</v>
      </c>
      <c r="E28" s="148" t="str">
        <f>IF(Acompanhamento4[[#This Row],[ID]]="","",VLOOKUP(Acompanhamento4[[#This Row],[ID]],Plano[],7,FALSE))</f>
        <v>Pregão</v>
      </c>
      <c r="F28" s="225" t="s">
        <v>3973</v>
      </c>
      <c r="G28" s="226"/>
      <c r="H28" s="228" t="s">
        <v>3980</v>
      </c>
      <c r="I28" s="174" t="str">
        <f>IF(Acompanhamento4[[#This Row],[ID]]="","",VLOOKUP(Acompanhamento4[[#This Row],[ID]],Plano[],19,FALSE))</f>
        <v>0108323-26.2024.8.24.0710</v>
      </c>
      <c r="J28" s="175"/>
      <c r="K28" s="175" t="s">
        <v>3976</v>
      </c>
      <c r="L28" s="318">
        <v>46170</v>
      </c>
      <c r="M28" s="319"/>
      <c r="N28" s="320"/>
      <c r="O28" s="325"/>
      <c r="P28" s="323">
        <f>IF(Acompanhamento4[[#This Row],[ID]]="","",VLOOKUP(Acompanhamento4[[#This Row],[ID]],Plano[],14,FALSE))</f>
        <v>45973</v>
      </c>
      <c r="Q28" s="323">
        <f>IF(Acompanhamento4[[#This Row],[ID]]="","",VLOOKUP(Acompanhamento4[[#This Row],[ID]],Plano[],15,FALSE))</f>
        <v>46063</v>
      </c>
      <c r="R28" s="323">
        <f>IF(Acompanhamento4[[#This Row],[ID]]="","",VLOOKUP(Acompanhamento4[[#This Row],[ID]],Plano[],16,FALSE))</f>
        <v>46078</v>
      </c>
      <c r="S28" s="323">
        <f>IF(Acompanhamento4[[#This Row],[ID]]="","",VLOOKUP(Acompanhamento4[[#This Row],[ID]],Plano[],17,FALSE))</f>
        <v>46111</v>
      </c>
      <c r="T28" s="324">
        <f>IF(Acompanhamento4[[#This Row],[ID]]="","",VLOOKUP(Acompanhamento4[[#This Row],[ID]],Plano[],18,FALSE))</f>
        <v>46201</v>
      </c>
      <c r="U28" s="176"/>
      <c r="V28" s="149">
        <v>46275</v>
      </c>
      <c r="W28" s="314">
        <v>46366</v>
      </c>
      <c r="X2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envio]])-TODAY(),Q28-TODAY()),
"finalizada"))</f>
        <v>finalizada</v>
      </c>
      <c r="Y28"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envio]])-TODAY(),S28-TODAY()),
"finalizada"))</f>
        <v>24</v>
      </c>
      <c r="Z28" s="289">
        <f ca="1">IF(Acompanhamento4[[#This Row],[ID]]="","",IF(OR(Acompanhamento4[[#This Row],[Situação]]="prevista",Acompanhamento4[[#This Row],[Situação]]="em andamento"),
IF(Acompanhamento4[[#This Row],[Nova data limite para contratação]]&lt;&gt;"",VALUE(Acompanhamento4[[#This Row],[Nova data limite para contratação]])-TODAY(),T28-TODAY()),
"finalizada"))</f>
        <v>115</v>
      </c>
      <c r="AA2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28" s="286" t="str" cm="1">
        <f t="array" aca="1" ref="AB2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30 dias</v>
      </c>
      <c r="AC28" s="148"/>
    </row>
    <row r="29" spans="1:29" s="151" customFormat="1" ht="45" hidden="1">
      <c r="A29" s="150">
        <v>42</v>
      </c>
      <c r="B29" s="370" t="s">
        <v>99</v>
      </c>
      <c r="C29" s="148" t="str">
        <f>IF(Acompanhamento4[[#This Row],[ID]]="","",VLOOKUP(Acompanhamento4[[#This Row],[ID]],Plano[],2,FALSE))</f>
        <v>DEA</v>
      </c>
      <c r="D29" s="148" t="str">
        <f>IF(Acompanhamento4[[#This Row],[ID]]="","",VLOOKUP(Acompanhamento4[[#This Row],[ID]],Plano[],3,FALSE))</f>
        <v>Construção de nova cisterna TJSC</v>
      </c>
      <c r="E29" s="148" t="str">
        <f>IF(Acompanhamento4[[#This Row],[ID]]="","",VLOOKUP(Acompanhamento4[[#This Row],[ID]],Plano[],7,FALSE))</f>
        <v>Concorrência</v>
      </c>
      <c r="F29" s="225" t="s">
        <v>3962</v>
      </c>
      <c r="G29" s="226"/>
      <c r="H29" s="227" t="s">
        <v>3963</v>
      </c>
      <c r="I29" s="174"/>
      <c r="J29" s="175"/>
      <c r="K29" s="175" t="s">
        <v>3966</v>
      </c>
      <c r="L29" s="318"/>
      <c r="M29" s="319"/>
      <c r="N29" s="320"/>
      <c r="O29" s="325"/>
      <c r="P29" s="323">
        <f>IF(Acompanhamento4[[#This Row],[ID]]="","",VLOOKUP(Acompanhamento4[[#This Row],[ID]],Plano[],14,FALSE))</f>
        <v>46065</v>
      </c>
      <c r="Q29" s="323">
        <f>IF(Acompanhamento4[[#This Row],[ID]]="","",VLOOKUP(Acompanhamento4[[#This Row],[ID]],Plano[],15,FALSE))</f>
        <v>46185</v>
      </c>
      <c r="R29" s="323">
        <f>IF(Acompanhamento4[[#This Row],[ID]]="","",VLOOKUP(Acompanhamento4[[#This Row],[ID]],Plano[],16,FALSE))</f>
        <v>46200</v>
      </c>
      <c r="S29" s="323">
        <f>IF(Acompanhamento4[[#This Row],[ID]]="","",VLOOKUP(Acompanhamento4[[#This Row],[ID]],Plano[],17,FALSE))</f>
        <v>46205</v>
      </c>
      <c r="T29" s="324">
        <f>IF(Acompanhamento4[[#This Row],[ID]]="","",VLOOKUP(Acompanhamento4[[#This Row],[ID]],Plano[],18,FALSE))</f>
        <v>46385</v>
      </c>
      <c r="U29" s="176"/>
      <c r="V29" s="149"/>
      <c r="W29" s="314"/>
      <c r="X2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envio]])-TODAY(),Q29-TODAY()),
"finalizada"))</f>
        <v>finalizada</v>
      </c>
      <c r="Y2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envio]])-TODAY(),S29-TODAY()),
"finalizada"))</f>
        <v>finalizada</v>
      </c>
      <c r="Z29" s="289" t="str">
        <f ca="1">IF(Acompanhamento4[[#This Row],[ID]]="","",IF(OR(Acompanhamento4[[#This Row],[Situação]]="prevista",Acompanhamento4[[#This Row],[Situação]]="em andamento"),
IF(Acompanhamento4[[#This Row],[Nova data limite para contratação]]&lt;&gt;"",VALUE(Acompanhamento4[[#This Row],[Nova data limite para contratação]])-TODAY(),T29-TODAY()),
"finalizada"))</f>
        <v>finalizada</v>
      </c>
      <c r="AA2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29" s="286" t="str" cm="1">
        <f t="array" aca="1" ref="AB2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29" s="148" t="s">
        <v>3974</v>
      </c>
    </row>
    <row r="30" spans="1:29" s="151" customFormat="1" ht="90" hidden="1">
      <c r="A30" s="146">
        <v>53</v>
      </c>
      <c r="B30" s="370" t="s">
        <v>102</v>
      </c>
      <c r="C30" s="148" t="str">
        <f>IF(Acompanhamento4[[#This Row],[ID]]="","",VLOOKUP(Acompanhamento4[[#This Row],[ID]],Plano[],2,FALSE))</f>
        <v>DEA</v>
      </c>
      <c r="D30" s="148" t="str">
        <f>IF(Acompanhamento4[[#This Row],[ID]]="","",VLOOKUP(Acompanhamento4[[#This Row],[ID]],Plano[],3,FALSE))</f>
        <v>Serviço continuado de manutenção preventiva e corretivano sistema de climatização do Fórum de Família da Comarca de Balneário Camboriú</v>
      </c>
      <c r="E30" s="148" t="str">
        <f>IF(Acompanhamento4[[#This Row],[ID]]="","",VLOOKUP(Acompanhamento4[[#This Row],[ID]],Plano[],7,FALSE))</f>
        <v>Pregão</v>
      </c>
      <c r="F30" s="225" t="s">
        <v>3973</v>
      </c>
      <c r="G30" s="226"/>
      <c r="H30" s="227" t="s">
        <v>3963</v>
      </c>
      <c r="I30" s="174"/>
      <c r="J30" s="175"/>
      <c r="K30" s="175" t="s">
        <v>3967</v>
      </c>
      <c r="L30" s="318"/>
      <c r="M30" s="319"/>
      <c r="N30" s="320"/>
      <c r="O30" s="325"/>
      <c r="P30" s="323">
        <f>IF(Acompanhamento4[[#This Row],[ID]]="","",VLOOKUP(Acompanhamento4[[#This Row],[ID]],Plano[],14,FALSE))</f>
        <v>45932</v>
      </c>
      <c r="Q30" s="323">
        <f>IF(Acompanhamento4[[#This Row],[ID]]="","",VLOOKUP(Acompanhamento4[[#This Row],[ID]],Plano[],15,FALSE))</f>
        <v>46052</v>
      </c>
      <c r="R30" s="323">
        <f>IF(Acompanhamento4[[#This Row],[ID]]="","",VLOOKUP(Acompanhamento4[[#This Row],[ID]],Plano[],16,FALSE))</f>
        <v>46067</v>
      </c>
      <c r="S30" s="323">
        <f>IF(Acompanhamento4[[#This Row],[ID]]="","",VLOOKUP(Acompanhamento4[[#This Row],[ID]],Plano[],17,FALSE))</f>
        <v>46072</v>
      </c>
      <c r="T30" s="324">
        <f>IF(Acompanhamento4[[#This Row],[ID]]="","",VLOOKUP(Acompanhamento4[[#This Row],[ID]],Plano[],18,FALSE))</f>
        <v>46162</v>
      </c>
      <c r="U30" s="176"/>
      <c r="V30" s="149">
        <v>46204</v>
      </c>
      <c r="W30" s="314">
        <v>46296</v>
      </c>
      <c r="X3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envio]])-TODAY(),Q30-TODAY()),
"finalizada"))</f>
        <v>finalizada</v>
      </c>
      <c r="Y3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envio]])-TODAY(),S30-TODAY()),
"finalizada"))</f>
        <v>finalizada</v>
      </c>
      <c r="Z30" s="289" t="str">
        <f ca="1">IF(Acompanhamento4[[#This Row],[ID]]="","",IF(OR(Acompanhamento4[[#This Row],[Situação]]="prevista",Acompanhamento4[[#This Row],[Situação]]="em andamento"),
IF(Acompanhamento4[[#This Row],[Nova data limite para contratação]]&lt;&gt;"",VALUE(Acompanhamento4[[#This Row],[Nova data limite para contratação]])-TODAY(),T30-TODAY()),
"finalizada"))</f>
        <v>finalizada</v>
      </c>
      <c r="AA3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30" s="286" t="str" cm="1">
        <f t="array" aca="1" ref="AB3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30" s="148"/>
    </row>
    <row r="31" spans="1:29" s="151" customFormat="1" ht="75" hidden="1">
      <c r="A31" s="146">
        <v>63</v>
      </c>
      <c r="B31" s="370" t="s">
        <v>105</v>
      </c>
      <c r="C31" s="148" t="str">
        <f>IF(Acompanhamento4[[#This Row],[ID]]="","",VLOOKUP(Acompanhamento4[[#This Row],[ID]],Plano[],2,FALSE))</f>
        <v>DEA</v>
      </c>
      <c r="D31" s="148" t="str">
        <f>IF(Acompanhamento4[[#This Row],[ID]]="","",VLOOKUP(Acompanhamento4[[#This Row],[ID]],Plano[],3,FALSE))</f>
        <v>Serviço continuado de manutenção preventiva e corretivano sistema de climatização do Fórum da Comarca de Abelardo Luz</v>
      </c>
      <c r="E31" s="148" t="str">
        <f>IF(Acompanhamento4[[#This Row],[ID]]="","",VLOOKUP(Acompanhamento4[[#This Row],[ID]],Plano[],7,FALSE))</f>
        <v>Pregão</v>
      </c>
      <c r="F31" s="225" t="s">
        <v>3980</v>
      </c>
      <c r="G31" s="226"/>
      <c r="H31" s="227" t="s">
        <v>3963</v>
      </c>
      <c r="I31" s="174"/>
      <c r="J31" s="175"/>
      <c r="K31" s="175" t="s">
        <v>3967</v>
      </c>
      <c r="L31" s="318"/>
      <c r="M31" s="319"/>
      <c r="N31" s="320"/>
      <c r="O31" s="325"/>
      <c r="P31" s="323">
        <f>IF(Acompanhamento4[[#This Row],[ID]]="","",VLOOKUP(Acompanhamento4[[#This Row],[ID]],Plano[],14,FALSE))</f>
        <v>46052</v>
      </c>
      <c r="Q31" s="323">
        <f>IF(Acompanhamento4[[#This Row],[ID]]="","",VLOOKUP(Acompanhamento4[[#This Row],[ID]],Plano[],15,FALSE))</f>
        <v>46172</v>
      </c>
      <c r="R31" s="323">
        <f>IF(Acompanhamento4[[#This Row],[ID]]="","",VLOOKUP(Acompanhamento4[[#This Row],[ID]],Plano[],16,FALSE))</f>
        <v>46187</v>
      </c>
      <c r="S31" s="323">
        <f>IF(Acompanhamento4[[#This Row],[ID]]="","",VLOOKUP(Acompanhamento4[[#This Row],[ID]],Plano[],17,FALSE))</f>
        <v>46192</v>
      </c>
      <c r="T31" s="324">
        <f>IF(Acompanhamento4[[#This Row],[ID]]="","",VLOOKUP(Acompanhamento4[[#This Row],[ID]],Plano[],18,FALSE))</f>
        <v>46282</v>
      </c>
      <c r="U31" s="176"/>
      <c r="V31" s="149"/>
      <c r="W31" s="314"/>
      <c r="X3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envio]])-TODAY(),Q31-TODAY()),
"finalizada"))</f>
        <v>finalizada</v>
      </c>
      <c r="Y3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envio]])-TODAY(),S31-TODAY()),
"finalizada"))</f>
        <v>finalizada</v>
      </c>
      <c r="Z31" s="289" t="str">
        <f ca="1">IF(Acompanhamento4[[#This Row],[ID]]="","",IF(OR(Acompanhamento4[[#This Row],[Situação]]="prevista",Acompanhamento4[[#This Row],[Situação]]="em andamento"),
IF(Acompanhamento4[[#This Row],[Nova data limite para contratação]]&lt;&gt;"",VALUE(Acompanhamento4[[#This Row],[Nova data limite para contratação]])-TODAY(),T31-TODAY()),
"finalizada"))</f>
        <v>finalizada</v>
      </c>
      <c r="AA3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31" s="286" t="str" cm="1">
        <f t="array" aca="1" ref="AB3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31" s="148" t="s">
        <v>3985</v>
      </c>
    </row>
    <row r="32" spans="1:29" s="151" customFormat="1" ht="75" hidden="1">
      <c r="A32" s="150">
        <v>52</v>
      </c>
      <c r="B32" s="370" t="s">
        <v>107</v>
      </c>
      <c r="C32" s="148" t="str">
        <f>IF(Acompanhamento4[[#This Row],[ID]]="","",VLOOKUP(Acompanhamento4[[#This Row],[ID]],Plano[],2,FALSE))</f>
        <v>DEA</v>
      </c>
      <c r="D32" s="148" t="str">
        <f>IF(Acompanhamento4[[#This Row],[ID]]="","",VLOOKUP(Acompanhamento4[[#This Row],[ID]],Plano[],3,FALSE))</f>
        <v>Serviço continuado de manutenção preventiva e corretivano sistema de climatização do Fórum da Comarca de Araquari</v>
      </c>
      <c r="E32" s="148" t="str">
        <f>IF(Acompanhamento4[[#This Row],[ID]]="","",VLOOKUP(Acompanhamento4[[#This Row],[ID]],Plano[],7,FALSE))</f>
        <v>Pregão</v>
      </c>
      <c r="F32" s="225" t="s">
        <v>3984</v>
      </c>
      <c r="G32" s="226"/>
      <c r="H32" s="227" t="s">
        <v>3963</v>
      </c>
      <c r="I32" s="174"/>
      <c r="J32" s="175"/>
      <c r="K32" s="175" t="s">
        <v>3967</v>
      </c>
      <c r="L32" s="318"/>
      <c r="M32" s="319"/>
      <c r="N32" s="320"/>
      <c r="O32" s="325"/>
      <c r="P32" s="323">
        <f>IF(Acompanhamento4[[#This Row],[ID]]="","",VLOOKUP(Acompanhamento4[[#This Row],[ID]],Plano[],14,FALSE))</f>
        <v>45932</v>
      </c>
      <c r="Q32" s="323">
        <f>IF(Acompanhamento4[[#This Row],[ID]]="","",VLOOKUP(Acompanhamento4[[#This Row],[ID]],Plano[],15,FALSE))</f>
        <v>46052</v>
      </c>
      <c r="R32" s="323">
        <f>IF(Acompanhamento4[[#This Row],[ID]]="","",VLOOKUP(Acompanhamento4[[#This Row],[ID]],Plano[],16,FALSE))</f>
        <v>46067</v>
      </c>
      <c r="S32" s="323">
        <f>IF(Acompanhamento4[[#This Row],[ID]]="","",VLOOKUP(Acompanhamento4[[#This Row],[ID]],Plano[],17,FALSE))</f>
        <v>46072</v>
      </c>
      <c r="T32" s="324">
        <f>IF(Acompanhamento4[[#This Row],[ID]]="","",VLOOKUP(Acompanhamento4[[#This Row],[ID]],Plano[],18,FALSE))</f>
        <v>46162</v>
      </c>
      <c r="U32" s="176"/>
      <c r="V32" s="149">
        <v>46142</v>
      </c>
      <c r="W32" s="314">
        <v>46233</v>
      </c>
      <c r="X3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envio]])-TODAY(),Q32-TODAY()),
"finalizada"))</f>
        <v>finalizada</v>
      </c>
      <c r="Y3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envio]])-TODAY(),S32-TODAY()),
"finalizada"))</f>
        <v>finalizada</v>
      </c>
      <c r="Z32" s="289" t="str">
        <f ca="1">IF(Acompanhamento4[[#This Row],[ID]]="","",IF(OR(Acompanhamento4[[#This Row],[Situação]]="prevista",Acompanhamento4[[#This Row],[Situação]]="em andamento"),
IF(Acompanhamento4[[#This Row],[Nova data limite para contratação]]&lt;&gt;"",VALUE(Acompanhamento4[[#This Row],[Nova data limite para contratação]])-TODAY(),T32-TODAY()),
"finalizada"))</f>
        <v>finalizada</v>
      </c>
      <c r="AA3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32" s="286" t="str" cm="1">
        <f t="array" aca="1" ref="AB3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32" s="148"/>
    </row>
    <row r="33" spans="1:29" s="151" customFormat="1" ht="45" hidden="1">
      <c r="A33" s="150">
        <v>106</v>
      </c>
      <c r="B33" s="370" t="s">
        <v>109</v>
      </c>
      <c r="C33" s="148" t="str">
        <f>IF(Acompanhamento4[[#This Row],[ID]]="","",VLOOKUP(Acompanhamento4[[#This Row],[ID]],Plano[],2,FALSE))</f>
        <v>DEA</v>
      </c>
      <c r="D33" s="148" t="str">
        <f>IF(Acompanhamento4[[#This Row],[ID]]="","",VLOOKUP(Acompanhamento4[[#This Row],[ID]],Plano[],3,FALSE))</f>
        <v>Instalação de um novo sistema de ar condicionado para a torre 2 do TJSC</v>
      </c>
      <c r="E33" s="148" t="str">
        <f>IF(Acompanhamento4[[#This Row],[ID]]="","",VLOOKUP(Acompanhamento4[[#This Row],[ID]],Plano[],7,FALSE))</f>
        <v>Concorrência</v>
      </c>
      <c r="F33" s="225" t="s">
        <v>3962</v>
      </c>
      <c r="G33" s="226"/>
      <c r="H33" s="227" t="s">
        <v>3963</v>
      </c>
      <c r="I33" s="174"/>
      <c r="J33" s="175"/>
      <c r="K33" s="175" t="s">
        <v>3967</v>
      </c>
      <c r="L33" s="318"/>
      <c r="M33" s="319"/>
      <c r="N33" s="320"/>
      <c r="O33" s="325"/>
      <c r="P33" s="323">
        <f>IF(Acompanhamento4[[#This Row],[ID]]="","",VLOOKUP(Acompanhamento4[[#This Row],[ID]],Plano[],14,FALSE))</f>
        <v>46037</v>
      </c>
      <c r="Q33" s="323">
        <f>IF(Acompanhamento4[[#This Row],[ID]]="","",VLOOKUP(Acompanhamento4[[#This Row],[ID]],Plano[],15,FALSE))</f>
        <v>46054</v>
      </c>
      <c r="R33" s="323">
        <f>IF(Acompanhamento4[[#This Row],[ID]]="","",VLOOKUP(Acompanhamento4[[#This Row],[ID]],Plano[],16,FALSE))</f>
        <v>46059</v>
      </c>
      <c r="S33" s="323">
        <f>IF(Acompanhamento4[[#This Row],[ID]]="","",VLOOKUP(Acompanhamento4[[#This Row],[ID]],Plano[],17,FALSE))</f>
        <v>46068</v>
      </c>
      <c r="T33" s="324">
        <f>IF(Acompanhamento4[[#This Row],[ID]]="","",VLOOKUP(Acompanhamento4[[#This Row],[ID]],Plano[],18,FALSE))</f>
        <v>46249</v>
      </c>
      <c r="U33" s="176">
        <v>46142</v>
      </c>
      <c r="V33" s="149">
        <v>46172</v>
      </c>
      <c r="W33" s="314">
        <v>46366</v>
      </c>
      <c r="X3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envio]])-TODAY(),Q33-TODAY()),
"finalizada"))</f>
        <v>finalizada</v>
      </c>
      <c r="Y3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envio]])-TODAY(),S33-TODAY()),
"finalizada"))</f>
        <v>finalizada</v>
      </c>
      <c r="Z33" s="289" t="str">
        <f ca="1">IF(Acompanhamento4[[#This Row],[ID]]="","",IF(OR(Acompanhamento4[[#This Row],[Situação]]="prevista",Acompanhamento4[[#This Row],[Situação]]="em andamento"),
IF(Acompanhamento4[[#This Row],[Nova data limite para contratação]]&lt;&gt;"",VALUE(Acompanhamento4[[#This Row],[Nova data limite para contratação]])-TODAY(),T33-TODAY()),
"finalizada"))</f>
        <v>finalizada</v>
      </c>
      <c r="AA3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33" s="286" t="str" cm="1">
        <f t="array" aca="1" ref="AB3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33" s="148" t="s">
        <v>3986</v>
      </c>
    </row>
    <row r="34" spans="1:29" s="151" customFormat="1" ht="75" hidden="1">
      <c r="A34" s="150">
        <v>54</v>
      </c>
      <c r="B34" s="370" t="s">
        <v>113</v>
      </c>
      <c r="C34" s="148" t="str">
        <f>IF(Acompanhamento4[[#This Row],[ID]]="","",VLOOKUP(Acompanhamento4[[#This Row],[ID]],Plano[],2,FALSE))</f>
        <v>DEA</v>
      </c>
      <c r="D34" s="148" t="str">
        <f>IF(Acompanhamento4[[#This Row],[ID]]="","",VLOOKUP(Acompanhamento4[[#This Row],[ID]],Plano[],3,FALSE))</f>
        <v>Serviço continuado de manutenção preventiva e corretivano sistema de climatização do Fórum da Comarca de Campo Erê</v>
      </c>
      <c r="E34" s="148" t="str">
        <f>IF(Acompanhamento4[[#This Row],[ID]]="","",VLOOKUP(Acompanhamento4[[#This Row],[ID]],Plano[],7,FALSE))</f>
        <v>Pregão</v>
      </c>
      <c r="F34" s="225" t="s">
        <v>3977</v>
      </c>
      <c r="G34" s="226"/>
      <c r="H34" s="227" t="s">
        <v>3963</v>
      </c>
      <c r="I34" s="174"/>
      <c r="J34" s="175"/>
      <c r="K34" s="175" t="s">
        <v>3967</v>
      </c>
      <c r="L34" s="318"/>
      <c r="M34" s="319"/>
      <c r="N34" s="320"/>
      <c r="O34" s="325"/>
      <c r="P34" s="323">
        <f>IF(Acompanhamento4[[#This Row],[ID]]="","",VLOOKUP(Acompanhamento4[[#This Row],[ID]],Plano[],14,FALSE))</f>
        <v>45953</v>
      </c>
      <c r="Q34" s="323">
        <f>IF(Acompanhamento4[[#This Row],[ID]]="","",VLOOKUP(Acompanhamento4[[#This Row],[ID]],Plano[],15,FALSE))</f>
        <v>46073</v>
      </c>
      <c r="R34" s="323">
        <f>IF(Acompanhamento4[[#This Row],[ID]]="","",VLOOKUP(Acompanhamento4[[#This Row],[ID]],Plano[],16,FALSE))</f>
        <v>46088</v>
      </c>
      <c r="S34" s="323">
        <f>IF(Acompanhamento4[[#This Row],[ID]]="","",VLOOKUP(Acompanhamento4[[#This Row],[ID]],Plano[],17,FALSE))</f>
        <v>46093</v>
      </c>
      <c r="T34" s="324">
        <f>IF(Acompanhamento4[[#This Row],[ID]]="","",VLOOKUP(Acompanhamento4[[#This Row],[ID]],Plano[],18,FALSE))</f>
        <v>46183</v>
      </c>
      <c r="U34" s="176"/>
      <c r="V34" s="149"/>
      <c r="W34" s="314"/>
      <c r="X3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envio]])-TODAY(),Q34-TODAY()),
"finalizada"))</f>
        <v>finalizada</v>
      </c>
      <c r="Y3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envio]])-TODAY(),S34-TODAY()),
"finalizada"))</f>
        <v>finalizada</v>
      </c>
      <c r="Z34" s="289" t="str">
        <f ca="1">IF(Acompanhamento4[[#This Row],[ID]]="","",IF(OR(Acompanhamento4[[#This Row],[Situação]]="prevista",Acompanhamento4[[#This Row],[Situação]]="em andamento"),
IF(Acompanhamento4[[#This Row],[Nova data limite para contratação]]&lt;&gt;"",VALUE(Acompanhamento4[[#This Row],[Nova data limite para contratação]])-TODAY(),T34-TODAY()),
"finalizada"))</f>
        <v>finalizada</v>
      </c>
      <c r="AA3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34" s="286" t="str" cm="1">
        <f t="array" aca="1" ref="AB3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34" s="148"/>
    </row>
    <row r="35" spans="1:29" s="151" customFormat="1" ht="90" hidden="1">
      <c r="A35" s="150">
        <v>64</v>
      </c>
      <c r="B35" s="370" t="s">
        <v>115</v>
      </c>
      <c r="C35" s="148" t="str">
        <f>IF(Acompanhamento4[[#This Row],[ID]]="","",VLOOKUP(Acompanhamento4[[#This Row],[ID]],Plano[],2,FALSE))</f>
        <v>DEA</v>
      </c>
      <c r="D35" s="148" t="str">
        <f>IF(Acompanhamento4[[#This Row],[ID]]="","",VLOOKUP(Acompanhamento4[[#This Row],[ID]],Plano[],3,FALSE))</f>
        <v>Serviço continuado de manutenção preventiva e corretiva em Plataformas Elevatórias instaladas em edificações do Poder Judiciário do Estado de Santa Catarina</v>
      </c>
      <c r="E35" s="148" t="str">
        <f>IF(Acompanhamento4[[#This Row],[ID]]="","",VLOOKUP(Acompanhamento4[[#This Row],[ID]],Plano[],7,FALSE))</f>
        <v>Pregão</v>
      </c>
      <c r="F35" s="225" t="s">
        <v>3978</v>
      </c>
      <c r="G35" s="226"/>
      <c r="H35" s="227" t="s">
        <v>3963</v>
      </c>
      <c r="I35" s="174" t="s">
        <v>3987</v>
      </c>
      <c r="J35" s="175" t="s">
        <v>3988</v>
      </c>
      <c r="K35" s="175" t="s">
        <v>3976</v>
      </c>
      <c r="L35" s="318">
        <v>46127</v>
      </c>
      <c r="M35" s="319">
        <v>46181</v>
      </c>
      <c r="N35" s="320"/>
      <c r="O35" s="325"/>
      <c r="P35" s="323">
        <f>IF(Acompanhamento4[[#This Row],[ID]]="","",VLOOKUP(Acompanhamento4[[#This Row],[ID]],Plano[],14,FALSE))</f>
        <v>46083</v>
      </c>
      <c r="Q35" s="323">
        <f>IF(Acompanhamento4[[#This Row],[ID]]="","",VLOOKUP(Acompanhamento4[[#This Row],[ID]],Plano[],15,FALSE))</f>
        <v>46203</v>
      </c>
      <c r="R35" s="323">
        <f>IF(Acompanhamento4[[#This Row],[ID]]="","",VLOOKUP(Acompanhamento4[[#This Row],[ID]],Plano[],16,FALSE))</f>
        <v>46218</v>
      </c>
      <c r="S35" s="323">
        <f>IF(Acompanhamento4[[#This Row],[ID]]="","",VLOOKUP(Acompanhamento4[[#This Row],[ID]],Plano[],17,FALSE))</f>
        <v>46223</v>
      </c>
      <c r="T35" s="324">
        <f>IF(Acompanhamento4[[#This Row],[ID]]="","",VLOOKUP(Acompanhamento4[[#This Row],[ID]],Plano[],18,FALSE))</f>
        <v>46313</v>
      </c>
      <c r="U35" s="176"/>
      <c r="V35" s="149"/>
      <c r="W35" s="314"/>
      <c r="X3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envio]])-TODAY(),Q35-TODAY()),
"finalizada"))</f>
        <v>finalizada</v>
      </c>
      <c r="Y3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envio]])-TODAY(),S35-TODAY()),
"finalizada"))</f>
        <v>finalizada</v>
      </c>
      <c r="Z35" s="289">
        <f ca="1">IF(Acompanhamento4[[#This Row],[ID]]="","",IF(OR(Acompanhamento4[[#This Row],[Situação]]="prevista",Acompanhamento4[[#This Row],[Situação]]="em andamento"),
IF(Acompanhamento4[[#This Row],[Nova data limite para contratação]]&lt;&gt;"",VALUE(Acompanhamento4[[#This Row],[Nova data limite para contratação]])-TODAY(),T35-TODAY()),
"finalizada"))</f>
        <v>62</v>
      </c>
      <c r="AA3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35" s="286" t="str" cm="1">
        <f t="array" aca="1" ref="AB3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35" s="148"/>
    </row>
    <row r="36" spans="1:29" s="151" customFormat="1" ht="60" hidden="1">
      <c r="A36" s="146">
        <v>105</v>
      </c>
      <c r="B36" s="370" t="s">
        <v>118</v>
      </c>
      <c r="C36" s="148" t="str">
        <f>IF(Acompanhamento4[[#This Row],[ID]]="","",VLOOKUP(Acompanhamento4[[#This Row],[ID]],Plano[],2,FALSE))</f>
        <v>DEA</v>
      </c>
      <c r="D36" s="148" t="str">
        <f>IF(Acompanhamento4[[#This Row],[ID]]="","",VLOOKUP(Acompanhamento4[[#This Row],[ID]],Plano[],3,FALSE))</f>
        <v>Manutenção Preventiva e Corretiva nos elevadores das torres 1  e 2 e do TJSC e nos dois elevadores da unidade UPC</v>
      </c>
      <c r="E36" s="148" t="str">
        <f>IF(Acompanhamento4[[#This Row],[ID]]="","",VLOOKUP(Acompanhamento4[[#This Row],[ID]],Plano[],7,FALSE))</f>
        <v>Pregão</v>
      </c>
      <c r="F36" s="225" t="s">
        <v>3977</v>
      </c>
      <c r="G36" s="226"/>
      <c r="H36" s="227" t="s">
        <v>3963</v>
      </c>
      <c r="I36" s="174" t="s">
        <v>3989</v>
      </c>
      <c r="J36" s="175"/>
      <c r="K36" s="175" t="s">
        <v>3979</v>
      </c>
      <c r="L36" s="318"/>
      <c r="M36" s="319"/>
      <c r="N36" s="320"/>
      <c r="O36" s="325"/>
      <c r="P36" s="323">
        <f>IF(Acompanhamento4[[#This Row],[ID]]="","",VLOOKUP(Acompanhamento4[[#This Row],[ID]],Plano[],14,FALSE))</f>
        <v>46037</v>
      </c>
      <c r="Q36" s="323">
        <f>IF(Acompanhamento4[[#This Row],[ID]]="","",VLOOKUP(Acompanhamento4[[#This Row],[ID]],Plano[],15,FALSE))</f>
        <v>46054</v>
      </c>
      <c r="R36" s="323">
        <f>IF(Acompanhamento4[[#This Row],[ID]]="","",VLOOKUP(Acompanhamento4[[#This Row],[ID]],Plano[],16,FALSE))</f>
        <v>46059</v>
      </c>
      <c r="S36" s="323">
        <f>IF(Acompanhamento4[[#This Row],[ID]]="","",VLOOKUP(Acompanhamento4[[#This Row],[ID]],Plano[],17,FALSE))</f>
        <v>46068</v>
      </c>
      <c r="T36" s="324">
        <f>IF(Acompanhamento4[[#This Row],[ID]]="","",VLOOKUP(Acompanhamento4[[#This Row],[ID]],Plano[],18,FALSE))</f>
        <v>46157</v>
      </c>
      <c r="U36" s="176">
        <v>46235</v>
      </c>
      <c r="V36" s="149">
        <v>46249</v>
      </c>
      <c r="W36" s="314">
        <v>46341</v>
      </c>
      <c r="X3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envio]])-TODAY(),Q36-TODAY()),
"finalizada"))</f>
        <v>finalizada</v>
      </c>
      <c r="Y3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envio]])-TODAY(),S36-TODAY()),
"finalizada"))</f>
        <v>finalizada</v>
      </c>
      <c r="Z36" s="289" t="str">
        <f ca="1">IF(Acompanhamento4[[#This Row],[ID]]="","",IF(OR(Acompanhamento4[[#This Row],[Situação]]="prevista",Acompanhamento4[[#This Row],[Situação]]="em andamento"),
IF(Acompanhamento4[[#This Row],[Nova data limite para contratação]]&lt;&gt;"",VALUE(Acompanhamento4[[#This Row],[Nova data limite para contratação]])-TODAY(),T36-TODAY()),
"finalizada"))</f>
        <v>finalizada</v>
      </c>
      <c r="AA3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36" s="286" t="str" cm="1">
        <f t="array" aca="1" ref="AB3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36" s="148"/>
    </row>
    <row r="37" spans="1:29" s="151" customFormat="1" ht="45" hidden="1">
      <c r="A37" s="146">
        <v>101</v>
      </c>
      <c r="B37" s="370" t="s">
        <v>121</v>
      </c>
      <c r="C37" s="148" t="str">
        <f>IF(Acompanhamento4[[#This Row],[ID]]="","",VLOOKUP(Acompanhamento4[[#This Row],[ID]],Plano[],2,FALSE))</f>
        <v>AJU</v>
      </c>
      <c r="D37" s="148" t="str">
        <f>IF(Acompanhamento4[[#This Row],[ID]]="","",VLOOKUP(Acompanhamento4[[#This Row],[ID]],Plano[],3,FALSE))</f>
        <v>Capacitação - Direção Defensiva, Evasiva e Ofensiva - Básico, Avançado e Baixa Luminosidade</v>
      </c>
      <c r="E37" s="148" t="str">
        <f>IF(Acompanhamento4[[#This Row],[ID]]="","",VLOOKUP(Acompanhamento4[[#This Row],[ID]],Plano[],7,FALSE))</f>
        <v>Inexigibilidade</v>
      </c>
      <c r="F37" s="225" t="s">
        <v>3990</v>
      </c>
      <c r="G37" s="226"/>
      <c r="H37" s="227" t="s">
        <v>3963</v>
      </c>
      <c r="I37" s="174" t="s">
        <v>3991</v>
      </c>
      <c r="J37" s="175" t="s">
        <v>3992</v>
      </c>
      <c r="K37" s="175" t="s">
        <v>3970</v>
      </c>
      <c r="L37" s="318">
        <v>46134</v>
      </c>
      <c r="M37" s="319">
        <v>46164</v>
      </c>
      <c r="N37" s="320">
        <v>46182</v>
      </c>
      <c r="O37" s="325" t="s">
        <v>3963</v>
      </c>
      <c r="P37" s="323"/>
      <c r="Q37" s="323"/>
      <c r="R37" s="323"/>
      <c r="S37" s="323"/>
      <c r="T37" s="324"/>
      <c r="U37" s="176"/>
      <c r="V37" s="149">
        <v>46134</v>
      </c>
      <c r="W37" s="314"/>
      <c r="X3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envio]])-TODAY(),Q37-TODAY()),
"finalizada"))</f>
        <v>finalizada</v>
      </c>
      <c r="Y3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envio]])-TODAY(),S37-TODAY()),
"finalizada"))</f>
        <v>finalizada</v>
      </c>
      <c r="Z37" s="289" t="str">
        <f ca="1">IF(Acompanhamento4[[#This Row],[ID]]="","",IF(OR(Acompanhamento4[[#This Row],[Situação]]="prevista",Acompanhamento4[[#This Row],[Situação]]="em andamento"),
IF(Acompanhamento4[[#This Row],[Nova data limite para contratação]]&lt;&gt;"",VALUE(Acompanhamento4[[#This Row],[Nova data limite para contratação]])-TODAY(),T37-TODAY()),
"finalizada"))</f>
        <v>finalizada</v>
      </c>
      <c r="AA37"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18</v>
      </c>
      <c r="AB37" s="286" t="str" cm="1">
        <f t="array" aca="1" ref="AB3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37" s="148"/>
    </row>
    <row r="38" spans="1:29" s="151" customFormat="1" ht="30" hidden="1">
      <c r="A38" s="150">
        <v>102</v>
      </c>
      <c r="B38" s="370" t="s">
        <v>127</v>
      </c>
      <c r="C38" s="148" t="str">
        <f>IF(Acompanhamento4[[#This Row],[ID]]="","",VLOOKUP(Acompanhamento4[[#This Row],[ID]],Plano[],2,FALSE))</f>
        <v>AJU</v>
      </c>
      <c r="D38" s="148" t="str">
        <f>IF(Acompanhamento4[[#This Row],[ID]]="","",VLOOKUP(Acompanhamento4[[#This Row],[ID]],Plano[],3,FALSE))</f>
        <v>Capacitação - Conferência Gartner Data &amp; Analytics 2026</v>
      </c>
      <c r="E38" s="148" t="str">
        <f>IF(Acompanhamento4[[#This Row],[ID]]="","",VLOOKUP(Acompanhamento4[[#This Row],[ID]],Plano[],7,FALSE))</f>
        <v>Inexigibilidade</v>
      </c>
      <c r="F38" s="225" t="s">
        <v>3993</v>
      </c>
      <c r="G38" s="226"/>
      <c r="H38" s="227" t="s">
        <v>3963</v>
      </c>
      <c r="I38" s="174" t="s">
        <v>3994</v>
      </c>
      <c r="J38" s="175" t="s">
        <v>3995</v>
      </c>
      <c r="K38" s="175" t="s">
        <v>3970</v>
      </c>
      <c r="L38" s="318"/>
      <c r="M38" s="319">
        <v>46126</v>
      </c>
      <c r="N38" s="320">
        <v>46136</v>
      </c>
      <c r="O38" s="325" t="s">
        <v>3963</v>
      </c>
      <c r="P38" s="323"/>
      <c r="Q38" s="323"/>
      <c r="R38" s="323"/>
      <c r="S38" s="323"/>
      <c r="T38" s="324"/>
      <c r="U38" s="176">
        <v>46118</v>
      </c>
      <c r="V38" s="149"/>
      <c r="W38" s="314">
        <v>46136</v>
      </c>
      <c r="X3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envio]])-TODAY(),Q38-TODAY()),
"finalizada"))</f>
        <v>finalizada</v>
      </c>
      <c r="Y3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envio]])-TODAY(),S38-TODAY()),
"finalizada"))</f>
        <v>finalizada</v>
      </c>
      <c r="Z38" s="289" t="str">
        <f ca="1">IF(Acompanhamento4[[#This Row],[ID]]="","",IF(OR(Acompanhamento4[[#This Row],[Situação]]="prevista",Acompanhamento4[[#This Row],[Situação]]="em andamento"),
IF(Acompanhamento4[[#This Row],[Nova data limite para contratação]]&lt;&gt;"",VALUE(Acompanhamento4[[#This Row],[Nova data limite para contratação]])-TODAY(),T38-TODAY()),
"finalizada"))</f>
        <v>finalizada</v>
      </c>
      <c r="AA38"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10</v>
      </c>
      <c r="AB38" s="286" t="str" cm="1">
        <f t="array" aca="1" ref="AB3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38" s="148"/>
    </row>
    <row r="39" spans="1:29" s="151" customFormat="1" ht="30" hidden="1">
      <c r="A39" s="146">
        <v>103</v>
      </c>
      <c r="B39" s="370" t="s">
        <v>130</v>
      </c>
      <c r="C39" s="148" t="str">
        <f>IF(Acompanhamento4[[#This Row],[ID]]="","",VLOOKUP(Acompanhamento4[[#This Row],[ID]],Plano[],2,FALSE))</f>
        <v>AJU</v>
      </c>
      <c r="D39" s="148" t="str">
        <f>IF(Acompanhamento4[[#This Row],[ID]]="","",VLOOKUP(Acompanhamento4[[#This Row],[ID]],Plano[],3,FALSE))</f>
        <v>Capacitação - Especialista em Proteção Pessoal</v>
      </c>
      <c r="E39" s="148" t="str">
        <f>IF(Acompanhamento4[[#This Row],[ID]]="","",VLOOKUP(Acompanhamento4[[#This Row],[ID]],Plano[],7,FALSE))</f>
        <v>Inexigibilidade</v>
      </c>
      <c r="F39" s="225" t="s">
        <v>3993</v>
      </c>
      <c r="G39" s="226"/>
      <c r="H39" s="227" t="s">
        <v>3963</v>
      </c>
      <c r="I39" s="174"/>
      <c r="J39" s="175"/>
      <c r="K39" s="175" t="s">
        <v>3964</v>
      </c>
      <c r="L39" s="318"/>
      <c r="M39" s="319"/>
      <c r="N39" s="320"/>
      <c r="O39" s="325"/>
      <c r="P39" s="323"/>
      <c r="Q39" s="323"/>
      <c r="R39" s="323"/>
      <c r="S39" s="323"/>
      <c r="T39" s="324"/>
      <c r="U39" s="176"/>
      <c r="V39" s="149"/>
      <c r="W39" s="314"/>
      <c r="X39"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envio]])-TODAY(),Q39-TODAY()),
"finalizada"))</f>
        <v>-46251</v>
      </c>
      <c r="Y39"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envio]])-TODAY(),S39-TODAY()),
"finalizada"))</f>
        <v>-46251</v>
      </c>
      <c r="Z39" s="289">
        <f ca="1">IF(Acompanhamento4[[#This Row],[ID]]="","",IF(OR(Acompanhamento4[[#This Row],[Situação]]="prevista",Acompanhamento4[[#This Row],[Situação]]="em andamento"),
IF(Acompanhamento4[[#This Row],[Nova data limite para contratação]]&lt;&gt;"",VALUE(Acompanhamento4[[#This Row],[Nova data limite para contratação]])-TODAY(),T39-TODAY()),
"finalizada"))</f>
        <v>-46251</v>
      </c>
      <c r="AA3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39" s="286" t="str" cm="1">
        <f t="array" aca="1" ref="AB3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39" s="148"/>
    </row>
    <row r="40" spans="1:29" s="151" customFormat="1" ht="30" hidden="1">
      <c r="A40" s="150">
        <v>32</v>
      </c>
      <c r="B40" s="370" t="s">
        <v>133</v>
      </c>
      <c r="C40" s="148" t="str">
        <f>IF(Acompanhamento4[[#This Row],[ID]]="","",VLOOKUP(Acompanhamento4[[#This Row],[ID]],Plano[],2,FALSE))</f>
        <v>ASPLAN</v>
      </c>
      <c r="D40" s="148" t="str">
        <f>IF(Acompanhamento4[[#This Row],[ID]]="","",VLOOKUP(Acompanhamento4[[#This Row],[ID]],Plano[],3,FALSE))</f>
        <v>Serviço de consultoria em inovação</v>
      </c>
      <c r="E40" s="148" t="str">
        <f>IF(Acompanhamento4[[#This Row],[ID]]="","",VLOOKUP(Acompanhamento4[[#This Row],[ID]],Plano[],7,FALSE))</f>
        <v>Dispensa</v>
      </c>
      <c r="F40" s="225" t="s">
        <v>3996</v>
      </c>
      <c r="G40" s="226"/>
      <c r="H40" s="227" t="s">
        <v>3963</v>
      </c>
      <c r="I40" s="174"/>
      <c r="J40" s="175"/>
      <c r="K40" s="175" t="s">
        <v>3964</v>
      </c>
      <c r="L40" s="318"/>
      <c r="M40" s="319"/>
      <c r="N40" s="320"/>
      <c r="O40" s="325"/>
      <c r="P40" s="323">
        <f>IF(Acompanhamento4[[#This Row],[ID]]="","",VLOOKUP(Acompanhamento4[[#This Row],[ID]],Plano[],14,FALSE))</f>
        <v>46073</v>
      </c>
      <c r="Q40" s="323">
        <f>IF(Acompanhamento4[[#This Row],[ID]]="","",VLOOKUP(Acompanhamento4[[#This Row],[ID]],Plano[],15,FALSE))</f>
        <v>46101</v>
      </c>
      <c r="R40" s="323">
        <f>IF(Acompanhamento4[[#This Row],[ID]]="","",VLOOKUP(Acompanhamento4[[#This Row],[ID]],Plano[],16,FALSE))</f>
        <v>46113</v>
      </c>
      <c r="S40" s="323">
        <f>IF(Acompanhamento4[[#This Row],[ID]]="","",VLOOKUP(Acompanhamento4[[#This Row],[ID]],Plano[],17,FALSE))</f>
        <v>46172</v>
      </c>
      <c r="T40" s="324">
        <f>IF(Acompanhamento4[[#This Row],[ID]]="","",VLOOKUP(Acompanhamento4[[#This Row],[ID]],Plano[],18,FALSE))</f>
        <v>46264</v>
      </c>
      <c r="U40" s="176">
        <v>46329</v>
      </c>
      <c r="V40" s="149"/>
      <c r="W40" s="314">
        <v>46421</v>
      </c>
      <c r="X40"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envio]])-TODAY(),Q40-TODAY()),
"finalizada"))</f>
        <v>78</v>
      </c>
      <c r="Y40"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envio]])-TODAY(),S40-TODAY()),
"finalizada"))</f>
        <v>-79</v>
      </c>
      <c r="Z40" s="289">
        <f ca="1">IF(Acompanhamento4[[#This Row],[ID]]="","",IF(OR(Acompanhamento4[[#This Row],[Situação]]="prevista",Acompanhamento4[[#This Row],[Situação]]="em andamento"),
IF(Acompanhamento4[[#This Row],[Nova data limite para contratação]]&lt;&gt;"",VALUE(Acompanhamento4[[#This Row],[Nova data limite para contratação]])-TODAY(),T40-TODAY()),
"finalizada"))</f>
        <v>170</v>
      </c>
      <c r="AA4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40" s="286" t="str" cm="1">
        <f t="array" aca="1" ref="AB4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40" s="148"/>
    </row>
    <row r="41" spans="1:29" s="151" customFormat="1" ht="30" hidden="1">
      <c r="A41" s="146">
        <v>33</v>
      </c>
      <c r="B41" s="370" t="s">
        <v>138</v>
      </c>
      <c r="C41" s="148" t="str">
        <f>IF(Acompanhamento4[[#This Row],[ID]]="","",VLOOKUP(Acompanhamento4[[#This Row],[ID]],Plano[],2,FALSE))</f>
        <v>ASPLAN</v>
      </c>
      <c r="D41" s="148" t="str">
        <f>IF(Acompanhamento4[[#This Row],[ID]]="","",VLOOKUP(Acompanhamento4[[#This Row],[ID]],Plano[],3,FALSE))</f>
        <v>Serviço de consultoria em projetos de inovação</v>
      </c>
      <c r="E41" s="148" t="str">
        <f>IF(Acompanhamento4[[#This Row],[ID]]="","",VLOOKUP(Acompanhamento4[[#This Row],[ID]],Plano[],7,FALSE))</f>
        <v>Inexigibilidade</v>
      </c>
      <c r="F41" s="225" t="s">
        <v>3996</v>
      </c>
      <c r="G41" s="226"/>
      <c r="H41" s="227" t="s">
        <v>3963</v>
      </c>
      <c r="I41" s="174"/>
      <c r="J41" s="175"/>
      <c r="K41" s="175" t="s">
        <v>3964</v>
      </c>
      <c r="L41" s="318"/>
      <c r="M41" s="319"/>
      <c r="N41" s="320"/>
      <c r="O41" s="325"/>
      <c r="P41" s="323">
        <f>IF(Acompanhamento4[[#This Row],[ID]]="","",VLOOKUP(Acompanhamento4[[#This Row],[ID]],Plano[],14,FALSE))</f>
        <v>46132</v>
      </c>
      <c r="Q41" s="323">
        <f>IF(Acompanhamento4[[#This Row],[ID]]="","",VLOOKUP(Acompanhamento4[[#This Row],[ID]],Plano[],15,FALSE))</f>
        <v>46162</v>
      </c>
      <c r="R41" s="323">
        <f>IF(Acompanhamento4[[#This Row],[ID]]="","",VLOOKUP(Acompanhamento4[[#This Row],[ID]],Plano[],16,FALSE))</f>
        <v>46174</v>
      </c>
      <c r="S41" s="323">
        <f>IF(Acompanhamento4[[#This Row],[ID]]="","",VLOOKUP(Acompanhamento4[[#This Row],[ID]],Plano[],17,FALSE))</f>
        <v>46204</v>
      </c>
      <c r="T41" s="324">
        <f>IF(Acompanhamento4[[#This Row],[ID]]="","",VLOOKUP(Acompanhamento4[[#This Row],[ID]],Plano[],18,FALSE))</f>
        <v>46266</v>
      </c>
      <c r="U41" s="176">
        <v>46285</v>
      </c>
      <c r="V41" s="149"/>
      <c r="W41" s="314">
        <v>46346</v>
      </c>
      <c r="X41"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envio]])-TODAY(),Q41-TODAY()),
"finalizada"))</f>
        <v>34</v>
      </c>
      <c r="Y41"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envio]])-TODAY(),S41-TODAY()),
"finalizada"))</f>
        <v>-47</v>
      </c>
      <c r="Z41" s="289">
        <f ca="1">IF(Acompanhamento4[[#This Row],[ID]]="","",IF(OR(Acompanhamento4[[#This Row],[Situação]]="prevista",Acompanhamento4[[#This Row],[Situação]]="em andamento"),
IF(Acompanhamento4[[#This Row],[Nova data limite para contratação]]&lt;&gt;"",VALUE(Acompanhamento4[[#This Row],[Nova data limite para contratação]])-TODAY(),T41-TODAY()),
"finalizada"))</f>
        <v>95</v>
      </c>
      <c r="AA4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41" s="286" t="str" cm="1">
        <f t="array" aca="1" ref="AB4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41" s="148"/>
    </row>
    <row r="42" spans="1:29" s="151" customFormat="1" ht="60" hidden="1">
      <c r="A42" s="150">
        <v>34</v>
      </c>
      <c r="B42" s="370" t="s">
        <v>142</v>
      </c>
      <c r="C42" s="148" t="str">
        <f>IF(Acompanhamento4[[#This Row],[ID]]="","",VLOOKUP(Acompanhamento4[[#This Row],[ID]],Plano[],2,FALSE))</f>
        <v>ASPLAN</v>
      </c>
      <c r="D42" s="148" t="str">
        <f>IF(Acompanhamento4[[#This Row],[ID]]="","",VLOOKUP(Acompanhamento4[[#This Row],[ID]],Plano[],3,FALSE))</f>
        <v>Serviço de especialistas em inovação com expertise em capacitar laboratoristas em inovação</v>
      </c>
      <c r="E42" s="148" t="str">
        <f>IF(Acompanhamento4[[#This Row],[ID]]="","",VLOOKUP(Acompanhamento4[[#This Row],[ID]],Plano[],7,FALSE))</f>
        <v>Inexigibilidade</v>
      </c>
      <c r="F42" s="225" t="s">
        <v>3993</v>
      </c>
      <c r="G42" s="226"/>
      <c r="H42" s="227" t="s">
        <v>3963</v>
      </c>
      <c r="I42" s="174"/>
      <c r="J42" s="175"/>
      <c r="K42" s="175" t="s">
        <v>3964</v>
      </c>
      <c r="L42" s="318"/>
      <c r="M42" s="319"/>
      <c r="N42" s="320"/>
      <c r="O42" s="325"/>
      <c r="P42" s="323">
        <f>IF(Acompanhamento4[[#This Row],[ID]]="","",VLOOKUP(Acompanhamento4[[#This Row],[ID]],Plano[],14,FALSE))</f>
        <v>46132</v>
      </c>
      <c r="Q42" s="323">
        <f>IF(Acompanhamento4[[#This Row],[ID]]="","",VLOOKUP(Acompanhamento4[[#This Row],[ID]],Plano[],15,FALSE))</f>
        <v>46162</v>
      </c>
      <c r="R42" s="323">
        <f>IF(Acompanhamento4[[#This Row],[ID]]="","",VLOOKUP(Acompanhamento4[[#This Row],[ID]],Plano[],16,FALSE))</f>
        <v>46174</v>
      </c>
      <c r="S42" s="323">
        <f>IF(Acompanhamento4[[#This Row],[ID]]="","",VLOOKUP(Acompanhamento4[[#This Row],[ID]],Plano[],17,FALSE))</f>
        <v>46204</v>
      </c>
      <c r="T42" s="324">
        <f>IF(Acompanhamento4[[#This Row],[ID]]="","",VLOOKUP(Acompanhamento4[[#This Row],[ID]],Plano[],18,FALSE))</f>
        <v>46267</v>
      </c>
      <c r="U42" s="176"/>
      <c r="V42" s="149"/>
      <c r="W42" s="314"/>
      <c r="X42"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envio]])-TODAY(),Q42-TODAY()),
"finalizada"))</f>
        <v>-89</v>
      </c>
      <c r="Y42"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envio]])-TODAY(),S42-TODAY()),
"finalizada"))</f>
        <v>-47</v>
      </c>
      <c r="Z42" s="289">
        <f ca="1">IF(Acompanhamento4[[#This Row],[ID]]="","",IF(OR(Acompanhamento4[[#This Row],[Situação]]="prevista",Acompanhamento4[[#This Row],[Situação]]="em andamento"),
IF(Acompanhamento4[[#This Row],[Nova data limite para contratação]]&lt;&gt;"",VALUE(Acompanhamento4[[#This Row],[Nova data limite para contratação]])-TODAY(),T42-TODAY()),
"finalizada"))</f>
        <v>16</v>
      </c>
      <c r="AA4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42" s="286" t="str" cm="1">
        <f t="array" aca="1" ref="AB4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42" s="148"/>
    </row>
    <row r="43" spans="1:29" s="151" customFormat="1" ht="45" hidden="1">
      <c r="A43" s="146">
        <v>35</v>
      </c>
      <c r="B43" s="370" t="s">
        <v>145</v>
      </c>
      <c r="C43" s="148" t="str">
        <f>IF(Acompanhamento4[[#This Row],[ID]]="","",VLOOKUP(Acompanhamento4[[#This Row],[ID]],Plano[],2,FALSE))</f>
        <v>ASPLAN</v>
      </c>
      <c r="D43" s="148" t="str">
        <f>IF(Acompanhamento4[[#This Row],[ID]]="","",VLOOKUP(Acompanhamento4[[#This Row],[ID]],Plano[],3,FALSE))</f>
        <v>Serviço de ferramentas de inovação</v>
      </c>
      <c r="E43" s="148" t="str">
        <f>IF(Acompanhamento4[[#This Row],[ID]]="","",VLOOKUP(Acompanhamento4[[#This Row],[ID]],Plano[],7,FALSE))</f>
        <v>Duplo enquadramento</v>
      </c>
      <c r="F43" s="225" t="s">
        <v>3993</v>
      </c>
      <c r="G43" s="226"/>
      <c r="H43" s="227" t="s">
        <v>3963</v>
      </c>
      <c r="I43" s="174"/>
      <c r="J43" s="175"/>
      <c r="K43" s="175" t="s">
        <v>3964</v>
      </c>
      <c r="L43" s="318"/>
      <c r="M43" s="319"/>
      <c r="N43" s="320"/>
      <c r="O43" s="325"/>
      <c r="P43" s="323">
        <f>IF(Acompanhamento4[[#This Row],[ID]]="","",VLOOKUP(Acompanhamento4[[#This Row],[ID]],Plano[],14,FALSE))</f>
        <v>46084</v>
      </c>
      <c r="Q43" s="323">
        <f>IF(Acompanhamento4[[#This Row],[ID]]="","",VLOOKUP(Acompanhamento4[[#This Row],[ID]],Plano[],15,FALSE))</f>
        <v>46115</v>
      </c>
      <c r="R43" s="323">
        <f>IF(Acompanhamento4[[#This Row],[ID]]="","",VLOOKUP(Acompanhamento4[[#This Row],[ID]],Plano[],16,FALSE))</f>
        <v>46174</v>
      </c>
      <c r="S43" s="323">
        <f>IF(Acompanhamento4[[#This Row],[ID]]="","",VLOOKUP(Acompanhamento4[[#This Row],[ID]],Plano[],17,FALSE))</f>
        <v>46204</v>
      </c>
      <c r="T43" s="324">
        <f>IF(Acompanhamento4[[#This Row],[ID]]="","",VLOOKUP(Acompanhamento4[[#This Row],[ID]],Plano[],18,FALSE))</f>
        <v>46268</v>
      </c>
      <c r="U43" s="176"/>
      <c r="V43" s="149"/>
      <c r="W43" s="314"/>
      <c r="X43"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envio]])-TODAY(),Q43-TODAY()),
"finalizada"))</f>
        <v>-136</v>
      </c>
      <c r="Y4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envio]])-TODAY(),S43-TODAY()),
"finalizada"))</f>
        <v>-47</v>
      </c>
      <c r="Z43" s="289">
        <f ca="1">IF(Acompanhamento4[[#This Row],[ID]]="","",IF(OR(Acompanhamento4[[#This Row],[Situação]]="prevista",Acompanhamento4[[#This Row],[Situação]]="em andamento"),
IF(Acompanhamento4[[#This Row],[Nova data limite para contratação]]&lt;&gt;"",VALUE(Acompanhamento4[[#This Row],[Nova data limite para contratação]])-TODAY(),T43-TODAY()),
"finalizada"))</f>
        <v>17</v>
      </c>
      <c r="AA4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43" s="286" t="str" cm="1">
        <f t="array" aca="1" ref="AB4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43" s="148"/>
    </row>
    <row r="44" spans="1:29" s="151" customFormat="1" ht="30" hidden="1">
      <c r="A44" s="146">
        <v>87</v>
      </c>
      <c r="B44" s="370" t="s">
        <v>149</v>
      </c>
      <c r="C44" s="148" t="str">
        <f>IF(Acompanhamento4[[#This Row],[ID]]="","",VLOOKUP(Acompanhamento4[[#This Row],[ID]],Plano[],2,FALSE))</f>
        <v>CM</v>
      </c>
      <c r="D44" s="148" t="str">
        <f>IF(Acompanhamento4[[#This Row],[ID]]="","",VLOOKUP(Acompanhamento4[[#This Row],[ID]],Plano[],3,FALSE))</f>
        <v>Aquisição de detectores de metais portáteis - CASA MILITAR</v>
      </c>
      <c r="E44" s="148" t="str">
        <f>IF(Acompanhamento4[[#This Row],[ID]]="","",VLOOKUP(Acompanhamento4[[#This Row],[ID]],Plano[],7,FALSE))</f>
        <v>Pregão</v>
      </c>
      <c r="F44" s="225" t="s">
        <v>3977</v>
      </c>
      <c r="G44" s="226"/>
      <c r="H44" s="227" t="s">
        <v>3963</v>
      </c>
      <c r="I44" s="174"/>
      <c r="J44" s="175"/>
      <c r="K44" s="175" t="s">
        <v>3967</v>
      </c>
      <c r="L44" s="318"/>
      <c r="M44" s="319"/>
      <c r="N44" s="320"/>
      <c r="O44" s="325"/>
      <c r="P44" s="323">
        <f>IF(Acompanhamento4[[#This Row],[ID]]="","",VLOOKUP(Acompanhamento4[[#This Row],[ID]],Plano[],14,FALSE))</f>
        <v>46113</v>
      </c>
      <c r="Q44" s="323">
        <f>IF(Acompanhamento4[[#This Row],[ID]]="","",VLOOKUP(Acompanhamento4[[#This Row],[ID]],Plano[],15,FALSE))</f>
        <v>46143</v>
      </c>
      <c r="R44" s="323">
        <f>IF(Acompanhamento4[[#This Row],[ID]]="","",VLOOKUP(Acompanhamento4[[#This Row],[ID]],Plano[],16,FALSE))</f>
        <v>46174</v>
      </c>
      <c r="S44" s="323">
        <f>IF(Acompanhamento4[[#This Row],[ID]]="","",VLOOKUP(Acompanhamento4[[#This Row],[ID]],Plano[],17,FALSE))</f>
        <v>46204</v>
      </c>
      <c r="T44" s="324">
        <f>IF(Acompanhamento4[[#This Row],[ID]]="","",VLOOKUP(Acompanhamento4[[#This Row],[ID]],Plano[],18,FALSE))</f>
        <v>46266</v>
      </c>
      <c r="U44" s="176">
        <v>46235</v>
      </c>
      <c r="V44" s="149">
        <v>46266</v>
      </c>
      <c r="W44" s="314"/>
      <c r="X4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envio]])-TODAY(),Q44-TODAY()),
"finalizada"))</f>
        <v>finalizada</v>
      </c>
      <c r="Y4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envio]])-TODAY(),S44-TODAY()),
"finalizada"))</f>
        <v>finalizada</v>
      </c>
      <c r="Z44" s="289" t="str">
        <f ca="1">IF(Acompanhamento4[[#This Row],[ID]]="","",IF(OR(Acompanhamento4[[#This Row],[Situação]]="prevista",Acompanhamento4[[#This Row],[Situação]]="em andamento"),
IF(Acompanhamento4[[#This Row],[Nova data limite para contratação]]&lt;&gt;"",VALUE(Acompanhamento4[[#This Row],[Nova data limite para contratação]])-TODAY(),T44-TODAY()),
"finalizada"))</f>
        <v>finalizada</v>
      </c>
      <c r="AA4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44" s="286" t="str" cm="1">
        <f t="array" aca="1" ref="AB4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44" s="148"/>
    </row>
    <row r="45" spans="1:29" s="151" customFormat="1" ht="45" hidden="1">
      <c r="A45" s="150">
        <v>88</v>
      </c>
      <c r="B45" s="370" t="s">
        <v>153</v>
      </c>
      <c r="C45" s="148" t="str">
        <f>IF(Acompanhamento4[[#This Row],[ID]]="","",VLOOKUP(Acompanhamento4[[#This Row],[ID]],Plano[],2,FALSE))</f>
        <v>CM</v>
      </c>
      <c r="D45" s="148" t="str">
        <f>IF(Acompanhamento4[[#This Row],[ID]]="","",VLOOKUP(Acompanhamento4[[#This Row],[ID]],Plano[],3,FALSE))</f>
        <v>Aquisição de Pórtico detector de metais portátil para a Casa Militar</v>
      </c>
      <c r="E45" s="148" t="str">
        <f>IF(Acompanhamento4[[#This Row],[ID]]="","",VLOOKUP(Acompanhamento4[[#This Row],[ID]],Plano[],7,FALSE))</f>
        <v>Pregão</v>
      </c>
      <c r="F45" s="225" t="s">
        <v>3996</v>
      </c>
      <c r="G45" s="226"/>
      <c r="H45" s="227" t="s">
        <v>3963</v>
      </c>
      <c r="I45" s="174" t="s">
        <v>3997</v>
      </c>
      <c r="J45" s="175"/>
      <c r="K45" s="175" t="s">
        <v>3970</v>
      </c>
      <c r="L45" s="318">
        <v>46134</v>
      </c>
      <c r="M45" s="319">
        <v>46176</v>
      </c>
      <c r="N45" s="320">
        <v>46210</v>
      </c>
      <c r="O45" s="325"/>
      <c r="P45" s="323">
        <f>IF(Acompanhamento4[[#This Row],[ID]]="","",VLOOKUP(Acompanhamento4[[#This Row],[ID]],Plano[],14,FALSE))</f>
        <v>46054</v>
      </c>
      <c r="Q45" s="323">
        <f>IF(Acompanhamento4[[#This Row],[ID]]="","",VLOOKUP(Acompanhamento4[[#This Row],[ID]],Plano[],15,FALSE))</f>
        <v>46082</v>
      </c>
      <c r="R45" s="323">
        <f>IF(Acompanhamento4[[#This Row],[ID]]="","",VLOOKUP(Acompanhamento4[[#This Row],[ID]],Plano[],16,FALSE))</f>
        <v>46113</v>
      </c>
      <c r="S45" s="323">
        <f>IF(Acompanhamento4[[#This Row],[ID]]="","",VLOOKUP(Acompanhamento4[[#This Row],[ID]],Plano[],17,FALSE))</f>
        <v>46143</v>
      </c>
      <c r="T45" s="324">
        <f>IF(Acompanhamento4[[#This Row],[ID]]="","",VLOOKUP(Acompanhamento4[[#This Row],[ID]],Plano[],18,FALSE))</f>
        <v>46174</v>
      </c>
      <c r="U45" s="176">
        <v>46119</v>
      </c>
      <c r="V45" s="149">
        <v>46157</v>
      </c>
      <c r="W45" s="314">
        <v>46193</v>
      </c>
      <c r="X4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envio]])-TODAY(),Q45-TODAY()),
"finalizada"))</f>
        <v>finalizada</v>
      </c>
      <c r="Y4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envio]])-TODAY(),S45-TODAY()),
"finalizada"))</f>
        <v>finalizada</v>
      </c>
      <c r="Z45" s="289" t="str">
        <f ca="1">IF(Acompanhamento4[[#This Row],[ID]]="","",IF(OR(Acompanhamento4[[#This Row],[Situação]]="prevista",Acompanhamento4[[#This Row],[Situação]]="em andamento"),
IF(Acompanhamento4[[#This Row],[Nova data limite para contratação]]&lt;&gt;"",VALUE(Acompanhamento4[[#This Row],[Nova data limite para contratação]])-TODAY(),T45-TODAY()),
"finalizada"))</f>
        <v>finalizada</v>
      </c>
      <c r="AA45"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34</v>
      </c>
      <c r="AB45" s="286" t="str" cm="1">
        <f t="array" aca="1" ref="AB4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45" s="148"/>
    </row>
    <row r="46" spans="1:29" s="151" customFormat="1" ht="90" hidden="1">
      <c r="A46" s="146">
        <v>95</v>
      </c>
      <c r="B46" s="370" t="s">
        <v>156</v>
      </c>
      <c r="C46" s="148" t="str">
        <f>IF(Acompanhamento4[[#This Row],[ID]]="","",VLOOKUP(Acompanhamento4[[#This Row],[ID]],Plano[],2,FALSE))</f>
        <v>DGDM</v>
      </c>
      <c r="D46" s="148" t="str">
        <f>IF(Acompanhamento4[[#This Row],[ID]]="","",VLOOKUP(Acompanhamento4[[#This Row],[ID]],Plano[],3,FALSE))</f>
        <v>Serviços continuados de treinamento de hardware e software, bem como de serviços continuados de suporte técnico de catracas de acesso e controloador biométrico facial</v>
      </c>
      <c r="E46" s="148" t="str">
        <f>IF(Acompanhamento4[[#This Row],[ID]]="","",VLOOKUP(Acompanhamento4[[#This Row],[ID]],Plano[],7,FALSE))</f>
        <v>Inexigibilidade</v>
      </c>
      <c r="F46" s="225" t="s">
        <v>3998</v>
      </c>
      <c r="G46" s="226"/>
      <c r="H46" s="227" t="s">
        <v>3963</v>
      </c>
      <c r="I46" s="174" t="s">
        <v>3999</v>
      </c>
      <c r="J46" s="175" t="s">
        <v>4000</v>
      </c>
      <c r="K46" s="175" t="s">
        <v>3970</v>
      </c>
      <c r="L46" s="318">
        <v>46111</v>
      </c>
      <c r="M46" s="319"/>
      <c r="N46" s="320">
        <v>46184</v>
      </c>
      <c r="O46" s="325"/>
      <c r="P46" s="323">
        <f>IF(Acompanhamento4[[#This Row],[ID]]="","",VLOOKUP(Acompanhamento4[[#This Row],[ID]],Plano[],14,FALSE))</f>
        <v>45936</v>
      </c>
      <c r="Q46" s="323">
        <f>IF(Acompanhamento4[[#This Row],[ID]]="","",VLOOKUP(Acompanhamento4[[#This Row],[ID]],Plano[],15,FALSE))</f>
        <v>45954</v>
      </c>
      <c r="R46" s="323">
        <f>IF(Acompanhamento4[[#This Row],[ID]]="","",VLOOKUP(Acompanhamento4[[#This Row],[ID]],Plano[],16,FALSE))</f>
        <v>45964</v>
      </c>
      <c r="S46" s="323">
        <f>IF(Acompanhamento4[[#This Row],[ID]]="","",VLOOKUP(Acompanhamento4[[#This Row],[ID]],Plano[],17,FALSE))</f>
        <v>46137</v>
      </c>
      <c r="T46" s="324">
        <f>IF(Acompanhamento4[[#This Row],[ID]]="","",VLOOKUP(Acompanhamento4[[#This Row],[ID]],Plano[],18,FALSE))</f>
        <v>46198</v>
      </c>
      <c r="U46" s="176"/>
      <c r="V46" s="149"/>
      <c r="W46" s="314"/>
      <c r="X4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envio]])-TODAY(),Q46-TODAY()),
"finalizada"))</f>
        <v>finalizada</v>
      </c>
      <c r="Y4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envio]])-TODAY(),S46-TODAY()),
"finalizada"))</f>
        <v>finalizada</v>
      </c>
      <c r="Z46" s="289" t="str">
        <f ca="1">IF(Acompanhamento4[[#This Row],[ID]]="","",IF(OR(Acompanhamento4[[#This Row],[Situação]]="prevista",Acompanhamento4[[#This Row],[Situação]]="em andamento"),
IF(Acompanhamento4[[#This Row],[Nova data limite para contratação]]&lt;&gt;"",VALUE(Acompanhamento4[[#This Row],[Nova data limite para contratação]])-TODAY(),T46-TODAY()),
"finalizada"))</f>
        <v>finalizada</v>
      </c>
      <c r="AA46"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46184</v>
      </c>
      <c r="AB46" s="286" t="str" cm="1">
        <f t="array" aca="1" ref="AB4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46" s="148"/>
    </row>
    <row r="47" spans="1:29" s="151" customFormat="1" ht="75" hidden="1">
      <c r="A47" s="150">
        <v>94</v>
      </c>
      <c r="B47" s="370" t="s">
        <v>160</v>
      </c>
      <c r="C47" s="148" t="str">
        <f>IF(Acompanhamento4[[#This Row],[ID]]="","",VLOOKUP(Acompanhamento4[[#This Row],[ID]],Plano[],2,FALSE))</f>
        <v>DGDM</v>
      </c>
      <c r="D47" s="148" t="str">
        <f>IF(Acompanhamento4[[#This Row],[ID]]="","",VLOOKUP(Acompanhamento4[[#This Row],[ID]],Plano[],3,FALSE))</f>
        <v>Prestação de serviços consistentes na disponibilização de acesso à plataforma de jurisprudência, pelo prazo de 12 (doze) meses. (Jusbrasil)</v>
      </c>
      <c r="E47" s="148" t="str">
        <f>IF(Acompanhamento4[[#This Row],[ID]]="","",VLOOKUP(Acompanhamento4[[#This Row],[ID]],Plano[],7,FALSE))</f>
        <v>Inexigibilidade</v>
      </c>
      <c r="F47" s="225" t="s">
        <v>3996</v>
      </c>
      <c r="G47" s="226"/>
      <c r="H47" s="227" t="s">
        <v>3963</v>
      </c>
      <c r="I47" s="174" t="str">
        <f>IF(Acompanhamento4[[#This Row],[ID]]="","",VLOOKUP(Acompanhamento4[[#This Row],[ID]],Plano[],19,FALSE))</f>
        <v>0015775-45.2025.8.24.0710</v>
      </c>
      <c r="J47" s="175"/>
      <c r="K47" s="175" t="s">
        <v>3981</v>
      </c>
      <c r="L47" s="318"/>
      <c r="M47" s="319"/>
      <c r="N47" s="320"/>
      <c r="O47" s="325"/>
      <c r="P47" s="323">
        <f>IF(Acompanhamento4[[#This Row],[ID]]="","",VLOOKUP(Acompanhamento4[[#This Row],[ID]],Plano[],14,FALSE))</f>
        <v>46083</v>
      </c>
      <c r="Q47" s="323">
        <f>IF(Acompanhamento4[[#This Row],[ID]]="","",VLOOKUP(Acompanhamento4[[#This Row],[ID]],Plano[],15,FALSE))</f>
        <v>46115</v>
      </c>
      <c r="R47" s="323">
        <f>IF(Acompanhamento4[[#This Row],[ID]]="","",VLOOKUP(Acompanhamento4[[#This Row],[ID]],Plano[],16,FALSE))</f>
        <v>46118</v>
      </c>
      <c r="S47" s="323">
        <f>IF(Acompanhamento4[[#This Row],[ID]]="","",VLOOKUP(Acompanhamento4[[#This Row],[ID]],Plano[],17,FALSE))</f>
        <v>46146</v>
      </c>
      <c r="T47" s="324">
        <f>IF(Acompanhamento4[[#This Row],[ID]]="","",VLOOKUP(Acompanhamento4[[#This Row],[ID]],Plano[],18,FALSE))</f>
        <v>46209</v>
      </c>
      <c r="U47" s="176"/>
      <c r="V47" s="149"/>
      <c r="W47" s="314"/>
      <c r="X4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envio]])-TODAY(),Q47-TODAY()),
"finalizada"))</f>
        <v>finalizada</v>
      </c>
      <c r="Y4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envio]])-TODAY(),S47-TODAY()),
"finalizada"))</f>
        <v>finalizada</v>
      </c>
      <c r="Z47" s="289" t="str">
        <f ca="1">IF(Acompanhamento4[[#This Row],[ID]]="","",IF(OR(Acompanhamento4[[#This Row],[Situação]]="prevista",Acompanhamento4[[#This Row],[Situação]]="em andamento"),
IF(Acompanhamento4[[#This Row],[Nova data limite para contratação]]&lt;&gt;"",VALUE(Acompanhamento4[[#This Row],[Nova data limite para contratação]])-TODAY(),T47-TODAY()),
"finalizada"))</f>
        <v>finalizada</v>
      </c>
      <c r="AA4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47" s="286" t="str" cm="1">
        <f t="array" aca="1" ref="AB4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47" s="148"/>
    </row>
    <row r="48" spans="1:29" s="151" customFormat="1" ht="30" hidden="1">
      <c r="A48" s="146">
        <v>97</v>
      </c>
      <c r="B48" s="370" t="s">
        <v>164</v>
      </c>
      <c r="C48" s="148" t="str">
        <f>IF(Acompanhamento4[[#This Row],[ID]]="","",VLOOKUP(Acompanhamento4[[#This Row],[ID]],Plano[],2,FALSE))</f>
        <v>DGDM</v>
      </c>
      <c r="D48" s="148" t="str">
        <f>IF(Acompanhamento4[[#This Row],[ID]]="","",VLOOKUP(Acompanhamento4[[#This Row],[ID]],Plano[],3,FALSE))</f>
        <v>Estantes para armazenamento de caixas com processos</v>
      </c>
      <c r="E48" s="148" t="str">
        <f>IF(Acompanhamento4[[#This Row],[ID]]="","",VLOOKUP(Acompanhamento4[[#This Row],[ID]],Plano[],7,FALSE))</f>
        <v>Pregão</v>
      </c>
      <c r="F48" s="225" t="s">
        <v>3978</v>
      </c>
      <c r="G48" s="226"/>
      <c r="H48" s="227" t="s">
        <v>3963</v>
      </c>
      <c r="I48" s="174"/>
      <c r="J48" s="175"/>
      <c r="K48" s="175" t="s">
        <v>3979</v>
      </c>
      <c r="L48" s="318"/>
      <c r="M48" s="319"/>
      <c r="N48" s="320"/>
      <c r="O48" s="325"/>
      <c r="P48" s="323">
        <f>IF(Acompanhamento4[[#This Row],[ID]]="","",VLOOKUP(Acompanhamento4[[#This Row],[ID]],Plano[],14,FALSE))</f>
        <v>46054</v>
      </c>
      <c r="Q48" s="323">
        <f>IF(Acompanhamento4[[#This Row],[ID]]="","",VLOOKUP(Acompanhamento4[[#This Row],[ID]],Plano[],15,FALSE))</f>
        <v>46080</v>
      </c>
      <c r="R48" s="323">
        <f>IF(Acompanhamento4[[#This Row],[ID]]="","",VLOOKUP(Acompanhamento4[[#This Row],[ID]],Plano[],16,FALSE))</f>
        <v>46054</v>
      </c>
      <c r="S48" s="323">
        <f>IF(Acompanhamento4[[#This Row],[ID]]="","",VLOOKUP(Acompanhamento4[[#This Row],[ID]],Plano[],17,FALSE))</f>
        <v>46111</v>
      </c>
      <c r="T48" s="324">
        <f>IF(Acompanhamento4[[#This Row],[ID]]="","",VLOOKUP(Acompanhamento4[[#This Row],[ID]],Plano[],18,FALSE))</f>
        <v>46171</v>
      </c>
      <c r="U48" s="176">
        <v>46211</v>
      </c>
      <c r="V48" s="149">
        <v>46262</v>
      </c>
      <c r="W48" s="314">
        <v>46325</v>
      </c>
      <c r="X4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envio]])-TODAY(),Q48-TODAY()),
"finalizada"))</f>
        <v>finalizada</v>
      </c>
      <c r="Y4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envio]])-TODAY(),S48-TODAY()),
"finalizada"))</f>
        <v>finalizada</v>
      </c>
      <c r="Z48" s="289" t="str">
        <f ca="1">IF(Acompanhamento4[[#This Row],[ID]]="","",IF(OR(Acompanhamento4[[#This Row],[Situação]]="prevista",Acompanhamento4[[#This Row],[Situação]]="em andamento"),
IF(Acompanhamento4[[#This Row],[Nova data limite para contratação]]&lt;&gt;"",VALUE(Acompanhamento4[[#This Row],[Nova data limite para contratação]])-TODAY(),T48-TODAY()),
"finalizada"))</f>
        <v>finalizada</v>
      </c>
      <c r="AA4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48" s="286" t="str" cm="1">
        <f t="array" aca="1" ref="AB4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48" s="148"/>
    </row>
    <row r="49" spans="1:29" s="151" customFormat="1" ht="45" hidden="1">
      <c r="A49" s="150">
        <v>98</v>
      </c>
      <c r="B49" s="370" t="s">
        <v>167</v>
      </c>
      <c r="C49" s="148" t="str">
        <f>IF(Acompanhamento4[[#This Row],[ID]]="","",VLOOKUP(Acompanhamento4[[#This Row],[ID]],Plano[],2,FALSE))</f>
        <v>DGDM</v>
      </c>
      <c r="D49" s="148" t="str">
        <f>IF(Acompanhamento4[[#This Row],[ID]]="","",VLOOKUP(Acompanhamento4[[#This Row],[ID]],Plano[],3,FALSE))</f>
        <v>Aquisição de empilhadeira elétrica para a Divisão de Arquivo</v>
      </c>
      <c r="E49" s="148" t="str">
        <f>IF(Acompanhamento4[[#This Row],[ID]]="","",VLOOKUP(Acompanhamento4[[#This Row],[ID]],Plano[],7,FALSE))</f>
        <v>Pregão</v>
      </c>
      <c r="F49" s="225" t="s">
        <v>3978</v>
      </c>
      <c r="G49" s="226"/>
      <c r="H49" s="227" t="s">
        <v>3963</v>
      </c>
      <c r="I49" s="174"/>
      <c r="J49" s="175"/>
      <c r="K49" s="175" t="s">
        <v>3964</v>
      </c>
      <c r="L49" s="318"/>
      <c r="M49" s="319"/>
      <c r="N49" s="320"/>
      <c r="O49" s="325"/>
      <c r="P49" s="323">
        <f>IF(Acompanhamento4[[#This Row],[ID]]="","",VLOOKUP(Acompanhamento4[[#This Row],[ID]],Plano[],14,FALSE))</f>
        <v>46082</v>
      </c>
      <c r="Q49" s="323">
        <f>IF(Acompanhamento4[[#This Row],[ID]]="","",VLOOKUP(Acompanhamento4[[#This Row],[ID]],Plano[],15,FALSE))</f>
        <v>46112</v>
      </c>
      <c r="R49" s="323">
        <f>IF(Acompanhamento4[[#This Row],[ID]]="","",VLOOKUP(Acompanhamento4[[#This Row],[ID]],Plano[],16,FALSE))</f>
        <v>46082</v>
      </c>
      <c r="S49" s="323">
        <f>IF(Acompanhamento4[[#This Row],[ID]]="","",VLOOKUP(Acompanhamento4[[#This Row],[ID]],Plano[],17,FALSE))</f>
        <v>46142</v>
      </c>
      <c r="T49" s="324">
        <f>IF(Acompanhamento4[[#This Row],[ID]]="","",VLOOKUP(Acompanhamento4[[#This Row],[ID]],Plano[],18,FALSE))</f>
        <v>46203</v>
      </c>
      <c r="U49" s="176">
        <v>46265</v>
      </c>
      <c r="V49" s="149">
        <v>46296</v>
      </c>
      <c r="W49" s="314">
        <v>46357</v>
      </c>
      <c r="X49"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envio]])-TODAY(),Q49-TODAY()),
"finalizada"))</f>
        <v>14</v>
      </c>
      <c r="Y49"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envio]])-TODAY(),S49-TODAY()),
"finalizada"))</f>
        <v>45</v>
      </c>
      <c r="Z49" s="289">
        <f ca="1">IF(Acompanhamento4[[#This Row],[ID]]="","",IF(OR(Acompanhamento4[[#This Row],[Situação]]="prevista",Acompanhamento4[[#This Row],[Situação]]="em andamento"),
IF(Acompanhamento4[[#This Row],[Nova data limite para contratação]]&lt;&gt;"",VALUE(Acompanhamento4[[#This Row],[Nova data limite para contratação]])-TODAY(),T49-TODAY()),
"finalizada"))</f>
        <v>106</v>
      </c>
      <c r="AA4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49" s="286" t="str" cm="1">
        <f t="array" aca="1" ref="AB4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49" s="148"/>
    </row>
    <row r="50" spans="1:29" s="151" customFormat="1" ht="30" hidden="1">
      <c r="A50" s="146">
        <v>99</v>
      </c>
      <c r="B50" s="370" t="s">
        <v>169</v>
      </c>
      <c r="C50" s="148" t="str">
        <f>IF(Acompanhamento4[[#This Row],[ID]]="","",VLOOKUP(Acompanhamento4[[#This Row],[ID]],Plano[],2,FALSE))</f>
        <v>DGDM</v>
      </c>
      <c r="D50" s="148" t="str">
        <f>IF(Acompanhamento4[[#This Row],[ID]]="","",VLOOKUP(Acompanhamento4[[#This Row],[ID]],Plano[],3,FALSE))</f>
        <v>Aquisição de caixa de arquivo em papelão</v>
      </c>
      <c r="E50" s="148" t="str">
        <f>IF(Acompanhamento4[[#This Row],[ID]]="","",VLOOKUP(Acompanhamento4[[#This Row],[ID]],Plano[],7,FALSE))</f>
        <v>Pregão</v>
      </c>
      <c r="F50" s="225" t="s">
        <v>3980</v>
      </c>
      <c r="G50" s="226"/>
      <c r="H50" s="227" t="s">
        <v>3963</v>
      </c>
      <c r="I50" s="174" t="s">
        <v>4001</v>
      </c>
      <c r="J50" s="175"/>
      <c r="K50" s="175" t="s">
        <v>3964</v>
      </c>
      <c r="L50" s="318"/>
      <c r="M50" s="319"/>
      <c r="N50" s="320"/>
      <c r="O50" s="325"/>
      <c r="P50" s="323">
        <f>IF(Acompanhamento4[[#This Row],[ID]]="","",VLOOKUP(Acompanhamento4[[#This Row],[ID]],Plano[],14,FALSE))</f>
        <v>46143</v>
      </c>
      <c r="Q50" s="323">
        <f>IF(Acompanhamento4[[#This Row],[ID]]="","",VLOOKUP(Acompanhamento4[[#This Row],[ID]],Plano[],15,FALSE))</f>
        <v>46173</v>
      </c>
      <c r="R50" s="323">
        <f>IF(Acompanhamento4[[#This Row],[ID]]="","",VLOOKUP(Acompanhamento4[[#This Row],[ID]],Plano[],16,FALSE))</f>
        <v>46174</v>
      </c>
      <c r="S50" s="323">
        <f>IF(Acompanhamento4[[#This Row],[ID]]="","",VLOOKUP(Acompanhamento4[[#This Row],[ID]],Plano[],17,FALSE))</f>
        <v>46233</v>
      </c>
      <c r="T50" s="324">
        <f>IF(Acompanhamento4[[#This Row],[ID]]="","",VLOOKUP(Acompanhamento4[[#This Row],[ID]],Plano[],18,FALSE))</f>
        <v>46295</v>
      </c>
      <c r="U50" s="176">
        <v>46213</v>
      </c>
      <c r="V50" s="149">
        <v>46247</v>
      </c>
      <c r="W50" s="314">
        <v>46308</v>
      </c>
      <c r="X50"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envio]])-TODAY(),Q50-TODAY()),
"finalizada"))</f>
        <v>-38</v>
      </c>
      <c r="Y50"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envio]])-TODAY(),S50-TODAY()),
"finalizada"))</f>
        <v>-4</v>
      </c>
      <c r="Z50" s="289">
        <f ca="1">IF(Acompanhamento4[[#This Row],[ID]]="","",IF(OR(Acompanhamento4[[#This Row],[Situação]]="prevista",Acompanhamento4[[#This Row],[Situação]]="em andamento"),
IF(Acompanhamento4[[#This Row],[Nova data limite para contratação]]&lt;&gt;"",VALUE(Acompanhamento4[[#This Row],[Nova data limite para contratação]])-TODAY(),T50-TODAY()),
"finalizada"))</f>
        <v>57</v>
      </c>
      <c r="AA5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50" s="286" t="str" cm="1">
        <f t="array" aca="1" ref="AB5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50" s="148"/>
    </row>
    <row r="51" spans="1:29" s="151" customFormat="1" ht="165" hidden="1">
      <c r="A51" s="150">
        <v>100</v>
      </c>
      <c r="B51" s="370" t="s">
        <v>171</v>
      </c>
      <c r="C51" s="148" t="str">
        <f>IF(Acompanhamento4[[#This Row],[ID]]="","",VLOOKUP(Acompanhamento4[[#This Row],[ID]],Plano[],2,FALSE))</f>
        <v>DGDM</v>
      </c>
      <c r="D51" s="148" t="str">
        <f>IF(Acompanhamento4[[#This Row],[ID]]="","",VLOOKUP(Acompanhamento4[[#This Row],[ID]],Plano[],3,FALSE))</f>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E51" s="148" t="str">
        <f>IF(Acompanhamento4[[#This Row],[ID]]="","",VLOOKUP(Acompanhamento4[[#This Row],[ID]],Plano[],7,FALSE))</f>
        <v>Inexigibilidade</v>
      </c>
      <c r="F51" s="225" t="s">
        <v>3996</v>
      </c>
      <c r="G51" s="226"/>
      <c r="H51" s="228" t="s">
        <v>3980</v>
      </c>
      <c r="I51" s="174"/>
      <c r="J51" s="175"/>
      <c r="K51" s="175" t="s">
        <v>3981</v>
      </c>
      <c r="L51" s="318"/>
      <c r="M51" s="319"/>
      <c r="N51" s="320"/>
      <c r="O51" s="325"/>
      <c r="P51" s="323">
        <f>IF(Acompanhamento4[[#This Row],[ID]]="","",VLOOKUP(Acompanhamento4[[#This Row],[ID]],Plano[],14,FALSE))</f>
        <v>46082</v>
      </c>
      <c r="Q51" s="323">
        <f>IF(Acompanhamento4[[#This Row],[ID]]="","",VLOOKUP(Acompanhamento4[[#This Row],[ID]],Plano[],15,FALSE))</f>
        <v>46143</v>
      </c>
      <c r="R51" s="323">
        <f>IF(Acompanhamento4[[#This Row],[ID]]="","",VLOOKUP(Acompanhamento4[[#This Row],[ID]],Plano[],16,FALSE))</f>
        <v>46174</v>
      </c>
      <c r="S51" s="323">
        <f>IF(Acompanhamento4[[#This Row],[ID]]="","",VLOOKUP(Acompanhamento4[[#This Row],[ID]],Plano[],17,FALSE))</f>
        <v>46233</v>
      </c>
      <c r="T51" s="324">
        <f>IF(Acompanhamento4[[#This Row],[ID]]="","",VLOOKUP(Acompanhamento4[[#This Row],[ID]],Plano[],18,FALSE))</f>
        <v>46295</v>
      </c>
      <c r="U51" s="176"/>
      <c r="V51" s="149"/>
      <c r="W51" s="314"/>
      <c r="X5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envio]])-TODAY(),Q51-TODAY()),
"finalizada"))</f>
        <v>finalizada</v>
      </c>
      <c r="Y5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envio]])-TODAY(),S51-TODAY()),
"finalizada"))</f>
        <v>finalizada</v>
      </c>
      <c r="Z51" s="289" t="str">
        <f ca="1">IF(Acompanhamento4[[#This Row],[ID]]="","",IF(OR(Acompanhamento4[[#This Row],[Situação]]="prevista",Acompanhamento4[[#This Row],[Situação]]="em andamento"),
IF(Acompanhamento4[[#This Row],[Nova data limite para contratação]]&lt;&gt;"",VALUE(Acompanhamento4[[#This Row],[Nova data limite para contratação]])-TODAY(),T51-TODAY()),
"finalizada"))</f>
        <v>finalizada</v>
      </c>
      <c r="AA5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51" s="286" t="str" cm="1">
        <f t="array" aca="1" ref="AB5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51" s="148"/>
    </row>
    <row r="52" spans="1:29" s="151" customFormat="1" ht="60" hidden="1">
      <c r="A52" s="150">
        <v>96</v>
      </c>
      <c r="B52" s="370" t="s">
        <v>174</v>
      </c>
      <c r="C52" s="148" t="str">
        <f>IF(Acompanhamento4[[#This Row],[ID]]="","",VLOOKUP(Acompanhamento4[[#This Row],[ID]],Plano[],2,FALSE))</f>
        <v>DGDM</v>
      </c>
      <c r="D52" s="148" t="str">
        <f>IF(Acompanhamento4[[#This Row],[ID]]="","",VLOOKUP(Acompanhamento4[[#This Row],[ID]],Plano[],3,FALSE))</f>
        <v>Aquisição e instalação de catracas, controladores biométrico facial e licenças de software de controle de acesso</v>
      </c>
      <c r="E52" s="148" t="str">
        <f>IF(Acompanhamento4[[#This Row],[ID]]="","",VLOOKUP(Acompanhamento4[[#This Row],[ID]],Plano[],7,FALSE))</f>
        <v>Inexigibilidade</v>
      </c>
      <c r="F52" s="225" t="s">
        <v>3998</v>
      </c>
      <c r="G52" s="226"/>
      <c r="H52" s="227" t="s">
        <v>3963</v>
      </c>
      <c r="I52" s="174" t="s">
        <v>4002</v>
      </c>
      <c r="J52" s="175"/>
      <c r="K52" s="175" t="s">
        <v>3976</v>
      </c>
      <c r="L52" s="318"/>
      <c r="M52" s="319"/>
      <c r="N52" s="320"/>
      <c r="O52" s="325"/>
      <c r="P52" s="323">
        <f>IF(Acompanhamento4[[#This Row],[ID]]="","",VLOOKUP(Acompanhamento4[[#This Row],[ID]],Plano[],14,FALSE))</f>
        <v>45936</v>
      </c>
      <c r="Q52" s="323">
        <f>IF(Acompanhamento4[[#This Row],[ID]]="","",VLOOKUP(Acompanhamento4[[#This Row],[ID]],Plano[],15,FALSE))</f>
        <v>45954</v>
      </c>
      <c r="R52" s="323">
        <f>IF(Acompanhamento4[[#This Row],[ID]]="","",VLOOKUP(Acompanhamento4[[#This Row],[ID]],Plano[],16,FALSE))</f>
        <v>45964</v>
      </c>
      <c r="S52" s="323">
        <f>IF(Acompanhamento4[[#This Row],[ID]]="","",VLOOKUP(Acompanhamento4[[#This Row],[ID]],Plano[],17,FALSE))</f>
        <v>46052</v>
      </c>
      <c r="T52" s="324">
        <f>IF(Acompanhamento4[[#This Row],[ID]]="","",VLOOKUP(Acompanhamento4[[#This Row],[ID]],Plano[],18,FALSE))</f>
        <v>46112</v>
      </c>
      <c r="U52" s="176"/>
      <c r="V52" s="149"/>
      <c r="W52" s="314"/>
      <c r="X52"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envio]])-TODAY(),Q52-TODAY()),
"finalizada"))</f>
        <v>-297</v>
      </c>
      <c r="Y52"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envio]])-TODAY(),S52-TODAY()),
"finalizada"))</f>
        <v>-199</v>
      </c>
      <c r="Z52" s="289">
        <f ca="1">IF(Acompanhamento4[[#This Row],[ID]]="","",IF(OR(Acompanhamento4[[#This Row],[Situação]]="prevista",Acompanhamento4[[#This Row],[Situação]]="em andamento"),
IF(Acompanhamento4[[#This Row],[Nova data limite para contratação]]&lt;&gt;"",VALUE(Acompanhamento4[[#This Row],[Nova data limite para contratação]])-TODAY(),T52-TODAY()),
"finalizada"))</f>
        <v>-139</v>
      </c>
      <c r="AA5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52" s="286" t="str" cm="1">
        <f t="array" aca="1" ref="AB5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52" s="148"/>
    </row>
    <row r="53" spans="1:29" s="151" customFormat="1" ht="45" hidden="1">
      <c r="A53" s="150">
        <v>66</v>
      </c>
      <c r="B53" s="370" t="s">
        <v>179</v>
      </c>
      <c r="C53" s="148" t="str">
        <f>IF(Acompanhamento4[[#This Row],[ID]]="","",VLOOKUP(Acompanhamento4[[#This Row],[ID]],Plano[],2,FALSE))</f>
        <v>DIE</v>
      </c>
      <c r="D53" s="148" t="str">
        <f>IF(Acompanhamento4[[#This Row],[ID]]="","",VLOOKUP(Acompanhamento4[[#This Row],[ID]],Plano[],3,FALSE))</f>
        <v>Contratação de fornecimento contínuo de equipamentos e insumos de copa e limpeza</v>
      </c>
      <c r="E53" s="148" t="str">
        <f>IF(Acompanhamento4[[#This Row],[ID]]="","",VLOOKUP(Acompanhamento4[[#This Row],[ID]],Plano[],7,FALSE))</f>
        <v>Pregão</v>
      </c>
      <c r="F53" s="225" t="s">
        <v>3983</v>
      </c>
      <c r="G53" s="226"/>
      <c r="H53" s="227" t="s">
        <v>3963</v>
      </c>
      <c r="I53" s="174" t="s">
        <v>4003</v>
      </c>
      <c r="J53" s="175"/>
      <c r="K53" s="175" t="s">
        <v>3967</v>
      </c>
      <c r="L53" s="318"/>
      <c r="M53" s="319"/>
      <c r="N53" s="320"/>
      <c r="O53" s="325"/>
      <c r="P53" s="323">
        <f>IF(Acompanhamento4[[#This Row],[ID]]="","",VLOOKUP(Acompanhamento4[[#This Row],[ID]],Plano[],14,FALSE))</f>
        <v>46029</v>
      </c>
      <c r="Q53" s="323">
        <f>IF(Acompanhamento4[[#This Row],[ID]]="","",VLOOKUP(Acompanhamento4[[#This Row],[ID]],Plano[],15,FALSE))</f>
        <v>46060</v>
      </c>
      <c r="R53" s="323">
        <f>IF(Acompanhamento4[[#This Row],[ID]]="","",VLOOKUP(Acompanhamento4[[#This Row],[ID]],Plano[],16,FALSE))</f>
        <v>46060</v>
      </c>
      <c r="S53" s="323">
        <f>IF(Acompanhamento4[[#This Row],[ID]]="","",VLOOKUP(Acompanhamento4[[#This Row],[ID]],Plano[],17,FALSE))</f>
        <v>46127</v>
      </c>
      <c r="T53" s="324">
        <f>IF(Acompanhamento4[[#This Row],[ID]]="","",VLOOKUP(Acompanhamento4[[#This Row],[ID]],Plano[],18,FALSE))</f>
        <v>46188</v>
      </c>
      <c r="U53" s="176"/>
      <c r="V53" s="149"/>
      <c r="W53" s="314"/>
      <c r="X5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envio]])-TODAY(),Q53-TODAY()),
"finalizada"))</f>
        <v>finalizada</v>
      </c>
      <c r="Y5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envio]])-TODAY(),S53-TODAY()),
"finalizada"))</f>
        <v>finalizada</v>
      </c>
      <c r="Z53" s="289" t="str">
        <f ca="1">IF(Acompanhamento4[[#This Row],[ID]]="","",IF(OR(Acompanhamento4[[#This Row],[Situação]]="prevista",Acompanhamento4[[#This Row],[Situação]]="em andamento"),
IF(Acompanhamento4[[#This Row],[Nova data limite para contratação]]&lt;&gt;"",VALUE(Acompanhamento4[[#This Row],[Nova data limite para contratação]])-TODAY(),T53-TODAY()),
"finalizada"))</f>
        <v>finalizada</v>
      </c>
      <c r="AA5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53" s="286" t="str" cm="1">
        <f t="array" aca="1" ref="AB5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53" s="148"/>
    </row>
    <row r="54" spans="1:29" s="151" customFormat="1" ht="30" hidden="1">
      <c r="A54" s="146">
        <v>67</v>
      </c>
      <c r="B54" s="370" t="s">
        <v>185</v>
      </c>
      <c r="C54" s="148" t="str">
        <f>IF(Acompanhamento4[[#This Row],[ID]]="","",VLOOKUP(Acompanhamento4[[#This Row],[ID]],Plano[],2,FALSE))</f>
        <v>DIE</v>
      </c>
      <c r="D54" s="148" t="str">
        <f>IF(Acompanhamento4[[#This Row],[ID]]="","",VLOOKUP(Acompanhamento4[[#This Row],[ID]],Plano[],3,FALSE))</f>
        <v>Contratação de fornecimento contínuo de leite UHT</v>
      </c>
      <c r="E54" s="148" t="str">
        <f>IF(Acompanhamento4[[#This Row],[ID]]="","",VLOOKUP(Acompanhamento4[[#This Row],[ID]],Plano[],7,FALSE))</f>
        <v>Pregão</v>
      </c>
      <c r="F54" s="225" t="s">
        <v>3973</v>
      </c>
      <c r="G54" s="226" t="s">
        <v>3973</v>
      </c>
      <c r="H54" s="227" t="s">
        <v>3963</v>
      </c>
      <c r="I54" s="174" t="s">
        <v>4004</v>
      </c>
      <c r="J54" s="175" t="s">
        <v>4005</v>
      </c>
      <c r="K54" s="175" t="s">
        <v>3970</v>
      </c>
      <c r="L54" s="318">
        <v>46003</v>
      </c>
      <c r="M54" s="319">
        <v>46048</v>
      </c>
      <c r="N54" s="320">
        <v>46100</v>
      </c>
      <c r="O54" s="325"/>
      <c r="P54" s="323">
        <f>IF(Acompanhamento4[[#This Row],[ID]]="","",VLOOKUP(Acompanhamento4[[#This Row],[ID]],Plano[],14,FALSE))</f>
        <v>45998</v>
      </c>
      <c r="Q54" s="323">
        <f>IF(Acompanhamento4[[#This Row],[ID]]="","",VLOOKUP(Acompanhamento4[[#This Row],[ID]],Plano[],15,FALSE))</f>
        <v>46029</v>
      </c>
      <c r="R54" s="323">
        <f>IF(Acompanhamento4[[#This Row],[ID]]="","",VLOOKUP(Acompanhamento4[[#This Row],[ID]],Plano[],16,FALSE))</f>
        <v>46029</v>
      </c>
      <c r="S54" s="323">
        <f>IF(Acompanhamento4[[#This Row],[ID]]="","",VLOOKUP(Acompanhamento4[[#This Row],[ID]],Plano[],17,FALSE))</f>
        <v>46060</v>
      </c>
      <c r="T54" s="324">
        <f>IF(Acompanhamento4[[#This Row],[ID]]="","",VLOOKUP(Acompanhamento4[[#This Row],[ID]],Plano[],18,FALSE))</f>
        <v>46118</v>
      </c>
      <c r="U54" s="176"/>
      <c r="V54" s="149"/>
      <c r="W54" s="314"/>
      <c r="X5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envio]])-TODAY(),Q54-TODAY()),
"finalizada"))</f>
        <v>finalizada</v>
      </c>
      <c r="Y5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envio]])-TODAY(),S54-TODAY()),
"finalizada"))</f>
        <v>finalizada</v>
      </c>
      <c r="Z54" s="289" t="str">
        <f ca="1">IF(Acompanhamento4[[#This Row],[ID]]="","",IF(OR(Acompanhamento4[[#This Row],[Situação]]="prevista",Acompanhamento4[[#This Row],[Situação]]="em andamento"),
IF(Acompanhamento4[[#This Row],[Nova data limite para contratação]]&lt;&gt;"",VALUE(Acompanhamento4[[#This Row],[Nova data limite para contratação]])-TODAY(),T54-TODAY()),
"finalizada"))</f>
        <v>finalizada</v>
      </c>
      <c r="AA54"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52</v>
      </c>
      <c r="AB54" s="286" t="str" cm="1">
        <f t="array" aca="1" ref="AB5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54" s="148"/>
    </row>
    <row r="55" spans="1:29" s="151" customFormat="1" ht="30" hidden="1">
      <c r="A55" s="150">
        <v>68</v>
      </c>
      <c r="B55" s="370" t="s">
        <v>188</v>
      </c>
      <c r="C55" s="148" t="str">
        <f>IF(Acompanhamento4[[#This Row],[ID]]="","",VLOOKUP(Acompanhamento4[[#This Row],[ID]],Plano[],2,FALSE))</f>
        <v>DIE</v>
      </c>
      <c r="D55" s="148" t="str">
        <f>IF(Acompanhamento4[[#This Row],[ID]]="","",VLOOKUP(Acompanhamento4[[#This Row],[ID]],Plano[],3,FALSE))</f>
        <v xml:space="preserve">Contratação de fornecimento contínuo de água mineral </v>
      </c>
      <c r="E55" s="148" t="str">
        <f>IF(Acompanhamento4[[#This Row],[ID]]="","",VLOOKUP(Acompanhamento4[[#This Row],[ID]],Plano[],7,FALSE))</f>
        <v>Pregão</v>
      </c>
      <c r="F55" s="225" t="s">
        <v>3977</v>
      </c>
      <c r="G55" s="226" t="s">
        <v>3973</v>
      </c>
      <c r="H55" s="227" t="s">
        <v>3963</v>
      </c>
      <c r="I55" s="174" t="s">
        <v>4006</v>
      </c>
      <c r="J55" s="175"/>
      <c r="K55" s="175" t="s">
        <v>3976</v>
      </c>
      <c r="L55" s="318">
        <v>46170</v>
      </c>
      <c r="M55" s="319">
        <v>46217</v>
      </c>
      <c r="N55" s="320"/>
      <c r="O55" s="325" t="s">
        <v>3963</v>
      </c>
      <c r="P55" s="323">
        <f>IF(Acompanhamento4[[#This Row],[ID]]="","",VLOOKUP(Acompanhamento4[[#This Row],[ID]],Plano[],14,FALSE))</f>
        <v>46175</v>
      </c>
      <c r="Q55" s="323">
        <f>IF(Acompanhamento4[[#This Row],[ID]]="","",VLOOKUP(Acompanhamento4[[#This Row],[ID]],Plano[],15,FALSE))</f>
        <v>46205</v>
      </c>
      <c r="R55" s="323">
        <f>IF(Acompanhamento4[[#This Row],[ID]]="","",VLOOKUP(Acompanhamento4[[#This Row],[ID]],Plano[],16,FALSE))</f>
        <v>46205</v>
      </c>
      <c r="S55" s="323">
        <f>IF(Acompanhamento4[[#This Row],[ID]]="","",VLOOKUP(Acompanhamento4[[#This Row],[ID]],Plano[],17,FALSE))</f>
        <v>46236</v>
      </c>
      <c r="T55" s="324">
        <f>IF(Acompanhamento4[[#This Row],[ID]]="","",VLOOKUP(Acompanhamento4[[#This Row],[ID]],Plano[],18,FALSE))</f>
        <v>46297</v>
      </c>
      <c r="U55" s="176"/>
      <c r="V55" s="149"/>
      <c r="W55" s="314"/>
      <c r="X5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envio]])-TODAY(),Q55-TODAY()),
"finalizada"))</f>
        <v>finalizada</v>
      </c>
      <c r="Y5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envio]])-TODAY(),S55-TODAY()),
"finalizada"))</f>
        <v>finalizada</v>
      </c>
      <c r="Z55" s="289">
        <f ca="1">IF(Acompanhamento4[[#This Row],[ID]]="","",IF(OR(Acompanhamento4[[#This Row],[Situação]]="prevista",Acompanhamento4[[#This Row],[Situação]]="em andamento"),
IF(Acompanhamento4[[#This Row],[Nova data limite para contratação]]&lt;&gt;"",VALUE(Acompanhamento4[[#This Row],[Nova data limite para contratação]])-TODAY(),T55-TODAY()),
"finalizada"))</f>
        <v>46</v>
      </c>
      <c r="AA5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55" s="286" t="str" cm="1">
        <f t="array" aca="1" ref="AB5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55" s="148"/>
    </row>
    <row r="56" spans="1:29" s="151" customFormat="1" ht="45" hidden="1">
      <c r="A56" s="146">
        <v>69</v>
      </c>
      <c r="B56" s="370" t="s">
        <v>193</v>
      </c>
      <c r="C56" s="148" t="str">
        <f>IF(Acompanhamento4[[#This Row],[ID]]="","",VLOOKUP(Acompanhamento4[[#This Row],[ID]],Plano[],2,FALSE))</f>
        <v>DIE</v>
      </c>
      <c r="D56" s="148" t="str">
        <f>IF(Acompanhamento4[[#This Row],[ID]]="","",VLOOKUP(Acompanhamento4[[#This Row],[ID]],Plano[],3,FALSE))</f>
        <v>Contratação de fornecimento contínuo de insumos de copa ( café e açucar )</v>
      </c>
      <c r="E56" s="148" t="str">
        <f>IF(Acompanhamento4[[#This Row],[ID]]="","",VLOOKUP(Acompanhamento4[[#This Row],[ID]],Plano[],7,FALSE))</f>
        <v>Pregão</v>
      </c>
      <c r="F56" s="225" t="s">
        <v>3983</v>
      </c>
      <c r="G56" s="226" t="s">
        <v>3977</v>
      </c>
      <c r="H56" s="227" t="s">
        <v>3963</v>
      </c>
      <c r="I56" s="174" t="s">
        <v>4007</v>
      </c>
      <c r="J56" s="175" t="s">
        <v>4008</v>
      </c>
      <c r="K56" s="175" t="s">
        <v>3970</v>
      </c>
      <c r="L56" s="318">
        <v>46086</v>
      </c>
      <c r="M56" s="319">
        <v>46129</v>
      </c>
      <c r="N56" s="320">
        <v>46223</v>
      </c>
      <c r="O56" s="325"/>
      <c r="P56" s="323">
        <f>IF(Acompanhamento4[[#This Row],[ID]]="","",VLOOKUP(Acompanhamento4[[#This Row],[ID]],Plano[],14,FALSE))</f>
        <v>46110</v>
      </c>
      <c r="Q56" s="323">
        <f>IF(Acompanhamento4[[#This Row],[ID]]="","",VLOOKUP(Acompanhamento4[[#This Row],[ID]],Plano[],15,FALSE))</f>
        <v>46141</v>
      </c>
      <c r="R56" s="323">
        <f>IF(Acompanhamento4[[#This Row],[ID]]="","",VLOOKUP(Acompanhamento4[[#This Row],[ID]],Plano[],16,FALSE))</f>
        <v>46141</v>
      </c>
      <c r="S56" s="323">
        <f>IF(Acompanhamento4[[#This Row],[ID]]="","",VLOOKUP(Acompanhamento4[[#This Row],[ID]],Plano[],17,FALSE))</f>
        <v>46171</v>
      </c>
      <c r="T56" s="324">
        <f>IF(Acompanhamento4[[#This Row],[ID]]="","",VLOOKUP(Acompanhamento4[[#This Row],[ID]],Plano[],18,FALSE))</f>
        <v>46212</v>
      </c>
      <c r="U56" s="176"/>
      <c r="V56" s="149"/>
      <c r="W56" s="314"/>
      <c r="X5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envio]])-TODAY(),Q56-TODAY()),
"finalizada"))</f>
        <v>finalizada</v>
      </c>
      <c r="Y5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envio]])-TODAY(),S56-TODAY()),
"finalizada"))</f>
        <v>finalizada</v>
      </c>
      <c r="Z56" s="289" t="str">
        <f ca="1">IF(Acompanhamento4[[#This Row],[ID]]="","",IF(OR(Acompanhamento4[[#This Row],[Situação]]="prevista",Acompanhamento4[[#This Row],[Situação]]="em andamento"),
IF(Acompanhamento4[[#This Row],[Nova data limite para contratação]]&lt;&gt;"",VALUE(Acompanhamento4[[#This Row],[Nova data limite para contratação]])-TODAY(),T56-TODAY()),
"finalizada"))</f>
        <v>finalizada</v>
      </c>
      <c r="AA56"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94</v>
      </c>
      <c r="AB56" s="286" t="str" cm="1">
        <f t="array" aca="1" ref="AB5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56" s="148"/>
    </row>
    <row r="57" spans="1:29" s="151" customFormat="1" ht="150" hidden="1">
      <c r="A57" s="150">
        <v>70</v>
      </c>
      <c r="B57" s="370" t="s">
        <v>198</v>
      </c>
      <c r="C57" s="148" t="str">
        <f>IF(Acompanhamento4[[#This Row],[ID]]="","",VLOOKUP(Acompanhamento4[[#This Row],[ID]],Plano[],2,FALSE))</f>
        <v>DIE</v>
      </c>
      <c r="D57" s="148" t="str">
        <f>IF(Acompanhamento4[[#This Row],[ID]]="","",VLOOKUP(Acompanhamento4[[#This Row],[ID]],Plano[],3,FALSE))</f>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E57" s="148" t="str">
        <f>IF(Acompanhamento4[[#This Row],[ID]]="","",VLOOKUP(Acompanhamento4[[#This Row],[ID]],Plano[],7,FALSE))</f>
        <v>Pregão</v>
      </c>
      <c r="F57" s="225" t="s">
        <v>3984</v>
      </c>
      <c r="G57" s="226" t="s">
        <v>3980</v>
      </c>
      <c r="H57" s="227" t="s">
        <v>3963</v>
      </c>
      <c r="I57" s="174" t="s">
        <v>4009</v>
      </c>
      <c r="J57" s="175" t="s">
        <v>4010</v>
      </c>
      <c r="K57" s="175" t="s">
        <v>3970</v>
      </c>
      <c r="L57" s="318"/>
      <c r="M57" s="319">
        <v>46057</v>
      </c>
      <c r="N57" s="320">
        <v>46122</v>
      </c>
      <c r="O57" s="325"/>
      <c r="P57" s="323">
        <f>IF(Acompanhamento4[[#This Row],[ID]]="","",VLOOKUP(Acompanhamento4[[#This Row],[ID]],Plano[],14,FALSE))</f>
        <v>46062</v>
      </c>
      <c r="Q57" s="323">
        <f>IF(Acompanhamento4[[#This Row],[ID]]="","",VLOOKUP(Acompanhamento4[[#This Row],[ID]],Plano[],15,FALSE))</f>
        <v>46090</v>
      </c>
      <c r="R57" s="323">
        <f>IF(Acompanhamento4[[#This Row],[ID]]="","",VLOOKUP(Acompanhamento4[[#This Row],[ID]],Plano[],16,FALSE))</f>
        <v>46090</v>
      </c>
      <c r="S57" s="323">
        <f>IF(Acompanhamento4[[#This Row],[ID]]="","",VLOOKUP(Acompanhamento4[[#This Row],[ID]],Plano[],17,FALSE))</f>
        <v>46121</v>
      </c>
      <c r="T57" s="324">
        <f>IF(Acompanhamento4[[#This Row],[ID]]="","",VLOOKUP(Acompanhamento4[[#This Row],[ID]],Plano[],18,FALSE))</f>
        <v>46182</v>
      </c>
      <c r="U57" s="176"/>
      <c r="V57" s="149"/>
      <c r="W57" s="314"/>
      <c r="X5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envio]])-TODAY(),Q57-TODAY()),
"finalizada"))</f>
        <v>finalizada</v>
      </c>
      <c r="Y5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envio]])-TODAY(),S57-TODAY()),
"finalizada"))</f>
        <v>finalizada</v>
      </c>
      <c r="Z57" s="289" t="str">
        <f ca="1">IF(Acompanhamento4[[#This Row],[ID]]="","",IF(OR(Acompanhamento4[[#This Row],[Situação]]="prevista",Acompanhamento4[[#This Row],[Situação]]="em andamento"),
IF(Acompanhamento4[[#This Row],[Nova data limite para contratação]]&lt;&gt;"",VALUE(Acompanhamento4[[#This Row],[Nova data limite para contratação]])-TODAY(),T57-TODAY()),
"finalizada"))</f>
        <v>finalizada</v>
      </c>
      <c r="AA57"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65</v>
      </c>
      <c r="AB57" s="286" t="str" cm="1">
        <f t="array" aca="1" ref="AB5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57" s="148"/>
    </row>
    <row r="58" spans="1:29" s="151" customFormat="1" ht="60" hidden="1">
      <c r="A58" s="146">
        <v>71</v>
      </c>
      <c r="B58" s="370" t="s">
        <v>202</v>
      </c>
      <c r="C58" s="148" t="str">
        <f>IF(Acompanhamento4[[#This Row],[ID]]="","",VLOOKUP(Acompanhamento4[[#This Row],[ID]],Plano[],2,FALSE))</f>
        <v>DIE</v>
      </c>
      <c r="D58" s="148" t="str">
        <f>IF(Acompanhamento4[[#This Row],[ID]]="","",VLOOKUP(Acompanhamento4[[#This Row],[ID]],Plano[],3,FALSE))</f>
        <v xml:space="preserve">Seguro da frota própria do PJSC. </v>
      </c>
      <c r="E58" s="148" t="str">
        <f>IF(Acompanhamento4[[#This Row],[ID]]="","",VLOOKUP(Acompanhamento4[[#This Row],[ID]],Plano[],7,FALSE))</f>
        <v>Pregão</v>
      </c>
      <c r="F58" s="225" t="s">
        <v>3996</v>
      </c>
      <c r="G58" s="226"/>
      <c r="H58" s="227" t="s">
        <v>3963</v>
      </c>
      <c r="I58" s="174" t="s">
        <v>4011</v>
      </c>
      <c r="J58" s="175" t="s">
        <v>4012</v>
      </c>
      <c r="K58" s="175" t="s">
        <v>3970</v>
      </c>
      <c r="L58" s="318"/>
      <c r="M58" s="319">
        <v>46122</v>
      </c>
      <c r="N58" s="320">
        <v>46122</v>
      </c>
      <c r="O58" s="325" t="s">
        <v>3963</v>
      </c>
      <c r="P58" s="323">
        <f>IF(Acompanhamento4[[#This Row],[ID]]="","",VLOOKUP(Acompanhamento4[[#This Row],[ID]],Plano[],14,FALSE))</f>
        <v>45945</v>
      </c>
      <c r="Q58" s="323">
        <f>IF(Acompanhamento4[[#This Row],[ID]]="","",VLOOKUP(Acompanhamento4[[#This Row],[ID]],Plano[],15,FALSE))</f>
        <v>45976</v>
      </c>
      <c r="R58" s="323">
        <f>IF(Acompanhamento4[[#This Row],[ID]]="","",VLOOKUP(Acompanhamento4[[#This Row],[ID]],Plano[],16,FALSE))</f>
        <v>46006</v>
      </c>
      <c r="S58" s="323">
        <f>IF(Acompanhamento4[[#This Row],[ID]]="","",VLOOKUP(Acompanhamento4[[#This Row],[ID]],Plano[],17,FALSE))</f>
        <v>46054</v>
      </c>
      <c r="T58" s="324">
        <f>IF(Acompanhamento4[[#This Row],[ID]]="","",VLOOKUP(Acompanhamento4[[#This Row],[ID]],Plano[],18,FALSE))</f>
        <v>46143</v>
      </c>
      <c r="U58" s="176"/>
      <c r="V58" s="149"/>
      <c r="W58" s="314"/>
      <c r="X5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envio]])-TODAY(),Q58-TODAY()),
"finalizada"))</f>
        <v>finalizada</v>
      </c>
      <c r="Y5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envio]])-TODAY(),S58-TODAY()),
"finalizada"))</f>
        <v>finalizada</v>
      </c>
      <c r="Z58" s="289" t="str">
        <f ca="1">IF(Acompanhamento4[[#This Row],[ID]]="","",IF(OR(Acompanhamento4[[#This Row],[Situação]]="prevista",Acompanhamento4[[#This Row],[Situação]]="em andamento"),
IF(Acompanhamento4[[#This Row],[Nova data limite para contratação]]&lt;&gt;"",VALUE(Acompanhamento4[[#This Row],[Nova data limite para contratação]])-TODAY(),T58-TODAY()),
"finalizada"))</f>
        <v>finalizada</v>
      </c>
      <c r="AA58"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0</v>
      </c>
      <c r="AB58" s="286" t="str" cm="1">
        <f t="array" aca="1" ref="AB5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58" s="148"/>
    </row>
    <row r="59" spans="1:29" s="151" customFormat="1" ht="90" hidden="1">
      <c r="A59" s="146">
        <v>73</v>
      </c>
      <c r="B59" s="370" t="s">
        <v>206</v>
      </c>
      <c r="C59" s="148" t="str">
        <f>IF(Acompanhamento4[[#This Row],[ID]]="","",VLOOKUP(Acompanhamento4[[#This Row],[ID]],Plano[],2,FALSE))</f>
        <v>DIE</v>
      </c>
      <c r="D59" s="148" t="str">
        <f>IF(Acompanhamento4[[#This Row],[ID]]="","",VLOOKUP(Acompanhamento4[[#This Row],[ID]],Plano[],3,FALSE))</f>
        <v>Contratação de prestação de serviços continuados de motorista, em regime de dedicação exclusiva de mão de obra, a serem executados nas sedes administrativas do TJSC</v>
      </c>
      <c r="E59" s="148" t="str">
        <f>IF(Acompanhamento4[[#This Row],[ID]]="","",VLOOKUP(Acompanhamento4[[#This Row],[ID]],Plano[],7,FALSE))</f>
        <v>Pregão</v>
      </c>
      <c r="F59" s="225" t="s">
        <v>3984</v>
      </c>
      <c r="G59" s="226"/>
      <c r="H59" s="228" t="s">
        <v>3973</v>
      </c>
      <c r="I59" s="174" t="s">
        <v>4013</v>
      </c>
      <c r="J59" s="175"/>
      <c r="K59" s="175" t="s">
        <v>3976</v>
      </c>
      <c r="L59" s="318"/>
      <c r="M59" s="319"/>
      <c r="N59" s="320"/>
      <c r="O59" s="325"/>
      <c r="P59" s="323">
        <f>IF(Acompanhamento4[[#This Row],[ID]]="","",VLOOKUP(Acompanhamento4[[#This Row],[ID]],Plano[],14,FALSE))</f>
        <v>46055</v>
      </c>
      <c r="Q59" s="323">
        <f>IF(Acompanhamento4[[#This Row],[ID]]="","",VLOOKUP(Acompanhamento4[[#This Row],[ID]],Plano[],15,FALSE))</f>
        <v>46146</v>
      </c>
      <c r="R59" s="323">
        <f>IF(Acompanhamento4[[#This Row],[ID]]="","",VLOOKUP(Acompanhamento4[[#This Row],[ID]],Plano[],16,FALSE))</f>
        <v>46174</v>
      </c>
      <c r="S59" s="323">
        <f>IF(Acompanhamento4[[#This Row],[ID]]="","",VLOOKUP(Acompanhamento4[[#This Row],[ID]],Plano[],17,FALSE))</f>
        <v>46204</v>
      </c>
      <c r="T59" s="324">
        <f>IF(Acompanhamento4[[#This Row],[ID]]="","",VLOOKUP(Acompanhamento4[[#This Row],[ID]],Plano[],18,FALSE))</f>
        <v>46296</v>
      </c>
      <c r="U59" s="176">
        <v>46199</v>
      </c>
      <c r="V59" s="149">
        <v>46213</v>
      </c>
      <c r="W59" s="314">
        <v>46308</v>
      </c>
      <c r="X59"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envio]])-TODAY(),Q59-TODAY()),
"finalizada"))</f>
        <v>-52</v>
      </c>
      <c r="Y59"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envio]])-TODAY(),S59-TODAY()),
"finalizada"))</f>
        <v>-38</v>
      </c>
      <c r="Z59" s="289">
        <f ca="1">IF(Acompanhamento4[[#This Row],[ID]]="","",IF(OR(Acompanhamento4[[#This Row],[Situação]]="prevista",Acompanhamento4[[#This Row],[Situação]]="em andamento"),
IF(Acompanhamento4[[#This Row],[Nova data limite para contratação]]&lt;&gt;"",VALUE(Acompanhamento4[[#This Row],[Nova data limite para contratação]])-TODAY(),T59-TODAY()),
"finalizada"))</f>
        <v>57</v>
      </c>
      <c r="AA5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59" s="286" t="str" cm="1">
        <f t="array" aca="1" ref="AB5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59" s="148"/>
    </row>
    <row r="60" spans="1:29" s="151" customFormat="1" ht="30" hidden="1">
      <c r="A60" s="150">
        <v>72</v>
      </c>
      <c r="B60" s="370" t="s">
        <v>209</v>
      </c>
      <c r="C60" s="148" t="str">
        <f>IF(Acompanhamento4[[#This Row],[ID]]="","",VLOOKUP(Acompanhamento4[[#This Row],[ID]],Plano[],2,FALSE))</f>
        <v>DIE</v>
      </c>
      <c r="D60" s="148" t="str">
        <f>IF(Acompanhamento4[[#This Row],[ID]]="","",VLOOKUP(Acompanhamento4[[#This Row],[ID]],Plano[],3,FALSE))</f>
        <v>Locação mensal de 2 veículos do tipo SUV para a Casa Militar.</v>
      </c>
      <c r="E60" s="148" t="str">
        <f>IF(Acompanhamento4[[#This Row],[ID]]="","",VLOOKUP(Acompanhamento4[[#This Row],[ID]],Plano[],7,FALSE))</f>
        <v>Pregão</v>
      </c>
      <c r="F60" s="225" t="s">
        <v>3980</v>
      </c>
      <c r="G60" s="226" t="s">
        <v>3977</v>
      </c>
      <c r="H60" s="228" t="s">
        <v>3984</v>
      </c>
      <c r="I60" s="174" t="s">
        <v>212</v>
      </c>
      <c r="J60" s="175" t="s">
        <v>4014</v>
      </c>
      <c r="K60" s="175" t="s">
        <v>3970</v>
      </c>
      <c r="L60" s="318">
        <v>46049</v>
      </c>
      <c r="M60" s="319">
        <v>46073</v>
      </c>
      <c r="N60" s="320">
        <v>46174</v>
      </c>
      <c r="O60" s="325"/>
      <c r="P60" s="323">
        <f>IF(Acompanhamento4[[#This Row],[ID]]="","",VLOOKUP(Acompanhamento4[[#This Row],[ID]],Plano[],14,FALSE))</f>
        <v>45981</v>
      </c>
      <c r="Q60" s="323">
        <f>IF(Acompanhamento4[[#This Row],[ID]]="","",VLOOKUP(Acompanhamento4[[#This Row],[ID]],Plano[],15,FALSE))</f>
        <v>46052</v>
      </c>
      <c r="R60" s="323">
        <f>IF(Acompanhamento4[[#This Row],[ID]]="","",VLOOKUP(Acompanhamento4[[#This Row],[ID]],Plano[],16,FALSE))</f>
        <v>46054</v>
      </c>
      <c r="S60" s="323">
        <f>IF(Acompanhamento4[[#This Row],[ID]]="","",VLOOKUP(Acompanhamento4[[#This Row],[ID]],Plano[],17,FALSE))</f>
        <v>46082</v>
      </c>
      <c r="T60" s="324">
        <f>IF(Acompanhamento4[[#This Row],[ID]]="","",VLOOKUP(Acompanhamento4[[#This Row],[ID]],Plano[],18,FALSE))</f>
        <v>46174</v>
      </c>
      <c r="U60" s="176">
        <v>46104</v>
      </c>
      <c r="V60" s="149"/>
      <c r="W60" s="314"/>
      <c r="X6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envio]])-TODAY(),Q60-TODAY()),
"finalizada"))</f>
        <v>finalizada</v>
      </c>
      <c r="Y6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envio]])-TODAY(),S60-TODAY()),
"finalizada"))</f>
        <v>finalizada</v>
      </c>
      <c r="Z60" s="289" t="str">
        <f ca="1">IF(Acompanhamento4[[#This Row],[ID]]="","",IF(OR(Acompanhamento4[[#This Row],[Situação]]="prevista",Acompanhamento4[[#This Row],[Situação]]="em andamento"),
IF(Acompanhamento4[[#This Row],[Nova data limite para contratação]]&lt;&gt;"",VALUE(Acompanhamento4[[#This Row],[Nova data limite para contratação]])-TODAY(),T60-TODAY()),
"finalizada"))</f>
        <v>finalizada</v>
      </c>
      <c r="AA60"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101</v>
      </c>
      <c r="AB60" s="286" t="str" cm="1">
        <f t="array" aca="1" ref="AB6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60" s="148"/>
    </row>
    <row r="61" spans="1:29" s="151" customFormat="1" ht="135" hidden="1">
      <c r="A61" s="150">
        <v>74</v>
      </c>
      <c r="B61" s="370" t="s">
        <v>213</v>
      </c>
      <c r="C61" s="148" t="str">
        <f>IF(Acompanhamento4[[#This Row],[ID]]="","",VLOOKUP(Acompanhamento4[[#This Row],[ID]],Plano[],2,FALSE))</f>
        <v>DIE</v>
      </c>
      <c r="D61" s="148" t="str">
        <f>IF(Acompanhamento4[[#This Row],[ID]]="","",VLOOKUP(Acompanhamento4[[#This Row],[ID]],Plano[],3,FALSE))</f>
        <v>Prestação de serviços continuados de locação de veículos, sem motorista e sem combustível, com quilometragem livre, para o Poder Judiciário do Estado de Santa Catarina – PJSC (Corolla CTI). Serviço de locação eventual de veículos.</v>
      </c>
      <c r="E61" s="148" t="str">
        <f>IF(Acompanhamento4[[#This Row],[ID]]="","",VLOOKUP(Acompanhamento4[[#This Row],[ID]],Plano[],7,FALSE))</f>
        <v>Pregão</v>
      </c>
      <c r="F61" s="225" t="s">
        <v>3977</v>
      </c>
      <c r="G61" s="226" t="s">
        <v>3984</v>
      </c>
      <c r="H61" s="227" t="s">
        <v>3963</v>
      </c>
      <c r="I61" s="174" t="s">
        <v>4015</v>
      </c>
      <c r="J61" s="175"/>
      <c r="K61" s="175" t="s">
        <v>3976</v>
      </c>
      <c r="L61" s="318">
        <v>46183</v>
      </c>
      <c r="M61" s="319">
        <v>46218</v>
      </c>
      <c r="N61" s="320"/>
      <c r="O61" s="325"/>
      <c r="P61" s="323">
        <f>IF(Acompanhamento4[[#This Row],[ID]]="","",VLOOKUP(Acompanhamento4[[#This Row],[ID]],Plano[],14,FALSE))</f>
        <v>46241</v>
      </c>
      <c r="Q61" s="323">
        <f>IF(Acompanhamento4[[#This Row],[ID]]="","",VLOOKUP(Acompanhamento4[[#This Row],[ID]],Plano[],15,FALSE))</f>
        <v>46302</v>
      </c>
      <c r="R61" s="323">
        <f>IF(Acompanhamento4[[#This Row],[ID]]="","",VLOOKUP(Acompanhamento4[[#This Row],[ID]],Plano[],16,FALSE))</f>
        <v>46333</v>
      </c>
      <c r="S61" s="323">
        <f>IF(Acompanhamento4[[#This Row],[ID]]="","",VLOOKUP(Acompanhamento4[[#This Row],[ID]],Plano[],17,FALSE))</f>
        <v>46363</v>
      </c>
      <c r="T61" s="324">
        <f>IF(Acompanhamento4[[#This Row],[ID]]="","",VLOOKUP(Acompanhamento4[[#This Row],[ID]],Plano[],18,FALSE))</f>
        <v>46425</v>
      </c>
      <c r="U61" s="176"/>
      <c r="V61" s="149">
        <v>46219</v>
      </c>
      <c r="W61" s="314">
        <v>46248</v>
      </c>
      <c r="X6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envio]])-TODAY(),Q61-TODAY()),
"finalizada"))</f>
        <v>finalizada</v>
      </c>
      <c r="Y6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envio]])-TODAY(),S61-TODAY()),
"finalizada"))</f>
        <v>finalizada</v>
      </c>
      <c r="Z61" s="289">
        <f ca="1">IF(Acompanhamento4[[#This Row],[ID]]="","",IF(OR(Acompanhamento4[[#This Row],[Situação]]="prevista",Acompanhamento4[[#This Row],[Situação]]="em andamento"),
IF(Acompanhamento4[[#This Row],[Nova data limite para contratação]]&lt;&gt;"",VALUE(Acompanhamento4[[#This Row],[Nova data limite para contratação]])-TODAY(),T61-TODAY()),
"finalizada"))</f>
        <v>-3</v>
      </c>
      <c r="AA6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61" s="286" t="str" cm="1">
        <f t="array" aca="1" ref="AB6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61" s="148"/>
    </row>
    <row r="62" spans="1:29" s="151" customFormat="1" ht="240" hidden="1">
      <c r="A62" s="146">
        <v>75</v>
      </c>
      <c r="B62" s="370" t="s">
        <v>217</v>
      </c>
      <c r="C62" s="148" t="str">
        <f>IF(Acompanhamento4[[#This Row],[ID]]="","",VLOOKUP(Acompanhamento4[[#This Row],[ID]],Plano[],2,FALSE))</f>
        <v>DIE</v>
      </c>
      <c r="D62" s="148" t="str">
        <f>IF(Acompanhamento4[[#This Row],[ID]]="","",VLOOKUP(Acompanhamento4[[#This Row],[ID]],Plano[],3,FALSE))</f>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E62" s="148" t="str">
        <f>IF(Acompanhamento4[[#This Row],[ID]]="","",VLOOKUP(Acompanhamento4[[#This Row],[ID]],Plano[],7,FALSE))</f>
        <v>Pregão</v>
      </c>
      <c r="F62" s="225" t="s">
        <v>3984</v>
      </c>
      <c r="G62" s="226"/>
      <c r="H62" s="227" t="s">
        <v>3963</v>
      </c>
      <c r="I62" s="174" t="s">
        <v>4016</v>
      </c>
      <c r="J62" s="175"/>
      <c r="K62" s="175" t="s">
        <v>3976</v>
      </c>
      <c r="L62" s="318">
        <v>46171</v>
      </c>
      <c r="M62" s="319"/>
      <c r="N62" s="320"/>
      <c r="O62" s="325"/>
      <c r="P62" s="323">
        <f>IF(Acompanhamento4[[#This Row],[ID]]="","",VLOOKUP(Acompanhamento4[[#This Row],[ID]],Plano[],14,FALSE))</f>
        <v>46249</v>
      </c>
      <c r="Q62" s="323">
        <f>IF(Acompanhamento4[[#This Row],[ID]]="","",VLOOKUP(Acompanhamento4[[#This Row],[ID]],Plano[],15,FALSE))</f>
        <v>46310</v>
      </c>
      <c r="R62" s="323">
        <f>IF(Acompanhamento4[[#This Row],[ID]]="","",VLOOKUP(Acompanhamento4[[#This Row],[ID]],Plano[],16,FALSE))</f>
        <v>46341</v>
      </c>
      <c r="S62" s="323">
        <f>IF(Acompanhamento4[[#This Row],[ID]]="","",VLOOKUP(Acompanhamento4[[#This Row],[ID]],Plano[],17,FALSE))</f>
        <v>46371</v>
      </c>
      <c r="T62" s="324">
        <f>IF(Acompanhamento4[[#This Row],[ID]]="","",VLOOKUP(Acompanhamento4[[#This Row],[ID]],Plano[],18,FALSE))</f>
        <v>46461</v>
      </c>
      <c r="U62" s="176"/>
      <c r="V62" s="149"/>
      <c r="W62" s="314"/>
      <c r="X6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envio]])-TODAY(),Q62-TODAY()),
"finalizada"))</f>
        <v>finalizada</v>
      </c>
      <c r="Y62"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envio]])-TODAY(),S62-TODAY()),
"finalizada"))</f>
        <v>120</v>
      </c>
      <c r="Z62" s="289">
        <f ca="1">IF(Acompanhamento4[[#This Row],[ID]]="","",IF(OR(Acompanhamento4[[#This Row],[Situação]]="prevista",Acompanhamento4[[#This Row],[Situação]]="em andamento"),
IF(Acompanhamento4[[#This Row],[Nova data limite para contratação]]&lt;&gt;"",VALUE(Acompanhamento4[[#This Row],[Nova data limite para contratação]])-TODAY(),T62-TODAY()),
"finalizada"))</f>
        <v>210</v>
      </c>
      <c r="AA6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62" s="286" t="str" cm="1">
        <f t="array" aca="1" ref="AB6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62" s="148"/>
    </row>
    <row r="63" spans="1:29" s="151" customFormat="1" ht="240" hidden="1">
      <c r="A63" s="150">
        <v>76</v>
      </c>
      <c r="B63" s="370" t="s">
        <v>220</v>
      </c>
      <c r="C63" s="148" t="str">
        <f>IF(Acompanhamento4[[#This Row],[ID]]="","",VLOOKUP(Acompanhamento4[[#This Row],[ID]],Plano[],2,FALSE))</f>
        <v>DIE</v>
      </c>
      <c r="D63" s="148" t="str">
        <f>IF(Acompanhamento4[[#This Row],[ID]]="","",VLOOKUP(Acompanhamento4[[#This Row],[ID]],Plano[],3,FALSE))</f>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E63" s="148" t="str">
        <f>IF(Acompanhamento4[[#This Row],[ID]]="","",VLOOKUP(Acompanhamento4[[#This Row],[ID]],Plano[],7,FALSE))</f>
        <v>Pregão</v>
      </c>
      <c r="F63" s="225" t="s">
        <v>3980</v>
      </c>
      <c r="G63" s="226"/>
      <c r="H63" s="228" t="s">
        <v>3977</v>
      </c>
      <c r="I63" s="174" t="s">
        <v>4017</v>
      </c>
      <c r="J63" s="175"/>
      <c r="K63" s="175" t="s">
        <v>3976</v>
      </c>
      <c r="L63" s="318"/>
      <c r="M63" s="319"/>
      <c r="N63" s="320"/>
      <c r="O63" s="325"/>
      <c r="P63" s="323">
        <f>IF(Acompanhamento4[[#This Row],[ID]]="","",VLOOKUP(Acompanhamento4[[#This Row],[ID]],Plano[],14,FALSE))</f>
        <v>46240</v>
      </c>
      <c r="Q63" s="323">
        <f>IF(Acompanhamento4[[#This Row],[ID]]="","",VLOOKUP(Acompanhamento4[[#This Row],[ID]],Plano[],15,FALSE))</f>
        <v>46301</v>
      </c>
      <c r="R63" s="323">
        <f>IF(Acompanhamento4[[#This Row],[ID]]="","",VLOOKUP(Acompanhamento4[[#This Row],[ID]],Plano[],16,FALSE))</f>
        <v>46332</v>
      </c>
      <c r="S63" s="323">
        <f>IF(Acompanhamento4[[#This Row],[ID]]="","",VLOOKUP(Acompanhamento4[[#This Row],[ID]],Plano[],17,FALSE))</f>
        <v>46362</v>
      </c>
      <c r="T63" s="324">
        <f>IF(Acompanhamento4[[#This Row],[ID]]="","",VLOOKUP(Acompanhamento4[[#This Row],[ID]],Plano[],18,FALSE))</f>
        <v>46452</v>
      </c>
      <c r="U63" s="176"/>
      <c r="V63" s="149"/>
      <c r="W63" s="314"/>
      <c r="X63"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envio]])-TODAY(),Q63-TODAY()),
"finalizada"))</f>
        <v>50</v>
      </c>
      <c r="Y6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envio]])-TODAY(),S63-TODAY()),
"finalizada"))</f>
        <v>111</v>
      </c>
      <c r="Z63" s="289">
        <f ca="1">IF(Acompanhamento4[[#This Row],[ID]]="","",IF(OR(Acompanhamento4[[#This Row],[Situação]]="prevista",Acompanhamento4[[#This Row],[Situação]]="em andamento"),
IF(Acompanhamento4[[#This Row],[Nova data limite para contratação]]&lt;&gt;"",VALUE(Acompanhamento4[[#This Row],[Nova data limite para contratação]])-TODAY(),T63-TODAY()),
"finalizada"))</f>
        <v>201</v>
      </c>
      <c r="AA6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63" s="286" t="str" cm="1">
        <f t="array" aca="1" ref="AB6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63" s="148"/>
    </row>
    <row r="64" spans="1:29" s="151" customFormat="1" ht="165" hidden="1">
      <c r="A64" s="146">
        <v>37</v>
      </c>
      <c r="B64" s="370" t="s">
        <v>223</v>
      </c>
      <c r="C64" s="148" t="str">
        <f>IF(Acompanhamento4[[#This Row],[ID]]="","",VLOOKUP(Acompanhamento4[[#This Row],[ID]],Plano[],2,FALSE))</f>
        <v>DIE</v>
      </c>
      <c r="D64" s="148" t="str">
        <f>IF(Acompanhamento4[[#This Row],[ID]]="","",VLOOKUP(Acompanhamento4[[#This Row],[ID]],Plano[],3,FALSE))</f>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E64" s="148" t="str">
        <f>IF(Acompanhamento4[[#This Row],[ID]]="","",VLOOKUP(Acompanhamento4[[#This Row],[ID]],Plano[],7,FALSE))</f>
        <v>Pregão</v>
      </c>
      <c r="F64" s="225" t="s">
        <v>3983</v>
      </c>
      <c r="G64" s="226"/>
      <c r="H64" s="228" t="s">
        <v>3980</v>
      </c>
      <c r="I64" s="174" t="str">
        <f>IF(Acompanhamento4[[#This Row],[ID]]="","",VLOOKUP(Acompanhamento4[[#This Row],[ID]],Plano[],19,FALSE))</f>
        <v>0041871-97.2025.8.24.0710</v>
      </c>
      <c r="J64" s="175"/>
      <c r="K64" s="175" t="s">
        <v>3976</v>
      </c>
      <c r="L64" s="318"/>
      <c r="M64" s="319"/>
      <c r="N64" s="320"/>
      <c r="O64" s="325"/>
      <c r="P64" s="323">
        <f>IF(Acompanhamento4[[#This Row],[ID]]="","",VLOOKUP(Acompanhamento4[[#This Row],[ID]],Plano[],14,FALSE))</f>
        <v>46082</v>
      </c>
      <c r="Q64" s="323">
        <f>IF(Acompanhamento4[[#This Row],[ID]]="","",VLOOKUP(Acompanhamento4[[#This Row],[ID]],Plano[],15,FALSE))</f>
        <v>46174</v>
      </c>
      <c r="R64" s="323">
        <f>IF(Acompanhamento4[[#This Row],[ID]]="","",VLOOKUP(Acompanhamento4[[#This Row],[ID]],Plano[],16,FALSE))</f>
        <v>46175</v>
      </c>
      <c r="S64" s="323">
        <f>IF(Acompanhamento4[[#This Row],[ID]]="","",VLOOKUP(Acompanhamento4[[#This Row],[ID]],Plano[],17,FALSE))</f>
        <v>46266</v>
      </c>
      <c r="T64" s="324">
        <f>IF(Acompanhamento4[[#This Row],[ID]]="","",VLOOKUP(Acompanhamento4[[#This Row],[ID]],Plano[],18,FALSE))</f>
        <v>46357</v>
      </c>
      <c r="U64" s="176">
        <v>46266</v>
      </c>
      <c r="V64" s="149">
        <v>46327</v>
      </c>
      <c r="W64" s="314">
        <v>46441</v>
      </c>
      <c r="X64"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envio]])-TODAY(),Q64-TODAY()),
"finalizada"))</f>
        <v>15</v>
      </c>
      <c r="Y64"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envio]])-TODAY(),S64-TODAY()),
"finalizada"))</f>
        <v>76</v>
      </c>
      <c r="Z64" s="289">
        <f ca="1">IF(Acompanhamento4[[#This Row],[ID]]="","",IF(OR(Acompanhamento4[[#This Row],[Situação]]="prevista",Acompanhamento4[[#This Row],[Situação]]="em andamento"),
IF(Acompanhamento4[[#This Row],[Nova data limite para contratação]]&lt;&gt;"",VALUE(Acompanhamento4[[#This Row],[Nova data limite para contratação]])-TODAY(),T64-TODAY()),
"finalizada"))</f>
        <v>190</v>
      </c>
      <c r="AA6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64" s="286" t="str" cm="1">
        <f t="array" aca="1" ref="AB6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30 dias</v>
      </c>
      <c r="AC64" s="148"/>
    </row>
    <row r="65" spans="1:29" s="151" customFormat="1" ht="75" hidden="1">
      <c r="A65" s="146">
        <v>65</v>
      </c>
      <c r="B65" s="370" t="s">
        <v>227</v>
      </c>
      <c r="C65" s="148" t="str">
        <f>IF(Acompanhamento4[[#This Row],[ID]]="","",VLOOKUP(Acompanhamento4[[#This Row],[ID]],Plano[],2,FALSE))</f>
        <v>DIE</v>
      </c>
      <c r="D65" s="148" t="str">
        <f>IF(Acompanhamento4[[#This Row],[ID]]="","",VLOOKUP(Acompanhamento4[[#This Row],[ID]],Plano[],3,FALSE))</f>
        <v>Contratação de serviços continuados de desinsetização para Comarcas da Grande Florianópolis, TJSC e unidades administrativas</v>
      </c>
      <c r="E65" s="148" t="str">
        <f>IF(Acompanhamento4[[#This Row],[ID]]="","",VLOOKUP(Acompanhamento4[[#This Row],[ID]],Plano[],7,FALSE))</f>
        <v>Pregão</v>
      </c>
      <c r="F65" s="225" t="s">
        <v>3973</v>
      </c>
      <c r="G65" s="226"/>
      <c r="H65" s="227" t="s">
        <v>3963</v>
      </c>
      <c r="I65" s="174"/>
      <c r="J65" s="175"/>
      <c r="K65" s="175" t="s">
        <v>3964</v>
      </c>
      <c r="L65" s="318"/>
      <c r="M65" s="319"/>
      <c r="N65" s="320"/>
      <c r="O65" s="325"/>
      <c r="P65" s="323">
        <f>IF(Acompanhamento4[[#This Row],[ID]]="","",VLOOKUP(Acompanhamento4[[#This Row],[ID]],Plano[],14,FALSE))</f>
        <v>46286</v>
      </c>
      <c r="Q65" s="323">
        <f>IF(Acompanhamento4[[#This Row],[ID]]="","",VLOOKUP(Acompanhamento4[[#This Row],[ID]],Plano[],15,FALSE))</f>
        <v>46316</v>
      </c>
      <c r="R65" s="323">
        <f>IF(Acompanhamento4[[#This Row],[ID]]="","",VLOOKUP(Acompanhamento4[[#This Row],[ID]],Plano[],16,FALSE))</f>
        <v>46316</v>
      </c>
      <c r="S65" s="323">
        <f>IF(Acompanhamento4[[#This Row],[ID]]="","",VLOOKUP(Acompanhamento4[[#This Row],[ID]],Plano[],17,FALSE))</f>
        <v>46375</v>
      </c>
      <c r="T65" s="324">
        <f>IF(Acompanhamento4[[#This Row],[ID]]="","",VLOOKUP(Acompanhamento4[[#This Row],[ID]],Plano[],18,FALSE))</f>
        <v>46409</v>
      </c>
      <c r="U65" s="176"/>
      <c r="V65" s="149"/>
      <c r="W65" s="314"/>
      <c r="X65"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envio]])-TODAY(),Q65-TODAY()),
"finalizada"))</f>
        <v>65</v>
      </c>
      <c r="Y65"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envio]])-TODAY(),S65-TODAY()),
"finalizada"))</f>
        <v>124</v>
      </c>
      <c r="Z65" s="289">
        <f ca="1">IF(Acompanhamento4[[#This Row],[ID]]="","",IF(OR(Acompanhamento4[[#This Row],[Situação]]="prevista",Acompanhamento4[[#This Row],[Situação]]="em andamento"),
IF(Acompanhamento4[[#This Row],[Nova data limite para contratação]]&lt;&gt;"",VALUE(Acompanhamento4[[#This Row],[Nova data limite para contratação]])-TODAY(),T65-TODAY()),
"finalizada"))</f>
        <v>158</v>
      </c>
      <c r="AA6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65" s="286" t="str" cm="1">
        <f t="array" aca="1" ref="AB6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65" s="148"/>
    </row>
    <row r="66" spans="1:29" s="151" customFormat="1" ht="105" hidden="1">
      <c r="A66" s="150">
        <v>104</v>
      </c>
      <c r="B66" s="370" t="s">
        <v>230</v>
      </c>
      <c r="C66" s="148" t="str">
        <f>IF(Acompanhamento4[[#This Row],[ID]]="","",VLOOKUP(Acompanhamento4[[#This Row],[ID]],Plano[],2,FALSE))</f>
        <v>DIE</v>
      </c>
      <c r="D66" s="148" t="str">
        <f>IF(Acompanhamento4[[#This Row],[ID]]="","",VLOOKUP(Acompanhamento4[[#This Row],[ID]],Plano[],3,FALSE))</f>
        <v>Contratação de serviços continuados de apoio técnico, suporte e desenvolvimento de análises de dados de caráter descritivo, diagnóstico, prescritivo e preditivo, por meio de cientistas de dados</v>
      </c>
      <c r="E66" s="148" t="str">
        <f>IF(Acompanhamento4[[#This Row],[ID]]="","",VLOOKUP(Acompanhamento4[[#This Row],[ID]],Plano[],7,FALSE))</f>
        <v>Pregão</v>
      </c>
      <c r="F66" s="225" t="s">
        <v>3977</v>
      </c>
      <c r="G66" s="226"/>
      <c r="H66" s="227" t="s">
        <v>3963</v>
      </c>
      <c r="I66" s="174"/>
      <c r="J66" s="175"/>
      <c r="K66" s="175" t="s">
        <v>3967</v>
      </c>
      <c r="L66" s="318"/>
      <c r="M66" s="319"/>
      <c r="N66" s="320"/>
      <c r="O66" s="325"/>
      <c r="P66" s="323">
        <f>IF(Acompanhamento4[[#This Row],[ID]]="","",VLOOKUP(Acompanhamento4[[#This Row],[ID]],Plano[],14,FALSE))</f>
        <v>46000</v>
      </c>
      <c r="Q66" s="323">
        <f>IF(Acompanhamento4[[#This Row],[ID]]="","",VLOOKUP(Acompanhamento4[[#This Row],[ID]],Plano[],15,FALSE))</f>
        <v>46062</v>
      </c>
      <c r="R66" s="323">
        <f>IF(Acompanhamento4[[#This Row],[ID]]="","",VLOOKUP(Acompanhamento4[[#This Row],[ID]],Plano[],16,FALSE))</f>
        <v>46090</v>
      </c>
      <c r="S66" s="323">
        <f>IF(Acompanhamento4[[#This Row],[ID]]="","",VLOOKUP(Acompanhamento4[[#This Row],[ID]],Plano[],17,FALSE))</f>
        <v>46120</v>
      </c>
      <c r="T66" s="324">
        <f>IF(Acompanhamento4[[#This Row],[ID]]="","",VLOOKUP(Acompanhamento4[[#This Row],[ID]],Plano[],18,FALSE))</f>
        <v>46211</v>
      </c>
      <c r="U66" s="176"/>
      <c r="V66" s="149"/>
      <c r="W66" s="314"/>
      <c r="X6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envio]])-TODAY(),Q66-TODAY()),
"finalizada"))</f>
        <v>finalizada</v>
      </c>
      <c r="Y6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envio]])-TODAY(),S66-TODAY()),
"finalizada"))</f>
        <v>finalizada</v>
      </c>
      <c r="Z66" s="289" t="str">
        <f ca="1">IF(Acompanhamento4[[#This Row],[ID]]="","",IF(OR(Acompanhamento4[[#This Row],[Situação]]="prevista",Acompanhamento4[[#This Row],[Situação]]="em andamento"),
IF(Acompanhamento4[[#This Row],[Nova data limite para contratação]]&lt;&gt;"",VALUE(Acompanhamento4[[#This Row],[Nova data limite para contratação]])-TODAY(),T66-TODAY()),
"finalizada"))</f>
        <v>finalizada</v>
      </c>
      <c r="AA6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66" s="286" t="str" cm="1">
        <f t="array" aca="1" ref="AB6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66" s="148"/>
    </row>
    <row r="67" spans="1:29" s="151" customFormat="1" ht="30.75" hidden="1">
      <c r="A67" s="150">
        <v>78</v>
      </c>
      <c r="B67" s="370" t="s">
        <v>233</v>
      </c>
      <c r="C67" s="148" t="str">
        <f>IF(Acompanhamento4[[#This Row],[ID]]="","",VLOOKUP(Acompanhamento4[[#This Row],[ID]],Plano[],2,FALSE))</f>
        <v>DMP</v>
      </c>
      <c r="D67" s="148" t="str">
        <f>IF(Acompanhamento4[[#This Row],[ID]]="","",VLOOKUP(Acompanhamento4[[#This Row],[ID]],Plano[],3,FALSE))</f>
        <v>Fornecimento continuado estimado do item papel A4</v>
      </c>
      <c r="E67" s="148" t="str">
        <f>IF(Acompanhamento4[[#This Row],[ID]]="","",VLOOKUP(Acompanhamento4[[#This Row],[ID]],Plano[],7,FALSE))</f>
        <v>Pregão</v>
      </c>
      <c r="F67" s="225" t="s">
        <v>3983</v>
      </c>
      <c r="G67" s="226"/>
      <c r="H67" s="227" t="s">
        <v>3963</v>
      </c>
      <c r="I67" s="174"/>
      <c r="J67" s="175"/>
      <c r="K67" s="175" t="s">
        <v>3964</v>
      </c>
      <c r="L67" s="318"/>
      <c r="M67" s="319"/>
      <c r="N67" s="320"/>
      <c r="O67" s="325"/>
      <c r="P67" s="323">
        <f>IF(Acompanhamento4[[#This Row],[ID]]="","",VLOOKUP(Acompanhamento4[[#This Row],[ID]],Plano[],14,FALSE))</f>
        <v>46235</v>
      </c>
      <c r="Q67" s="323">
        <f>IF(Acompanhamento4[[#This Row],[ID]]="","",VLOOKUP(Acompanhamento4[[#This Row],[ID]],Plano[],15,FALSE))</f>
        <v>46254</v>
      </c>
      <c r="R67" s="323">
        <f>IF(Acompanhamento4[[#This Row],[ID]]="","",VLOOKUP(Acompanhamento4[[#This Row],[ID]],Plano[],16,FALSE))</f>
        <v>46266</v>
      </c>
      <c r="S67" s="323">
        <f>IF(Acompanhamento4[[#This Row],[ID]]="","",VLOOKUP(Acompanhamento4[[#This Row],[ID]],Plano[],17,FALSE))</f>
        <v>46281</v>
      </c>
      <c r="T67" s="324">
        <f>IF(Acompanhamento4[[#This Row],[ID]]="","",VLOOKUP(Acompanhamento4[[#This Row],[ID]],Plano[],18,FALSE))</f>
        <v>46373</v>
      </c>
      <c r="U67" s="176">
        <v>46347</v>
      </c>
      <c r="V67" s="149"/>
      <c r="W67" s="314">
        <v>46446</v>
      </c>
      <c r="X67"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envio]])-TODAY(),Q67-TODAY()),
"finalizada"))</f>
        <v>96</v>
      </c>
      <c r="Y67"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envio]])-TODAY(),S67-TODAY()),
"finalizada"))</f>
        <v>30</v>
      </c>
      <c r="Z67" s="289">
        <f ca="1">IF(Acompanhamento4[[#This Row],[ID]]="","",IF(OR(Acompanhamento4[[#This Row],[Situação]]="prevista",Acompanhamento4[[#This Row],[Situação]]="em andamento"),
IF(Acompanhamento4[[#This Row],[Nova data limite para contratação]]&lt;&gt;"",VALUE(Acompanhamento4[[#This Row],[Nova data limite para contratação]])-TODAY(),T67-TODAY()),
"finalizada"))</f>
        <v>195</v>
      </c>
      <c r="AA6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67" s="286" t="str" cm="1">
        <f t="array" aca="1" ref="AB6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67" s="148"/>
    </row>
    <row r="68" spans="1:29" s="151" customFormat="1" ht="45" hidden="1">
      <c r="A68" s="146">
        <v>79</v>
      </c>
      <c r="B68" s="370" t="s">
        <v>238</v>
      </c>
      <c r="C68" s="148" t="str">
        <f>IF(Acompanhamento4[[#This Row],[ID]]="","",VLOOKUP(Acompanhamento4[[#This Row],[ID]],Plano[],2,FALSE))</f>
        <v>DMP</v>
      </c>
      <c r="D68" s="148" t="str">
        <f>IF(Acompanhamento4[[#This Row],[ID]]="","",VLOOKUP(Acompanhamento4[[#This Row],[ID]],Plano[],3,FALSE))</f>
        <v>Fornecimento continuado estimado dos itens papel toalha e papel higiênico</v>
      </c>
      <c r="E68" s="148" t="str">
        <f>IF(Acompanhamento4[[#This Row],[ID]]="","",VLOOKUP(Acompanhamento4[[#This Row],[ID]],Plano[],7,FALSE))</f>
        <v>Pregão</v>
      </c>
      <c r="F68" s="225" t="s">
        <v>3973</v>
      </c>
      <c r="G68" s="226"/>
      <c r="H68" s="227" t="s">
        <v>3963</v>
      </c>
      <c r="I68" s="174" t="s">
        <v>4018</v>
      </c>
      <c r="J68" s="175"/>
      <c r="K68" s="175" t="s">
        <v>3964</v>
      </c>
      <c r="L68" s="318"/>
      <c r="M68" s="319"/>
      <c r="N68" s="320"/>
      <c r="O68" s="325"/>
      <c r="P68" s="323">
        <f>IF(Acompanhamento4[[#This Row],[ID]]="","",VLOOKUP(Acompanhamento4[[#This Row],[ID]],Plano[],14,FALSE))</f>
        <v>46204</v>
      </c>
      <c r="Q68" s="323">
        <f>IF(Acompanhamento4[[#This Row],[ID]]="","",VLOOKUP(Acompanhamento4[[#This Row],[ID]],Plano[],15,FALSE))</f>
        <v>46223</v>
      </c>
      <c r="R68" s="323">
        <f>IF(Acompanhamento4[[#This Row],[ID]]="","",VLOOKUP(Acompanhamento4[[#This Row],[ID]],Plano[],16,FALSE))</f>
        <v>46235</v>
      </c>
      <c r="S68" s="323">
        <f>IF(Acompanhamento4[[#This Row],[ID]]="","",VLOOKUP(Acompanhamento4[[#This Row],[ID]],Plano[],17,FALSE))</f>
        <v>46250</v>
      </c>
      <c r="T68" s="324">
        <f>IF(Acompanhamento4[[#This Row],[ID]]="","",VLOOKUP(Acompanhamento4[[#This Row],[ID]],Plano[],18,FALSE))</f>
        <v>46343</v>
      </c>
      <c r="U68" s="176">
        <v>46254</v>
      </c>
      <c r="V68" s="149">
        <v>46296</v>
      </c>
      <c r="W68" s="314">
        <v>46398</v>
      </c>
      <c r="X68"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envio]])-TODAY(),Q68-TODAY()),
"finalizada"))</f>
        <v>3</v>
      </c>
      <c r="Y68"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envio]])-TODAY(),S68-TODAY()),
"finalizada"))</f>
        <v>45</v>
      </c>
      <c r="Z68" s="289">
        <f ca="1">IF(Acompanhamento4[[#This Row],[ID]]="","",IF(OR(Acompanhamento4[[#This Row],[Situação]]="prevista",Acompanhamento4[[#This Row],[Situação]]="em andamento"),
IF(Acompanhamento4[[#This Row],[Nova data limite para contratação]]&lt;&gt;"",VALUE(Acompanhamento4[[#This Row],[Nova data limite para contratação]])-TODAY(),T68-TODAY()),
"finalizada"))</f>
        <v>147</v>
      </c>
      <c r="AA6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68" s="286" t="str" cm="1">
        <f t="array" aca="1" ref="AB6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68" s="148"/>
    </row>
    <row r="69" spans="1:29" s="151" customFormat="1" ht="30" hidden="1">
      <c r="A69" s="150">
        <v>80</v>
      </c>
      <c r="B69" s="370" t="s">
        <v>243</v>
      </c>
      <c r="C69" s="148" t="str">
        <f>IF(Acompanhamento4[[#This Row],[ID]]="","",VLOOKUP(Acompanhamento4[[#This Row],[ID]],Plano[],2,FALSE))</f>
        <v>DMP</v>
      </c>
      <c r="D69" s="148" t="str">
        <f>IF(Acompanhamento4[[#This Row],[ID]]="","",VLOOKUP(Acompanhamento4[[#This Row],[ID]],Plano[],3,FALSE))</f>
        <v>Fornecimento continuado estimado de itens de limpeza</v>
      </c>
      <c r="E69" s="148" t="str">
        <f>IF(Acompanhamento4[[#This Row],[ID]]="","",VLOOKUP(Acompanhamento4[[#This Row],[ID]],Plano[],7,FALSE))</f>
        <v>Pregão</v>
      </c>
      <c r="F69" s="225" t="s">
        <v>3977</v>
      </c>
      <c r="G69" s="226"/>
      <c r="H69" s="227" t="s">
        <v>3963</v>
      </c>
      <c r="I69" s="174" t="s">
        <v>4019</v>
      </c>
      <c r="J69" s="175"/>
      <c r="K69" s="175" t="s">
        <v>3976</v>
      </c>
      <c r="L69" s="318"/>
      <c r="M69" s="319"/>
      <c r="N69" s="320"/>
      <c r="O69" s="325"/>
      <c r="P69" s="323">
        <f>IF(Acompanhamento4[[#This Row],[ID]]="","",VLOOKUP(Acompanhamento4[[#This Row],[ID]],Plano[],14,FALSE))</f>
        <v>46218</v>
      </c>
      <c r="Q69" s="323">
        <f>IF(Acompanhamento4[[#This Row],[ID]]="","",VLOOKUP(Acompanhamento4[[#This Row],[ID]],Plano[],15,FALSE))</f>
        <v>46239</v>
      </c>
      <c r="R69" s="323">
        <f>IF(Acompanhamento4[[#This Row],[ID]]="","",VLOOKUP(Acompanhamento4[[#This Row],[ID]],Plano[],16,FALSE))</f>
        <v>46249</v>
      </c>
      <c r="S69" s="323">
        <f>IF(Acompanhamento4[[#This Row],[ID]]="","",VLOOKUP(Acompanhamento4[[#This Row],[ID]],Plano[],17,FALSE))</f>
        <v>46266</v>
      </c>
      <c r="T69" s="324">
        <f>IF(Acompanhamento4[[#This Row],[ID]]="","",VLOOKUP(Acompanhamento4[[#This Row],[ID]],Plano[],18,FALSE))</f>
        <v>46366</v>
      </c>
      <c r="U69" s="176"/>
      <c r="V69" s="149"/>
      <c r="W69" s="314"/>
      <c r="X69"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envio]])-TODAY(),Q69-TODAY()),
"finalizada"))</f>
        <v>-12</v>
      </c>
      <c r="Y69"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envio]])-TODAY(),S69-TODAY()),
"finalizada"))</f>
        <v>15</v>
      </c>
      <c r="Z69" s="289">
        <f ca="1">IF(Acompanhamento4[[#This Row],[ID]]="","",IF(OR(Acompanhamento4[[#This Row],[Situação]]="prevista",Acompanhamento4[[#This Row],[Situação]]="em andamento"),
IF(Acompanhamento4[[#This Row],[Nova data limite para contratação]]&lt;&gt;"",VALUE(Acompanhamento4[[#This Row],[Nova data limite para contratação]])-TODAY(),T69-TODAY()),
"finalizada"))</f>
        <v>115</v>
      </c>
      <c r="AA6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69" s="286" t="str" cm="1">
        <f t="array" aca="1" ref="AB6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69" s="148"/>
    </row>
    <row r="70" spans="1:29" s="151" customFormat="1" ht="167.25" hidden="1">
      <c r="A70" s="146">
        <v>81</v>
      </c>
      <c r="B70" s="370" t="s">
        <v>248</v>
      </c>
      <c r="C70" s="148" t="str">
        <f>IF(Acompanhamento4[[#This Row],[ID]]="","",VLOOKUP(Acompanhamento4[[#This Row],[ID]],Plano[],2,FALSE))</f>
        <v>DMP</v>
      </c>
      <c r="D70" s="148" t="str">
        <f>IF(Acompanhamento4[[#This Row],[ID]]="","",VLOOKUP(Acompanhamento4[[#This Row],[ID]],Plano[],3,FALSE))</f>
        <v>Fornecimento continuado estimado de suprimentos de informática estocáveis</v>
      </c>
      <c r="E70" s="148" t="str">
        <f>IF(Acompanhamento4[[#This Row],[ID]]="","",VLOOKUP(Acompanhamento4[[#This Row],[ID]],Plano[],7,FALSE))</f>
        <v>Pregão</v>
      </c>
      <c r="F70" s="225" t="s">
        <v>3980</v>
      </c>
      <c r="G70" s="226"/>
      <c r="H70" s="227" t="s">
        <v>3963</v>
      </c>
      <c r="I70" s="174"/>
      <c r="J70" s="175"/>
      <c r="K70" s="175" t="s">
        <v>3981</v>
      </c>
      <c r="L70" s="318"/>
      <c r="M70" s="319"/>
      <c r="N70" s="320"/>
      <c r="O70" s="325"/>
      <c r="P70" s="323">
        <f>IF(Acompanhamento4[[#This Row],[ID]]="","",VLOOKUP(Acompanhamento4[[#This Row],[ID]],Plano[],14,FALSE))</f>
        <v>46054</v>
      </c>
      <c r="Q70" s="323">
        <f>IF(Acompanhamento4[[#This Row],[ID]]="","",VLOOKUP(Acompanhamento4[[#This Row],[ID]],Plano[],15,FALSE))</f>
        <v>46081</v>
      </c>
      <c r="R70" s="323">
        <f>IF(Acompanhamento4[[#This Row],[ID]]="","",VLOOKUP(Acompanhamento4[[#This Row],[ID]],Plano[],16,FALSE))</f>
        <v>46091</v>
      </c>
      <c r="S70" s="323">
        <f>IF(Acompanhamento4[[#This Row],[ID]]="","",VLOOKUP(Acompanhamento4[[#This Row],[ID]],Plano[],17,FALSE))</f>
        <v>46113</v>
      </c>
      <c r="T70" s="324">
        <f>IF(Acompanhamento4[[#This Row],[ID]]="","",VLOOKUP(Acompanhamento4[[#This Row],[ID]],Plano[],18,FALSE))</f>
        <v>46213</v>
      </c>
      <c r="U70" s="176">
        <v>46275</v>
      </c>
      <c r="V70" s="149">
        <v>46315</v>
      </c>
      <c r="W70" s="314">
        <v>46412</v>
      </c>
      <c r="X7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envio]])-TODAY(),Q70-TODAY()),
"finalizada"))</f>
        <v>finalizada</v>
      </c>
      <c r="Y7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envio]])-TODAY(),S70-TODAY()),
"finalizada"))</f>
        <v>finalizada</v>
      </c>
      <c r="Z70" s="289" t="str">
        <f ca="1">IF(Acompanhamento4[[#This Row],[ID]]="","",IF(OR(Acompanhamento4[[#This Row],[Situação]]="prevista",Acompanhamento4[[#This Row],[Situação]]="em andamento"),
IF(Acompanhamento4[[#This Row],[Nova data limite para contratação]]&lt;&gt;"",VALUE(Acompanhamento4[[#This Row],[Nova data limite para contratação]])-TODAY(),T70-TODAY()),
"finalizada"))</f>
        <v>finalizada</v>
      </c>
      <c r="AA7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70" s="286" t="str" cm="1">
        <f t="array" aca="1" ref="AB7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70" s="148" t="s">
        <v>4020</v>
      </c>
    </row>
    <row r="71" spans="1:29" s="151" customFormat="1" ht="15" hidden="1">
      <c r="A71" s="150">
        <v>82</v>
      </c>
      <c r="B71" s="370" t="s">
        <v>253</v>
      </c>
      <c r="C71" s="148" t="str">
        <f>IF(Acompanhamento4[[#This Row],[ID]]="","",VLOOKUP(Acompanhamento4[[#This Row],[ID]],Plano[],2,FALSE))</f>
        <v>DMP</v>
      </c>
      <c r="D71" s="148" t="str">
        <f>IF(Acompanhamento4[[#This Row],[ID]]="","",VLOOKUP(Acompanhamento4[[#This Row],[ID]],Plano[],3,FALSE))</f>
        <v>Aquisição de empihadeira elétrica</v>
      </c>
      <c r="E71" s="148" t="str">
        <f>IF(Acompanhamento4[[#This Row],[ID]]="","",VLOOKUP(Acompanhamento4[[#This Row],[ID]],Plano[],7,FALSE))</f>
        <v>Pregão</v>
      </c>
      <c r="F71" s="225" t="s">
        <v>3983</v>
      </c>
      <c r="G71" s="226"/>
      <c r="H71" s="227" t="s">
        <v>3963</v>
      </c>
      <c r="I71" s="174"/>
      <c r="J71" s="175"/>
      <c r="K71" s="175" t="s">
        <v>3964</v>
      </c>
      <c r="L71" s="318"/>
      <c r="M71" s="319"/>
      <c r="N71" s="320"/>
      <c r="O71" s="325"/>
      <c r="P71" s="323">
        <f>IF(Acompanhamento4[[#This Row],[ID]]="","",VLOOKUP(Acompanhamento4[[#This Row],[ID]],Plano[],14,FALSE))</f>
        <v>46058</v>
      </c>
      <c r="Q71" s="323">
        <f>IF(Acompanhamento4[[#This Row],[ID]]="","",VLOOKUP(Acompanhamento4[[#This Row],[ID]],Plano[],15,FALSE))</f>
        <v>46081</v>
      </c>
      <c r="R71" s="323">
        <f>IF(Acompanhamento4[[#This Row],[ID]]="","",VLOOKUP(Acompanhamento4[[#This Row],[ID]],Plano[],16,FALSE))</f>
        <v>46091</v>
      </c>
      <c r="S71" s="323">
        <f>IF(Acompanhamento4[[#This Row],[ID]]="","",VLOOKUP(Acompanhamento4[[#This Row],[ID]],Plano[],17,FALSE))</f>
        <v>46113</v>
      </c>
      <c r="T71" s="324">
        <f>IF(Acompanhamento4[[#This Row],[ID]]="","",VLOOKUP(Acompanhamento4[[#This Row],[ID]],Plano[],18,FALSE))</f>
        <v>46213</v>
      </c>
      <c r="U71" s="176">
        <v>46339</v>
      </c>
      <c r="V71" s="149"/>
      <c r="W71" s="314">
        <v>46447</v>
      </c>
      <c r="X71"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envio]])-TODAY(),Q71-TODAY()),
"finalizada"))</f>
        <v>88</v>
      </c>
      <c r="Y71"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envio]])-TODAY(),S71-TODAY()),
"finalizada"))</f>
        <v>-138</v>
      </c>
      <c r="Z71" s="289">
        <f ca="1">IF(Acompanhamento4[[#This Row],[ID]]="","",IF(OR(Acompanhamento4[[#This Row],[Situação]]="prevista",Acompanhamento4[[#This Row],[Situação]]="em andamento"),
IF(Acompanhamento4[[#This Row],[Nova data limite para contratação]]&lt;&gt;"",VALUE(Acompanhamento4[[#This Row],[Nova data limite para contratação]])-TODAY(),T71-TODAY()),
"finalizada"))</f>
        <v>196</v>
      </c>
      <c r="AA7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71" s="286" t="str" cm="1">
        <f t="array" aca="1" ref="AB7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71" s="148"/>
    </row>
    <row r="72" spans="1:29" s="151" customFormat="1" ht="165" hidden="1">
      <c r="A72" s="146">
        <v>83</v>
      </c>
      <c r="B72" s="370" t="s">
        <v>256</v>
      </c>
      <c r="C72" s="148" t="str">
        <f>IF(Acompanhamento4[[#This Row],[ID]]="","",VLOOKUP(Acompanhamento4[[#This Row],[ID]],Plano[],2,FALSE))</f>
        <v>DMP</v>
      </c>
      <c r="D72" s="148" t="str">
        <f>IF(Acompanhamento4[[#This Row],[ID]]="","",VLOOKUP(Acompanhamento4[[#This Row],[ID]],Plano[],3,FALSE))</f>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E72" s="148" t="str">
        <f>IF(Acompanhamento4[[#This Row],[ID]]="","",VLOOKUP(Acompanhamento4[[#This Row],[ID]],Plano[],7,FALSE))</f>
        <v>Pregão</v>
      </c>
      <c r="F72" s="225" t="s">
        <v>3978</v>
      </c>
      <c r="G72" s="226"/>
      <c r="H72" s="228" t="s">
        <v>3980</v>
      </c>
      <c r="I72" s="174" t="str">
        <f>IF(Acompanhamento4[[#This Row],[ID]]="","",VLOOKUP(Acompanhamento4[[#This Row],[ID]],Plano[],19,FALSE))</f>
        <v>0082962-70.2025.8.24.0710</v>
      </c>
      <c r="J72" s="175"/>
      <c r="K72" s="175" t="s">
        <v>3981</v>
      </c>
      <c r="L72" s="318"/>
      <c r="M72" s="319"/>
      <c r="N72" s="320"/>
      <c r="O72" s="325"/>
      <c r="P72" s="323">
        <f>IF(Acompanhamento4[[#This Row],[ID]]="","",VLOOKUP(Acompanhamento4[[#This Row],[ID]],Plano[],14,FALSE))</f>
        <v>45936</v>
      </c>
      <c r="Q72" s="323">
        <f>IF(Acompanhamento4[[#This Row],[ID]]="","",VLOOKUP(Acompanhamento4[[#This Row],[ID]],Plano[],15,FALSE))</f>
        <v>46045</v>
      </c>
      <c r="R72" s="323">
        <f>IF(Acompanhamento4[[#This Row],[ID]]="","",VLOOKUP(Acompanhamento4[[#This Row],[ID]],Plano[],16,FALSE))</f>
        <v>46054</v>
      </c>
      <c r="S72" s="323">
        <f>IF(Acompanhamento4[[#This Row],[ID]]="","",VLOOKUP(Acompanhamento4[[#This Row],[ID]],Plano[],17,FALSE))</f>
        <v>46082</v>
      </c>
      <c r="T72" s="324">
        <f>IF(Acompanhamento4[[#This Row],[ID]]="","",VLOOKUP(Acompanhamento4[[#This Row],[ID]],Plano[],18,FALSE))</f>
        <v>46174</v>
      </c>
      <c r="U72" s="176"/>
      <c r="V72" s="149"/>
      <c r="W72" s="314"/>
      <c r="X7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envio]])-TODAY(),Q72-TODAY()),
"finalizada"))</f>
        <v>finalizada</v>
      </c>
      <c r="Y7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envio]])-TODAY(),S72-TODAY()),
"finalizada"))</f>
        <v>finalizada</v>
      </c>
      <c r="Z72" s="289" t="str">
        <f ca="1">IF(Acompanhamento4[[#This Row],[ID]]="","",IF(OR(Acompanhamento4[[#This Row],[Situação]]="prevista",Acompanhamento4[[#This Row],[Situação]]="em andamento"),
IF(Acompanhamento4[[#This Row],[Nova data limite para contratação]]&lt;&gt;"",VALUE(Acompanhamento4[[#This Row],[Nova data limite para contratação]])-TODAY(),T72-TODAY()),
"finalizada"))</f>
        <v>finalizada</v>
      </c>
      <c r="AA7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72" s="286" t="str" cm="1">
        <f t="array" aca="1" ref="AB7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72" s="148" t="s">
        <v>4021</v>
      </c>
    </row>
    <row r="73" spans="1:29" s="151" customFormat="1" ht="45" hidden="1">
      <c r="A73" s="150">
        <v>84</v>
      </c>
      <c r="B73" s="370" t="s">
        <v>261</v>
      </c>
      <c r="C73" s="148" t="str">
        <f>IF(Acompanhamento4[[#This Row],[ID]]="","",VLOOKUP(Acompanhamento4[[#This Row],[ID]],Plano[],2,FALSE))</f>
        <v>DMP</v>
      </c>
      <c r="D73" s="148" t="str">
        <f>IF(Acompanhamento4[[#This Row],[ID]]="","",VLOOKUP(Acompanhamento4[[#This Row],[ID]],Plano[],3,FALSE))</f>
        <v xml:space="preserve">Fornecimento continuado estimado de Mobiliários Padronizados </v>
      </c>
      <c r="E73" s="148" t="str">
        <f>IF(Acompanhamento4[[#This Row],[ID]]="","",VLOOKUP(Acompanhamento4[[#This Row],[ID]],Plano[],7,FALSE))</f>
        <v>Pregão</v>
      </c>
      <c r="F73" s="225" t="s">
        <v>3978</v>
      </c>
      <c r="G73" s="226"/>
      <c r="H73" s="228" t="s">
        <v>3977</v>
      </c>
      <c r="I73" s="174" t="s">
        <v>4022</v>
      </c>
      <c r="J73" s="175"/>
      <c r="K73" s="175" t="s">
        <v>3964</v>
      </c>
      <c r="L73" s="318"/>
      <c r="M73" s="319"/>
      <c r="N73" s="320"/>
      <c r="O73" s="325"/>
      <c r="P73" s="323">
        <f>IF(Acompanhamento4[[#This Row],[ID]]="","",VLOOKUP(Acompanhamento4[[#This Row],[ID]],Plano[],14,FALSE))</f>
        <v>46113</v>
      </c>
      <c r="Q73" s="323">
        <f>IF(Acompanhamento4[[#This Row],[ID]]="","",VLOOKUP(Acompanhamento4[[#This Row],[ID]],Plano[],15,FALSE))</f>
        <v>46193</v>
      </c>
      <c r="R73" s="323">
        <f>IF(Acompanhamento4[[#This Row],[ID]]="","",VLOOKUP(Acompanhamento4[[#This Row],[ID]],Plano[],16,FALSE))</f>
        <v>46204</v>
      </c>
      <c r="S73" s="323">
        <f>IF(Acompanhamento4[[#This Row],[ID]]="","",VLOOKUP(Acompanhamento4[[#This Row],[ID]],Plano[],17,FALSE))</f>
        <v>46266</v>
      </c>
      <c r="T73" s="324">
        <f>IF(Acompanhamento4[[#This Row],[ID]]="","",VLOOKUP(Acompanhamento4[[#This Row],[ID]],Plano[],18,FALSE))</f>
        <v>46327</v>
      </c>
      <c r="U73" s="176">
        <v>46233</v>
      </c>
      <c r="V73" s="149">
        <v>46310</v>
      </c>
      <c r="W73" s="314">
        <v>46371</v>
      </c>
      <c r="X73"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envio]])-TODAY(),Q73-TODAY()),
"finalizada"))</f>
        <v>-18</v>
      </c>
      <c r="Y7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envio]])-TODAY(),S73-TODAY()),
"finalizada"))</f>
        <v>59</v>
      </c>
      <c r="Z73" s="289">
        <f ca="1">IF(Acompanhamento4[[#This Row],[ID]]="","",IF(OR(Acompanhamento4[[#This Row],[Situação]]="prevista",Acompanhamento4[[#This Row],[Situação]]="em andamento"),
IF(Acompanhamento4[[#This Row],[Nova data limite para contratação]]&lt;&gt;"",VALUE(Acompanhamento4[[#This Row],[Nova data limite para contratação]])-TODAY(),T73-TODAY()),
"finalizada"))</f>
        <v>120</v>
      </c>
      <c r="AA7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73" s="286" t="str" cm="1">
        <f t="array" aca="1" ref="AB7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73" s="148"/>
    </row>
    <row r="74" spans="1:29" s="151" customFormat="1" ht="45" hidden="1">
      <c r="A74" s="146">
        <v>85</v>
      </c>
      <c r="B74" s="370" t="s">
        <v>266</v>
      </c>
      <c r="C74" s="148" t="str">
        <f>IF(Acompanhamento4[[#This Row],[ID]]="","",VLOOKUP(Acompanhamento4[[#This Row],[ID]],Plano[],2,FALSE))</f>
        <v>DMP</v>
      </c>
      <c r="D74" s="148" t="str">
        <f>IF(Acompanhamento4[[#This Row],[ID]]="","",VLOOKUP(Acompanhamento4[[#This Row],[ID]],Plano[],3,FALSE))</f>
        <v>Fornecimento continuado estimado de Etiquetas e Coletora de Dados RFID</v>
      </c>
      <c r="E74" s="148" t="str">
        <f>IF(Acompanhamento4[[#This Row],[ID]]="","",VLOOKUP(Acompanhamento4[[#This Row],[ID]],Plano[],7,FALSE))</f>
        <v>Pregão</v>
      </c>
      <c r="F74" s="225" t="s">
        <v>3980</v>
      </c>
      <c r="G74" s="226"/>
      <c r="H74" s="228" t="s">
        <v>3978</v>
      </c>
      <c r="I74" s="174" t="s">
        <v>4023</v>
      </c>
      <c r="J74" s="175"/>
      <c r="K74" s="175" t="s">
        <v>3976</v>
      </c>
      <c r="L74" s="318"/>
      <c r="M74" s="319"/>
      <c r="N74" s="320"/>
      <c r="O74" s="325"/>
      <c r="P74" s="323">
        <f>IF(Acompanhamento4[[#This Row],[ID]]="","",VLOOKUP(Acompanhamento4[[#This Row],[ID]],Plano[],14,FALSE))</f>
        <v>46082</v>
      </c>
      <c r="Q74" s="323">
        <f>IF(Acompanhamento4[[#This Row],[ID]]="","",VLOOKUP(Acompanhamento4[[#This Row],[ID]],Plano[],15,FALSE))</f>
        <v>46143</v>
      </c>
      <c r="R74" s="323">
        <f>IF(Acompanhamento4[[#This Row],[ID]]="","",VLOOKUP(Acompanhamento4[[#This Row],[ID]],Plano[],16,FALSE))</f>
        <v>46152</v>
      </c>
      <c r="S74" s="323">
        <f>IF(Acompanhamento4[[#This Row],[ID]]="","",VLOOKUP(Acompanhamento4[[#This Row],[ID]],Plano[],17,FALSE))</f>
        <v>46204</v>
      </c>
      <c r="T74" s="324">
        <f>IF(Acompanhamento4[[#This Row],[ID]]="","",VLOOKUP(Acompanhamento4[[#This Row],[ID]],Plano[],18,FALSE))</f>
        <v>46235</v>
      </c>
      <c r="U74" s="176">
        <v>46210</v>
      </c>
      <c r="V74" s="149">
        <v>46264</v>
      </c>
      <c r="W74" s="314">
        <v>46356</v>
      </c>
      <c r="X74"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envio]])-TODAY(),Q74-TODAY()),
"finalizada"))</f>
        <v>-41</v>
      </c>
      <c r="Y74"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envio]])-TODAY(),S74-TODAY()),
"finalizada"))</f>
        <v>13</v>
      </c>
      <c r="Z74" s="289">
        <f ca="1">IF(Acompanhamento4[[#This Row],[ID]]="","",IF(OR(Acompanhamento4[[#This Row],[Situação]]="prevista",Acompanhamento4[[#This Row],[Situação]]="em andamento"),
IF(Acompanhamento4[[#This Row],[Nova data limite para contratação]]&lt;&gt;"",VALUE(Acompanhamento4[[#This Row],[Nova data limite para contratação]])-TODAY(),T74-TODAY()),
"finalizada"))</f>
        <v>105</v>
      </c>
      <c r="AA7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74" s="286" t="str" cm="1">
        <f t="array" aca="1" ref="AB7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74" s="148"/>
    </row>
    <row r="75" spans="1:29" s="151" customFormat="1" ht="45" hidden="1">
      <c r="A75" s="146">
        <v>107</v>
      </c>
      <c r="B75" s="370" t="s">
        <v>271</v>
      </c>
      <c r="C75" s="148" t="str">
        <f>IF(Acompanhamento4[[#This Row],[ID]]="","",VLOOKUP(Acompanhamento4[[#This Row],[ID]],Plano[],2,FALSE))</f>
        <v>DMP</v>
      </c>
      <c r="D75" s="148" t="str">
        <f>IF(Acompanhamento4[[#This Row],[ID]]="","",VLOOKUP(Acompanhamento4[[#This Row],[ID]],Plano[],3,FALSE))</f>
        <v>Fornecimento continuado estimado de Poltronas para o Salão do Júri</v>
      </c>
      <c r="E75" s="148" t="str">
        <f>IF(Acompanhamento4[[#This Row],[ID]]="","",VLOOKUP(Acompanhamento4[[#This Row],[ID]],Plano[],7,FALSE))</f>
        <v>Pregão</v>
      </c>
      <c r="F75" s="225" t="s">
        <v>3980</v>
      </c>
      <c r="G75" s="226"/>
      <c r="H75" s="228" t="s">
        <v>3977</v>
      </c>
      <c r="I75" s="174" t="str">
        <f>IF(Acompanhamento4[[#This Row],[ID]]="","",VLOOKUP(Acompanhamento4[[#This Row],[ID]],Plano[],19,FALSE))</f>
        <v>0066642-42.2025.8.24.0710</v>
      </c>
      <c r="J75" s="175" t="s">
        <v>4024</v>
      </c>
      <c r="K75" s="175" t="s">
        <v>3970</v>
      </c>
      <c r="L75" s="318">
        <v>45918</v>
      </c>
      <c r="M75" s="319">
        <v>45974</v>
      </c>
      <c r="N75" s="320">
        <v>46065</v>
      </c>
      <c r="O75" s="325"/>
      <c r="P75" s="323">
        <f>IF(Acompanhamento4[[#This Row],[ID]]="","",VLOOKUP(Acompanhamento4[[#This Row],[ID]],Plano[],14,FALSE))</f>
        <v>45866</v>
      </c>
      <c r="Q75" s="323">
        <f>IF(Acompanhamento4[[#This Row],[ID]]="","",VLOOKUP(Acompanhamento4[[#This Row],[ID]],Plano[],15,FALSE))</f>
        <v>45916</v>
      </c>
      <c r="R75" s="323">
        <f>IF(Acompanhamento4[[#This Row],[ID]]="","",VLOOKUP(Acompanhamento4[[#This Row],[ID]],Plano[],16,FALSE))</f>
        <v>45918</v>
      </c>
      <c r="S75" s="323">
        <f>IF(Acompanhamento4[[#This Row],[ID]]="","",VLOOKUP(Acompanhamento4[[#This Row],[ID]],Plano[],17,FALSE))</f>
        <v>45962</v>
      </c>
      <c r="T75" s="324">
        <f>IF(Acompanhamento4[[#This Row],[ID]]="","",VLOOKUP(Acompanhamento4[[#This Row],[ID]],Plano[],18,FALSE))</f>
        <v>46042</v>
      </c>
      <c r="U75" s="176"/>
      <c r="V75" s="149"/>
      <c r="W75" s="314"/>
      <c r="X7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envio]])-TODAY(),Q75-TODAY()),
"finalizada"))</f>
        <v>finalizada</v>
      </c>
      <c r="Y7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envio]])-TODAY(),S75-TODAY()),
"finalizada"))</f>
        <v>finalizada</v>
      </c>
      <c r="Z75" s="289" t="str">
        <f ca="1">IF(Acompanhamento4[[#This Row],[ID]]="","",IF(OR(Acompanhamento4[[#This Row],[Situação]]="prevista",Acompanhamento4[[#This Row],[Situação]]="em andamento"),
IF(Acompanhamento4[[#This Row],[Nova data limite para contratação]]&lt;&gt;"",VALUE(Acompanhamento4[[#This Row],[Nova data limite para contratação]])-TODAY(),T75-TODAY()),
"finalizada"))</f>
        <v>finalizada</v>
      </c>
      <c r="AA75"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91</v>
      </c>
      <c r="AB75" s="286" t="str" cm="1">
        <f t="array" aca="1" ref="AB7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75" s="148"/>
    </row>
    <row r="76" spans="1:29" s="151" customFormat="1" ht="60" hidden="1">
      <c r="A76" s="150">
        <v>108</v>
      </c>
      <c r="B76" s="370" t="s">
        <v>275</v>
      </c>
      <c r="C76" s="148" t="str">
        <f>IF(Acompanhamento4[[#This Row],[ID]]="","",VLOOKUP(Acompanhamento4[[#This Row],[ID]],Plano[],2,FALSE))</f>
        <v>DMP</v>
      </c>
      <c r="D76" s="148" t="str">
        <f>IF(Acompanhamento4[[#This Row],[ID]]="","",VLOOKUP(Acompanhamento4[[#This Row],[ID]],Plano[],3,FALSE))</f>
        <v>Locação de imóvel para abrigar o fórum da Comarca de Brusque, durante a reforma global e ampliação daquela edificação</v>
      </c>
      <c r="E76" s="148" t="str">
        <f>IF(Acompanhamento4[[#This Row],[ID]]="","",VLOOKUP(Acompanhamento4[[#This Row],[ID]],Plano[],7,FALSE))</f>
        <v>Inexigibilidade</v>
      </c>
      <c r="F76" s="225" t="s">
        <v>3993</v>
      </c>
      <c r="G76" s="226"/>
      <c r="H76" s="227" t="s">
        <v>3963</v>
      </c>
      <c r="I76" s="174" t="s">
        <v>4025</v>
      </c>
      <c r="J76" s="175" t="s">
        <v>4026</v>
      </c>
      <c r="K76" s="175" t="s">
        <v>3970</v>
      </c>
      <c r="L76" s="318"/>
      <c r="M76" s="319">
        <v>46372</v>
      </c>
      <c r="N76" s="320">
        <v>46029</v>
      </c>
      <c r="O76" s="325"/>
      <c r="P76" s="323">
        <f>IF(Acompanhamento4[[#This Row],[ID]]="","",VLOOKUP(Acompanhamento4[[#This Row],[ID]],Plano[],14,FALSE))</f>
        <v>45950</v>
      </c>
      <c r="Q76" s="323">
        <f>IF(Acompanhamento4[[#This Row],[ID]]="","",VLOOKUP(Acompanhamento4[[#This Row],[ID]],Plano[],15,FALSE))</f>
        <v>45989</v>
      </c>
      <c r="R76" s="323">
        <f>IF(Acompanhamento4[[#This Row],[ID]]="","",VLOOKUP(Acompanhamento4[[#This Row],[ID]],Plano[],16,FALSE))</f>
        <v>45996</v>
      </c>
      <c r="S76" s="323">
        <f>IF(Acompanhamento4[[#This Row],[ID]]="","",VLOOKUP(Acompanhamento4[[#This Row],[ID]],Plano[],17,FALSE))</f>
        <v>46053</v>
      </c>
      <c r="T76" s="324">
        <f>IF(Acompanhamento4[[#This Row],[ID]]="","",VLOOKUP(Acompanhamento4[[#This Row],[ID]],Plano[],18,FALSE))</f>
        <v>46112</v>
      </c>
      <c r="U76" s="176"/>
      <c r="V76" s="149"/>
      <c r="W76" s="314"/>
      <c r="X7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envio]])-TODAY(),Q76-TODAY()),
"finalizada"))</f>
        <v>finalizada</v>
      </c>
      <c r="Y7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envio]])-TODAY(),S76-TODAY()),
"finalizada"))</f>
        <v>finalizada</v>
      </c>
      <c r="Z76" s="289" t="str">
        <f ca="1">IF(Acompanhamento4[[#This Row],[ID]]="","",IF(OR(Acompanhamento4[[#This Row],[Situação]]="prevista",Acompanhamento4[[#This Row],[Situação]]="em andamento"),
IF(Acompanhamento4[[#This Row],[Nova data limite para contratação]]&lt;&gt;"",VALUE(Acompanhamento4[[#This Row],[Nova data limite para contratação]])-TODAY(),T76-TODAY()),
"finalizada"))</f>
        <v>finalizada</v>
      </c>
      <c r="AA76"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-343</v>
      </c>
      <c r="AB76" s="286" t="str" cm="1">
        <f t="array" aca="1" ref="AB7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76" s="148"/>
    </row>
    <row r="77" spans="1:29" s="151" customFormat="1" ht="105" hidden="1">
      <c r="A77" s="150">
        <v>36</v>
      </c>
      <c r="B77" s="370" t="s">
        <v>279</v>
      </c>
      <c r="C77" s="148" t="str">
        <f>IF(Acompanhamento4[[#This Row],[ID]]="","",VLOOKUP(Acompanhamento4[[#This Row],[ID]],Plano[],2,FALSE))</f>
        <v>DSQV</v>
      </c>
      <c r="D77" s="148" t="str">
        <f>IF(Acompanhamento4[[#This Row],[ID]]="","",VLOOKUP(Acompanhamento4[[#This Row],[ID]],Plano[],3,FALSE))</f>
        <v>Aquisição de acessórios ergonômicos - mouse pad, apoio de teclado, apoio de antebraços e apoio de pés (Demanda atualmente atendida pelas ARPPs 2025/04,  2025/042 e 2025/043)</v>
      </c>
      <c r="E77" s="148" t="str">
        <f>IF(Acompanhamento4[[#This Row],[ID]]="","",VLOOKUP(Acompanhamento4[[#This Row],[ID]],Plano[],7,FALSE))</f>
        <v>Pregão</v>
      </c>
      <c r="F77" s="225" t="s">
        <v>3978</v>
      </c>
      <c r="G77" s="226"/>
      <c r="H77" s="227" t="s">
        <v>3963</v>
      </c>
      <c r="I77" s="174" t="s">
        <v>4027</v>
      </c>
      <c r="J77" s="175" t="s">
        <v>4028</v>
      </c>
      <c r="K77" s="175" t="s">
        <v>3970</v>
      </c>
      <c r="L77" s="318">
        <v>46118</v>
      </c>
      <c r="M77" s="319">
        <v>46170</v>
      </c>
      <c r="N77" s="320">
        <v>46237</v>
      </c>
      <c r="O77" s="325" t="s">
        <v>3963</v>
      </c>
      <c r="P77" s="323">
        <f>IF(Acompanhamento4[[#This Row],[ID]]="","",VLOOKUP(Acompanhamento4[[#This Row],[ID]],Plano[],14,FALSE))</f>
        <v>46055</v>
      </c>
      <c r="Q77" s="323">
        <f>IF(Acompanhamento4[[#This Row],[ID]]="","",VLOOKUP(Acompanhamento4[[#This Row],[ID]],Plano[],15,FALSE))</f>
        <v>46083</v>
      </c>
      <c r="R77" s="323">
        <f>IF(Acompanhamento4[[#This Row],[ID]]="","",VLOOKUP(Acompanhamento4[[#This Row],[ID]],Plano[],16,FALSE))</f>
        <v>46143</v>
      </c>
      <c r="S77" s="323">
        <f>IF(Acompanhamento4[[#This Row],[ID]]="","",VLOOKUP(Acompanhamento4[[#This Row],[ID]],Plano[],17,FALSE))</f>
        <v>46235</v>
      </c>
      <c r="T77" s="324">
        <f>IF(Acompanhamento4[[#This Row],[ID]]="","",VLOOKUP(Acompanhamento4[[#This Row],[ID]],Plano[],18,FALSE))</f>
        <v>46296</v>
      </c>
      <c r="U77" s="176"/>
      <c r="V77" s="149"/>
      <c r="W77" s="314"/>
      <c r="X7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envio]])-TODAY(),Q77-TODAY()),
"finalizada"))</f>
        <v>finalizada</v>
      </c>
      <c r="Y7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envio]])-TODAY(),S77-TODAY()),
"finalizada"))</f>
        <v>finalizada</v>
      </c>
      <c r="Z77" s="289" t="str">
        <f ca="1">IF(Acompanhamento4[[#This Row],[ID]]="","",IF(OR(Acompanhamento4[[#This Row],[Situação]]="prevista",Acompanhamento4[[#This Row],[Situação]]="em andamento"),
IF(Acompanhamento4[[#This Row],[Nova data limite para contratação]]&lt;&gt;"",VALUE(Acompanhamento4[[#This Row],[Nova data limite para contratação]])-TODAY(),T77-TODAY()),
"finalizada"))</f>
        <v>finalizada</v>
      </c>
      <c r="AA77"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67</v>
      </c>
      <c r="AB77" s="286" t="str" cm="1">
        <f t="array" aca="1" ref="AB7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77" s="148"/>
    </row>
    <row r="78" spans="1:29" s="151" customFormat="1" ht="45" hidden="1">
      <c r="A78" s="150">
        <v>86</v>
      </c>
      <c r="B78" s="370" t="s">
        <v>286</v>
      </c>
      <c r="C78" s="148" t="str">
        <f>IF(Acompanhamento4[[#This Row],[ID]]="","",VLOOKUP(Acompanhamento4[[#This Row],[ID]],Plano[],2,FALSE))</f>
        <v>DSQV</v>
      </c>
      <c r="D78" s="148" t="str">
        <f>IF(Acompanhamento4[[#This Row],[ID]]="","",VLOOKUP(Acompanhamento4[[#This Row],[ID]],Plano[],3,FALSE))</f>
        <v>Aquisição de desfibrilador externo automático - CSI/NIS e DSQV</v>
      </c>
      <c r="E78" s="148" t="str">
        <f>IF(Acompanhamento4[[#This Row],[ID]]="","",VLOOKUP(Acompanhamento4[[#This Row],[ID]],Plano[],7,FALSE))</f>
        <v>Pregão</v>
      </c>
      <c r="F78" s="225" t="s">
        <v>3984</v>
      </c>
      <c r="G78" s="226"/>
      <c r="H78" s="227" t="s">
        <v>3963</v>
      </c>
      <c r="I78" s="174" t="s">
        <v>4029</v>
      </c>
      <c r="J78" s="175"/>
      <c r="K78" s="175" t="s">
        <v>3964</v>
      </c>
      <c r="L78" s="318">
        <v>46213</v>
      </c>
      <c r="M78" s="319">
        <v>46237</v>
      </c>
      <c r="N78" s="320"/>
      <c r="O78" s="325"/>
      <c r="P78" s="323">
        <f>IF(Acompanhamento4[[#This Row],[ID]]="","",VLOOKUP(Acompanhamento4[[#This Row],[ID]],Plano[],14,FALSE))</f>
        <v>46146</v>
      </c>
      <c r="Q78" s="323">
        <f>IF(Acompanhamento4[[#This Row],[ID]]="","",VLOOKUP(Acompanhamento4[[#This Row],[ID]],Plano[],15,FALSE))</f>
        <v>46177</v>
      </c>
      <c r="R78" s="323">
        <f>IF(Acompanhamento4[[#This Row],[ID]]="","",VLOOKUP(Acompanhamento4[[#This Row],[ID]],Plano[],16,FALSE))</f>
        <v>46207</v>
      </c>
      <c r="S78" s="323">
        <f>IF(Acompanhamento4[[#This Row],[ID]]="","",VLOOKUP(Acompanhamento4[[#This Row],[ID]],Plano[],17,FALSE))</f>
        <v>46238</v>
      </c>
      <c r="T78" s="324">
        <f>IF(Acompanhamento4[[#This Row],[ID]]="","",VLOOKUP(Acompanhamento4[[#This Row],[ID]],Plano[],18,FALSE))</f>
        <v>46330</v>
      </c>
      <c r="U78" s="176">
        <v>46203</v>
      </c>
      <c r="V78" s="149">
        <v>46255</v>
      </c>
      <c r="W78" s="314">
        <v>46356</v>
      </c>
      <c r="X7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envio]])-TODAY(),Q78-TODAY()),
"finalizada"))</f>
        <v>finalizada</v>
      </c>
      <c r="Y7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envio]])-TODAY(),S78-TODAY()),
"finalizada"))</f>
        <v>finalizada</v>
      </c>
      <c r="Z78" s="289">
        <f ca="1">IF(Acompanhamento4[[#This Row],[ID]]="","",IF(OR(Acompanhamento4[[#This Row],[Situação]]="prevista",Acompanhamento4[[#This Row],[Situação]]="em andamento"),
IF(Acompanhamento4[[#This Row],[Nova data limite para contratação]]&lt;&gt;"",VALUE(Acompanhamento4[[#This Row],[Nova data limite para contratação]])-TODAY(),T78-TODAY()),
"finalizada"))</f>
        <v>105</v>
      </c>
      <c r="AA7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78" s="286" t="str" cm="1">
        <f t="array" aca="1" ref="AB7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78" s="148"/>
    </row>
    <row r="79" spans="1:29" s="151" customFormat="1" ht="60" hidden="1">
      <c r="A79" s="146">
        <v>1</v>
      </c>
      <c r="B79" s="370" t="s">
        <v>289</v>
      </c>
      <c r="C79" s="148" t="str">
        <f>IF(Acompanhamento4[[#This Row],[ID]]="","",VLOOKUP(Acompanhamento4[[#This Row],[ID]],Plano[],2,FALSE))</f>
        <v>DTI</v>
      </c>
      <c r="D79" s="148" t="str">
        <f>IF(Acompanhamento4[[#This Row],[ID]]="","",VLOOKUP(Acompanhamento4[[#This Row],[ID]],Plano[],3,FALSE))</f>
        <v>Contratação de empresa especializada para atender atividades operacionais dos serviços de infraestrutura de TI</v>
      </c>
      <c r="E79" s="148" t="str">
        <f>IF(Acompanhamento4[[#This Row],[ID]]="","",VLOOKUP(Acompanhamento4[[#This Row],[ID]],Plano[],7,FALSE))</f>
        <v>Pregão</v>
      </c>
      <c r="F79" s="225" t="s">
        <v>3978</v>
      </c>
      <c r="G79" s="226"/>
      <c r="H79" s="228" t="s">
        <v>3980</v>
      </c>
      <c r="I79" s="174" t="str">
        <f>IF(Acompanhamento4[[#This Row],[ID]]="","",VLOOKUP(Acompanhamento4[[#This Row],[ID]],Plano[],19,FALSE))</f>
        <v>0013457-94.2022.8.24.0710 (antigo 10483/2018)</v>
      </c>
      <c r="J79" s="175"/>
      <c r="K79" s="175" t="s">
        <v>3981</v>
      </c>
      <c r="L79" s="318"/>
      <c r="M79" s="319"/>
      <c r="N79" s="320"/>
      <c r="O79" s="325"/>
      <c r="P79" s="323">
        <f>IF(Acompanhamento4[[#This Row],[ID]]="","",VLOOKUP(Acompanhamento4[[#This Row],[ID]],Plano[],14,FALSE))</f>
        <v>44958</v>
      </c>
      <c r="Q79" s="323">
        <f>IF(Acompanhamento4[[#This Row],[ID]]="","",VLOOKUP(Acompanhamento4[[#This Row],[ID]],Plano[],15,FALSE))</f>
        <v>45369</v>
      </c>
      <c r="R79" s="323">
        <f>IF(Acompanhamento4[[#This Row],[ID]]="","",VLOOKUP(Acompanhamento4[[#This Row],[ID]],Plano[],16,FALSE))</f>
        <v>46174</v>
      </c>
      <c r="S79" s="323">
        <f>IF(Acompanhamento4[[#This Row],[ID]]="","",VLOOKUP(Acompanhamento4[[#This Row],[ID]],Plano[],17,FALSE))</f>
        <v>46282</v>
      </c>
      <c r="T79" s="324">
        <f>IF(Acompanhamento4[[#This Row],[ID]]="","",VLOOKUP(Acompanhamento4[[#This Row],[ID]],Plano[],18,FALSE))</f>
        <v>46373</v>
      </c>
      <c r="U79" s="176"/>
      <c r="V79" s="149"/>
      <c r="W79" s="314"/>
      <c r="X7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envio]])-TODAY(),Q79-TODAY()),
"finalizada"))</f>
        <v>finalizada</v>
      </c>
      <c r="Y7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envio]])-TODAY(),S79-TODAY()),
"finalizada"))</f>
        <v>finalizada</v>
      </c>
      <c r="Z79" s="289" t="str">
        <f ca="1">IF(Acompanhamento4[[#This Row],[ID]]="","",IF(OR(Acompanhamento4[[#This Row],[Situação]]="prevista",Acompanhamento4[[#This Row],[Situação]]="em andamento"),
IF(Acompanhamento4[[#This Row],[Nova data limite para contratação]]&lt;&gt;"",VALUE(Acompanhamento4[[#This Row],[Nova data limite para contratação]])-TODAY(),T79-TODAY()),
"finalizada"))</f>
        <v>finalizada</v>
      </c>
      <c r="AA7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79" s="286" t="str" cm="1">
        <f t="array" aca="1" ref="AB7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79" s="148"/>
    </row>
    <row r="80" spans="1:29" s="151" customFormat="1" ht="45" hidden="1">
      <c r="A80" s="150">
        <v>2</v>
      </c>
      <c r="B80" s="370" t="s">
        <v>295</v>
      </c>
      <c r="C80" s="148" t="str">
        <f>IF(Acompanhamento4[[#This Row],[ID]]="","",VLOOKUP(Acompanhamento4[[#This Row],[ID]],Plano[],2,FALSE))</f>
        <v>DTI</v>
      </c>
      <c r="D80" s="148" t="str">
        <f>IF(Acompanhamento4[[#This Row],[ID]]="","",VLOOKUP(Acompanhamento4[[#This Row],[ID]],Plano[],3,FALSE))</f>
        <v>Contratação de serviços em nuvem na modalidade IaaS - multi cloud</v>
      </c>
      <c r="E80" s="148" t="str">
        <f>IF(Acompanhamento4[[#This Row],[ID]]="","",VLOOKUP(Acompanhamento4[[#This Row],[ID]],Plano[],7,FALSE))</f>
        <v>Dispensa</v>
      </c>
      <c r="F80" s="225" t="s">
        <v>3983</v>
      </c>
      <c r="G80" s="226"/>
      <c r="H80" s="228" t="s">
        <v>3980</v>
      </c>
      <c r="I80" s="174" t="str">
        <f>IF(Acompanhamento4[[#This Row],[ID]]="","",VLOOKUP(Acompanhamento4[[#This Row],[ID]],Plano[],19,FALSE))</f>
        <v>0037533-51.2023.8.24.0710</v>
      </c>
      <c r="J80" s="175" t="s">
        <v>4030</v>
      </c>
      <c r="K80" s="175" t="s">
        <v>3970</v>
      </c>
      <c r="L80" s="318"/>
      <c r="M80" s="319">
        <v>46111</v>
      </c>
      <c r="N80" s="320">
        <v>46142</v>
      </c>
      <c r="O80" s="325" t="s">
        <v>3963</v>
      </c>
      <c r="P80" s="323">
        <f>IF(Acompanhamento4[[#This Row],[ID]]="","",VLOOKUP(Acompanhamento4[[#This Row],[ID]],Plano[],14,FALSE))</f>
        <v>45198</v>
      </c>
      <c r="Q80" s="323">
        <f>IF(Acompanhamento4[[#This Row],[ID]]="","",VLOOKUP(Acompanhamento4[[#This Row],[ID]],Plano[],15,FALSE))</f>
        <v>45362</v>
      </c>
      <c r="R80" s="323">
        <f>IF(Acompanhamento4[[#This Row],[ID]]="","",VLOOKUP(Acompanhamento4[[#This Row],[ID]],Plano[],16,FALSE))</f>
        <v>45365</v>
      </c>
      <c r="S80" s="323">
        <f>IF(Acompanhamento4[[#This Row],[ID]]="","",VLOOKUP(Acompanhamento4[[#This Row],[ID]],Plano[],17,FALSE))</f>
        <v>46081</v>
      </c>
      <c r="T80" s="324">
        <f>IF(Acompanhamento4[[#This Row],[ID]]="","",VLOOKUP(Acompanhamento4[[#This Row],[ID]],Plano[],18,FALSE))</f>
        <v>46170</v>
      </c>
      <c r="U80" s="176"/>
      <c r="V80" s="149">
        <v>46112</v>
      </c>
      <c r="W80" s="314">
        <v>46174</v>
      </c>
      <c r="X8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envio]])-TODAY(),Q80-TODAY()),
"finalizada"))</f>
        <v>finalizada</v>
      </c>
      <c r="Y8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envio]])-TODAY(),S80-TODAY()),
"finalizada"))</f>
        <v>finalizada</v>
      </c>
      <c r="Z80" s="289" t="str">
        <f ca="1">IF(Acompanhamento4[[#This Row],[ID]]="","",IF(OR(Acompanhamento4[[#This Row],[Situação]]="prevista",Acompanhamento4[[#This Row],[Situação]]="em andamento"),
IF(Acompanhamento4[[#This Row],[Nova data limite para contratação]]&lt;&gt;"",VALUE(Acompanhamento4[[#This Row],[Nova data limite para contratação]])-TODAY(),T80-TODAY()),
"finalizada"))</f>
        <v>finalizada</v>
      </c>
      <c r="AA80"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31</v>
      </c>
      <c r="AB80" s="286" t="str" cm="1">
        <f t="array" aca="1" ref="AB8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80" s="148"/>
    </row>
    <row r="81" spans="1:29" s="151" customFormat="1" ht="75" hidden="1">
      <c r="A81" s="146">
        <v>3</v>
      </c>
      <c r="B81" s="370" t="s">
        <v>299</v>
      </c>
      <c r="C81" s="148" t="str">
        <f>IF(Acompanhamento4[[#This Row],[ID]]="","",VLOOKUP(Acompanhamento4[[#This Row],[ID]],Plano[],2,FALSE))</f>
        <v>DTI</v>
      </c>
      <c r="D81" s="148" t="str">
        <f>IF(Acompanhamento4[[#This Row],[ID]]="","",VLOOKUP(Acompanhamento4[[#This Row],[ID]],Plano[],3,FALSE))</f>
        <v>Modernização e ampliação da infraestrutura de servidores de rede e de armazenamento, que suportam o banco de dados do eproc</v>
      </c>
      <c r="E81" s="148" t="str">
        <f>IF(Acompanhamento4[[#This Row],[ID]]="","",VLOOKUP(Acompanhamento4[[#This Row],[ID]],Plano[],7,FALSE))</f>
        <v>Pregão</v>
      </c>
      <c r="F81" s="225" t="s">
        <v>3978</v>
      </c>
      <c r="G81" s="226"/>
      <c r="H81" s="228" t="s">
        <v>3980</v>
      </c>
      <c r="I81" s="174" t="str">
        <f>IF(Acompanhamento4[[#This Row],[ID]]="","",VLOOKUP(Acompanhamento4[[#This Row],[ID]],Plano[],19,FALSE))</f>
        <v>0012879-34.2022.8.24.0710</v>
      </c>
      <c r="J81" s="175"/>
      <c r="K81" s="175" t="s">
        <v>3976</v>
      </c>
      <c r="L81" s="318"/>
      <c r="M81" s="319"/>
      <c r="N81" s="320"/>
      <c r="O81" s="325"/>
      <c r="P81" s="323">
        <f>IF(Acompanhamento4[[#This Row],[ID]]="","",VLOOKUP(Acompanhamento4[[#This Row],[ID]],Plano[],14,FALSE))</f>
        <v>45231</v>
      </c>
      <c r="Q81" s="323">
        <f>IF(Acompanhamento4[[#This Row],[ID]]="","",VLOOKUP(Acompanhamento4[[#This Row],[ID]],Plano[],15,FALSE))</f>
        <v>45322</v>
      </c>
      <c r="R81" s="323">
        <f>IF(Acompanhamento4[[#This Row],[ID]]="","",VLOOKUP(Acompanhamento4[[#This Row],[ID]],Plano[],16,FALSE))</f>
        <v>45323</v>
      </c>
      <c r="S81" s="323">
        <f>IF(Acompanhamento4[[#This Row],[ID]]="","",VLOOKUP(Acompanhamento4[[#This Row],[ID]],Plano[],17,FALSE))</f>
        <v>45968</v>
      </c>
      <c r="T81" s="324">
        <f>IF(Acompanhamento4[[#This Row],[ID]]="","",VLOOKUP(Acompanhamento4[[#This Row],[ID]],Plano[],18,FALSE))</f>
        <v>46066</v>
      </c>
      <c r="U81" s="176">
        <v>46269</v>
      </c>
      <c r="V81" s="149">
        <v>46325</v>
      </c>
      <c r="W81" s="314">
        <v>46444</v>
      </c>
      <c r="X81"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envio]])-TODAY(),Q81-TODAY()),
"finalizada"))</f>
        <v>18</v>
      </c>
      <c r="Y81"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envio]])-TODAY(),S81-TODAY()),
"finalizada"))</f>
        <v>74</v>
      </c>
      <c r="Z81" s="289">
        <f ca="1">IF(Acompanhamento4[[#This Row],[ID]]="","",IF(OR(Acompanhamento4[[#This Row],[Situação]]="prevista",Acompanhamento4[[#This Row],[Situação]]="em andamento"),
IF(Acompanhamento4[[#This Row],[Nova data limite para contratação]]&lt;&gt;"",VALUE(Acompanhamento4[[#This Row],[Nova data limite para contratação]])-TODAY(),T81-TODAY()),
"finalizada"))</f>
        <v>193</v>
      </c>
      <c r="AA8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81" s="286" t="str" cm="1">
        <f t="array" aca="1" ref="AB8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30 dias</v>
      </c>
      <c r="AC81" s="148"/>
    </row>
    <row r="82" spans="1:29" s="151" customFormat="1" ht="105" hidden="1">
      <c r="A82" s="150">
        <v>4</v>
      </c>
      <c r="B82" s="370" t="s">
        <v>304</v>
      </c>
      <c r="C82" s="148" t="str">
        <f>IF(Acompanhamento4[[#This Row],[ID]]="","",VLOOKUP(Acompanhamento4[[#This Row],[ID]],Plano[],2,FALSE))</f>
        <v>DTI</v>
      </c>
      <c r="D82" s="148" t="str">
        <f>IF(Acompanhamento4[[#This Row],[ID]]="","",VLOOKUP(Acompanhamento4[[#This Row],[ID]],Plano[],3,FALSE))</f>
        <v>Aquisição de peças e insumos para manutenção preventiva, corretiva e atualização tecnológica em equipamentos fora do prazo de garantia do parque tecnológico do Poder Judiciário de Santa Catarina.</v>
      </c>
      <c r="E82" s="148" t="str">
        <f>IF(Acompanhamento4[[#This Row],[ID]]="","",VLOOKUP(Acompanhamento4[[#This Row],[ID]],Plano[],7,FALSE))</f>
        <v>Pregão</v>
      </c>
      <c r="F82" s="225" t="s">
        <v>3983</v>
      </c>
      <c r="G82" s="226"/>
      <c r="H82" s="227" t="s">
        <v>3963</v>
      </c>
      <c r="I82" s="174"/>
      <c r="J82" s="175"/>
      <c r="K82" s="175" t="s">
        <v>3967</v>
      </c>
      <c r="L82" s="318"/>
      <c r="M82" s="319"/>
      <c r="N82" s="320"/>
      <c r="O82" s="325"/>
      <c r="P82" s="323">
        <f>IF(Acompanhamento4[[#This Row],[ID]]="","",VLOOKUP(Acompanhamento4[[#This Row],[ID]],Plano[],14,FALSE))</f>
        <v>46083</v>
      </c>
      <c r="Q82" s="323">
        <f>IF(Acompanhamento4[[#This Row],[ID]]="","",VLOOKUP(Acompanhamento4[[#This Row],[ID]],Plano[],15,FALSE))</f>
        <v>46142</v>
      </c>
      <c r="R82" s="323">
        <f>IF(Acompanhamento4[[#This Row],[ID]]="","",VLOOKUP(Acompanhamento4[[#This Row],[ID]],Plano[],16,FALSE))</f>
        <v>46146</v>
      </c>
      <c r="S82" s="323">
        <f>IF(Acompanhamento4[[#This Row],[ID]]="","",VLOOKUP(Acompanhamento4[[#This Row],[ID]],Plano[],17,FALSE))</f>
        <v>46203</v>
      </c>
      <c r="T82" s="324">
        <f>IF(Acompanhamento4[[#This Row],[ID]]="","",VLOOKUP(Acompanhamento4[[#This Row],[ID]],Plano[],18,FALSE))</f>
        <v>46295</v>
      </c>
      <c r="U82" s="176"/>
      <c r="V82" s="149"/>
      <c r="W82" s="314"/>
      <c r="X8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envio]])-TODAY(),Q82-TODAY()),
"finalizada"))</f>
        <v>finalizada</v>
      </c>
      <c r="Y8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envio]])-TODAY(),S82-TODAY()),
"finalizada"))</f>
        <v>finalizada</v>
      </c>
      <c r="Z82" s="289" t="str">
        <f ca="1">IF(Acompanhamento4[[#This Row],[ID]]="","",IF(OR(Acompanhamento4[[#This Row],[Situação]]="prevista",Acompanhamento4[[#This Row],[Situação]]="em andamento"),
IF(Acompanhamento4[[#This Row],[Nova data limite para contratação]]&lt;&gt;"",VALUE(Acompanhamento4[[#This Row],[Nova data limite para contratação]])-TODAY(),T82-TODAY()),
"finalizada"))</f>
        <v>finalizada</v>
      </c>
      <c r="AA8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82" s="286" t="str" cm="1">
        <f t="array" aca="1" ref="AB8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82" s="148"/>
    </row>
    <row r="83" spans="1:29" s="151" customFormat="1" ht="135" hidden="1">
      <c r="A83" s="146">
        <v>5</v>
      </c>
      <c r="B83" s="370" t="s">
        <v>309</v>
      </c>
      <c r="C83" s="148" t="str">
        <f>IF(Acompanhamento4[[#This Row],[ID]]="","",VLOOKUP(Acompanhamento4[[#This Row],[ID]],Plano[],2,FALSE))</f>
        <v>DTI</v>
      </c>
      <c r="D83" s="148" t="str">
        <f>IF(Acompanhamento4[[#This Row],[ID]]="","",VLOOKUP(Acompanhamento4[[#This Row],[ID]],Plano[],3,FALSE))</f>
        <v>Contratação de prestação de serviços continuados de subscrição de licenças de uso do software "Autodesk Architecture, Engineering and Construction Collection" (AEC Collection) e assinatura do Autodesk BIM 360 Docs usuário nomeado standard</v>
      </c>
      <c r="E83" s="148" t="str">
        <f>IF(Acompanhamento4[[#This Row],[ID]]="","",VLOOKUP(Acompanhamento4[[#This Row],[ID]],Plano[],7,FALSE))</f>
        <v>Pregão</v>
      </c>
      <c r="F83" s="225" t="s">
        <v>3973</v>
      </c>
      <c r="G83" s="226"/>
      <c r="H83" s="227" t="s">
        <v>3963</v>
      </c>
      <c r="I83" s="174" t="s">
        <v>4031</v>
      </c>
      <c r="J83" s="175"/>
      <c r="K83" s="175" t="s">
        <v>3976</v>
      </c>
      <c r="L83" s="318"/>
      <c r="M83" s="319"/>
      <c r="N83" s="320"/>
      <c r="O83" s="325"/>
      <c r="P83" s="323">
        <f>IF(Acompanhamento4[[#This Row],[ID]]="","",VLOOKUP(Acompanhamento4[[#This Row],[ID]],Plano[],14,FALSE))</f>
        <v>46083</v>
      </c>
      <c r="Q83" s="323">
        <f>IF(Acompanhamento4[[#This Row],[ID]]="","",VLOOKUP(Acompanhamento4[[#This Row],[ID]],Plano[],15,FALSE))</f>
        <v>46142</v>
      </c>
      <c r="R83" s="323">
        <f>IF(Acompanhamento4[[#This Row],[ID]]="","",VLOOKUP(Acompanhamento4[[#This Row],[ID]],Plano[],16,FALSE))</f>
        <v>46146</v>
      </c>
      <c r="S83" s="323">
        <f>IF(Acompanhamento4[[#This Row],[ID]]="","",VLOOKUP(Acompanhamento4[[#This Row],[ID]],Plano[],17,FALSE))</f>
        <v>46220</v>
      </c>
      <c r="T83" s="324">
        <f>IF(Acompanhamento4[[#This Row],[ID]]="","",VLOOKUP(Acompanhamento4[[#This Row],[ID]],Plano[],18,FALSE))</f>
        <v>46312</v>
      </c>
      <c r="U83" s="176">
        <v>46220</v>
      </c>
      <c r="V83" s="149">
        <v>46251</v>
      </c>
      <c r="W83" s="314"/>
      <c r="X83"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envio]])-TODAY(),Q83-TODAY()),
"finalizada"))</f>
        <v>-31</v>
      </c>
      <c r="Y8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envio]])-TODAY(),S83-TODAY()),
"finalizada"))</f>
        <v>0</v>
      </c>
      <c r="Z83" s="289">
        <f ca="1">IF(Acompanhamento4[[#This Row],[ID]]="","",IF(OR(Acompanhamento4[[#This Row],[Situação]]="prevista",Acompanhamento4[[#This Row],[Situação]]="em andamento"),
IF(Acompanhamento4[[#This Row],[Nova data limite para contratação]]&lt;&gt;"",VALUE(Acompanhamento4[[#This Row],[Nova data limite para contratação]])-TODAY(),T83-TODAY()),
"finalizada"))</f>
        <v>61</v>
      </c>
      <c r="AA8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83" s="286" t="str" cm="1">
        <f t="array" aca="1" ref="AB8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83" s="148"/>
    </row>
    <row r="84" spans="1:29" s="151" customFormat="1" ht="105" hidden="1">
      <c r="A84" s="150">
        <v>6</v>
      </c>
      <c r="B84" s="370" t="s">
        <v>313</v>
      </c>
      <c r="C84" s="148" t="str">
        <f>IF(Acompanhamento4[[#This Row],[ID]]="","",VLOOKUP(Acompanhamento4[[#This Row],[ID]],Plano[],2,FALSE))</f>
        <v>DTI</v>
      </c>
      <c r="D84" s="148" t="str">
        <f>IF(Acompanhamento4[[#This Row],[ID]]="","",VLOOKUP(Acompanhamento4[[#This Row],[ID]],Plano[],3,FALSE))</f>
        <v>Contratação de plataforma, no modelo Software as a Service (SaaS), de conteúdos educacionais para conscientização e treinamento em segurança da informação e proteção de dados pessoais.</v>
      </c>
      <c r="E84" s="148" t="str">
        <f>IF(Acompanhamento4[[#This Row],[ID]]="","",VLOOKUP(Acompanhamento4[[#This Row],[ID]],Plano[],7,FALSE))</f>
        <v>Pregão</v>
      </c>
      <c r="F84" s="225" t="s">
        <v>3978</v>
      </c>
      <c r="G84" s="226"/>
      <c r="H84" s="227" t="s">
        <v>3963</v>
      </c>
      <c r="I84" s="174"/>
      <c r="J84" s="175"/>
      <c r="K84" s="175" t="s">
        <v>3981</v>
      </c>
      <c r="L84" s="318"/>
      <c r="M84" s="319"/>
      <c r="N84" s="320"/>
      <c r="O84" s="325"/>
      <c r="P84" s="323">
        <f>IF(Acompanhamento4[[#This Row],[ID]]="","",VLOOKUP(Acompanhamento4[[#This Row],[ID]],Plano[],14,FALSE))</f>
        <v>46076</v>
      </c>
      <c r="Q84" s="323">
        <f>IF(Acompanhamento4[[#This Row],[ID]]="","",VLOOKUP(Acompanhamento4[[#This Row],[ID]],Plano[],15,FALSE))</f>
        <v>46142</v>
      </c>
      <c r="R84" s="323">
        <f>IF(Acompanhamento4[[#This Row],[ID]]="","",VLOOKUP(Acompanhamento4[[#This Row],[ID]],Plano[],16,FALSE))</f>
        <v>46143</v>
      </c>
      <c r="S84" s="323">
        <f>IF(Acompanhamento4[[#This Row],[ID]]="","",VLOOKUP(Acompanhamento4[[#This Row],[ID]],Plano[],17,FALSE))</f>
        <v>46203</v>
      </c>
      <c r="T84" s="324">
        <f>IF(Acompanhamento4[[#This Row],[ID]]="","",VLOOKUP(Acompanhamento4[[#This Row],[ID]],Plano[],18,FALSE))</f>
        <v>46295</v>
      </c>
      <c r="U84" s="176"/>
      <c r="V84" s="149"/>
      <c r="W84" s="314"/>
      <c r="X8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envio]])-TODAY(),Q84-TODAY()),
"finalizada"))</f>
        <v>finalizada</v>
      </c>
      <c r="Y8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envio]])-TODAY(),S84-TODAY()),
"finalizada"))</f>
        <v>finalizada</v>
      </c>
      <c r="Z84" s="289" t="str">
        <f ca="1">IF(Acompanhamento4[[#This Row],[ID]]="","",IF(OR(Acompanhamento4[[#This Row],[Situação]]="prevista",Acompanhamento4[[#This Row],[Situação]]="em andamento"),
IF(Acompanhamento4[[#This Row],[Nova data limite para contratação]]&lt;&gt;"",VALUE(Acompanhamento4[[#This Row],[Nova data limite para contratação]])-TODAY(),T84-TODAY()),
"finalizada"))</f>
        <v>finalizada</v>
      </c>
      <c r="AA8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84" s="286" t="str" cm="1">
        <f t="array" aca="1" ref="AB8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84" s="148"/>
    </row>
    <row r="85" spans="1:29" s="151" customFormat="1" ht="60" hidden="1">
      <c r="A85" s="146">
        <v>7</v>
      </c>
      <c r="B85" s="370" t="s">
        <v>317</v>
      </c>
      <c r="C85" s="148" t="str">
        <f>IF(Acompanhamento4[[#This Row],[ID]]="","",VLOOKUP(Acompanhamento4[[#This Row],[ID]],Plano[],2,FALSE))</f>
        <v>DTI</v>
      </c>
      <c r="D85" s="148" t="str">
        <f>IF(Acompanhamento4[[#This Row],[ID]]="","",VLOOKUP(Acompanhamento4[[#This Row],[ID]],Plano[],3,FALSE))</f>
        <v>Serviços de suporte e manutenção de solução computacional hiperconvergente Dell VXRAIL</v>
      </c>
      <c r="E85" s="148" t="str">
        <f>IF(Acompanhamento4[[#This Row],[ID]]="","",VLOOKUP(Acompanhamento4[[#This Row],[ID]],Plano[],7,FALSE))</f>
        <v>Pregão</v>
      </c>
      <c r="F85" s="225" t="s">
        <v>3977</v>
      </c>
      <c r="G85" s="226"/>
      <c r="H85" s="228" t="s">
        <v>3980</v>
      </c>
      <c r="I85" s="174" t="s">
        <v>4032</v>
      </c>
      <c r="J85" s="175"/>
      <c r="K85" s="175" t="s">
        <v>3976</v>
      </c>
      <c r="L85" s="318"/>
      <c r="M85" s="319"/>
      <c r="N85" s="320"/>
      <c r="O85" s="325"/>
      <c r="P85" s="323">
        <f>IF(Acompanhamento4[[#This Row],[ID]]="","",VLOOKUP(Acompanhamento4[[#This Row],[ID]],Plano[],14,FALSE))</f>
        <v>45962</v>
      </c>
      <c r="Q85" s="323">
        <f>IF(Acompanhamento4[[#This Row],[ID]]="","",VLOOKUP(Acompanhamento4[[#This Row],[ID]],Plano[],15,FALSE))</f>
        <v>46112</v>
      </c>
      <c r="R85" s="323">
        <f>IF(Acompanhamento4[[#This Row],[ID]]="","",VLOOKUP(Acompanhamento4[[#This Row],[ID]],Plano[],16,FALSE))</f>
        <v>46113</v>
      </c>
      <c r="S85" s="323">
        <f>IF(Acompanhamento4[[#This Row],[ID]]="","",VLOOKUP(Acompanhamento4[[#This Row],[ID]],Plano[],17,FALSE))</f>
        <v>46234</v>
      </c>
      <c r="T85" s="324">
        <f>IF(Acompanhamento4[[#This Row],[ID]]="","",VLOOKUP(Acompanhamento4[[#This Row],[ID]],Plano[],18,FALSE))</f>
        <v>46326</v>
      </c>
      <c r="U85" s="176">
        <v>46238</v>
      </c>
      <c r="V85" s="149">
        <v>46280</v>
      </c>
      <c r="W85" s="314">
        <v>46371</v>
      </c>
      <c r="X85"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envio]])-TODAY(),Q85-TODAY()),
"finalizada"))</f>
        <v>-13</v>
      </c>
      <c r="Y85"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envio]])-TODAY(),S85-TODAY()),
"finalizada"))</f>
        <v>29</v>
      </c>
      <c r="Z85" s="289">
        <f ca="1">IF(Acompanhamento4[[#This Row],[ID]]="","",IF(OR(Acompanhamento4[[#This Row],[Situação]]="prevista",Acompanhamento4[[#This Row],[Situação]]="em andamento"),
IF(Acompanhamento4[[#This Row],[Nova data limite para contratação]]&lt;&gt;"",VALUE(Acompanhamento4[[#This Row],[Nova data limite para contratação]])-TODAY(),T85-TODAY()),
"finalizada"))</f>
        <v>120</v>
      </c>
      <c r="AA8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85" s="286" t="str" cm="1">
        <f t="array" aca="1" ref="AB8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85" s="148"/>
    </row>
    <row r="86" spans="1:29" s="151" customFormat="1" ht="30" hidden="1">
      <c r="A86" s="150">
        <v>8</v>
      </c>
      <c r="B86" s="370" t="s">
        <v>321</v>
      </c>
      <c r="C86" s="148" t="str">
        <f>IF(Acompanhamento4[[#This Row],[ID]]="","",VLOOKUP(Acompanhamento4[[#This Row],[ID]],Plano[],2,FALSE))</f>
        <v>DTI</v>
      </c>
      <c r="D86" s="148" t="str">
        <f>IF(Acompanhamento4[[#This Row],[ID]]="","",VLOOKUP(Acompanhamento4[[#This Row],[ID]],Plano[],3,FALSE))</f>
        <v>Serviço de DNS em nuvem com proteção anti-DDoS</v>
      </c>
      <c r="E86" s="148" t="str">
        <f>IF(Acompanhamento4[[#This Row],[ID]]="","",VLOOKUP(Acompanhamento4[[#This Row],[ID]],Plano[],7,FALSE))</f>
        <v>Pregão</v>
      </c>
      <c r="F86" s="225" t="s">
        <v>3983</v>
      </c>
      <c r="G86" s="226"/>
      <c r="H86" s="228" t="s">
        <v>3996</v>
      </c>
      <c r="I86" s="174"/>
      <c r="J86" s="175"/>
      <c r="K86" s="175" t="s">
        <v>3981</v>
      </c>
      <c r="L86" s="318"/>
      <c r="M86" s="319"/>
      <c r="N86" s="320"/>
      <c r="O86" s="325"/>
      <c r="P86" s="323">
        <f>IF(Acompanhamento4[[#This Row],[ID]]="","",VLOOKUP(Acompanhamento4[[#This Row],[ID]],Plano[],14,FALSE))</f>
        <v>46054</v>
      </c>
      <c r="Q86" s="323">
        <f>IF(Acompanhamento4[[#This Row],[ID]]="","",VLOOKUP(Acompanhamento4[[#This Row],[ID]],Plano[],15,FALSE))</f>
        <v>46173</v>
      </c>
      <c r="R86" s="323">
        <f>IF(Acompanhamento4[[#This Row],[ID]]="","",VLOOKUP(Acompanhamento4[[#This Row],[ID]],Plano[],16,FALSE))</f>
        <v>46174</v>
      </c>
      <c r="S86" s="323">
        <f>IF(Acompanhamento4[[#This Row],[ID]]="","",VLOOKUP(Acompanhamento4[[#This Row],[ID]],Plano[],17,FALSE))</f>
        <v>46234</v>
      </c>
      <c r="T86" s="324">
        <f>IF(Acompanhamento4[[#This Row],[ID]]="","",VLOOKUP(Acompanhamento4[[#This Row],[ID]],Plano[],18,FALSE))</f>
        <v>46326</v>
      </c>
      <c r="U86" s="176"/>
      <c r="V86" s="149"/>
      <c r="W86" s="314"/>
      <c r="X8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envio]])-TODAY(),Q86-TODAY()),
"finalizada"))</f>
        <v>finalizada</v>
      </c>
      <c r="Y8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envio]])-TODAY(),S86-TODAY()),
"finalizada"))</f>
        <v>finalizada</v>
      </c>
      <c r="Z86" s="289" t="str">
        <f ca="1">IF(Acompanhamento4[[#This Row],[ID]]="","",IF(OR(Acompanhamento4[[#This Row],[Situação]]="prevista",Acompanhamento4[[#This Row],[Situação]]="em andamento"),
IF(Acompanhamento4[[#This Row],[Nova data limite para contratação]]&lt;&gt;"",VALUE(Acompanhamento4[[#This Row],[Nova data limite para contratação]])-TODAY(),T86-TODAY()),
"finalizada"))</f>
        <v>finalizada</v>
      </c>
      <c r="AA8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86" s="286" t="str" cm="1">
        <f t="array" aca="1" ref="AB8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86" s="148"/>
    </row>
    <row r="87" spans="1:29" s="151" customFormat="1" ht="30" hidden="1">
      <c r="A87" s="146">
        <v>9</v>
      </c>
      <c r="B87" s="370" t="s">
        <v>325</v>
      </c>
      <c r="C87" s="148" t="str">
        <f>IF(Acompanhamento4[[#This Row],[ID]]="","",VLOOKUP(Acompanhamento4[[#This Row],[ID]],Plano[],2,FALSE))</f>
        <v>DTI</v>
      </c>
      <c r="D87" s="148" t="str">
        <f>IF(Acompanhamento4[[#This Row],[ID]]="","",VLOOKUP(Acompanhamento4[[#This Row],[ID]],Plano[],3,FALSE))</f>
        <v>Contratação para ampliação da solução de visibilidade de rede</v>
      </c>
      <c r="E87" s="148" t="str">
        <f>IF(Acompanhamento4[[#This Row],[ID]]="","",VLOOKUP(Acompanhamento4[[#This Row],[ID]],Plano[],7,FALSE))</f>
        <v>Pregão</v>
      </c>
      <c r="F87" s="225" t="s">
        <v>3984</v>
      </c>
      <c r="G87" s="226"/>
      <c r="H87" s="228" t="s">
        <v>3978</v>
      </c>
      <c r="I87" s="174" t="s">
        <v>4033</v>
      </c>
      <c r="J87" s="175"/>
      <c r="K87" s="175" t="s">
        <v>3964</v>
      </c>
      <c r="L87" s="318"/>
      <c r="M87" s="319"/>
      <c r="N87" s="320"/>
      <c r="O87" s="325"/>
      <c r="P87" s="323">
        <f>IF(Acompanhamento4[[#This Row],[ID]]="","",VLOOKUP(Acompanhamento4[[#This Row],[ID]],Plano[],14,FALSE))</f>
        <v>46082</v>
      </c>
      <c r="Q87" s="323">
        <f>IF(Acompanhamento4[[#This Row],[ID]]="","",VLOOKUP(Acompanhamento4[[#This Row],[ID]],Plano[],15,FALSE))</f>
        <v>46168</v>
      </c>
      <c r="R87" s="323">
        <f>IF(Acompanhamento4[[#This Row],[ID]]="","",VLOOKUP(Acompanhamento4[[#This Row],[ID]],Plano[],16,FALSE))</f>
        <v>46169</v>
      </c>
      <c r="S87" s="323">
        <f>IF(Acompanhamento4[[#This Row],[ID]]="","",VLOOKUP(Acompanhamento4[[#This Row],[ID]],Plano[],17,FALSE))</f>
        <v>46234</v>
      </c>
      <c r="T87" s="324">
        <f>IF(Acompanhamento4[[#This Row],[ID]]="","",VLOOKUP(Acompanhamento4[[#This Row],[ID]],Plano[],18,FALSE))</f>
        <v>46325</v>
      </c>
      <c r="U87" s="176">
        <v>46230</v>
      </c>
      <c r="V87" s="149">
        <v>46269</v>
      </c>
      <c r="W87" s="314">
        <v>46367</v>
      </c>
      <c r="X87"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envio]])-TODAY(),Q87-TODAY()),
"finalizada"))</f>
        <v>-21</v>
      </c>
      <c r="Y87"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envio]])-TODAY(),S87-TODAY()),
"finalizada"))</f>
        <v>18</v>
      </c>
      <c r="Z87" s="289">
        <f ca="1">IF(Acompanhamento4[[#This Row],[ID]]="","",IF(OR(Acompanhamento4[[#This Row],[Situação]]="prevista",Acompanhamento4[[#This Row],[Situação]]="em andamento"),
IF(Acompanhamento4[[#This Row],[Nova data limite para contratação]]&lt;&gt;"",VALUE(Acompanhamento4[[#This Row],[Nova data limite para contratação]])-TODAY(),T87-TODAY()),
"finalizada"))</f>
        <v>116</v>
      </c>
      <c r="AA8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87" s="286" t="str" cm="1">
        <f t="array" aca="1" ref="AB8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87" s="148"/>
    </row>
    <row r="88" spans="1:29" s="151" customFormat="1" ht="90" hidden="1">
      <c r="A88" s="150">
        <v>10</v>
      </c>
      <c r="B88" s="370" t="s">
        <v>329</v>
      </c>
      <c r="C88" s="148" t="str">
        <f>IF(Acompanhamento4[[#This Row],[ID]]="","",VLOOKUP(Acompanhamento4[[#This Row],[ID]],Plano[],2,FALSE))</f>
        <v>DTI</v>
      </c>
      <c r="D88" s="148" t="str">
        <f>IF(Acompanhamento4[[#This Row],[ID]]="","",VLOOKUP(Acompanhamento4[[#This Row],[ID]],Plano[],3,FALSE))</f>
        <v>Aquisição de computadores portáteis - laptops/notebooks - para renovação do parque tecnológico do PJSC e atendimento de diversas áreas do TJSC</v>
      </c>
      <c r="E88" s="148" t="str">
        <f>IF(Acompanhamento4[[#This Row],[ID]]="","",VLOOKUP(Acompanhamento4[[#This Row],[ID]],Plano[],7,FALSE))</f>
        <v>Pregão</v>
      </c>
      <c r="F88" s="225" t="s">
        <v>3977</v>
      </c>
      <c r="G88" s="226"/>
      <c r="H88" s="228" t="s">
        <v>3984</v>
      </c>
      <c r="I88" s="174" t="str">
        <f>IF(Acompanhamento4[[#This Row],[ID]]="","",VLOOKUP(Acompanhamento4[[#This Row],[ID]],Plano[],19,FALSE))</f>
        <v>024746-19.2025.8.24.0710</v>
      </c>
      <c r="J88" s="175"/>
      <c r="K88" s="175" t="s">
        <v>3970</v>
      </c>
      <c r="L88" s="318"/>
      <c r="M88" s="319">
        <v>45968</v>
      </c>
      <c r="N88" s="320">
        <v>45986</v>
      </c>
      <c r="O88" s="325" t="s">
        <v>37</v>
      </c>
      <c r="P88" s="323">
        <f>IF(Acompanhamento4[[#This Row],[ID]]="","",VLOOKUP(Acompanhamento4[[#This Row],[ID]],Plano[],14,FALSE))</f>
        <v>45717</v>
      </c>
      <c r="Q88" s="323">
        <f>IF(Acompanhamento4[[#This Row],[ID]]="","",VLOOKUP(Acompanhamento4[[#This Row],[ID]],Plano[],15,FALSE))</f>
        <v>45777</v>
      </c>
      <c r="R88" s="323">
        <f>IF(Acompanhamento4[[#This Row],[ID]]="","",VLOOKUP(Acompanhamento4[[#This Row],[ID]],Plano[],16,FALSE))</f>
        <v>45787</v>
      </c>
      <c r="S88" s="323">
        <f>IF(Acompanhamento4[[#This Row],[ID]]="","",VLOOKUP(Acompanhamento4[[#This Row],[ID]],Plano[],17,FALSE))</f>
        <v>45943</v>
      </c>
      <c r="T88" s="324">
        <f>IF(Acompanhamento4[[#This Row],[ID]]="","",VLOOKUP(Acompanhamento4[[#This Row],[ID]],Plano[],18,FALSE))</f>
        <v>46052</v>
      </c>
      <c r="U88" s="176"/>
      <c r="V88" s="149"/>
      <c r="W88" s="314"/>
      <c r="X8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envio]])-TODAY(),Q88-TODAY()),
"finalizada"))</f>
        <v>finalizada</v>
      </c>
      <c r="Y8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envio]])-TODAY(),S88-TODAY()),
"finalizada"))</f>
        <v>finalizada</v>
      </c>
      <c r="Z88" s="289" t="str">
        <f ca="1">IF(Acompanhamento4[[#This Row],[ID]]="","",IF(OR(Acompanhamento4[[#This Row],[Situação]]="prevista",Acompanhamento4[[#This Row],[Situação]]="em andamento"),
IF(Acompanhamento4[[#This Row],[Nova data limite para contratação]]&lt;&gt;"",VALUE(Acompanhamento4[[#This Row],[Nova data limite para contratação]])-TODAY(),T88-TODAY()),
"finalizada"))</f>
        <v>finalizada</v>
      </c>
      <c r="AA88"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18</v>
      </c>
      <c r="AB88" s="286" t="str" cm="1">
        <f t="array" aca="1" ref="AB8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88" s="148"/>
    </row>
    <row r="89" spans="1:29" s="151" customFormat="1" ht="60" hidden="1">
      <c r="A89" s="146">
        <v>11</v>
      </c>
      <c r="B89" s="370" t="s">
        <v>333</v>
      </c>
      <c r="C89" s="148" t="str">
        <f>IF(Acompanhamento4[[#This Row],[ID]]="","",VLOOKUP(Acompanhamento4[[#This Row],[ID]],Plano[],2,FALSE))</f>
        <v>DTI</v>
      </c>
      <c r="D89" s="148" t="str">
        <f>IF(Acompanhamento4[[#This Row],[ID]]="","",VLOOKUP(Acompanhamento4[[#This Row],[ID]],Plano[],3,FALSE))</f>
        <v>Solução para digitalização de documentos históricos  para a Diretoria de Gestão Documental e Memória do TJSC</v>
      </c>
      <c r="E89" s="148" t="str">
        <f>IF(Acompanhamento4[[#This Row],[ID]]="","",VLOOKUP(Acompanhamento4[[#This Row],[ID]],Plano[],7,FALSE))</f>
        <v>Inexigibilidade</v>
      </c>
      <c r="F89" s="225" t="s">
        <v>3993</v>
      </c>
      <c r="G89" s="226"/>
      <c r="H89" s="227" t="s">
        <v>3963</v>
      </c>
      <c r="I89" s="174"/>
      <c r="J89" s="175"/>
      <c r="K89" s="175" t="s">
        <v>3967</v>
      </c>
      <c r="L89" s="318"/>
      <c r="M89" s="319"/>
      <c r="N89" s="320"/>
      <c r="O89" s="325"/>
      <c r="P89" s="323">
        <f>IF(Acompanhamento4[[#This Row],[ID]]="","",VLOOKUP(Acompanhamento4[[#This Row],[ID]],Plano[],14,FALSE))</f>
        <v>46083</v>
      </c>
      <c r="Q89" s="323">
        <f>IF(Acompanhamento4[[#This Row],[ID]]="","",VLOOKUP(Acompanhamento4[[#This Row],[ID]],Plano[],15,FALSE))</f>
        <v>46146</v>
      </c>
      <c r="R89" s="323">
        <f>IF(Acompanhamento4[[#This Row],[ID]]="","",VLOOKUP(Acompanhamento4[[#This Row],[ID]],Plano[],16,FALSE))</f>
        <v>46147</v>
      </c>
      <c r="S89" s="323">
        <f>IF(Acompanhamento4[[#This Row],[ID]]="","",VLOOKUP(Acompanhamento4[[#This Row],[ID]],Plano[],17,FALSE))</f>
        <v>46213</v>
      </c>
      <c r="T89" s="324">
        <f>IF(Acompanhamento4[[#This Row],[ID]]="","",VLOOKUP(Acompanhamento4[[#This Row],[ID]],Plano[],18,FALSE))</f>
        <v>46311</v>
      </c>
      <c r="U89" s="176"/>
      <c r="V89" s="149"/>
      <c r="W89" s="314"/>
      <c r="X8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envio]])-TODAY(),Q89-TODAY()),
"finalizada"))</f>
        <v>finalizada</v>
      </c>
      <c r="Y8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envio]])-TODAY(),S89-TODAY()),
"finalizada"))</f>
        <v>finalizada</v>
      </c>
      <c r="Z89" s="289" t="str">
        <f ca="1">IF(Acompanhamento4[[#This Row],[ID]]="","",IF(OR(Acompanhamento4[[#This Row],[Situação]]="prevista",Acompanhamento4[[#This Row],[Situação]]="em andamento"),
IF(Acompanhamento4[[#This Row],[Nova data limite para contratação]]&lt;&gt;"",VALUE(Acompanhamento4[[#This Row],[Nova data limite para contratação]])-TODAY(),T89-TODAY()),
"finalizada"))</f>
        <v>finalizada</v>
      </c>
      <c r="AA8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89" s="286" t="str" cm="1">
        <f t="array" aca="1" ref="AB8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89" s="148"/>
    </row>
    <row r="90" spans="1:29" s="151" customFormat="1" ht="75" hidden="1">
      <c r="A90" s="150">
        <v>12</v>
      </c>
      <c r="B90" s="370" t="s">
        <v>336</v>
      </c>
      <c r="C90" s="148" t="str">
        <f>IF(Acompanhamento4[[#This Row],[ID]]="","",VLOOKUP(Acompanhamento4[[#This Row],[ID]],Plano[],2,FALSE))</f>
        <v>DTI</v>
      </c>
      <c r="D90" s="148" t="str">
        <f>IF(Acompanhamento4[[#This Row],[ID]]="","",VLOOKUP(Acompanhamento4[[#This Row],[ID]],Plano[],3,FALSE))</f>
        <v>Serviços de atualização, manutenção e suporte do Sistema Pergamum relativo aos módulos de biblioteca, museu e arquivo.</v>
      </c>
      <c r="E90" s="148" t="str">
        <f>IF(Acompanhamento4[[#This Row],[ID]]="","",VLOOKUP(Acompanhamento4[[#This Row],[ID]],Plano[],7,FALSE))</f>
        <v>Inexigibilidade</v>
      </c>
      <c r="F90" s="225" t="s">
        <v>3993</v>
      </c>
      <c r="G90" s="226"/>
      <c r="H90" s="227" t="s">
        <v>3963</v>
      </c>
      <c r="I90" s="174" t="str">
        <f>IF(Acompanhamento4[[#This Row],[ID]]="","",VLOOKUP(Acompanhamento4[[#This Row],[ID]],Plano[],19,FALSE))</f>
        <v>0039076-21.2025.8.24.0710</v>
      </c>
      <c r="J90" s="175" t="s">
        <v>4034</v>
      </c>
      <c r="K90" s="175" t="s">
        <v>3970</v>
      </c>
      <c r="L90" s="318"/>
      <c r="M90" s="319">
        <v>45828</v>
      </c>
      <c r="N90" s="320">
        <v>45931</v>
      </c>
      <c r="O90" s="325"/>
      <c r="P90" s="323">
        <f>IF(Acompanhamento4[[#This Row],[ID]]="","",VLOOKUP(Acompanhamento4[[#This Row],[ID]],Plano[],14,FALSE))</f>
        <v>45779</v>
      </c>
      <c r="Q90" s="323">
        <f>IF(Acompanhamento4[[#This Row],[ID]]="","",VLOOKUP(Acompanhamento4[[#This Row],[ID]],Plano[],15,FALSE))</f>
        <v>45839</v>
      </c>
      <c r="R90" s="323">
        <f>IF(Acompanhamento4[[#This Row],[ID]]="","",VLOOKUP(Acompanhamento4[[#This Row],[ID]],Plano[],16,FALSE))</f>
        <v>45840</v>
      </c>
      <c r="S90" s="323">
        <f>IF(Acompanhamento4[[#This Row],[ID]]="","",VLOOKUP(Acompanhamento4[[#This Row],[ID]],Plano[],17,FALSE))</f>
        <v>45931</v>
      </c>
      <c r="T90" s="324">
        <f>IF(Acompanhamento4[[#This Row],[ID]]="","",VLOOKUP(Acompanhamento4[[#This Row],[ID]],Plano[],18,FALSE))</f>
        <v>46042</v>
      </c>
      <c r="U90" s="176"/>
      <c r="V90" s="149"/>
      <c r="W90" s="314"/>
      <c r="X9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envio]])-TODAY(),Q90-TODAY()),
"finalizada"))</f>
        <v>finalizada</v>
      </c>
      <c r="Y9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envio]])-TODAY(),S90-TODAY()),
"finalizada"))</f>
        <v>finalizada</v>
      </c>
      <c r="Z90" s="289" t="str">
        <f ca="1">IF(Acompanhamento4[[#This Row],[ID]]="","",IF(OR(Acompanhamento4[[#This Row],[Situação]]="prevista",Acompanhamento4[[#This Row],[Situação]]="em andamento"),
IF(Acompanhamento4[[#This Row],[Nova data limite para contratação]]&lt;&gt;"",VALUE(Acompanhamento4[[#This Row],[Nova data limite para contratação]])-TODAY(),T90-TODAY()),
"finalizada"))</f>
        <v>finalizada</v>
      </c>
      <c r="AA90"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103</v>
      </c>
      <c r="AB90" s="286" t="str" cm="1">
        <f t="array" aca="1" ref="AB9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90" s="148"/>
    </row>
    <row r="91" spans="1:29" s="151" customFormat="1" ht="30" hidden="1">
      <c r="A91" s="146">
        <v>13</v>
      </c>
      <c r="B91" s="370" t="s">
        <v>342</v>
      </c>
      <c r="C91" s="148" t="str">
        <f>IF(Acompanhamento4[[#This Row],[ID]]="","",VLOOKUP(Acompanhamento4[[#This Row],[ID]],Plano[],2,FALSE))</f>
        <v>DTI</v>
      </c>
      <c r="D91" s="148" t="str">
        <f>IF(Acompanhamento4[[#This Row],[ID]]="","",VLOOKUP(Acompanhamento4[[#This Row],[ID]],Plano[],3,FALSE))</f>
        <v>Contratação de solução de suporte exclusivo Microsoft</v>
      </c>
      <c r="E91" s="148" t="str">
        <f>IF(Acompanhamento4[[#This Row],[ID]]="","",VLOOKUP(Acompanhamento4[[#This Row],[ID]],Plano[],7,FALSE))</f>
        <v>Inexigibilidade</v>
      </c>
      <c r="F91" s="225" t="s">
        <v>3993</v>
      </c>
      <c r="G91" s="226"/>
      <c r="H91" s="228" t="s">
        <v>3980</v>
      </c>
      <c r="I91" s="174" t="s">
        <v>4035</v>
      </c>
      <c r="J91" s="175" t="s">
        <v>4036</v>
      </c>
      <c r="K91" s="175" t="s">
        <v>3970</v>
      </c>
      <c r="L91" s="318"/>
      <c r="M91" s="319">
        <v>46066</v>
      </c>
      <c r="N91" s="320">
        <v>46142</v>
      </c>
      <c r="O91" s="325" t="s">
        <v>3963</v>
      </c>
      <c r="P91" s="323">
        <f>IF(Acompanhamento4[[#This Row],[ID]]="","",VLOOKUP(Acompanhamento4[[#This Row],[ID]],Plano[],14,FALSE))</f>
        <v>46034</v>
      </c>
      <c r="Q91" s="323">
        <f>IF(Acompanhamento4[[#This Row],[ID]]="","",VLOOKUP(Acompanhamento4[[#This Row],[ID]],Plano[],15,FALSE))</f>
        <v>46080</v>
      </c>
      <c r="R91" s="323">
        <f>IF(Acompanhamento4[[#This Row],[ID]]="","",VLOOKUP(Acompanhamento4[[#This Row],[ID]],Plano[],16,FALSE))</f>
        <v>46083</v>
      </c>
      <c r="S91" s="323">
        <f>IF(Acompanhamento4[[#This Row],[ID]]="","",VLOOKUP(Acompanhamento4[[#This Row],[ID]],Plano[],17,FALSE))</f>
        <v>46142</v>
      </c>
      <c r="T91" s="324">
        <f>IF(Acompanhamento4[[#This Row],[ID]]="","",VLOOKUP(Acompanhamento4[[#This Row],[ID]],Plano[],18,FALSE))</f>
        <v>46203</v>
      </c>
      <c r="U91" s="176"/>
      <c r="V91" s="149"/>
      <c r="W91" s="314"/>
      <c r="X9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envio]])-TODAY(),Q91-TODAY()),
"finalizada"))</f>
        <v>finalizada</v>
      </c>
      <c r="Y9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envio]])-TODAY(),S91-TODAY()),
"finalizada"))</f>
        <v>finalizada</v>
      </c>
      <c r="Z91" s="289" t="str">
        <f ca="1">IF(Acompanhamento4[[#This Row],[ID]]="","",IF(OR(Acompanhamento4[[#This Row],[Situação]]="prevista",Acompanhamento4[[#This Row],[Situação]]="em andamento"),
IF(Acompanhamento4[[#This Row],[Nova data limite para contratação]]&lt;&gt;"",VALUE(Acompanhamento4[[#This Row],[Nova data limite para contratação]])-TODAY(),T91-TODAY()),
"finalizada"))</f>
        <v>finalizada</v>
      </c>
      <c r="AA91"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76</v>
      </c>
      <c r="AB91" s="286" t="str" cm="1">
        <f t="array" aca="1" ref="AB9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91" s="148"/>
    </row>
    <row r="92" spans="1:29" s="151" customFormat="1" ht="60" hidden="1">
      <c r="A92" s="150">
        <v>14</v>
      </c>
      <c r="B92" s="370" t="s">
        <v>346</v>
      </c>
      <c r="C92" s="148" t="str">
        <f>IF(Acompanhamento4[[#This Row],[ID]]="","",VLOOKUP(Acompanhamento4[[#This Row],[ID]],Plano[],2,FALSE))</f>
        <v>DTI</v>
      </c>
      <c r="D92" s="148" t="str">
        <f>IF(Acompanhamento4[[#This Row],[ID]]="","",VLOOKUP(Acompanhamento4[[#This Row],[ID]],Plano[],3,FALSE))</f>
        <v>Aquisição de licenças do software Adobe Creative Cloud, Adobe Acrobat, Adobe Stock e Articulate 360</v>
      </c>
      <c r="E92" s="148" t="str">
        <f>IF(Acompanhamento4[[#This Row],[ID]]="","",VLOOKUP(Acompanhamento4[[#This Row],[ID]],Plano[],7,FALSE))</f>
        <v>Pregão</v>
      </c>
      <c r="F92" s="225" t="s">
        <v>3977</v>
      </c>
      <c r="G92" s="226"/>
      <c r="H92" s="227" t="s">
        <v>3963</v>
      </c>
      <c r="I92" s="174" t="s">
        <v>4037</v>
      </c>
      <c r="J92" s="175" t="s">
        <v>4038</v>
      </c>
      <c r="K92" s="175" t="s">
        <v>3970</v>
      </c>
      <c r="L92" s="318"/>
      <c r="M92" s="319">
        <v>46080</v>
      </c>
      <c r="N92" s="320">
        <v>46091</v>
      </c>
      <c r="O92" s="325"/>
      <c r="P92" s="323">
        <f>IF(Acompanhamento4[[#This Row],[ID]]="","",VLOOKUP(Acompanhamento4[[#This Row],[ID]],Plano[],14,FALSE))</f>
        <v>46029</v>
      </c>
      <c r="Q92" s="323">
        <f>IF(Acompanhamento4[[#This Row],[ID]]="","",VLOOKUP(Acompanhamento4[[#This Row],[ID]],Plano[],15,FALSE))</f>
        <v>46062</v>
      </c>
      <c r="R92" s="323">
        <f>IF(Acompanhamento4[[#This Row],[ID]]="","",VLOOKUP(Acompanhamento4[[#This Row],[ID]],Plano[],16,FALSE))</f>
        <v>46063</v>
      </c>
      <c r="S92" s="323">
        <f>IF(Acompanhamento4[[#This Row],[ID]]="","",VLOOKUP(Acompanhamento4[[#This Row],[ID]],Plano[],17,FALSE))</f>
        <v>46080</v>
      </c>
      <c r="T92" s="324">
        <f>IF(Acompanhamento4[[#This Row],[ID]]="","",VLOOKUP(Acompanhamento4[[#This Row],[ID]],Plano[],18,FALSE))</f>
        <v>46172</v>
      </c>
      <c r="U92" s="176">
        <v>46066</v>
      </c>
      <c r="V92" s="149"/>
      <c r="W92" s="314"/>
      <c r="X9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envio]])-TODAY(),Q92-TODAY()),
"finalizada"))</f>
        <v>finalizada</v>
      </c>
      <c r="Y9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envio]])-TODAY(),S92-TODAY()),
"finalizada"))</f>
        <v>finalizada</v>
      </c>
      <c r="Z92" s="289" t="str">
        <f ca="1">IF(Acompanhamento4[[#This Row],[ID]]="","",IF(OR(Acompanhamento4[[#This Row],[Situação]]="prevista",Acompanhamento4[[#This Row],[Situação]]="em andamento"),
IF(Acompanhamento4[[#This Row],[Nova data limite para contratação]]&lt;&gt;"",VALUE(Acompanhamento4[[#This Row],[Nova data limite para contratação]])-TODAY(),T92-TODAY()),
"finalizada"))</f>
        <v>finalizada</v>
      </c>
      <c r="AA92"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11</v>
      </c>
      <c r="AB92" s="286" t="str" cm="1">
        <f t="array" aca="1" ref="AB9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92" s="148"/>
    </row>
    <row r="93" spans="1:29" s="151" customFormat="1" ht="75" hidden="1">
      <c r="A93" s="146">
        <v>15</v>
      </c>
      <c r="B93" s="370" t="s">
        <v>349</v>
      </c>
      <c r="C93" s="148" t="str">
        <f>IF(Acompanhamento4[[#This Row],[ID]]="","",VLOOKUP(Acompanhamento4[[#This Row],[ID]],Plano[],2,FALSE))</f>
        <v>DTI</v>
      </c>
      <c r="D93" s="148" t="str">
        <f>IF(Acompanhamento4[[#This Row],[ID]]="","",VLOOKUP(Acompanhamento4[[#This Row],[ID]],Plano[],3,FALSE))</f>
        <v>Contratação de solução PAM - Privileged Access Management para melhoria na gestão de credenciais de acesso (acesso privilegiado)</v>
      </c>
      <c r="E93" s="148" t="str">
        <f>IF(Acompanhamento4[[#This Row],[ID]]="","",VLOOKUP(Acompanhamento4[[#This Row],[ID]],Plano[],7,FALSE))</f>
        <v>Pregão</v>
      </c>
      <c r="F93" s="225" t="s">
        <v>3984</v>
      </c>
      <c r="G93" s="226"/>
      <c r="H93" s="228" t="s">
        <v>3978</v>
      </c>
      <c r="I93" s="174" t="s">
        <v>4039</v>
      </c>
      <c r="J93" s="175"/>
      <c r="K93" s="175" t="s">
        <v>3976</v>
      </c>
      <c r="L93" s="318"/>
      <c r="M93" s="319"/>
      <c r="N93" s="320"/>
      <c r="O93" s="325"/>
      <c r="P93" s="323">
        <f>IF(Acompanhamento4[[#This Row],[ID]]="","",VLOOKUP(Acompanhamento4[[#This Row],[ID]],Plano[],14,FALSE))</f>
        <v>46174</v>
      </c>
      <c r="Q93" s="323">
        <f>IF(Acompanhamento4[[#This Row],[ID]]="","",VLOOKUP(Acompanhamento4[[#This Row],[ID]],Plano[],15,FALSE))</f>
        <v>46204</v>
      </c>
      <c r="R93" s="323">
        <f>IF(Acompanhamento4[[#This Row],[ID]]="","",VLOOKUP(Acompanhamento4[[#This Row],[ID]],Plano[],16,FALSE))</f>
        <v>46205</v>
      </c>
      <c r="S93" s="323">
        <f>IF(Acompanhamento4[[#This Row],[ID]]="","",VLOOKUP(Acompanhamento4[[#This Row],[ID]],Plano[],17,FALSE))</f>
        <v>46283</v>
      </c>
      <c r="T93" s="324">
        <f>IF(Acompanhamento4[[#This Row],[ID]]="","",VLOOKUP(Acompanhamento4[[#This Row],[ID]],Plano[],18,FALSE))</f>
        <v>46375</v>
      </c>
      <c r="U93" s="176">
        <v>46218</v>
      </c>
      <c r="V93" s="149"/>
      <c r="W93" s="314"/>
      <c r="X93"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envio]])-TODAY(),Q93-TODAY()),
"finalizada"))</f>
        <v>-33</v>
      </c>
      <c r="Y9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envio]])-TODAY(),S93-TODAY()),
"finalizada"))</f>
        <v>32</v>
      </c>
      <c r="Z93" s="289">
        <f ca="1">IF(Acompanhamento4[[#This Row],[ID]]="","",IF(OR(Acompanhamento4[[#This Row],[Situação]]="prevista",Acompanhamento4[[#This Row],[Situação]]="em andamento"),
IF(Acompanhamento4[[#This Row],[Nova data limite para contratação]]&lt;&gt;"",VALUE(Acompanhamento4[[#This Row],[Nova data limite para contratação]])-TODAY(),T93-TODAY()),
"finalizada"))</f>
        <v>124</v>
      </c>
      <c r="AA9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93" s="286" t="str" cm="1">
        <f t="array" aca="1" ref="AB9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93" s="148"/>
    </row>
    <row r="94" spans="1:29" s="151" customFormat="1" ht="150" hidden="1">
      <c r="A94" s="150">
        <v>16</v>
      </c>
      <c r="B94" s="370" t="s">
        <v>353</v>
      </c>
      <c r="C94" s="148" t="str">
        <f>IF(Acompanhamento4[[#This Row],[ID]]="","",VLOOKUP(Acompanhamento4[[#This Row],[ID]],Plano[],2,FALSE))</f>
        <v>DTI</v>
      </c>
      <c r="D94" s="148" t="str">
        <f>IF(Acompanhamento4[[#This Row],[ID]]="","",VLOOKUP(Acompanhamento4[[#This Row],[ID]],Plano[],3,FALSE))</f>
        <v>Contratação de serviço de gerência da infraestrutura de rede (NOC) que compõe a rede SD-WAN do PJSC, com atividades de monitoramento, configuração e suporte ao atendimento de incidentes dos usuários e de serviços/aplicações suportados pela infraestrutura SD-WAN</v>
      </c>
      <c r="E94" s="148" t="str">
        <f>IF(Acompanhamento4[[#This Row],[ID]]="","",VLOOKUP(Acompanhamento4[[#This Row],[ID]],Plano[],7,FALSE))</f>
        <v>Pregão</v>
      </c>
      <c r="F94" s="225" t="s">
        <v>3973</v>
      </c>
      <c r="G94" s="226"/>
      <c r="H94" s="228" t="s">
        <v>3983</v>
      </c>
      <c r="I94" s="174" t="s">
        <v>4040</v>
      </c>
      <c r="J94" s="175"/>
      <c r="K94" s="175" t="s">
        <v>3964</v>
      </c>
      <c r="L94" s="318">
        <v>46155</v>
      </c>
      <c r="M94" s="319">
        <v>46237</v>
      </c>
      <c r="N94" s="320"/>
      <c r="O94" s="325"/>
      <c r="P94" s="323">
        <f>IF(Acompanhamento4[[#This Row],[ID]]="","",VLOOKUP(Acompanhamento4[[#This Row],[ID]],Plano[],14,FALSE))</f>
        <v>46082</v>
      </c>
      <c r="Q94" s="323">
        <f>IF(Acompanhamento4[[#This Row],[ID]]="","",VLOOKUP(Acompanhamento4[[#This Row],[ID]],Plano[],15,FALSE))</f>
        <v>46168</v>
      </c>
      <c r="R94" s="323">
        <f>IF(Acompanhamento4[[#This Row],[ID]]="","",VLOOKUP(Acompanhamento4[[#This Row],[ID]],Plano[],16,FALSE))</f>
        <v>46169</v>
      </c>
      <c r="S94" s="323">
        <f>IF(Acompanhamento4[[#This Row],[ID]]="","",VLOOKUP(Acompanhamento4[[#This Row],[ID]],Plano[],17,FALSE))</f>
        <v>46234</v>
      </c>
      <c r="T94" s="324">
        <f>IF(Acompanhamento4[[#This Row],[ID]]="","",VLOOKUP(Acompanhamento4[[#This Row],[ID]],Plano[],18,FALSE))</f>
        <v>46325</v>
      </c>
      <c r="U94" s="176"/>
      <c r="V94" s="149"/>
      <c r="W94" s="314"/>
      <c r="X9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envio]])-TODAY(),Q94-TODAY()),
"finalizada"))</f>
        <v>finalizada</v>
      </c>
      <c r="Y9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envio]])-TODAY(),S94-TODAY()),
"finalizada"))</f>
        <v>finalizada</v>
      </c>
      <c r="Z94" s="289">
        <f ca="1">IF(Acompanhamento4[[#This Row],[ID]]="","",IF(OR(Acompanhamento4[[#This Row],[Situação]]="prevista",Acompanhamento4[[#This Row],[Situação]]="em andamento"),
IF(Acompanhamento4[[#This Row],[Nova data limite para contratação]]&lt;&gt;"",VALUE(Acompanhamento4[[#This Row],[Nova data limite para contratação]])-TODAY(),T94-TODAY()),
"finalizada"))</f>
        <v>74</v>
      </c>
      <c r="AA9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94" s="286" t="str" cm="1">
        <f t="array" aca="1" ref="AB9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94" s="148"/>
    </row>
    <row r="95" spans="1:29" s="151" customFormat="1" ht="60" hidden="1">
      <c r="A95" s="146">
        <v>17</v>
      </c>
      <c r="B95" s="370" t="s">
        <v>357</v>
      </c>
      <c r="C95" s="148" t="str">
        <f>IF(Acompanhamento4[[#This Row],[ID]]="","",VLOOKUP(Acompanhamento4[[#This Row],[ID]],Plano[],2,FALSE))</f>
        <v>DTI</v>
      </c>
      <c r="D95" s="148" t="str">
        <f>IF(Acompanhamento4[[#This Row],[ID]]="","",VLOOKUP(Acompanhamento4[[#This Row],[ID]],Plano[],3,FALSE))</f>
        <v>Contratação de equipamentos roteadores ASN e concentrador MPLS com serviço de instalação e configuração</v>
      </c>
      <c r="E95" s="148" t="str">
        <f>IF(Acompanhamento4[[#This Row],[ID]]="","",VLOOKUP(Acompanhamento4[[#This Row],[ID]],Plano[],7,FALSE))</f>
        <v>Pregão</v>
      </c>
      <c r="F95" s="225" t="s">
        <v>3983</v>
      </c>
      <c r="G95" s="226"/>
      <c r="H95" s="228" t="s">
        <v>3977</v>
      </c>
      <c r="I95" s="174" t="s">
        <v>4041</v>
      </c>
      <c r="J95" s="175"/>
      <c r="K95" s="175" t="s">
        <v>3976</v>
      </c>
      <c r="L95" s="318"/>
      <c r="M95" s="319"/>
      <c r="N95" s="320"/>
      <c r="O95" s="325"/>
      <c r="P95" s="323">
        <f>IF(Acompanhamento4[[#This Row],[ID]]="","",VLOOKUP(Acompanhamento4[[#This Row],[ID]],Plano[],14,FALSE))</f>
        <v>46143</v>
      </c>
      <c r="Q95" s="323">
        <f>IF(Acompanhamento4[[#This Row],[ID]]="","",VLOOKUP(Acompanhamento4[[#This Row],[ID]],Plano[],15,FALSE))</f>
        <v>46229</v>
      </c>
      <c r="R95" s="323">
        <f>IF(Acompanhamento4[[#This Row],[ID]]="","",VLOOKUP(Acompanhamento4[[#This Row],[ID]],Plano[],16,FALSE))</f>
        <v>46230</v>
      </c>
      <c r="S95" s="323">
        <f>IF(Acompanhamento4[[#This Row],[ID]]="","",VLOOKUP(Acompanhamento4[[#This Row],[ID]],Plano[],17,FALSE))</f>
        <v>46295</v>
      </c>
      <c r="T95" s="324">
        <f>IF(Acompanhamento4[[#This Row],[ID]]="","",VLOOKUP(Acompanhamento4[[#This Row],[ID]],Plano[],18,FALSE))</f>
        <v>46419</v>
      </c>
      <c r="U95" s="176">
        <v>46280</v>
      </c>
      <c r="V95" s="149">
        <v>46325</v>
      </c>
      <c r="W95" s="314"/>
      <c r="X95"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envio]])-TODAY(),Q95-TODAY()),
"finalizada"))</f>
        <v>29</v>
      </c>
      <c r="Y95"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envio]])-TODAY(),S95-TODAY()),
"finalizada"))</f>
        <v>74</v>
      </c>
      <c r="Z95" s="289">
        <f ca="1">IF(Acompanhamento4[[#This Row],[ID]]="","",IF(OR(Acompanhamento4[[#This Row],[Situação]]="prevista",Acompanhamento4[[#This Row],[Situação]]="em andamento"),
IF(Acompanhamento4[[#This Row],[Nova data limite para contratação]]&lt;&gt;"",VALUE(Acompanhamento4[[#This Row],[Nova data limite para contratação]])-TODAY(),T95-TODAY()),
"finalizada"))</f>
        <v>168</v>
      </c>
      <c r="AA9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95" s="286" t="str" cm="1">
        <f t="array" aca="1" ref="AB9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30 dias</v>
      </c>
      <c r="AC95" s="148"/>
    </row>
    <row r="96" spans="1:29" s="151" customFormat="1" ht="45" hidden="1">
      <c r="A96" s="150">
        <v>18</v>
      </c>
      <c r="B96" s="370" t="s">
        <v>361</v>
      </c>
      <c r="C96" s="148" t="str">
        <f>IF(Acompanhamento4[[#This Row],[ID]]="","",VLOOKUP(Acompanhamento4[[#This Row],[ID]],Plano[],2,FALSE))</f>
        <v>DTI</v>
      </c>
      <c r="D96" s="148" t="str">
        <f>IF(Acompanhamento4[[#This Row],[ID]]="","",VLOOKUP(Acompanhamento4[[#This Row],[ID]],Plano[],3,FALSE))</f>
        <v>Contratação da nova solução de DATACENTER (substituição dos NEXUS)</v>
      </c>
      <c r="E96" s="148" t="str">
        <f>IF(Acompanhamento4[[#This Row],[ID]]="","",VLOOKUP(Acompanhamento4[[#This Row],[ID]],Plano[],7,FALSE))</f>
        <v>Pregão</v>
      </c>
      <c r="F96" s="225" t="s">
        <v>3980</v>
      </c>
      <c r="G96" s="226"/>
      <c r="H96" s="228"/>
      <c r="I96" s="174"/>
      <c r="J96" s="175"/>
      <c r="K96" s="175" t="s">
        <v>3967</v>
      </c>
      <c r="L96" s="318"/>
      <c r="M96" s="319"/>
      <c r="N96" s="320"/>
      <c r="O96" s="325"/>
      <c r="P96" s="323">
        <f>IF(Acompanhamento4[[#This Row],[ID]]="","",VLOOKUP(Acompanhamento4[[#This Row],[ID]],Plano[],14,FALSE))</f>
        <v>46054</v>
      </c>
      <c r="Q96" s="323">
        <f>IF(Acompanhamento4[[#This Row],[ID]]="","",VLOOKUP(Acompanhamento4[[#This Row],[ID]],Plano[],15,FALSE))</f>
        <v>46203</v>
      </c>
      <c r="R96" s="323">
        <f>IF(Acompanhamento4[[#This Row],[ID]]="","",VLOOKUP(Acompanhamento4[[#This Row],[ID]],Plano[],16,FALSE))</f>
        <v>46204</v>
      </c>
      <c r="S96" s="323">
        <f>IF(Acompanhamento4[[#This Row],[ID]]="","",VLOOKUP(Acompanhamento4[[#This Row],[ID]],Plano[],17,FALSE))</f>
        <v>46283</v>
      </c>
      <c r="T96" s="324">
        <f>IF(Acompanhamento4[[#This Row],[ID]]="","",VLOOKUP(Acompanhamento4[[#This Row],[ID]],Plano[],18,FALSE))</f>
        <v>46375</v>
      </c>
      <c r="U96" s="176"/>
      <c r="V96" s="149"/>
      <c r="W96" s="314"/>
      <c r="X9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envio]])-TODAY(),Q96-TODAY()),
"finalizada"))</f>
        <v>finalizada</v>
      </c>
      <c r="Y9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envio]])-TODAY(),S96-TODAY()),
"finalizada"))</f>
        <v>finalizada</v>
      </c>
      <c r="Z96" s="289" t="str">
        <f ca="1">IF(Acompanhamento4[[#This Row],[ID]]="","",IF(OR(Acompanhamento4[[#This Row],[Situação]]="prevista",Acompanhamento4[[#This Row],[Situação]]="em andamento"),
IF(Acompanhamento4[[#This Row],[Nova data limite para contratação]]&lt;&gt;"",VALUE(Acompanhamento4[[#This Row],[Nova data limite para contratação]])-TODAY(),T96-TODAY()),
"finalizada"))</f>
        <v>finalizada</v>
      </c>
      <c r="AA9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96" s="286" t="str" cm="1">
        <f t="array" aca="1" ref="AB9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96" s="148"/>
    </row>
    <row r="97" spans="1:29" s="151" customFormat="1" ht="30" hidden="1">
      <c r="A97" s="146">
        <v>19</v>
      </c>
      <c r="B97" s="370" t="s">
        <v>365</v>
      </c>
      <c r="C97" s="148" t="str">
        <f>IF(Acompanhamento4[[#This Row],[ID]]="","",VLOOKUP(Acompanhamento4[[#This Row],[ID]],Plano[],2,FALSE))</f>
        <v>DTI</v>
      </c>
      <c r="D97" s="148" t="str">
        <f>IF(Acompanhamento4[[#This Row],[ID]]="","",VLOOKUP(Acompanhamento4[[#This Row],[ID]],Plano[],3,FALSE))</f>
        <v>Contratação de telefone Voip para rede Wi-Fi</v>
      </c>
      <c r="E97" s="148" t="str">
        <f>IF(Acompanhamento4[[#This Row],[ID]]="","",VLOOKUP(Acompanhamento4[[#This Row],[ID]],Plano[],7,FALSE))</f>
        <v>Pregão</v>
      </c>
      <c r="F97" s="225" t="s">
        <v>3978</v>
      </c>
      <c r="G97" s="226"/>
      <c r="H97" s="227" t="s">
        <v>3963</v>
      </c>
      <c r="I97" s="174"/>
      <c r="J97" s="175"/>
      <c r="K97" s="175" t="s">
        <v>3981</v>
      </c>
      <c r="L97" s="318"/>
      <c r="M97" s="319"/>
      <c r="N97" s="320"/>
      <c r="O97" s="325"/>
      <c r="P97" s="323">
        <f>IF(Acompanhamento4[[#This Row],[ID]]="","",VLOOKUP(Acompanhamento4[[#This Row],[ID]],Plano[],14,FALSE))</f>
        <v>46237</v>
      </c>
      <c r="Q97" s="323">
        <f>IF(Acompanhamento4[[#This Row],[ID]]="","",VLOOKUP(Acompanhamento4[[#This Row],[ID]],Plano[],15,FALSE))</f>
        <v>46294</v>
      </c>
      <c r="R97" s="323">
        <f>IF(Acompanhamento4[[#This Row],[ID]]="","",VLOOKUP(Acompanhamento4[[#This Row],[ID]],Plano[],16,FALSE))</f>
        <v>46295</v>
      </c>
      <c r="S97" s="323">
        <f>IF(Acompanhamento4[[#This Row],[ID]]="","",VLOOKUP(Acompanhamento4[[#This Row],[ID]],Plano[],17,FALSE))</f>
        <v>46325</v>
      </c>
      <c r="T97" s="324">
        <f>IF(Acompanhamento4[[#This Row],[ID]]="","",VLOOKUP(Acompanhamento4[[#This Row],[ID]],Plano[],18,FALSE))</f>
        <v>46445</v>
      </c>
      <c r="U97" s="176"/>
      <c r="V97" s="149"/>
      <c r="W97" s="314"/>
      <c r="X9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envio]])-TODAY(),Q97-TODAY()),
"finalizada"))</f>
        <v>finalizada</v>
      </c>
      <c r="Y9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envio]])-TODAY(),S97-TODAY()),
"finalizada"))</f>
        <v>finalizada</v>
      </c>
      <c r="Z97" s="289" t="str">
        <f ca="1">IF(Acompanhamento4[[#This Row],[ID]]="","",IF(OR(Acompanhamento4[[#This Row],[Situação]]="prevista",Acompanhamento4[[#This Row],[Situação]]="em andamento"),
IF(Acompanhamento4[[#This Row],[Nova data limite para contratação]]&lt;&gt;"",VALUE(Acompanhamento4[[#This Row],[Nova data limite para contratação]])-TODAY(),T97-TODAY()),
"finalizada"))</f>
        <v>finalizada</v>
      </c>
      <c r="AA9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97" s="286" t="str" cm="1">
        <f t="array" aca="1" ref="AB9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97" s="148"/>
    </row>
    <row r="98" spans="1:29" s="151" customFormat="1" ht="60" hidden="1">
      <c r="A98" s="150">
        <v>20</v>
      </c>
      <c r="B98" s="370" t="s">
        <v>369</v>
      </c>
      <c r="C98" s="148" t="str">
        <f>IF(Acompanhamento4[[#This Row],[ID]]="","",VLOOKUP(Acompanhamento4[[#This Row],[ID]],Plano[],2,FALSE))</f>
        <v>DTI</v>
      </c>
      <c r="D98" s="148" t="str">
        <f>IF(Acompanhamento4[[#This Row],[ID]]="","",VLOOKUP(Acompanhamento4[[#This Row],[ID]],Plano[],3,FALSE))</f>
        <v>Contratação de serviços de telefonia móvel pessoal (Serviço Móvel Pessoal – SMP) - Comarcas</v>
      </c>
      <c r="E98" s="148" t="str">
        <f>IF(Acompanhamento4[[#This Row],[ID]]="","",VLOOKUP(Acompanhamento4[[#This Row],[ID]],Plano[],7,FALSE))</f>
        <v>Pregão</v>
      </c>
      <c r="F98" s="225" t="s">
        <v>3983</v>
      </c>
      <c r="G98" s="226"/>
      <c r="H98" s="228" t="s">
        <v>3973</v>
      </c>
      <c r="I98" s="174"/>
      <c r="J98" s="175"/>
      <c r="K98" s="175" t="s">
        <v>4042</v>
      </c>
      <c r="L98" s="318"/>
      <c r="M98" s="319"/>
      <c r="N98" s="320"/>
      <c r="O98" s="325"/>
      <c r="P98" s="323">
        <f>IF(Acompanhamento4[[#This Row],[ID]]="","",VLOOKUP(Acompanhamento4[[#This Row],[ID]],Plano[],14,FALSE))</f>
        <v>46029</v>
      </c>
      <c r="Q98" s="323">
        <f>IF(Acompanhamento4[[#This Row],[ID]]="","",VLOOKUP(Acompanhamento4[[#This Row],[ID]],Plano[],15,FALSE))</f>
        <v>46163</v>
      </c>
      <c r="R98" s="323">
        <f>IF(Acompanhamento4[[#This Row],[ID]]="","",VLOOKUP(Acompanhamento4[[#This Row],[ID]],Plano[],16,FALSE))</f>
        <v>46164</v>
      </c>
      <c r="S98" s="323">
        <f>IF(Acompanhamento4[[#This Row],[ID]]="","",VLOOKUP(Acompanhamento4[[#This Row],[ID]],Plano[],17,FALSE))</f>
        <v>46223</v>
      </c>
      <c r="T98" s="324">
        <f>IF(Acompanhamento4[[#This Row],[ID]]="","",VLOOKUP(Acompanhamento4[[#This Row],[ID]],Plano[],18,FALSE))</f>
        <v>46314</v>
      </c>
      <c r="U98" s="176"/>
      <c r="V98" s="149"/>
      <c r="W98" s="314"/>
      <c r="X9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envio]])-TODAY(),Q98-TODAY()),
"finalizada"))</f>
        <v>finalizada</v>
      </c>
      <c r="Y9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envio]])-TODAY(),S98-TODAY()),
"finalizada"))</f>
        <v>finalizada</v>
      </c>
      <c r="Z98" s="289" t="str">
        <f ca="1">IF(Acompanhamento4[[#This Row],[ID]]="","",IF(OR(Acompanhamento4[[#This Row],[Situação]]="prevista",Acompanhamento4[[#This Row],[Situação]]="em andamento"),
IF(Acompanhamento4[[#This Row],[Nova data limite para contratação]]&lt;&gt;"",VALUE(Acompanhamento4[[#This Row],[Nova data limite para contratação]])-TODAY(),T98-TODAY()),
"finalizada"))</f>
        <v>finalizada</v>
      </c>
      <c r="AA9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98" s="286" t="str" cm="1">
        <f t="array" aca="1" ref="AB9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98" s="148"/>
    </row>
    <row r="99" spans="1:29" s="151" customFormat="1" ht="60.75">
      <c r="A99" s="146">
        <v>21</v>
      </c>
      <c r="B99" s="370" t="s">
        <v>373</v>
      </c>
      <c r="C99" s="148" t="str">
        <f>IF(Acompanhamento4[[#This Row],[ID]]="","",VLOOKUP(Acompanhamento4[[#This Row],[ID]],Plano[],2,FALSE))</f>
        <v>DTI</v>
      </c>
      <c r="D99" s="148" t="str">
        <f>IF(Acompanhamento4[[#This Row],[ID]]="","",VLOOKUP(Acompanhamento4[[#This Row],[ID]],Plano[],3,FALSE))</f>
        <v>Contratação de serviços de telefonia móvel pessoal (Serviço Móvel Pessoal – SMP) - NIS e Desembargadores</v>
      </c>
      <c r="E99" s="148" t="str">
        <f>IF(Acompanhamento4[[#This Row],[ID]]="","",VLOOKUP(Acompanhamento4[[#This Row],[ID]],Plano[],7,FALSE))</f>
        <v>Pregão</v>
      </c>
      <c r="F99" s="225" t="s">
        <v>3978</v>
      </c>
      <c r="G99" s="226"/>
      <c r="H99" s="227" t="s">
        <v>3963</v>
      </c>
      <c r="I99" s="174" t="s">
        <v>4043</v>
      </c>
      <c r="J99" s="175"/>
      <c r="K99" s="175" t="s">
        <v>3964</v>
      </c>
      <c r="L99" s="318"/>
      <c r="M99" s="319"/>
      <c r="N99" s="320"/>
      <c r="O99" s="325"/>
      <c r="P99" s="323">
        <f>IF(Acompanhamento4[[#This Row],[ID]]="","",VLOOKUP(Acompanhamento4[[#This Row],[ID]],Plano[],14,FALSE))</f>
        <v>46235</v>
      </c>
      <c r="Q99" s="323">
        <f>IF(Acompanhamento4[[#This Row],[ID]]="","",VLOOKUP(Acompanhamento4[[#This Row],[ID]],Plano[],15,FALSE))</f>
        <v>46296</v>
      </c>
      <c r="R99" s="323">
        <f>IF(Acompanhamento4[[#This Row],[ID]]="","",VLOOKUP(Acompanhamento4[[#This Row],[ID]],Plano[],16,FALSE))</f>
        <v>46297</v>
      </c>
      <c r="S99" s="323">
        <f>IF(Acompanhamento4[[#This Row],[ID]]="","",VLOOKUP(Acompanhamento4[[#This Row],[ID]],Plano[],17,FALSE))</f>
        <v>46419</v>
      </c>
      <c r="T99" s="324">
        <f>IF(Acompanhamento4[[#This Row],[ID]]="","",VLOOKUP(Acompanhamento4[[#This Row],[ID]],Plano[],18,FALSE))</f>
        <v>46600</v>
      </c>
      <c r="U99" s="176"/>
      <c r="V99" s="149"/>
      <c r="W99" s="314"/>
      <c r="X99"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envio]])-TODAY(),Q99-TODAY()),
"finalizada"))</f>
        <v>45</v>
      </c>
      <c r="Y99"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envio]])-TODAY(),S99-TODAY()),
"finalizada"))</f>
        <v>168</v>
      </c>
      <c r="Z99" s="289">
        <f ca="1">IF(Acompanhamento4[[#This Row],[ID]]="","",IF(OR(Acompanhamento4[[#This Row],[Situação]]="prevista",Acompanhamento4[[#This Row],[Situação]]="em andamento"),
IF(Acompanhamento4[[#This Row],[Nova data limite para contratação]]&lt;&gt;"",VALUE(Acompanhamento4[[#This Row],[Nova data limite para contratação]])-TODAY(),T99-TODAY()),
"finalizada"))</f>
        <v>349</v>
      </c>
      <c r="AA9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99" s="286" t="str" cm="1">
        <f t="array" aca="1" ref="AB9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99" s="148"/>
    </row>
    <row r="100" spans="1:29" s="151" customFormat="1" ht="60" hidden="1">
      <c r="A100" s="150">
        <v>22</v>
      </c>
      <c r="B100" s="370" t="s">
        <v>377</v>
      </c>
      <c r="C100" s="148" t="str">
        <f>IF(Acompanhamento4[[#This Row],[ID]]="","",VLOOKUP(Acompanhamento4[[#This Row],[ID]],Plano[],2,FALSE))</f>
        <v>DTI</v>
      </c>
      <c r="D100" s="148" t="str">
        <f>IF(Acompanhamento4[[#This Row],[ID]]="","",VLOOKUP(Acompanhamento4[[#This Row],[ID]],Plano[],3,FALSE))</f>
        <v>Contratação de Serviço de Centro de Operações de Segurança (SOC), para gestão de alertas de incidentes</v>
      </c>
      <c r="E100" s="148" t="str">
        <f>IF(Acompanhamento4[[#This Row],[ID]]="","",VLOOKUP(Acompanhamento4[[#This Row],[ID]],Plano[],7,FALSE))</f>
        <v>Pregão</v>
      </c>
      <c r="F100" s="225" t="s">
        <v>3973</v>
      </c>
      <c r="G100" s="226"/>
      <c r="H100" s="228" t="s">
        <v>3983</v>
      </c>
      <c r="I100" s="174" t="s">
        <v>4044</v>
      </c>
      <c r="J100" s="175"/>
      <c r="K100" s="175" t="s">
        <v>3976</v>
      </c>
      <c r="L100" s="318"/>
      <c r="M100" s="319"/>
      <c r="N100" s="320"/>
      <c r="O100" s="325"/>
      <c r="P100" s="323">
        <f>IF(Acompanhamento4[[#This Row],[ID]]="","",VLOOKUP(Acompanhamento4[[#This Row],[ID]],Plano[],14,FALSE))</f>
        <v>46174</v>
      </c>
      <c r="Q100" s="323">
        <f>IF(Acompanhamento4[[#This Row],[ID]]="","",VLOOKUP(Acompanhamento4[[#This Row],[ID]],Plano[],15,FALSE))</f>
        <v>46204</v>
      </c>
      <c r="R100" s="323">
        <f>IF(Acompanhamento4[[#This Row],[ID]]="","",VLOOKUP(Acompanhamento4[[#This Row],[ID]],Plano[],16,FALSE))</f>
        <v>46205</v>
      </c>
      <c r="S100" s="323">
        <f>IF(Acompanhamento4[[#This Row],[ID]]="","",VLOOKUP(Acompanhamento4[[#This Row],[ID]],Plano[],17,FALSE))</f>
        <v>46283</v>
      </c>
      <c r="T100" s="324">
        <f>IF(Acompanhamento4[[#This Row],[ID]]="","",VLOOKUP(Acompanhamento4[[#This Row],[ID]],Plano[],18,FALSE))</f>
        <v>46375</v>
      </c>
      <c r="U100" s="176">
        <v>46367</v>
      </c>
      <c r="V100" s="149">
        <v>46467</v>
      </c>
      <c r="W100" s="314">
        <v>46559</v>
      </c>
      <c r="X100"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envio]])-TODAY(),Q100-TODAY()),
"finalizada"))</f>
        <v>116</v>
      </c>
      <c r="Y100"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envio]])-TODAY(),S100-TODAY()),
"finalizada"))</f>
        <v>216</v>
      </c>
      <c r="Z100" s="289">
        <f ca="1">IF(Acompanhamento4[[#This Row],[ID]]="","",IF(OR(Acompanhamento4[[#This Row],[Situação]]="prevista",Acompanhamento4[[#This Row],[Situação]]="em andamento"),
IF(Acompanhamento4[[#This Row],[Nova data limite para contratação]]&lt;&gt;"",VALUE(Acompanhamento4[[#This Row],[Nova data limite para contratação]])-TODAY(),T100-TODAY()),
"finalizada"))</f>
        <v>308</v>
      </c>
      <c r="AA10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0" s="286" t="str" cm="1">
        <f t="array" aca="1" ref="AB10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00" s="148"/>
    </row>
    <row r="101" spans="1:29" s="151" customFormat="1" ht="75" hidden="1">
      <c r="A101" s="146">
        <v>23</v>
      </c>
      <c r="B101" s="370" t="s">
        <v>380</v>
      </c>
      <c r="C101" s="148" t="str">
        <f>IF(Acompanhamento4[[#This Row],[ID]]="","",VLOOKUP(Acompanhamento4[[#This Row],[ID]],Plano[],2,FALSE))</f>
        <v>DTI</v>
      </c>
      <c r="D101" s="148" t="str">
        <f>IF(Acompanhamento4[[#This Row],[ID]]="","",VLOOKUP(Acompanhamento4[[#This Row],[ID]],Plano[],3,FALSE))</f>
        <v>Aquisição de microcomputadores de alta perfomance e de uso comum para renovação do parque tecnológico do PJSC.</v>
      </c>
      <c r="E101" s="148" t="str">
        <f>IF(Acompanhamento4[[#This Row],[ID]]="","",VLOOKUP(Acompanhamento4[[#This Row],[ID]],Plano[],7,FALSE))</f>
        <v>Pregão</v>
      </c>
      <c r="F101" s="225" t="s">
        <v>3984</v>
      </c>
      <c r="G101" s="226"/>
      <c r="H101" s="228" t="s">
        <v>3978</v>
      </c>
      <c r="I101" s="174" t="s">
        <v>4045</v>
      </c>
      <c r="J101" s="175"/>
      <c r="K101" s="175" t="s">
        <v>3976</v>
      </c>
      <c r="L101" s="318"/>
      <c r="M101" s="319"/>
      <c r="N101" s="320"/>
      <c r="O101" s="325"/>
      <c r="P101" s="323">
        <f>IF(Acompanhamento4[[#This Row],[ID]]="","",VLOOKUP(Acompanhamento4[[#This Row],[ID]],Plano[],14,FALSE))</f>
        <v>46174</v>
      </c>
      <c r="Q101" s="323">
        <f>IF(Acompanhamento4[[#This Row],[ID]]="","",VLOOKUP(Acompanhamento4[[#This Row],[ID]],Plano[],15,FALSE))</f>
        <v>46227</v>
      </c>
      <c r="R101" s="323">
        <f>IF(Acompanhamento4[[#This Row],[ID]]="","",VLOOKUP(Acompanhamento4[[#This Row],[ID]],Plano[],16,FALSE))</f>
        <v>46230</v>
      </c>
      <c r="S101" s="323">
        <f>IF(Acompanhamento4[[#This Row],[ID]]="","",VLOOKUP(Acompanhamento4[[#This Row],[ID]],Plano[],17,FALSE))</f>
        <v>46269</v>
      </c>
      <c r="T101" s="324">
        <f>IF(Acompanhamento4[[#This Row],[ID]]="","",VLOOKUP(Acompanhamento4[[#This Row],[ID]],Plano[],18,FALSE))</f>
        <v>46360</v>
      </c>
      <c r="U101" s="176"/>
      <c r="V101" s="149"/>
      <c r="W101" s="314"/>
      <c r="X101"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envio]])-TODAY(),Q101-TODAY()),
"finalizada"))</f>
        <v>-24</v>
      </c>
      <c r="Y101"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envio]])-TODAY(),S101-TODAY()),
"finalizada"))</f>
        <v>18</v>
      </c>
      <c r="Z101" s="289">
        <f ca="1">IF(Acompanhamento4[[#This Row],[ID]]="","",IF(OR(Acompanhamento4[[#This Row],[Situação]]="prevista",Acompanhamento4[[#This Row],[Situação]]="em andamento"),
IF(Acompanhamento4[[#This Row],[Nova data limite para contratação]]&lt;&gt;"",VALUE(Acompanhamento4[[#This Row],[Nova data limite para contratação]])-TODAY(),T101-TODAY()),
"finalizada"))</f>
        <v>109</v>
      </c>
      <c r="AA10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1" s="286" t="str" cm="1">
        <f t="array" aca="1" ref="AB10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01" s="148"/>
    </row>
    <row r="102" spans="1:29" s="151" customFormat="1" ht="45" hidden="1">
      <c r="A102" s="150">
        <v>24</v>
      </c>
      <c r="B102" s="370" t="s">
        <v>384</v>
      </c>
      <c r="C102" s="148" t="str">
        <f>IF(Acompanhamento4[[#This Row],[ID]]="","",VLOOKUP(Acompanhamento4[[#This Row],[ID]],Plano[],2,FALSE))</f>
        <v>DTI</v>
      </c>
      <c r="D102" s="148" t="str">
        <f>IF(Acompanhamento4[[#This Row],[ID]]="","",VLOOKUP(Acompanhamento4[[#This Row],[ID]],Plano[],3,FALSE))</f>
        <v>Aquisição de STI para captação de áudio e vídeo nas salas de Depoimento Especial</v>
      </c>
      <c r="E102" s="148" t="str">
        <f>IF(Acompanhamento4[[#This Row],[ID]]="","",VLOOKUP(Acompanhamento4[[#This Row],[ID]],Plano[],7,FALSE))</f>
        <v>Pregão</v>
      </c>
      <c r="F102" s="225" t="s">
        <v>3973</v>
      </c>
      <c r="G102" s="226"/>
      <c r="H102" s="227" t="s">
        <v>3963</v>
      </c>
      <c r="I102" s="174" t="s">
        <v>4046</v>
      </c>
      <c r="J102" s="175"/>
      <c r="K102" s="175" t="s">
        <v>3976</v>
      </c>
      <c r="L102" s="318">
        <v>46126</v>
      </c>
      <c r="M102" s="319"/>
      <c r="N102" s="320"/>
      <c r="O102" s="325"/>
      <c r="P102" s="323">
        <f>IF(Acompanhamento4[[#This Row],[ID]]="","",VLOOKUP(Acompanhamento4[[#This Row],[ID]],Plano[],14,FALSE))</f>
        <v>46062</v>
      </c>
      <c r="Q102" s="323">
        <f>IF(Acompanhamento4[[#This Row],[ID]]="","",VLOOKUP(Acompanhamento4[[#This Row],[ID]],Plano[],15,FALSE))</f>
        <v>46101</v>
      </c>
      <c r="R102" s="323">
        <f>IF(Acompanhamento4[[#This Row],[ID]]="","",VLOOKUP(Acompanhamento4[[#This Row],[ID]],Plano[],16,FALSE))</f>
        <v>46105</v>
      </c>
      <c r="S102" s="323">
        <f>IF(Acompanhamento4[[#This Row],[ID]]="","",VLOOKUP(Acompanhamento4[[#This Row],[ID]],Plano[],17,FALSE))</f>
        <v>46142</v>
      </c>
      <c r="T102" s="324">
        <f>IF(Acompanhamento4[[#This Row],[ID]]="","",VLOOKUP(Acompanhamento4[[#This Row],[ID]],Plano[],18,FALSE))</f>
        <v>46234</v>
      </c>
      <c r="U102" s="176">
        <v>46136</v>
      </c>
      <c r="V102" s="149">
        <v>46280</v>
      </c>
      <c r="W102" s="314">
        <v>46373</v>
      </c>
      <c r="X10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envio]])-TODAY(),Q102-TODAY()),
"finalizada"))</f>
        <v>finalizada</v>
      </c>
      <c r="Y102"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envio]])-TODAY(),S102-TODAY()),
"finalizada"))</f>
        <v>29</v>
      </c>
      <c r="Z102" s="289">
        <f ca="1">IF(Acompanhamento4[[#This Row],[ID]]="","",IF(OR(Acompanhamento4[[#This Row],[Situação]]="prevista",Acompanhamento4[[#This Row],[Situação]]="em andamento"),
IF(Acompanhamento4[[#This Row],[Nova data limite para contratação]]&lt;&gt;"",VALUE(Acompanhamento4[[#This Row],[Nova data limite para contratação]])-TODAY(),T102-TODAY()),
"finalizada"))</f>
        <v>122</v>
      </c>
      <c r="AA10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2" s="286" t="str" cm="1">
        <f t="array" aca="1" ref="AB10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30 dias</v>
      </c>
      <c r="AC102" s="148"/>
    </row>
    <row r="103" spans="1:29" s="151" customFormat="1" ht="60" hidden="1">
      <c r="A103" s="146">
        <v>25</v>
      </c>
      <c r="B103" s="370" t="s">
        <v>387</v>
      </c>
      <c r="C103" s="148" t="str">
        <f>IF(Acompanhamento4[[#This Row],[ID]]="","",VLOOKUP(Acompanhamento4[[#This Row],[ID]],Plano[],2,FALSE))</f>
        <v>DTI</v>
      </c>
      <c r="D103" s="148" t="str">
        <f>IF(Acompanhamento4[[#This Row],[ID]]="","",VLOOKUP(Acompanhamento4[[#This Row],[ID]],Plano[],3,FALSE))</f>
        <v>Aquisição de STI para videoconferência com apenados do sistema prisional e realização de audiências de custódia</v>
      </c>
      <c r="E103" s="148" t="str">
        <f>IF(Acompanhamento4[[#This Row],[ID]]="","",VLOOKUP(Acompanhamento4[[#This Row],[ID]],Plano[],7,FALSE))</f>
        <v>Pregão</v>
      </c>
      <c r="F103" s="225" t="s">
        <v>3973</v>
      </c>
      <c r="G103" s="226"/>
      <c r="H103" s="227" t="s">
        <v>3963</v>
      </c>
      <c r="I103" s="174"/>
      <c r="J103" s="175"/>
      <c r="K103" s="175" t="s">
        <v>3964</v>
      </c>
      <c r="L103" s="318"/>
      <c r="M103" s="319"/>
      <c r="N103" s="320"/>
      <c r="O103" s="325"/>
      <c r="P103" s="323">
        <f>IF(Acompanhamento4[[#This Row],[ID]]="","",VLOOKUP(Acompanhamento4[[#This Row],[ID]],Plano[],14,FALSE))</f>
        <v>46174</v>
      </c>
      <c r="Q103" s="323">
        <f>IF(Acompanhamento4[[#This Row],[ID]]="","",VLOOKUP(Acompanhamento4[[#This Row],[ID]],Plano[],15,FALSE))</f>
        <v>46227</v>
      </c>
      <c r="R103" s="323">
        <f>IF(Acompanhamento4[[#This Row],[ID]]="","",VLOOKUP(Acompanhamento4[[#This Row],[ID]],Plano[],16,FALSE))</f>
        <v>46230</v>
      </c>
      <c r="S103" s="323">
        <f>IF(Acompanhamento4[[#This Row],[ID]]="","",VLOOKUP(Acompanhamento4[[#This Row],[ID]],Plano[],17,FALSE))</f>
        <v>46269</v>
      </c>
      <c r="T103" s="324">
        <f>IF(Acompanhamento4[[#This Row],[ID]]="","",VLOOKUP(Acompanhamento4[[#This Row],[ID]],Plano[],18,FALSE))</f>
        <v>46360</v>
      </c>
      <c r="U103" s="176">
        <v>46262</v>
      </c>
      <c r="V103" s="149">
        <v>46282</v>
      </c>
      <c r="W103" s="314">
        <v>46373</v>
      </c>
      <c r="X103"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envio]])-TODAY(),Q103-TODAY()),
"finalizada"))</f>
        <v>11</v>
      </c>
      <c r="Y10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envio]])-TODAY(),S103-TODAY()),
"finalizada"))</f>
        <v>31</v>
      </c>
      <c r="Z103" s="289">
        <f ca="1">IF(Acompanhamento4[[#This Row],[ID]]="","",IF(OR(Acompanhamento4[[#This Row],[Situação]]="prevista",Acompanhamento4[[#This Row],[Situação]]="em andamento"),
IF(Acompanhamento4[[#This Row],[Nova data limite para contratação]]&lt;&gt;"",VALUE(Acompanhamento4[[#This Row],[Nova data limite para contratação]])-TODAY(),T103-TODAY()),
"finalizada"))</f>
        <v>122</v>
      </c>
      <c r="AA10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3" s="286" t="str" cm="1">
        <f t="array" aca="1" ref="AB10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103" s="148"/>
    </row>
    <row r="104" spans="1:29" s="151" customFormat="1" ht="105" hidden="1">
      <c r="A104" s="150">
        <v>26</v>
      </c>
      <c r="B104" s="370" t="s">
        <v>390</v>
      </c>
      <c r="C104" s="148" t="str">
        <f>IF(Acompanhamento4[[#This Row],[ID]]="","",VLOOKUP(Acompanhamento4[[#This Row],[ID]],Plano[],2,FALSE))</f>
        <v>DTI</v>
      </c>
      <c r="D104" s="148" t="str">
        <f>IF(Acompanhamento4[[#This Row],[ID]]="","",VLOOKUP(Acompanhamento4[[#This Row],[ID]],Plano[],3,FALSE))</f>
        <v>Aquisição de computadores portáteis (tanto de uso comum quanto de alta performance), para renovação do parque tecnológico do PJSC e atendimento de áreas específicas do TJSC</v>
      </c>
      <c r="E104" s="148" t="str">
        <f>IF(Acompanhamento4[[#This Row],[ID]]="","",VLOOKUP(Acompanhamento4[[#This Row],[ID]],Plano[],7,FALSE))</f>
        <v>Pregão</v>
      </c>
      <c r="F104" s="225" t="s">
        <v>3983</v>
      </c>
      <c r="G104" s="226"/>
      <c r="H104" s="228" t="s">
        <v>3984</v>
      </c>
      <c r="I104" s="174"/>
      <c r="J104" s="175"/>
      <c r="K104" s="175" t="s">
        <v>3981</v>
      </c>
      <c r="L104" s="318"/>
      <c r="M104" s="319"/>
      <c r="N104" s="320"/>
      <c r="O104" s="325"/>
      <c r="P104" s="323">
        <f>IF(Acompanhamento4[[#This Row],[ID]]="","",VLOOKUP(Acompanhamento4[[#This Row],[ID]],Plano[],14,FALSE))</f>
        <v>46062</v>
      </c>
      <c r="Q104" s="323">
        <f>IF(Acompanhamento4[[#This Row],[ID]]="","",VLOOKUP(Acompanhamento4[[#This Row],[ID]],Plano[],15,FALSE))</f>
        <v>46101</v>
      </c>
      <c r="R104" s="323">
        <f>IF(Acompanhamento4[[#This Row],[ID]]="","",VLOOKUP(Acompanhamento4[[#This Row],[ID]],Plano[],16,FALSE))</f>
        <v>46105</v>
      </c>
      <c r="S104" s="323">
        <f>IF(Acompanhamento4[[#This Row],[ID]]="","",VLOOKUP(Acompanhamento4[[#This Row],[ID]],Plano[],17,FALSE))</f>
        <v>46142</v>
      </c>
      <c r="T104" s="324">
        <f>IF(Acompanhamento4[[#This Row],[ID]]="","",VLOOKUP(Acompanhamento4[[#This Row],[ID]],Plano[],18,FALSE))</f>
        <v>46234</v>
      </c>
      <c r="U104" s="176"/>
      <c r="V104" s="149"/>
      <c r="W104" s="314"/>
      <c r="X10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envio]])-TODAY(),Q104-TODAY()),
"finalizada"))</f>
        <v>finalizada</v>
      </c>
      <c r="Y10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envio]])-TODAY(),S104-TODAY()),
"finalizada"))</f>
        <v>finalizada</v>
      </c>
      <c r="Z104" s="289" t="str">
        <f ca="1">IF(Acompanhamento4[[#This Row],[ID]]="","",IF(OR(Acompanhamento4[[#This Row],[Situação]]="prevista",Acompanhamento4[[#This Row],[Situação]]="em andamento"),
IF(Acompanhamento4[[#This Row],[Nova data limite para contratação]]&lt;&gt;"",VALUE(Acompanhamento4[[#This Row],[Nova data limite para contratação]])-TODAY(),T104-TODAY()),
"finalizada"))</f>
        <v>finalizada</v>
      </c>
      <c r="AA10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04" s="286" t="str" cm="1">
        <f t="array" aca="1" ref="AB10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104" s="148"/>
    </row>
    <row r="105" spans="1:29" s="151" customFormat="1" ht="45" hidden="1">
      <c r="A105" s="146">
        <v>27</v>
      </c>
      <c r="B105" s="370" t="s">
        <v>394</v>
      </c>
      <c r="C105" s="148" t="str">
        <f>IF(Acompanhamento4[[#This Row],[ID]]="","",VLOOKUP(Acompanhamento4[[#This Row],[ID]],Plano[],2,FALSE))</f>
        <v>DTI</v>
      </c>
      <c r="D105" s="148" t="str">
        <f>IF(Acompanhamento4[[#This Row],[ID]]="","",VLOOKUP(Acompanhamento4[[#This Row],[ID]],Plano[],3,FALSE))</f>
        <v>Renovação das licenças do software OMNISSA Horizon Standard</v>
      </c>
      <c r="E105" s="148" t="str">
        <f>IF(Acompanhamento4[[#This Row],[ID]]="","",VLOOKUP(Acompanhamento4[[#This Row],[ID]],Plano[],7,FALSE))</f>
        <v>Pregão</v>
      </c>
      <c r="F105" s="225" t="s">
        <v>3980</v>
      </c>
      <c r="G105" s="226"/>
      <c r="H105" s="227" t="s">
        <v>3963</v>
      </c>
      <c r="I105" s="174"/>
      <c r="J105" s="175"/>
      <c r="K105" s="175" t="s">
        <v>3964</v>
      </c>
      <c r="L105" s="318"/>
      <c r="M105" s="319"/>
      <c r="N105" s="320"/>
      <c r="O105" s="325"/>
      <c r="P105" s="323">
        <f>IF(Acompanhamento4[[#This Row],[ID]]="","",VLOOKUP(Acompanhamento4[[#This Row],[ID]],Plano[],14,FALSE))</f>
        <v>46310</v>
      </c>
      <c r="Q105" s="323">
        <f>IF(Acompanhamento4[[#This Row],[ID]]="","",VLOOKUP(Acompanhamento4[[#This Row],[ID]],Plano[],15,FALSE))</f>
        <v>46375</v>
      </c>
      <c r="R105" s="323">
        <f>IF(Acompanhamento4[[#This Row],[ID]]="","",VLOOKUP(Acompanhamento4[[#This Row],[ID]],Plano[],16,FALSE))</f>
        <v>46394</v>
      </c>
      <c r="S105" s="323">
        <f>IF(Acompanhamento4[[#This Row],[ID]]="","",VLOOKUP(Acompanhamento4[[#This Row],[ID]],Plano[],17,FALSE))</f>
        <v>46522</v>
      </c>
      <c r="T105" s="324">
        <f>IF(Acompanhamento4[[#This Row],[ID]]="","",VLOOKUP(Acompanhamento4[[#This Row],[ID]],Plano[],18,FALSE))</f>
        <v>46614</v>
      </c>
      <c r="U105" s="176"/>
      <c r="V105" s="149"/>
      <c r="W105" s="314"/>
      <c r="X105"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envio]])-TODAY(),Q105-TODAY()),
"finalizada"))</f>
        <v>124</v>
      </c>
      <c r="Y105"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envio]])-TODAY(),S105-TODAY()),
"finalizada"))</f>
        <v>271</v>
      </c>
      <c r="Z105" s="289">
        <f ca="1">IF(Acompanhamento4[[#This Row],[ID]]="","",IF(OR(Acompanhamento4[[#This Row],[Situação]]="prevista",Acompanhamento4[[#This Row],[Situação]]="em andamento"),
IF(Acompanhamento4[[#This Row],[Nova data limite para contratação]]&lt;&gt;"",VALUE(Acompanhamento4[[#This Row],[Nova data limite para contratação]])-TODAY(),T105-TODAY()),
"finalizada"))</f>
        <v>363</v>
      </c>
      <c r="AA10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5" s="286" t="str" cm="1">
        <f t="array" aca="1" ref="AB10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05" s="148"/>
    </row>
    <row r="106" spans="1:29" s="151" customFormat="1" ht="45" hidden="1">
      <c r="A106" s="150">
        <v>28</v>
      </c>
      <c r="B106" s="370" t="s">
        <v>398</v>
      </c>
      <c r="C106" s="148" t="str">
        <f>IF(Acompanhamento4[[#This Row],[ID]]="","",VLOOKUP(Acompanhamento4[[#This Row],[ID]],Plano[],2,FALSE))</f>
        <v>DTI</v>
      </c>
      <c r="D106" s="148" t="str">
        <f>IF(Acompanhamento4[[#This Row],[ID]]="","",VLOOKUP(Acompanhamento4[[#This Row],[ID]],Plano[],3,FALSE))</f>
        <v>Aquisição de infraestrutura para armazenamento seguro de documentos - eproc</v>
      </c>
      <c r="E106" s="148" t="str">
        <f>IF(Acompanhamento4[[#This Row],[ID]]="","",VLOOKUP(Acompanhamento4[[#This Row],[ID]],Plano[],7,FALSE))</f>
        <v>Pregão</v>
      </c>
      <c r="F106" s="225" t="s">
        <v>3978</v>
      </c>
      <c r="G106" s="226"/>
      <c r="H106" s="227" t="s">
        <v>3963</v>
      </c>
      <c r="I106" s="174" t="s">
        <v>4047</v>
      </c>
      <c r="J106" s="175"/>
      <c r="K106" s="175" t="s">
        <v>3976</v>
      </c>
      <c r="L106" s="318"/>
      <c r="M106" s="319"/>
      <c r="N106" s="320"/>
      <c r="O106" s="325"/>
      <c r="P106" s="323">
        <f>IF(Acompanhamento4[[#This Row],[ID]]="","",VLOOKUP(Acompanhamento4[[#This Row],[ID]],Plano[],14,FALSE))</f>
        <v>46029</v>
      </c>
      <c r="Q106" s="323">
        <f>IF(Acompanhamento4[[#This Row],[ID]]="","",VLOOKUP(Acompanhamento4[[#This Row],[ID]],Plano[],15,FALSE))</f>
        <v>46111</v>
      </c>
      <c r="R106" s="323">
        <f>IF(Acompanhamento4[[#This Row],[ID]]="","",VLOOKUP(Acompanhamento4[[#This Row],[ID]],Plano[],16,FALSE))</f>
        <v>46113</v>
      </c>
      <c r="S106" s="323">
        <f>IF(Acompanhamento4[[#This Row],[ID]]="","",VLOOKUP(Acompanhamento4[[#This Row],[ID]],Plano[],17,FALSE))</f>
        <v>46172</v>
      </c>
      <c r="T106" s="324">
        <f>IF(Acompanhamento4[[#This Row],[ID]]="","",VLOOKUP(Acompanhamento4[[#This Row],[ID]],Plano[],18,FALSE))</f>
        <v>46264</v>
      </c>
      <c r="U106" s="176">
        <v>46269</v>
      </c>
      <c r="V106" s="149">
        <v>46325</v>
      </c>
      <c r="W106" s="314">
        <v>46444</v>
      </c>
      <c r="X106"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envio]])-TODAY(),Q106-TODAY()),
"finalizada"))</f>
        <v>18</v>
      </c>
      <c r="Y106"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envio]])-TODAY(),S106-TODAY()),
"finalizada"))</f>
        <v>74</v>
      </c>
      <c r="Z106" s="289">
        <f ca="1">IF(Acompanhamento4[[#This Row],[ID]]="","",IF(OR(Acompanhamento4[[#This Row],[Situação]]="prevista",Acompanhamento4[[#This Row],[Situação]]="em andamento"),
IF(Acompanhamento4[[#This Row],[Nova data limite para contratação]]&lt;&gt;"",VALUE(Acompanhamento4[[#This Row],[Nova data limite para contratação]])-TODAY(),T106-TODAY()),
"finalizada"))</f>
        <v>193</v>
      </c>
      <c r="AA10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6" s="286" t="str" cm="1">
        <f t="array" aca="1" ref="AB10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30 dias</v>
      </c>
      <c r="AC106" s="148"/>
    </row>
    <row r="107" spans="1:29" s="151" customFormat="1" ht="60" hidden="1">
      <c r="A107" s="146">
        <v>29</v>
      </c>
      <c r="B107" s="370" t="s">
        <v>402</v>
      </c>
      <c r="C107" s="148" t="str">
        <f>IF(Acompanhamento4[[#This Row],[ID]]="","",VLOOKUP(Acompanhamento4[[#This Row],[ID]],Plano[],2,FALSE))</f>
        <v>DTI</v>
      </c>
      <c r="D107" s="148" t="str">
        <f>IF(Acompanhamento4[[#This Row],[ID]]="","",VLOOKUP(Acompanhamento4[[#This Row],[ID]],Plano[],3,FALSE))</f>
        <v>Contratação de ferramenta de inteligência para varredura de fontes abertas e redes sociais - SNAP Crimewall</v>
      </c>
      <c r="E107" s="148" t="str">
        <f>IF(Acompanhamento4[[#This Row],[ID]]="","",VLOOKUP(Acompanhamento4[[#This Row],[ID]],Plano[],7,FALSE))</f>
        <v>Inexigibilidade</v>
      </c>
      <c r="F107" s="225" t="s">
        <v>3996</v>
      </c>
      <c r="G107" s="226"/>
      <c r="H107" s="228" t="s">
        <v>3977</v>
      </c>
      <c r="I107" s="174"/>
      <c r="J107" s="175"/>
      <c r="K107" s="175" t="s">
        <v>3964</v>
      </c>
      <c r="L107" s="318"/>
      <c r="M107" s="319"/>
      <c r="N107" s="320"/>
      <c r="O107" s="325"/>
      <c r="P107" s="323">
        <f>IF(Acompanhamento4[[#This Row],[ID]]="","",VLOOKUP(Acompanhamento4[[#This Row],[ID]],Plano[],14,FALSE))</f>
        <v>46029</v>
      </c>
      <c r="Q107" s="323">
        <f>IF(Acompanhamento4[[#This Row],[ID]]="","",VLOOKUP(Acompanhamento4[[#This Row],[ID]],Plano[],15,FALSE))</f>
        <v>46101</v>
      </c>
      <c r="R107" s="323">
        <f>IF(Acompanhamento4[[#This Row],[ID]]="","",VLOOKUP(Acompanhamento4[[#This Row],[ID]],Plano[],16,FALSE))</f>
        <v>46104</v>
      </c>
      <c r="S107" s="323">
        <f>IF(Acompanhamento4[[#This Row],[ID]]="","",VLOOKUP(Acompanhamento4[[#This Row],[ID]],Plano[],17,FALSE))</f>
        <v>46125</v>
      </c>
      <c r="T107" s="324">
        <f>IF(Acompanhamento4[[#This Row],[ID]]="","",VLOOKUP(Acompanhamento4[[#This Row],[ID]],Plano[],18,FALSE))</f>
        <v>46188</v>
      </c>
      <c r="U107" s="176">
        <v>46132</v>
      </c>
      <c r="V107" s="149">
        <v>46155</v>
      </c>
      <c r="W107" s="314">
        <v>46218</v>
      </c>
      <c r="X107"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envio]])-TODAY(),Q107-TODAY()),
"finalizada"))</f>
        <v>-119</v>
      </c>
      <c r="Y107"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envio]])-TODAY(),S107-TODAY()),
"finalizada"))</f>
        <v>-96</v>
      </c>
      <c r="Z107" s="289">
        <f ca="1">IF(Acompanhamento4[[#This Row],[ID]]="","",IF(OR(Acompanhamento4[[#This Row],[Situação]]="prevista",Acompanhamento4[[#This Row],[Situação]]="em andamento"),
IF(Acompanhamento4[[#This Row],[Nova data limite para contratação]]&lt;&gt;"",VALUE(Acompanhamento4[[#This Row],[Nova data limite para contratação]])-TODAY(),T107-TODAY()),
"finalizada"))</f>
        <v>-33</v>
      </c>
      <c r="AA10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7" s="286" t="str" cm="1">
        <f t="array" aca="1" ref="AB10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07" s="148"/>
    </row>
    <row r="108" spans="1:29" s="151" customFormat="1" ht="45" hidden="1">
      <c r="A108" s="150">
        <v>30</v>
      </c>
      <c r="B108" s="370" t="s">
        <v>406</v>
      </c>
      <c r="C108" s="148" t="str">
        <f>IF(Acompanhamento4[[#This Row],[ID]]="","",VLOOKUP(Acompanhamento4[[#This Row],[ID]],Plano[],2,FALSE))</f>
        <v>DTI</v>
      </c>
      <c r="D108" s="148" t="str">
        <f>IF(Acompanhamento4[[#This Row],[ID]]="","",VLOOKUP(Acompanhamento4[[#This Row],[ID]],Plano[],3,FALSE))</f>
        <v>Contratação de serviços de internet móvel para veículos oficiais</v>
      </c>
      <c r="E108" s="148" t="str">
        <f>IF(Acompanhamento4[[#This Row],[ID]]="","",VLOOKUP(Acompanhamento4[[#This Row],[ID]],Plano[],7,FALSE))</f>
        <v>Pregão</v>
      </c>
      <c r="F108" s="225" t="s">
        <v>3977</v>
      </c>
      <c r="G108" s="226"/>
      <c r="H108" s="228" t="s">
        <v>3980</v>
      </c>
      <c r="I108" s="174" t="s">
        <v>4048</v>
      </c>
      <c r="J108" s="175"/>
      <c r="K108" s="175" t="s">
        <v>3976</v>
      </c>
      <c r="L108" s="318"/>
      <c r="M108" s="319"/>
      <c r="N108" s="320"/>
      <c r="O108" s="325"/>
      <c r="P108" s="323">
        <f>IF(Acompanhamento4[[#This Row],[ID]]="","",VLOOKUP(Acompanhamento4[[#This Row],[ID]],Plano[],14,FALSE))</f>
        <v>46146</v>
      </c>
      <c r="Q108" s="323">
        <f>IF(Acompanhamento4[[#This Row],[ID]]="","",VLOOKUP(Acompanhamento4[[#This Row],[ID]],Plano[],15,FALSE))</f>
        <v>46203</v>
      </c>
      <c r="R108" s="323">
        <f>IF(Acompanhamento4[[#This Row],[ID]]="","",VLOOKUP(Acompanhamento4[[#This Row],[ID]],Plano[],16,FALSE))</f>
        <v>46204</v>
      </c>
      <c r="S108" s="323">
        <f>IF(Acompanhamento4[[#This Row],[ID]]="","",VLOOKUP(Acompanhamento4[[#This Row],[ID]],Plano[],17,FALSE))</f>
        <v>46283</v>
      </c>
      <c r="T108" s="324">
        <f>IF(Acompanhamento4[[#This Row],[ID]]="","",VLOOKUP(Acompanhamento4[[#This Row],[ID]],Plano[],18,FALSE))</f>
        <v>46375</v>
      </c>
      <c r="U108" s="176">
        <v>46283</v>
      </c>
      <c r="V108" s="149">
        <v>46349</v>
      </c>
      <c r="W108" s="314">
        <v>46465</v>
      </c>
      <c r="X108"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envio]])-TODAY(),Q108-TODAY()),
"finalizada"))</f>
        <v>32</v>
      </c>
      <c r="Y108"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envio]])-TODAY(),S108-TODAY()),
"finalizada"))</f>
        <v>98</v>
      </c>
      <c r="Z108" s="289">
        <f ca="1">IF(Acompanhamento4[[#This Row],[ID]]="","",IF(OR(Acompanhamento4[[#This Row],[Situação]]="prevista",Acompanhamento4[[#This Row],[Situação]]="em andamento"),
IF(Acompanhamento4[[#This Row],[Nova data limite para contratação]]&lt;&gt;"",VALUE(Acompanhamento4[[#This Row],[Nova data limite para contratação]])-TODAY(),T108-TODAY()),
"finalizada"))</f>
        <v>214</v>
      </c>
      <c r="AA10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8" s="286" t="str" cm="1">
        <f t="array" aca="1" ref="AB10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08" s="148"/>
    </row>
    <row r="109" spans="1:29" s="151" customFormat="1" ht="60" hidden="1">
      <c r="A109" s="146">
        <v>31</v>
      </c>
      <c r="B109" s="370" t="s">
        <v>410</v>
      </c>
      <c r="C109" s="148" t="str">
        <f>IF(Acompanhamento4[[#This Row],[ID]]="","",VLOOKUP(Acompanhamento4[[#This Row],[ID]],Plano[],2,FALSE))</f>
        <v>DTI</v>
      </c>
      <c r="D109" s="148" t="str">
        <f>IF(Acompanhamento4[[#This Row],[ID]]="","",VLOOKUP(Acompanhamento4[[#This Row],[ID]],Plano[],3,FALSE))</f>
        <v xml:space="preserve">Aquisição de tonners e cartuchos para impressoras diversas do PJSC
</v>
      </c>
      <c r="E109" s="148" t="str">
        <f>IF(Acompanhamento4[[#This Row],[ID]]="","",VLOOKUP(Acompanhamento4[[#This Row],[ID]],Plano[],7,FALSE))</f>
        <v>Pregão</v>
      </c>
      <c r="F109" s="225" t="s">
        <v>3983</v>
      </c>
      <c r="G109" s="226"/>
      <c r="H109" s="227" t="s">
        <v>3963</v>
      </c>
      <c r="I109" s="174"/>
      <c r="J109" s="175"/>
      <c r="K109" s="175" t="s">
        <v>3964</v>
      </c>
      <c r="L109" s="318"/>
      <c r="M109" s="319"/>
      <c r="N109" s="320"/>
      <c r="O109" s="325"/>
      <c r="P109" s="323">
        <f>IF(Acompanhamento4[[#This Row],[ID]]="","",VLOOKUP(Acompanhamento4[[#This Row],[ID]],Plano[],14,FALSE))</f>
        <v>46266</v>
      </c>
      <c r="Q109" s="323">
        <f>IF(Acompanhamento4[[#This Row],[ID]]="","",VLOOKUP(Acompanhamento4[[#This Row],[ID]],Plano[],15,FALSE))</f>
        <v>46335</v>
      </c>
      <c r="R109" s="323">
        <f>IF(Acompanhamento4[[#This Row],[ID]]="","",VLOOKUP(Acompanhamento4[[#This Row],[ID]],Plano[],16,FALSE))</f>
        <v>46336</v>
      </c>
      <c r="S109" s="323">
        <f>IF(Acompanhamento4[[#This Row],[ID]]="","",VLOOKUP(Acompanhamento4[[#This Row],[ID]],Plano[],17,FALSE))</f>
        <v>46447</v>
      </c>
      <c r="T109" s="324">
        <f>IF(Acompanhamento4[[#This Row],[ID]]="","",VLOOKUP(Acompanhamento4[[#This Row],[ID]],Plano[],18,FALSE))</f>
        <v>46568</v>
      </c>
      <c r="U109" s="176"/>
      <c r="V109" s="149"/>
      <c r="W109" s="314"/>
      <c r="X109"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envio]])-TODAY(),Q109-TODAY()),
"finalizada"))</f>
        <v>84</v>
      </c>
      <c r="Y109"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envio]])-TODAY(),S109-TODAY()),
"finalizada"))</f>
        <v>196</v>
      </c>
      <c r="Z109" s="289">
        <f ca="1">IF(Acompanhamento4[[#This Row],[ID]]="","",IF(OR(Acompanhamento4[[#This Row],[Situação]]="prevista",Acompanhamento4[[#This Row],[Situação]]="em andamento"),
IF(Acompanhamento4[[#This Row],[Nova data limite para contratação]]&lt;&gt;"",VALUE(Acompanhamento4[[#This Row],[Nova data limite para contratação]])-TODAY(),T109-TODAY()),
"finalizada"))</f>
        <v>317</v>
      </c>
      <c r="AA10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09" s="286" t="str" cm="1">
        <f t="array" aca="1" ref="AB10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09" s="148"/>
    </row>
    <row r="110" spans="1:29" s="151" customFormat="1" ht="270" hidden="1">
      <c r="A110" s="146">
        <v>109</v>
      </c>
      <c r="B110" s="370" t="s">
        <v>414</v>
      </c>
      <c r="C110" s="148" t="str">
        <f>IF(Acompanhamento4[[#This Row],[ID]]="","",VLOOKUP(Acompanhamento4[[#This Row],[ID]],Plano[],2,FALSE))</f>
        <v>NCI</v>
      </c>
      <c r="D110" s="148" t="str">
        <f>IF(Acompanhamento4[[#This Row],[ID]]="","",VLOOKUP(Acompanhamento4[[#This Row],[ID]],Plano[],3,FALSE))</f>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E110" s="148" t="str">
        <f>IF(Acompanhamento4[[#This Row],[ID]]="","",VLOOKUP(Acompanhamento4[[#This Row],[ID]],Plano[],7,FALSE))</f>
        <v>Pregão</v>
      </c>
      <c r="F110" s="225" t="s">
        <v>3984</v>
      </c>
      <c r="G110" s="226"/>
      <c r="H110" s="228" t="s">
        <v>3978</v>
      </c>
      <c r="I110" s="174"/>
      <c r="J110" s="175"/>
      <c r="K110" s="175" t="s">
        <v>3964</v>
      </c>
      <c r="L110" s="318"/>
      <c r="M110" s="319"/>
      <c r="N110" s="320"/>
      <c r="O110" s="325"/>
      <c r="P110" s="323">
        <f>IF(Acompanhamento4[[#This Row],[ID]]="","",VLOOKUP(Acompanhamento4[[#This Row],[ID]],Plano[],14,FALSE))</f>
        <v>46029</v>
      </c>
      <c r="Q110" s="323">
        <f>IF(Acompanhamento4[[#This Row],[ID]]="","",VLOOKUP(Acompanhamento4[[#This Row],[ID]],Plano[],15,FALSE))</f>
        <v>46090</v>
      </c>
      <c r="R110" s="323">
        <f>IF(Acompanhamento4[[#This Row],[ID]]="","",VLOOKUP(Acompanhamento4[[#This Row],[ID]],Plano[],16,FALSE))</f>
        <v>46091</v>
      </c>
      <c r="S110" s="323">
        <f>IF(Acompanhamento4[[#This Row],[ID]]="","",VLOOKUP(Acompanhamento4[[#This Row],[ID]],Plano[],17,FALSE))</f>
        <v>46153</v>
      </c>
      <c r="T110" s="324">
        <f>IF(Acompanhamento4[[#This Row],[ID]]="","",VLOOKUP(Acompanhamento4[[#This Row],[ID]],Plano[],18,FALSE))</f>
        <v>46244</v>
      </c>
      <c r="U110" s="176"/>
      <c r="V110" s="149"/>
      <c r="W110" s="314"/>
      <c r="X110"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envio]])-TODAY(),Q110-TODAY()),
"finalizada"))</f>
        <v>-161</v>
      </c>
      <c r="Y110"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envio]])-TODAY(),S110-TODAY()),
"finalizada"))</f>
        <v>-98</v>
      </c>
      <c r="Z110" s="289">
        <f ca="1">IF(Acompanhamento4[[#This Row],[ID]]="","",IF(OR(Acompanhamento4[[#This Row],[Situação]]="prevista",Acompanhamento4[[#This Row],[Situação]]="em andamento"),
IF(Acompanhamento4[[#This Row],[Nova data limite para contratação]]&lt;&gt;"",VALUE(Acompanhamento4[[#This Row],[Nova data limite para contratação]])-TODAY(),T110-TODAY()),
"finalizada"))</f>
        <v>-7</v>
      </c>
      <c r="AA11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10" s="286" t="str" cm="1">
        <f t="array" aca="1" ref="AB11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10" s="148"/>
    </row>
    <row r="111" spans="1:29" s="151" customFormat="1" ht="30" hidden="1">
      <c r="A111" s="146">
        <v>89</v>
      </c>
      <c r="B111" s="370" t="s">
        <v>423</v>
      </c>
      <c r="C111" s="148" t="str">
        <f>IF(Acompanhamento4[[#This Row],[ID]]="","",VLOOKUP(Acompanhamento4[[#This Row],[ID]],Plano[],2,FALSE))</f>
        <v>NIS</v>
      </c>
      <c r="D111" s="148" t="str">
        <f>IF(Acompanhamento4[[#This Row],[ID]]="","",VLOOKUP(Acompanhamento4[[#This Row],[ID]],Plano[],3,FALSE))</f>
        <v>Aquisição de rádios comunicadores digitais - NIS</v>
      </c>
      <c r="E111" s="148" t="str">
        <f>IF(Acompanhamento4[[#This Row],[ID]]="","",VLOOKUP(Acompanhamento4[[#This Row],[ID]],Plano[],7,FALSE))</f>
        <v>Pregão</v>
      </c>
      <c r="F111" s="225" t="s">
        <v>3973</v>
      </c>
      <c r="G111" s="226"/>
      <c r="H111" s="227" t="s">
        <v>3963</v>
      </c>
      <c r="I111" s="174"/>
      <c r="J111" s="175" t="s">
        <v>4049</v>
      </c>
      <c r="K111" s="175" t="s">
        <v>3967</v>
      </c>
      <c r="L111" s="318"/>
      <c r="M111" s="319"/>
      <c r="N111" s="320"/>
      <c r="O111" s="325"/>
      <c r="P111" s="323">
        <f>IF(Acompanhamento4[[#This Row],[ID]]="","",VLOOKUP(Acompanhamento4[[#This Row],[ID]],Plano[],14,FALSE))</f>
        <v>46174</v>
      </c>
      <c r="Q111" s="323">
        <f>IF(Acompanhamento4[[#This Row],[ID]]="","",VLOOKUP(Acompanhamento4[[#This Row],[ID]],Plano[],15,FALSE))</f>
        <v>46204</v>
      </c>
      <c r="R111" s="323">
        <f>IF(Acompanhamento4[[#This Row],[ID]]="","",VLOOKUP(Acompanhamento4[[#This Row],[ID]],Plano[],16,FALSE))</f>
        <v>46235</v>
      </c>
      <c r="S111" s="323">
        <f>IF(Acompanhamento4[[#This Row],[ID]]="","",VLOOKUP(Acompanhamento4[[#This Row],[ID]],Plano[],17,FALSE))</f>
        <v>46266</v>
      </c>
      <c r="T111" s="324">
        <f>IF(Acompanhamento4[[#This Row],[ID]]="","",VLOOKUP(Acompanhamento4[[#This Row],[ID]],Plano[],18,FALSE))</f>
        <v>46297</v>
      </c>
      <c r="U111" s="176">
        <v>46230</v>
      </c>
      <c r="V111" s="149">
        <v>46269</v>
      </c>
      <c r="W111" s="314">
        <v>46367</v>
      </c>
      <c r="X11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envio]])-TODAY(),Q111-TODAY()),
"finalizada"))</f>
        <v>finalizada</v>
      </c>
      <c r="Y11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envio]])-TODAY(),S111-TODAY()),
"finalizada"))</f>
        <v>finalizada</v>
      </c>
      <c r="Z111" s="289" t="str">
        <f ca="1">IF(Acompanhamento4[[#This Row],[ID]]="","",IF(OR(Acompanhamento4[[#This Row],[Situação]]="prevista",Acompanhamento4[[#This Row],[Situação]]="em andamento"),
IF(Acompanhamento4[[#This Row],[Nova data limite para contratação]]&lt;&gt;"",VALUE(Acompanhamento4[[#This Row],[Nova data limite para contratação]])-TODAY(),T111-TODAY()),
"finalizada"))</f>
        <v>finalizada</v>
      </c>
      <c r="AA11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11" s="286" t="str" cm="1">
        <f t="array" aca="1" ref="AB11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11" s="148"/>
    </row>
    <row r="112" spans="1:29" s="151" customFormat="1" ht="60" hidden="1">
      <c r="A112" s="150">
        <v>90</v>
      </c>
      <c r="B112" s="370" t="s">
        <v>427</v>
      </c>
      <c r="C112" s="148" t="str">
        <f>IF(Acompanhamento4[[#This Row],[ID]]="","",VLOOKUP(Acompanhamento4[[#This Row],[ID]],Plano[],2,FALSE))</f>
        <v>NIS</v>
      </c>
      <c r="D112" s="148" t="str">
        <f>IF(Acompanhamento4[[#This Row],[ID]]="","",VLOOKUP(Acompanhamento4[[#This Row],[ID]],Plano[],3,FALSE))</f>
        <v>Aquisição de scanners raio x de bagagem para instalação em unidades ainda não atendidas com o equipamento</v>
      </c>
      <c r="E112" s="148" t="str">
        <f>IF(Acompanhamento4[[#This Row],[ID]]="","",VLOOKUP(Acompanhamento4[[#This Row],[ID]],Plano[],7,FALSE))</f>
        <v>Inexigibilidade</v>
      </c>
      <c r="F112" s="225" t="s">
        <v>3996</v>
      </c>
      <c r="G112" s="226"/>
      <c r="H112" s="227" t="s">
        <v>3963</v>
      </c>
      <c r="I112" s="174"/>
      <c r="J112" s="175"/>
      <c r="K112" s="175"/>
      <c r="L112" s="318"/>
      <c r="M112" s="319"/>
      <c r="N112" s="320"/>
      <c r="O112" s="325"/>
      <c r="P112" s="323">
        <f>IF(Acompanhamento4[[#This Row],[ID]]="","",VLOOKUP(Acompanhamento4[[#This Row],[ID]],Plano[],14,FALSE))</f>
        <v>46054</v>
      </c>
      <c r="Q112" s="323">
        <f>IF(Acompanhamento4[[#This Row],[ID]]="","",VLOOKUP(Acompanhamento4[[#This Row],[ID]],Plano[],15,FALSE))</f>
        <v>46082</v>
      </c>
      <c r="R112" s="323">
        <f>IF(Acompanhamento4[[#This Row],[ID]]="","",VLOOKUP(Acompanhamento4[[#This Row],[ID]],Plano[],16,FALSE))</f>
        <v>46113</v>
      </c>
      <c r="S112" s="323">
        <f>IF(Acompanhamento4[[#This Row],[ID]]="","",VLOOKUP(Acompanhamento4[[#This Row],[ID]],Plano[],17,FALSE))</f>
        <v>46143</v>
      </c>
      <c r="T112" s="324">
        <f>IF(Acompanhamento4[[#This Row],[ID]]="","",VLOOKUP(Acompanhamento4[[#This Row],[ID]],Plano[],18,FALSE))</f>
        <v>46204</v>
      </c>
      <c r="U112" s="176"/>
      <c r="V112" s="149"/>
      <c r="W112" s="314"/>
      <c r="X11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envio]])-TODAY(),Q112-TODAY()),
"finalizada"))</f>
        <v>finalizada</v>
      </c>
      <c r="Y11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envio]])-TODAY(),S112-TODAY()),
"finalizada"))</f>
        <v>finalizada</v>
      </c>
      <c r="Z112" s="289" t="str">
        <f ca="1">IF(Acompanhamento4[[#This Row],[ID]]="","",IF(OR(Acompanhamento4[[#This Row],[Situação]]="prevista",Acompanhamento4[[#This Row],[Situação]]="em andamento"),
IF(Acompanhamento4[[#This Row],[Nova data limite para contratação]]&lt;&gt;"",VALUE(Acompanhamento4[[#This Row],[Nova data limite para contratação]])-TODAY(),T112-TODAY()),
"finalizada"))</f>
        <v>finalizada</v>
      </c>
      <c r="AA11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12" s="286" t="str" cm="1">
        <f t="array" aca="1" ref="AB11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12" s="148"/>
    </row>
    <row r="113" spans="1:29" s="151" customFormat="1" ht="45" hidden="1">
      <c r="A113" s="146">
        <v>91</v>
      </c>
      <c r="B113" s="370" t="s">
        <v>430</v>
      </c>
      <c r="C113" s="148" t="str">
        <f>IF(Acompanhamento4[[#This Row],[ID]]="","",VLOOKUP(Acompanhamento4[[#This Row],[ID]],Plano[],2,FALSE))</f>
        <v>NIS</v>
      </c>
      <c r="D113" s="148" t="str">
        <f>IF(Acompanhamento4[[#This Row],[ID]]="","",VLOOKUP(Acompanhamento4[[#This Row],[ID]],Plano[],3,FALSE))</f>
        <v>Aquisição de MacBook M4 Pro Max para estração de dados e programação do SSI</v>
      </c>
      <c r="E113" s="148" t="str">
        <f>IF(Acompanhamento4[[#This Row],[ID]]="","",VLOOKUP(Acompanhamento4[[#This Row],[ID]],Plano[],7,FALSE))</f>
        <v>Pregão</v>
      </c>
      <c r="F113" s="225" t="s">
        <v>3980</v>
      </c>
      <c r="G113" s="226"/>
      <c r="H113" s="227" t="s">
        <v>3963</v>
      </c>
      <c r="I113" s="174"/>
      <c r="J113" s="175"/>
      <c r="K113" s="175" t="s">
        <v>3981</v>
      </c>
      <c r="L113" s="318"/>
      <c r="M113" s="319"/>
      <c r="N113" s="320"/>
      <c r="O113" s="325"/>
      <c r="P113" s="323">
        <f>IF(Acompanhamento4[[#This Row],[ID]]="","",VLOOKUP(Acompanhamento4[[#This Row],[ID]],Plano[],14,FALSE))</f>
        <v>46082</v>
      </c>
      <c r="Q113" s="323">
        <f>IF(Acompanhamento4[[#This Row],[ID]]="","",VLOOKUP(Acompanhamento4[[#This Row],[ID]],Plano[],15,FALSE))</f>
        <v>46113</v>
      </c>
      <c r="R113" s="323">
        <f>IF(Acompanhamento4[[#This Row],[ID]]="","",VLOOKUP(Acompanhamento4[[#This Row],[ID]],Plano[],16,FALSE))</f>
        <v>46143</v>
      </c>
      <c r="S113" s="323">
        <f>IF(Acompanhamento4[[#This Row],[ID]]="","",VLOOKUP(Acompanhamento4[[#This Row],[ID]],Plano[],17,FALSE))</f>
        <v>46174</v>
      </c>
      <c r="T113" s="324">
        <f>IF(Acompanhamento4[[#This Row],[ID]]="","",VLOOKUP(Acompanhamento4[[#This Row],[ID]],Plano[],18,FALSE))</f>
        <v>46235</v>
      </c>
      <c r="U113" s="176">
        <v>46174</v>
      </c>
      <c r="V113" s="149">
        <v>46213</v>
      </c>
      <c r="W113" s="314">
        <v>46275</v>
      </c>
      <c r="X11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envio]])-TODAY(),Q113-TODAY()),
"finalizada"))</f>
        <v>finalizada</v>
      </c>
      <c r="Y11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envio]])-TODAY(),S113-TODAY()),
"finalizada"))</f>
        <v>finalizada</v>
      </c>
      <c r="Z113" s="289" t="str">
        <f ca="1">IF(Acompanhamento4[[#This Row],[ID]]="","",IF(OR(Acompanhamento4[[#This Row],[Situação]]="prevista",Acompanhamento4[[#This Row],[Situação]]="em andamento"),
IF(Acompanhamento4[[#This Row],[Nova data limite para contratação]]&lt;&gt;"",VALUE(Acompanhamento4[[#This Row],[Nova data limite para contratação]])-TODAY(),T113-TODAY()),
"finalizada"))</f>
        <v>finalizada</v>
      </c>
      <c r="AA11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13" s="286" t="str" cm="1">
        <f t="array" aca="1" ref="AB11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sobrestada</v>
      </c>
      <c r="AC113" s="148"/>
    </row>
    <row r="114" spans="1:29" s="151" customFormat="1" ht="30" hidden="1">
      <c r="A114" s="150">
        <v>92</v>
      </c>
      <c r="B114" s="370" t="s">
        <v>433</v>
      </c>
      <c r="C114" s="148" t="str">
        <f>IF(Acompanhamento4[[#This Row],[ID]]="","",VLOOKUP(Acompanhamento4[[#This Row],[ID]],Plano[],2,FALSE))</f>
        <v>NIS</v>
      </c>
      <c r="D114" s="148" t="str">
        <f>IF(Acompanhamento4[[#This Row],[ID]]="","",VLOOKUP(Acompanhamento4[[#This Row],[ID]],Plano[],3,FALSE))</f>
        <v>Aquisição de monitor curvos
para o CISM</v>
      </c>
      <c r="E114" s="148" t="str">
        <f>IF(Acompanhamento4[[#This Row],[ID]]="","",VLOOKUP(Acompanhamento4[[#This Row],[ID]],Plano[],7,FALSE))</f>
        <v>Pregão</v>
      </c>
      <c r="F114" s="225" t="s">
        <v>3978</v>
      </c>
      <c r="G114" s="226"/>
      <c r="H114" s="227" t="s">
        <v>3963</v>
      </c>
      <c r="I114" s="174"/>
      <c r="J114" s="175"/>
      <c r="K114" s="175" t="s">
        <v>3964</v>
      </c>
      <c r="L114" s="318"/>
      <c r="M114" s="319"/>
      <c r="N114" s="320"/>
      <c r="O114" s="325"/>
      <c r="P114" s="323">
        <f>IF(Acompanhamento4[[#This Row],[ID]]="","",VLOOKUP(Acompanhamento4[[#This Row],[ID]],Plano[],14,FALSE))</f>
        <v>46082</v>
      </c>
      <c r="Q114" s="323">
        <f>IF(Acompanhamento4[[#This Row],[ID]]="","",VLOOKUP(Acompanhamento4[[#This Row],[ID]],Plano[],15,FALSE))</f>
        <v>46113</v>
      </c>
      <c r="R114" s="323">
        <f>IF(Acompanhamento4[[#This Row],[ID]]="","",VLOOKUP(Acompanhamento4[[#This Row],[ID]],Plano[],16,FALSE))</f>
        <v>46143</v>
      </c>
      <c r="S114" s="323">
        <f>IF(Acompanhamento4[[#This Row],[ID]]="","",VLOOKUP(Acompanhamento4[[#This Row],[ID]],Plano[],17,FALSE))</f>
        <v>46174</v>
      </c>
      <c r="T114" s="324">
        <f>IF(Acompanhamento4[[#This Row],[ID]]="","",VLOOKUP(Acompanhamento4[[#This Row],[ID]],Plano[],18,FALSE))</f>
        <v>46235</v>
      </c>
      <c r="U114" s="176">
        <v>46235</v>
      </c>
      <c r="V114" s="149">
        <v>46266</v>
      </c>
      <c r="W114" s="314">
        <v>46357</v>
      </c>
      <c r="X114"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envio]])-TODAY(),Q114-TODAY()),
"finalizada"))</f>
        <v>-16</v>
      </c>
      <c r="Y114"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envio]])-TODAY(),S114-TODAY()),
"finalizada"))</f>
        <v>15</v>
      </c>
      <c r="Z114" s="289">
        <f ca="1">IF(Acompanhamento4[[#This Row],[ID]]="","",IF(OR(Acompanhamento4[[#This Row],[Situação]]="prevista",Acompanhamento4[[#This Row],[Situação]]="em andamento"),
IF(Acompanhamento4[[#This Row],[Nova data limite para contratação]]&lt;&gt;"",VALUE(Acompanhamento4[[#This Row],[Nova data limite para contratação]])-TODAY(),T114-TODAY()),
"finalizada"))</f>
        <v>106</v>
      </c>
      <c r="AA11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14" s="286" t="str" cm="1">
        <f t="array" aca="1" ref="AB11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14" s="148"/>
    </row>
    <row r="115" spans="1:29" s="151" customFormat="1" ht="45" hidden="1">
      <c r="A115" s="146">
        <v>93</v>
      </c>
      <c r="B115" s="370" t="s">
        <v>436</v>
      </c>
      <c r="C115" s="148" t="str">
        <f>IF(Acompanhamento4[[#This Row],[ID]]="","",VLOOKUP(Acompanhamento4[[#This Row],[ID]],Plano[],2,FALSE))</f>
        <v>NIS</v>
      </c>
      <c r="D115" s="148" t="str">
        <f>IF(Acompanhamento4[[#This Row],[ID]]="","",VLOOKUP(Acompanhamento4[[#This Row],[ID]],Plano[],3,FALSE))</f>
        <v>Aquisição de mobiliario para o Centro Integrado de Segurança e Monitoramento (CISM)</v>
      </c>
      <c r="E115" s="148" t="str">
        <f>IF(Acompanhamento4[[#This Row],[ID]]="","",VLOOKUP(Acompanhamento4[[#This Row],[ID]],Plano[],7,FALSE))</f>
        <v>Pregão</v>
      </c>
      <c r="F115" s="225" t="s">
        <v>3984</v>
      </c>
      <c r="G115" s="226"/>
      <c r="H115" s="227" t="s">
        <v>3963</v>
      </c>
      <c r="I115" s="174"/>
      <c r="J115" s="175"/>
      <c r="K115" s="175" t="s">
        <v>3964</v>
      </c>
      <c r="L115" s="318"/>
      <c r="M115" s="319"/>
      <c r="N115" s="320"/>
      <c r="O115" s="325"/>
      <c r="P115" s="323">
        <f>IF(Acompanhamento4[[#This Row],[ID]]="","",VLOOKUP(Acompanhamento4[[#This Row],[ID]],Plano[],14,FALSE))</f>
        <v>46082</v>
      </c>
      <c r="Q115" s="323">
        <f>IF(Acompanhamento4[[#This Row],[ID]]="","",VLOOKUP(Acompanhamento4[[#This Row],[ID]],Plano[],15,FALSE))</f>
        <v>46113</v>
      </c>
      <c r="R115" s="323">
        <f>IF(Acompanhamento4[[#This Row],[ID]]="","",VLOOKUP(Acompanhamento4[[#This Row],[ID]],Plano[],16,FALSE))</f>
        <v>46143</v>
      </c>
      <c r="S115" s="323">
        <f>IF(Acompanhamento4[[#This Row],[ID]]="","",VLOOKUP(Acompanhamento4[[#This Row],[ID]],Plano[],17,FALSE))</f>
        <v>46174</v>
      </c>
      <c r="T115" s="324">
        <f>IF(Acompanhamento4[[#This Row],[ID]]="","",VLOOKUP(Acompanhamento4[[#This Row],[ID]],Plano[],18,FALSE))</f>
        <v>46235</v>
      </c>
      <c r="U115" s="176"/>
      <c r="V115" s="149">
        <v>46285</v>
      </c>
      <c r="W115" s="314">
        <v>46346</v>
      </c>
      <c r="X115"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envio]])-TODAY(),Q115-TODAY()),
"finalizada"))</f>
        <v>-138</v>
      </c>
      <c r="Y115"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envio]])-TODAY(),S115-TODAY()),
"finalizada"))</f>
        <v>34</v>
      </c>
      <c r="Z115" s="289">
        <f ca="1">IF(Acompanhamento4[[#This Row],[ID]]="","",IF(OR(Acompanhamento4[[#This Row],[Situação]]="prevista",Acompanhamento4[[#This Row],[Situação]]="em andamento"),
IF(Acompanhamento4[[#This Row],[Nova data limite para contratação]]&lt;&gt;"",VALUE(Acompanhamento4[[#This Row],[Nova data limite para contratação]])-TODAY(),T115-TODAY()),
"finalizada"))</f>
        <v>95</v>
      </c>
      <c r="AA11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15" s="286" t="str" cm="1">
        <f t="array" aca="1" ref="AB11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15" s="148"/>
    </row>
    <row r="116" spans="1:29" s="151" customFormat="1" ht="75" hidden="1">
      <c r="A116" s="150">
        <v>110</v>
      </c>
      <c r="B116" s="370" t="s">
        <v>439</v>
      </c>
      <c r="C116" s="148" t="str">
        <f>IF(Acompanhamento4[[#This Row],[ID]]="","",VLOOKUP(Acompanhamento4[[#This Row],[ID]],Plano[],2,FALSE))</f>
        <v>VP</v>
      </c>
      <c r="D116" s="148" t="str">
        <f>IF(Acompanhamento4[[#This Row],[ID]]="","",VLOOKUP(Acompanhamento4[[#This Row],[ID]],Plano[],3,FALSE))</f>
        <v>Abertura de novo concurso público para provimento de cargos do quadro de pessoal do Poder Judiciário de Santa Catarina (PJSC)</v>
      </c>
      <c r="E116" s="148" t="str">
        <f>IF(Acompanhamento4[[#This Row],[ID]]="","",VLOOKUP(Acompanhamento4[[#This Row],[ID]],Plano[],7,FALSE))</f>
        <v>Dispensa</v>
      </c>
      <c r="F116" s="225" t="s">
        <v>4050</v>
      </c>
      <c r="G116" s="226"/>
      <c r="H116" s="227" t="s">
        <v>3963</v>
      </c>
      <c r="I116" s="174" t="str">
        <f>IF(Acompanhamento4[[#This Row],[ID]]="","",VLOOKUP(Acompanhamento4[[#This Row],[ID]],Plano[],19,FALSE))</f>
        <v>0094492-71.2025.8.24.0710</v>
      </c>
      <c r="J116" s="175" t="s">
        <v>4051</v>
      </c>
      <c r="K116" s="175" t="s">
        <v>3970</v>
      </c>
      <c r="L116" s="318"/>
      <c r="M116" s="319">
        <v>46031</v>
      </c>
      <c r="N116" s="320">
        <v>46042</v>
      </c>
      <c r="O116" s="325" t="s">
        <v>3963</v>
      </c>
      <c r="P116" s="323">
        <f>IF(Acompanhamento4[[#This Row],[ID]]="","",VLOOKUP(Acompanhamento4[[#This Row],[ID]],Plano[],14,FALSE))</f>
        <v>45980</v>
      </c>
      <c r="Q116" s="323">
        <f>IF(Acompanhamento4[[#This Row],[ID]]="","",VLOOKUP(Acompanhamento4[[#This Row],[ID]],Plano[],15,FALSE))</f>
        <v>46031</v>
      </c>
      <c r="R116" s="323">
        <f>IF(Acompanhamento4[[#This Row],[ID]]="","",VLOOKUP(Acompanhamento4[[#This Row],[ID]],Plano[],16,FALSE))</f>
        <v>46036</v>
      </c>
      <c r="S116" s="323">
        <f>IF(Acompanhamento4[[#This Row],[ID]]="","",VLOOKUP(Acompanhamento4[[#This Row],[ID]],Plano[],17,FALSE))</f>
        <v>46036</v>
      </c>
      <c r="T116" s="324">
        <f>IF(Acompanhamento4[[#This Row],[ID]]="","",VLOOKUP(Acompanhamento4[[#This Row],[ID]],Plano[],18,FALSE))</f>
        <v>46126</v>
      </c>
      <c r="U116" s="176"/>
      <c r="V116" s="149"/>
      <c r="W116" s="314"/>
      <c r="X11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envio]])-TODAY(),Q116-TODAY()),
"finalizada"))</f>
        <v>finalizada</v>
      </c>
      <c r="Y11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envio]])-TODAY(),S116-TODAY()),
"finalizada"))</f>
        <v>finalizada</v>
      </c>
      <c r="Z116" s="289" t="str">
        <f ca="1">IF(Acompanhamento4[[#This Row],[ID]]="","",IF(OR(Acompanhamento4[[#This Row],[Situação]]="prevista",Acompanhamento4[[#This Row],[Situação]]="em andamento"),
IF(Acompanhamento4[[#This Row],[Nova data limite para contratação]]&lt;&gt;"",VALUE(Acompanhamento4[[#This Row],[Nova data limite para contratação]])-TODAY(),T116-TODAY()),
"finalizada"))</f>
        <v>finalizada</v>
      </c>
      <c r="AA116"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11</v>
      </c>
      <c r="AB116" s="286" t="str" cm="1">
        <f t="array" aca="1" ref="AB11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16" s="148"/>
    </row>
    <row r="117" spans="1:29" s="151" customFormat="1" ht="45" hidden="1">
      <c r="A117" s="146">
        <v>111</v>
      </c>
      <c r="B117" s="370" t="s">
        <v>444</v>
      </c>
      <c r="C117" s="148" t="str">
        <f>IF(Acompanhamento4[[#This Row],[ID]]="","",VLOOKUP(Acompanhamento4[[#This Row],[ID]],Plano[],2,FALSE))</f>
        <v>DGDM</v>
      </c>
      <c r="D117" s="148" t="str">
        <f>IF(Acompanhamento4[[#This Row],[ID]]="","",VLOOKUP(Acompanhamento4[[#This Row],[ID]],Plano[],3,FALSE))</f>
        <v>Contratação de serviço da plataforma digital Minha Biblioteca Jurídica.</v>
      </c>
      <c r="E117" s="148" t="str">
        <f>IF(Acompanhamento4[[#This Row],[ID]]="","",VLOOKUP(Acompanhamento4[[#This Row],[ID]],Plano[],7,FALSE))</f>
        <v>Inexigibilidade</v>
      </c>
      <c r="F117" s="225" t="s">
        <v>3996</v>
      </c>
      <c r="G117" s="226"/>
      <c r="H117" s="227" t="s">
        <v>3963</v>
      </c>
      <c r="I117" s="174" t="s">
        <v>4052</v>
      </c>
      <c r="J117" s="175" t="s">
        <v>4053</v>
      </c>
      <c r="K117" s="175" t="s">
        <v>3970</v>
      </c>
      <c r="L117" s="318">
        <v>46134</v>
      </c>
      <c r="M117" s="319">
        <v>46218</v>
      </c>
      <c r="N117" s="320"/>
      <c r="O117" s="325"/>
      <c r="P117" s="323">
        <f>IF(Acompanhamento4[[#This Row],[ID]]="","",VLOOKUP(Acompanhamento4[[#This Row],[ID]],Plano[],14,FALSE))</f>
        <v>46063</v>
      </c>
      <c r="Q117" s="323">
        <f>IF(Acompanhamento4[[#This Row],[ID]]="","",VLOOKUP(Acompanhamento4[[#This Row],[ID]],Plano[],15,FALSE))</f>
        <v>46104</v>
      </c>
      <c r="R117" s="323">
        <f>IF(Acompanhamento4[[#This Row],[ID]]="","",VLOOKUP(Acompanhamento4[[#This Row],[ID]],Plano[],16,FALSE))</f>
        <v>46118</v>
      </c>
      <c r="S117" s="323">
        <f>IF(Acompanhamento4[[#This Row],[ID]]="","",VLOOKUP(Acompanhamento4[[#This Row],[ID]],Plano[],17,FALSE))</f>
        <v>46175</v>
      </c>
      <c r="T117" s="324">
        <f>IF(Acompanhamento4[[#This Row],[ID]]="","",VLOOKUP(Acompanhamento4[[#This Row],[ID]],Plano[],18,FALSE))</f>
        <v>46243</v>
      </c>
      <c r="U117" s="176"/>
      <c r="V117" s="149"/>
      <c r="W117" s="314"/>
      <c r="X11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envio]])-TODAY(),Q117-TODAY()),
"finalizada"))</f>
        <v>finalizada</v>
      </c>
      <c r="Y11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envio]])-TODAY(),S117-TODAY()),
"finalizada"))</f>
        <v>finalizada</v>
      </c>
      <c r="Z117" s="289" t="str">
        <f ca="1">IF(Acompanhamento4[[#This Row],[ID]]="","",IF(OR(Acompanhamento4[[#This Row],[Situação]]="prevista",Acompanhamento4[[#This Row],[Situação]]="em andamento"),
IF(Acompanhamento4[[#This Row],[Nova data limite para contratação]]&lt;&gt;"",VALUE(Acompanhamento4[[#This Row],[Nova data limite para contratação]])-TODAY(),T117-TODAY()),
"finalizada"))</f>
        <v>finalizada</v>
      </c>
      <c r="AA117"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-46218</v>
      </c>
      <c r="AB117" s="286" t="str" cm="1">
        <f t="array" aca="1" ref="AB11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17" s="148"/>
    </row>
    <row r="118" spans="1:29" s="151" customFormat="1" ht="45" hidden="1">
      <c r="A118" s="150">
        <v>112</v>
      </c>
      <c r="B118" s="370" t="s">
        <v>448</v>
      </c>
      <c r="C118" s="148" t="str">
        <f>IF(Acompanhamento4[[#This Row],[ID]]="","",VLOOKUP(Acompanhamento4[[#This Row],[ID]],Plano[],2,FALSE))</f>
        <v>DTI</v>
      </c>
      <c r="D118" s="148" t="str">
        <f>IF(Acompanhamento4[[#This Row],[ID]]="","",VLOOKUP(Acompanhamento4[[#This Row],[ID]],Plano[],3,FALSE))</f>
        <v>Contratação de STI para digitalização do acervo de processos do PJSC</v>
      </c>
      <c r="E118" s="148" t="str">
        <f>IF(Acompanhamento4[[#This Row],[ID]]="","",VLOOKUP(Acompanhamento4[[#This Row],[ID]],Plano[],7,FALSE))</f>
        <v>Pregão</v>
      </c>
      <c r="F118" s="225"/>
      <c r="G118" s="226"/>
      <c r="H118" s="227"/>
      <c r="I118" s="174"/>
      <c r="J118" s="175"/>
      <c r="K118" s="175" t="s">
        <v>3967</v>
      </c>
      <c r="L118" s="318"/>
      <c r="M118" s="319"/>
      <c r="N118" s="320"/>
      <c r="O118" s="325"/>
      <c r="P118" s="323">
        <f>IF(Acompanhamento4[[#This Row],[ID]]="","",VLOOKUP(Acompanhamento4[[#This Row],[ID]],Plano[],14,FALSE))</f>
        <v>46146</v>
      </c>
      <c r="Q118" s="323">
        <f>IF(Acompanhamento4[[#This Row],[ID]]="","",VLOOKUP(Acompanhamento4[[#This Row],[ID]],Plano[],15,FALSE))</f>
        <v>46209</v>
      </c>
      <c r="R118" s="323">
        <f>IF(Acompanhamento4[[#This Row],[ID]]="","",VLOOKUP(Acompanhamento4[[#This Row],[ID]],Plano[],16,FALSE))</f>
        <v>46210</v>
      </c>
      <c r="S118" s="323">
        <f>IF(Acompanhamento4[[#This Row],[ID]]="","",VLOOKUP(Acompanhamento4[[#This Row],[ID]],Plano[],17,FALSE))</f>
        <v>46279</v>
      </c>
      <c r="T118" s="324">
        <f>IF(Acompanhamento4[[#This Row],[ID]]="","",VLOOKUP(Acompanhamento4[[#This Row],[ID]],Plano[],18,FALSE))</f>
        <v>46370</v>
      </c>
      <c r="U118" s="176"/>
      <c r="V118" s="149"/>
      <c r="W118" s="314"/>
      <c r="X11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envio]])-TODAY(),Q118-TODAY()),
"finalizada"))</f>
        <v>finalizada</v>
      </c>
      <c r="Y11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envio]])-TODAY(),S118-TODAY()),
"finalizada"))</f>
        <v>finalizada</v>
      </c>
      <c r="Z118" s="289" t="str">
        <f ca="1">IF(Acompanhamento4[[#This Row],[ID]]="","",IF(OR(Acompanhamento4[[#This Row],[Situação]]="prevista",Acompanhamento4[[#This Row],[Situação]]="em andamento"),
IF(Acompanhamento4[[#This Row],[Nova data limite para contratação]]&lt;&gt;"",VALUE(Acompanhamento4[[#This Row],[Nova data limite para contratação]])-TODAY(),T118-TODAY()),
"finalizada"))</f>
        <v>finalizada</v>
      </c>
      <c r="AA11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18" s="286" t="str" cm="1">
        <f t="array" aca="1" ref="AB11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18" s="148"/>
    </row>
    <row r="119" spans="1:29" s="151" customFormat="1" ht="90" hidden="1">
      <c r="A119" s="146">
        <v>113</v>
      </c>
      <c r="B119" s="370" t="s">
        <v>453</v>
      </c>
      <c r="C119" s="148" t="str">
        <f>IF(Acompanhamento4[[#This Row],[ID]]="","",VLOOKUP(Acompanhamento4[[#This Row],[ID]],Plano[],2,FALSE))</f>
        <v>DGDM</v>
      </c>
      <c r="D119" s="148" t="str">
        <f>IF(Acompanhamento4[[#This Row],[ID]]="","",VLOOKUP(Acompanhamento4[[#This Row],[ID]],Plano[],3,FALSE))</f>
        <v xml:space="preserve"> Contratação de serviço de veiculação de publicações de atos administrativos do Poder Judiciário do Estado de Santa Catarina em portal de publicidade legal.</v>
      </c>
      <c r="E119" s="148" t="str">
        <f>IF(Acompanhamento4[[#This Row],[ID]]="","",VLOOKUP(Acompanhamento4[[#This Row],[ID]],Plano[],7,FALSE))</f>
        <v>Pregão</v>
      </c>
      <c r="F119" s="225" t="s">
        <v>3973</v>
      </c>
      <c r="G119" s="226" t="s">
        <v>3978</v>
      </c>
      <c r="H119" s="227" t="s">
        <v>3963</v>
      </c>
      <c r="I119" s="174" t="s">
        <v>4054</v>
      </c>
      <c r="J119" s="175" t="s">
        <v>4055</v>
      </c>
      <c r="K119" s="175" t="s">
        <v>3970</v>
      </c>
      <c r="L119" s="318">
        <v>46087</v>
      </c>
      <c r="M119" s="319">
        <v>46094</v>
      </c>
      <c r="N119" s="320">
        <v>46162</v>
      </c>
      <c r="O119" s="325"/>
      <c r="P119" s="323">
        <f>IF(Acompanhamento4[[#This Row],[ID]]="","",VLOOKUP(Acompanhamento4[[#This Row],[ID]],Plano[],14,FALSE))</f>
        <v>46029</v>
      </c>
      <c r="Q119" s="323">
        <f>IF(Acompanhamento4[[#This Row],[ID]]="","",VLOOKUP(Acompanhamento4[[#This Row],[ID]],Plano[],15,FALSE))</f>
        <v>46049</v>
      </c>
      <c r="R119" s="323">
        <f>IF(Acompanhamento4[[#This Row],[ID]]="","",VLOOKUP(Acompanhamento4[[#This Row],[ID]],Plano[],16,FALSE))</f>
        <v>46052</v>
      </c>
      <c r="S119" s="323">
        <f>IF(Acompanhamento4[[#This Row],[ID]]="","",VLOOKUP(Acompanhamento4[[#This Row],[ID]],Plano[],17,FALSE))</f>
        <v>46080</v>
      </c>
      <c r="T119" s="324">
        <f>IF(Acompanhamento4[[#This Row],[ID]]="","",VLOOKUP(Acompanhamento4[[#This Row],[ID]],Plano[],18,FALSE))</f>
        <v>46142</v>
      </c>
      <c r="U119" s="176">
        <v>46078</v>
      </c>
      <c r="V119" s="149">
        <v>46094</v>
      </c>
      <c r="W119" s="314">
        <v>46155</v>
      </c>
      <c r="X11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envio]])-TODAY(),Q119-TODAY()),
"finalizada"))</f>
        <v>finalizada</v>
      </c>
      <c r="Y11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envio]])-TODAY(),S119-TODAY()),
"finalizada"))</f>
        <v>finalizada</v>
      </c>
      <c r="Z119" s="289" t="str">
        <f ca="1">IF(Acompanhamento4[[#This Row],[ID]]="","",IF(OR(Acompanhamento4[[#This Row],[Situação]]="prevista",Acompanhamento4[[#This Row],[Situação]]="em andamento"),
IF(Acompanhamento4[[#This Row],[Nova data limite para contratação]]&lt;&gt;"",VALUE(Acompanhamento4[[#This Row],[Nova data limite para contratação]])-TODAY(),T119-TODAY()),
"finalizada"))</f>
        <v>finalizada</v>
      </c>
      <c r="AA119"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68</v>
      </c>
      <c r="AB119" s="286" t="str" cm="1">
        <f t="array" aca="1" ref="AB11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19" s="148"/>
    </row>
    <row r="120" spans="1:29" s="151" customFormat="1" ht="45" hidden="1">
      <c r="A120" s="150">
        <v>114</v>
      </c>
      <c r="B120" s="370" t="s">
        <v>458</v>
      </c>
      <c r="C120" s="148" t="str">
        <f>IF(Acompanhamento4[[#This Row],[ID]]="","",VLOOKUP(Acompanhamento4[[#This Row],[ID]],Plano[],2,FALSE))</f>
        <v>DTI</v>
      </c>
      <c r="D120" s="148" t="str">
        <f>IF(Acompanhamento4[[#This Row],[ID]]="","",VLOOKUP(Acompanhamento4[[#This Row],[ID]],Plano[],3,FALSE))</f>
        <v xml:space="preserve"> Aquisição de licenças do software Articulate 360 e Adobe Stock</v>
      </c>
      <c r="E120" s="148" t="str">
        <f>IF(Acompanhamento4[[#This Row],[ID]]="","",VLOOKUP(Acompanhamento4[[#This Row],[ID]],Plano[],7,FALSE))</f>
        <v>Pregão</v>
      </c>
      <c r="F120" s="225"/>
      <c r="G120" s="226"/>
      <c r="H120" s="227"/>
      <c r="I120" s="174"/>
      <c r="J120" s="175"/>
      <c r="K120" s="175" t="s">
        <v>3964</v>
      </c>
      <c r="L120" s="318"/>
      <c r="M120" s="319"/>
      <c r="N120" s="320"/>
      <c r="O120" s="325"/>
      <c r="P120" s="323">
        <f>IF(Acompanhamento4[[#This Row],[ID]]="","",VLOOKUP(Acompanhamento4[[#This Row],[ID]],Plano[],14,FALSE))</f>
        <v>46076</v>
      </c>
      <c r="Q120" s="323">
        <f>IF(Acompanhamento4[[#This Row],[ID]]="","",VLOOKUP(Acompanhamento4[[#This Row],[ID]],Plano[],15,FALSE))</f>
        <v>46122</v>
      </c>
      <c r="R120" s="323">
        <f>IF(Acompanhamento4[[#This Row],[ID]]="","",VLOOKUP(Acompanhamento4[[#This Row],[ID]],Plano[],16,FALSE))</f>
        <v>46125</v>
      </c>
      <c r="S120" s="323">
        <f>IF(Acompanhamento4[[#This Row],[ID]]="","",VLOOKUP(Acompanhamento4[[#This Row],[ID]],Plano[],17,FALSE))</f>
        <v>46171</v>
      </c>
      <c r="T120" s="324">
        <f>IF(Acompanhamento4[[#This Row],[ID]]="","",VLOOKUP(Acompanhamento4[[#This Row],[ID]],Plano[],18,FALSE))</f>
        <v>46265</v>
      </c>
      <c r="U120" s="176"/>
      <c r="V120" s="149"/>
      <c r="W120" s="314"/>
      <c r="X120"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envio]])-TODAY(),Q120-TODAY()),
"finalizada"))</f>
        <v>-129</v>
      </c>
      <c r="Y120"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envio]])-TODAY(),S120-TODAY()),
"finalizada"))</f>
        <v>-80</v>
      </c>
      <c r="Z120" s="289">
        <f ca="1">IF(Acompanhamento4[[#This Row],[ID]]="","",IF(OR(Acompanhamento4[[#This Row],[Situação]]="prevista",Acompanhamento4[[#This Row],[Situação]]="em andamento"),
IF(Acompanhamento4[[#This Row],[Nova data limite para contratação]]&lt;&gt;"",VALUE(Acompanhamento4[[#This Row],[Nova data limite para contratação]])-TODAY(),T120-TODAY()),
"finalizada"))</f>
        <v>14</v>
      </c>
      <c r="AA12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20" s="286" t="str" cm="1">
        <f t="array" aca="1" ref="AB12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20" s="148"/>
    </row>
    <row r="121" spans="1:29" s="151" customFormat="1" ht="90" hidden="1">
      <c r="A121" s="146">
        <v>115</v>
      </c>
      <c r="B121" s="370" t="s">
        <v>462</v>
      </c>
      <c r="C121" s="148" t="str">
        <f>IF(Acompanhamento4[[#This Row],[ID]]="","",VLOOKUP(Acompanhamento4[[#This Row],[ID]],Plano[],2,FALSE))</f>
        <v>DTI</v>
      </c>
      <c r="D121" s="148" t="str">
        <f>IF(Acompanhamento4[[#This Row],[ID]]="","",VLOOKUP(Acompanhamento4[[#This Row],[ID]],Plano[],3,FALSE))</f>
        <v>Aquisição de equipamentos de áudio e vídeo e ampliação do sistema audiovisual do auditório/sala de sessões do Tribunal Pleno do Tribunal de Justiça de Santa Catarina</v>
      </c>
      <c r="E121" s="148" t="str">
        <f>IF(Acompanhamento4[[#This Row],[ID]]="","",VLOOKUP(Acompanhamento4[[#This Row],[ID]],Plano[],7,FALSE))</f>
        <v>Pregão</v>
      </c>
      <c r="F121" s="225" t="s">
        <v>3983</v>
      </c>
      <c r="G121" s="226"/>
      <c r="H121" s="227" t="s">
        <v>3963</v>
      </c>
      <c r="I121" s="174" t="s">
        <v>4056</v>
      </c>
      <c r="J121" s="175" t="s">
        <v>4057</v>
      </c>
      <c r="K121" s="175" t="s">
        <v>3970</v>
      </c>
      <c r="L121" s="318"/>
      <c r="M121" s="319">
        <v>46085</v>
      </c>
      <c r="N121" s="320">
        <v>46101</v>
      </c>
      <c r="O121" s="325"/>
      <c r="P121" s="323">
        <f>IF(Acompanhamento4[[#This Row],[ID]]="","",VLOOKUP(Acompanhamento4[[#This Row],[ID]],Plano[],14,FALSE))</f>
        <v>46029</v>
      </c>
      <c r="Q121" s="323">
        <f>IF(Acompanhamento4[[#This Row],[ID]]="","",VLOOKUP(Acompanhamento4[[#This Row],[ID]],Plano[],15,FALSE))</f>
        <v>46055</v>
      </c>
      <c r="R121" s="323">
        <f>IF(Acompanhamento4[[#This Row],[ID]]="","",VLOOKUP(Acompanhamento4[[#This Row],[ID]],Plano[],16,FALSE))</f>
        <v>46062</v>
      </c>
      <c r="S121" s="323">
        <f>IF(Acompanhamento4[[#This Row],[ID]]="","",VLOOKUP(Acompanhamento4[[#This Row],[ID]],Plano[],17,FALSE))</f>
        <v>46090</v>
      </c>
      <c r="T121" s="324">
        <f>IF(Acompanhamento4[[#This Row],[ID]]="","",VLOOKUP(Acompanhamento4[[#This Row],[ID]],Plano[],18,FALSE))</f>
        <v>46181</v>
      </c>
      <c r="U121" s="176"/>
      <c r="V121" s="149"/>
      <c r="W121" s="314"/>
      <c r="X12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envio]])-TODAY(),Q121-TODAY()),
"finalizada"))</f>
        <v>finalizada</v>
      </c>
      <c r="Y12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envio]])-TODAY(),S121-TODAY()),
"finalizada"))</f>
        <v>finalizada</v>
      </c>
      <c r="Z121" s="289" t="str">
        <f ca="1">IF(Acompanhamento4[[#This Row],[ID]]="","",IF(OR(Acompanhamento4[[#This Row],[Situação]]="prevista",Acompanhamento4[[#This Row],[Situação]]="em andamento"),
IF(Acompanhamento4[[#This Row],[Nova data limite para contratação]]&lt;&gt;"",VALUE(Acompanhamento4[[#This Row],[Nova data limite para contratação]])-TODAY(),T121-TODAY()),
"finalizada"))</f>
        <v>finalizada</v>
      </c>
      <c r="AA121"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16</v>
      </c>
      <c r="AB121" s="286" t="str" cm="1">
        <f t="array" aca="1" ref="AB12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21" s="148"/>
    </row>
    <row r="122" spans="1:29" s="151" customFormat="1" ht="120" hidden="1">
      <c r="A122" s="150">
        <v>116</v>
      </c>
      <c r="B122" s="370" t="s">
        <v>466</v>
      </c>
      <c r="C122" s="148" t="str">
        <f>IF(Acompanhamento4[[#This Row],[ID]]="","",VLOOKUP(Acompanhamento4[[#This Row],[ID]],Plano[],2,FALSE))</f>
        <v>DTI</v>
      </c>
      <c r="D122" s="148" t="str">
        <f>IF(Acompanhamento4[[#This Row],[ID]]="","",VLOOKUP(Acompanhamento4[[#This Row],[ID]],Plano[],3,FALSE))</f>
        <v>Adquirir e implantar solução integrada de gestão institucional, envolvendo gestão de projetos (abordagem tradicional e ágil) e portfólio, gestão estratégica, gestão de operações/serviços, gestão de produtos e gestão de riscos</v>
      </c>
      <c r="E122" s="148" t="str">
        <f>IF(Acompanhamento4[[#This Row],[ID]]="","",VLOOKUP(Acompanhamento4[[#This Row],[ID]],Plano[],7,FALSE))</f>
        <v>Pregão</v>
      </c>
      <c r="F122" s="225" t="s">
        <v>3977</v>
      </c>
      <c r="G122" s="226"/>
      <c r="H122" s="227" t="s">
        <v>3983</v>
      </c>
      <c r="I122" s="174" t="s">
        <v>4058</v>
      </c>
      <c r="J122" s="175"/>
      <c r="K122" s="175" t="s">
        <v>3976</v>
      </c>
      <c r="L122" s="318"/>
      <c r="M122" s="319"/>
      <c r="N122" s="320"/>
      <c r="O122" s="325"/>
      <c r="P122" s="323">
        <f>IF(Acompanhamento4[[#This Row],[ID]]="","",VLOOKUP(Acompanhamento4[[#This Row],[ID]],Plano[],14,FALSE))</f>
        <v>46055</v>
      </c>
      <c r="Q122" s="323">
        <f>IF(Acompanhamento4[[#This Row],[ID]]="","",VLOOKUP(Acompanhamento4[[#This Row],[ID]],Plano[],15,FALSE))</f>
        <v>46141</v>
      </c>
      <c r="R122" s="323">
        <f>IF(Acompanhamento4[[#This Row],[ID]]="","",VLOOKUP(Acompanhamento4[[#This Row],[ID]],Plano[],16,FALSE))</f>
        <v>46142</v>
      </c>
      <c r="S122" s="323">
        <f>IF(Acompanhamento4[[#This Row],[ID]]="","",VLOOKUP(Acompanhamento4[[#This Row],[ID]],Plano[],17,FALSE))</f>
        <v>46203</v>
      </c>
      <c r="T122" s="324">
        <f>IF(Acompanhamento4[[#This Row],[ID]]="","",VLOOKUP(Acompanhamento4[[#This Row],[ID]],Plano[],18,FALSE))</f>
        <v>46295</v>
      </c>
      <c r="U122" s="176">
        <v>46244</v>
      </c>
      <c r="V122" s="149">
        <v>46282</v>
      </c>
      <c r="W122" s="314">
        <v>46373</v>
      </c>
      <c r="X122"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envio]])-TODAY(),Q122-TODAY()),
"finalizada"))</f>
        <v>-7</v>
      </c>
      <c r="Y122"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envio]])-TODAY(),S122-TODAY()),
"finalizada"))</f>
        <v>31</v>
      </c>
      <c r="Z122" s="289">
        <f ca="1">IF(Acompanhamento4[[#This Row],[ID]]="","",IF(OR(Acompanhamento4[[#This Row],[Situação]]="prevista",Acompanhamento4[[#This Row],[Situação]]="em andamento"),
IF(Acompanhamento4[[#This Row],[Nova data limite para contratação]]&lt;&gt;"",VALUE(Acompanhamento4[[#This Row],[Nova data limite para contratação]])-TODAY(),T122-TODAY()),
"finalizada"))</f>
        <v>122</v>
      </c>
      <c r="AA12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22" s="286" t="str" cm="1">
        <f t="array" aca="1" ref="AB12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22" s="148"/>
    </row>
    <row r="123" spans="1:29" s="151" customFormat="1" ht="165" hidden="1">
      <c r="A123" s="146">
        <v>117</v>
      </c>
      <c r="B123" s="370" t="s">
        <v>470</v>
      </c>
      <c r="C123" s="148" t="str">
        <f>IF(Acompanhamento4[[#This Row],[ID]]="","",VLOOKUP(Acompanhamento4[[#This Row],[ID]],Plano[],2,FALSE))</f>
        <v>DMP</v>
      </c>
      <c r="D123" s="148" t="str">
        <f>IF(Acompanhamento4[[#This Row],[ID]]="","",VLOOKUP(Acompanhamento4[[#This Row],[ID]],Plano[],3,FALSE))</f>
        <v>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v>
      </c>
      <c r="E123" s="148" t="str">
        <f>IF(Acompanhamento4[[#This Row],[ID]]="","",VLOOKUP(Acompanhamento4[[#This Row],[ID]],Plano[],7,FALSE))</f>
        <v>Credenciamento</v>
      </c>
      <c r="F123" s="225" t="s">
        <v>3962</v>
      </c>
      <c r="G123" s="226"/>
      <c r="H123" s="227" t="s">
        <v>3963</v>
      </c>
      <c r="I123" s="174" t="s">
        <v>4059</v>
      </c>
      <c r="J123" s="175" t="s">
        <v>4060</v>
      </c>
      <c r="K123" s="175" t="s">
        <v>3970</v>
      </c>
      <c r="L123" s="318"/>
      <c r="M123" s="319">
        <v>46056</v>
      </c>
      <c r="N123" s="320">
        <v>46080</v>
      </c>
      <c r="O123" s="325"/>
      <c r="P123" s="323">
        <f>IF(Acompanhamento4[[#This Row],[ID]]="","",VLOOKUP(Acompanhamento4[[#This Row],[ID]],Plano[],14,FALSE))</f>
        <v>46035</v>
      </c>
      <c r="Q123" s="323">
        <f>IF(Acompanhamento4[[#This Row],[ID]]="","",VLOOKUP(Acompanhamento4[[#This Row],[ID]],Plano[],15,FALSE))</f>
        <v>46045</v>
      </c>
      <c r="R123" s="323">
        <f>IF(Acompanhamento4[[#This Row],[ID]]="","",VLOOKUP(Acompanhamento4[[#This Row],[ID]],Plano[],16,FALSE))</f>
        <v>46048</v>
      </c>
      <c r="S123" s="323">
        <f>IF(Acompanhamento4[[#This Row],[ID]]="","",VLOOKUP(Acompanhamento4[[#This Row],[ID]],Plano[],17,FALSE))</f>
        <v>46062</v>
      </c>
      <c r="T123" s="324">
        <f>IF(Acompanhamento4[[#This Row],[ID]]="","",VLOOKUP(Acompanhamento4[[#This Row],[ID]],Plano[],18,FALSE))</f>
        <v>46077</v>
      </c>
      <c r="U123" s="176"/>
      <c r="V123" s="149"/>
      <c r="W123" s="314"/>
      <c r="X12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envio]])-TODAY(),Q123-TODAY()),
"finalizada"))</f>
        <v>finalizada</v>
      </c>
      <c r="Y12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envio]])-TODAY(),S123-TODAY()),
"finalizada"))</f>
        <v>finalizada</v>
      </c>
      <c r="Z123" s="289" t="str">
        <f ca="1">IF(Acompanhamento4[[#This Row],[ID]]="","",IF(OR(Acompanhamento4[[#This Row],[Situação]]="prevista",Acompanhamento4[[#This Row],[Situação]]="em andamento"),
IF(Acompanhamento4[[#This Row],[Nova data limite para contratação]]&lt;&gt;"",VALUE(Acompanhamento4[[#This Row],[Nova data limite para contratação]])-TODAY(),T123-TODAY()),
"finalizada"))</f>
        <v>finalizada</v>
      </c>
      <c r="AA123"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24</v>
      </c>
      <c r="AB123" s="286" t="str" cm="1">
        <f t="array" aca="1" ref="AB12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23" s="148"/>
    </row>
    <row r="124" spans="1:29" s="151" customFormat="1" ht="75" hidden="1">
      <c r="A124" s="150">
        <v>118</v>
      </c>
      <c r="B124" s="370" t="s">
        <v>477</v>
      </c>
      <c r="C124" s="148" t="str">
        <f>IF(Acompanhamento4[[#This Row],[ID]]="","",VLOOKUP(Acompanhamento4[[#This Row],[ID]],Plano[],2,FALSE))</f>
        <v>DSQV</v>
      </c>
      <c r="D124" s="148" t="str">
        <f>IF(Acompanhamento4[[#This Row],[ID]]="","",VLOOKUP(Acompanhamento4[[#This Row],[ID]],Plano[],3,FALSE))</f>
        <v xml:space="preserve"> Contratação de instituição especializada para execução do Programa Saúde Presente, em continuidade e expansão do Programa Saúde Itinerante.</v>
      </c>
      <c r="E124" s="148" t="str">
        <f>IF(Acompanhamento4[[#This Row],[ID]]="","",VLOOKUP(Acompanhamento4[[#This Row],[ID]],Plano[],7,FALSE))</f>
        <v>Pregão</v>
      </c>
      <c r="F124" s="225" t="s">
        <v>3978</v>
      </c>
      <c r="G124" s="226"/>
      <c r="H124" s="227" t="s">
        <v>3973</v>
      </c>
      <c r="I124" s="174" t="s">
        <v>4061</v>
      </c>
      <c r="J124" s="175"/>
      <c r="K124" s="175" t="s">
        <v>3976</v>
      </c>
      <c r="L124" s="318"/>
      <c r="M124" s="319"/>
      <c r="N124" s="320"/>
      <c r="O124" s="325"/>
      <c r="P124" s="323">
        <f>IF(Acompanhamento4[[#This Row],[ID]]="","",VLOOKUP(Acompanhamento4[[#This Row],[ID]],Plano[],14,FALSE))</f>
        <v>46082</v>
      </c>
      <c r="Q124" s="323">
        <f>IF(Acompanhamento4[[#This Row],[ID]]="","",VLOOKUP(Acompanhamento4[[#This Row],[ID]],Plano[],15,FALSE))</f>
        <v>46113</v>
      </c>
      <c r="R124" s="323">
        <f>IF(Acompanhamento4[[#This Row],[ID]]="","",VLOOKUP(Acompanhamento4[[#This Row],[ID]],Plano[],16,FALSE))</f>
        <v>46113</v>
      </c>
      <c r="S124" s="323">
        <f>IF(Acompanhamento4[[#This Row],[ID]]="","",VLOOKUP(Acompanhamento4[[#This Row],[ID]],Plano[],17,FALSE))</f>
        <v>46174</v>
      </c>
      <c r="T124" s="324">
        <f>IF(Acompanhamento4[[#This Row],[ID]]="","",VLOOKUP(Acompanhamento4[[#This Row],[ID]],Plano[],18,FALSE))</f>
        <v>46204</v>
      </c>
      <c r="U124" s="176">
        <v>46204</v>
      </c>
      <c r="V124" s="149">
        <v>46251</v>
      </c>
      <c r="W124" s="314">
        <v>46296</v>
      </c>
      <c r="X124"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envio]])-TODAY(),Q124-TODAY()),
"finalizada"))</f>
        <v>-47</v>
      </c>
      <c r="Y124"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envio]])-TODAY(),S124-TODAY()),
"finalizada"))</f>
        <v>0</v>
      </c>
      <c r="Z124" s="289">
        <f ca="1">IF(Acompanhamento4[[#This Row],[ID]]="","",IF(OR(Acompanhamento4[[#This Row],[Situação]]="prevista",Acompanhamento4[[#This Row],[Situação]]="em andamento"),
IF(Acompanhamento4[[#This Row],[Nova data limite para contratação]]&lt;&gt;"",VALUE(Acompanhamento4[[#This Row],[Nova data limite para contratação]])-TODAY(),T124-TODAY()),
"finalizada"))</f>
        <v>45</v>
      </c>
      <c r="AA12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24" s="286" t="str" cm="1">
        <f t="array" aca="1" ref="AB12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24" s="148"/>
    </row>
    <row r="125" spans="1:29" s="151" customFormat="1" ht="30" hidden="1">
      <c r="A125" s="146">
        <v>119</v>
      </c>
      <c r="B125" s="370" t="s">
        <v>482</v>
      </c>
      <c r="C125" s="148" t="str">
        <f>IF(Acompanhamento4[[#This Row],[ID]]="","",VLOOKUP(Acompanhamento4[[#This Row],[ID]],Plano[],2,FALSE))</f>
        <v>DEA</v>
      </c>
      <c r="D125" s="148" t="str">
        <f>IF(Acompanhamento4[[#This Row],[ID]]="","",VLOOKUP(Acompanhamento4[[#This Row],[ID]],Plano[],3,FALSE))</f>
        <v>Reforma parcial do fórum da comarca de Imaruí</v>
      </c>
      <c r="E125" s="148" t="str">
        <f>IF(Acompanhamento4[[#This Row],[ID]]="","",VLOOKUP(Acompanhamento4[[#This Row],[ID]],Plano[],7,FALSE))</f>
        <v>Concorrência</v>
      </c>
      <c r="F125" s="225" t="s">
        <v>3962</v>
      </c>
      <c r="G125" s="226"/>
      <c r="H125" s="227"/>
      <c r="I125" s="174" t="str">
        <f>IF(Acompanhamento4[[#This Row],[ID]]="","",VLOOKUP(Acompanhamento4[[#This Row],[ID]],Plano[],19,FALSE))</f>
        <v>0021482-57.2026.8.24.0710</v>
      </c>
      <c r="J125" s="175"/>
      <c r="K125" s="175" t="s">
        <v>3976</v>
      </c>
      <c r="L125" s="318">
        <v>46212</v>
      </c>
      <c r="M125" s="319">
        <v>46241</v>
      </c>
      <c r="N125" s="320"/>
      <c r="O125" s="325"/>
      <c r="P125" s="323">
        <f>IF(Acompanhamento4[[#This Row],[ID]]="","",VLOOKUP(Acompanhamento4[[#This Row],[ID]],Plano[],14,FALSE))</f>
        <v>46152</v>
      </c>
      <c r="Q125" s="323">
        <f>IF(Acompanhamento4[[#This Row],[ID]]="","",VLOOKUP(Acompanhamento4[[#This Row],[ID]],Plano[],15,FALSE))</f>
        <v>46157</v>
      </c>
      <c r="R125" s="323">
        <f>IF(Acompanhamento4[[#This Row],[ID]]="","",VLOOKUP(Acompanhamento4[[#This Row],[ID]],Plano[],16,FALSE))</f>
        <v>46101</v>
      </c>
      <c r="S125" s="323">
        <f>IF(Acompanhamento4[[#This Row],[ID]]="","",VLOOKUP(Acompanhamento4[[#This Row],[ID]],Plano[],17,FALSE))</f>
        <v>46172</v>
      </c>
      <c r="T125" s="324">
        <f>IF(Acompanhamento4[[#This Row],[ID]]="","",VLOOKUP(Acompanhamento4[[#This Row],[ID]],Plano[],18,FALSE))</f>
        <v>46371</v>
      </c>
      <c r="U125" s="176"/>
      <c r="V125" s="149"/>
      <c r="W125" s="314"/>
      <c r="X12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envio]])-TODAY(),Q125-TODAY()),
"finalizada"))</f>
        <v>finalizada</v>
      </c>
      <c r="Y12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envio]])-TODAY(),S125-TODAY()),
"finalizada"))</f>
        <v>finalizada</v>
      </c>
      <c r="Z125" s="289">
        <f ca="1">IF(Acompanhamento4[[#This Row],[ID]]="","",IF(OR(Acompanhamento4[[#This Row],[Situação]]="prevista",Acompanhamento4[[#This Row],[Situação]]="em andamento"),
IF(Acompanhamento4[[#This Row],[Nova data limite para contratação]]&lt;&gt;"",VALUE(Acompanhamento4[[#This Row],[Nova data limite para contratação]])-TODAY(),T125-TODAY()),
"finalizada"))</f>
        <v>120</v>
      </c>
      <c r="AA12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25" s="286" t="str" cm="1">
        <f t="array" aca="1" ref="AB12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25" s="148"/>
    </row>
    <row r="126" spans="1:29" s="151" customFormat="1" ht="135" hidden="1">
      <c r="A126" s="150">
        <v>120</v>
      </c>
      <c r="B126" s="370" t="s">
        <v>487</v>
      </c>
      <c r="C126" s="148" t="str">
        <f>IF(Acompanhamento4[[#This Row],[ID]]="","",VLOOKUP(Acompanhamento4[[#This Row],[ID]],Plano[],2,FALSE))</f>
        <v>AJU</v>
      </c>
      <c r="D126" s="148" t="str">
        <f>IF(Acompanhamento4[[#This Row],[ID]]="","",VLOOKUP(Acompanhamento4[[#This Row],[ID]],Plano[],3,FALSE))</f>
        <v>Contratação de prestação de serviços continuados de disponibilização de serviços de hospedagem e alimentação para cursos e eventos promovidos pela Academia Judicial na região da Grande Florianópolis, para execução no regime de empreitada por preço unitário.</v>
      </c>
      <c r="E126" s="148" t="str">
        <f>IF(Acompanhamento4[[#This Row],[ID]]="","",VLOOKUP(Acompanhamento4[[#This Row],[ID]],Plano[],7,FALSE))</f>
        <v>Pregão</v>
      </c>
      <c r="F126" s="225" t="s">
        <v>3980</v>
      </c>
      <c r="G126" s="226"/>
      <c r="H126" s="227"/>
      <c r="I126" s="174" t="str">
        <f>IF(Acompanhamento4[[#This Row],[ID]]="","",VLOOKUP(Acompanhamento4[[#This Row],[ID]],Plano[],19,FALSE))</f>
        <v>0025894-31.2026.8.24.0710</v>
      </c>
      <c r="J126" s="175" t="s">
        <v>4062</v>
      </c>
      <c r="K126" s="175" t="s">
        <v>3970</v>
      </c>
      <c r="L126" s="318">
        <v>46140</v>
      </c>
      <c r="M126" s="319">
        <v>46156</v>
      </c>
      <c r="N126" s="320">
        <v>46203</v>
      </c>
      <c r="O126" s="325"/>
      <c r="P126" s="323">
        <f>IF(Acompanhamento4[[#This Row],[ID]]="","",VLOOKUP(Acompanhamento4[[#This Row],[ID]],Plano[],14,FALSE))</f>
        <v>46113</v>
      </c>
      <c r="Q126" s="323">
        <f>IF(Acompanhamento4[[#This Row],[ID]]="","",VLOOKUP(Acompanhamento4[[#This Row],[ID]],Plano[],15,FALSE))</f>
        <v>46132</v>
      </c>
      <c r="R126" s="323">
        <f>IF(Acompanhamento4[[#This Row],[ID]]="","",VLOOKUP(Acompanhamento4[[#This Row],[ID]],Plano[],16,FALSE))</f>
        <v>46139</v>
      </c>
      <c r="S126" s="323">
        <f>IF(Acompanhamento4[[#This Row],[ID]]="","",VLOOKUP(Acompanhamento4[[#This Row],[ID]],Plano[],17,FALSE))</f>
        <v>46162</v>
      </c>
      <c r="T126" s="324">
        <f>IF(Acompanhamento4[[#This Row],[ID]]="","",VLOOKUP(Acompanhamento4[[#This Row],[ID]],Plano[],18,FALSE))</f>
        <v>46206</v>
      </c>
      <c r="U126" s="176">
        <v>46140</v>
      </c>
      <c r="V126" s="149">
        <v>46154</v>
      </c>
      <c r="W126" s="314">
        <v>46206</v>
      </c>
      <c r="X12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envio]])-TODAY(),Q126-TODAY()),
"finalizada"))</f>
        <v>finalizada</v>
      </c>
      <c r="Y12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envio]])-TODAY(),S126-TODAY()),
"finalizada"))</f>
        <v>finalizada</v>
      </c>
      <c r="Z126" s="289" t="str">
        <f ca="1">IF(Acompanhamento4[[#This Row],[ID]]="","",IF(OR(Acompanhamento4[[#This Row],[Situação]]="prevista",Acompanhamento4[[#This Row],[Situação]]="em andamento"),
IF(Acompanhamento4[[#This Row],[Nova data limite para contratação]]&lt;&gt;"",VALUE(Acompanhamento4[[#This Row],[Nova data limite para contratação]])-TODAY(),T126-TODAY()),
"finalizada"))</f>
        <v>finalizada</v>
      </c>
      <c r="AA126"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47</v>
      </c>
      <c r="AB126" s="286" t="str" cm="1">
        <f t="array" aca="1" ref="AB12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26" s="148"/>
    </row>
    <row r="127" spans="1:29" s="151" customFormat="1" ht="225" hidden="1">
      <c r="A127" s="146">
        <v>121</v>
      </c>
      <c r="B127" s="370" t="s">
        <v>492</v>
      </c>
      <c r="C127" s="148" t="str">
        <f>IF(Acompanhamento4[[#This Row],[ID]]="","",VLOOKUP(Acompanhamento4[[#This Row],[ID]],Plano[],2,FALSE))</f>
        <v>DEA</v>
      </c>
      <c r="D127" s="148" t="str">
        <f>IF(Acompanhamento4[[#This Row],[ID]]="","",VLOOKUP(Acompanhamento4[[#This Row],[ID]],Plano[],3,FALSE))</f>
        <v>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v>
      </c>
      <c r="E127" s="148" t="str">
        <f>IF(Acompanhamento4[[#This Row],[ID]]="","",VLOOKUP(Acompanhamento4[[#This Row],[ID]],Plano[],7,FALSE))</f>
        <v>Pregão</v>
      </c>
      <c r="F127" s="225" t="s">
        <v>3980</v>
      </c>
      <c r="G127" s="226"/>
      <c r="H127" s="227"/>
      <c r="I127" s="174" t="str">
        <f>IF(Acompanhamento4[[#This Row],[ID]]="","",VLOOKUP(Acompanhamento4[[#This Row],[ID]],Plano[],19,FALSE))</f>
        <v>0074670-96.2025.8.24.0710</v>
      </c>
      <c r="J127" s="175" t="s">
        <v>4063</v>
      </c>
      <c r="K127" s="175" t="s">
        <v>3970</v>
      </c>
      <c r="L127" s="318">
        <v>45904</v>
      </c>
      <c r="M127" s="319">
        <v>46093</v>
      </c>
      <c r="N127" s="320">
        <v>46178</v>
      </c>
      <c r="O127" s="325"/>
      <c r="P127" s="323">
        <f>IF(Acompanhamento4[[#This Row],[ID]]="","",VLOOKUP(Acompanhamento4[[#This Row],[ID]],Plano[],14,FALSE))</f>
        <v>45839</v>
      </c>
      <c r="Q127" s="323">
        <f>IF(Acompanhamento4[[#This Row],[ID]]="","",VLOOKUP(Acompanhamento4[[#This Row],[ID]],Plano[],15,FALSE))</f>
        <v>45904</v>
      </c>
      <c r="R127" s="323">
        <f>IF(Acompanhamento4[[#This Row],[ID]]="","",VLOOKUP(Acompanhamento4[[#This Row],[ID]],Plano[],16,FALSE))</f>
        <v>45904</v>
      </c>
      <c r="S127" s="323">
        <f>IF(Acompanhamento4[[#This Row],[ID]]="","",VLOOKUP(Acompanhamento4[[#This Row],[ID]],Plano[],17,FALSE))</f>
        <v>46091</v>
      </c>
      <c r="T127" s="324">
        <f>IF(Acompanhamento4[[#This Row],[ID]]="","",VLOOKUP(Acompanhamento4[[#This Row],[ID]],Plano[],18,FALSE))</f>
        <v>46111</v>
      </c>
      <c r="U127" s="176"/>
      <c r="V127" s="149"/>
      <c r="W127" s="314"/>
      <c r="X12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envio]])-TODAY(),Q127-TODAY()),
"finalizada"))</f>
        <v>finalizada</v>
      </c>
      <c r="Y12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envio]])-TODAY(),S127-TODAY()),
"finalizada"))</f>
        <v>finalizada</v>
      </c>
      <c r="Z127" s="289" t="str">
        <f ca="1">IF(Acompanhamento4[[#This Row],[ID]]="","",IF(OR(Acompanhamento4[[#This Row],[Situação]]="prevista",Acompanhamento4[[#This Row],[Situação]]="em andamento"),
IF(Acompanhamento4[[#This Row],[Nova data limite para contratação]]&lt;&gt;"",VALUE(Acompanhamento4[[#This Row],[Nova data limite para contratação]])-TODAY(),T127-TODAY()),
"finalizada"))</f>
        <v>finalizada</v>
      </c>
      <c r="AA127"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85</v>
      </c>
      <c r="AB127" s="286" t="str" cm="1">
        <f t="array" aca="1" ref="AB12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27" s="148"/>
    </row>
    <row r="128" spans="1:29" s="151" customFormat="1" ht="259.5" hidden="1">
      <c r="A128" s="150">
        <v>122</v>
      </c>
      <c r="B128" s="370" t="s">
        <v>497</v>
      </c>
      <c r="C128" s="148" t="str">
        <f>IF(Acompanhamento4[[#This Row],[ID]]="","",VLOOKUP(Acompanhamento4[[#This Row],[ID]],Plano[],2,FALSE))</f>
        <v>DSQV</v>
      </c>
      <c r="D128" s="148" t="str">
        <f>IF(Acompanhamento4[[#This Row],[ID]]="","",VLOOKUP(Acompanhamento4[[#This Row],[ID]],Plano[],3,FALSE))</f>
        <v>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v>
      </c>
      <c r="E128" s="148" t="str">
        <f>IF(Acompanhamento4[[#This Row],[ID]]="","",VLOOKUP(Acompanhamento4[[#This Row],[ID]],Plano[],7,FALSE))</f>
        <v>Pregão</v>
      </c>
      <c r="F128" s="225" t="s">
        <v>3973</v>
      </c>
      <c r="G128" s="226"/>
      <c r="H128" s="227"/>
      <c r="I128" s="174" t="s">
        <v>4064</v>
      </c>
      <c r="J128" s="175"/>
      <c r="K128" s="175" t="s">
        <v>3964</v>
      </c>
      <c r="L128" s="318"/>
      <c r="M128" s="319"/>
      <c r="N128" s="320"/>
      <c r="O128" s="325"/>
      <c r="P128" s="323">
        <f>IF(Acompanhamento4[[#This Row],[ID]]="","",VLOOKUP(Acompanhamento4[[#This Row],[ID]],Plano[],14,FALSE))</f>
        <v>46142</v>
      </c>
      <c r="Q128" s="323">
        <f>IF(Acompanhamento4[[#This Row],[ID]]="","",VLOOKUP(Acompanhamento4[[#This Row],[ID]],Plano[],15,FALSE))</f>
        <v>46203</v>
      </c>
      <c r="R128" s="323">
        <f>IF(Acompanhamento4[[#This Row],[ID]]="","",VLOOKUP(Acompanhamento4[[#This Row],[ID]],Plano[],16,FALSE))</f>
        <v>46204</v>
      </c>
      <c r="S128" s="323">
        <f>IF(Acompanhamento4[[#This Row],[ID]]="","",VLOOKUP(Acompanhamento4[[#This Row],[ID]],Plano[],17,FALSE))</f>
        <v>46295</v>
      </c>
      <c r="T128" s="324">
        <f>IF(Acompanhamento4[[#This Row],[ID]]="","",VLOOKUP(Acompanhamento4[[#This Row],[ID]],Plano[],18,FALSE))</f>
        <v>46356</v>
      </c>
      <c r="U128" s="176">
        <v>46264</v>
      </c>
      <c r="V128" s="149">
        <v>46356</v>
      </c>
      <c r="W128" s="314">
        <v>46375</v>
      </c>
      <c r="X128"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envio]])-TODAY(),Q128-TODAY()),
"finalizada"))</f>
        <v>13</v>
      </c>
      <c r="Y128"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envio]])-TODAY(),S128-TODAY()),
"finalizada"))</f>
        <v>105</v>
      </c>
      <c r="Z128" s="289">
        <f ca="1">IF(Acompanhamento4[[#This Row],[ID]]="","",IF(OR(Acompanhamento4[[#This Row],[Situação]]="prevista",Acompanhamento4[[#This Row],[Situação]]="em andamento"),
IF(Acompanhamento4[[#This Row],[Nova data limite para contratação]]&lt;&gt;"",VALUE(Acompanhamento4[[#This Row],[Nova data limite para contratação]])-TODAY(),T128-TODAY()),
"finalizada"))</f>
        <v>124</v>
      </c>
      <c r="AA12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28" s="286" t="str" cm="1">
        <f t="array" aca="1" ref="AB12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128" s="148"/>
    </row>
    <row r="129" spans="1:29" s="151" customFormat="1" ht="60" hidden="1">
      <c r="A129" s="146">
        <v>123</v>
      </c>
      <c r="B129" s="370" t="s">
        <v>501</v>
      </c>
      <c r="C129" s="148" t="str">
        <f>IF(Acompanhamento4[[#This Row],[ID]]="","",VLOOKUP(Acompanhamento4[[#This Row],[ID]],Plano[],2,FALSE))</f>
        <v>DTI</v>
      </c>
      <c r="D129" s="148" t="str">
        <f>IF(Acompanhamento4[[#This Row],[ID]]="","",VLOOKUP(Acompanhamento4[[#This Row],[ID]],Plano[],3,FALSE))</f>
        <v>Adquirir certificados digitais A3 (cadeia AC-Jus), com vigência de 36 meses, em nuvem e em token.</v>
      </c>
      <c r="E129" s="148" t="str">
        <f>IF(Acompanhamento4[[#This Row],[ID]]="","",VLOOKUP(Acompanhamento4[[#This Row],[ID]],Plano[],7,FALSE))</f>
        <v>Pregão</v>
      </c>
      <c r="F129" s="225" t="s">
        <v>3984</v>
      </c>
      <c r="G129" s="226"/>
      <c r="H129" s="227" t="s">
        <v>3980</v>
      </c>
      <c r="I129" s="174" t="str">
        <f>IF(Acompanhamento4[[#This Row],[ID]]="","",VLOOKUP(Acompanhamento4[[#This Row],[ID]],Plano[],19,FALSE))</f>
        <v>0059914-48.2026.8.24.0710</v>
      </c>
      <c r="J129" s="175"/>
      <c r="K129" s="175" t="s">
        <v>3976</v>
      </c>
      <c r="L129" s="318"/>
      <c r="M129" s="319"/>
      <c r="N129" s="320"/>
      <c r="O129" s="325"/>
      <c r="P129" s="323">
        <f>IF(Acompanhamento4[[#This Row],[ID]]="","",VLOOKUP(Acompanhamento4[[#This Row],[ID]],Plano[],14,FALSE))</f>
        <v>46160</v>
      </c>
      <c r="Q129" s="323">
        <f>IF(Acompanhamento4[[#This Row],[ID]]="","",VLOOKUP(Acompanhamento4[[#This Row],[ID]],Plano[],15,FALSE))</f>
        <v>46206</v>
      </c>
      <c r="R129" s="323">
        <f>IF(Acompanhamento4[[#This Row],[ID]]="","",VLOOKUP(Acompanhamento4[[#This Row],[ID]],Plano[],16,FALSE))</f>
        <v>46209</v>
      </c>
      <c r="S129" s="323">
        <f>IF(Acompanhamento4[[#This Row],[ID]]="","",VLOOKUP(Acompanhamento4[[#This Row],[ID]],Plano[],17,FALSE))</f>
        <v>46241</v>
      </c>
      <c r="T129" s="324">
        <f>IF(Acompanhamento4[[#This Row],[ID]]="","",VLOOKUP(Acompanhamento4[[#This Row],[ID]],Plano[],18,FALSE))</f>
        <v>46332</v>
      </c>
      <c r="U129" s="176"/>
      <c r="V129" s="149"/>
      <c r="W129" s="314"/>
      <c r="X129"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envio]])-TODAY(),Q129-TODAY()),
"finalizada"))</f>
        <v>-45</v>
      </c>
      <c r="Y129"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envio]])-TODAY(),S129-TODAY()),
"finalizada"))</f>
        <v>-10</v>
      </c>
      <c r="Z129" s="289">
        <f ca="1">IF(Acompanhamento4[[#This Row],[ID]]="","",IF(OR(Acompanhamento4[[#This Row],[Situação]]="prevista",Acompanhamento4[[#This Row],[Situação]]="em andamento"),
IF(Acompanhamento4[[#This Row],[Nova data limite para contratação]]&lt;&gt;"",VALUE(Acompanhamento4[[#This Row],[Nova data limite para contratação]])-TODAY(),T129-TODAY()),
"finalizada"))</f>
        <v>81</v>
      </c>
      <c r="AA12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29" s="286" t="str" cm="1">
        <f t="array" aca="1" ref="AB12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29" s="148"/>
    </row>
    <row r="130" spans="1:29" s="151" customFormat="1" ht="30" hidden="1">
      <c r="A130" s="150">
        <v>124</v>
      </c>
      <c r="B130" s="370" t="s">
        <v>506</v>
      </c>
      <c r="C130" s="148" t="str">
        <f>IF(Acompanhamento4[[#This Row],[ID]]="","",VLOOKUP(Acompanhamento4[[#This Row],[ID]],Plano[],2,FALSE))</f>
        <v>DEA</v>
      </c>
      <c r="D130" s="148" t="str">
        <f>IF(Acompanhamento4[[#This Row],[ID]]="","",VLOOKUP(Acompanhamento4[[#This Row],[ID]],Plano[],3,FALSE))</f>
        <v>Reforma parcial do fórum da comarca de Palhoça</v>
      </c>
      <c r="E130" s="148" t="str">
        <f>IF(Acompanhamento4[[#This Row],[ID]]="","",VLOOKUP(Acompanhamento4[[#This Row],[ID]],Plano[],7,FALSE))</f>
        <v>Concorrência</v>
      </c>
      <c r="F130" s="225" t="s">
        <v>3962</v>
      </c>
      <c r="G130" s="226"/>
      <c r="H130" s="227"/>
      <c r="I130" s="174" t="str">
        <f>IF(Acompanhamento4[[#This Row],[ID]]="","",VLOOKUP(Acompanhamento4[[#This Row],[ID]],Plano[],19,FALSE))</f>
        <v>0075311-50.2026.8.24.0710</v>
      </c>
      <c r="J130" s="175"/>
      <c r="K130" s="175" t="s">
        <v>3976</v>
      </c>
      <c r="L130" s="318"/>
      <c r="M130" s="319"/>
      <c r="N130" s="320"/>
      <c r="O130" s="325"/>
      <c r="P130" s="323">
        <f>IF(Acompanhamento4[[#This Row],[ID]]="","",VLOOKUP(Acompanhamento4[[#This Row],[ID]],Plano[],14,FALSE))</f>
        <v>46096</v>
      </c>
      <c r="Q130" s="323">
        <f>IF(Acompanhamento4[[#This Row],[ID]]="","",VLOOKUP(Acompanhamento4[[#This Row],[ID]],Plano[],15,FALSE))</f>
        <v>46315</v>
      </c>
      <c r="R130" s="323">
        <f>IF(Acompanhamento4[[#This Row],[ID]]="","",VLOOKUP(Acompanhamento4[[#This Row],[ID]],Plano[],16,FALSE))</f>
        <v>46096</v>
      </c>
      <c r="S130" s="323">
        <f>IF(Acompanhamento4[[#This Row],[ID]]="","",VLOOKUP(Acompanhamento4[[#This Row],[ID]],Plano[],17,FALSE))</f>
        <v>46327</v>
      </c>
      <c r="T130" s="324">
        <f>IF(Acompanhamento4[[#This Row],[ID]]="","",VLOOKUP(Acompanhamento4[[#This Row],[ID]],Plano[],18,FALSE))</f>
        <v>46568</v>
      </c>
      <c r="U130" s="176">
        <v>46327</v>
      </c>
      <c r="V130" s="149">
        <v>46360</v>
      </c>
      <c r="W130" s="314"/>
      <c r="X130"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envio]])-TODAY(),Q130-TODAY()),
"finalizada"))</f>
        <v>76</v>
      </c>
      <c r="Y130"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envio]])-TODAY(),S130-TODAY()),
"finalizada"))</f>
        <v>109</v>
      </c>
      <c r="Z130" s="289">
        <f ca="1">IF(Acompanhamento4[[#This Row],[ID]]="","",IF(OR(Acompanhamento4[[#This Row],[Situação]]="prevista",Acompanhamento4[[#This Row],[Situação]]="em andamento"),
IF(Acompanhamento4[[#This Row],[Nova data limite para contratação]]&lt;&gt;"",VALUE(Acompanhamento4[[#This Row],[Nova data limite para contratação]])-TODAY(),T130-TODAY()),
"finalizada"))</f>
        <v>317</v>
      </c>
      <c r="AA13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0" s="286" t="str" cm="1">
        <f t="array" aca="1" ref="AB13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30" s="148"/>
    </row>
    <row r="131" spans="1:29" s="151" customFormat="1" ht="195" hidden="1">
      <c r="A131" s="146">
        <v>125</v>
      </c>
      <c r="B131" s="370" t="s">
        <v>511</v>
      </c>
      <c r="C131" s="148" t="str">
        <f>IF(Acompanhamento4[[#This Row],[ID]]="","",VLOOKUP(Acompanhamento4[[#This Row],[ID]],Plano[],2,FALSE))</f>
        <v>AJU</v>
      </c>
      <c r="D131" s="148" t="str">
        <f>IF(Acompanhamento4[[#This Row],[ID]]="","",VLOOKUP(Acompanhamento4[[#This Row],[ID]],Plano[],3,FALSE))</f>
        <v xml:space="preserve">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v>
      </c>
      <c r="E131" s="148" t="str">
        <f>IF(Acompanhamento4[[#This Row],[ID]]="","",VLOOKUP(Acompanhamento4[[#This Row],[ID]],Plano[],7,FALSE))</f>
        <v>Inexigibilidade</v>
      </c>
      <c r="F131" s="225" t="s">
        <v>3990</v>
      </c>
      <c r="G131" s="226"/>
      <c r="H131" s="227" t="s">
        <v>3963</v>
      </c>
      <c r="I131" s="174" t="s">
        <v>4065</v>
      </c>
      <c r="J131" s="175" t="s">
        <v>4066</v>
      </c>
      <c r="K131" s="175" t="s">
        <v>3970</v>
      </c>
      <c r="L131" s="318">
        <v>46157</v>
      </c>
      <c r="M131" s="319">
        <v>46170</v>
      </c>
      <c r="N131" s="320">
        <v>46176</v>
      </c>
      <c r="O131" s="325" t="s">
        <v>3963</v>
      </c>
      <c r="P131" s="323">
        <f>IF(Acompanhamento4[[#This Row],[ID]]="","",VLOOKUP(Acompanhamento4[[#This Row],[ID]],Plano[],14,FALSE))</f>
        <v>46153</v>
      </c>
      <c r="Q131" s="323">
        <f>IF(Acompanhamento4[[#This Row],[ID]]="","",VLOOKUP(Acompanhamento4[[#This Row],[ID]],Plano[],15,FALSE))</f>
        <v>46162</v>
      </c>
      <c r="R131" s="323">
        <f>IF(Acompanhamento4[[#This Row],[ID]]="","",VLOOKUP(Acompanhamento4[[#This Row],[ID]],Plano[],16,FALSE))</f>
        <v>46167</v>
      </c>
      <c r="S131" s="323">
        <f>IF(Acompanhamento4[[#This Row],[ID]]="","",VLOOKUP(Acompanhamento4[[#This Row],[ID]],Plano[],17,FALSE))</f>
        <v>46178</v>
      </c>
      <c r="T131" s="324">
        <f>IF(Acompanhamento4[[#This Row],[ID]]="","",VLOOKUP(Acompanhamento4[[#This Row],[ID]],Plano[],18,FALSE))</f>
        <v>46192</v>
      </c>
      <c r="U131" s="176"/>
      <c r="V131" s="149"/>
      <c r="W131" s="314"/>
      <c r="X13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envio]])-TODAY(),Q131-TODAY()),
"finalizada"))</f>
        <v>finalizada</v>
      </c>
      <c r="Y13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envio]])-TODAY(),S131-TODAY()),
"finalizada"))</f>
        <v>finalizada</v>
      </c>
      <c r="Z131" s="289" t="str">
        <f ca="1">IF(Acompanhamento4[[#This Row],[ID]]="","",IF(OR(Acompanhamento4[[#This Row],[Situação]]="prevista",Acompanhamento4[[#This Row],[Situação]]="em andamento"),
IF(Acompanhamento4[[#This Row],[Nova data limite para contratação]]&lt;&gt;"",VALUE(Acompanhamento4[[#This Row],[Nova data limite para contratação]])-TODAY(),T131-TODAY()),
"finalizada"))</f>
        <v>finalizada</v>
      </c>
      <c r="AA131"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6</v>
      </c>
      <c r="AB131" s="286" t="str" cm="1">
        <f t="array" aca="1" ref="AB13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31" s="148"/>
    </row>
    <row r="132" spans="1:29" s="151" customFormat="1" ht="91.5" hidden="1">
      <c r="A132" s="150">
        <v>126</v>
      </c>
      <c r="B132" s="370" t="s">
        <v>514</v>
      </c>
      <c r="C132" s="148" t="str">
        <f>IF(Acompanhamento4[[#This Row],[ID]]="","",VLOOKUP(Acompanhamento4[[#This Row],[ID]],Plano[],2,FALSE))</f>
        <v>DIE</v>
      </c>
      <c r="D132" s="148" t="str">
        <f>IF(Acompanhamento4[[#This Row],[ID]]="","",VLOOKUP(Acompanhamento4[[#This Row],[ID]],Plano[],3,FALSE))</f>
        <v>Serviço continuado de fornecimento de refeições(almoço e jantar) e lanches, para participantes das sessões do Tribunal do Júri da Comarca de São Francisco do Sul.</v>
      </c>
      <c r="E132" s="148" t="str">
        <f>IF(Acompanhamento4[[#This Row],[ID]]="","",VLOOKUP(Acompanhamento4[[#This Row],[ID]],Plano[],7,FALSE))</f>
        <v>Pregão</v>
      </c>
      <c r="F132" s="225" t="s">
        <v>3983</v>
      </c>
      <c r="G132" s="226" t="s">
        <v>3973</v>
      </c>
      <c r="H132" s="227"/>
      <c r="I132" s="174" t="s">
        <v>4067</v>
      </c>
      <c r="J132" s="175" t="s">
        <v>4068</v>
      </c>
      <c r="K132" s="175" t="s">
        <v>3970</v>
      </c>
      <c r="L132" s="318">
        <v>46176</v>
      </c>
      <c r="M132" s="319">
        <v>46188</v>
      </c>
      <c r="N132" s="320">
        <v>46237</v>
      </c>
      <c r="O132" s="325" t="s">
        <v>3963</v>
      </c>
      <c r="P132" s="323">
        <f>IF(Acompanhamento4[[#This Row],[ID]]="","",VLOOKUP(Acompanhamento4[[#This Row],[ID]],Plano[],14,FALSE))</f>
        <v>46168</v>
      </c>
      <c r="Q132" s="323">
        <f>IF(Acompanhamento4[[#This Row],[ID]]="","",VLOOKUP(Acompanhamento4[[#This Row],[ID]],Plano[],15,FALSE))</f>
        <v>46189</v>
      </c>
      <c r="R132" s="323">
        <f>IF(Acompanhamento4[[#This Row],[ID]]="","",VLOOKUP(Acompanhamento4[[#This Row],[ID]],Plano[],16,FALSE))</f>
        <v>46189</v>
      </c>
      <c r="S132" s="323">
        <f>IF(Acompanhamento4[[#This Row],[ID]]="","",VLOOKUP(Acompanhamento4[[#This Row],[ID]],Plano[],17,FALSE))</f>
        <v>46209</v>
      </c>
      <c r="T132" s="324">
        <f>IF(Acompanhamento4[[#This Row],[ID]]="","",VLOOKUP(Acompanhamento4[[#This Row],[ID]],Plano[],18,FALSE))</f>
        <v>46260</v>
      </c>
      <c r="U132" s="176"/>
      <c r="V132" s="149"/>
      <c r="W132" s="314"/>
      <c r="X13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envio]])-TODAY(),Q132-TODAY()),
"finalizada"))</f>
        <v>finalizada</v>
      </c>
      <c r="Y13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envio]])-TODAY(),S132-TODAY()),
"finalizada"))</f>
        <v>finalizada</v>
      </c>
      <c r="Z132" s="289" t="str">
        <f ca="1">IF(Acompanhamento4[[#This Row],[ID]]="","",IF(OR(Acompanhamento4[[#This Row],[Situação]]="prevista",Acompanhamento4[[#This Row],[Situação]]="em andamento"),
IF(Acompanhamento4[[#This Row],[Nova data limite para contratação]]&lt;&gt;"",VALUE(Acompanhamento4[[#This Row],[Nova data limite para contratação]])-TODAY(),T132-TODAY()),
"finalizada"))</f>
        <v>finalizada</v>
      </c>
      <c r="AA132" s="289">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49</v>
      </c>
      <c r="AB132" s="286" t="str" cm="1">
        <f t="array" aca="1" ref="AB13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contratada</v>
      </c>
      <c r="AC132" s="148"/>
    </row>
    <row r="133" spans="1:29" s="151" customFormat="1" ht="30" hidden="1">
      <c r="A133" s="146">
        <v>127</v>
      </c>
      <c r="B133" s="370" t="s">
        <v>518</v>
      </c>
      <c r="C133" s="148" t="str">
        <f>IF(Acompanhamento4[[#This Row],[ID]]="","",VLOOKUP(Acompanhamento4[[#This Row],[ID]],Plano[],2,FALSE))</f>
        <v>DEA</v>
      </c>
      <c r="D133" s="148" t="str">
        <f>IF(Acompanhamento4[[#This Row],[ID]]="","",VLOOKUP(Acompanhamento4[[#This Row],[ID]],Plano[],3,FALSE))</f>
        <v>Substituição do sistema de climatização da torre II do TJSC</v>
      </c>
      <c r="E133" s="148" t="str">
        <f>IF(Acompanhamento4[[#This Row],[ID]]="","",VLOOKUP(Acompanhamento4[[#This Row],[ID]],Plano[],7,FALSE))</f>
        <v>Concorrência</v>
      </c>
      <c r="F133" s="225" t="s">
        <v>3962</v>
      </c>
      <c r="G133" s="226" t="s">
        <v>3962</v>
      </c>
      <c r="H133" s="227"/>
      <c r="I133" s="174" t="s">
        <v>523</v>
      </c>
      <c r="J133" s="175"/>
      <c r="K133" s="175" t="s">
        <v>3976</v>
      </c>
      <c r="L133" s="318"/>
      <c r="M133" s="319"/>
      <c r="N133" s="320"/>
      <c r="O133" s="325"/>
      <c r="P133" s="323">
        <f>IF(Acompanhamento4[[#This Row],[ID]]="","",VLOOKUP(Acompanhamento4[[#This Row],[ID]],Plano[],14,FALSE))</f>
        <v>46181</v>
      </c>
      <c r="Q133" s="323">
        <f>IF(Acompanhamento4[[#This Row],[ID]]="","",VLOOKUP(Acompanhamento4[[#This Row],[ID]],Plano[],15,FALSE))</f>
        <v>46341</v>
      </c>
      <c r="R133" s="323">
        <f>IF(Acompanhamento4[[#This Row],[ID]]="","",VLOOKUP(Acompanhamento4[[#This Row],[ID]],Plano[],16,FALSE))</f>
        <v>46348</v>
      </c>
      <c r="S133" s="323">
        <f>IF(Acompanhamento4[[#This Row],[ID]]="","",VLOOKUP(Acompanhamento4[[#This Row],[ID]],Plano[],17,FALSE))</f>
        <v>46357</v>
      </c>
      <c r="T133" s="324">
        <f>IF(Acompanhamento4[[#This Row],[ID]]="","",VLOOKUP(Acompanhamento4[[#This Row],[ID]],Plano[],18,FALSE))</f>
        <v>46203</v>
      </c>
      <c r="U133" s="176"/>
      <c r="V133" s="149"/>
      <c r="W133" s="314">
        <v>46568</v>
      </c>
      <c r="X133"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envio]])-TODAY(),Q133-TODAY()),
"finalizada"))</f>
        <v>90</v>
      </c>
      <c r="Y13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envio]])-TODAY(),S133-TODAY()),
"finalizada"))</f>
        <v>106</v>
      </c>
      <c r="Z133" s="289">
        <f ca="1">IF(Acompanhamento4[[#This Row],[ID]]="","",IF(OR(Acompanhamento4[[#This Row],[Situação]]="prevista",Acompanhamento4[[#This Row],[Situação]]="em andamento"),
IF(Acompanhamento4[[#This Row],[Nova data limite para contratação]]&lt;&gt;"",VALUE(Acompanhamento4[[#This Row],[Nova data limite para contratação]])-TODAY(),T133-TODAY()),
"finalizada"))</f>
        <v>317</v>
      </c>
      <c r="AA13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3" s="286" t="str" cm="1">
        <f t="array" aca="1" ref="AB13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33" s="148"/>
    </row>
    <row r="134" spans="1:29" s="151" customFormat="1" ht="285" hidden="1">
      <c r="A134" s="150">
        <v>128</v>
      </c>
      <c r="B134" s="370" t="s">
        <v>524</v>
      </c>
      <c r="C134" s="148" t="str">
        <f>IF(Acompanhamento4[[#This Row],[ID]]="","",VLOOKUP(Acompanhamento4[[#This Row],[ID]],Plano[],2,FALSE))</f>
        <v>DOF</v>
      </c>
      <c r="D134" s="148" t="str">
        <f>IF(Acompanhamento4[[#This Row],[ID]]="","",VLOOKUP(Acompanhamento4[[#This Row],[ID]],Plano[],3,FALSE))</f>
        <v>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v>
      </c>
      <c r="E134" s="148" t="str">
        <f>IF(Acompanhamento4[[#This Row],[ID]]="","",VLOOKUP(Acompanhamento4[[#This Row],[ID]],Plano[],7,FALSE))</f>
        <v>Inexigibilidade</v>
      </c>
      <c r="F134" s="225" t="s">
        <v>3996</v>
      </c>
      <c r="G134" s="226"/>
      <c r="H134" s="227" t="s">
        <v>3963</v>
      </c>
      <c r="I134" s="174" t="s">
        <v>4069</v>
      </c>
      <c r="J134" s="175" t="s">
        <v>4070</v>
      </c>
      <c r="K134" s="175" t="s">
        <v>3976</v>
      </c>
      <c r="L134" s="318">
        <v>46209</v>
      </c>
      <c r="M134" s="319">
        <v>46226</v>
      </c>
      <c r="N134" s="320"/>
      <c r="O134" s="325"/>
      <c r="P134" s="323">
        <f>IF(Acompanhamento4[[#This Row],[ID]]="","",VLOOKUP(Acompanhamento4[[#This Row],[ID]],Plano[],14,FALSE))</f>
        <v>46189</v>
      </c>
      <c r="Q134" s="323">
        <f>IF(Acompanhamento4[[#This Row],[ID]]="","",VLOOKUP(Acompanhamento4[[#This Row],[ID]],Plano[],15,FALSE))</f>
        <v>46203</v>
      </c>
      <c r="R134" s="323">
        <f>IF(Acompanhamento4[[#This Row],[ID]]="","",VLOOKUP(Acompanhamento4[[#This Row],[ID]],Plano[],16,FALSE))</f>
        <v>46203</v>
      </c>
      <c r="S134" s="323">
        <f>IF(Acompanhamento4[[#This Row],[ID]]="","",VLOOKUP(Acompanhamento4[[#This Row],[ID]],Plano[],17,FALSE))</f>
        <v>46216</v>
      </c>
      <c r="T134" s="324">
        <f>IF(Acompanhamento4[[#This Row],[ID]]="","",VLOOKUP(Acompanhamento4[[#This Row],[ID]],Plano[],18,FALSE))</f>
        <v>46276</v>
      </c>
      <c r="U134" s="176"/>
      <c r="V134" s="149"/>
      <c r="W134" s="314"/>
      <c r="X13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envio]])-TODAY(),Q134-TODAY()),
"finalizada"))</f>
        <v>finalizada</v>
      </c>
      <c r="Y13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envio]])-TODAY(),S134-TODAY()),
"finalizada"))</f>
        <v>finalizada</v>
      </c>
      <c r="Z134" s="289">
        <f ca="1">IF(Acompanhamento4[[#This Row],[ID]]="","",IF(OR(Acompanhamento4[[#This Row],[Situação]]="prevista",Acompanhamento4[[#This Row],[Situação]]="em andamento"),
IF(Acompanhamento4[[#This Row],[Nova data limite para contratação]]&lt;&gt;"",VALUE(Acompanhamento4[[#This Row],[Nova data limite para contratação]])-TODAY(),T134-TODAY()),
"finalizada"))</f>
        <v>25</v>
      </c>
      <c r="AA13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4" s="286" t="str" cm="1">
        <f t="array" aca="1" ref="AB13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30 dias</v>
      </c>
      <c r="AC134" s="148"/>
    </row>
    <row r="135" spans="1:29" s="151" customFormat="1" ht="75" hidden="1">
      <c r="A135" s="146">
        <v>129</v>
      </c>
      <c r="B135" s="370" t="s">
        <v>528</v>
      </c>
      <c r="C135" s="148" t="str">
        <f>IF(Acompanhamento4[[#This Row],[ID]]="","",VLOOKUP(Acompanhamento4[[#This Row],[ID]],Plano[],2,FALSE))</f>
        <v>DTI</v>
      </c>
      <c r="D135" s="148" t="str">
        <f>IF(Acompanhamento4[[#This Row],[ID]]="","",VLOOKUP(Acompanhamento4[[#This Row],[ID]],Plano[],3,FALSE))</f>
        <v>Aquisição de solução audiovisual para o Observatório do TJSC e salas de reunião da Torre I do Tribunal de Justiça de Santa Catarina.</v>
      </c>
      <c r="E135" s="148" t="str">
        <f>IF(Acompanhamento4[[#This Row],[ID]]="","",VLOOKUP(Acompanhamento4[[#This Row],[ID]],Plano[],7,FALSE))</f>
        <v>Pregão</v>
      </c>
      <c r="F135" s="225" t="s">
        <v>3980</v>
      </c>
      <c r="G135" s="226"/>
      <c r="H135" s="227"/>
      <c r="I135" s="174" t="s">
        <v>531</v>
      </c>
      <c r="J135" s="175"/>
      <c r="K135" s="175" t="s">
        <v>3976</v>
      </c>
      <c r="L135" s="318"/>
      <c r="M135" s="319"/>
      <c r="N135" s="320"/>
      <c r="O135" s="325"/>
      <c r="P135" s="323">
        <f>IF(Acompanhamento4[[#This Row],[ID]]="","",VLOOKUP(Acompanhamento4[[#This Row],[ID]],Plano[],14,FALSE))</f>
        <v>46188</v>
      </c>
      <c r="Q135" s="323">
        <f>IF(Acompanhamento4[[#This Row],[ID]]="","",VLOOKUP(Acompanhamento4[[#This Row],[ID]],Plano[],15,FALSE))</f>
        <v>46220</v>
      </c>
      <c r="R135" s="323">
        <f>IF(Acompanhamento4[[#This Row],[ID]]="","",VLOOKUP(Acompanhamento4[[#This Row],[ID]],Plano[],16,FALSE))</f>
        <v>46223</v>
      </c>
      <c r="S135" s="323">
        <f>IF(Acompanhamento4[[#This Row],[ID]]="","",VLOOKUP(Acompanhamento4[[#This Row],[ID]],Plano[],17,FALSE))</f>
        <v>46255</v>
      </c>
      <c r="T135" s="324">
        <f>IF(Acompanhamento4[[#This Row],[ID]]="","",VLOOKUP(Acompanhamento4[[#This Row],[ID]],Plano[],18,FALSE))</f>
        <v>46295</v>
      </c>
      <c r="U135" s="176">
        <v>46251</v>
      </c>
      <c r="V135" s="149">
        <v>46283</v>
      </c>
      <c r="W135" s="314">
        <v>46374</v>
      </c>
      <c r="X135"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envio]])-TODAY(),Q135-TODAY()),
"finalizada"))</f>
        <v>0</v>
      </c>
      <c r="Y135"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envio]])-TODAY(),S135-TODAY()),
"finalizada"))</f>
        <v>32</v>
      </c>
      <c r="Z135" s="289">
        <f ca="1">IF(Acompanhamento4[[#This Row],[ID]]="","",IF(OR(Acompanhamento4[[#This Row],[Situação]]="prevista",Acompanhamento4[[#This Row],[Situação]]="em andamento"),
IF(Acompanhamento4[[#This Row],[Nova data limite para contratação]]&lt;&gt;"",VALUE(Acompanhamento4[[#This Row],[Nova data limite para contratação]])-TODAY(),T135-TODAY()),
"finalizada"))</f>
        <v>123</v>
      </c>
      <c r="AA13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5" s="286" t="str" cm="1">
        <f t="array" aca="1" ref="AB13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135" s="148"/>
    </row>
    <row r="136" spans="1:29" s="151" customFormat="1" ht="121.5" hidden="1">
      <c r="A136" s="150">
        <v>130</v>
      </c>
      <c r="B136" s="370" t="s">
        <v>532</v>
      </c>
      <c r="C136" s="148" t="str">
        <f>IF(Acompanhamento4[[#This Row],[ID]]="","",VLOOKUP(Acompanhamento4[[#This Row],[ID]],Plano[],2,FALSE))</f>
        <v>AJU</v>
      </c>
      <c r="D136" s="148" t="str">
        <f>IF(Acompanhamento4[[#This Row],[ID]]="","",VLOOKUP(Acompanhamento4[[#This Row],[ID]],Plano[],3,FALSE))</f>
        <v>Contratação de prestação de serviços continuados de infraestrutura e logística necessários à realização de cursos e eventos promovidos pela Academia Judicial, para execução no regime de empreitada por preço unitário.</v>
      </c>
      <c r="E136" s="148" t="str">
        <f>IF(Acompanhamento4[[#This Row],[ID]]="","",VLOOKUP(Acompanhamento4[[#This Row],[ID]],Plano[],7,FALSE))</f>
        <v>Pregão</v>
      </c>
      <c r="F136" s="225" t="s">
        <v>3977</v>
      </c>
      <c r="G136" s="226"/>
      <c r="H136" s="227" t="s">
        <v>3984</v>
      </c>
      <c r="I136" s="174" t="s">
        <v>4071</v>
      </c>
      <c r="J136" s="175"/>
      <c r="K136" s="175" t="s">
        <v>3976</v>
      </c>
      <c r="L136" s="318">
        <v>46227</v>
      </c>
      <c r="M136" s="319">
        <v>46248</v>
      </c>
      <c r="N136" s="320"/>
      <c r="O136" s="325"/>
      <c r="P136" s="323">
        <f>IF(Acompanhamento4[[#This Row],[ID]]="","",VLOOKUP(Acompanhamento4[[#This Row],[ID]],Plano[],14,FALSE))</f>
        <v>46189</v>
      </c>
      <c r="Q136" s="323">
        <f>IF(Acompanhamento4[[#This Row],[ID]]="","",VLOOKUP(Acompanhamento4[[#This Row],[ID]],Plano[],15,FALSE))</f>
        <v>46199</v>
      </c>
      <c r="R136" s="323">
        <f>IF(Acompanhamento4[[#This Row],[ID]]="","",VLOOKUP(Acompanhamento4[[#This Row],[ID]],Plano[],16,FALSE))</f>
        <v>46202</v>
      </c>
      <c r="S136" s="323">
        <f>IF(Acompanhamento4[[#This Row],[ID]]="","",VLOOKUP(Acompanhamento4[[#This Row],[ID]],Plano[],17,FALSE))</f>
        <v>46218</v>
      </c>
      <c r="T136" s="324">
        <f>IF(Acompanhamento4[[#This Row],[ID]]="","",VLOOKUP(Acompanhamento4[[#This Row],[ID]],Plano[],18,FALSE))</f>
        <v>46294</v>
      </c>
      <c r="U136" s="176">
        <v>46227</v>
      </c>
      <c r="V136" s="149">
        <v>46247</v>
      </c>
      <c r="W136" s="314">
        <v>46294</v>
      </c>
      <c r="X13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envio]])-TODAY(),Q136-TODAY()),
"finalizada"))</f>
        <v>finalizada</v>
      </c>
      <c r="Y13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envio]])-TODAY(),S136-TODAY()),
"finalizada"))</f>
        <v>finalizada</v>
      </c>
      <c r="Z136" s="289">
        <f ca="1">IF(Acompanhamento4[[#This Row],[ID]]="","",IF(OR(Acompanhamento4[[#This Row],[Situação]]="prevista",Acompanhamento4[[#This Row],[Situação]]="em andamento"),
IF(Acompanhamento4[[#This Row],[Nova data limite para contratação]]&lt;&gt;"",VALUE(Acompanhamento4[[#This Row],[Nova data limite para contratação]])-TODAY(),T136-TODAY()),
"finalizada"))</f>
        <v>43</v>
      </c>
      <c r="AA13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6" s="286" t="str" cm="1">
        <f t="array" aca="1" ref="AB13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contratação no prazo</v>
      </c>
      <c r="AC136" s="148"/>
    </row>
    <row r="137" spans="1:29" s="151" customFormat="1" ht="180" hidden="1">
      <c r="A137" s="146">
        <v>131</v>
      </c>
      <c r="B137" s="370" t="s">
        <v>535</v>
      </c>
      <c r="C137" s="148" t="str">
        <f>IF(Acompanhamento4[[#This Row],[ID]]="","",VLOOKUP(Acompanhamento4[[#This Row],[ID]],Plano[],2,FALSE))</f>
        <v>AJU</v>
      </c>
      <c r="D137" s="148" t="str">
        <f>IF(Acompanhamento4[[#This Row],[ID]]="","",VLOOKUP(Acompanhamento4[[#This Row],[ID]],Plano[],3,FALSE))</f>
        <v>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v>
      </c>
      <c r="E137" s="148" t="str">
        <f>IF(Acompanhamento4[[#This Row],[ID]]="","",VLOOKUP(Acompanhamento4[[#This Row],[ID]],Plano[],7,FALSE))</f>
        <v>Inexigibilidade</v>
      </c>
      <c r="F137" s="225"/>
      <c r="G137" s="226"/>
      <c r="H137" s="227"/>
      <c r="I137" s="174" t="s">
        <v>4072</v>
      </c>
      <c r="J137" s="175"/>
      <c r="K137" s="175" t="s">
        <v>3976</v>
      </c>
      <c r="L137" s="318"/>
      <c r="M137" s="319"/>
      <c r="N137" s="320"/>
      <c r="O137" s="325"/>
      <c r="P137" s="323">
        <f>IF(Acompanhamento4[[#This Row],[ID]]="","",VLOOKUP(Acompanhamento4[[#This Row],[ID]],Plano[],14,FALSE))</f>
        <v>46217</v>
      </c>
      <c r="Q137" s="323">
        <f>IF(Acompanhamento4[[#This Row],[ID]]="","",VLOOKUP(Acompanhamento4[[#This Row],[ID]],Plano[],15,FALSE))</f>
        <v>46223</v>
      </c>
      <c r="R137" s="323">
        <f>IF(Acompanhamento4[[#This Row],[ID]]="","",VLOOKUP(Acompanhamento4[[#This Row],[ID]],Plano[],16,FALSE))</f>
        <v>46230</v>
      </c>
      <c r="S137" s="323">
        <f>IF(Acompanhamento4[[#This Row],[ID]]="","",VLOOKUP(Acompanhamento4[[#This Row],[ID]],Plano[],17,FALSE))</f>
        <v>46244</v>
      </c>
      <c r="T137" s="324">
        <f>IF(Acompanhamento4[[#This Row],[ID]]="","",VLOOKUP(Acompanhamento4[[#This Row],[ID]],Plano[],18,FALSE))</f>
        <v>46260</v>
      </c>
      <c r="U137" s="176"/>
      <c r="V137" s="149"/>
      <c r="W137" s="314"/>
      <c r="X137"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envio]])-TODAY(),Q137-TODAY()),
"finalizada"))</f>
        <v>-28</v>
      </c>
      <c r="Y137"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envio]])-TODAY(),S137-TODAY()),
"finalizada"))</f>
        <v>-7</v>
      </c>
      <c r="Z137" s="289">
        <f ca="1">IF(Acompanhamento4[[#This Row],[ID]]="","",IF(OR(Acompanhamento4[[#This Row],[Situação]]="prevista",Acompanhamento4[[#This Row],[Situação]]="em andamento"),
IF(Acompanhamento4[[#This Row],[Nova data limite para contratação]]&lt;&gt;"",VALUE(Acompanhamento4[[#This Row],[Nova data limite para contratação]])-TODAY(),T137-TODAY()),
"finalizada"))</f>
        <v>9</v>
      </c>
      <c r="AA13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7" s="286" t="str" cm="1">
        <f t="array" aca="1" ref="AB13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37" s="148"/>
    </row>
    <row r="138" spans="1:29" s="151" customFormat="1" ht="90" hidden="1">
      <c r="A138" s="150">
        <v>132</v>
      </c>
      <c r="B138" s="370" t="s">
        <v>538</v>
      </c>
      <c r="C138" s="148" t="str">
        <f>IF(Acompanhamento4[[#This Row],[ID]]="","",VLOOKUP(Acompanhamento4[[#This Row],[ID]],Plano[],2,FALSE))</f>
        <v>DTI</v>
      </c>
      <c r="D138" s="148" t="str">
        <f>IF(Acompanhamento4[[#This Row],[ID]]="","",VLOOKUP(Acompanhamento4[[#This Row],[ID]],Plano[],3,FALSE))</f>
        <v>Licenciamento anual da Plataforma J.Ex (Plano Excellence), com serviços de mentoria estratégica e capacitação em inovação e inteligência artificial.</v>
      </c>
      <c r="E138" s="148" t="str">
        <f>IF(Acompanhamento4[[#This Row],[ID]]="","",VLOOKUP(Acompanhamento4[[#This Row],[ID]],Plano[],7,FALSE))</f>
        <v>Inexigibilidade</v>
      </c>
      <c r="F138" s="225" t="s">
        <v>3996</v>
      </c>
      <c r="G138" s="226"/>
      <c r="H138" s="227"/>
      <c r="I138" s="174" t="s">
        <v>4073</v>
      </c>
      <c r="J138" s="175"/>
      <c r="K138" s="175" t="s">
        <v>3976</v>
      </c>
      <c r="L138" s="318"/>
      <c r="M138" s="319"/>
      <c r="N138" s="320"/>
      <c r="O138" s="325"/>
      <c r="P138" s="323">
        <f>IF(Acompanhamento4[[#This Row],[ID]]="","",VLOOKUP(Acompanhamento4[[#This Row],[ID]],Plano[],14,FALSE))</f>
        <v>46216</v>
      </c>
      <c r="Q138" s="323">
        <f>IF(Acompanhamento4[[#This Row],[ID]]="","",VLOOKUP(Acompanhamento4[[#This Row],[ID]],Plano[],15,FALSE))</f>
        <v>46233</v>
      </c>
      <c r="R138" s="323">
        <f>IF(Acompanhamento4[[#This Row],[ID]]="","",VLOOKUP(Acompanhamento4[[#This Row],[ID]],Plano[],16,FALSE))</f>
        <v>46235</v>
      </c>
      <c r="S138" s="323">
        <f>IF(Acompanhamento4[[#This Row],[ID]]="","",VLOOKUP(Acompanhamento4[[#This Row],[ID]],Plano[],17,FALSE))</f>
        <v>46264</v>
      </c>
      <c r="T138" s="324">
        <f>IF(Acompanhamento4[[#This Row],[ID]]="","",VLOOKUP(Acompanhamento4[[#This Row],[ID]],Plano[],18,FALSE))</f>
        <v>46295</v>
      </c>
      <c r="U138" s="176"/>
      <c r="V138" s="149"/>
      <c r="W138" s="314"/>
      <c r="X138"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envio]])-TODAY(),Q138-TODAY()),
"finalizada"))</f>
        <v>-18</v>
      </c>
      <c r="Y138"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envio]])-TODAY(),S138-TODAY()),
"finalizada"))</f>
        <v>13</v>
      </c>
      <c r="Z138" s="289">
        <f ca="1">IF(Acompanhamento4[[#This Row],[ID]]="","",IF(OR(Acompanhamento4[[#This Row],[Situação]]="prevista",Acompanhamento4[[#This Row],[Situação]]="em andamento"),
IF(Acompanhamento4[[#This Row],[Nova data limite para contratação]]&lt;&gt;"",VALUE(Acompanhamento4[[#This Row],[Nova data limite para contratação]])-TODAY(),T138-TODAY()),
"finalizada"))</f>
        <v>44</v>
      </c>
      <c r="AA13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8" s="286" t="str" cm="1">
        <f t="array" aca="1" ref="AB13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38" s="148"/>
    </row>
    <row r="139" spans="1:29" s="151" customFormat="1" ht="45" hidden="1">
      <c r="A139" s="146">
        <v>133</v>
      </c>
      <c r="B139" s="370" t="s">
        <v>541</v>
      </c>
      <c r="C139" s="148" t="str">
        <f>IF(Acompanhamento4[[#This Row],[ID]]="","",VLOOKUP(Acompanhamento4[[#This Row],[ID]],Plano[],2,FALSE))</f>
        <v>DEA</v>
      </c>
      <c r="D139" s="148" t="str">
        <f>IF(Acompanhamento4[[#This Row],[ID]]="","",VLOOKUP(Acompanhamento4[[#This Row],[ID]],Plano[],3,FALSE))</f>
        <v>Modernização dos elevadores do Fórum da Comarca de São José.</v>
      </c>
      <c r="E139" s="148" t="str">
        <f>IF(Acompanhamento4[[#This Row],[ID]]="","",VLOOKUP(Acompanhamento4[[#This Row],[ID]],Plano[],7,FALSE))</f>
        <v>Pregão</v>
      </c>
      <c r="F139" s="225" t="s">
        <v>3978</v>
      </c>
      <c r="G139" s="226"/>
      <c r="H139" s="227"/>
      <c r="I139" s="174" t="s">
        <v>545</v>
      </c>
      <c r="J139" s="175"/>
      <c r="K139" s="175" t="s">
        <v>3964</v>
      </c>
      <c r="L139" s="318"/>
      <c r="M139" s="319"/>
      <c r="N139" s="320"/>
      <c r="O139" s="325"/>
      <c r="P139" s="323">
        <f>IF(Acompanhamento4[[#This Row],[ID]]="","",VLOOKUP(Acompanhamento4[[#This Row],[ID]],Plano[],14,FALSE))</f>
        <v>46223</v>
      </c>
      <c r="Q139" s="323">
        <f>IF(Acompanhamento4[[#This Row],[ID]]="","",VLOOKUP(Acompanhamento4[[#This Row],[ID]],Plano[],15,FALSE))</f>
        <v>46254</v>
      </c>
      <c r="R139" s="323">
        <f>IF(Acompanhamento4[[#This Row],[ID]]="","",VLOOKUP(Acompanhamento4[[#This Row],[ID]],Plano[],16,FALSE))</f>
        <v>46266</v>
      </c>
      <c r="S139" s="323">
        <f>IF(Acompanhamento4[[#This Row],[ID]]="","",VLOOKUP(Acompanhamento4[[#This Row],[ID]],Plano[],17,FALSE))</f>
        <v>46295</v>
      </c>
      <c r="T139" s="324">
        <f>IF(Acompanhamento4[[#This Row],[ID]]="","",VLOOKUP(Acompanhamento4[[#This Row],[ID]],Plano[],18,FALSE))</f>
        <v>46356</v>
      </c>
      <c r="U139" s="176"/>
      <c r="V139" s="149"/>
      <c r="W139" s="314"/>
      <c r="X139"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envio]])-TODAY(),Q139-TODAY()),
"finalizada"))</f>
        <v>3</v>
      </c>
      <c r="Y139"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envio]])-TODAY(),S139-TODAY()),
"finalizada"))</f>
        <v>44</v>
      </c>
      <c r="Z139" s="289">
        <f ca="1">IF(Acompanhamento4[[#This Row],[ID]]="","",IF(OR(Acompanhamento4[[#This Row],[Situação]]="prevista",Acompanhamento4[[#This Row],[Situação]]="em andamento"),
IF(Acompanhamento4[[#This Row],[Nova data limite para contratação]]&lt;&gt;"",VALUE(Acompanhamento4[[#This Row],[Nova data limite para contratação]])-TODAY(),T139-TODAY()),
"finalizada"))</f>
        <v>105</v>
      </c>
      <c r="AA13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39" s="286" t="str" cm="1">
        <f t="array" aca="1" ref="AB13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139" s="148"/>
    </row>
    <row r="140" spans="1:29" s="151" customFormat="1" ht="60.75" hidden="1">
      <c r="A140" s="150">
        <v>134</v>
      </c>
      <c r="B140" s="370" t="s">
        <v>546</v>
      </c>
      <c r="C140" s="148" t="str">
        <f>IF(Acompanhamento4[[#This Row],[ID]]="","",VLOOKUP(Acompanhamento4[[#This Row],[ID]],Plano[],2,FALSE))</f>
        <v>VP</v>
      </c>
      <c r="D140" s="148" t="str">
        <f>IF(Acompanhamento4[[#This Row],[ID]]="","",VLOOKUP(Acompanhamento4[[#This Row],[ID]],Plano[],3,FALSE))</f>
        <v xml:space="preserve"> Deflagração de novo Concurso Público para a Carreira da Magistratura</v>
      </c>
      <c r="E140" s="148" t="str">
        <f>IF(Acompanhamento4[[#This Row],[ID]]="","",VLOOKUP(Acompanhamento4[[#This Row],[ID]],Plano[],7,FALSE))</f>
        <v>Dispensa</v>
      </c>
      <c r="F140" s="225" t="s">
        <v>3990</v>
      </c>
      <c r="G140" s="226"/>
      <c r="H140" s="227" t="s">
        <v>3963</v>
      </c>
      <c r="I140" s="174" t="s">
        <v>476</v>
      </c>
      <c r="J140" s="175"/>
      <c r="K140" s="175" t="s">
        <v>3976</v>
      </c>
      <c r="L140" s="318"/>
      <c r="M140" s="319"/>
      <c r="N140" s="320"/>
      <c r="O140" s="325"/>
      <c r="P140" s="323">
        <f>IF(Acompanhamento4[[#This Row],[ID]]="","",VLOOKUP(Acompanhamento4[[#This Row],[ID]],Plano[],14,FALSE))</f>
        <v>46246</v>
      </c>
      <c r="Q140" s="323">
        <f>IF(Acompanhamento4[[#This Row],[ID]]="","",VLOOKUP(Acompanhamento4[[#This Row],[ID]],Plano[],15,FALSE))</f>
        <v>46248</v>
      </c>
      <c r="R140" s="323">
        <f>IF(Acompanhamento4[[#This Row],[ID]]="","",VLOOKUP(Acompanhamento4[[#This Row],[ID]],Plano[],16,FALSE))</f>
        <v>46252</v>
      </c>
      <c r="S140" s="323">
        <f>IF(Acompanhamento4[[#This Row],[ID]]="","",VLOOKUP(Acompanhamento4[[#This Row],[ID]],Plano[],17,FALSE))</f>
        <v>46252</v>
      </c>
      <c r="T140" s="324">
        <f>IF(Acompanhamento4[[#This Row],[ID]]="","",VLOOKUP(Acompanhamento4[[#This Row],[ID]],Plano[],18,FALSE))</f>
        <v>46295</v>
      </c>
      <c r="U140" s="176"/>
      <c r="V140" s="149"/>
      <c r="W140" s="314"/>
      <c r="X140"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envio]])-TODAY(),Q140-TODAY()),
"finalizada"))</f>
        <v>-3</v>
      </c>
      <c r="Y140"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envio]])-TODAY(),S140-TODAY()),
"finalizada"))</f>
        <v>1</v>
      </c>
      <c r="Z140" s="289">
        <f ca="1">IF(Acompanhamento4[[#This Row],[ID]]="","",IF(OR(Acompanhamento4[[#This Row],[Situação]]="prevista",Acompanhamento4[[#This Row],[Situação]]="em andamento"),
IF(Acompanhamento4[[#This Row],[Nova data limite para contratação]]&lt;&gt;"",VALUE(Acompanhamento4[[#This Row],[Nova data limite para contratação]])-TODAY(),T140-TODAY()),
"finalizada"))</f>
        <v>44</v>
      </c>
      <c r="AA14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40" s="286" t="str" cm="1">
        <f t="array" aca="1" ref="AB14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vencido</v>
      </c>
      <c r="AC140" s="148"/>
    </row>
    <row r="141" spans="1:29" s="151" customFormat="1" ht="270" hidden="1">
      <c r="A141" s="146">
        <v>135</v>
      </c>
      <c r="B141" s="370" t="str">
        <f>IF('PCA Licitação, Dispensa e Inex.'!B140="","",'PCA Licitação, Dispensa e Inex.'!B140)</f>
        <v>SAI001</v>
      </c>
      <c r="C141" s="148">
        <f>IF(Acompanhamento4[[#This Row],[ID]]="","",VLOOKUP(Acompanhamento4[[#This Row],[ID]],Plano[],2,FALSE))</f>
        <v>0</v>
      </c>
      <c r="D141" s="148" t="str">
        <f>IF(Acompanhamento4[[#This Row],[ID]]="","",VLOOKUP(Acompanhamento4[[#This Row],[ID]],Plano[],3,FALSE))</f>
        <v>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v>
      </c>
      <c r="E141" s="148" t="str">
        <f>IF(Acompanhamento4[[#This Row],[ID]]="","",VLOOKUP(Acompanhamento4[[#This Row],[ID]],Plano[],7,FALSE))</f>
        <v>Inexigibilidade</v>
      </c>
      <c r="F141" s="225"/>
      <c r="G141" s="226"/>
      <c r="H141" s="227"/>
      <c r="I141" s="174"/>
      <c r="J141" s="175"/>
      <c r="K141" s="175"/>
      <c r="L141" s="318"/>
      <c r="M141" s="319"/>
      <c r="N141" s="320"/>
      <c r="O141" s="325"/>
      <c r="P141" s="323">
        <f>IF(Acompanhamento4[[#This Row],[ID]]="","",VLOOKUP(Acompanhamento4[[#This Row],[ID]],Plano[],14,FALSE))</f>
        <v>46213</v>
      </c>
      <c r="Q141" s="323">
        <f>IF(Acompanhamento4[[#This Row],[ID]]="","",VLOOKUP(Acompanhamento4[[#This Row],[ID]],Plano[],15,FALSE))</f>
        <v>46220</v>
      </c>
      <c r="R141" s="323">
        <f>IF(Acompanhamento4[[#This Row],[ID]]="","",VLOOKUP(Acompanhamento4[[#This Row],[ID]],Plano[],16,FALSE))</f>
        <v>46218</v>
      </c>
      <c r="S141" s="323">
        <f>IF(Acompanhamento4[[#This Row],[ID]]="","",VLOOKUP(Acompanhamento4[[#This Row],[ID]],Plano[],17,FALSE))</f>
        <v>46220</v>
      </c>
      <c r="T141" s="324">
        <f>IF(Acompanhamento4[[#This Row],[ID]]="","",VLOOKUP(Acompanhamento4[[#This Row],[ID]],Plano[],18,FALSE))</f>
        <v>46266</v>
      </c>
      <c r="U141" s="176"/>
      <c r="V141" s="149"/>
      <c r="W141" s="314"/>
      <c r="X14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envio]])-TODAY(),Q141-TODAY()),
"finalizada"))</f>
        <v>finalizada</v>
      </c>
      <c r="Y14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envio]])-TODAY(),S141-TODAY()),
"finalizada"))</f>
        <v>finalizada</v>
      </c>
      <c r="Z141" s="289" t="str">
        <f ca="1">IF(Acompanhamento4[[#This Row],[ID]]="","",IF(OR(Acompanhamento4[[#This Row],[Situação]]="prevista",Acompanhamento4[[#This Row],[Situação]]="em andamento"),
IF(Acompanhamento4[[#This Row],[Nova data limite para contratação]]&lt;&gt;"",VALUE(Acompanhamento4[[#This Row],[Nova data limite para contratação]])-TODAY(),T141-TODAY()),
"finalizada"))</f>
        <v>finalizada</v>
      </c>
      <c r="AA14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finalizada sem contratação</v>
      </c>
      <c r="AB141" s="286" t="str" cm="1">
        <f t="array" aca="1" ref="AB14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finalizada</v>
      </c>
      <c r="AC141" s="148"/>
    </row>
    <row r="142" spans="1:29" s="151" customFormat="1" ht="135" hidden="1">
      <c r="A142" s="150">
        <v>136</v>
      </c>
      <c r="B142" s="370" t="str">
        <f>IF('PCA Licitação, Dispensa e Inex.'!B141="","",'PCA Licitação, Dispensa e Inex.'!B141)</f>
        <v>DIE 261</v>
      </c>
      <c r="C142" s="148" t="str">
        <f>IF(Acompanhamento4[[#This Row],[ID]]="","",VLOOKUP(Acompanhamento4[[#This Row],[ID]],Plano[],2,FALSE))</f>
        <v>DIE</v>
      </c>
      <c r="D142" s="148" t="str">
        <f>IF(Acompanhamento4[[#This Row],[ID]]="","",VLOOKUP(Acompanhamento4[[#This Row],[ID]],Plano[],3,FALSE))</f>
        <v>Contratação de serviços continuados de jardinagem, por demanda, compreendendo a coordenação, supervisão e organização da execução dos serviços, com disponibilidade da mão de obra, dos materiais e dos equipamentos adequados e necessários.</v>
      </c>
      <c r="E142" s="148" t="str">
        <f>IF(Acompanhamento4[[#This Row],[ID]]="","",VLOOKUP(Acompanhamento4[[#This Row],[ID]],Plano[],7,FALSE))</f>
        <v>Pregão</v>
      </c>
      <c r="F142" s="229" t="s">
        <v>3977</v>
      </c>
      <c r="G142" s="226"/>
      <c r="H142" s="371"/>
      <c r="I142" s="174" t="s">
        <v>556</v>
      </c>
      <c r="J142" s="175"/>
      <c r="K142" s="175" t="s">
        <v>3976</v>
      </c>
      <c r="L142" s="318"/>
      <c r="M142" s="319"/>
      <c r="N142" s="320"/>
      <c r="O142" s="325"/>
      <c r="P142" s="323">
        <f>IF(Acompanhamento4[[#This Row],[ID]]="","",VLOOKUP(Acompanhamento4[[#This Row],[ID]],Plano[],14,FALSE))</f>
        <v>46121</v>
      </c>
      <c r="Q142" s="323">
        <f>IF(Acompanhamento4[[#This Row],[ID]]="","",VLOOKUP(Acompanhamento4[[#This Row],[ID]],Plano[],15,FALSE))</f>
        <v>46260</v>
      </c>
      <c r="R142" s="323">
        <f>IF(Acompanhamento4[[#This Row],[ID]]="","",VLOOKUP(Acompanhamento4[[#This Row],[ID]],Plano[],16,FALSE))</f>
        <v>46155</v>
      </c>
      <c r="S142" s="323">
        <f>IF(Acompanhamento4[[#This Row],[ID]]="","",VLOOKUP(Acompanhamento4[[#This Row],[ID]],Plano[],17,FALSE))</f>
        <v>46293</v>
      </c>
      <c r="T142" s="324">
        <f>IF(Acompanhamento4[[#This Row],[ID]]="","",VLOOKUP(Acompanhamento4[[#This Row],[ID]],Plano[],18,FALSE))</f>
        <v>46394</v>
      </c>
      <c r="U142" s="176"/>
      <c r="V142" s="149"/>
      <c r="W142" s="314"/>
      <c r="X142" s="317">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envio]])-TODAY(),Q142-TODAY()),
"finalizada"))</f>
        <v>9</v>
      </c>
      <c r="Y142"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envio]])-TODAY(),S142-TODAY()),
"finalizada"))</f>
        <v>42</v>
      </c>
      <c r="Z142" s="289">
        <f ca="1">IF(Acompanhamento4[[#This Row],[ID]]="","",IF(OR(Acompanhamento4[[#This Row],[Situação]]="prevista",Acompanhamento4[[#This Row],[Situação]]="em andamento"),
IF(Acompanhamento4[[#This Row],[Nova data limite para contratação]]&lt;&gt;"",VALUE(Acompanhamento4[[#This Row],[Nova data limite para contratação]])-TODAY(),T142-TODAY()),
"finalizada"))</f>
        <v>143</v>
      </c>
      <c r="AA14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42" s="286" t="str" cm="1">
        <f t="array" aca="1" ref="AB14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142" s="148"/>
    </row>
    <row r="143" spans="1:29" s="151" customFormat="1" ht="30.75" hidden="1">
      <c r="A143" s="146">
        <v>137</v>
      </c>
      <c r="B143" s="370" t="str">
        <f>IF('PCA Licitação, Dispensa e Inex.'!B142="","",'PCA Licitação, Dispensa e Inex.'!B142)</f>
        <v>001.2.2.0</v>
      </c>
      <c r="C143" s="148" t="str">
        <f>IF(Acompanhamento4[[#This Row],[ID]]="","",VLOOKUP(Acompanhamento4[[#This Row],[ID]],Plano[],2,FALSE))</f>
        <v>DEA</v>
      </c>
      <c r="D143" s="148" t="str">
        <f>IF(Acompanhamento4[[#This Row],[ID]]="","",VLOOKUP(Acompanhamento4[[#This Row],[ID]],Plano[],3,FALSE))</f>
        <v>Construção do fórum da comarca de Abelardo Luz.</v>
      </c>
      <c r="E143" s="148" t="str">
        <f>IF(Acompanhamento4[[#This Row],[ID]]="","",VLOOKUP(Acompanhamento4[[#This Row],[ID]],Plano[],7,FALSE))</f>
        <v>Concorrência</v>
      </c>
      <c r="F143" s="229" t="s">
        <v>3962</v>
      </c>
      <c r="G143" s="226" t="s">
        <v>3962</v>
      </c>
      <c r="H143" s="371"/>
      <c r="I143" s="174" t="s">
        <v>562</v>
      </c>
      <c r="J143" s="175"/>
      <c r="K143" s="175" t="s">
        <v>3964</v>
      </c>
      <c r="L143" s="318">
        <v>46245</v>
      </c>
      <c r="M143" s="319"/>
      <c r="N143" s="320"/>
      <c r="O143" s="325"/>
      <c r="P143" s="323">
        <f>IF(Acompanhamento4[[#This Row],[ID]]="","",VLOOKUP(Acompanhamento4[[#This Row],[ID]],Plano[],14,FALSE))</f>
        <v>46157</v>
      </c>
      <c r="Q143" s="323">
        <f>IF(Acompanhamento4[[#This Row],[ID]]="","",VLOOKUP(Acompanhamento4[[#This Row],[ID]],Plano[],15,FALSE))</f>
        <v>46244</v>
      </c>
      <c r="R143" s="323">
        <f>IF(Acompanhamento4[[#This Row],[ID]]="","",VLOOKUP(Acompanhamento4[[#This Row],[ID]],Plano[],16,FALSE))</f>
        <v>46254</v>
      </c>
      <c r="S143" s="323">
        <f>IF(Acompanhamento4[[#This Row],[ID]]="","",VLOOKUP(Acompanhamento4[[#This Row],[ID]],Plano[],17,FALSE))</f>
        <v>46264</v>
      </c>
      <c r="T143" s="324">
        <f>IF(Acompanhamento4[[#This Row],[ID]]="","",VLOOKUP(Acompanhamento4[[#This Row],[ID]],Plano[],18,FALSE))</f>
        <v>46537</v>
      </c>
      <c r="U143" s="176"/>
      <c r="V143" s="149"/>
      <c r="W143" s="314"/>
      <c r="X14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envio]])-TODAY(),Q143-TODAY()),
"finalizada"))</f>
        <v>finalizada</v>
      </c>
      <c r="Y143" s="289">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envio]])-TODAY(),S143-TODAY()),
"finalizada"))</f>
        <v>13</v>
      </c>
      <c r="Z143" s="289">
        <f ca="1">IF(Acompanhamento4[[#This Row],[ID]]="","",IF(OR(Acompanhamento4[[#This Row],[Situação]]="prevista",Acompanhamento4[[#This Row],[Situação]]="em andamento"),
IF(Acompanhamento4[[#This Row],[Nova data limite para contratação]]&lt;&gt;"",VALUE(Acompanhamento4[[#This Row],[Nova data limite para contratação]])-TODAY(),T143-TODAY()),
"finalizada"))</f>
        <v>286</v>
      </c>
      <c r="AA14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não finalizada</v>
      </c>
      <c r="AB143" s="286" t="str" cm="1">
        <f t="array" aca="1" ref="AB14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prazo vencendo em menos de 15 dias</v>
      </c>
      <c r="AC143" s="148"/>
    </row>
    <row r="144" spans="1:29" s="151" customFormat="1" ht="15" hidden="1">
      <c r="A144" s="150">
        <v>138</v>
      </c>
      <c r="B144" s="370" t="str">
        <f>IF('PCA Licitação, Dispensa e Inex.'!B143="","",'PCA Licitação, Dispensa e Inex.'!B143)</f>
        <v/>
      </c>
      <c r="C144" s="148" t="str">
        <f>IF(Acompanhamento4[[#This Row],[ID]]="","",VLOOKUP(Acompanhamento4[[#This Row],[ID]],Plano[],2,FALSE))</f>
        <v/>
      </c>
      <c r="D144" s="148" t="str">
        <f>IF(Acompanhamento4[[#This Row],[ID]]="","",VLOOKUP(Acompanhamento4[[#This Row],[ID]],Plano[],3,FALSE))</f>
        <v/>
      </c>
      <c r="E144" s="148" t="str">
        <f>IF(Acompanhamento4[[#This Row],[ID]]="","",VLOOKUP(Acompanhamento4[[#This Row],[ID]],Plano[],7,FALSE))</f>
        <v/>
      </c>
      <c r="F144" s="229"/>
      <c r="G144" s="226"/>
      <c r="H144" s="371"/>
      <c r="I144" s="174"/>
      <c r="J144" s="175"/>
      <c r="K144" s="175"/>
      <c r="L144" s="318"/>
      <c r="M144" s="319"/>
      <c r="N144" s="320"/>
      <c r="O144" s="325"/>
      <c r="P144" s="323" t="str">
        <f>IF(Acompanhamento4[[#This Row],[ID]]="","",VLOOKUP(Acompanhamento4[[#This Row],[ID]],Plano[],14,FALSE))</f>
        <v/>
      </c>
      <c r="Q144" s="323" t="str">
        <f>IF(Acompanhamento4[[#This Row],[ID]]="","",VLOOKUP(Acompanhamento4[[#This Row],[ID]],Plano[],15,FALSE))</f>
        <v/>
      </c>
      <c r="R144" s="323" t="str">
        <f>IF(Acompanhamento4[[#This Row],[ID]]="","",VLOOKUP(Acompanhamento4[[#This Row],[ID]],Plano[],16,FALSE))</f>
        <v/>
      </c>
      <c r="S144" s="323" t="str">
        <f>IF(Acompanhamento4[[#This Row],[ID]]="","",VLOOKUP(Acompanhamento4[[#This Row],[ID]],Plano[],17,FALSE))</f>
        <v/>
      </c>
      <c r="T144" s="324" t="str">
        <f>IF(Acompanhamento4[[#This Row],[ID]]="","",VLOOKUP(Acompanhamento4[[#This Row],[ID]],Plano[],18,FALSE))</f>
        <v/>
      </c>
      <c r="U144" s="176"/>
      <c r="V144" s="149"/>
      <c r="W144" s="314"/>
      <c r="X14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envio]])-TODAY(),Q144-TODAY()),
"finalizada"))</f>
        <v/>
      </c>
      <c r="Y14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envio]])-TODAY(),S144-TODAY()),
"finalizada"))</f>
        <v/>
      </c>
      <c r="Z144" s="289" t="str">
        <f ca="1">IF(Acompanhamento4[[#This Row],[ID]]="","",IF(OR(Acompanhamento4[[#This Row],[Situação]]="prevista",Acompanhamento4[[#This Row],[Situação]]="em andamento"),
IF(Acompanhamento4[[#This Row],[Nova data limite para contratação]]&lt;&gt;"",VALUE(Acompanhamento4[[#This Row],[Nova data limite para contratação]])-TODAY(),T144-TODAY()),
"finalizada"))</f>
        <v/>
      </c>
      <c r="AA14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44" s="286" t="str" cm="1">
        <f t="array" aca="1" ref="AB14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44" s="148"/>
    </row>
    <row r="145" spans="1:29" s="151" customFormat="1" ht="15" hidden="1">
      <c r="A145" s="146">
        <v>139</v>
      </c>
      <c r="B145" s="370" t="str">
        <f>IF('PCA Licitação, Dispensa e Inex.'!B144="","",'PCA Licitação, Dispensa e Inex.'!B144)</f>
        <v/>
      </c>
      <c r="C145" s="148" t="str">
        <f>IF(Acompanhamento4[[#This Row],[ID]]="","",VLOOKUP(Acompanhamento4[[#This Row],[ID]],Plano[],2,FALSE))</f>
        <v/>
      </c>
      <c r="D145" s="148" t="str">
        <f>IF(Acompanhamento4[[#This Row],[ID]]="","",VLOOKUP(Acompanhamento4[[#This Row],[ID]],Plano[],3,FALSE))</f>
        <v/>
      </c>
      <c r="E145" s="148" t="str">
        <f>IF(Acompanhamento4[[#This Row],[ID]]="","",VLOOKUP(Acompanhamento4[[#This Row],[ID]],Plano[],7,FALSE))</f>
        <v/>
      </c>
      <c r="F145" s="229"/>
      <c r="G145" s="226"/>
      <c r="H145" s="371"/>
      <c r="I145" s="174"/>
      <c r="J145" s="175"/>
      <c r="K145" s="175"/>
      <c r="L145" s="318"/>
      <c r="M145" s="319"/>
      <c r="N145" s="320"/>
      <c r="O145" s="325"/>
      <c r="P145" s="323" t="str">
        <f>IF(Acompanhamento4[[#This Row],[ID]]="","",VLOOKUP(Acompanhamento4[[#This Row],[ID]],Plano[],14,FALSE))</f>
        <v/>
      </c>
      <c r="Q145" s="323" t="str">
        <f>IF(Acompanhamento4[[#This Row],[ID]]="","",VLOOKUP(Acompanhamento4[[#This Row],[ID]],Plano[],15,FALSE))</f>
        <v/>
      </c>
      <c r="R145" s="323" t="str">
        <f>IF(Acompanhamento4[[#This Row],[ID]]="","",VLOOKUP(Acompanhamento4[[#This Row],[ID]],Plano[],16,FALSE))</f>
        <v/>
      </c>
      <c r="S145" s="323" t="str">
        <f>IF(Acompanhamento4[[#This Row],[ID]]="","",VLOOKUP(Acompanhamento4[[#This Row],[ID]],Plano[],17,FALSE))</f>
        <v/>
      </c>
      <c r="T145" s="324" t="str">
        <f>IF(Acompanhamento4[[#This Row],[ID]]="","",VLOOKUP(Acompanhamento4[[#This Row],[ID]],Plano[],18,FALSE))</f>
        <v/>
      </c>
      <c r="U145" s="176"/>
      <c r="V145" s="149"/>
      <c r="W145" s="314"/>
      <c r="X14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envio]])-TODAY(),Q145-TODAY()),
"finalizada"))</f>
        <v/>
      </c>
      <c r="Y14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envio]])-TODAY(),S145-TODAY()),
"finalizada"))</f>
        <v/>
      </c>
      <c r="Z145" s="289" t="str">
        <f ca="1">IF(Acompanhamento4[[#This Row],[ID]]="","",IF(OR(Acompanhamento4[[#This Row],[Situação]]="prevista",Acompanhamento4[[#This Row],[Situação]]="em andamento"),
IF(Acompanhamento4[[#This Row],[Nova data limite para contratação]]&lt;&gt;"",VALUE(Acompanhamento4[[#This Row],[Nova data limite para contratação]])-TODAY(),T145-TODAY()),
"finalizada"))</f>
        <v/>
      </c>
      <c r="AA14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45" s="286" t="str" cm="1">
        <f t="array" aca="1" ref="AB14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45" s="148"/>
    </row>
    <row r="146" spans="1:29" s="151" customFormat="1" ht="15" hidden="1">
      <c r="A146" s="150">
        <v>140</v>
      </c>
      <c r="B146" s="370" t="str">
        <f>IF('PCA Licitação, Dispensa e Inex.'!B145="","",'PCA Licitação, Dispensa e Inex.'!B145)</f>
        <v/>
      </c>
      <c r="C146" s="148" t="str">
        <f>IF(Acompanhamento4[[#This Row],[ID]]="","",VLOOKUP(Acompanhamento4[[#This Row],[ID]],Plano[],2,FALSE))</f>
        <v/>
      </c>
      <c r="D146" s="148" t="str">
        <f>IF(Acompanhamento4[[#This Row],[ID]]="","",VLOOKUP(Acompanhamento4[[#This Row],[ID]],Plano[],3,FALSE))</f>
        <v/>
      </c>
      <c r="E146" s="148" t="str">
        <f>IF(Acompanhamento4[[#This Row],[ID]]="","",VLOOKUP(Acompanhamento4[[#This Row],[ID]],Plano[],7,FALSE))</f>
        <v/>
      </c>
      <c r="F146" s="229"/>
      <c r="G146" s="226"/>
      <c r="H146" s="371"/>
      <c r="I146" s="174"/>
      <c r="J146" s="175"/>
      <c r="K146" s="175"/>
      <c r="L146" s="318"/>
      <c r="M146" s="319"/>
      <c r="N146" s="320"/>
      <c r="O146" s="325"/>
      <c r="P146" s="323" t="str">
        <f>IF(Acompanhamento4[[#This Row],[ID]]="","",VLOOKUP(Acompanhamento4[[#This Row],[ID]],Plano[],14,FALSE))</f>
        <v/>
      </c>
      <c r="Q146" s="323" t="str">
        <f>IF(Acompanhamento4[[#This Row],[ID]]="","",VLOOKUP(Acompanhamento4[[#This Row],[ID]],Plano[],15,FALSE))</f>
        <v/>
      </c>
      <c r="R146" s="323" t="str">
        <f>IF(Acompanhamento4[[#This Row],[ID]]="","",VLOOKUP(Acompanhamento4[[#This Row],[ID]],Plano[],16,FALSE))</f>
        <v/>
      </c>
      <c r="S146" s="323" t="str">
        <f>IF(Acompanhamento4[[#This Row],[ID]]="","",VLOOKUP(Acompanhamento4[[#This Row],[ID]],Plano[],17,FALSE))</f>
        <v/>
      </c>
      <c r="T146" s="324" t="str">
        <f>IF(Acompanhamento4[[#This Row],[ID]]="","",VLOOKUP(Acompanhamento4[[#This Row],[ID]],Plano[],18,FALSE))</f>
        <v/>
      </c>
      <c r="U146" s="176"/>
      <c r="V146" s="149"/>
      <c r="W146" s="314"/>
      <c r="X14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envio]])-TODAY(),Q146-TODAY()),
"finalizada"))</f>
        <v/>
      </c>
      <c r="Y14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envio]])-TODAY(),S146-TODAY()),
"finalizada"))</f>
        <v/>
      </c>
      <c r="Z146" s="289" t="str">
        <f ca="1">IF(Acompanhamento4[[#This Row],[ID]]="","",IF(OR(Acompanhamento4[[#This Row],[Situação]]="prevista",Acompanhamento4[[#This Row],[Situação]]="em andamento"),
IF(Acompanhamento4[[#This Row],[Nova data limite para contratação]]&lt;&gt;"",VALUE(Acompanhamento4[[#This Row],[Nova data limite para contratação]])-TODAY(),T146-TODAY()),
"finalizada"))</f>
        <v/>
      </c>
      <c r="AA14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46" s="286" t="str" cm="1">
        <f t="array" aca="1" ref="AB14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46" s="148"/>
    </row>
    <row r="147" spans="1:29" s="151" customFormat="1" ht="15" hidden="1">
      <c r="A147" s="146">
        <v>141</v>
      </c>
      <c r="B147" s="370" t="str">
        <f>IF('PCA Licitação, Dispensa e Inex.'!B146="","",'PCA Licitação, Dispensa e Inex.'!B146)</f>
        <v/>
      </c>
      <c r="C147" s="148" t="str">
        <f>IF(Acompanhamento4[[#This Row],[ID]]="","",VLOOKUP(Acompanhamento4[[#This Row],[ID]],Plano[],2,FALSE))</f>
        <v/>
      </c>
      <c r="D147" s="148" t="str">
        <f>IF(Acompanhamento4[[#This Row],[ID]]="","",VLOOKUP(Acompanhamento4[[#This Row],[ID]],Plano[],3,FALSE))</f>
        <v/>
      </c>
      <c r="E147" s="148" t="str">
        <f>IF(Acompanhamento4[[#This Row],[ID]]="","",VLOOKUP(Acompanhamento4[[#This Row],[ID]],Plano[],7,FALSE))</f>
        <v/>
      </c>
      <c r="F147" s="229"/>
      <c r="G147" s="226"/>
      <c r="H147" s="371"/>
      <c r="I147" s="174"/>
      <c r="J147" s="175"/>
      <c r="K147" s="175"/>
      <c r="L147" s="318"/>
      <c r="M147" s="319"/>
      <c r="N147" s="320"/>
      <c r="O147" s="325"/>
      <c r="P147" s="323" t="str">
        <f>IF(Acompanhamento4[[#This Row],[ID]]="","",VLOOKUP(Acompanhamento4[[#This Row],[ID]],Plano[],14,FALSE))</f>
        <v/>
      </c>
      <c r="Q147" s="323" t="str">
        <f>IF(Acompanhamento4[[#This Row],[ID]]="","",VLOOKUP(Acompanhamento4[[#This Row],[ID]],Plano[],15,FALSE))</f>
        <v/>
      </c>
      <c r="R147" s="323" t="str">
        <f>IF(Acompanhamento4[[#This Row],[ID]]="","",VLOOKUP(Acompanhamento4[[#This Row],[ID]],Plano[],16,FALSE))</f>
        <v/>
      </c>
      <c r="S147" s="323" t="str">
        <f>IF(Acompanhamento4[[#This Row],[ID]]="","",VLOOKUP(Acompanhamento4[[#This Row],[ID]],Plano[],17,FALSE))</f>
        <v/>
      </c>
      <c r="T147" s="324" t="str">
        <f>IF(Acompanhamento4[[#This Row],[ID]]="","",VLOOKUP(Acompanhamento4[[#This Row],[ID]],Plano[],18,FALSE))</f>
        <v/>
      </c>
      <c r="U147" s="176"/>
      <c r="V147" s="149"/>
      <c r="W147" s="314"/>
      <c r="X14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envio]])-TODAY(),Q147-TODAY()),
"finalizada"))</f>
        <v/>
      </c>
      <c r="Y14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envio]])-TODAY(),S147-TODAY()),
"finalizada"))</f>
        <v/>
      </c>
      <c r="Z147" s="289" t="str">
        <f ca="1">IF(Acompanhamento4[[#This Row],[ID]]="","",IF(OR(Acompanhamento4[[#This Row],[Situação]]="prevista",Acompanhamento4[[#This Row],[Situação]]="em andamento"),
IF(Acompanhamento4[[#This Row],[Nova data limite para contratação]]&lt;&gt;"",VALUE(Acompanhamento4[[#This Row],[Nova data limite para contratação]])-TODAY(),T147-TODAY()),
"finalizada"))</f>
        <v/>
      </c>
      <c r="AA14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47" s="286" t="str" cm="1">
        <f t="array" aca="1" ref="AB14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47" s="148"/>
    </row>
    <row r="148" spans="1:29" s="151" customFormat="1" ht="15" hidden="1">
      <c r="A148" s="150">
        <v>142</v>
      </c>
      <c r="B148" s="370" t="str">
        <f>IF('PCA Licitação, Dispensa e Inex.'!B147="","",'PCA Licitação, Dispensa e Inex.'!B147)</f>
        <v/>
      </c>
      <c r="C148" s="148" t="str">
        <f>IF(Acompanhamento4[[#This Row],[ID]]="","",VLOOKUP(Acompanhamento4[[#This Row],[ID]],Plano[],2,FALSE))</f>
        <v/>
      </c>
      <c r="D148" s="148" t="str">
        <f>IF(Acompanhamento4[[#This Row],[ID]]="","",VLOOKUP(Acompanhamento4[[#This Row],[ID]],Plano[],3,FALSE))</f>
        <v/>
      </c>
      <c r="E148" s="148" t="str">
        <f>IF(Acompanhamento4[[#This Row],[ID]]="","",VLOOKUP(Acompanhamento4[[#This Row],[ID]],Plano[],7,FALSE))</f>
        <v/>
      </c>
      <c r="F148" s="229"/>
      <c r="G148" s="226"/>
      <c r="H148" s="371"/>
      <c r="I148" s="174"/>
      <c r="J148" s="175"/>
      <c r="K148" s="175"/>
      <c r="L148" s="318"/>
      <c r="M148" s="319"/>
      <c r="N148" s="320"/>
      <c r="O148" s="325"/>
      <c r="P148" s="323" t="str">
        <f>IF(Acompanhamento4[[#This Row],[ID]]="","",VLOOKUP(Acompanhamento4[[#This Row],[ID]],Plano[],14,FALSE))</f>
        <v/>
      </c>
      <c r="Q148" s="323" t="str">
        <f>IF(Acompanhamento4[[#This Row],[ID]]="","",VLOOKUP(Acompanhamento4[[#This Row],[ID]],Plano[],15,FALSE))</f>
        <v/>
      </c>
      <c r="R148" s="323" t="str">
        <f>IF(Acompanhamento4[[#This Row],[ID]]="","",VLOOKUP(Acompanhamento4[[#This Row],[ID]],Plano[],16,FALSE))</f>
        <v/>
      </c>
      <c r="S148" s="323" t="str">
        <f>IF(Acompanhamento4[[#This Row],[ID]]="","",VLOOKUP(Acompanhamento4[[#This Row],[ID]],Plano[],17,FALSE))</f>
        <v/>
      </c>
      <c r="T148" s="324" t="str">
        <f>IF(Acompanhamento4[[#This Row],[ID]]="","",VLOOKUP(Acompanhamento4[[#This Row],[ID]],Plano[],18,FALSE))</f>
        <v/>
      </c>
      <c r="U148" s="176"/>
      <c r="V148" s="149"/>
      <c r="W148" s="314"/>
      <c r="X14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envio]])-TODAY(),Q148-TODAY()),
"finalizada"))</f>
        <v/>
      </c>
      <c r="Y14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envio]])-TODAY(),S148-TODAY()),
"finalizada"))</f>
        <v/>
      </c>
      <c r="Z148" s="289" t="str">
        <f ca="1">IF(Acompanhamento4[[#This Row],[ID]]="","",IF(OR(Acompanhamento4[[#This Row],[Situação]]="prevista",Acompanhamento4[[#This Row],[Situação]]="em andamento"),
IF(Acompanhamento4[[#This Row],[Nova data limite para contratação]]&lt;&gt;"",VALUE(Acompanhamento4[[#This Row],[Nova data limite para contratação]])-TODAY(),T148-TODAY()),
"finalizada"))</f>
        <v/>
      </c>
      <c r="AA14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48" s="286" t="str" cm="1">
        <f t="array" aca="1" ref="AB14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48" s="148"/>
    </row>
    <row r="149" spans="1:29" s="151" customFormat="1" ht="15" hidden="1">
      <c r="A149" s="146">
        <v>143</v>
      </c>
      <c r="B149" s="370" t="str">
        <f>IF('PCA Licitação, Dispensa e Inex.'!B148="","",'PCA Licitação, Dispensa e Inex.'!B148)</f>
        <v/>
      </c>
      <c r="C149" s="148" t="str">
        <f>IF(Acompanhamento4[[#This Row],[ID]]="","",VLOOKUP(Acompanhamento4[[#This Row],[ID]],Plano[],2,FALSE))</f>
        <v/>
      </c>
      <c r="D149" s="148" t="str">
        <f>IF(Acompanhamento4[[#This Row],[ID]]="","",VLOOKUP(Acompanhamento4[[#This Row],[ID]],Plano[],3,FALSE))</f>
        <v/>
      </c>
      <c r="E149" s="148" t="str">
        <f>IF(Acompanhamento4[[#This Row],[ID]]="","",VLOOKUP(Acompanhamento4[[#This Row],[ID]],Plano[],7,FALSE))</f>
        <v/>
      </c>
      <c r="F149" s="229"/>
      <c r="G149" s="226"/>
      <c r="H149" s="371"/>
      <c r="I149" s="174"/>
      <c r="J149" s="175"/>
      <c r="K149" s="175"/>
      <c r="L149" s="318"/>
      <c r="M149" s="319"/>
      <c r="N149" s="320"/>
      <c r="O149" s="325"/>
      <c r="P149" s="323" t="str">
        <f>IF(Acompanhamento4[[#This Row],[ID]]="","",VLOOKUP(Acompanhamento4[[#This Row],[ID]],Plano[],14,FALSE))</f>
        <v/>
      </c>
      <c r="Q149" s="323" t="str">
        <f>IF(Acompanhamento4[[#This Row],[ID]]="","",VLOOKUP(Acompanhamento4[[#This Row],[ID]],Plano[],15,FALSE))</f>
        <v/>
      </c>
      <c r="R149" s="323" t="str">
        <f>IF(Acompanhamento4[[#This Row],[ID]]="","",VLOOKUP(Acompanhamento4[[#This Row],[ID]],Plano[],16,FALSE))</f>
        <v/>
      </c>
      <c r="S149" s="323" t="str">
        <f>IF(Acompanhamento4[[#This Row],[ID]]="","",VLOOKUP(Acompanhamento4[[#This Row],[ID]],Plano[],17,FALSE))</f>
        <v/>
      </c>
      <c r="T149" s="324" t="str">
        <f>IF(Acompanhamento4[[#This Row],[ID]]="","",VLOOKUP(Acompanhamento4[[#This Row],[ID]],Plano[],18,FALSE))</f>
        <v/>
      </c>
      <c r="U149" s="176"/>
      <c r="V149" s="149"/>
      <c r="W149" s="314"/>
      <c r="X14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envio]])-TODAY(),Q149-TODAY()),
"finalizada"))</f>
        <v/>
      </c>
      <c r="Y14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envio]])-TODAY(),S149-TODAY()),
"finalizada"))</f>
        <v/>
      </c>
      <c r="Z149" s="289" t="str">
        <f ca="1">IF(Acompanhamento4[[#This Row],[ID]]="","",IF(OR(Acompanhamento4[[#This Row],[Situação]]="prevista",Acompanhamento4[[#This Row],[Situação]]="em andamento"),
IF(Acompanhamento4[[#This Row],[Nova data limite para contratação]]&lt;&gt;"",VALUE(Acompanhamento4[[#This Row],[Nova data limite para contratação]])-TODAY(),T149-TODAY()),
"finalizada"))</f>
        <v/>
      </c>
      <c r="AA14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49" s="286" t="str" cm="1">
        <f t="array" aca="1" ref="AB14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49" s="148"/>
    </row>
    <row r="150" spans="1:29" s="151" customFormat="1" ht="15" hidden="1">
      <c r="A150" s="150">
        <v>144</v>
      </c>
      <c r="B150" s="370" t="str">
        <f>IF('PCA Licitação, Dispensa e Inex.'!B149="","",'PCA Licitação, Dispensa e Inex.'!B149)</f>
        <v/>
      </c>
      <c r="C150" s="148" t="str">
        <f>IF(Acompanhamento4[[#This Row],[ID]]="","",VLOOKUP(Acompanhamento4[[#This Row],[ID]],Plano[],2,FALSE))</f>
        <v/>
      </c>
      <c r="D150" s="148" t="str">
        <f>IF(Acompanhamento4[[#This Row],[ID]]="","",VLOOKUP(Acompanhamento4[[#This Row],[ID]],Plano[],3,FALSE))</f>
        <v/>
      </c>
      <c r="E150" s="148" t="str">
        <f>IF(Acompanhamento4[[#This Row],[ID]]="","",VLOOKUP(Acompanhamento4[[#This Row],[ID]],Plano[],7,FALSE))</f>
        <v/>
      </c>
      <c r="F150" s="229"/>
      <c r="G150" s="226"/>
      <c r="H150" s="371"/>
      <c r="I150" s="174"/>
      <c r="J150" s="175"/>
      <c r="K150" s="175"/>
      <c r="L150" s="318"/>
      <c r="M150" s="319"/>
      <c r="N150" s="320"/>
      <c r="O150" s="325"/>
      <c r="P150" s="323" t="str">
        <f>IF(Acompanhamento4[[#This Row],[ID]]="","",VLOOKUP(Acompanhamento4[[#This Row],[ID]],Plano[],14,FALSE))</f>
        <v/>
      </c>
      <c r="Q150" s="323" t="str">
        <f>IF(Acompanhamento4[[#This Row],[ID]]="","",VLOOKUP(Acompanhamento4[[#This Row],[ID]],Plano[],15,FALSE))</f>
        <v/>
      </c>
      <c r="R150" s="323" t="str">
        <f>IF(Acompanhamento4[[#This Row],[ID]]="","",VLOOKUP(Acompanhamento4[[#This Row],[ID]],Plano[],16,FALSE))</f>
        <v/>
      </c>
      <c r="S150" s="323" t="str">
        <f>IF(Acompanhamento4[[#This Row],[ID]]="","",VLOOKUP(Acompanhamento4[[#This Row],[ID]],Plano[],17,FALSE))</f>
        <v/>
      </c>
      <c r="T150" s="324" t="str">
        <f>IF(Acompanhamento4[[#This Row],[ID]]="","",VLOOKUP(Acompanhamento4[[#This Row],[ID]],Plano[],18,FALSE))</f>
        <v/>
      </c>
      <c r="U150" s="176"/>
      <c r="V150" s="149"/>
      <c r="W150" s="314"/>
      <c r="X15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envio]])-TODAY(),Q150-TODAY()),
"finalizada"))</f>
        <v/>
      </c>
      <c r="Y15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envio]])-TODAY(),S150-TODAY()),
"finalizada"))</f>
        <v/>
      </c>
      <c r="Z150" s="289" t="str">
        <f ca="1">IF(Acompanhamento4[[#This Row],[ID]]="","",IF(OR(Acompanhamento4[[#This Row],[Situação]]="prevista",Acompanhamento4[[#This Row],[Situação]]="em andamento"),
IF(Acompanhamento4[[#This Row],[Nova data limite para contratação]]&lt;&gt;"",VALUE(Acompanhamento4[[#This Row],[Nova data limite para contratação]])-TODAY(),T150-TODAY()),
"finalizada"))</f>
        <v/>
      </c>
      <c r="AA15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0" s="286" t="str" cm="1">
        <f t="array" aca="1" ref="AB15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0" s="148"/>
    </row>
    <row r="151" spans="1:29" s="151" customFormat="1" ht="15" hidden="1">
      <c r="A151" s="146">
        <v>145</v>
      </c>
      <c r="B151" s="370" t="str">
        <f>IF('PCA Licitação, Dispensa e Inex.'!B150="","",'PCA Licitação, Dispensa e Inex.'!B150)</f>
        <v/>
      </c>
      <c r="C151" s="148" t="str">
        <f>IF(Acompanhamento4[[#This Row],[ID]]="","",VLOOKUP(Acompanhamento4[[#This Row],[ID]],Plano[],2,FALSE))</f>
        <v/>
      </c>
      <c r="D151" s="148" t="str">
        <f>IF(Acompanhamento4[[#This Row],[ID]]="","",VLOOKUP(Acompanhamento4[[#This Row],[ID]],Plano[],3,FALSE))</f>
        <v/>
      </c>
      <c r="E151" s="148" t="str">
        <f>IF(Acompanhamento4[[#This Row],[ID]]="","",VLOOKUP(Acompanhamento4[[#This Row],[ID]],Plano[],7,FALSE))</f>
        <v/>
      </c>
      <c r="F151" s="229"/>
      <c r="G151" s="226"/>
      <c r="H151" s="371"/>
      <c r="I151" s="174"/>
      <c r="J151" s="175"/>
      <c r="K151" s="175"/>
      <c r="L151" s="318"/>
      <c r="M151" s="319"/>
      <c r="N151" s="320"/>
      <c r="O151" s="325"/>
      <c r="P151" s="323" t="str">
        <f>IF(Acompanhamento4[[#This Row],[ID]]="","",VLOOKUP(Acompanhamento4[[#This Row],[ID]],Plano[],14,FALSE))</f>
        <v/>
      </c>
      <c r="Q151" s="323" t="str">
        <f>IF(Acompanhamento4[[#This Row],[ID]]="","",VLOOKUP(Acompanhamento4[[#This Row],[ID]],Plano[],15,FALSE))</f>
        <v/>
      </c>
      <c r="R151" s="323" t="str">
        <f>IF(Acompanhamento4[[#This Row],[ID]]="","",VLOOKUP(Acompanhamento4[[#This Row],[ID]],Plano[],16,FALSE))</f>
        <v/>
      </c>
      <c r="S151" s="323" t="str">
        <f>IF(Acompanhamento4[[#This Row],[ID]]="","",VLOOKUP(Acompanhamento4[[#This Row],[ID]],Plano[],17,FALSE))</f>
        <v/>
      </c>
      <c r="T151" s="324" t="str">
        <f>IF(Acompanhamento4[[#This Row],[ID]]="","",VLOOKUP(Acompanhamento4[[#This Row],[ID]],Plano[],18,FALSE))</f>
        <v/>
      </c>
      <c r="U151" s="176"/>
      <c r="V151" s="149"/>
      <c r="W151" s="314"/>
      <c r="X15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envio]])-TODAY(),Q151-TODAY()),
"finalizada"))</f>
        <v/>
      </c>
      <c r="Y15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envio]])-TODAY(),S151-TODAY()),
"finalizada"))</f>
        <v/>
      </c>
      <c r="Z151" s="289" t="str">
        <f ca="1">IF(Acompanhamento4[[#This Row],[ID]]="","",IF(OR(Acompanhamento4[[#This Row],[Situação]]="prevista",Acompanhamento4[[#This Row],[Situação]]="em andamento"),
IF(Acompanhamento4[[#This Row],[Nova data limite para contratação]]&lt;&gt;"",VALUE(Acompanhamento4[[#This Row],[Nova data limite para contratação]])-TODAY(),T151-TODAY()),
"finalizada"))</f>
        <v/>
      </c>
      <c r="AA15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1" s="286" t="str" cm="1">
        <f t="array" aca="1" ref="AB15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1" s="148"/>
    </row>
    <row r="152" spans="1:29" s="151" customFormat="1" ht="15" hidden="1">
      <c r="A152" s="150">
        <v>146</v>
      </c>
      <c r="B152" s="370" t="str">
        <f>IF('PCA Licitação, Dispensa e Inex.'!B151="","",'PCA Licitação, Dispensa e Inex.'!B151)</f>
        <v/>
      </c>
      <c r="C152" s="148" t="str">
        <f>IF(Acompanhamento4[[#This Row],[ID]]="","",VLOOKUP(Acompanhamento4[[#This Row],[ID]],Plano[],2,FALSE))</f>
        <v/>
      </c>
      <c r="D152" s="148" t="str">
        <f>IF(Acompanhamento4[[#This Row],[ID]]="","",VLOOKUP(Acompanhamento4[[#This Row],[ID]],Plano[],3,FALSE))</f>
        <v/>
      </c>
      <c r="E152" s="148" t="str">
        <f>IF(Acompanhamento4[[#This Row],[ID]]="","",VLOOKUP(Acompanhamento4[[#This Row],[ID]],Plano[],7,FALSE))</f>
        <v/>
      </c>
      <c r="F152" s="229"/>
      <c r="G152" s="226"/>
      <c r="H152" s="371"/>
      <c r="I152" s="174"/>
      <c r="J152" s="175"/>
      <c r="K152" s="175"/>
      <c r="L152" s="318"/>
      <c r="M152" s="319"/>
      <c r="N152" s="320"/>
      <c r="O152" s="325"/>
      <c r="P152" s="323" t="str">
        <f>IF(Acompanhamento4[[#This Row],[ID]]="","",VLOOKUP(Acompanhamento4[[#This Row],[ID]],Plano[],14,FALSE))</f>
        <v/>
      </c>
      <c r="Q152" s="323" t="str">
        <f>IF(Acompanhamento4[[#This Row],[ID]]="","",VLOOKUP(Acompanhamento4[[#This Row],[ID]],Plano[],15,FALSE))</f>
        <v/>
      </c>
      <c r="R152" s="323" t="str">
        <f>IF(Acompanhamento4[[#This Row],[ID]]="","",VLOOKUP(Acompanhamento4[[#This Row],[ID]],Plano[],16,FALSE))</f>
        <v/>
      </c>
      <c r="S152" s="323" t="str">
        <f>IF(Acompanhamento4[[#This Row],[ID]]="","",VLOOKUP(Acompanhamento4[[#This Row],[ID]],Plano[],17,FALSE))</f>
        <v/>
      </c>
      <c r="T152" s="324" t="str">
        <f>IF(Acompanhamento4[[#This Row],[ID]]="","",VLOOKUP(Acompanhamento4[[#This Row],[ID]],Plano[],18,FALSE))</f>
        <v/>
      </c>
      <c r="U152" s="176"/>
      <c r="V152" s="149"/>
      <c r="W152" s="314"/>
      <c r="X15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envio]])-TODAY(),Q152-TODAY()),
"finalizada"))</f>
        <v/>
      </c>
      <c r="Y15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envio]])-TODAY(),S152-TODAY()),
"finalizada"))</f>
        <v/>
      </c>
      <c r="Z152" s="289" t="str">
        <f ca="1">IF(Acompanhamento4[[#This Row],[ID]]="","",IF(OR(Acompanhamento4[[#This Row],[Situação]]="prevista",Acompanhamento4[[#This Row],[Situação]]="em andamento"),
IF(Acompanhamento4[[#This Row],[Nova data limite para contratação]]&lt;&gt;"",VALUE(Acompanhamento4[[#This Row],[Nova data limite para contratação]])-TODAY(),T152-TODAY()),
"finalizada"))</f>
        <v/>
      </c>
      <c r="AA15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2" s="286" t="str" cm="1">
        <f t="array" aca="1" ref="AB15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2" s="148"/>
    </row>
    <row r="153" spans="1:29" s="151" customFormat="1" ht="15" hidden="1">
      <c r="A153" s="146">
        <v>147</v>
      </c>
      <c r="B153" s="370" t="str">
        <f>IF('PCA Licitação, Dispensa e Inex.'!B152="","",'PCA Licitação, Dispensa e Inex.'!B152)</f>
        <v/>
      </c>
      <c r="C153" s="148" t="str">
        <f>IF(Acompanhamento4[[#This Row],[ID]]="","",VLOOKUP(Acompanhamento4[[#This Row],[ID]],Plano[],2,FALSE))</f>
        <v/>
      </c>
      <c r="D153" s="148" t="str">
        <f>IF(Acompanhamento4[[#This Row],[ID]]="","",VLOOKUP(Acompanhamento4[[#This Row],[ID]],Plano[],3,FALSE))</f>
        <v/>
      </c>
      <c r="E153" s="148" t="str">
        <f>IF(Acompanhamento4[[#This Row],[ID]]="","",VLOOKUP(Acompanhamento4[[#This Row],[ID]],Plano[],7,FALSE))</f>
        <v/>
      </c>
      <c r="F153" s="229"/>
      <c r="G153" s="226"/>
      <c r="H153" s="371"/>
      <c r="I153" s="174"/>
      <c r="J153" s="175"/>
      <c r="K153" s="175"/>
      <c r="L153" s="318"/>
      <c r="M153" s="319"/>
      <c r="N153" s="320"/>
      <c r="O153" s="325"/>
      <c r="P153" s="323" t="str">
        <f>IF(Acompanhamento4[[#This Row],[ID]]="","",VLOOKUP(Acompanhamento4[[#This Row],[ID]],Plano[],14,FALSE))</f>
        <v/>
      </c>
      <c r="Q153" s="323" t="str">
        <f>IF(Acompanhamento4[[#This Row],[ID]]="","",VLOOKUP(Acompanhamento4[[#This Row],[ID]],Plano[],15,FALSE))</f>
        <v/>
      </c>
      <c r="R153" s="323" t="str">
        <f>IF(Acompanhamento4[[#This Row],[ID]]="","",VLOOKUP(Acompanhamento4[[#This Row],[ID]],Plano[],16,FALSE))</f>
        <v/>
      </c>
      <c r="S153" s="323" t="str">
        <f>IF(Acompanhamento4[[#This Row],[ID]]="","",VLOOKUP(Acompanhamento4[[#This Row],[ID]],Plano[],17,FALSE))</f>
        <v/>
      </c>
      <c r="T153" s="324" t="str">
        <f>IF(Acompanhamento4[[#This Row],[ID]]="","",VLOOKUP(Acompanhamento4[[#This Row],[ID]],Plano[],18,FALSE))</f>
        <v/>
      </c>
      <c r="U153" s="176"/>
      <c r="V153" s="149"/>
      <c r="W153" s="314"/>
      <c r="X15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envio]])-TODAY(),Q153-TODAY()),
"finalizada"))</f>
        <v/>
      </c>
      <c r="Y15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envio]])-TODAY(),S153-TODAY()),
"finalizada"))</f>
        <v/>
      </c>
      <c r="Z153" s="289" t="str">
        <f ca="1">IF(Acompanhamento4[[#This Row],[ID]]="","",IF(OR(Acompanhamento4[[#This Row],[Situação]]="prevista",Acompanhamento4[[#This Row],[Situação]]="em andamento"),
IF(Acompanhamento4[[#This Row],[Nova data limite para contratação]]&lt;&gt;"",VALUE(Acompanhamento4[[#This Row],[Nova data limite para contratação]])-TODAY(),T153-TODAY()),
"finalizada"))</f>
        <v/>
      </c>
      <c r="AA15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3" s="286" t="str" cm="1">
        <f t="array" aca="1" ref="AB15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3" s="148"/>
    </row>
    <row r="154" spans="1:29" s="151" customFormat="1" ht="15" hidden="1">
      <c r="A154" s="150">
        <v>148</v>
      </c>
      <c r="B154" s="370" t="str">
        <f>IF('PCA Licitação, Dispensa e Inex.'!B153="","",'PCA Licitação, Dispensa e Inex.'!B153)</f>
        <v/>
      </c>
      <c r="C154" s="148" t="str">
        <f>IF(Acompanhamento4[[#This Row],[ID]]="","",VLOOKUP(Acompanhamento4[[#This Row],[ID]],Plano[],2,FALSE))</f>
        <v/>
      </c>
      <c r="D154" s="148" t="str">
        <f>IF(Acompanhamento4[[#This Row],[ID]]="","",VLOOKUP(Acompanhamento4[[#This Row],[ID]],Plano[],3,FALSE))</f>
        <v/>
      </c>
      <c r="E154" s="148" t="str">
        <f>IF(Acompanhamento4[[#This Row],[ID]]="","",VLOOKUP(Acompanhamento4[[#This Row],[ID]],Plano[],7,FALSE))</f>
        <v/>
      </c>
      <c r="F154" s="229"/>
      <c r="G154" s="226"/>
      <c r="H154" s="371"/>
      <c r="I154" s="174"/>
      <c r="J154" s="175"/>
      <c r="K154" s="175"/>
      <c r="L154" s="318"/>
      <c r="M154" s="319"/>
      <c r="N154" s="320"/>
      <c r="O154" s="325"/>
      <c r="P154" s="323" t="str">
        <f>IF(Acompanhamento4[[#This Row],[ID]]="","",VLOOKUP(Acompanhamento4[[#This Row],[ID]],Plano[],14,FALSE))</f>
        <v/>
      </c>
      <c r="Q154" s="323" t="str">
        <f>IF(Acompanhamento4[[#This Row],[ID]]="","",VLOOKUP(Acompanhamento4[[#This Row],[ID]],Plano[],15,FALSE))</f>
        <v/>
      </c>
      <c r="R154" s="323" t="str">
        <f>IF(Acompanhamento4[[#This Row],[ID]]="","",VLOOKUP(Acompanhamento4[[#This Row],[ID]],Plano[],16,FALSE))</f>
        <v/>
      </c>
      <c r="S154" s="323" t="str">
        <f>IF(Acompanhamento4[[#This Row],[ID]]="","",VLOOKUP(Acompanhamento4[[#This Row],[ID]],Plano[],17,FALSE))</f>
        <v/>
      </c>
      <c r="T154" s="324" t="str">
        <f>IF(Acompanhamento4[[#This Row],[ID]]="","",VLOOKUP(Acompanhamento4[[#This Row],[ID]],Plano[],18,FALSE))</f>
        <v/>
      </c>
      <c r="U154" s="176"/>
      <c r="V154" s="149"/>
      <c r="W154" s="314"/>
      <c r="X15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envio]])-TODAY(),Q154-TODAY()),
"finalizada"))</f>
        <v/>
      </c>
      <c r="Y15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envio]])-TODAY(),S154-TODAY()),
"finalizada"))</f>
        <v/>
      </c>
      <c r="Z154" s="289" t="str">
        <f ca="1">IF(Acompanhamento4[[#This Row],[ID]]="","",IF(OR(Acompanhamento4[[#This Row],[Situação]]="prevista",Acompanhamento4[[#This Row],[Situação]]="em andamento"),
IF(Acompanhamento4[[#This Row],[Nova data limite para contratação]]&lt;&gt;"",VALUE(Acompanhamento4[[#This Row],[Nova data limite para contratação]])-TODAY(),T154-TODAY()),
"finalizada"))</f>
        <v/>
      </c>
      <c r="AA15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4" s="286" t="str" cm="1">
        <f t="array" aca="1" ref="AB15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4" s="148"/>
    </row>
    <row r="155" spans="1:29" s="151" customFormat="1" ht="15" hidden="1">
      <c r="A155" s="146">
        <v>149</v>
      </c>
      <c r="B155" s="370" t="str">
        <f>IF('PCA Licitação, Dispensa e Inex.'!B154="","",'PCA Licitação, Dispensa e Inex.'!B154)</f>
        <v/>
      </c>
      <c r="C155" s="148" t="str">
        <f>IF(Acompanhamento4[[#This Row],[ID]]="","",VLOOKUP(Acompanhamento4[[#This Row],[ID]],Plano[],2,FALSE))</f>
        <v/>
      </c>
      <c r="D155" s="148" t="str">
        <f>IF(Acompanhamento4[[#This Row],[ID]]="","",VLOOKUP(Acompanhamento4[[#This Row],[ID]],Plano[],3,FALSE))</f>
        <v/>
      </c>
      <c r="E155" s="148" t="str">
        <f>IF(Acompanhamento4[[#This Row],[ID]]="","",VLOOKUP(Acompanhamento4[[#This Row],[ID]],Plano[],7,FALSE))</f>
        <v/>
      </c>
      <c r="F155" s="229"/>
      <c r="G155" s="226"/>
      <c r="H155" s="371"/>
      <c r="I155" s="174"/>
      <c r="J155" s="175"/>
      <c r="K155" s="175"/>
      <c r="L155" s="318"/>
      <c r="M155" s="319"/>
      <c r="N155" s="320"/>
      <c r="O155" s="325"/>
      <c r="P155" s="323" t="str">
        <f>IF(Acompanhamento4[[#This Row],[ID]]="","",VLOOKUP(Acompanhamento4[[#This Row],[ID]],Plano[],14,FALSE))</f>
        <v/>
      </c>
      <c r="Q155" s="323" t="str">
        <f>IF(Acompanhamento4[[#This Row],[ID]]="","",VLOOKUP(Acompanhamento4[[#This Row],[ID]],Plano[],15,FALSE))</f>
        <v/>
      </c>
      <c r="R155" s="323" t="str">
        <f>IF(Acompanhamento4[[#This Row],[ID]]="","",VLOOKUP(Acompanhamento4[[#This Row],[ID]],Plano[],16,FALSE))</f>
        <v/>
      </c>
      <c r="S155" s="323" t="str">
        <f>IF(Acompanhamento4[[#This Row],[ID]]="","",VLOOKUP(Acompanhamento4[[#This Row],[ID]],Plano[],17,FALSE))</f>
        <v/>
      </c>
      <c r="T155" s="324" t="str">
        <f>IF(Acompanhamento4[[#This Row],[ID]]="","",VLOOKUP(Acompanhamento4[[#This Row],[ID]],Plano[],18,FALSE))</f>
        <v/>
      </c>
      <c r="U155" s="176"/>
      <c r="V155" s="149"/>
      <c r="W155" s="314"/>
      <c r="X15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envio]])-TODAY(),Q155-TODAY()),
"finalizada"))</f>
        <v/>
      </c>
      <c r="Y15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envio]])-TODAY(),S155-TODAY()),
"finalizada"))</f>
        <v/>
      </c>
      <c r="Z155" s="289" t="str">
        <f ca="1">IF(Acompanhamento4[[#This Row],[ID]]="","",IF(OR(Acompanhamento4[[#This Row],[Situação]]="prevista",Acompanhamento4[[#This Row],[Situação]]="em andamento"),
IF(Acompanhamento4[[#This Row],[Nova data limite para contratação]]&lt;&gt;"",VALUE(Acompanhamento4[[#This Row],[Nova data limite para contratação]])-TODAY(),T155-TODAY()),
"finalizada"))</f>
        <v/>
      </c>
      <c r="AA15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5" s="286" t="str" cm="1">
        <f t="array" aca="1" ref="AB15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5" s="148"/>
    </row>
    <row r="156" spans="1:29" s="151" customFormat="1" ht="15" hidden="1">
      <c r="A156" s="150">
        <v>150</v>
      </c>
      <c r="B156" s="370" t="str">
        <f>IF('PCA Licitação, Dispensa e Inex.'!B155="","",'PCA Licitação, Dispensa e Inex.'!B155)</f>
        <v/>
      </c>
      <c r="C156" s="148" t="str">
        <f>IF(Acompanhamento4[[#This Row],[ID]]="","",VLOOKUP(Acompanhamento4[[#This Row],[ID]],Plano[],2,FALSE))</f>
        <v/>
      </c>
      <c r="D156" s="148" t="str">
        <f>IF(Acompanhamento4[[#This Row],[ID]]="","",VLOOKUP(Acompanhamento4[[#This Row],[ID]],Plano[],3,FALSE))</f>
        <v/>
      </c>
      <c r="E156" s="148" t="str">
        <f>IF(Acompanhamento4[[#This Row],[ID]]="","",VLOOKUP(Acompanhamento4[[#This Row],[ID]],Plano[],7,FALSE))</f>
        <v/>
      </c>
      <c r="F156" s="229"/>
      <c r="G156" s="226"/>
      <c r="H156" s="371"/>
      <c r="I156" s="174"/>
      <c r="J156" s="175"/>
      <c r="K156" s="175"/>
      <c r="L156" s="318"/>
      <c r="M156" s="319"/>
      <c r="N156" s="320"/>
      <c r="O156" s="325"/>
      <c r="P156" s="323" t="str">
        <f>IF(Acompanhamento4[[#This Row],[ID]]="","",VLOOKUP(Acompanhamento4[[#This Row],[ID]],Plano[],14,FALSE))</f>
        <v/>
      </c>
      <c r="Q156" s="323" t="str">
        <f>IF(Acompanhamento4[[#This Row],[ID]]="","",VLOOKUP(Acompanhamento4[[#This Row],[ID]],Plano[],15,FALSE))</f>
        <v/>
      </c>
      <c r="R156" s="323" t="str">
        <f>IF(Acompanhamento4[[#This Row],[ID]]="","",VLOOKUP(Acompanhamento4[[#This Row],[ID]],Plano[],16,FALSE))</f>
        <v/>
      </c>
      <c r="S156" s="323" t="str">
        <f>IF(Acompanhamento4[[#This Row],[ID]]="","",VLOOKUP(Acompanhamento4[[#This Row],[ID]],Plano[],17,FALSE))</f>
        <v/>
      </c>
      <c r="T156" s="324" t="str">
        <f>IF(Acompanhamento4[[#This Row],[ID]]="","",VLOOKUP(Acompanhamento4[[#This Row],[ID]],Plano[],18,FALSE))</f>
        <v/>
      </c>
      <c r="U156" s="176"/>
      <c r="V156" s="149"/>
      <c r="W156" s="314"/>
      <c r="X15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envio]])-TODAY(),Q156-TODAY()),
"finalizada"))</f>
        <v/>
      </c>
      <c r="Y15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envio]])-TODAY(),S156-TODAY()),
"finalizada"))</f>
        <v/>
      </c>
      <c r="Z156" s="289" t="str">
        <f ca="1">IF(Acompanhamento4[[#This Row],[ID]]="","",IF(OR(Acompanhamento4[[#This Row],[Situação]]="prevista",Acompanhamento4[[#This Row],[Situação]]="em andamento"),
IF(Acompanhamento4[[#This Row],[Nova data limite para contratação]]&lt;&gt;"",VALUE(Acompanhamento4[[#This Row],[Nova data limite para contratação]])-TODAY(),T156-TODAY()),
"finalizada"))</f>
        <v/>
      </c>
      <c r="AA15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6" s="286" t="str" cm="1">
        <f t="array" aca="1" ref="AB15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6" s="148"/>
    </row>
    <row r="157" spans="1:29" s="151" customFormat="1" ht="15" hidden="1">
      <c r="A157" s="146">
        <v>151</v>
      </c>
      <c r="B157" s="370" t="str">
        <f>IF('PCA Licitação, Dispensa e Inex.'!B156="","",'PCA Licitação, Dispensa e Inex.'!B156)</f>
        <v/>
      </c>
      <c r="C157" s="148" t="str">
        <f>IF(Acompanhamento4[[#This Row],[ID]]="","",VLOOKUP(Acompanhamento4[[#This Row],[ID]],Plano[],2,FALSE))</f>
        <v/>
      </c>
      <c r="D157" s="148" t="str">
        <f>IF(Acompanhamento4[[#This Row],[ID]]="","",VLOOKUP(Acompanhamento4[[#This Row],[ID]],Plano[],3,FALSE))</f>
        <v/>
      </c>
      <c r="E157" s="148" t="str">
        <f>IF(Acompanhamento4[[#This Row],[ID]]="","",VLOOKUP(Acompanhamento4[[#This Row],[ID]],Plano[],7,FALSE))</f>
        <v/>
      </c>
      <c r="F157" s="229"/>
      <c r="G157" s="226"/>
      <c r="H157" s="371"/>
      <c r="I157" s="174"/>
      <c r="J157" s="175"/>
      <c r="K157" s="175"/>
      <c r="L157" s="318"/>
      <c r="M157" s="319"/>
      <c r="N157" s="320"/>
      <c r="O157" s="325"/>
      <c r="P157" s="323" t="str">
        <f>IF(Acompanhamento4[[#This Row],[ID]]="","",VLOOKUP(Acompanhamento4[[#This Row],[ID]],Plano[],14,FALSE))</f>
        <v/>
      </c>
      <c r="Q157" s="323" t="str">
        <f>IF(Acompanhamento4[[#This Row],[ID]]="","",VLOOKUP(Acompanhamento4[[#This Row],[ID]],Plano[],15,FALSE))</f>
        <v/>
      </c>
      <c r="R157" s="323" t="str">
        <f>IF(Acompanhamento4[[#This Row],[ID]]="","",VLOOKUP(Acompanhamento4[[#This Row],[ID]],Plano[],16,FALSE))</f>
        <v/>
      </c>
      <c r="S157" s="323" t="str">
        <f>IF(Acompanhamento4[[#This Row],[ID]]="","",VLOOKUP(Acompanhamento4[[#This Row],[ID]],Plano[],17,FALSE))</f>
        <v/>
      </c>
      <c r="T157" s="324" t="str">
        <f>IF(Acompanhamento4[[#This Row],[ID]]="","",VLOOKUP(Acompanhamento4[[#This Row],[ID]],Plano[],18,FALSE))</f>
        <v/>
      </c>
      <c r="U157" s="176"/>
      <c r="V157" s="149"/>
      <c r="W157" s="314"/>
      <c r="X15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envio]])-TODAY(),Q157-TODAY()),
"finalizada"))</f>
        <v/>
      </c>
      <c r="Y15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envio]])-TODAY(),S157-TODAY()),
"finalizada"))</f>
        <v/>
      </c>
      <c r="Z157" s="289" t="str">
        <f ca="1">IF(Acompanhamento4[[#This Row],[ID]]="","",IF(OR(Acompanhamento4[[#This Row],[Situação]]="prevista",Acompanhamento4[[#This Row],[Situação]]="em andamento"),
IF(Acompanhamento4[[#This Row],[Nova data limite para contratação]]&lt;&gt;"",VALUE(Acompanhamento4[[#This Row],[Nova data limite para contratação]])-TODAY(),T157-TODAY()),
"finalizada"))</f>
        <v/>
      </c>
      <c r="AA15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7" s="286" t="str" cm="1">
        <f t="array" aca="1" ref="AB15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7" s="148"/>
    </row>
    <row r="158" spans="1:29" s="151" customFormat="1" ht="15" hidden="1">
      <c r="A158" s="150">
        <v>152</v>
      </c>
      <c r="B158" s="370" t="str">
        <f>IF('PCA Licitação, Dispensa e Inex.'!B157="","",'PCA Licitação, Dispensa e Inex.'!B157)</f>
        <v/>
      </c>
      <c r="C158" s="148" t="str">
        <f>IF(Acompanhamento4[[#This Row],[ID]]="","",VLOOKUP(Acompanhamento4[[#This Row],[ID]],Plano[],2,FALSE))</f>
        <v/>
      </c>
      <c r="D158" s="148" t="str">
        <f>IF(Acompanhamento4[[#This Row],[ID]]="","",VLOOKUP(Acompanhamento4[[#This Row],[ID]],Plano[],3,FALSE))</f>
        <v/>
      </c>
      <c r="E158" s="148" t="str">
        <f>IF(Acompanhamento4[[#This Row],[ID]]="","",VLOOKUP(Acompanhamento4[[#This Row],[ID]],Plano[],7,FALSE))</f>
        <v/>
      </c>
      <c r="F158" s="229"/>
      <c r="G158" s="226"/>
      <c r="H158" s="371"/>
      <c r="I158" s="174"/>
      <c r="J158" s="175"/>
      <c r="K158" s="175"/>
      <c r="L158" s="318"/>
      <c r="M158" s="319"/>
      <c r="N158" s="320"/>
      <c r="O158" s="325"/>
      <c r="P158" s="323" t="str">
        <f>IF(Acompanhamento4[[#This Row],[ID]]="","",VLOOKUP(Acompanhamento4[[#This Row],[ID]],Plano[],14,FALSE))</f>
        <v/>
      </c>
      <c r="Q158" s="323" t="str">
        <f>IF(Acompanhamento4[[#This Row],[ID]]="","",VLOOKUP(Acompanhamento4[[#This Row],[ID]],Plano[],15,FALSE))</f>
        <v/>
      </c>
      <c r="R158" s="323" t="str">
        <f>IF(Acompanhamento4[[#This Row],[ID]]="","",VLOOKUP(Acompanhamento4[[#This Row],[ID]],Plano[],16,FALSE))</f>
        <v/>
      </c>
      <c r="S158" s="323" t="str">
        <f>IF(Acompanhamento4[[#This Row],[ID]]="","",VLOOKUP(Acompanhamento4[[#This Row],[ID]],Plano[],17,FALSE))</f>
        <v/>
      </c>
      <c r="T158" s="324" t="str">
        <f>IF(Acompanhamento4[[#This Row],[ID]]="","",VLOOKUP(Acompanhamento4[[#This Row],[ID]],Plano[],18,FALSE))</f>
        <v/>
      </c>
      <c r="U158" s="176"/>
      <c r="V158" s="149"/>
      <c r="W158" s="314"/>
      <c r="X15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envio]])-TODAY(),Q158-TODAY()),
"finalizada"))</f>
        <v/>
      </c>
      <c r="Y15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envio]])-TODAY(),S158-TODAY()),
"finalizada"))</f>
        <v/>
      </c>
      <c r="Z158" s="289" t="str">
        <f ca="1">IF(Acompanhamento4[[#This Row],[ID]]="","",IF(OR(Acompanhamento4[[#This Row],[Situação]]="prevista",Acompanhamento4[[#This Row],[Situação]]="em andamento"),
IF(Acompanhamento4[[#This Row],[Nova data limite para contratação]]&lt;&gt;"",VALUE(Acompanhamento4[[#This Row],[Nova data limite para contratação]])-TODAY(),T158-TODAY()),
"finalizada"))</f>
        <v/>
      </c>
      <c r="AA15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8" s="286" t="str" cm="1">
        <f t="array" aca="1" ref="AB15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8" s="148"/>
    </row>
    <row r="159" spans="1:29" s="151" customFormat="1" ht="15" hidden="1">
      <c r="A159" s="146">
        <v>153</v>
      </c>
      <c r="B159" s="370" t="str">
        <f>IF('PCA Licitação, Dispensa e Inex.'!B158="","",'PCA Licitação, Dispensa e Inex.'!B158)</f>
        <v/>
      </c>
      <c r="C159" s="148" t="str">
        <f>IF(Acompanhamento4[[#This Row],[ID]]="","",VLOOKUP(Acompanhamento4[[#This Row],[ID]],Plano[],2,FALSE))</f>
        <v/>
      </c>
      <c r="D159" s="148" t="str">
        <f>IF(Acompanhamento4[[#This Row],[ID]]="","",VLOOKUP(Acompanhamento4[[#This Row],[ID]],Plano[],3,FALSE))</f>
        <v/>
      </c>
      <c r="E159" s="148" t="str">
        <f>IF(Acompanhamento4[[#This Row],[ID]]="","",VLOOKUP(Acompanhamento4[[#This Row],[ID]],Plano[],7,FALSE))</f>
        <v/>
      </c>
      <c r="F159" s="229"/>
      <c r="G159" s="226"/>
      <c r="H159" s="371"/>
      <c r="I159" s="174"/>
      <c r="J159" s="175"/>
      <c r="K159" s="175"/>
      <c r="L159" s="318"/>
      <c r="M159" s="319"/>
      <c r="N159" s="320"/>
      <c r="O159" s="325"/>
      <c r="P159" s="323" t="str">
        <f>IF(Acompanhamento4[[#This Row],[ID]]="","",VLOOKUP(Acompanhamento4[[#This Row],[ID]],Plano[],14,FALSE))</f>
        <v/>
      </c>
      <c r="Q159" s="323" t="str">
        <f>IF(Acompanhamento4[[#This Row],[ID]]="","",VLOOKUP(Acompanhamento4[[#This Row],[ID]],Plano[],15,FALSE))</f>
        <v/>
      </c>
      <c r="R159" s="323" t="str">
        <f>IF(Acompanhamento4[[#This Row],[ID]]="","",VLOOKUP(Acompanhamento4[[#This Row],[ID]],Plano[],16,FALSE))</f>
        <v/>
      </c>
      <c r="S159" s="323" t="str">
        <f>IF(Acompanhamento4[[#This Row],[ID]]="","",VLOOKUP(Acompanhamento4[[#This Row],[ID]],Plano[],17,FALSE))</f>
        <v/>
      </c>
      <c r="T159" s="324" t="str">
        <f>IF(Acompanhamento4[[#This Row],[ID]]="","",VLOOKUP(Acompanhamento4[[#This Row],[ID]],Plano[],18,FALSE))</f>
        <v/>
      </c>
      <c r="U159" s="176"/>
      <c r="V159" s="149"/>
      <c r="W159" s="314"/>
      <c r="X15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envio]])-TODAY(),Q159-TODAY()),
"finalizada"))</f>
        <v/>
      </c>
      <c r="Y15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envio]])-TODAY(),S159-TODAY()),
"finalizada"))</f>
        <v/>
      </c>
      <c r="Z159" s="289" t="str">
        <f ca="1">IF(Acompanhamento4[[#This Row],[ID]]="","",IF(OR(Acompanhamento4[[#This Row],[Situação]]="prevista",Acompanhamento4[[#This Row],[Situação]]="em andamento"),
IF(Acompanhamento4[[#This Row],[Nova data limite para contratação]]&lt;&gt;"",VALUE(Acompanhamento4[[#This Row],[Nova data limite para contratação]])-TODAY(),T159-TODAY()),
"finalizada"))</f>
        <v/>
      </c>
      <c r="AA15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59" s="286" t="str" cm="1">
        <f t="array" aca="1" ref="AB15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59" s="148"/>
    </row>
    <row r="160" spans="1:29" s="151" customFormat="1" ht="15" hidden="1">
      <c r="A160" s="150">
        <v>154</v>
      </c>
      <c r="B160" s="370" t="str">
        <f>IF('PCA Licitação, Dispensa e Inex.'!B159="","",'PCA Licitação, Dispensa e Inex.'!B159)</f>
        <v/>
      </c>
      <c r="C160" s="148" t="str">
        <f>IF(Acompanhamento4[[#This Row],[ID]]="","",VLOOKUP(Acompanhamento4[[#This Row],[ID]],Plano[],2,FALSE))</f>
        <v/>
      </c>
      <c r="D160" s="148" t="str">
        <f>IF(Acompanhamento4[[#This Row],[ID]]="","",VLOOKUP(Acompanhamento4[[#This Row],[ID]],Plano[],3,FALSE))</f>
        <v/>
      </c>
      <c r="E160" s="148" t="str">
        <f>IF(Acompanhamento4[[#This Row],[ID]]="","",VLOOKUP(Acompanhamento4[[#This Row],[ID]],Plano[],7,FALSE))</f>
        <v/>
      </c>
      <c r="F160" s="229"/>
      <c r="G160" s="226"/>
      <c r="H160" s="371"/>
      <c r="I160" s="174"/>
      <c r="J160" s="175"/>
      <c r="K160" s="175"/>
      <c r="L160" s="318"/>
      <c r="M160" s="319"/>
      <c r="N160" s="320"/>
      <c r="O160" s="325"/>
      <c r="P160" s="323" t="str">
        <f>IF(Acompanhamento4[[#This Row],[ID]]="","",VLOOKUP(Acompanhamento4[[#This Row],[ID]],Plano[],14,FALSE))</f>
        <v/>
      </c>
      <c r="Q160" s="323" t="str">
        <f>IF(Acompanhamento4[[#This Row],[ID]]="","",VLOOKUP(Acompanhamento4[[#This Row],[ID]],Plano[],15,FALSE))</f>
        <v/>
      </c>
      <c r="R160" s="323" t="str">
        <f>IF(Acompanhamento4[[#This Row],[ID]]="","",VLOOKUP(Acompanhamento4[[#This Row],[ID]],Plano[],16,FALSE))</f>
        <v/>
      </c>
      <c r="S160" s="323" t="str">
        <f>IF(Acompanhamento4[[#This Row],[ID]]="","",VLOOKUP(Acompanhamento4[[#This Row],[ID]],Plano[],17,FALSE))</f>
        <v/>
      </c>
      <c r="T160" s="324" t="str">
        <f>IF(Acompanhamento4[[#This Row],[ID]]="","",VLOOKUP(Acompanhamento4[[#This Row],[ID]],Plano[],18,FALSE))</f>
        <v/>
      </c>
      <c r="U160" s="176"/>
      <c r="V160" s="149"/>
      <c r="W160" s="314"/>
      <c r="X16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envio]])-TODAY(),Q160-TODAY()),
"finalizada"))</f>
        <v/>
      </c>
      <c r="Y16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envio]])-TODAY(),S160-TODAY()),
"finalizada"))</f>
        <v/>
      </c>
      <c r="Z160" s="289" t="str">
        <f ca="1">IF(Acompanhamento4[[#This Row],[ID]]="","",IF(OR(Acompanhamento4[[#This Row],[Situação]]="prevista",Acompanhamento4[[#This Row],[Situação]]="em andamento"),
IF(Acompanhamento4[[#This Row],[Nova data limite para contratação]]&lt;&gt;"",VALUE(Acompanhamento4[[#This Row],[Nova data limite para contratação]])-TODAY(),T160-TODAY()),
"finalizada"))</f>
        <v/>
      </c>
      <c r="AA16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0" s="286" t="str" cm="1">
        <f t="array" aca="1" ref="AB16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0" s="148"/>
    </row>
    <row r="161" spans="1:29" s="151" customFormat="1" ht="15" hidden="1">
      <c r="A161" s="146">
        <v>155</v>
      </c>
      <c r="B161" s="370" t="str">
        <f>IF('PCA Licitação, Dispensa e Inex.'!B160="","",'PCA Licitação, Dispensa e Inex.'!B160)</f>
        <v/>
      </c>
      <c r="C161" s="148" t="str">
        <f>IF(Acompanhamento4[[#This Row],[ID]]="","",VLOOKUP(Acompanhamento4[[#This Row],[ID]],Plano[],2,FALSE))</f>
        <v/>
      </c>
      <c r="D161" s="148" t="str">
        <f>IF(Acompanhamento4[[#This Row],[ID]]="","",VLOOKUP(Acompanhamento4[[#This Row],[ID]],Plano[],3,FALSE))</f>
        <v/>
      </c>
      <c r="E161" s="148" t="str">
        <f>IF(Acompanhamento4[[#This Row],[ID]]="","",VLOOKUP(Acompanhamento4[[#This Row],[ID]],Plano[],7,FALSE))</f>
        <v/>
      </c>
      <c r="F161" s="229"/>
      <c r="G161" s="226"/>
      <c r="H161" s="371"/>
      <c r="I161" s="174"/>
      <c r="J161" s="175"/>
      <c r="K161" s="175"/>
      <c r="L161" s="318"/>
      <c r="M161" s="319"/>
      <c r="N161" s="320"/>
      <c r="O161" s="325"/>
      <c r="P161" s="323" t="str">
        <f>IF(Acompanhamento4[[#This Row],[ID]]="","",VLOOKUP(Acompanhamento4[[#This Row],[ID]],Plano[],14,FALSE))</f>
        <v/>
      </c>
      <c r="Q161" s="323" t="str">
        <f>IF(Acompanhamento4[[#This Row],[ID]]="","",VLOOKUP(Acompanhamento4[[#This Row],[ID]],Plano[],15,FALSE))</f>
        <v/>
      </c>
      <c r="R161" s="323" t="str">
        <f>IF(Acompanhamento4[[#This Row],[ID]]="","",VLOOKUP(Acompanhamento4[[#This Row],[ID]],Plano[],16,FALSE))</f>
        <v/>
      </c>
      <c r="S161" s="323" t="str">
        <f>IF(Acompanhamento4[[#This Row],[ID]]="","",VLOOKUP(Acompanhamento4[[#This Row],[ID]],Plano[],17,FALSE))</f>
        <v/>
      </c>
      <c r="T161" s="324" t="str">
        <f>IF(Acompanhamento4[[#This Row],[ID]]="","",VLOOKUP(Acompanhamento4[[#This Row],[ID]],Plano[],18,FALSE))</f>
        <v/>
      </c>
      <c r="U161" s="176"/>
      <c r="V161" s="149"/>
      <c r="W161" s="314"/>
      <c r="X16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envio]])-TODAY(),Q161-TODAY()),
"finalizada"))</f>
        <v/>
      </c>
      <c r="Y16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envio]])-TODAY(),S161-TODAY()),
"finalizada"))</f>
        <v/>
      </c>
      <c r="Z161" s="289" t="str">
        <f ca="1">IF(Acompanhamento4[[#This Row],[ID]]="","",IF(OR(Acompanhamento4[[#This Row],[Situação]]="prevista",Acompanhamento4[[#This Row],[Situação]]="em andamento"),
IF(Acompanhamento4[[#This Row],[Nova data limite para contratação]]&lt;&gt;"",VALUE(Acompanhamento4[[#This Row],[Nova data limite para contratação]])-TODAY(),T161-TODAY()),
"finalizada"))</f>
        <v/>
      </c>
      <c r="AA16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1" s="286" t="str" cm="1">
        <f t="array" aca="1" ref="AB16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1" s="148"/>
    </row>
    <row r="162" spans="1:29" s="151" customFormat="1" ht="15" hidden="1">
      <c r="A162" s="150">
        <v>156</v>
      </c>
      <c r="B162" s="370" t="str">
        <f>IF('PCA Licitação, Dispensa e Inex.'!B161="","",'PCA Licitação, Dispensa e Inex.'!B161)</f>
        <v/>
      </c>
      <c r="C162" s="148" t="str">
        <f>IF(Acompanhamento4[[#This Row],[ID]]="","",VLOOKUP(Acompanhamento4[[#This Row],[ID]],Plano[],2,FALSE))</f>
        <v/>
      </c>
      <c r="D162" s="148" t="str">
        <f>IF(Acompanhamento4[[#This Row],[ID]]="","",VLOOKUP(Acompanhamento4[[#This Row],[ID]],Plano[],3,FALSE))</f>
        <v/>
      </c>
      <c r="E162" s="148" t="str">
        <f>IF(Acompanhamento4[[#This Row],[ID]]="","",VLOOKUP(Acompanhamento4[[#This Row],[ID]],Plano[],7,FALSE))</f>
        <v/>
      </c>
      <c r="F162" s="229"/>
      <c r="G162" s="226"/>
      <c r="H162" s="371"/>
      <c r="I162" s="174"/>
      <c r="J162" s="175"/>
      <c r="K162" s="175"/>
      <c r="L162" s="318"/>
      <c r="M162" s="319"/>
      <c r="N162" s="320"/>
      <c r="O162" s="325"/>
      <c r="P162" s="323" t="str">
        <f>IF(Acompanhamento4[[#This Row],[ID]]="","",VLOOKUP(Acompanhamento4[[#This Row],[ID]],Plano[],14,FALSE))</f>
        <v/>
      </c>
      <c r="Q162" s="323" t="str">
        <f>IF(Acompanhamento4[[#This Row],[ID]]="","",VLOOKUP(Acompanhamento4[[#This Row],[ID]],Plano[],15,FALSE))</f>
        <v/>
      </c>
      <c r="R162" s="323" t="str">
        <f>IF(Acompanhamento4[[#This Row],[ID]]="","",VLOOKUP(Acompanhamento4[[#This Row],[ID]],Plano[],16,FALSE))</f>
        <v/>
      </c>
      <c r="S162" s="323" t="str">
        <f>IF(Acompanhamento4[[#This Row],[ID]]="","",VLOOKUP(Acompanhamento4[[#This Row],[ID]],Plano[],17,FALSE))</f>
        <v/>
      </c>
      <c r="T162" s="324" t="str">
        <f>IF(Acompanhamento4[[#This Row],[ID]]="","",VLOOKUP(Acompanhamento4[[#This Row],[ID]],Plano[],18,FALSE))</f>
        <v/>
      </c>
      <c r="U162" s="176"/>
      <c r="V162" s="149"/>
      <c r="W162" s="314"/>
      <c r="X16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envio]])-TODAY(),Q162-TODAY()),
"finalizada"))</f>
        <v/>
      </c>
      <c r="Y16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envio]])-TODAY(),S162-TODAY()),
"finalizada"))</f>
        <v/>
      </c>
      <c r="Z162" s="289" t="str">
        <f ca="1">IF(Acompanhamento4[[#This Row],[ID]]="","",IF(OR(Acompanhamento4[[#This Row],[Situação]]="prevista",Acompanhamento4[[#This Row],[Situação]]="em andamento"),
IF(Acompanhamento4[[#This Row],[Nova data limite para contratação]]&lt;&gt;"",VALUE(Acompanhamento4[[#This Row],[Nova data limite para contratação]])-TODAY(),T162-TODAY()),
"finalizada"))</f>
        <v/>
      </c>
      <c r="AA16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2" s="286" t="str" cm="1">
        <f t="array" aca="1" ref="AB16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2" s="148"/>
    </row>
    <row r="163" spans="1:29" s="151" customFormat="1" ht="15" hidden="1">
      <c r="A163" s="146">
        <v>157</v>
      </c>
      <c r="B163" s="370" t="str">
        <f>IF('PCA Licitação, Dispensa e Inex.'!B162="","",'PCA Licitação, Dispensa e Inex.'!B162)</f>
        <v/>
      </c>
      <c r="C163" s="148" t="str">
        <f>IF(Acompanhamento4[[#This Row],[ID]]="","",VLOOKUP(Acompanhamento4[[#This Row],[ID]],Plano[],2,FALSE))</f>
        <v/>
      </c>
      <c r="D163" s="148" t="str">
        <f>IF(Acompanhamento4[[#This Row],[ID]]="","",VLOOKUP(Acompanhamento4[[#This Row],[ID]],Plano[],3,FALSE))</f>
        <v/>
      </c>
      <c r="E163" s="148" t="str">
        <f>IF(Acompanhamento4[[#This Row],[ID]]="","",VLOOKUP(Acompanhamento4[[#This Row],[ID]],Plano[],7,FALSE))</f>
        <v/>
      </c>
      <c r="F163" s="229"/>
      <c r="G163" s="226"/>
      <c r="H163" s="371"/>
      <c r="I163" s="174"/>
      <c r="J163" s="175"/>
      <c r="K163" s="175"/>
      <c r="L163" s="318"/>
      <c r="M163" s="319"/>
      <c r="N163" s="320"/>
      <c r="O163" s="325"/>
      <c r="P163" s="323" t="str">
        <f>IF(Acompanhamento4[[#This Row],[ID]]="","",VLOOKUP(Acompanhamento4[[#This Row],[ID]],Plano[],14,FALSE))</f>
        <v/>
      </c>
      <c r="Q163" s="323" t="str">
        <f>IF(Acompanhamento4[[#This Row],[ID]]="","",VLOOKUP(Acompanhamento4[[#This Row],[ID]],Plano[],15,FALSE))</f>
        <v/>
      </c>
      <c r="R163" s="323" t="str">
        <f>IF(Acompanhamento4[[#This Row],[ID]]="","",VLOOKUP(Acompanhamento4[[#This Row],[ID]],Plano[],16,FALSE))</f>
        <v/>
      </c>
      <c r="S163" s="323" t="str">
        <f>IF(Acompanhamento4[[#This Row],[ID]]="","",VLOOKUP(Acompanhamento4[[#This Row],[ID]],Plano[],17,FALSE))</f>
        <v/>
      </c>
      <c r="T163" s="324" t="str">
        <f>IF(Acompanhamento4[[#This Row],[ID]]="","",VLOOKUP(Acompanhamento4[[#This Row],[ID]],Plano[],18,FALSE))</f>
        <v/>
      </c>
      <c r="U163" s="176"/>
      <c r="V163" s="149"/>
      <c r="W163" s="314"/>
      <c r="X16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envio]])-TODAY(),Q163-TODAY()),
"finalizada"))</f>
        <v/>
      </c>
      <c r="Y16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envio]])-TODAY(),S163-TODAY()),
"finalizada"))</f>
        <v/>
      </c>
      <c r="Z163" s="289" t="str">
        <f ca="1">IF(Acompanhamento4[[#This Row],[ID]]="","",IF(OR(Acompanhamento4[[#This Row],[Situação]]="prevista",Acompanhamento4[[#This Row],[Situação]]="em andamento"),
IF(Acompanhamento4[[#This Row],[Nova data limite para contratação]]&lt;&gt;"",VALUE(Acompanhamento4[[#This Row],[Nova data limite para contratação]])-TODAY(),T163-TODAY()),
"finalizada"))</f>
        <v/>
      </c>
      <c r="AA16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3" s="286" t="str" cm="1">
        <f t="array" aca="1" ref="AB16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3" s="148"/>
    </row>
    <row r="164" spans="1:29" s="151" customFormat="1" ht="15" hidden="1">
      <c r="A164" s="150">
        <v>158</v>
      </c>
      <c r="B164" s="370" t="str">
        <f>IF('PCA Licitação, Dispensa e Inex.'!B163="","",'PCA Licitação, Dispensa e Inex.'!B163)</f>
        <v/>
      </c>
      <c r="C164" s="148" t="str">
        <f>IF(Acompanhamento4[[#This Row],[ID]]="","",VLOOKUP(Acompanhamento4[[#This Row],[ID]],Plano[],2,FALSE))</f>
        <v/>
      </c>
      <c r="D164" s="148" t="str">
        <f>IF(Acompanhamento4[[#This Row],[ID]]="","",VLOOKUP(Acompanhamento4[[#This Row],[ID]],Plano[],3,FALSE))</f>
        <v/>
      </c>
      <c r="E164" s="148" t="str">
        <f>IF(Acompanhamento4[[#This Row],[ID]]="","",VLOOKUP(Acompanhamento4[[#This Row],[ID]],Plano[],7,FALSE))</f>
        <v/>
      </c>
      <c r="F164" s="229"/>
      <c r="G164" s="226"/>
      <c r="H164" s="371"/>
      <c r="I164" s="174"/>
      <c r="J164" s="175"/>
      <c r="K164" s="175"/>
      <c r="L164" s="318"/>
      <c r="M164" s="319"/>
      <c r="N164" s="320"/>
      <c r="O164" s="325"/>
      <c r="P164" s="323" t="str">
        <f>IF(Acompanhamento4[[#This Row],[ID]]="","",VLOOKUP(Acompanhamento4[[#This Row],[ID]],Plano[],14,FALSE))</f>
        <v/>
      </c>
      <c r="Q164" s="323" t="str">
        <f>IF(Acompanhamento4[[#This Row],[ID]]="","",VLOOKUP(Acompanhamento4[[#This Row],[ID]],Plano[],15,FALSE))</f>
        <v/>
      </c>
      <c r="R164" s="323" t="str">
        <f>IF(Acompanhamento4[[#This Row],[ID]]="","",VLOOKUP(Acompanhamento4[[#This Row],[ID]],Plano[],16,FALSE))</f>
        <v/>
      </c>
      <c r="S164" s="323" t="str">
        <f>IF(Acompanhamento4[[#This Row],[ID]]="","",VLOOKUP(Acompanhamento4[[#This Row],[ID]],Plano[],17,FALSE))</f>
        <v/>
      </c>
      <c r="T164" s="324" t="str">
        <f>IF(Acompanhamento4[[#This Row],[ID]]="","",VLOOKUP(Acompanhamento4[[#This Row],[ID]],Plano[],18,FALSE))</f>
        <v/>
      </c>
      <c r="U164" s="176"/>
      <c r="V164" s="149"/>
      <c r="W164" s="314"/>
      <c r="X16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envio]])-TODAY(),Q164-TODAY()),
"finalizada"))</f>
        <v/>
      </c>
      <c r="Y16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envio]])-TODAY(),S164-TODAY()),
"finalizada"))</f>
        <v/>
      </c>
      <c r="Z164" s="289" t="str">
        <f ca="1">IF(Acompanhamento4[[#This Row],[ID]]="","",IF(OR(Acompanhamento4[[#This Row],[Situação]]="prevista",Acompanhamento4[[#This Row],[Situação]]="em andamento"),
IF(Acompanhamento4[[#This Row],[Nova data limite para contratação]]&lt;&gt;"",VALUE(Acompanhamento4[[#This Row],[Nova data limite para contratação]])-TODAY(),T164-TODAY()),
"finalizada"))</f>
        <v/>
      </c>
      <c r="AA16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4" s="286" t="str" cm="1">
        <f t="array" aca="1" ref="AB16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4" s="148"/>
    </row>
    <row r="165" spans="1:29" s="151" customFormat="1" ht="15" hidden="1">
      <c r="A165" s="146">
        <v>159</v>
      </c>
      <c r="B165" s="370" t="str">
        <f>IF('PCA Licitação, Dispensa e Inex.'!B164="","",'PCA Licitação, Dispensa e Inex.'!B164)</f>
        <v/>
      </c>
      <c r="C165" s="148" t="str">
        <f>IF(Acompanhamento4[[#This Row],[ID]]="","",VLOOKUP(Acompanhamento4[[#This Row],[ID]],Plano[],2,FALSE))</f>
        <v/>
      </c>
      <c r="D165" s="148" t="str">
        <f>IF(Acompanhamento4[[#This Row],[ID]]="","",VLOOKUP(Acompanhamento4[[#This Row],[ID]],Plano[],3,FALSE))</f>
        <v/>
      </c>
      <c r="E165" s="148" t="str">
        <f>IF(Acompanhamento4[[#This Row],[ID]]="","",VLOOKUP(Acompanhamento4[[#This Row],[ID]],Plano[],7,FALSE))</f>
        <v/>
      </c>
      <c r="F165" s="229"/>
      <c r="G165" s="226"/>
      <c r="H165" s="371"/>
      <c r="I165" s="174"/>
      <c r="J165" s="175"/>
      <c r="K165" s="175"/>
      <c r="L165" s="318"/>
      <c r="M165" s="319"/>
      <c r="N165" s="320"/>
      <c r="O165" s="325"/>
      <c r="P165" s="323" t="str">
        <f>IF(Acompanhamento4[[#This Row],[ID]]="","",VLOOKUP(Acompanhamento4[[#This Row],[ID]],Plano[],14,FALSE))</f>
        <v/>
      </c>
      <c r="Q165" s="323" t="str">
        <f>IF(Acompanhamento4[[#This Row],[ID]]="","",VLOOKUP(Acompanhamento4[[#This Row],[ID]],Plano[],15,FALSE))</f>
        <v/>
      </c>
      <c r="R165" s="323" t="str">
        <f>IF(Acompanhamento4[[#This Row],[ID]]="","",VLOOKUP(Acompanhamento4[[#This Row],[ID]],Plano[],16,FALSE))</f>
        <v/>
      </c>
      <c r="S165" s="323" t="str">
        <f>IF(Acompanhamento4[[#This Row],[ID]]="","",VLOOKUP(Acompanhamento4[[#This Row],[ID]],Plano[],17,FALSE))</f>
        <v/>
      </c>
      <c r="T165" s="324" t="str">
        <f>IF(Acompanhamento4[[#This Row],[ID]]="","",VLOOKUP(Acompanhamento4[[#This Row],[ID]],Plano[],18,FALSE))</f>
        <v/>
      </c>
      <c r="U165" s="176"/>
      <c r="V165" s="149"/>
      <c r="W165" s="314"/>
      <c r="X16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envio]])-TODAY(),Q165-TODAY()),
"finalizada"))</f>
        <v/>
      </c>
      <c r="Y16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envio]])-TODAY(),S165-TODAY()),
"finalizada"))</f>
        <v/>
      </c>
      <c r="Z165" s="289" t="str">
        <f ca="1">IF(Acompanhamento4[[#This Row],[ID]]="","",IF(OR(Acompanhamento4[[#This Row],[Situação]]="prevista",Acompanhamento4[[#This Row],[Situação]]="em andamento"),
IF(Acompanhamento4[[#This Row],[Nova data limite para contratação]]&lt;&gt;"",VALUE(Acompanhamento4[[#This Row],[Nova data limite para contratação]])-TODAY(),T165-TODAY()),
"finalizada"))</f>
        <v/>
      </c>
      <c r="AA16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5" s="286" t="str" cm="1">
        <f t="array" aca="1" ref="AB16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5" s="148"/>
    </row>
    <row r="166" spans="1:29" s="151" customFormat="1" ht="15" hidden="1">
      <c r="A166" s="150">
        <v>160</v>
      </c>
      <c r="B166" s="370" t="str">
        <f>IF('PCA Licitação, Dispensa e Inex.'!B165="","",'PCA Licitação, Dispensa e Inex.'!B165)</f>
        <v/>
      </c>
      <c r="C166" s="148" t="str">
        <f>IF(Acompanhamento4[[#This Row],[ID]]="","",VLOOKUP(Acompanhamento4[[#This Row],[ID]],Plano[],2,FALSE))</f>
        <v/>
      </c>
      <c r="D166" s="148" t="str">
        <f>IF(Acompanhamento4[[#This Row],[ID]]="","",VLOOKUP(Acompanhamento4[[#This Row],[ID]],Plano[],3,FALSE))</f>
        <v/>
      </c>
      <c r="E166" s="148" t="str">
        <f>IF(Acompanhamento4[[#This Row],[ID]]="","",VLOOKUP(Acompanhamento4[[#This Row],[ID]],Plano[],7,FALSE))</f>
        <v/>
      </c>
      <c r="F166" s="229"/>
      <c r="G166" s="226"/>
      <c r="H166" s="371"/>
      <c r="I166" s="174"/>
      <c r="J166" s="175"/>
      <c r="K166" s="175"/>
      <c r="L166" s="318"/>
      <c r="M166" s="319"/>
      <c r="N166" s="320"/>
      <c r="O166" s="325"/>
      <c r="P166" s="323" t="str">
        <f>IF(Acompanhamento4[[#This Row],[ID]]="","",VLOOKUP(Acompanhamento4[[#This Row],[ID]],Plano[],14,FALSE))</f>
        <v/>
      </c>
      <c r="Q166" s="323" t="str">
        <f>IF(Acompanhamento4[[#This Row],[ID]]="","",VLOOKUP(Acompanhamento4[[#This Row],[ID]],Plano[],15,FALSE))</f>
        <v/>
      </c>
      <c r="R166" s="323" t="str">
        <f>IF(Acompanhamento4[[#This Row],[ID]]="","",VLOOKUP(Acompanhamento4[[#This Row],[ID]],Plano[],16,FALSE))</f>
        <v/>
      </c>
      <c r="S166" s="323" t="str">
        <f>IF(Acompanhamento4[[#This Row],[ID]]="","",VLOOKUP(Acompanhamento4[[#This Row],[ID]],Plano[],17,FALSE))</f>
        <v/>
      </c>
      <c r="T166" s="324" t="str">
        <f>IF(Acompanhamento4[[#This Row],[ID]]="","",VLOOKUP(Acompanhamento4[[#This Row],[ID]],Plano[],18,FALSE))</f>
        <v/>
      </c>
      <c r="U166" s="176"/>
      <c r="V166" s="149"/>
      <c r="W166" s="314"/>
      <c r="X16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envio]])-TODAY(),Q166-TODAY()),
"finalizada"))</f>
        <v/>
      </c>
      <c r="Y16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envio]])-TODAY(),S166-TODAY()),
"finalizada"))</f>
        <v/>
      </c>
      <c r="Z166" s="289" t="str">
        <f ca="1">IF(Acompanhamento4[[#This Row],[ID]]="","",IF(OR(Acompanhamento4[[#This Row],[Situação]]="prevista",Acompanhamento4[[#This Row],[Situação]]="em andamento"),
IF(Acompanhamento4[[#This Row],[Nova data limite para contratação]]&lt;&gt;"",VALUE(Acompanhamento4[[#This Row],[Nova data limite para contratação]])-TODAY(),T166-TODAY()),
"finalizada"))</f>
        <v/>
      </c>
      <c r="AA16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6" s="286" t="str" cm="1">
        <f t="array" aca="1" ref="AB16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6" s="148"/>
    </row>
    <row r="167" spans="1:29" s="151" customFormat="1" ht="15" hidden="1">
      <c r="A167" s="146">
        <v>161</v>
      </c>
      <c r="B167" s="370" t="str">
        <f>IF('PCA Licitação, Dispensa e Inex.'!B166="","",'PCA Licitação, Dispensa e Inex.'!B166)</f>
        <v/>
      </c>
      <c r="C167" s="148" t="str">
        <f>IF(Acompanhamento4[[#This Row],[ID]]="","",VLOOKUP(Acompanhamento4[[#This Row],[ID]],Plano[],2,FALSE))</f>
        <v/>
      </c>
      <c r="D167" s="148" t="str">
        <f>IF(Acompanhamento4[[#This Row],[ID]]="","",VLOOKUP(Acompanhamento4[[#This Row],[ID]],Plano[],3,FALSE))</f>
        <v/>
      </c>
      <c r="E167" s="148" t="str">
        <f>IF(Acompanhamento4[[#This Row],[ID]]="","",VLOOKUP(Acompanhamento4[[#This Row],[ID]],Plano[],7,FALSE))</f>
        <v/>
      </c>
      <c r="F167" s="229"/>
      <c r="G167" s="226"/>
      <c r="H167" s="371"/>
      <c r="I167" s="174"/>
      <c r="J167" s="175"/>
      <c r="K167" s="175"/>
      <c r="L167" s="318"/>
      <c r="M167" s="319"/>
      <c r="N167" s="320"/>
      <c r="O167" s="325"/>
      <c r="P167" s="323" t="str">
        <f>IF(Acompanhamento4[[#This Row],[ID]]="","",VLOOKUP(Acompanhamento4[[#This Row],[ID]],Plano[],14,FALSE))</f>
        <v/>
      </c>
      <c r="Q167" s="323" t="str">
        <f>IF(Acompanhamento4[[#This Row],[ID]]="","",VLOOKUP(Acompanhamento4[[#This Row],[ID]],Plano[],15,FALSE))</f>
        <v/>
      </c>
      <c r="R167" s="323" t="str">
        <f>IF(Acompanhamento4[[#This Row],[ID]]="","",VLOOKUP(Acompanhamento4[[#This Row],[ID]],Plano[],16,FALSE))</f>
        <v/>
      </c>
      <c r="S167" s="323" t="str">
        <f>IF(Acompanhamento4[[#This Row],[ID]]="","",VLOOKUP(Acompanhamento4[[#This Row],[ID]],Plano[],17,FALSE))</f>
        <v/>
      </c>
      <c r="T167" s="324" t="str">
        <f>IF(Acompanhamento4[[#This Row],[ID]]="","",VLOOKUP(Acompanhamento4[[#This Row],[ID]],Plano[],18,FALSE))</f>
        <v/>
      </c>
      <c r="U167" s="176"/>
      <c r="V167" s="149"/>
      <c r="W167" s="314"/>
      <c r="X16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envio]])-TODAY(),Q167-TODAY()),
"finalizada"))</f>
        <v/>
      </c>
      <c r="Y16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envio]])-TODAY(),S167-TODAY()),
"finalizada"))</f>
        <v/>
      </c>
      <c r="Z167" s="289" t="str">
        <f ca="1">IF(Acompanhamento4[[#This Row],[ID]]="","",IF(OR(Acompanhamento4[[#This Row],[Situação]]="prevista",Acompanhamento4[[#This Row],[Situação]]="em andamento"),
IF(Acompanhamento4[[#This Row],[Nova data limite para contratação]]&lt;&gt;"",VALUE(Acompanhamento4[[#This Row],[Nova data limite para contratação]])-TODAY(),T167-TODAY()),
"finalizada"))</f>
        <v/>
      </c>
      <c r="AA16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7" s="286" t="str" cm="1">
        <f t="array" aca="1" ref="AB16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7" s="148"/>
    </row>
    <row r="168" spans="1:29" s="151" customFormat="1" ht="15" hidden="1">
      <c r="A168" s="150">
        <v>162</v>
      </c>
      <c r="B168" s="370" t="str">
        <f>IF('PCA Licitação, Dispensa e Inex.'!B167="","",'PCA Licitação, Dispensa e Inex.'!B167)</f>
        <v/>
      </c>
      <c r="C168" s="148" t="str">
        <f>IF(Acompanhamento4[[#This Row],[ID]]="","",VLOOKUP(Acompanhamento4[[#This Row],[ID]],Plano[],2,FALSE))</f>
        <v/>
      </c>
      <c r="D168" s="148" t="str">
        <f>IF(Acompanhamento4[[#This Row],[ID]]="","",VLOOKUP(Acompanhamento4[[#This Row],[ID]],Plano[],3,FALSE))</f>
        <v/>
      </c>
      <c r="E168" s="148" t="str">
        <f>IF(Acompanhamento4[[#This Row],[ID]]="","",VLOOKUP(Acompanhamento4[[#This Row],[ID]],Plano[],7,FALSE))</f>
        <v/>
      </c>
      <c r="F168" s="229"/>
      <c r="G168" s="226"/>
      <c r="H168" s="371"/>
      <c r="I168" s="174"/>
      <c r="J168" s="175"/>
      <c r="K168" s="175"/>
      <c r="L168" s="318"/>
      <c r="M168" s="319"/>
      <c r="N168" s="320"/>
      <c r="O168" s="325"/>
      <c r="P168" s="323" t="str">
        <f>IF(Acompanhamento4[[#This Row],[ID]]="","",VLOOKUP(Acompanhamento4[[#This Row],[ID]],Plano[],14,FALSE))</f>
        <v/>
      </c>
      <c r="Q168" s="323" t="str">
        <f>IF(Acompanhamento4[[#This Row],[ID]]="","",VLOOKUP(Acompanhamento4[[#This Row],[ID]],Plano[],15,FALSE))</f>
        <v/>
      </c>
      <c r="R168" s="323" t="str">
        <f>IF(Acompanhamento4[[#This Row],[ID]]="","",VLOOKUP(Acompanhamento4[[#This Row],[ID]],Plano[],16,FALSE))</f>
        <v/>
      </c>
      <c r="S168" s="323" t="str">
        <f>IF(Acompanhamento4[[#This Row],[ID]]="","",VLOOKUP(Acompanhamento4[[#This Row],[ID]],Plano[],17,FALSE))</f>
        <v/>
      </c>
      <c r="T168" s="324" t="str">
        <f>IF(Acompanhamento4[[#This Row],[ID]]="","",VLOOKUP(Acompanhamento4[[#This Row],[ID]],Plano[],18,FALSE))</f>
        <v/>
      </c>
      <c r="U168" s="176"/>
      <c r="V168" s="149"/>
      <c r="W168" s="314"/>
      <c r="X16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envio]])-TODAY(),Q168-TODAY()),
"finalizada"))</f>
        <v/>
      </c>
      <c r="Y16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envio]])-TODAY(),S168-TODAY()),
"finalizada"))</f>
        <v/>
      </c>
      <c r="Z168" s="289" t="str">
        <f ca="1">IF(Acompanhamento4[[#This Row],[ID]]="","",IF(OR(Acompanhamento4[[#This Row],[Situação]]="prevista",Acompanhamento4[[#This Row],[Situação]]="em andamento"),
IF(Acompanhamento4[[#This Row],[Nova data limite para contratação]]&lt;&gt;"",VALUE(Acompanhamento4[[#This Row],[Nova data limite para contratação]])-TODAY(),T168-TODAY()),
"finalizada"))</f>
        <v/>
      </c>
      <c r="AA16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8" s="286" t="str" cm="1">
        <f t="array" aca="1" ref="AB16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8" s="148"/>
    </row>
    <row r="169" spans="1:29" s="151" customFormat="1" ht="15" hidden="1">
      <c r="A169" s="146">
        <v>163</v>
      </c>
      <c r="B169" s="370" t="str">
        <f>IF('PCA Licitação, Dispensa e Inex.'!B168="","",'PCA Licitação, Dispensa e Inex.'!B168)</f>
        <v/>
      </c>
      <c r="C169" s="148" t="str">
        <f>IF(Acompanhamento4[[#This Row],[ID]]="","",VLOOKUP(Acompanhamento4[[#This Row],[ID]],Plano[],2,FALSE))</f>
        <v/>
      </c>
      <c r="D169" s="148" t="str">
        <f>IF(Acompanhamento4[[#This Row],[ID]]="","",VLOOKUP(Acompanhamento4[[#This Row],[ID]],Plano[],3,FALSE))</f>
        <v/>
      </c>
      <c r="E169" s="148" t="str">
        <f>IF(Acompanhamento4[[#This Row],[ID]]="","",VLOOKUP(Acompanhamento4[[#This Row],[ID]],Plano[],7,FALSE))</f>
        <v/>
      </c>
      <c r="F169" s="229"/>
      <c r="G169" s="226"/>
      <c r="H169" s="371"/>
      <c r="I169" s="174"/>
      <c r="J169" s="175"/>
      <c r="K169" s="175"/>
      <c r="L169" s="318"/>
      <c r="M169" s="319"/>
      <c r="N169" s="320"/>
      <c r="O169" s="325"/>
      <c r="P169" s="323" t="str">
        <f>IF(Acompanhamento4[[#This Row],[ID]]="","",VLOOKUP(Acompanhamento4[[#This Row],[ID]],Plano[],14,FALSE))</f>
        <v/>
      </c>
      <c r="Q169" s="323" t="str">
        <f>IF(Acompanhamento4[[#This Row],[ID]]="","",VLOOKUP(Acompanhamento4[[#This Row],[ID]],Plano[],15,FALSE))</f>
        <v/>
      </c>
      <c r="R169" s="323" t="str">
        <f>IF(Acompanhamento4[[#This Row],[ID]]="","",VLOOKUP(Acompanhamento4[[#This Row],[ID]],Plano[],16,FALSE))</f>
        <v/>
      </c>
      <c r="S169" s="323" t="str">
        <f>IF(Acompanhamento4[[#This Row],[ID]]="","",VLOOKUP(Acompanhamento4[[#This Row],[ID]],Plano[],17,FALSE))</f>
        <v/>
      </c>
      <c r="T169" s="324" t="str">
        <f>IF(Acompanhamento4[[#This Row],[ID]]="","",VLOOKUP(Acompanhamento4[[#This Row],[ID]],Plano[],18,FALSE))</f>
        <v/>
      </c>
      <c r="U169" s="176"/>
      <c r="V169" s="149"/>
      <c r="W169" s="314"/>
      <c r="X16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envio]])-TODAY(),Q169-TODAY()),
"finalizada"))</f>
        <v/>
      </c>
      <c r="Y16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envio]])-TODAY(),S169-TODAY()),
"finalizada"))</f>
        <v/>
      </c>
      <c r="Z169" s="289" t="str">
        <f ca="1">IF(Acompanhamento4[[#This Row],[ID]]="","",IF(OR(Acompanhamento4[[#This Row],[Situação]]="prevista",Acompanhamento4[[#This Row],[Situação]]="em andamento"),
IF(Acompanhamento4[[#This Row],[Nova data limite para contratação]]&lt;&gt;"",VALUE(Acompanhamento4[[#This Row],[Nova data limite para contratação]])-TODAY(),T169-TODAY()),
"finalizada"))</f>
        <v/>
      </c>
      <c r="AA16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69" s="286" t="str" cm="1">
        <f t="array" aca="1" ref="AB16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69" s="148"/>
    </row>
    <row r="170" spans="1:29" s="151" customFormat="1" ht="15" hidden="1">
      <c r="A170" s="150">
        <v>164</v>
      </c>
      <c r="B170" s="370" t="str">
        <f>IF('PCA Licitação, Dispensa e Inex.'!B169="","",'PCA Licitação, Dispensa e Inex.'!B169)</f>
        <v/>
      </c>
      <c r="C170" s="148" t="str">
        <f>IF(Acompanhamento4[[#This Row],[ID]]="","",VLOOKUP(Acompanhamento4[[#This Row],[ID]],Plano[],2,FALSE))</f>
        <v/>
      </c>
      <c r="D170" s="148" t="str">
        <f>IF(Acompanhamento4[[#This Row],[ID]]="","",VLOOKUP(Acompanhamento4[[#This Row],[ID]],Plano[],3,FALSE))</f>
        <v/>
      </c>
      <c r="E170" s="148" t="str">
        <f>IF(Acompanhamento4[[#This Row],[ID]]="","",VLOOKUP(Acompanhamento4[[#This Row],[ID]],Plano[],7,FALSE))</f>
        <v/>
      </c>
      <c r="F170" s="229"/>
      <c r="G170" s="226"/>
      <c r="H170" s="371"/>
      <c r="I170" s="174"/>
      <c r="J170" s="175"/>
      <c r="K170" s="175"/>
      <c r="L170" s="318"/>
      <c r="M170" s="319"/>
      <c r="N170" s="320"/>
      <c r="O170" s="325"/>
      <c r="P170" s="323" t="str">
        <f>IF(Acompanhamento4[[#This Row],[ID]]="","",VLOOKUP(Acompanhamento4[[#This Row],[ID]],Plano[],14,FALSE))</f>
        <v/>
      </c>
      <c r="Q170" s="323" t="str">
        <f>IF(Acompanhamento4[[#This Row],[ID]]="","",VLOOKUP(Acompanhamento4[[#This Row],[ID]],Plano[],15,FALSE))</f>
        <v/>
      </c>
      <c r="R170" s="323" t="str">
        <f>IF(Acompanhamento4[[#This Row],[ID]]="","",VLOOKUP(Acompanhamento4[[#This Row],[ID]],Plano[],16,FALSE))</f>
        <v/>
      </c>
      <c r="S170" s="323" t="str">
        <f>IF(Acompanhamento4[[#This Row],[ID]]="","",VLOOKUP(Acompanhamento4[[#This Row],[ID]],Plano[],17,FALSE))</f>
        <v/>
      </c>
      <c r="T170" s="324" t="str">
        <f>IF(Acompanhamento4[[#This Row],[ID]]="","",VLOOKUP(Acompanhamento4[[#This Row],[ID]],Plano[],18,FALSE))</f>
        <v/>
      </c>
      <c r="U170" s="176"/>
      <c r="V170" s="149"/>
      <c r="W170" s="314"/>
      <c r="X17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envio]])-TODAY(),Q170-TODAY()),
"finalizada"))</f>
        <v/>
      </c>
      <c r="Y17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envio]])-TODAY(),S170-TODAY()),
"finalizada"))</f>
        <v/>
      </c>
      <c r="Z170" s="289" t="str">
        <f ca="1">IF(Acompanhamento4[[#This Row],[ID]]="","",IF(OR(Acompanhamento4[[#This Row],[Situação]]="prevista",Acompanhamento4[[#This Row],[Situação]]="em andamento"),
IF(Acompanhamento4[[#This Row],[Nova data limite para contratação]]&lt;&gt;"",VALUE(Acompanhamento4[[#This Row],[Nova data limite para contratação]])-TODAY(),T170-TODAY()),
"finalizada"))</f>
        <v/>
      </c>
      <c r="AA17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0" s="286" t="str" cm="1">
        <f t="array" aca="1" ref="AB17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0" s="148"/>
    </row>
    <row r="171" spans="1:29" s="151" customFormat="1" ht="15" hidden="1">
      <c r="A171" s="146">
        <v>165</v>
      </c>
      <c r="B171" s="370" t="str">
        <f>IF('PCA Licitação, Dispensa e Inex.'!B170="","",'PCA Licitação, Dispensa e Inex.'!B170)</f>
        <v/>
      </c>
      <c r="C171" s="148" t="str">
        <f>IF(Acompanhamento4[[#This Row],[ID]]="","",VLOOKUP(Acompanhamento4[[#This Row],[ID]],Plano[],2,FALSE))</f>
        <v/>
      </c>
      <c r="D171" s="148" t="str">
        <f>IF(Acompanhamento4[[#This Row],[ID]]="","",VLOOKUP(Acompanhamento4[[#This Row],[ID]],Plano[],3,FALSE))</f>
        <v/>
      </c>
      <c r="E171" s="148" t="str">
        <f>IF(Acompanhamento4[[#This Row],[ID]]="","",VLOOKUP(Acompanhamento4[[#This Row],[ID]],Plano[],7,FALSE))</f>
        <v/>
      </c>
      <c r="F171" s="229"/>
      <c r="G171" s="226"/>
      <c r="H171" s="371"/>
      <c r="I171" s="174"/>
      <c r="J171" s="175"/>
      <c r="K171" s="175"/>
      <c r="L171" s="318"/>
      <c r="M171" s="319"/>
      <c r="N171" s="320"/>
      <c r="O171" s="325"/>
      <c r="P171" s="323" t="str">
        <f>IF(Acompanhamento4[[#This Row],[ID]]="","",VLOOKUP(Acompanhamento4[[#This Row],[ID]],Plano[],14,FALSE))</f>
        <v/>
      </c>
      <c r="Q171" s="323" t="str">
        <f>IF(Acompanhamento4[[#This Row],[ID]]="","",VLOOKUP(Acompanhamento4[[#This Row],[ID]],Plano[],15,FALSE))</f>
        <v/>
      </c>
      <c r="R171" s="323" t="str">
        <f>IF(Acompanhamento4[[#This Row],[ID]]="","",VLOOKUP(Acompanhamento4[[#This Row],[ID]],Plano[],16,FALSE))</f>
        <v/>
      </c>
      <c r="S171" s="323" t="str">
        <f>IF(Acompanhamento4[[#This Row],[ID]]="","",VLOOKUP(Acompanhamento4[[#This Row],[ID]],Plano[],17,FALSE))</f>
        <v/>
      </c>
      <c r="T171" s="324" t="str">
        <f>IF(Acompanhamento4[[#This Row],[ID]]="","",VLOOKUP(Acompanhamento4[[#This Row],[ID]],Plano[],18,FALSE))</f>
        <v/>
      </c>
      <c r="U171" s="176"/>
      <c r="V171" s="149"/>
      <c r="W171" s="314"/>
      <c r="X17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envio]])-TODAY(),Q171-TODAY()),
"finalizada"))</f>
        <v/>
      </c>
      <c r="Y17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envio]])-TODAY(),S171-TODAY()),
"finalizada"))</f>
        <v/>
      </c>
      <c r="Z171" s="289" t="str">
        <f ca="1">IF(Acompanhamento4[[#This Row],[ID]]="","",IF(OR(Acompanhamento4[[#This Row],[Situação]]="prevista",Acompanhamento4[[#This Row],[Situação]]="em andamento"),
IF(Acompanhamento4[[#This Row],[Nova data limite para contratação]]&lt;&gt;"",VALUE(Acompanhamento4[[#This Row],[Nova data limite para contratação]])-TODAY(),T171-TODAY()),
"finalizada"))</f>
        <v/>
      </c>
      <c r="AA17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1" s="286" t="str" cm="1">
        <f t="array" aca="1" ref="AB17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1" s="148"/>
    </row>
    <row r="172" spans="1:29" s="151" customFormat="1" ht="15" hidden="1">
      <c r="A172" s="150">
        <v>166</v>
      </c>
      <c r="B172" s="370" t="str">
        <f>IF('PCA Licitação, Dispensa e Inex.'!B171="","",'PCA Licitação, Dispensa e Inex.'!B171)</f>
        <v/>
      </c>
      <c r="C172" s="148" t="str">
        <f>IF(Acompanhamento4[[#This Row],[ID]]="","",VLOOKUP(Acompanhamento4[[#This Row],[ID]],Plano[],2,FALSE))</f>
        <v/>
      </c>
      <c r="D172" s="148" t="str">
        <f>IF(Acompanhamento4[[#This Row],[ID]]="","",VLOOKUP(Acompanhamento4[[#This Row],[ID]],Plano[],3,FALSE))</f>
        <v/>
      </c>
      <c r="E172" s="148" t="str">
        <f>IF(Acompanhamento4[[#This Row],[ID]]="","",VLOOKUP(Acompanhamento4[[#This Row],[ID]],Plano[],7,FALSE))</f>
        <v/>
      </c>
      <c r="F172" s="229"/>
      <c r="G172" s="226"/>
      <c r="H172" s="371"/>
      <c r="I172" s="174"/>
      <c r="J172" s="175"/>
      <c r="K172" s="175"/>
      <c r="L172" s="318"/>
      <c r="M172" s="319"/>
      <c r="N172" s="320"/>
      <c r="O172" s="325"/>
      <c r="P172" s="323" t="str">
        <f>IF(Acompanhamento4[[#This Row],[ID]]="","",VLOOKUP(Acompanhamento4[[#This Row],[ID]],Plano[],14,FALSE))</f>
        <v/>
      </c>
      <c r="Q172" s="323" t="str">
        <f>IF(Acompanhamento4[[#This Row],[ID]]="","",VLOOKUP(Acompanhamento4[[#This Row],[ID]],Plano[],15,FALSE))</f>
        <v/>
      </c>
      <c r="R172" s="323" t="str">
        <f>IF(Acompanhamento4[[#This Row],[ID]]="","",VLOOKUP(Acompanhamento4[[#This Row],[ID]],Plano[],16,FALSE))</f>
        <v/>
      </c>
      <c r="S172" s="323" t="str">
        <f>IF(Acompanhamento4[[#This Row],[ID]]="","",VLOOKUP(Acompanhamento4[[#This Row],[ID]],Plano[],17,FALSE))</f>
        <v/>
      </c>
      <c r="T172" s="324" t="str">
        <f>IF(Acompanhamento4[[#This Row],[ID]]="","",VLOOKUP(Acompanhamento4[[#This Row],[ID]],Plano[],18,FALSE))</f>
        <v/>
      </c>
      <c r="U172" s="176"/>
      <c r="V172" s="149"/>
      <c r="W172" s="314"/>
      <c r="X17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envio]])-TODAY(),Q172-TODAY()),
"finalizada"))</f>
        <v/>
      </c>
      <c r="Y17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envio]])-TODAY(),S172-TODAY()),
"finalizada"))</f>
        <v/>
      </c>
      <c r="Z172" s="289" t="str">
        <f ca="1">IF(Acompanhamento4[[#This Row],[ID]]="","",IF(OR(Acompanhamento4[[#This Row],[Situação]]="prevista",Acompanhamento4[[#This Row],[Situação]]="em andamento"),
IF(Acompanhamento4[[#This Row],[Nova data limite para contratação]]&lt;&gt;"",VALUE(Acompanhamento4[[#This Row],[Nova data limite para contratação]])-TODAY(),T172-TODAY()),
"finalizada"))</f>
        <v/>
      </c>
      <c r="AA17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2" s="286" t="str" cm="1">
        <f t="array" aca="1" ref="AB17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2" s="148"/>
    </row>
    <row r="173" spans="1:29" s="151" customFormat="1" ht="15" hidden="1">
      <c r="A173" s="146">
        <v>167</v>
      </c>
      <c r="B173" s="370" t="str">
        <f>IF('PCA Licitação, Dispensa e Inex.'!B172="","",'PCA Licitação, Dispensa e Inex.'!B172)</f>
        <v/>
      </c>
      <c r="C173" s="148" t="str">
        <f>IF(Acompanhamento4[[#This Row],[ID]]="","",VLOOKUP(Acompanhamento4[[#This Row],[ID]],Plano[],2,FALSE))</f>
        <v/>
      </c>
      <c r="D173" s="148" t="str">
        <f>IF(Acompanhamento4[[#This Row],[ID]]="","",VLOOKUP(Acompanhamento4[[#This Row],[ID]],Plano[],3,FALSE))</f>
        <v/>
      </c>
      <c r="E173" s="148" t="str">
        <f>IF(Acompanhamento4[[#This Row],[ID]]="","",VLOOKUP(Acompanhamento4[[#This Row],[ID]],Plano[],7,FALSE))</f>
        <v/>
      </c>
      <c r="F173" s="229"/>
      <c r="G173" s="226"/>
      <c r="H173" s="371"/>
      <c r="I173" s="174"/>
      <c r="J173" s="175"/>
      <c r="K173" s="175"/>
      <c r="L173" s="318"/>
      <c r="M173" s="319"/>
      <c r="N173" s="320"/>
      <c r="O173" s="325"/>
      <c r="P173" s="323" t="str">
        <f>IF(Acompanhamento4[[#This Row],[ID]]="","",VLOOKUP(Acompanhamento4[[#This Row],[ID]],Plano[],14,FALSE))</f>
        <v/>
      </c>
      <c r="Q173" s="323" t="str">
        <f>IF(Acompanhamento4[[#This Row],[ID]]="","",VLOOKUP(Acompanhamento4[[#This Row],[ID]],Plano[],15,FALSE))</f>
        <v/>
      </c>
      <c r="R173" s="323" t="str">
        <f>IF(Acompanhamento4[[#This Row],[ID]]="","",VLOOKUP(Acompanhamento4[[#This Row],[ID]],Plano[],16,FALSE))</f>
        <v/>
      </c>
      <c r="S173" s="323" t="str">
        <f>IF(Acompanhamento4[[#This Row],[ID]]="","",VLOOKUP(Acompanhamento4[[#This Row],[ID]],Plano[],17,FALSE))</f>
        <v/>
      </c>
      <c r="T173" s="324" t="str">
        <f>IF(Acompanhamento4[[#This Row],[ID]]="","",VLOOKUP(Acompanhamento4[[#This Row],[ID]],Plano[],18,FALSE))</f>
        <v/>
      </c>
      <c r="U173" s="176"/>
      <c r="V173" s="149"/>
      <c r="W173" s="314"/>
      <c r="X17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envio]])-TODAY(),Q173-TODAY()),
"finalizada"))</f>
        <v/>
      </c>
      <c r="Y17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envio]])-TODAY(),S173-TODAY()),
"finalizada"))</f>
        <v/>
      </c>
      <c r="Z173" s="289" t="str">
        <f ca="1">IF(Acompanhamento4[[#This Row],[ID]]="","",IF(OR(Acompanhamento4[[#This Row],[Situação]]="prevista",Acompanhamento4[[#This Row],[Situação]]="em andamento"),
IF(Acompanhamento4[[#This Row],[Nova data limite para contratação]]&lt;&gt;"",VALUE(Acompanhamento4[[#This Row],[Nova data limite para contratação]])-TODAY(),T173-TODAY()),
"finalizada"))</f>
        <v/>
      </c>
      <c r="AA17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3" s="286" t="str" cm="1">
        <f t="array" aca="1" ref="AB17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3" s="148"/>
    </row>
    <row r="174" spans="1:29" s="151" customFormat="1" ht="15" hidden="1">
      <c r="A174" s="150">
        <v>168</v>
      </c>
      <c r="B174" s="370" t="str">
        <f>IF('PCA Licitação, Dispensa e Inex.'!B173="","",'PCA Licitação, Dispensa e Inex.'!B173)</f>
        <v/>
      </c>
      <c r="C174" s="148" t="str">
        <f>IF(Acompanhamento4[[#This Row],[ID]]="","",VLOOKUP(Acompanhamento4[[#This Row],[ID]],Plano[],2,FALSE))</f>
        <v/>
      </c>
      <c r="D174" s="148" t="str">
        <f>IF(Acompanhamento4[[#This Row],[ID]]="","",VLOOKUP(Acompanhamento4[[#This Row],[ID]],Plano[],3,FALSE))</f>
        <v/>
      </c>
      <c r="E174" s="148" t="str">
        <f>IF(Acompanhamento4[[#This Row],[ID]]="","",VLOOKUP(Acompanhamento4[[#This Row],[ID]],Plano[],7,FALSE))</f>
        <v/>
      </c>
      <c r="F174" s="229"/>
      <c r="G174" s="226"/>
      <c r="H174" s="371"/>
      <c r="I174" s="174"/>
      <c r="J174" s="175"/>
      <c r="K174" s="175"/>
      <c r="L174" s="318"/>
      <c r="M174" s="319"/>
      <c r="N174" s="320"/>
      <c r="O174" s="325"/>
      <c r="P174" s="323" t="str">
        <f>IF(Acompanhamento4[[#This Row],[ID]]="","",VLOOKUP(Acompanhamento4[[#This Row],[ID]],Plano[],14,FALSE))</f>
        <v/>
      </c>
      <c r="Q174" s="323" t="str">
        <f>IF(Acompanhamento4[[#This Row],[ID]]="","",VLOOKUP(Acompanhamento4[[#This Row],[ID]],Plano[],15,FALSE))</f>
        <v/>
      </c>
      <c r="R174" s="323" t="str">
        <f>IF(Acompanhamento4[[#This Row],[ID]]="","",VLOOKUP(Acompanhamento4[[#This Row],[ID]],Plano[],16,FALSE))</f>
        <v/>
      </c>
      <c r="S174" s="323" t="str">
        <f>IF(Acompanhamento4[[#This Row],[ID]]="","",VLOOKUP(Acompanhamento4[[#This Row],[ID]],Plano[],17,FALSE))</f>
        <v/>
      </c>
      <c r="T174" s="324" t="str">
        <f>IF(Acompanhamento4[[#This Row],[ID]]="","",VLOOKUP(Acompanhamento4[[#This Row],[ID]],Plano[],18,FALSE))</f>
        <v/>
      </c>
      <c r="U174" s="176"/>
      <c r="V174" s="149"/>
      <c r="W174" s="314"/>
      <c r="X17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envio]])-TODAY(),Q174-TODAY()),
"finalizada"))</f>
        <v/>
      </c>
      <c r="Y17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envio]])-TODAY(),S174-TODAY()),
"finalizada"))</f>
        <v/>
      </c>
      <c r="Z174" s="289" t="str">
        <f ca="1">IF(Acompanhamento4[[#This Row],[ID]]="","",IF(OR(Acompanhamento4[[#This Row],[Situação]]="prevista",Acompanhamento4[[#This Row],[Situação]]="em andamento"),
IF(Acompanhamento4[[#This Row],[Nova data limite para contratação]]&lt;&gt;"",VALUE(Acompanhamento4[[#This Row],[Nova data limite para contratação]])-TODAY(),T174-TODAY()),
"finalizada"))</f>
        <v/>
      </c>
      <c r="AA17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4" s="286" t="str" cm="1">
        <f t="array" aca="1" ref="AB17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4" s="148"/>
    </row>
    <row r="175" spans="1:29" s="151" customFormat="1" ht="15" hidden="1">
      <c r="A175" s="146">
        <v>169</v>
      </c>
      <c r="B175" s="370" t="str">
        <f>IF('PCA Licitação, Dispensa e Inex.'!B174="","",'PCA Licitação, Dispensa e Inex.'!B174)</f>
        <v/>
      </c>
      <c r="C175" s="148" t="str">
        <f>IF(Acompanhamento4[[#This Row],[ID]]="","",VLOOKUP(Acompanhamento4[[#This Row],[ID]],Plano[],2,FALSE))</f>
        <v/>
      </c>
      <c r="D175" s="148" t="str">
        <f>IF(Acompanhamento4[[#This Row],[ID]]="","",VLOOKUP(Acompanhamento4[[#This Row],[ID]],Plano[],3,FALSE))</f>
        <v/>
      </c>
      <c r="E175" s="148" t="str">
        <f>IF(Acompanhamento4[[#This Row],[ID]]="","",VLOOKUP(Acompanhamento4[[#This Row],[ID]],Plano[],7,FALSE))</f>
        <v/>
      </c>
      <c r="F175" s="229"/>
      <c r="G175" s="226"/>
      <c r="H175" s="371"/>
      <c r="I175" s="174"/>
      <c r="J175" s="175"/>
      <c r="K175" s="175"/>
      <c r="L175" s="318"/>
      <c r="M175" s="319"/>
      <c r="N175" s="320"/>
      <c r="O175" s="325"/>
      <c r="P175" s="323" t="str">
        <f>IF(Acompanhamento4[[#This Row],[ID]]="","",VLOOKUP(Acompanhamento4[[#This Row],[ID]],Plano[],14,FALSE))</f>
        <v/>
      </c>
      <c r="Q175" s="323" t="str">
        <f>IF(Acompanhamento4[[#This Row],[ID]]="","",VLOOKUP(Acompanhamento4[[#This Row],[ID]],Plano[],15,FALSE))</f>
        <v/>
      </c>
      <c r="R175" s="323" t="str">
        <f>IF(Acompanhamento4[[#This Row],[ID]]="","",VLOOKUP(Acompanhamento4[[#This Row],[ID]],Plano[],16,FALSE))</f>
        <v/>
      </c>
      <c r="S175" s="323" t="str">
        <f>IF(Acompanhamento4[[#This Row],[ID]]="","",VLOOKUP(Acompanhamento4[[#This Row],[ID]],Plano[],17,FALSE))</f>
        <v/>
      </c>
      <c r="T175" s="324" t="str">
        <f>IF(Acompanhamento4[[#This Row],[ID]]="","",VLOOKUP(Acompanhamento4[[#This Row],[ID]],Plano[],18,FALSE))</f>
        <v/>
      </c>
      <c r="U175" s="176"/>
      <c r="V175" s="149"/>
      <c r="W175" s="314"/>
      <c r="X17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envio]])-TODAY(),Q175-TODAY()),
"finalizada"))</f>
        <v/>
      </c>
      <c r="Y17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envio]])-TODAY(),S175-TODAY()),
"finalizada"))</f>
        <v/>
      </c>
      <c r="Z175" s="289" t="str">
        <f ca="1">IF(Acompanhamento4[[#This Row],[ID]]="","",IF(OR(Acompanhamento4[[#This Row],[Situação]]="prevista",Acompanhamento4[[#This Row],[Situação]]="em andamento"),
IF(Acompanhamento4[[#This Row],[Nova data limite para contratação]]&lt;&gt;"",VALUE(Acompanhamento4[[#This Row],[Nova data limite para contratação]])-TODAY(),T175-TODAY()),
"finalizada"))</f>
        <v/>
      </c>
      <c r="AA17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5" s="286" t="str" cm="1">
        <f t="array" aca="1" ref="AB17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5" s="148"/>
    </row>
    <row r="176" spans="1:29" s="151" customFormat="1" ht="15" hidden="1">
      <c r="A176" s="150">
        <v>170</v>
      </c>
      <c r="B176" s="370" t="str">
        <f>IF('PCA Licitação, Dispensa e Inex.'!B175="","",'PCA Licitação, Dispensa e Inex.'!B175)</f>
        <v/>
      </c>
      <c r="C176" s="148" t="str">
        <f>IF(Acompanhamento4[[#This Row],[ID]]="","",VLOOKUP(Acompanhamento4[[#This Row],[ID]],Plano[],2,FALSE))</f>
        <v/>
      </c>
      <c r="D176" s="148" t="str">
        <f>IF(Acompanhamento4[[#This Row],[ID]]="","",VLOOKUP(Acompanhamento4[[#This Row],[ID]],Plano[],3,FALSE))</f>
        <v/>
      </c>
      <c r="E176" s="148" t="str">
        <f>IF(Acompanhamento4[[#This Row],[ID]]="","",VLOOKUP(Acompanhamento4[[#This Row],[ID]],Plano[],7,FALSE))</f>
        <v/>
      </c>
      <c r="F176" s="229"/>
      <c r="G176" s="226"/>
      <c r="H176" s="371"/>
      <c r="I176" s="174"/>
      <c r="J176" s="175"/>
      <c r="K176" s="175"/>
      <c r="L176" s="318"/>
      <c r="M176" s="319"/>
      <c r="N176" s="320"/>
      <c r="O176" s="325"/>
      <c r="P176" s="323" t="str">
        <f>IF(Acompanhamento4[[#This Row],[ID]]="","",VLOOKUP(Acompanhamento4[[#This Row],[ID]],Plano[],14,FALSE))</f>
        <v/>
      </c>
      <c r="Q176" s="323" t="str">
        <f>IF(Acompanhamento4[[#This Row],[ID]]="","",VLOOKUP(Acompanhamento4[[#This Row],[ID]],Plano[],15,FALSE))</f>
        <v/>
      </c>
      <c r="R176" s="323" t="str">
        <f>IF(Acompanhamento4[[#This Row],[ID]]="","",VLOOKUP(Acompanhamento4[[#This Row],[ID]],Plano[],16,FALSE))</f>
        <v/>
      </c>
      <c r="S176" s="323" t="str">
        <f>IF(Acompanhamento4[[#This Row],[ID]]="","",VLOOKUP(Acompanhamento4[[#This Row],[ID]],Plano[],17,FALSE))</f>
        <v/>
      </c>
      <c r="T176" s="324" t="str">
        <f>IF(Acompanhamento4[[#This Row],[ID]]="","",VLOOKUP(Acompanhamento4[[#This Row],[ID]],Plano[],18,FALSE))</f>
        <v/>
      </c>
      <c r="U176" s="176"/>
      <c r="V176" s="149"/>
      <c r="W176" s="314"/>
      <c r="X17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envio]])-TODAY(),Q176-TODAY()),
"finalizada"))</f>
        <v/>
      </c>
      <c r="Y17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envio]])-TODAY(),S176-TODAY()),
"finalizada"))</f>
        <v/>
      </c>
      <c r="Z176" s="289" t="str">
        <f ca="1">IF(Acompanhamento4[[#This Row],[ID]]="","",IF(OR(Acompanhamento4[[#This Row],[Situação]]="prevista",Acompanhamento4[[#This Row],[Situação]]="em andamento"),
IF(Acompanhamento4[[#This Row],[Nova data limite para contratação]]&lt;&gt;"",VALUE(Acompanhamento4[[#This Row],[Nova data limite para contratação]])-TODAY(),T176-TODAY()),
"finalizada"))</f>
        <v/>
      </c>
      <c r="AA17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6" s="286" t="str" cm="1">
        <f t="array" aca="1" ref="AB17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6" s="148"/>
    </row>
    <row r="177" spans="1:29" s="151" customFormat="1" ht="15" hidden="1">
      <c r="A177" s="146">
        <v>171</v>
      </c>
      <c r="B177" s="370" t="str">
        <f>IF('PCA Licitação, Dispensa e Inex.'!B176="","",'PCA Licitação, Dispensa e Inex.'!B176)</f>
        <v/>
      </c>
      <c r="C177" s="148" t="str">
        <f>IF(Acompanhamento4[[#This Row],[ID]]="","",VLOOKUP(Acompanhamento4[[#This Row],[ID]],Plano[],2,FALSE))</f>
        <v/>
      </c>
      <c r="D177" s="148" t="str">
        <f>IF(Acompanhamento4[[#This Row],[ID]]="","",VLOOKUP(Acompanhamento4[[#This Row],[ID]],Plano[],3,FALSE))</f>
        <v/>
      </c>
      <c r="E177" s="148" t="str">
        <f>IF(Acompanhamento4[[#This Row],[ID]]="","",VLOOKUP(Acompanhamento4[[#This Row],[ID]],Plano[],7,FALSE))</f>
        <v/>
      </c>
      <c r="F177" s="229"/>
      <c r="G177" s="226"/>
      <c r="H177" s="371"/>
      <c r="I177" s="174"/>
      <c r="J177" s="175"/>
      <c r="K177" s="175"/>
      <c r="L177" s="318"/>
      <c r="M177" s="319"/>
      <c r="N177" s="320"/>
      <c r="O177" s="325"/>
      <c r="P177" s="323" t="str">
        <f>IF(Acompanhamento4[[#This Row],[ID]]="","",VLOOKUP(Acompanhamento4[[#This Row],[ID]],Plano[],14,FALSE))</f>
        <v/>
      </c>
      <c r="Q177" s="323" t="str">
        <f>IF(Acompanhamento4[[#This Row],[ID]]="","",VLOOKUP(Acompanhamento4[[#This Row],[ID]],Plano[],15,FALSE))</f>
        <v/>
      </c>
      <c r="R177" s="323" t="str">
        <f>IF(Acompanhamento4[[#This Row],[ID]]="","",VLOOKUP(Acompanhamento4[[#This Row],[ID]],Plano[],16,FALSE))</f>
        <v/>
      </c>
      <c r="S177" s="323" t="str">
        <f>IF(Acompanhamento4[[#This Row],[ID]]="","",VLOOKUP(Acompanhamento4[[#This Row],[ID]],Plano[],17,FALSE))</f>
        <v/>
      </c>
      <c r="T177" s="324" t="str">
        <f>IF(Acompanhamento4[[#This Row],[ID]]="","",VLOOKUP(Acompanhamento4[[#This Row],[ID]],Plano[],18,FALSE))</f>
        <v/>
      </c>
      <c r="U177" s="176"/>
      <c r="V177" s="149"/>
      <c r="W177" s="314"/>
      <c r="X17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envio]])-TODAY(),Q177-TODAY()),
"finalizada"))</f>
        <v/>
      </c>
      <c r="Y17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envio]])-TODAY(),S177-TODAY()),
"finalizada"))</f>
        <v/>
      </c>
      <c r="Z177" s="289" t="str">
        <f ca="1">IF(Acompanhamento4[[#This Row],[ID]]="","",IF(OR(Acompanhamento4[[#This Row],[Situação]]="prevista",Acompanhamento4[[#This Row],[Situação]]="em andamento"),
IF(Acompanhamento4[[#This Row],[Nova data limite para contratação]]&lt;&gt;"",VALUE(Acompanhamento4[[#This Row],[Nova data limite para contratação]])-TODAY(),T177-TODAY()),
"finalizada"))</f>
        <v/>
      </c>
      <c r="AA17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7" s="286" t="str" cm="1">
        <f t="array" aca="1" ref="AB17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7" s="148"/>
    </row>
    <row r="178" spans="1:29" s="151" customFormat="1" ht="15" hidden="1">
      <c r="A178" s="150">
        <v>172</v>
      </c>
      <c r="B178" s="370" t="str">
        <f>IF('PCA Licitação, Dispensa e Inex.'!B177="","",'PCA Licitação, Dispensa e Inex.'!B177)</f>
        <v/>
      </c>
      <c r="C178" s="148" t="str">
        <f>IF(Acompanhamento4[[#This Row],[ID]]="","",VLOOKUP(Acompanhamento4[[#This Row],[ID]],Plano[],2,FALSE))</f>
        <v/>
      </c>
      <c r="D178" s="148" t="str">
        <f>IF(Acompanhamento4[[#This Row],[ID]]="","",VLOOKUP(Acompanhamento4[[#This Row],[ID]],Plano[],3,FALSE))</f>
        <v/>
      </c>
      <c r="E178" s="148" t="str">
        <f>IF(Acompanhamento4[[#This Row],[ID]]="","",VLOOKUP(Acompanhamento4[[#This Row],[ID]],Plano[],7,FALSE))</f>
        <v/>
      </c>
      <c r="F178" s="229"/>
      <c r="G178" s="226"/>
      <c r="H178" s="371"/>
      <c r="I178" s="174"/>
      <c r="J178" s="175"/>
      <c r="K178" s="175"/>
      <c r="L178" s="318"/>
      <c r="M178" s="319"/>
      <c r="N178" s="320"/>
      <c r="O178" s="325"/>
      <c r="P178" s="323" t="str">
        <f>IF(Acompanhamento4[[#This Row],[ID]]="","",VLOOKUP(Acompanhamento4[[#This Row],[ID]],Plano[],14,FALSE))</f>
        <v/>
      </c>
      <c r="Q178" s="323" t="str">
        <f>IF(Acompanhamento4[[#This Row],[ID]]="","",VLOOKUP(Acompanhamento4[[#This Row],[ID]],Plano[],15,FALSE))</f>
        <v/>
      </c>
      <c r="R178" s="323" t="str">
        <f>IF(Acompanhamento4[[#This Row],[ID]]="","",VLOOKUP(Acompanhamento4[[#This Row],[ID]],Plano[],16,FALSE))</f>
        <v/>
      </c>
      <c r="S178" s="323" t="str">
        <f>IF(Acompanhamento4[[#This Row],[ID]]="","",VLOOKUP(Acompanhamento4[[#This Row],[ID]],Plano[],17,FALSE))</f>
        <v/>
      </c>
      <c r="T178" s="324" t="str">
        <f>IF(Acompanhamento4[[#This Row],[ID]]="","",VLOOKUP(Acompanhamento4[[#This Row],[ID]],Plano[],18,FALSE))</f>
        <v/>
      </c>
      <c r="U178" s="176"/>
      <c r="V178" s="149"/>
      <c r="W178" s="314"/>
      <c r="X17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envio]])-TODAY(),Q178-TODAY()),
"finalizada"))</f>
        <v/>
      </c>
      <c r="Y17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envio]])-TODAY(),S178-TODAY()),
"finalizada"))</f>
        <v/>
      </c>
      <c r="Z178" s="289" t="str">
        <f ca="1">IF(Acompanhamento4[[#This Row],[ID]]="","",IF(OR(Acompanhamento4[[#This Row],[Situação]]="prevista",Acompanhamento4[[#This Row],[Situação]]="em andamento"),
IF(Acompanhamento4[[#This Row],[Nova data limite para contratação]]&lt;&gt;"",VALUE(Acompanhamento4[[#This Row],[Nova data limite para contratação]])-TODAY(),T178-TODAY()),
"finalizada"))</f>
        <v/>
      </c>
      <c r="AA17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8" s="286" t="str" cm="1">
        <f t="array" aca="1" ref="AB17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8" s="148"/>
    </row>
    <row r="179" spans="1:29" s="151" customFormat="1" ht="15" hidden="1">
      <c r="A179" s="146">
        <v>173</v>
      </c>
      <c r="B179" s="370" t="str">
        <f>IF('PCA Licitação, Dispensa e Inex.'!B178="","",'PCA Licitação, Dispensa e Inex.'!B178)</f>
        <v/>
      </c>
      <c r="C179" s="148" t="str">
        <f>IF(Acompanhamento4[[#This Row],[ID]]="","",VLOOKUP(Acompanhamento4[[#This Row],[ID]],Plano[],2,FALSE))</f>
        <v/>
      </c>
      <c r="D179" s="148" t="str">
        <f>IF(Acompanhamento4[[#This Row],[ID]]="","",VLOOKUP(Acompanhamento4[[#This Row],[ID]],Plano[],3,FALSE))</f>
        <v/>
      </c>
      <c r="E179" s="148" t="str">
        <f>IF(Acompanhamento4[[#This Row],[ID]]="","",VLOOKUP(Acompanhamento4[[#This Row],[ID]],Plano[],7,FALSE))</f>
        <v/>
      </c>
      <c r="F179" s="229"/>
      <c r="G179" s="226"/>
      <c r="H179" s="371"/>
      <c r="I179" s="174"/>
      <c r="J179" s="175"/>
      <c r="K179" s="175"/>
      <c r="L179" s="318"/>
      <c r="M179" s="319"/>
      <c r="N179" s="320"/>
      <c r="O179" s="325"/>
      <c r="P179" s="323" t="str">
        <f>IF(Acompanhamento4[[#This Row],[ID]]="","",VLOOKUP(Acompanhamento4[[#This Row],[ID]],Plano[],14,FALSE))</f>
        <v/>
      </c>
      <c r="Q179" s="323" t="str">
        <f>IF(Acompanhamento4[[#This Row],[ID]]="","",VLOOKUP(Acompanhamento4[[#This Row],[ID]],Plano[],15,FALSE))</f>
        <v/>
      </c>
      <c r="R179" s="323" t="str">
        <f>IF(Acompanhamento4[[#This Row],[ID]]="","",VLOOKUP(Acompanhamento4[[#This Row],[ID]],Plano[],16,FALSE))</f>
        <v/>
      </c>
      <c r="S179" s="323" t="str">
        <f>IF(Acompanhamento4[[#This Row],[ID]]="","",VLOOKUP(Acompanhamento4[[#This Row],[ID]],Plano[],17,FALSE))</f>
        <v/>
      </c>
      <c r="T179" s="324" t="str">
        <f>IF(Acompanhamento4[[#This Row],[ID]]="","",VLOOKUP(Acompanhamento4[[#This Row],[ID]],Plano[],18,FALSE))</f>
        <v/>
      </c>
      <c r="U179" s="176"/>
      <c r="V179" s="149"/>
      <c r="W179" s="314"/>
      <c r="X17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envio]])-TODAY(),Q179-TODAY()),
"finalizada"))</f>
        <v/>
      </c>
      <c r="Y17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envio]])-TODAY(),S179-TODAY()),
"finalizada"))</f>
        <v/>
      </c>
      <c r="Z179" s="289" t="str">
        <f ca="1">IF(Acompanhamento4[[#This Row],[ID]]="","",IF(OR(Acompanhamento4[[#This Row],[Situação]]="prevista",Acompanhamento4[[#This Row],[Situação]]="em andamento"),
IF(Acompanhamento4[[#This Row],[Nova data limite para contratação]]&lt;&gt;"",VALUE(Acompanhamento4[[#This Row],[Nova data limite para contratação]])-TODAY(),T179-TODAY()),
"finalizada"))</f>
        <v/>
      </c>
      <c r="AA17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79" s="286" t="str" cm="1">
        <f t="array" aca="1" ref="AB17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79" s="148"/>
    </row>
    <row r="180" spans="1:29" s="151" customFormat="1" ht="15" hidden="1">
      <c r="A180" s="150">
        <v>174</v>
      </c>
      <c r="B180" s="370" t="str">
        <f>IF('PCA Licitação, Dispensa e Inex.'!B179="","",'PCA Licitação, Dispensa e Inex.'!B179)</f>
        <v/>
      </c>
      <c r="C180" s="148" t="str">
        <f>IF(Acompanhamento4[[#This Row],[ID]]="","",VLOOKUP(Acompanhamento4[[#This Row],[ID]],Plano[],2,FALSE))</f>
        <v/>
      </c>
      <c r="D180" s="148" t="str">
        <f>IF(Acompanhamento4[[#This Row],[ID]]="","",VLOOKUP(Acompanhamento4[[#This Row],[ID]],Plano[],3,FALSE))</f>
        <v/>
      </c>
      <c r="E180" s="148" t="str">
        <f>IF(Acompanhamento4[[#This Row],[ID]]="","",VLOOKUP(Acompanhamento4[[#This Row],[ID]],Plano[],7,FALSE))</f>
        <v/>
      </c>
      <c r="F180" s="229"/>
      <c r="G180" s="226"/>
      <c r="H180" s="371"/>
      <c r="I180" s="174"/>
      <c r="J180" s="175"/>
      <c r="K180" s="175"/>
      <c r="L180" s="318"/>
      <c r="M180" s="319"/>
      <c r="N180" s="320"/>
      <c r="O180" s="325"/>
      <c r="P180" s="323" t="str">
        <f>IF(Acompanhamento4[[#This Row],[ID]]="","",VLOOKUP(Acompanhamento4[[#This Row],[ID]],Plano[],14,FALSE))</f>
        <v/>
      </c>
      <c r="Q180" s="323" t="str">
        <f>IF(Acompanhamento4[[#This Row],[ID]]="","",VLOOKUP(Acompanhamento4[[#This Row],[ID]],Plano[],15,FALSE))</f>
        <v/>
      </c>
      <c r="R180" s="323" t="str">
        <f>IF(Acompanhamento4[[#This Row],[ID]]="","",VLOOKUP(Acompanhamento4[[#This Row],[ID]],Plano[],16,FALSE))</f>
        <v/>
      </c>
      <c r="S180" s="323" t="str">
        <f>IF(Acompanhamento4[[#This Row],[ID]]="","",VLOOKUP(Acompanhamento4[[#This Row],[ID]],Plano[],17,FALSE))</f>
        <v/>
      </c>
      <c r="T180" s="324" t="str">
        <f>IF(Acompanhamento4[[#This Row],[ID]]="","",VLOOKUP(Acompanhamento4[[#This Row],[ID]],Plano[],18,FALSE))</f>
        <v/>
      </c>
      <c r="U180" s="176"/>
      <c r="V180" s="149"/>
      <c r="W180" s="314"/>
      <c r="X18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envio]])-TODAY(),Q180-TODAY()),
"finalizada"))</f>
        <v/>
      </c>
      <c r="Y18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envio]])-TODAY(),S180-TODAY()),
"finalizada"))</f>
        <v/>
      </c>
      <c r="Z180" s="289" t="str">
        <f ca="1">IF(Acompanhamento4[[#This Row],[ID]]="","",IF(OR(Acompanhamento4[[#This Row],[Situação]]="prevista",Acompanhamento4[[#This Row],[Situação]]="em andamento"),
IF(Acompanhamento4[[#This Row],[Nova data limite para contratação]]&lt;&gt;"",VALUE(Acompanhamento4[[#This Row],[Nova data limite para contratação]])-TODAY(),T180-TODAY()),
"finalizada"))</f>
        <v/>
      </c>
      <c r="AA18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0" s="286" t="str" cm="1">
        <f t="array" aca="1" ref="AB18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0" s="148"/>
    </row>
    <row r="181" spans="1:29" s="151" customFormat="1" ht="15" hidden="1">
      <c r="A181" s="146">
        <v>175</v>
      </c>
      <c r="B181" s="370" t="str">
        <f>IF('PCA Licitação, Dispensa e Inex.'!B180="","",'PCA Licitação, Dispensa e Inex.'!B180)</f>
        <v/>
      </c>
      <c r="C181" s="148" t="str">
        <f>IF(Acompanhamento4[[#This Row],[ID]]="","",VLOOKUP(Acompanhamento4[[#This Row],[ID]],Plano[],2,FALSE))</f>
        <v/>
      </c>
      <c r="D181" s="148" t="str">
        <f>IF(Acompanhamento4[[#This Row],[ID]]="","",VLOOKUP(Acompanhamento4[[#This Row],[ID]],Plano[],3,FALSE))</f>
        <v/>
      </c>
      <c r="E181" s="148" t="str">
        <f>IF(Acompanhamento4[[#This Row],[ID]]="","",VLOOKUP(Acompanhamento4[[#This Row],[ID]],Plano[],7,FALSE))</f>
        <v/>
      </c>
      <c r="F181" s="229"/>
      <c r="G181" s="226"/>
      <c r="H181" s="371"/>
      <c r="I181" s="174"/>
      <c r="J181" s="175"/>
      <c r="K181" s="175"/>
      <c r="L181" s="318"/>
      <c r="M181" s="319"/>
      <c r="N181" s="320"/>
      <c r="O181" s="325"/>
      <c r="P181" s="323" t="str">
        <f>IF(Acompanhamento4[[#This Row],[ID]]="","",VLOOKUP(Acompanhamento4[[#This Row],[ID]],Plano[],14,FALSE))</f>
        <v/>
      </c>
      <c r="Q181" s="323" t="str">
        <f>IF(Acompanhamento4[[#This Row],[ID]]="","",VLOOKUP(Acompanhamento4[[#This Row],[ID]],Plano[],15,FALSE))</f>
        <v/>
      </c>
      <c r="R181" s="323" t="str">
        <f>IF(Acompanhamento4[[#This Row],[ID]]="","",VLOOKUP(Acompanhamento4[[#This Row],[ID]],Plano[],16,FALSE))</f>
        <v/>
      </c>
      <c r="S181" s="323" t="str">
        <f>IF(Acompanhamento4[[#This Row],[ID]]="","",VLOOKUP(Acompanhamento4[[#This Row],[ID]],Plano[],17,FALSE))</f>
        <v/>
      </c>
      <c r="T181" s="324" t="str">
        <f>IF(Acompanhamento4[[#This Row],[ID]]="","",VLOOKUP(Acompanhamento4[[#This Row],[ID]],Plano[],18,FALSE))</f>
        <v/>
      </c>
      <c r="U181" s="176"/>
      <c r="V181" s="149"/>
      <c r="W181" s="314"/>
      <c r="X18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envio]])-TODAY(),Q181-TODAY()),
"finalizada"))</f>
        <v/>
      </c>
      <c r="Y18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envio]])-TODAY(),S181-TODAY()),
"finalizada"))</f>
        <v/>
      </c>
      <c r="Z181" s="289" t="str">
        <f ca="1">IF(Acompanhamento4[[#This Row],[ID]]="","",IF(OR(Acompanhamento4[[#This Row],[Situação]]="prevista",Acompanhamento4[[#This Row],[Situação]]="em andamento"),
IF(Acompanhamento4[[#This Row],[Nova data limite para contratação]]&lt;&gt;"",VALUE(Acompanhamento4[[#This Row],[Nova data limite para contratação]])-TODAY(),T181-TODAY()),
"finalizada"))</f>
        <v/>
      </c>
      <c r="AA18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1" s="286" t="str" cm="1">
        <f t="array" aca="1" ref="AB18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1" s="148"/>
    </row>
    <row r="182" spans="1:29" s="151" customFormat="1" ht="15" hidden="1">
      <c r="A182" s="150">
        <v>176</v>
      </c>
      <c r="B182" s="370" t="str">
        <f>IF('PCA Licitação, Dispensa e Inex.'!B181="","",'PCA Licitação, Dispensa e Inex.'!B181)</f>
        <v/>
      </c>
      <c r="C182" s="148" t="str">
        <f>IF(Acompanhamento4[[#This Row],[ID]]="","",VLOOKUP(Acompanhamento4[[#This Row],[ID]],Plano[],2,FALSE))</f>
        <v/>
      </c>
      <c r="D182" s="148" t="str">
        <f>IF(Acompanhamento4[[#This Row],[ID]]="","",VLOOKUP(Acompanhamento4[[#This Row],[ID]],Plano[],3,FALSE))</f>
        <v/>
      </c>
      <c r="E182" s="148" t="str">
        <f>IF(Acompanhamento4[[#This Row],[ID]]="","",VLOOKUP(Acompanhamento4[[#This Row],[ID]],Plano[],7,FALSE))</f>
        <v/>
      </c>
      <c r="F182" s="229"/>
      <c r="G182" s="226"/>
      <c r="H182" s="371"/>
      <c r="I182" s="174"/>
      <c r="J182" s="175"/>
      <c r="K182" s="175"/>
      <c r="L182" s="318"/>
      <c r="M182" s="319"/>
      <c r="N182" s="320"/>
      <c r="O182" s="325"/>
      <c r="P182" s="323" t="str">
        <f>IF(Acompanhamento4[[#This Row],[ID]]="","",VLOOKUP(Acompanhamento4[[#This Row],[ID]],Plano[],14,FALSE))</f>
        <v/>
      </c>
      <c r="Q182" s="323" t="str">
        <f>IF(Acompanhamento4[[#This Row],[ID]]="","",VLOOKUP(Acompanhamento4[[#This Row],[ID]],Plano[],15,FALSE))</f>
        <v/>
      </c>
      <c r="R182" s="323" t="str">
        <f>IF(Acompanhamento4[[#This Row],[ID]]="","",VLOOKUP(Acompanhamento4[[#This Row],[ID]],Plano[],16,FALSE))</f>
        <v/>
      </c>
      <c r="S182" s="323" t="str">
        <f>IF(Acompanhamento4[[#This Row],[ID]]="","",VLOOKUP(Acompanhamento4[[#This Row],[ID]],Plano[],17,FALSE))</f>
        <v/>
      </c>
      <c r="T182" s="324" t="str">
        <f>IF(Acompanhamento4[[#This Row],[ID]]="","",VLOOKUP(Acompanhamento4[[#This Row],[ID]],Plano[],18,FALSE))</f>
        <v/>
      </c>
      <c r="U182" s="176"/>
      <c r="V182" s="149"/>
      <c r="W182" s="314"/>
      <c r="X18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envio]])-TODAY(),Q182-TODAY()),
"finalizada"))</f>
        <v/>
      </c>
      <c r="Y18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envio]])-TODAY(),S182-TODAY()),
"finalizada"))</f>
        <v/>
      </c>
      <c r="Z182" s="289" t="str">
        <f ca="1">IF(Acompanhamento4[[#This Row],[ID]]="","",IF(OR(Acompanhamento4[[#This Row],[Situação]]="prevista",Acompanhamento4[[#This Row],[Situação]]="em andamento"),
IF(Acompanhamento4[[#This Row],[Nova data limite para contratação]]&lt;&gt;"",VALUE(Acompanhamento4[[#This Row],[Nova data limite para contratação]])-TODAY(),T182-TODAY()),
"finalizada"))</f>
        <v/>
      </c>
      <c r="AA18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2" s="286" t="str" cm="1">
        <f t="array" aca="1" ref="AB18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2" s="148"/>
    </row>
    <row r="183" spans="1:29" s="151" customFormat="1" ht="15" hidden="1">
      <c r="A183" s="146">
        <v>177</v>
      </c>
      <c r="B183" s="370" t="str">
        <f>IF('PCA Licitação, Dispensa e Inex.'!B182="","",'PCA Licitação, Dispensa e Inex.'!B182)</f>
        <v/>
      </c>
      <c r="C183" s="148" t="str">
        <f>IF(Acompanhamento4[[#This Row],[ID]]="","",VLOOKUP(Acompanhamento4[[#This Row],[ID]],Plano[],2,FALSE))</f>
        <v/>
      </c>
      <c r="D183" s="148" t="str">
        <f>IF(Acompanhamento4[[#This Row],[ID]]="","",VLOOKUP(Acompanhamento4[[#This Row],[ID]],Plano[],3,FALSE))</f>
        <v/>
      </c>
      <c r="E183" s="148" t="str">
        <f>IF(Acompanhamento4[[#This Row],[ID]]="","",VLOOKUP(Acompanhamento4[[#This Row],[ID]],Plano[],7,FALSE))</f>
        <v/>
      </c>
      <c r="F183" s="229"/>
      <c r="G183" s="226"/>
      <c r="H183" s="371"/>
      <c r="I183" s="174"/>
      <c r="J183" s="175"/>
      <c r="K183" s="175"/>
      <c r="L183" s="318"/>
      <c r="M183" s="319"/>
      <c r="N183" s="320"/>
      <c r="O183" s="325"/>
      <c r="P183" s="323" t="str">
        <f>IF(Acompanhamento4[[#This Row],[ID]]="","",VLOOKUP(Acompanhamento4[[#This Row],[ID]],Plano[],14,FALSE))</f>
        <v/>
      </c>
      <c r="Q183" s="323" t="str">
        <f>IF(Acompanhamento4[[#This Row],[ID]]="","",VLOOKUP(Acompanhamento4[[#This Row],[ID]],Plano[],15,FALSE))</f>
        <v/>
      </c>
      <c r="R183" s="323" t="str">
        <f>IF(Acompanhamento4[[#This Row],[ID]]="","",VLOOKUP(Acompanhamento4[[#This Row],[ID]],Plano[],16,FALSE))</f>
        <v/>
      </c>
      <c r="S183" s="323" t="str">
        <f>IF(Acompanhamento4[[#This Row],[ID]]="","",VLOOKUP(Acompanhamento4[[#This Row],[ID]],Plano[],17,FALSE))</f>
        <v/>
      </c>
      <c r="T183" s="324" t="str">
        <f>IF(Acompanhamento4[[#This Row],[ID]]="","",VLOOKUP(Acompanhamento4[[#This Row],[ID]],Plano[],18,FALSE))</f>
        <v/>
      </c>
      <c r="U183" s="176"/>
      <c r="V183" s="149"/>
      <c r="W183" s="314"/>
      <c r="X18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envio]])-TODAY(),Q183-TODAY()),
"finalizada"))</f>
        <v/>
      </c>
      <c r="Y18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envio]])-TODAY(),S183-TODAY()),
"finalizada"))</f>
        <v/>
      </c>
      <c r="Z183" s="289" t="str">
        <f ca="1">IF(Acompanhamento4[[#This Row],[ID]]="","",IF(OR(Acompanhamento4[[#This Row],[Situação]]="prevista",Acompanhamento4[[#This Row],[Situação]]="em andamento"),
IF(Acompanhamento4[[#This Row],[Nova data limite para contratação]]&lt;&gt;"",VALUE(Acompanhamento4[[#This Row],[Nova data limite para contratação]])-TODAY(),T183-TODAY()),
"finalizada"))</f>
        <v/>
      </c>
      <c r="AA18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3" s="286" t="str" cm="1">
        <f t="array" aca="1" ref="AB18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3" s="148"/>
    </row>
    <row r="184" spans="1:29" s="151" customFormat="1" ht="15" hidden="1">
      <c r="A184" s="150">
        <v>178</v>
      </c>
      <c r="B184" s="370" t="str">
        <f>IF('PCA Licitação, Dispensa e Inex.'!B183="","",'PCA Licitação, Dispensa e Inex.'!B183)</f>
        <v/>
      </c>
      <c r="C184" s="148" t="str">
        <f>IF(Acompanhamento4[[#This Row],[ID]]="","",VLOOKUP(Acompanhamento4[[#This Row],[ID]],Plano[],2,FALSE))</f>
        <v/>
      </c>
      <c r="D184" s="148" t="str">
        <f>IF(Acompanhamento4[[#This Row],[ID]]="","",VLOOKUP(Acompanhamento4[[#This Row],[ID]],Plano[],3,FALSE))</f>
        <v/>
      </c>
      <c r="E184" s="148" t="str">
        <f>IF(Acompanhamento4[[#This Row],[ID]]="","",VLOOKUP(Acompanhamento4[[#This Row],[ID]],Plano[],7,FALSE))</f>
        <v/>
      </c>
      <c r="F184" s="229"/>
      <c r="G184" s="226"/>
      <c r="H184" s="371"/>
      <c r="I184" s="174"/>
      <c r="J184" s="175"/>
      <c r="K184" s="175"/>
      <c r="L184" s="318"/>
      <c r="M184" s="319"/>
      <c r="N184" s="320"/>
      <c r="O184" s="325"/>
      <c r="P184" s="323" t="str">
        <f>IF(Acompanhamento4[[#This Row],[ID]]="","",VLOOKUP(Acompanhamento4[[#This Row],[ID]],Plano[],14,FALSE))</f>
        <v/>
      </c>
      <c r="Q184" s="323" t="str">
        <f>IF(Acompanhamento4[[#This Row],[ID]]="","",VLOOKUP(Acompanhamento4[[#This Row],[ID]],Plano[],15,FALSE))</f>
        <v/>
      </c>
      <c r="R184" s="323" t="str">
        <f>IF(Acompanhamento4[[#This Row],[ID]]="","",VLOOKUP(Acompanhamento4[[#This Row],[ID]],Plano[],16,FALSE))</f>
        <v/>
      </c>
      <c r="S184" s="323" t="str">
        <f>IF(Acompanhamento4[[#This Row],[ID]]="","",VLOOKUP(Acompanhamento4[[#This Row],[ID]],Plano[],17,FALSE))</f>
        <v/>
      </c>
      <c r="T184" s="324" t="str">
        <f>IF(Acompanhamento4[[#This Row],[ID]]="","",VLOOKUP(Acompanhamento4[[#This Row],[ID]],Plano[],18,FALSE))</f>
        <v/>
      </c>
      <c r="U184" s="176"/>
      <c r="V184" s="149"/>
      <c r="W184" s="314"/>
      <c r="X18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envio]])-TODAY(),Q184-TODAY()),
"finalizada"))</f>
        <v/>
      </c>
      <c r="Y18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envio]])-TODAY(),S184-TODAY()),
"finalizada"))</f>
        <v/>
      </c>
      <c r="Z184" s="289" t="str">
        <f ca="1">IF(Acompanhamento4[[#This Row],[ID]]="","",IF(OR(Acompanhamento4[[#This Row],[Situação]]="prevista",Acompanhamento4[[#This Row],[Situação]]="em andamento"),
IF(Acompanhamento4[[#This Row],[Nova data limite para contratação]]&lt;&gt;"",VALUE(Acompanhamento4[[#This Row],[Nova data limite para contratação]])-TODAY(),T184-TODAY()),
"finalizada"))</f>
        <v/>
      </c>
      <c r="AA18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4" s="286" t="str" cm="1">
        <f t="array" aca="1" ref="AB18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4" s="148"/>
    </row>
    <row r="185" spans="1:29" s="151" customFormat="1" ht="15" hidden="1">
      <c r="A185" s="146">
        <v>179</v>
      </c>
      <c r="B185" s="370" t="str">
        <f>IF('PCA Licitação, Dispensa e Inex.'!B184="","",'PCA Licitação, Dispensa e Inex.'!B184)</f>
        <v/>
      </c>
      <c r="C185" s="148" t="str">
        <f>IF(Acompanhamento4[[#This Row],[ID]]="","",VLOOKUP(Acompanhamento4[[#This Row],[ID]],Plano[],2,FALSE))</f>
        <v/>
      </c>
      <c r="D185" s="148" t="str">
        <f>IF(Acompanhamento4[[#This Row],[ID]]="","",VLOOKUP(Acompanhamento4[[#This Row],[ID]],Plano[],3,FALSE))</f>
        <v/>
      </c>
      <c r="E185" s="148" t="str">
        <f>IF(Acompanhamento4[[#This Row],[ID]]="","",VLOOKUP(Acompanhamento4[[#This Row],[ID]],Plano[],7,FALSE))</f>
        <v/>
      </c>
      <c r="F185" s="229"/>
      <c r="G185" s="226"/>
      <c r="H185" s="371"/>
      <c r="I185" s="174"/>
      <c r="J185" s="175"/>
      <c r="K185" s="175"/>
      <c r="L185" s="318"/>
      <c r="M185" s="319"/>
      <c r="N185" s="320"/>
      <c r="O185" s="325"/>
      <c r="P185" s="323" t="str">
        <f>IF(Acompanhamento4[[#This Row],[ID]]="","",VLOOKUP(Acompanhamento4[[#This Row],[ID]],Plano[],14,FALSE))</f>
        <v/>
      </c>
      <c r="Q185" s="323" t="str">
        <f>IF(Acompanhamento4[[#This Row],[ID]]="","",VLOOKUP(Acompanhamento4[[#This Row],[ID]],Plano[],15,FALSE))</f>
        <v/>
      </c>
      <c r="R185" s="323" t="str">
        <f>IF(Acompanhamento4[[#This Row],[ID]]="","",VLOOKUP(Acompanhamento4[[#This Row],[ID]],Plano[],16,FALSE))</f>
        <v/>
      </c>
      <c r="S185" s="323" t="str">
        <f>IF(Acompanhamento4[[#This Row],[ID]]="","",VLOOKUP(Acompanhamento4[[#This Row],[ID]],Plano[],17,FALSE))</f>
        <v/>
      </c>
      <c r="T185" s="324" t="str">
        <f>IF(Acompanhamento4[[#This Row],[ID]]="","",VLOOKUP(Acompanhamento4[[#This Row],[ID]],Plano[],18,FALSE))</f>
        <v/>
      </c>
      <c r="U185" s="176"/>
      <c r="V185" s="149"/>
      <c r="W185" s="314"/>
      <c r="X18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envio]])-TODAY(),Q185-TODAY()),
"finalizada"))</f>
        <v/>
      </c>
      <c r="Y18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envio]])-TODAY(),S185-TODAY()),
"finalizada"))</f>
        <v/>
      </c>
      <c r="Z185" s="289" t="str">
        <f ca="1">IF(Acompanhamento4[[#This Row],[ID]]="","",IF(OR(Acompanhamento4[[#This Row],[Situação]]="prevista",Acompanhamento4[[#This Row],[Situação]]="em andamento"),
IF(Acompanhamento4[[#This Row],[Nova data limite para contratação]]&lt;&gt;"",VALUE(Acompanhamento4[[#This Row],[Nova data limite para contratação]])-TODAY(),T185-TODAY()),
"finalizada"))</f>
        <v/>
      </c>
      <c r="AA18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5" s="286" t="str" cm="1">
        <f t="array" aca="1" ref="AB18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5" s="148"/>
    </row>
    <row r="186" spans="1:29" s="151" customFormat="1" ht="15" hidden="1">
      <c r="A186" s="150">
        <v>180</v>
      </c>
      <c r="B186" s="370" t="str">
        <f>IF('PCA Licitação, Dispensa e Inex.'!B185="","",'PCA Licitação, Dispensa e Inex.'!B185)</f>
        <v/>
      </c>
      <c r="C186" s="148" t="str">
        <f>IF(Acompanhamento4[[#This Row],[ID]]="","",VLOOKUP(Acompanhamento4[[#This Row],[ID]],Plano[],2,FALSE))</f>
        <v/>
      </c>
      <c r="D186" s="148" t="str">
        <f>IF(Acompanhamento4[[#This Row],[ID]]="","",VLOOKUP(Acompanhamento4[[#This Row],[ID]],Plano[],3,FALSE))</f>
        <v/>
      </c>
      <c r="E186" s="148" t="str">
        <f>IF(Acompanhamento4[[#This Row],[ID]]="","",VLOOKUP(Acompanhamento4[[#This Row],[ID]],Plano[],7,FALSE))</f>
        <v/>
      </c>
      <c r="F186" s="229"/>
      <c r="G186" s="226"/>
      <c r="H186" s="371"/>
      <c r="I186" s="174"/>
      <c r="J186" s="175"/>
      <c r="K186" s="175"/>
      <c r="L186" s="318"/>
      <c r="M186" s="319"/>
      <c r="N186" s="320"/>
      <c r="O186" s="325"/>
      <c r="P186" s="323" t="str">
        <f>IF(Acompanhamento4[[#This Row],[ID]]="","",VLOOKUP(Acompanhamento4[[#This Row],[ID]],Plano[],14,FALSE))</f>
        <v/>
      </c>
      <c r="Q186" s="323" t="str">
        <f>IF(Acompanhamento4[[#This Row],[ID]]="","",VLOOKUP(Acompanhamento4[[#This Row],[ID]],Plano[],15,FALSE))</f>
        <v/>
      </c>
      <c r="R186" s="323" t="str">
        <f>IF(Acompanhamento4[[#This Row],[ID]]="","",VLOOKUP(Acompanhamento4[[#This Row],[ID]],Plano[],16,FALSE))</f>
        <v/>
      </c>
      <c r="S186" s="323" t="str">
        <f>IF(Acompanhamento4[[#This Row],[ID]]="","",VLOOKUP(Acompanhamento4[[#This Row],[ID]],Plano[],17,FALSE))</f>
        <v/>
      </c>
      <c r="T186" s="324" t="str">
        <f>IF(Acompanhamento4[[#This Row],[ID]]="","",VLOOKUP(Acompanhamento4[[#This Row],[ID]],Plano[],18,FALSE))</f>
        <v/>
      </c>
      <c r="U186" s="176"/>
      <c r="V186" s="149"/>
      <c r="W186" s="314"/>
      <c r="X18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envio]])-TODAY(),Q186-TODAY()),
"finalizada"))</f>
        <v/>
      </c>
      <c r="Y18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envio]])-TODAY(),S186-TODAY()),
"finalizada"))</f>
        <v/>
      </c>
      <c r="Z186" s="289" t="str">
        <f ca="1">IF(Acompanhamento4[[#This Row],[ID]]="","",IF(OR(Acompanhamento4[[#This Row],[Situação]]="prevista",Acompanhamento4[[#This Row],[Situação]]="em andamento"),
IF(Acompanhamento4[[#This Row],[Nova data limite para contratação]]&lt;&gt;"",VALUE(Acompanhamento4[[#This Row],[Nova data limite para contratação]])-TODAY(),T186-TODAY()),
"finalizada"))</f>
        <v/>
      </c>
      <c r="AA18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6" s="286" t="str" cm="1">
        <f t="array" aca="1" ref="AB18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6" s="148"/>
    </row>
    <row r="187" spans="1:29" s="151" customFormat="1" ht="15" hidden="1">
      <c r="A187" s="146">
        <v>181</v>
      </c>
      <c r="B187" s="370" t="str">
        <f>IF('PCA Licitação, Dispensa e Inex.'!B186="","",'PCA Licitação, Dispensa e Inex.'!B186)</f>
        <v/>
      </c>
      <c r="C187" s="148" t="str">
        <f>IF(Acompanhamento4[[#This Row],[ID]]="","",VLOOKUP(Acompanhamento4[[#This Row],[ID]],Plano[],2,FALSE))</f>
        <v/>
      </c>
      <c r="D187" s="148" t="str">
        <f>IF(Acompanhamento4[[#This Row],[ID]]="","",VLOOKUP(Acompanhamento4[[#This Row],[ID]],Plano[],3,FALSE))</f>
        <v/>
      </c>
      <c r="E187" s="148" t="str">
        <f>IF(Acompanhamento4[[#This Row],[ID]]="","",VLOOKUP(Acompanhamento4[[#This Row],[ID]],Plano[],7,FALSE))</f>
        <v/>
      </c>
      <c r="F187" s="229"/>
      <c r="G187" s="226"/>
      <c r="H187" s="371"/>
      <c r="I187" s="174"/>
      <c r="J187" s="175"/>
      <c r="K187" s="175"/>
      <c r="L187" s="318"/>
      <c r="M187" s="319"/>
      <c r="N187" s="320"/>
      <c r="O187" s="325"/>
      <c r="P187" s="323" t="str">
        <f>IF(Acompanhamento4[[#This Row],[ID]]="","",VLOOKUP(Acompanhamento4[[#This Row],[ID]],Plano[],14,FALSE))</f>
        <v/>
      </c>
      <c r="Q187" s="323" t="str">
        <f>IF(Acompanhamento4[[#This Row],[ID]]="","",VLOOKUP(Acompanhamento4[[#This Row],[ID]],Plano[],15,FALSE))</f>
        <v/>
      </c>
      <c r="R187" s="323" t="str">
        <f>IF(Acompanhamento4[[#This Row],[ID]]="","",VLOOKUP(Acompanhamento4[[#This Row],[ID]],Plano[],16,FALSE))</f>
        <v/>
      </c>
      <c r="S187" s="323" t="str">
        <f>IF(Acompanhamento4[[#This Row],[ID]]="","",VLOOKUP(Acompanhamento4[[#This Row],[ID]],Plano[],17,FALSE))</f>
        <v/>
      </c>
      <c r="T187" s="324" t="str">
        <f>IF(Acompanhamento4[[#This Row],[ID]]="","",VLOOKUP(Acompanhamento4[[#This Row],[ID]],Plano[],18,FALSE))</f>
        <v/>
      </c>
      <c r="U187" s="176"/>
      <c r="V187" s="149"/>
      <c r="W187" s="314"/>
      <c r="X18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envio]])-TODAY(),Q187-TODAY()),
"finalizada"))</f>
        <v/>
      </c>
      <c r="Y18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envio]])-TODAY(),S187-TODAY()),
"finalizada"))</f>
        <v/>
      </c>
      <c r="Z187" s="289" t="str">
        <f ca="1">IF(Acompanhamento4[[#This Row],[ID]]="","",IF(OR(Acompanhamento4[[#This Row],[Situação]]="prevista",Acompanhamento4[[#This Row],[Situação]]="em andamento"),
IF(Acompanhamento4[[#This Row],[Nova data limite para contratação]]&lt;&gt;"",VALUE(Acompanhamento4[[#This Row],[Nova data limite para contratação]])-TODAY(),T187-TODAY()),
"finalizada"))</f>
        <v/>
      </c>
      <c r="AA18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7" s="286" t="str" cm="1">
        <f t="array" aca="1" ref="AB18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7" s="148"/>
    </row>
    <row r="188" spans="1:29" s="151" customFormat="1" ht="15" hidden="1">
      <c r="A188" s="150">
        <v>182</v>
      </c>
      <c r="B188" s="370" t="str">
        <f>IF('PCA Licitação, Dispensa e Inex.'!B187="","",'PCA Licitação, Dispensa e Inex.'!B187)</f>
        <v/>
      </c>
      <c r="C188" s="148" t="str">
        <f>IF(Acompanhamento4[[#This Row],[ID]]="","",VLOOKUP(Acompanhamento4[[#This Row],[ID]],Plano[],2,FALSE))</f>
        <v/>
      </c>
      <c r="D188" s="148" t="str">
        <f>IF(Acompanhamento4[[#This Row],[ID]]="","",VLOOKUP(Acompanhamento4[[#This Row],[ID]],Plano[],3,FALSE))</f>
        <v/>
      </c>
      <c r="E188" s="148" t="str">
        <f>IF(Acompanhamento4[[#This Row],[ID]]="","",VLOOKUP(Acompanhamento4[[#This Row],[ID]],Plano[],7,FALSE))</f>
        <v/>
      </c>
      <c r="F188" s="229"/>
      <c r="G188" s="226"/>
      <c r="H188" s="371"/>
      <c r="I188" s="174"/>
      <c r="J188" s="175"/>
      <c r="K188" s="175"/>
      <c r="L188" s="318"/>
      <c r="M188" s="319"/>
      <c r="N188" s="320"/>
      <c r="O188" s="325"/>
      <c r="P188" s="323" t="str">
        <f>IF(Acompanhamento4[[#This Row],[ID]]="","",VLOOKUP(Acompanhamento4[[#This Row],[ID]],Plano[],14,FALSE))</f>
        <v/>
      </c>
      <c r="Q188" s="323" t="str">
        <f>IF(Acompanhamento4[[#This Row],[ID]]="","",VLOOKUP(Acompanhamento4[[#This Row],[ID]],Plano[],15,FALSE))</f>
        <v/>
      </c>
      <c r="R188" s="323" t="str">
        <f>IF(Acompanhamento4[[#This Row],[ID]]="","",VLOOKUP(Acompanhamento4[[#This Row],[ID]],Plano[],16,FALSE))</f>
        <v/>
      </c>
      <c r="S188" s="323" t="str">
        <f>IF(Acompanhamento4[[#This Row],[ID]]="","",VLOOKUP(Acompanhamento4[[#This Row],[ID]],Plano[],17,FALSE))</f>
        <v/>
      </c>
      <c r="T188" s="324" t="str">
        <f>IF(Acompanhamento4[[#This Row],[ID]]="","",VLOOKUP(Acompanhamento4[[#This Row],[ID]],Plano[],18,FALSE))</f>
        <v/>
      </c>
      <c r="U188" s="176"/>
      <c r="V188" s="149"/>
      <c r="W188" s="314"/>
      <c r="X18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envio]])-TODAY(),Q188-TODAY()),
"finalizada"))</f>
        <v/>
      </c>
      <c r="Y18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envio]])-TODAY(),S188-TODAY()),
"finalizada"))</f>
        <v/>
      </c>
      <c r="Z188" s="289" t="str">
        <f ca="1">IF(Acompanhamento4[[#This Row],[ID]]="","",IF(OR(Acompanhamento4[[#This Row],[Situação]]="prevista",Acompanhamento4[[#This Row],[Situação]]="em andamento"),
IF(Acompanhamento4[[#This Row],[Nova data limite para contratação]]&lt;&gt;"",VALUE(Acompanhamento4[[#This Row],[Nova data limite para contratação]])-TODAY(),T188-TODAY()),
"finalizada"))</f>
        <v/>
      </c>
      <c r="AA18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8" s="286" t="str" cm="1">
        <f t="array" aca="1" ref="AB18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8" s="148"/>
    </row>
    <row r="189" spans="1:29" s="151" customFormat="1" ht="15" hidden="1">
      <c r="A189" s="146">
        <v>183</v>
      </c>
      <c r="B189" s="370" t="str">
        <f>IF('PCA Licitação, Dispensa e Inex.'!B188="","",'PCA Licitação, Dispensa e Inex.'!B188)</f>
        <v/>
      </c>
      <c r="C189" s="148" t="str">
        <f>IF(Acompanhamento4[[#This Row],[ID]]="","",VLOOKUP(Acompanhamento4[[#This Row],[ID]],Plano[],2,FALSE))</f>
        <v/>
      </c>
      <c r="D189" s="148" t="str">
        <f>IF(Acompanhamento4[[#This Row],[ID]]="","",VLOOKUP(Acompanhamento4[[#This Row],[ID]],Plano[],3,FALSE))</f>
        <v/>
      </c>
      <c r="E189" s="148" t="str">
        <f>IF(Acompanhamento4[[#This Row],[ID]]="","",VLOOKUP(Acompanhamento4[[#This Row],[ID]],Plano[],7,FALSE))</f>
        <v/>
      </c>
      <c r="F189" s="229"/>
      <c r="G189" s="226"/>
      <c r="H189" s="371"/>
      <c r="I189" s="174"/>
      <c r="J189" s="175"/>
      <c r="K189" s="175"/>
      <c r="L189" s="318"/>
      <c r="M189" s="319"/>
      <c r="N189" s="320"/>
      <c r="O189" s="325"/>
      <c r="P189" s="323" t="str">
        <f>IF(Acompanhamento4[[#This Row],[ID]]="","",VLOOKUP(Acompanhamento4[[#This Row],[ID]],Plano[],14,FALSE))</f>
        <v/>
      </c>
      <c r="Q189" s="323" t="str">
        <f>IF(Acompanhamento4[[#This Row],[ID]]="","",VLOOKUP(Acompanhamento4[[#This Row],[ID]],Plano[],15,FALSE))</f>
        <v/>
      </c>
      <c r="R189" s="323" t="str">
        <f>IF(Acompanhamento4[[#This Row],[ID]]="","",VLOOKUP(Acompanhamento4[[#This Row],[ID]],Plano[],16,FALSE))</f>
        <v/>
      </c>
      <c r="S189" s="323" t="str">
        <f>IF(Acompanhamento4[[#This Row],[ID]]="","",VLOOKUP(Acompanhamento4[[#This Row],[ID]],Plano[],17,FALSE))</f>
        <v/>
      </c>
      <c r="T189" s="324" t="str">
        <f>IF(Acompanhamento4[[#This Row],[ID]]="","",VLOOKUP(Acompanhamento4[[#This Row],[ID]],Plano[],18,FALSE))</f>
        <v/>
      </c>
      <c r="U189" s="176"/>
      <c r="V189" s="149"/>
      <c r="W189" s="314"/>
      <c r="X18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envio]])-TODAY(),Q189-TODAY()),
"finalizada"))</f>
        <v/>
      </c>
      <c r="Y18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envio]])-TODAY(),S189-TODAY()),
"finalizada"))</f>
        <v/>
      </c>
      <c r="Z189" s="289" t="str">
        <f ca="1">IF(Acompanhamento4[[#This Row],[ID]]="","",IF(OR(Acompanhamento4[[#This Row],[Situação]]="prevista",Acompanhamento4[[#This Row],[Situação]]="em andamento"),
IF(Acompanhamento4[[#This Row],[Nova data limite para contratação]]&lt;&gt;"",VALUE(Acompanhamento4[[#This Row],[Nova data limite para contratação]])-TODAY(),T189-TODAY()),
"finalizada"))</f>
        <v/>
      </c>
      <c r="AA18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89" s="286" t="str" cm="1">
        <f t="array" aca="1" ref="AB18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89" s="148"/>
    </row>
    <row r="190" spans="1:29" s="151" customFormat="1" ht="15" hidden="1">
      <c r="A190" s="150">
        <v>184</v>
      </c>
      <c r="B190" s="370" t="str">
        <f>IF('PCA Licitação, Dispensa e Inex.'!B189="","",'PCA Licitação, Dispensa e Inex.'!B189)</f>
        <v/>
      </c>
      <c r="C190" s="148" t="str">
        <f>IF(Acompanhamento4[[#This Row],[ID]]="","",VLOOKUP(Acompanhamento4[[#This Row],[ID]],Plano[],2,FALSE))</f>
        <v/>
      </c>
      <c r="D190" s="148" t="str">
        <f>IF(Acompanhamento4[[#This Row],[ID]]="","",VLOOKUP(Acompanhamento4[[#This Row],[ID]],Plano[],3,FALSE))</f>
        <v/>
      </c>
      <c r="E190" s="148" t="str">
        <f>IF(Acompanhamento4[[#This Row],[ID]]="","",VLOOKUP(Acompanhamento4[[#This Row],[ID]],Plano[],7,FALSE))</f>
        <v/>
      </c>
      <c r="F190" s="229"/>
      <c r="G190" s="226"/>
      <c r="H190" s="371"/>
      <c r="I190" s="174"/>
      <c r="J190" s="175"/>
      <c r="K190" s="175"/>
      <c r="L190" s="318"/>
      <c r="M190" s="319"/>
      <c r="N190" s="320"/>
      <c r="O190" s="325"/>
      <c r="P190" s="323" t="str">
        <f>IF(Acompanhamento4[[#This Row],[ID]]="","",VLOOKUP(Acompanhamento4[[#This Row],[ID]],Plano[],14,FALSE))</f>
        <v/>
      </c>
      <c r="Q190" s="323" t="str">
        <f>IF(Acompanhamento4[[#This Row],[ID]]="","",VLOOKUP(Acompanhamento4[[#This Row],[ID]],Plano[],15,FALSE))</f>
        <v/>
      </c>
      <c r="R190" s="323" t="str">
        <f>IF(Acompanhamento4[[#This Row],[ID]]="","",VLOOKUP(Acompanhamento4[[#This Row],[ID]],Plano[],16,FALSE))</f>
        <v/>
      </c>
      <c r="S190" s="323" t="str">
        <f>IF(Acompanhamento4[[#This Row],[ID]]="","",VLOOKUP(Acompanhamento4[[#This Row],[ID]],Plano[],17,FALSE))</f>
        <v/>
      </c>
      <c r="T190" s="324" t="str">
        <f>IF(Acompanhamento4[[#This Row],[ID]]="","",VLOOKUP(Acompanhamento4[[#This Row],[ID]],Plano[],18,FALSE))</f>
        <v/>
      </c>
      <c r="U190" s="176"/>
      <c r="V190" s="149"/>
      <c r="W190" s="314"/>
      <c r="X19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envio]])-TODAY(),Q190-TODAY()),
"finalizada"))</f>
        <v/>
      </c>
      <c r="Y19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envio]])-TODAY(),S190-TODAY()),
"finalizada"))</f>
        <v/>
      </c>
      <c r="Z190" s="289" t="str">
        <f ca="1">IF(Acompanhamento4[[#This Row],[ID]]="","",IF(OR(Acompanhamento4[[#This Row],[Situação]]="prevista",Acompanhamento4[[#This Row],[Situação]]="em andamento"),
IF(Acompanhamento4[[#This Row],[Nova data limite para contratação]]&lt;&gt;"",VALUE(Acompanhamento4[[#This Row],[Nova data limite para contratação]])-TODAY(),T190-TODAY()),
"finalizada"))</f>
        <v/>
      </c>
      <c r="AA19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0" s="286" t="str" cm="1">
        <f t="array" aca="1" ref="AB19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0" s="148"/>
    </row>
    <row r="191" spans="1:29" s="151" customFormat="1" ht="15" hidden="1">
      <c r="A191" s="146">
        <v>185</v>
      </c>
      <c r="B191" s="370" t="str">
        <f>IF('PCA Licitação, Dispensa e Inex.'!B190="","",'PCA Licitação, Dispensa e Inex.'!B190)</f>
        <v/>
      </c>
      <c r="C191" s="148" t="str">
        <f>IF(Acompanhamento4[[#This Row],[ID]]="","",VLOOKUP(Acompanhamento4[[#This Row],[ID]],Plano[],2,FALSE))</f>
        <v/>
      </c>
      <c r="D191" s="148" t="str">
        <f>IF(Acompanhamento4[[#This Row],[ID]]="","",VLOOKUP(Acompanhamento4[[#This Row],[ID]],Plano[],3,FALSE))</f>
        <v/>
      </c>
      <c r="E191" s="148" t="str">
        <f>IF(Acompanhamento4[[#This Row],[ID]]="","",VLOOKUP(Acompanhamento4[[#This Row],[ID]],Plano[],7,FALSE))</f>
        <v/>
      </c>
      <c r="F191" s="229"/>
      <c r="G191" s="226"/>
      <c r="H191" s="371"/>
      <c r="I191" s="174"/>
      <c r="J191" s="175"/>
      <c r="K191" s="175"/>
      <c r="L191" s="318"/>
      <c r="M191" s="319"/>
      <c r="N191" s="320"/>
      <c r="O191" s="325"/>
      <c r="P191" s="323" t="str">
        <f>IF(Acompanhamento4[[#This Row],[ID]]="","",VLOOKUP(Acompanhamento4[[#This Row],[ID]],Plano[],14,FALSE))</f>
        <v/>
      </c>
      <c r="Q191" s="323" t="str">
        <f>IF(Acompanhamento4[[#This Row],[ID]]="","",VLOOKUP(Acompanhamento4[[#This Row],[ID]],Plano[],15,FALSE))</f>
        <v/>
      </c>
      <c r="R191" s="323" t="str">
        <f>IF(Acompanhamento4[[#This Row],[ID]]="","",VLOOKUP(Acompanhamento4[[#This Row],[ID]],Plano[],16,FALSE))</f>
        <v/>
      </c>
      <c r="S191" s="323" t="str">
        <f>IF(Acompanhamento4[[#This Row],[ID]]="","",VLOOKUP(Acompanhamento4[[#This Row],[ID]],Plano[],17,FALSE))</f>
        <v/>
      </c>
      <c r="T191" s="324" t="str">
        <f>IF(Acompanhamento4[[#This Row],[ID]]="","",VLOOKUP(Acompanhamento4[[#This Row],[ID]],Plano[],18,FALSE))</f>
        <v/>
      </c>
      <c r="U191" s="176"/>
      <c r="V191" s="149"/>
      <c r="W191" s="314"/>
      <c r="X19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envio]])-TODAY(),Q191-TODAY()),
"finalizada"))</f>
        <v/>
      </c>
      <c r="Y19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envio]])-TODAY(),S191-TODAY()),
"finalizada"))</f>
        <v/>
      </c>
      <c r="Z191" s="289" t="str">
        <f ca="1">IF(Acompanhamento4[[#This Row],[ID]]="","",IF(OR(Acompanhamento4[[#This Row],[Situação]]="prevista",Acompanhamento4[[#This Row],[Situação]]="em andamento"),
IF(Acompanhamento4[[#This Row],[Nova data limite para contratação]]&lt;&gt;"",VALUE(Acompanhamento4[[#This Row],[Nova data limite para contratação]])-TODAY(),T191-TODAY()),
"finalizada"))</f>
        <v/>
      </c>
      <c r="AA19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1" s="286" t="str" cm="1">
        <f t="array" aca="1" ref="AB19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1" s="148"/>
    </row>
    <row r="192" spans="1:29" s="151" customFormat="1" ht="15" hidden="1">
      <c r="A192" s="150">
        <v>186</v>
      </c>
      <c r="B192" s="370" t="str">
        <f>IF('PCA Licitação, Dispensa e Inex.'!B191="","",'PCA Licitação, Dispensa e Inex.'!B191)</f>
        <v/>
      </c>
      <c r="C192" s="148" t="str">
        <f>IF(Acompanhamento4[[#This Row],[ID]]="","",VLOOKUP(Acompanhamento4[[#This Row],[ID]],Plano[],2,FALSE))</f>
        <v/>
      </c>
      <c r="D192" s="148" t="str">
        <f>IF(Acompanhamento4[[#This Row],[ID]]="","",VLOOKUP(Acompanhamento4[[#This Row],[ID]],Plano[],3,FALSE))</f>
        <v/>
      </c>
      <c r="E192" s="148" t="str">
        <f>IF(Acompanhamento4[[#This Row],[ID]]="","",VLOOKUP(Acompanhamento4[[#This Row],[ID]],Plano[],7,FALSE))</f>
        <v/>
      </c>
      <c r="F192" s="229"/>
      <c r="G192" s="226"/>
      <c r="H192" s="371"/>
      <c r="I192" s="174"/>
      <c r="J192" s="175"/>
      <c r="K192" s="175"/>
      <c r="L192" s="318"/>
      <c r="M192" s="319"/>
      <c r="N192" s="320"/>
      <c r="O192" s="325"/>
      <c r="P192" s="323" t="str">
        <f>IF(Acompanhamento4[[#This Row],[ID]]="","",VLOOKUP(Acompanhamento4[[#This Row],[ID]],Plano[],14,FALSE))</f>
        <v/>
      </c>
      <c r="Q192" s="323" t="str">
        <f>IF(Acompanhamento4[[#This Row],[ID]]="","",VLOOKUP(Acompanhamento4[[#This Row],[ID]],Plano[],15,FALSE))</f>
        <v/>
      </c>
      <c r="R192" s="323" t="str">
        <f>IF(Acompanhamento4[[#This Row],[ID]]="","",VLOOKUP(Acompanhamento4[[#This Row],[ID]],Plano[],16,FALSE))</f>
        <v/>
      </c>
      <c r="S192" s="323" t="str">
        <f>IF(Acompanhamento4[[#This Row],[ID]]="","",VLOOKUP(Acompanhamento4[[#This Row],[ID]],Plano[],17,FALSE))</f>
        <v/>
      </c>
      <c r="T192" s="324" t="str">
        <f>IF(Acompanhamento4[[#This Row],[ID]]="","",VLOOKUP(Acompanhamento4[[#This Row],[ID]],Plano[],18,FALSE))</f>
        <v/>
      </c>
      <c r="U192" s="176"/>
      <c r="V192" s="149"/>
      <c r="W192" s="314"/>
      <c r="X19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envio]])-TODAY(),Q192-TODAY()),
"finalizada"))</f>
        <v/>
      </c>
      <c r="Y19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envio]])-TODAY(),S192-TODAY()),
"finalizada"))</f>
        <v/>
      </c>
      <c r="Z192" s="289" t="str">
        <f ca="1">IF(Acompanhamento4[[#This Row],[ID]]="","",IF(OR(Acompanhamento4[[#This Row],[Situação]]="prevista",Acompanhamento4[[#This Row],[Situação]]="em andamento"),
IF(Acompanhamento4[[#This Row],[Nova data limite para contratação]]&lt;&gt;"",VALUE(Acompanhamento4[[#This Row],[Nova data limite para contratação]])-TODAY(),T192-TODAY()),
"finalizada"))</f>
        <v/>
      </c>
      <c r="AA19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2" s="286" t="str" cm="1">
        <f t="array" aca="1" ref="AB19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2" s="148"/>
    </row>
    <row r="193" spans="1:29" s="151" customFormat="1" ht="15" hidden="1">
      <c r="A193" s="146">
        <v>187</v>
      </c>
      <c r="B193" s="370" t="str">
        <f>IF('PCA Licitação, Dispensa e Inex.'!B192="","",'PCA Licitação, Dispensa e Inex.'!B192)</f>
        <v/>
      </c>
      <c r="C193" s="148" t="str">
        <f>IF(Acompanhamento4[[#This Row],[ID]]="","",VLOOKUP(Acompanhamento4[[#This Row],[ID]],Plano[],2,FALSE))</f>
        <v/>
      </c>
      <c r="D193" s="148" t="str">
        <f>IF(Acompanhamento4[[#This Row],[ID]]="","",VLOOKUP(Acompanhamento4[[#This Row],[ID]],Plano[],3,FALSE))</f>
        <v/>
      </c>
      <c r="E193" s="148" t="str">
        <f>IF(Acompanhamento4[[#This Row],[ID]]="","",VLOOKUP(Acompanhamento4[[#This Row],[ID]],Plano[],7,FALSE))</f>
        <v/>
      </c>
      <c r="F193" s="229"/>
      <c r="G193" s="226"/>
      <c r="H193" s="371"/>
      <c r="I193" s="174"/>
      <c r="J193" s="175"/>
      <c r="K193" s="175"/>
      <c r="L193" s="318"/>
      <c r="M193" s="319"/>
      <c r="N193" s="320"/>
      <c r="O193" s="325"/>
      <c r="P193" s="323" t="str">
        <f>IF(Acompanhamento4[[#This Row],[ID]]="","",VLOOKUP(Acompanhamento4[[#This Row],[ID]],Plano[],14,FALSE))</f>
        <v/>
      </c>
      <c r="Q193" s="323" t="str">
        <f>IF(Acompanhamento4[[#This Row],[ID]]="","",VLOOKUP(Acompanhamento4[[#This Row],[ID]],Plano[],15,FALSE))</f>
        <v/>
      </c>
      <c r="R193" s="323" t="str">
        <f>IF(Acompanhamento4[[#This Row],[ID]]="","",VLOOKUP(Acompanhamento4[[#This Row],[ID]],Plano[],16,FALSE))</f>
        <v/>
      </c>
      <c r="S193" s="323" t="str">
        <f>IF(Acompanhamento4[[#This Row],[ID]]="","",VLOOKUP(Acompanhamento4[[#This Row],[ID]],Plano[],17,FALSE))</f>
        <v/>
      </c>
      <c r="T193" s="324" t="str">
        <f>IF(Acompanhamento4[[#This Row],[ID]]="","",VLOOKUP(Acompanhamento4[[#This Row],[ID]],Plano[],18,FALSE))</f>
        <v/>
      </c>
      <c r="U193" s="176"/>
      <c r="V193" s="149"/>
      <c r="W193" s="314"/>
      <c r="X19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envio]])-TODAY(),Q193-TODAY()),
"finalizada"))</f>
        <v/>
      </c>
      <c r="Y19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envio]])-TODAY(),S193-TODAY()),
"finalizada"))</f>
        <v/>
      </c>
      <c r="Z193" s="289" t="str">
        <f ca="1">IF(Acompanhamento4[[#This Row],[ID]]="","",IF(OR(Acompanhamento4[[#This Row],[Situação]]="prevista",Acompanhamento4[[#This Row],[Situação]]="em andamento"),
IF(Acompanhamento4[[#This Row],[Nova data limite para contratação]]&lt;&gt;"",VALUE(Acompanhamento4[[#This Row],[Nova data limite para contratação]])-TODAY(),T193-TODAY()),
"finalizada"))</f>
        <v/>
      </c>
      <c r="AA19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3" s="286" t="str" cm="1">
        <f t="array" aca="1" ref="AB19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3" s="148"/>
    </row>
    <row r="194" spans="1:29" s="151" customFormat="1" ht="15" hidden="1">
      <c r="A194" s="150">
        <v>188</v>
      </c>
      <c r="B194" s="370" t="str">
        <f>IF('PCA Licitação, Dispensa e Inex.'!B193="","",'PCA Licitação, Dispensa e Inex.'!B193)</f>
        <v/>
      </c>
      <c r="C194" s="148" t="str">
        <f>IF(Acompanhamento4[[#This Row],[ID]]="","",VLOOKUP(Acompanhamento4[[#This Row],[ID]],Plano[],2,FALSE))</f>
        <v/>
      </c>
      <c r="D194" s="148" t="str">
        <f>IF(Acompanhamento4[[#This Row],[ID]]="","",VLOOKUP(Acompanhamento4[[#This Row],[ID]],Plano[],3,FALSE))</f>
        <v/>
      </c>
      <c r="E194" s="148" t="str">
        <f>IF(Acompanhamento4[[#This Row],[ID]]="","",VLOOKUP(Acompanhamento4[[#This Row],[ID]],Plano[],7,FALSE))</f>
        <v/>
      </c>
      <c r="F194" s="229"/>
      <c r="G194" s="226"/>
      <c r="H194" s="371"/>
      <c r="I194" s="174"/>
      <c r="J194" s="175"/>
      <c r="K194" s="175"/>
      <c r="L194" s="318"/>
      <c r="M194" s="319"/>
      <c r="N194" s="320"/>
      <c r="O194" s="325"/>
      <c r="P194" s="323" t="str">
        <f>IF(Acompanhamento4[[#This Row],[ID]]="","",VLOOKUP(Acompanhamento4[[#This Row],[ID]],Plano[],14,FALSE))</f>
        <v/>
      </c>
      <c r="Q194" s="323" t="str">
        <f>IF(Acompanhamento4[[#This Row],[ID]]="","",VLOOKUP(Acompanhamento4[[#This Row],[ID]],Plano[],15,FALSE))</f>
        <v/>
      </c>
      <c r="R194" s="323" t="str">
        <f>IF(Acompanhamento4[[#This Row],[ID]]="","",VLOOKUP(Acompanhamento4[[#This Row],[ID]],Plano[],16,FALSE))</f>
        <v/>
      </c>
      <c r="S194" s="323" t="str">
        <f>IF(Acompanhamento4[[#This Row],[ID]]="","",VLOOKUP(Acompanhamento4[[#This Row],[ID]],Plano[],17,FALSE))</f>
        <v/>
      </c>
      <c r="T194" s="324" t="str">
        <f>IF(Acompanhamento4[[#This Row],[ID]]="","",VLOOKUP(Acompanhamento4[[#This Row],[ID]],Plano[],18,FALSE))</f>
        <v/>
      </c>
      <c r="U194" s="176"/>
      <c r="V194" s="149"/>
      <c r="W194" s="314"/>
      <c r="X19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envio]])-TODAY(),Q194-TODAY()),
"finalizada"))</f>
        <v/>
      </c>
      <c r="Y19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envio]])-TODAY(),S194-TODAY()),
"finalizada"))</f>
        <v/>
      </c>
      <c r="Z194" s="289" t="str">
        <f ca="1">IF(Acompanhamento4[[#This Row],[ID]]="","",IF(OR(Acompanhamento4[[#This Row],[Situação]]="prevista",Acompanhamento4[[#This Row],[Situação]]="em andamento"),
IF(Acompanhamento4[[#This Row],[Nova data limite para contratação]]&lt;&gt;"",VALUE(Acompanhamento4[[#This Row],[Nova data limite para contratação]])-TODAY(),T194-TODAY()),
"finalizada"))</f>
        <v/>
      </c>
      <c r="AA19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4" s="286" t="str" cm="1">
        <f t="array" aca="1" ref="AB19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4" s="148"/>
    </row>
    <row r="195" spans="1:29" s="151" customFormat="1" ht="15" hidden="1">
      <c r="A195" s="146">
        <v>189</v>
      </c>
      <c r="B195" s="370" t="str">
        <f>IF('PCA Licitação, Dispensa e Inex.'!B194="","",'PCA Licitação, Dispensa e Inex.'!B194)</f>
        <v/>
      </c>
      <c r="C195" s="148" t="str">
        <f>IF(Acompanhamento4[[#This Row],[ID]]="","",VLOOKUP(Acompanhamento4[[#This Row],[ID]],Plano[],2,FALSE))</f>
        <v/>
      </c>
      <c r="D195" s="148" t="str">
        <f>IF(Acompanhamento4[[#This Row],[ID]]="","",VLOOKUP(Acompanhamento4[[#This Row],[ID]],Plano[],3,FALSE))</f>
        <v/>
      </c>
      <c r="E195" s="148" t="str">
        <f>IF(Acompanhamento4[[#This Row],[ID]]="","",VLOOKUP(Acompanhamento4[[#This Row],[ID]],Plano[],7,FALSE))</f>
        <v/>
      </c>
      <c r="F195" s="229"/>
      <c r="G195" s="226"/>
      <c r="H195" s="371"/>
      <c r="I195" s="174"/>
      <c r="J195" s="175"/>
      <c r="K195" s="175"/>
      <c r="L195" s="318"/>
      <c r="M195" s="319"/>
      <c r="N195" s="320"/>
      <c r="O195" s="325"/>
      <c r="P195" s="323" t="str">
        <f>IF(Acompanhamento4[[#This Row],[ID]]="","",VLOOKUP(Acompanhamento4[[#This Row],[ID]],Plano[],14,FALSE))</f>
        <v/>
      </c>
      <c r="Q195" s="323" t="str">
        <f>IF(Acompanhamento4[[#This Row],[ID]]="","",VLOOKUP(Acompanhamento4[[#This Row],[ID]],Plano[],15,FALSE))</f>
        <v/>
      </c>
      <c r="R195" s="323" t="str">
        <f>IF(Acompanhamento4[[#This Row],[ID]]="","",VLOOKUP(Acompanhamento4[[#This Row],[ID]],Plano[],16,FALSE))</f>
        <v/>
      </c>
      <c r="S195" s="323" t="str">
        <f>IF(Acompanhamento4[[#This Row],[ID]]="","",VLOOKUP(Acompanhamento4[[#This Row],[ID]],Plano[],17,FALSE))</f>
        <v/>
      </c>
      <c r="T195" s="324" t="str">
        <f>IF(Acompanhamento4[[#This Row],[ID]]="","",VLOOKUP(Acompanhamento4[[#This Row],[ID]],Plano[],18,FALSE))</f>
        <v/>
      </c>
      <c r="U195" s="176"/>
      <c r="V195" s="149"/>
      <c r="W195" s="314"/>
      <c r="X19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envio]])-TODAY(),Q195-TODAY()),
"finalizada"))</f>
        <v/>
      </c>
      <c r="Y19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envio]])-TODAY(),S195-TODAY()),
"finalizada"))</f>
        <v/>
      </c>
      <c r="Z195" s="289" t="str">
        <f ca="1">IF(Acompanhamento4[[#This Row],[ID]]="","",IF(OR(Acompanhamento4[[#This Row],[Situação]]="prevista",Acompanhamento4[[#This Row],[Situação]]="em andamento"),
IF(Acompanhamento4[[#This Row],[Nova data limite para contratação]]&lt;&gt;"",VALUE(Acompanhamento4[[#This Row],[Nova data limite para contratação]])-TODAY(),T195-TODAY()),
"finalizada"))</f>
        <v/>
      </c>
      <c r="AA19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5" s="286" t="str" cm="1">
        <f t="array" aca="1" ref="AB19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5" s="148"/>
    </row>
    <row r="196" spans="1:29" s="151" customFormat="1" ht="15" hidden="1">
      <c r="A196" s="150">
        <v>190</v>
      </c>
      <c r="B196" s="370" t="str">
        <f>IF('PCA Licitação, Dispensa e Inex.'!B195="","",'PCA Licitação, Dispensa e Inex.'!B195)</f>
        <v/>
      </c>
      <c r="C196" s="148" t="str">
        <f>IF(Acompanhamento4[[#This Row],[ID]]="","",VLOOKUP(Acompanhamento4[[#This Row],[ID]],Plano[],2,FALSE))</f>
        <v/>
      </c>
      <c r="D196" s="148" t="str">
        <f>IF(Acompanhamento4[[#This Row],[ID]]="","",VLOOKUP(Acompanhamento4[[#This Row],[ID]],Plano[],3,FALSE))</f>
        <v/>
      </c>
      <c r="E196" s="148" t="str">
        <f>IF(Acompanhamento4[[#This Row],[ID]]="","",VLOOKUP(Acompanhamento4[[#This Row],[ID]],Plano[],7,FALSE))</f>
        <v/>
      </c>
      <c r="F196" s="229"/>
      <c r="G196" s="226"/>
      <c r="H196" s="371"/>
      <c r="I196" s="174"/>
      <c r="J196" s="175"/>
      <c r="K196" s="175"/>
      <c r="L196" s="318"/>
      <c r="M196" s="319"/>
      <c r="N196" s="320"/>
      <c r="O196" s="325"/>
      <c r="P196" s="323" t="str">
        <f>IF(Acompanhamento4[[#This Row],[ID]]="","",VLOOKUP(Acompanhamento4[[#This Row],[ID]],Plano[],14,FALSE))</f>
        <v/>
      </c>
      <c r="Q196" s="323" t="str">
        <f>IF(Acompanhamento4[[#This Row],[ID]]="","",VLOOKUP(Acompanhamento4[[#This Row],[ID]],Plano[],15,FALSE))</f>
        <v/>
      </c>
      <c r="R196" s="323" t="str">
        <f>IF(Acompanhamento4[[#This Row],[ID]]="","",VLOOKUP(Acompanhamento4[[#This Row],[ID]],Plano[],16,FALSE))</f>
        <v/>
      </c>
      <c r="S196" s="323" t="str">
        <f>IF(Acompanhamento4[[#This Row],[ID]]="","",VLOOKUP(Acompanhamento4[[#This Row],[ID]],Plano[],17,FALSE))</f>
        <v/>
      </c>
      <c r="T196" s="324" t="str">
        <f>IF(Acompanhamento4[[#This Row],[ID]]="","",VLOOKUP(Acompanhamento4[[#This Row],[ID]],Plano[],18,FALSE))</f>
        <v/>
      </c>
      <c r="U196" s="176"/>
      <c r="V196" s="149"/>
      <c r="W196" s="314"/>
      <c r="X19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envio]])-TODAY(),Q196-TODAY()),
"finalizada"))</f>
        <v/>
      </c>
      <c r="Y19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envio]])-TODAY(),S196-TODAY()),
"finalizada"))</f>
        <v/>
      </c>
      <c r="Z196" s="289" t="str">
        <f ca="1">IF(Acompanhamento4[[#This Row],[ID]]="","",IF(OR(Acompanhamento4[[#This Row],[Situação]]="prevista",Acompanhamento4[[#This Row],[Situação]]="em andamento"),
IF(Acompanhamento4[[#This Row],[Nova data limite para contratação]]&lt;&gt;"",VALUE(Acompanhamento4[[#This Row],[Nova data limite para contratação]])-TODAY(),T196-TODAY()),
"finalizada"))</f>
        <v/>
      </c>
      <c r="AA19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6" s="286" t="str" cm="1">
        <f t="array" aca="1" ref="AB19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6" s="148"/>
    </row>
    <row r="197" spans="1:29" s="151" customFormat="1" ht="15" hidden="1">
      <c r="A197" s="146">
        <v>191</v>
      </c>
      <c r="B197" s="370" t="str">
        <f>IF('PCA Licitação, Dispensa e Inex.'!B196="","",'PCA Licitação, Dispensa e Inex.'!B196)</f>
        <v/>
      </c>
      <c r="C197" s="148" t="str">
        <f>IF(Acompanhamento4[[#This Row],[ID]]="","",VLOOKUP(Acompanhamento4[[#This Row],[ID]],Plano[],2,FALSE))</f>
        <v/>
      </c>
      <c r="D197" s="148" t="str">
        <f>IF(Acompanhamento4[[#This Row],[ID]]="","",VLOOKUP(Acompanhamento4[[#This Row],[ID]],Plano[],3,FALSE))</f>
        <v/>
      </c>
      <c r="E197" s="148" t="str">
        <f>IF(Acompanhamento4[[#This Row],[ID]]="","",VLOOKUP(Acompanhamento4[[#This Row],[ID]],Plano[],7,FALSE))</f>
        <v/>
      </c>
      <c r="F197" s="229"/>
      <c r="G197" s="226"/>
      <c r="H197" s="371"/>
      <c r="I197" s="174"/>
      <c r="J197" s="175"/>
      <c r="K197" s="175"/>
      <c r="L197" s="318"/>
      <c r="M197" s="319"/>
      <c r="N197" s="320"/>
      <c r="O197" s="325"/>
      <c r="P197" s="323" t="str">
        <f>IF(Acompanhamento4[[#This Row],[ID]]="","",VLOOKUP(Acompanhamento4[[#This Row],[ID]],Plano[],14,FALSE))</f>
        <v/>
      </c>
      <c r="Q197" s="323" t="str">
        <f>IF(Acompanhamento4[[#This Row],[ID]]="","",VLOOKUP(Acompanhamento4[[#This Row],[ID]],Plano[],15,FALSE))</f>
        <v/>
      </c>
      <c r="R197" s="323" t="str">
        <f>IF(Acompanhamento4[[#This Row],[ID]]="","",VLOOKUP(Acompanhamento4[[#This Row],[ID]],Plano[],16,FALSE))</f>
        <v/>
      </c>
      <c r="S197" s="323" t="str">
        <f>IF(Acompanhamento4[[#This Row],[ID]]="","",VLOOKUP(Acompanhamento4[[#This Row],[ID]],Plano[],17,FALSE))</f>
        <v/>
      </c>
      <c r="T197" s="324" t="str">
        <f>IF(Acompanhamento4[[#This Row],[ID]]="","",VLOOKUP(Acompanhamento4[[#This Row],[ID]],Plano[],18,FALSE))</f>
        <v/>
      </c>
      <c r="U197" s="176"/>
      <c r="V197" s="149"/>
      <c r="W197" s="314"/>
      <c r="X19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envio]])-TODAY(),Q197-TODAY()),
"finalizada"))</f>
        <v/>
      </c>
      <c r="Y19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envio]])-TODAY(),S197-TODAY()),
"finalizada"))</f>
        <v/>
      </c>
      <c r="Z197" s="289" t="str">
        <f ca="1">IF(Acompanhamento4[[#This Row],[ID]]="","",IF(OR(Acompanhamento4[[#This Row],[Situação]]="prevista",Acompanhamento4[[#This Row],[Situação]]="em andamento"),
IF(Acompanhamento4[[#This Row],[Nova data limite para contratação]]&lt;&gt;"",VALUE(Acompanhamento4[[#This Row],[Nova data limite para contratação]])-TODAY(),T197-TODAY()),
"finalizada"))</f>
        <v/>
      </c>
      <c r="AA19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7" s="286" t="str" cm="1">
        <f t="array" aca="1" ref="AB19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7" s="148"/>
    </row>
    <row r="198" spans="1:29" s="151" customFormat="1" ht="15" hidden="1">
      <c r="A198" s="150">
        <v>192</v>
      </c>
      <c r="B198" s="370" t="str">
        <f>IF('PCA Licitação, Dispensa e Inex.'!B197="","",'PCA Licitação, Dispensa e Inex.'!B197)</f>
        <v/>
      </c>
      <c r="C198" s="148" t="str">
        <f>IF(Acompanhamento4[[#This Row],[ID]]="","",VLOOKUP(Acompanhamento4[[#This Row],[ID]],Plano[],2,FALSE))</f>
        <v/>
      </c>
      <c r="D198" s="148" t="str">
        <f>IF(Acompanhamento4[[#This Row],[ID]]="","",VLOOKUP(Acompanhamento4[[#This Row],[ID]],Plano[],3,FALSE))</f>
        <v/>
      </c>
      <c r="E198" s="148" t="str">
        <f>IF(Acompanhamento4[[#This Row],[ID]]="","",VLOOKUP(Acompanhamento4[[#This Row],[ID]],Plano[],7,FALSE))</f>
        <v/>
      </c>
      <c r="F198" s="229"/>
      <c r="G198" s="226"/>
      <c r="H198" s="371"/>
      <c r="I198" s="174"/>
      <c r="J198" s="175"/>
      <c r="K198" s="175"/>
      <c r="L198" s="318"/>
      <c r="M198" s="319"/>
      <c r="N198" s="320"/>
      <c r="O198" s="325"/>
      <c r="P198" s="323" t="str">
        <f>IF(Acompanhamento4[[#This Row],[ID]]="","",VLOOKUP(Acompanhamento4[[#This Row],[ID]],Plano[],14,FALSE))</f>
        <v/>
      </c>
      <c r="Q198" s="323" t="str">
        <f>IF(Acompanhamento4[[#This Row],[ID]]="","",VLOOKUP(Acompanhamento4[[#This Row],[ID]],Plano[],15,FALSE))</f>
        <v/>
      </c>
      <c r="R198" s="323" t="str">
        <f>IF(Acompanhamento4[[#This Row],[ID]]="","",VLOOKUP(Acompanhamento4[[#This Row],[ID]],Plano[],16,FALSE))</f>
        <v/>
      </c>
      <c r="S198" s="323" t="str">
        <f>IF(Acompanhamento4[[#This Row],[ID]]="","",VLOOKUP(Acompanhamento4[[#This Row],[ID]],Plano[],17,FALSE))</f>
        <v/>
      </c>
      <c r="T198" s="324" t="str">
        <f>IF(Acompanhamento4[[#This Row],[ID]]="","",VLOOKUP(Acompanhamento4[[#This Row],[ID]],Plano[],18,FALSE))</f>
        <v/>
      </c>
      <c r="U198" s="176"/>
      <c r="V198" s="149"/>
      <c r="W198" s="314"/>
      <c r="X19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envio]])-TODAY(),Q198-TODAY()),
"finalizada"))</f>
        <v/>
      </c>
      <c r="Y19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envio]])-TODAY(),S198-TODAY()),
"finalizada"))</f>
        <v/>
      </c>
      <c r="Z198" s="289" t="str">
        <f ca="1">IF(Acompanhamento4[[#This Row],[ID]]="","",IF(OR(Acompanhamento4[[#This Row],[Situação]]="prevista",Acompanhamento4[[#This Row],[Situação]]="em andamento"),
IF(Acompanhamento4[[#This Row],[Nova data limite para contratação]]&lt;&gt;"",VALUE(Acompanhamento4[[#This Row],[Nova data limite para contratação]])-TODAY(),T198-TODAY()),
"finalizada"))</f>
        <v/>
      </c>
      <c r="AA19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8" s="286" t="str" cm="1">
        <f t="array" aca="1" ref="AB19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8" s="148"/>
    </row>
    <row r="199" spans="1:29" s="151" customFormat="1" ht="15" hidden="1">
      <c r="A199" s="146">
        <v>193</v>
      </c>
      <c r="B199" s="370" t="str">
        <f>IF('PCA Licitação, Dispensa e Inex.'!B198="","",'PCA Licitação, Dispensa e Inex.'!B198)</f>
        <v/>
      </c>
      <c r="C199" s="148" t="str">
        <f>IF(Acompanhamento4[[#This Row],[ID]]="","",VLOOKUP(Acompanhamento4[[#This Row],[ID]],Plano[],2,FALSE))</f>
        <v/>
      </c>
      <c r="D199" s="148" t="str">
        <f>IF(Acompanhamento4[[#This Row],[ID]]="","",VLOOKUP(Acompanhamento4[[#This Row],[ID]],Plano[],3,FALSE))</f>
        <v/>
      </c>
      <c r="E199" s="148" t="str">
        <f>IF(Acompanhamento4[[#This Row],[ID]]="","",VLOOKUP(Acompanhamento4[[#This Row],[ID]],Plano[],7,FALSE))</f>
        <v/>
      </c>
      <c r="F199" s="229"/>
      <c r="G199" s="226"/>
      <c r="H199" s="371"/>
      <c r="I199" s="174"/>
      <c r="J199" s="175"/>
      <c r="K199" s="175"/>
      <c r="L199" s="318"/>
      <c r="M199" s="319"/>
      <c r="N199" s="320"/>
      <c r="O199" s="325"/>
      <c r="P199" s="323" t="str">
        <f>IF(Acompanhamento4[[#This Row],[ID]]="","",VLOOKUP(Acompanhamento4[[#This Row],[ID]],Plano[],14,FALSE))</f>
        <v/>
      </c>
      <c r="Q199" s="323" t="str">
        <f>IF(Acompanhamento4[[#This Row],[ID]]="","",VLOOKUP(Acompanhamento4[[#This Row],[ID]],Plano[],15,FALSE))</f>
        <v/>
      </c>
      <c r="R199" s="323" t="str">
        <f>IF(Acompanhamento4[[#This Row],[ID]]="","",VLOOKUP(Acompanhamento4[[#This Row],[ID]],Plano[],16,FALSE))</f>
        <v/>
      </c>
      <c r="S199" s="323" t="str">
        <f>IF(Acompanhamento4[[#This Row],[ID]]="","",VLOOKUP(Acompanhamento4[[#This Row],[ID]],Plano[],17,FALSE))</f>
        <v/>
      </c>
      <c r="T199" s="324" t="str">
        <f>IF(Acompanhamento4[[#This Row],[ID]]="","",VLOOKUP(Acompanhamento4[[#This Row],[ID]],Plano[],18,FALSE))</f>
        <v/>
      </c>
      <c r="U199" s="176"/>
      <c r="V199" s="149"/>
      <c r="W199" s="314"/>
      <c r="X19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envio]])-TODAY(),Q199-TODAY()),
"finalizada"))</f>
        <v/>
      </c>
      <c r="Y19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envio]])-TODAY(),S199-TODAY()),
"finalizada"))</f>
        <v/>
      </c>
      <c r="Z199" s="289" t="str">
        <f ca="1">IF(Acompanhamento4[[#This Row],[ID]]="","",IF(OR(Acompanhamento4[[#This Row],[Situação]]="prevista",Acompanhamento4[[#This Row],[Situação]]="em andamento"),
IF(Acompanhamento4[[#This Row],[Nova data limite para contratação]]&lt;&gt;"",VALUE(Acompanhamento4[[#This Row],[Nova data limite para contratação]])-TODAY(),T199-TODAY()),
"finalizada"))</f>
        <v/>
      </c>
      <c r="AA19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199" s="286" t="str" cm="1">
        <f t="array" aca="1" ref="AB19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199" s="148"/>
    </row>
    <row r="200" spans="1:29" s="151" customFormat="1" ht="15" hidden="1">
      <c r="A200" s="150">
        <v>194</v>
      </c>
      <c r="B200" s="370" t="str">
        <f>IF('PCA Licitação, Dispensa e Inex.'!B199="","",'PCA Licitação, Dispensa e Inex.'!B199)</f>
        <v/>
      </c>
      <c r="C200" s="148" t="str">
        <f>IF(Acompanhamento4[[#This Row],[ID]]="","",VLOOKUP(Acompanhamento4[[#This Row],[ID]],Plano[],2,FALSE))</f>
        <v/>
      </c>
      <c r="D200" s="148" t="str">
        <f>IF(Acompanhamento4[[#This Row],[ID]]="","",VLOOKUP(Acompanhamento4[[#This Row],[ID]],Plano[],3,FALSE))</f>
        <v/>
      </c>
      <c r="E200" s="148" t="str">
        <f>IF(Acompanhamento4[[#This Row],[ID]]="","",VLOOKUP(Acompanhamento4[[#This Row],[ID]],Plano[],7,FALSE))</f>
        <v/>
      </c>
      <c r="F200" s="229"/>
      <c r="G200" s="226"/>
      <c r="H200" s="371"/>
      <c r="I200" s="174"/>
      <c r="J200" s="175"/>
      <c r="K200" s="175"/>
      <c r="L200" s="318"/>
      <c r="M200" s="319"/>
      <c r="N200" s="320"/>
      <c r="O200" s="325"/>
      <c r="P200" s="323" t="str">
        <f>IF(Acompanhamento4[[#This Row],[ID]]="","",VLOOKUP(Acompanhamento4[[#This Row],[ID]],Plano[],14,FALSE))</f>
        <v/>
      </c>
      <c r="Q200" s="323" t="str">
        <f>IF(Acompanhamento4[[#This Row],[ID]]="","",VLOOKUP(Acompanhamento4[[#This Row],[ID]],Plano[],15,FALSE))</f>
        <v/>
      </c>
      <c r="R200" s="323" t="str">
        <f>IF(Acompanhamento4[[#This Row],[ID]]="","",VLOOKUP(Acompanhamento4[[#This Row],[ID]],Plano[],16,FALSE))</f>
        <v/>
      </c>
      <c r="S200" s="323" t="str">
        <f>IF(Acompanhamento4[[#This Row],[ID]]="","",VLOOKUP(Acompanhamento4[[#This Row],[ID]],Plano[],17,FALSE))</f>
        <v/>
      </c>
      <c r="T200" s="324" t="str">
        <f>IF(Acompanhamento4[[#This Row],[ID]]="","",VLOOKUP(Acompanhamento4[[#This Row],[ID]],Plano[],18,FALSE))</f>
        <v/>
      </c>
      <c r="U200" s="176"/>
      <c r="V200" s="149"/>
      <c r="W200" s="314"/>
      <c r="X20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envio]])-TODAY(),Q200-TODAY()),
"finalizada"))</f>
        <v/>
      </c>
      <c r="Y20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envio]])-TODAY(),S200-TODAY()),
"finalizada"))</f>
        <v/>
      </c>
      <c r="Z200" s="289" t="str">
        <f ca="1">IF(Acompanhamento4[[#This Row],[ID]]="","",IF(OR(Acompanhamento4[[#This Row],[Situação]]="prevista",Acompanhamento4[[#This Row],[Situação]]="em andamento"),
IF(Acompanhamento4[[#This Row],[Nova data limite para contratação]]&lt;&gt;"",VALUE(Acompanhamento4[[#This Row],[Nova data limite para contratação]])-TODAY(),T200-TODAY()),
"finalizada"))</f>
        <v/>
      </c>
      <c r="AA20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0" s="286" t="str" cm="1">
        <f t="array" aca="1" ref="AB20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0" s="148"/>
    </row>
    <row r="201" spans="1:29" s="151" customFormat="1" ht="15" hidden="1">
      <c r="A201" s="146">
        <v>195</v>
      </c>
      <c r="B201" s="370" t="str">
        <f>IF('PCA Licitação, Dispensa e Inex.'!B200="","",'PCA Licitação, Dispensa e Inex.'!B200)</f>
        <v/>
      </c>
      <c r="C201" s="148" t="str">
        <f>IF(Acompanhamento4[[#This Row],[ID]]="","",VLOOKUP(Acompanhamento4[[#This Row],[ID]],Plano[],2,FALSE))</f>
        <v/>
      </c>
      <c r="D201" s="148" t="str">
        <f>IF(Acompanhamento4[[#This Row],[ID]]="","",VLOOKUP(Acompanhamento4[[#This Row],[ID]],Plano[],3,FALSE))</f>
        <v/>
      </c>
      <c r="E201" s="148" t="str">
        <f>IF(Acompanhamento4[[#This Row],[ID]]="","",VLOOKUP(Acompanhamento4[[#This Row],[ID]],Plano[],7,FALSE))</f>
        <v/>
      </c>
      <c r="F201" s="229"/>
      <c r="G201" s="226"/>
      <c r="H201" s="371"/>
      <c r="I201" s="174"/>
      <c r="J201" s="175"/>
      <c r="K201" s="175"/>
      <c r="L201" s="318"/>
      <c r="M201" s="319"/>
      <c r="N201" s="320"/>
      <c r="O201" s="325"/>
      <c r="P201" s="323" t="str">
        <f>IF(Acompanhamento4[[#This Row],[ID]]="","",VLOOKUP(Acompanhamento4[[#This Row],[ID]],Plano[],14,FALSE))</f>
        <v/>
      </c>
      <c r="Q201" s="323" t="str">
        <f>IF(Acompanhamento4[[#This Row],[ID]]="","",VLOOKUP(Acompanhamento4[[#This Row],[ID]],Plano[],15,FALSE))</f>
        <v/>
      </c>
      <c r="R201" s="323" t="str">
        <f>IF(Acompanhamento4[[#This Row],[ID]]="","",VLOOKUP(Acompanhamento4[[#This Row],[ID]],Plano[],16,FALSE))</f>
        <v/>
      </c>
      <c r="S201" s="323" t="str">
        <f>IF(Acompanhamento4[[#This Row],[ID]]="","",VLOOKUP(Acompanhamento4[[#This Row],[ID]],Plano[],17,FALSE))</f>
        <v/>
      </c>
      <c r="T201" s="324" t="str">
        <f>IF(Acompanhamento4[[#This Row],[ID]]="","",VLOOKUP(Acompanhamento4[[#This Row],[ID]],Plano[],18,FALSE))</f>
        <v/>
      </c>
      <c r="U201" s="176"/>
      <c r="V201" s="149"/>
      <c r="W201" s="314"/>
      <c r="X20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envio]])-TODAY(),Q201-TODAY()),
"finalizada"))</f>
        <v/>
      </c>
      <c r="Y20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envio]])-TODAY(),S201-TODAY()),
"finalizada"))</f>
        <v/>
      </c>
      <c r="Z201" s="289" t="str">
        <f ca="1">IF(Acompanhamento4[[#This Row],[ID]]="","",IF(OR(Acompanhamento4[[#This Row],[Situação]]="prevista",Acompanhamento4[[#This Row],[Situação]]="em andamento"),
IF(Acompanhamento4[[#This Row],[Nova data limite para contratação]]&lt;&gt;"",VALUE(Acompanhamento4[[#This Row],[Nova data limite para contratação]])-TODAY(),T201-TODAY()),
"finalizada"))</f>
        <v/>
      </c>
      <c r="AA20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1" s="286" t="str" cm="1">
        <f t="array" aca="1" ref="AB20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1" s="148"/>
    </row>
    <row r="202" spans="1:29" s="151" customFormat="1" ht="15" hidden="1">
      <c r="A202" s="150">
        <v>196</v>
      </c>
      <c r="B202" s="370" t="str">
        <f>IF('PCA Licitação, Dispensa e Inex.'!B201="","",'PCA Licitação, Dispensa e Inex.'!B201)</f>
        <v/>
      </c>
      <c r="C202" s="148" t="str">
        <f>IF(Acompanhamento4[[#This Row],[ID]]="","",VLOOKUP(Acompanhamento4[[#This Row],[ID]],Plano[],2,FALSE))</f>
        <v/>
      </c>
      <c r="D202" s="148" t="str">
        <f>IF(Acompanhamento4[[#This Row],[ID]]="","",VLOOKUP(Acompanhamento4[[#This Row],[ID]],Plano[],3,FALSE))</f>
        <v/>
      </c>
      <c r="E202" s="148" t="str">
        <f>IF(Acompanhamento4[[#This Row],[ID]]="","",VLOOKUP(Acompanhamento4[[#This Row],[ID]],Plano[],7,FALSE))</f>
        <v/>
      </c>
      <c r="F202" s="229"/>
      <c r="G202" s="226"/>
      <c r="H202" s="371"/>
      <c r="I202" s="174"/>
      <c r="J202" s="175"/>
      <c r="K202" s="175"/>
      <c r="L202" s="318"/>
      <c r="M202" s="319"/>
      <c r="N202" s="320"/>
      <c r="O202" s="325"/>
      <c r="P202" s="323" t="str">
        <f>IF(Acompanhamento4[[#This Row],[ID]]="","",VLOOKUP(Acompanhamento4[[#This Row],[ID]],Plano[],14,FALSE))</f>
        <v/>
      </c>
      <c r="Q202" s="323" t="str">
        <f>IF(Acompanhamento4[[#This Row],[ID]]="","",VLOOKUP(Acompanhamento4[[#This Row],[ID]],Plano[],15,FALSE))</f>
        <v/>
      </c>
      <c r="R202" s="323" t="str">
        <f>IF(Acompanhamento4[[#This Row],[ID]]="","",VLOOKUP(Acompanhamento4[[#This Row],[ID]],Plano[],16,FALSE))</f>
        <v/>
      </c>
      <c r="S202" s="323" t="str">
        <f>IF(Acompanhamento4[[#This Row],[ID]]="","",VLOOKUP(Acompanhamento4[[#This Row],[ID]],Plano[],17,FALSE))</f>
        <v/>
      </c>
      <c r="T202" s="324" t="str">
        <f>IF(Acompanhamento4[[#This Row],[ID]]="","",VLOOKUP(Acompanhamento4[[#This Row],[ID]],Plano[],18,FALSE))</f>
        <v/>
      </c>
      <c r="U202" s="176"/>
      <c r="V202" s="149"/>
      <c r="W202" s="314"/>
      <c r="X20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envio]])-TODAY(),Q202-TODAY()),
"finalizada"))</f>
        <v/>
      </c>
      <c r="Y20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envio]])-TODAY(),S202-TODAY()),
"finalizada"))</f>
        <v/>
      </c>
      <c r="Z202" s="289" t="str">
        <f ca="1">IF(Acompanhamento4[[#This Row],[ID]]="","",IF(OR(Acompanhamento4[[#This Row],[Situação]]="prevista",Acompanhamento4[[#This Row],[Situação]]="em andamento"),
IF(Acompanhamento4[[#This Row],[Nova data limite para contratação]]&lt;&gt;"",VALUE(Acompanhamento4[[#This Row],[Nova data limite para contratação]])-TODAY(),T202-TODAY()),
"finalizada"))</f>
        <v/>
      </c>
      <c r="AA20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2" s="286" t="str" cm="1">
        <f t="array" aca="1" ref="AB20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2" s="148"/>
    </row>
    <row r="203" spans="1:29" s="151" customFormat="1" ht="15" hidden="1">
      <c r="A203" s="146">
        <v>197</v>
      </c>
      <c r="B203" s="370" t="str">
        <f>IF('PCA Licitação, Dispensa e Inex.'!B202="","",'PCA Licitação, Dispensa e Inex.'!B202)</f>
        <v/>
      </c>
      <c r="C203" s="148" t="str">
        <f>IF(Acompanhamento4[[#This Row],[ID]]="","",VLOOKUP(Acompanhamento4[[#This Row],[ID]],Plano[],2,FALSE))</f>
        <v/>
      </c>
      <c r="D203" s="148" t="str">
        <f>IF(Acompanhamento4[[#This Row],[ID]]="","",VLOOKUP(Acompanhamento4[[#This Row],[ID]],Plano[],3,FALSE))</f>
        <v/>
      </c>
      <c r="E203" s="148" t="str">
        <f>IF(Acompanhamento4[[#This Row],[ID]]="","",VLOOKUP(Acompanhamento4[[#This Row],[ID]],Plano[],7,FALSE))</f>
        <v/>
      </c>
      <c r="F203" s="229"/>
      <c r="G203" s="226"/>
      <c r="H203" s="371"/>
      <c r="I203" s="174"/>
      <c r="J203" s="175"/>
      <c r="K203" s="175"/>
      <c r="L203" s="318"/>
      <c r="M203" s="319"/>
      <c r="N203" s="320"/>
      <c r="O203" s="325"/>
      <c r="P203" s="323" t="str">
        <f>IF(Acompanhamento4[[#This Row],[ID]]="","",VLOOKUP(Acompanhamento4[[#This Row],[ID]],Plano[],14,FALSE))</f>
        <v/>
      </c>
      <c r="Q203" s="323" t="str">
        <f>IF(Acompanhamento4[[#This Row],[ID]]="","",VLOOKUP(Acompanhamento4[[#This Row],[ID]],Plano[],15,FALSE))</f>
        <v/>
      </c>
      <c r="R203" s="323" t="str">
        <f>IF(Acompanhamento4[[#This Row],[ID]]="","",VLOOKUP(Acompanhamento4[[#This Row],[ID]],Plano[],16,FALSE))</f>
        <v/>
      </c>
      <c r="S203" s="323" t="str">
        <f>IF(Acompanhamento4[[#This Row],[ID]]="","",VLOOKUP(Acompanhamento4[[#This Row],[ID]],Plano[],17,FALSE))</f>
        <v/>
      </c>
      <c r="T203" s="324" t="str">
        <f>IF(Acompanhamento4[[#This Row],[ID]]="","",VLOOKUP(Acompanhamento4[[#This Row],[ID]],Plano[],18,FALSE))</f>
        <v/>
      </c>
      <c r="U203" s="176"/>
      <c r="V203" s="149"/>
      <c r="W203" s="314"/>
      <c r="X20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envio]])-TODAY(),Q203-TODAY()),
"finalizada"))</f>
        <v/>
      </c>
      <c r="Y20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envio]])-TODAY(),S203-TODAY()),
"finalizada"))</f>
        <v/>
      </c>
      <c r="Z203" s="289" t="str">
        <f ca="1">IF(Acompanhamento4[[#This Row],[ID]]="","",IF(OR(Acompanhamento4[[#This Row],[Situação]]="prevista",Acompanhamento4[[#This Row],[Situação]]="em andamento"),
IF(Acompanhamento4[[#This Row],[Nova data limite para contratação]]&lt;&gt;"",VALUE(Acompanhamento4[[#This Row],[Nova data limite para contratação]])-TODAY(),T203-TODAY()),
"finalizada"))</f>
        <v/>
      </c>
      <c r="AA20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3" s="286" t="str" cm="1">
        <f t="array" aca="1" ref="AB20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3" s="148"/>
    </row>
    <row r="204" spans="1:29" s="151" customFormat="1" ht="15" hidden="1">
      <c r="A204" s="150">
        <v>198</v>
      </c>
      <c r="B204" s="370" t="str">
        <f>IF('PCA Licitação, Dispensa e Inex.'!B203="","",'PCA Licitação, Dispensa e Inex.'!B203)</f>
        <v/>
      </c>
      <c r="C204" s="148" t="str">
        <f>IF(Acompanhamento4[[#This Row],[ID]]="","",VLOOKUP(Acompanhamento4[[#This Row],[ID]],Plano[],2,FALSE))</f>
        <v/>
      </c>
      <c r="D204" s="148" t="str">
        <f>IF(Acompanhamento4[[#This Row],[ID]]="","",VLOOKUP(Acompanhamento4[[#This Row],[ID]],Plano[],3,FALSE))</f>
        <v/>
      </c>
      <c r="E204" s="148" t="str">
        <f>IF(Acompanhamento4[[#This Row],[ID]]="","",VLOOKUP(Acompanhamento4[[#This Row],[ID]],Plano[],7,FALSE))</f>
        <v/>
      </c>
      <c r="F204" s="229"/>
      <c r="G204" s="226"/>
      <c r="H204" s="371"/>
      <c r="I204" s="174"/>
      <c r="J204" s="175"/>
      <c r="K204" s="175"/>
      <c r="L204" s="318"/>
      <c r="M204" s="319"/>
      <c r="N204" s="320"/>
      <c r="O204" s="325"/>
      <c r="P204" s="323" t="str">
        <f>IF(Acompanhamento4[[#This Row],[ID]]="","",VLOOKUP(Acompanhamento4[[#This Row],[ID]],Plano[],14,FALSE))</f>
        <v/>
      </c>
      <c r="Q204" s="323" t="str">
        <f>IF(Acompanhamento4[[#This Row],[ID]]="","",VLOOKUP(Acompanhamento4[[#This Row],[ID]],Plano[],15,FALSE))</f>
        <v/>
      </c>
      <c r="R204" s="323" t="str">
        <f>IF(Acompanhamento4[[#This Row],[ID]]="","",VLOOKUP(Acompanhamento4[[#This Row],[ID]],Plano[],16,FALSE))</f>
        <v/>
      </c>
      <c r="S204" s="323" t="str">
        <f>IF(Acompanhamento4[[#This Row],[ID]]="","",VLOOKUP(Acompanhamento4[[#This Row],[ID]],Plano[],17,FALSE))</f>
        <v/>
      </c>
      <c r="T204" s="324" t="str">
        <f>IF(Acompanhamento4[[#This Row],[ID]]="","",VLOOKUP(Acompanhamento4[[#This Row],[ID]],Plano[],18,FALSE))</f>
        <v/>
      </c>
      <c r="U204" s="176"/>
      <c r="V204" s="149"/>
      <c r="W204" s="314"/>
      <c r="X20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envio]])-TODAY(),Q204-TODAY()),
"finalizada"))</f>
        <v/>
      </c>
      <c r="Y20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envio]])-TODAY(),S204-TODAY()),
"finalizada"))</f>
        <v/>
      </c>
      <c r="Z204" s="289" t="str">
        <f ca="1">IF(Acompanhamento4[[#This Row],[ID]]="","",IF(OR(Acompanhamento4[[#This Row],[Situação]]="prevista",Acompanhamento4[[#This Row],[Situação]]="em andamento"),
IF(Acompanhamento4[[#This Row],[Nova data limite para contratação]]&lt;&gt;"",VALUE(Acompanhamento4[[#This Row],[Nova data limite para contratação]])-TODAY(),T204-TODAY()),
"finalizada"))</f>
        <v/>
      </c>
      <c r="AA20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4" s="286" t="str" cm="1">
        <f t="array" aca="1" ref="AB20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4" s="148"/>
    </row>
    <row r="205" spans="1:29" s="151" customFormat="1" ht="15" hidden="1">
      <c r="A205" s="146">
        <v>199</v>
      </c>
      <c r="B205" s="370" t="str">
        <f>IF('PCA Licitação, Dispensa e Inex.'!B204="","",'PCA Licitação, Dispensa e Inex.'!B204)</f>
        <v/>
      </c>
      <c r="C205" s="148" t="str">
        <f>IF(Acompanhamento4[[#This Row],[ID]]="","",VLOOKUP(Acompanhamento4[[#This Row],[ID]],Plano[],2,FALSE))</f>
        <v/>
      </c>
      <c r="D205" s="148" t="str">
        <f>IF(Acompanhamento4[[#This Row],[ID]]="","",VLOOKUP(Acompanhamento4[[#This Row],[ID]],Plano[],3,FALSE))</f>
        <v/>
      </c>
      <c r="E205" s="148" t="str">
        <f>IF(Acompanhamento4[[#This Row],[ID]]="","",VLOOKUP(Acompanhamento4[[#This Row],[ID]],Plano[],7,FALSE))</f>
        <v/>
      </c>
      <c r="F205" s="229"/>
      <c r="G205" s="226"/>
      <c r="H205" s="371"/>
      <c r="I205" s="174"/>
      <c r="J205" s="175"/>
      <c r="K205" s="175"/>
      <c r="L205" s="318"/>
      <c r="M205" s="319"/>
      <c r="N205" s="320"/>
      <c r="O205" s="325"/>
      <c r="P205" s="323" t="str">
        <f>IF(Acompanhamento4[[#This Row],[ID]]="","",VLOOKUP(Acompanhamento4[[#This Row],[ID]],Plano[],14,FALSE))</f>
        <v/>
      </c>
      <c r="Q205" s="323" t="str">
        <f>IF(Acompanhamento4[[#This Row],[ID]]="","",VLOOKUP(Acompanhamento4[[#This Row],[ID]],Plano[],15,FALSE))</f>
        <v/>
      </c>
      <c r="R205" s="323" t="str">
        <f>IF(Acompanhamento4[[#This Row],[ID]]="","",VLOOKUP(Acompanhamento4[[#This Row],[ID]],Plano[],16,FALSE))</f>
        <v/>
      </c>
      <c r="S205" s="323" t="str">
        <f>IF(Acompanhamento4[[#This Row],[ID]]="","",VLOOKUP(Acompanhamento4[[#This Row],[ID]],Plano[],17,FALSE))</f>
        <v/>
      </c>
      <c r="T205" s="324" t="str">
        <f>IF(Acompanhamento4[[#This Row],[ID]]="","",VLOOKUP(Acompanhamento4[[#This Row],[ID]],Plano[],18,FALSE))</f>
        <v/>
      </c>
      <c r="U205" s="176"/>
      <c r="V205" s="149"/>
      <c r="W205" s="314"/>
      <c r="X20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envio]])-TODAY(),Q205-TODAY()),
"finalizada"))</f>
        <v/>
      </c>
      <c r="Y20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envio]])-TODAY(),S205-TODAY()),
"finalizada"))</f>
        <v/>
      </c>
      <c r="Z205" s="289" t="str">
        <f ca="1">IF(Acompanhamento4[[#This Row],[ID]]="","",IF(OR(Acompanhamento4[[#This Row],[Situação]]="prevista",Acompanhamento4[[#This Row],[Situação]]="em andamento"),
IF(Acompanhamento4[[#This Row],[Nova data limite para contratação]]&lt;&gt;"",VALUE(Acompanhamento4[[#This Row],[Nova data limite para contratação]])-TODAY(),T205-TODAY()),
"finalizada"))</f>
        <v/>
      </c>
      <c r="AA20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5" s="286" t="str" cm="1">
        <f t="array" aca="1" ref="AB20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5" s="148"/>
    </row>
    <row r="206" spans="1:29" s="151" customFormat="1" ht="15" hidden="1">
      <c r="A206" s="150">
        <v>200</v>
      </c>
      <c r="B206" s="370" t="str">
        <f>IF('PCA Licitação, Dispensa e Inex.'!B205="","",'PCA Licitação, Dispensa e Inex.'!B205)</f>
        <v/>
      </c>
      <c r="C206" s="148" t="str">
        <f>IF(Acompanhamento4[[#This Row],[ID]]="","",VLOOKUP(Acompanhamento4[[#This Row],[ID]],Plano[],2,FALSE))</f>
        <v/>
      </c>
      <c r="D206" s="148" t="str">
        <f>IF(Acompanhamento4[[#This Row],[ID]]="","",VLOOKUP(Acompanhamento4[[#This Row],[ID]],Plano[],3,FALSE))</f>
        <v/>
      </c>
      <c r="E206" s="148" t="str">
        <f>IF(Acompanhamento4[[#This Row],[ID]]="","",VLOOKUP(Acompanhamento4[[#This Row],[ID]],Plano[],7,FALSE))</f>
        <v/>
      </c>
      <c r="F206" s="229"/>
      <c r="G206" s="226"/>
      <c r="H206" s="371"/>
      <c r="I206" s="174"/>
      <c r="J206" s="175"/>
      <c r="K206" s="175"/>
      <c r="L206" s="318"/>
      <c r="M206" s="319"/>
      <c r="N206" s="320"/>
      <c r="O206" s="325"/>
      <c r="P206" s="323" t="str">
        <f>IF(Acompanhamento4[[#This Row],[ID]]="","",VLOOKUP(Acompanhamento4[[#This Row],[ID]],Plano[],14,FALSE))</f>
        <v/>
      </c>
      <c r="Q206" s="323" t="str">
        <f>IF(Acompanhamento4[[#This Row],[ID]]="","",VLOOKUP(Acompanhamento4[[#This Row],[ID]],Plano[],15,FALSE))</f>
        <v/>
      </c>
      <c r="R206" s="323" t="str">
        <f>IF(Acompanhamento4[[#This Row],[ID]]="","",VLOOKUP(Acompanhamento4[[#This Row],[ID]],Plano[],16,FALSE))</f>
        <v/>
      </c>
      <c r="S206" s="323" t="str">
        <f>IF(Acompanhamento4[[#This Row],[ID]]="","",VLOOKUP(Acompanhamento4[[#This Row],[ID]],Plano[],17,FALSE))</f>
        <v/>
      </c>
      <c r="T206" s="324" t="str">
        <f>IF(Acompanhamento4[[#This Row],[ID]]="","",VLOOKUP(Acompanhamento4[[#This Row],[ID]],Plano[],18,FALSE))</f>
        <v/>
      </c>
      <c r="U206" s="176"/>
      <c r="V206" s="149"/>
      <c r="W206" s="314"/>
      <c r="X20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envio]])-TODAY(),Q206-TODAY()),
"finalizada"))</f>
        <v/>
      </c>
      <c r="Y20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envio]])-TODAY(),S206-TODAY()),
"finalizada"))</f>
        <v/>
      </c>
      <c r="Z206" s="289" t="str">
        <f ca="1">IF(Acompanhamento4[[#This Row],[ID]]="","",IF(OR(Acompanhamento4[[#This Row],[Situação]]="prevista",Acompanhamento4[[#This Row],[Situação]]="em andamento"),
IF(Acompanhamento4[[#This Row],[Nova data limite para contratação]]&lt;&gt;"",VALUE(Acompanhamento4[[#This Row],[Nova data limite para contratação]])-TODAY(),T206-TODAY()),
"finalizada"))</f>
        <v/>
      </c>
      <c r="AA20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6" s="286" t="str" cm="1">
        <f t="array" aca="1" ref="AB20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6" s="148"/>
    </row>
    <row r="207" spans="1:29" s="151" customFormat="1" ht="15" hidden="1">
      <c r="A207" s="146">
        <v>201</v>
      </c>
      <c r="B207" s="370" t="str">
        <f>IF('PCA Licitação, Dispensa e Inex.'!B206="","",'PCA Licitação, Dispensa e Inex.'!B206)</f>
        <v/>
      </c>
      <c r="C207" s="148" t="str">
        <f>IF(Acompanhamento4[[#This Row],[ID]]="","",VLOOKUP(Acompanhamento4[[#This Row],[ID]],Plano[],2,FALSE))</f>
        <v/>
      </c>
      <c r="D207" s="148" t="str">
        <f>IF(Acompanhamento4[[#This Row],[ID]]="","",VLOOKUP(Acompanhamento4[[#This Row],[ID]],Plano[],3,FALSE))</f>
        <v/>
      </c>
      <c r="E207" s="148" t="str">
        <f>IF(Acompanhamento4[[#This Row],[ID]]="","",VLOOKUP(Acompanhamento4[[#This Row],[ID]],Plano[],7,FALSE))</f>
        <v/>
      </c>
      <c r="F207" s="229"/>
      <c r="G207" s="226"/>
      <c r="H207" s="371"/>
      <c r="I207" s="174"/>
      <c r="J207" s="175"/>
      <c r="K207" s="175"/>
      <c r="L207" s="318"/>
      <c r="M207" s="319"/>
      <c r="N207" s="320"/>
      <c r="O207" s="325"/>
      <c r="P207" s="323" t="str">
        <f>IF(Acompanhamento4[[#This Row],[ID]]="","",VLOOKUP(Acompanhamento4[[#This Row],[ID]],Plano[],14,FALSE))</f>
        <v/>
      </c>
      <c r="Q207" s="323" t="str">
        <f>IF(Acompanhamento4[[#This Row],[ID]]="","",VLOOKUP(Acompanhamento4[[#This Row],[ID]],Plano[],15,FALSE))</f>
        <v/>
      </c>
      <c r="R207" s="323" t="str">
        <f>IF(Acompanhamento4[[#This Row],[ID]]="","",VLOOKUP(Acompanhamento4[[#This Row],[ID]],Plano[],16,FALSE))</f>
        <v/>
      </c>
      <c r="S207" s="323" t="str">
        <f>IF(Acompanhamento4[[#This Row],[ID]]="","",VLOOKUP(Acompanhamento4[[#This Row],[ID]],Plano[],17,FALSE))</f>
        <v/>
      </c>
      <c r="T207" s="324" t="str">
        <f>IF(Acompanhamento4[[#This Row],[ID]]="","",VLOOKUP(Acompanhamento4[[#This Row],[ID]],Plano[],18,FALSE))</f>
        <v/>
      </c>
      <c r="U207" s="176"/>
      <c r="V207" s="149"/>
      <c r="W207" s="314"/>
      <c r="X20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envio]])-TODAY(),Q207-TODAY()),
"finalizada"))</f>
        <v/>
      </c>
      <c r="Y20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envio]])-TODAY(),S207-TODAY()),
"finalizada"))</f>
        <v/>
      </c>
      <c r="Z207" s="289" t="str">
        <f ca="1">IF(Acompanhamento4[[#This Row],[ID]]="","",IF(OR(Acompanhamento4[[#This Row],[Situação]]="prevista",Acompanhamento4[[#This Row],[Situação]]="em andamento"),
IF(Acompanhamento4[[#This Row],[Nova data limite para contratação]]&lt;&gt;"",VALUE(Acompanhamento4[[#This Row],[Nova data limite para contratação]])-TODAY(),T207-TODAY()),
"finalizada"))</f>
        <v/>
      </c>
      <c r="AA20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7" s="286" t="str" cm="1">
        <f t="array" aca="1" ref="AB20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7" s="148"/>
    </row>
    <row r="208" spans="1:29" s="151" customFormat="1" ht="15" hidden="1">
      <c r="A208" s="150">
        <v>202</v>
      </c>
      <c r="B208" s="370" t="str">
        <f>IF('PCA Licitação, Dispensa e Inex.'!B207="","",'PCA Licitação, Dispensa e Inex.'!B207)</f>
        <v/>
      </c>
      <c r="C208" s="148" t="str">
        <f>IF(Acompanhamento4[[#This Row],[ID]]="","",VLOOKUP(Acompanhamento4[[#This Row],[ID]],Plano[],2,FALSE))</f>
        <v/>
      </c>
      <c r="D208" s="148" t="str">
        <f>IF(Acompanhamento4[[#This Row],[ID]]="","",VLOOKUP(Acompanhamento4[[#This Row],[ID]],Plano[],3,FALSE))</f>
        <v/>
      </c>
      <c r="E208" s="148" t="str">
        <f>IF(Acompanhamento4[[#This Row],[ID]]="","",VLOOKUP(Acompanhamento4[[#This Row],[ID]],Plano[],7,FALSE))</f>
        <v/>
      </c>
      <c r="F208" s="229"/>
      <c r="G208" s="226"/>
      <c r="H208" s="371"/>
      <c r="I208" s="174"/>
      <c r="J208" s="175"/>
      <c r="K208" s="175"/>
      <c r="L208" s="318"/>
      <c r="M208" s="319"/>
      <c r="N208" s="320"/>
      <c r="O208" s="325"/>
      <c r="P208" s="323" t="str">
        <f>IF(Acompanhamento4[[#This Row],[ID]]="","",VLOOKUP(Acompanhamento4[[#This Row],[ID]],Plano[],14,FALSE))</f>
        <v/>
      </c>
      <c r="Q208" s="323" t="str">
        <f>IF(Acompanhamento4[[#This Row],[ID]]="","",VLOOKUP(Acompanhamento4[[#This Row],[ID]],Plano[],15,FALSE))</f>
        <v/>
      </c>
      <c r="R208" s="323" t="str">
        <f>IF(Acompanhamento4[[#This Row],[ID]]="","",VLOOKUP(Acompanhamento4[[#This Row],[ID]],Plano[],16,FALSE))</f>
        <v/>
      </c>
      <c r="S208" s="323" t="str">
        <f>IF(Acompanhamento4[[#This Row],[ID]]="","",VLOOKUP(Acompanhamento4[[#This Row],[ID]],Plano[],17,FALSE))</f>
        <v/>
      </c>
      <c r="T208" s="324" t="str">
        <f>IF(Acompanhamento4[[#This Row],[ID]]="","",VLOOKUP(Acompanhamento4[[#This Row],[ID]],Plano[],18,FALSE))</f>
        <v/>
      </c>
      <c r="U208" s="176"/>
      <c r="V208" s="149"/>
      <c r="W208" s="314"/>
      <c r="X20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envio]])-TODAY(),Q208-TODAY()),
"finalizada"))</f>
        <v/>
      </c>
      <c r="Y20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envio]])-TODAY(),S208-TODAY()),
"finalizada"))</f>
        <v/>
      </c>
      <c r="Z208" s="289" t="str">
        <f ca="1">IF(Acompanhamento4[[#This Row],[ID]]="","",IF(OR(Acompanhamento4[[#This Row],[Situação]]="prevista",Acompanhamento4[[#This Row],[Situação]]="em andamento"),
IF(Acompanhamento4[[#This Row],[Nova data limite para contratação]]&lt;&gt;"",VALUE(Acompanhamento4[[#This Row],[Nova data limite para contratação]])-TODAY(),T208-TODAY()),
"finalizada"))</f>
        <v/>
      </c>
      <c r="AA20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8" s="286" t="str" cm="1">
        <f t="array" aca="1" ref="AB20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8" s="148"/>
    </row>
    <row r="209" spans="1:29" s="151" customFormat="1" ht="15" hidden="1">
      <c r="A209" s="146">
        <v>203</v>
      </c>
      <c r="B209" s="370" t="str">
        <f>IF('PCA Licitação, Dispensa e Inex.'!B208="","",'PCA Licitação, Dispensa e Inex.'!B208)</f>
        <v/>
      </c>
      <c r="C209" s="148" t="str">
        <f>IF(Acompanhamento4[[#This Row],[ID]]="","",VLOOKUP(Acompanhamento4[[#This Row],[ID]],Plano[],2,FALSE))</f>
        <v/>
      </c>
      <c r="D209" s="148" t="str">
        <f>IF(Acompanhamento4[[#This Row],[ID]]="","",VLOOKUP(Acompanhamento4[[#This Row],[ID]],Plano[],3,FALSE))</f>
        <v/>
      </c>
      <c r="E209" s="148" t="str">
        <f>IF(Acompanhamento4[[#This Row],[ID]]="","",VLOOKUP(Acompanhamento4[[#This Row],[ID]],Plano[],7,FALSE))</f>
        <v/>
      </c>
      <c r="F209" s="229"/>
      <c r="G209" s="226"/>
      <c r="H209" s="371"/>
      <c r="I209" s="174"/>
      <c r="J209" s="175"/>
      <c r="K209" s="175"/>
      <c r="L209" s="318"/>
      <c r="M209" s="319"/>
      <c r="N209" s="320"/>
      <c r="O209" s="325"/>
      <c r="P209" s="323" t="str">
        <f>IF(Acompanhamento4[[#This Row],[ID]]="","",VLOOKUP(Acompanhamento4[[#This Row],[ID]],Plano[],14,FALSE))</f>
        <v/>
      </c>
      <c r="Q209" s="323" t="str">
        <f>IF(Acompanhamento4[[#This Row],[ID]]="","",VLOOKUP(Acompanhamento4[[#This Row],[ID]],Plano[],15,FALSE))</f>
        <v/>
      </c>
      <c r="R209" s="323" t="str">
        <f>IF(Acompanhamento4[[#This Row],[ID]]="","",VLOOKUP(Acompanhamento4[[#This Row],[ID]],Plano[],16,FALSE))</f>
        <v/>
      </c>
      <c r="S209" s="323" t="str">
        <f>IF(Acompanhamento4[[#This Row],[ID]]="","",VLOOKUP(Acompanhamento4[[#This Row],[ID]],Plano[],17,FALSE))</f>
        <v/>
      </c>
      <c r="T209" s="324" t="str">
        <f>IF(Acompanhamento4[[#This Row],[ID]]="","",VLOOKUP(Acompanhamento4[[#This Row],[ID]],Plano[],18,FALSE))</f>
        <v/>
      </c>
      <c r="U209" s="176"/>
      <c r="V209" s="149"/>
      <c r="W209" s="314"/>
      <c r="X20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envio]])-TODAY(),Q209-TODAY()),
"finalizada"))</f>
        <v/>
      </c>
      <c r="Y20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envio]])-TODAY(),S209-TODAY()),
"finalizada"))</f>
        <v/>
      </c>
      <c r="Z209" s="289" t="str">
        <f ca="1">IF(Acompanhamento4[[#This Row],[ID]]="","",IF(OR(Acompanhamento4[[#This Row],[Situação]]="prevista",Acompanhamento4[[#This Row],[Situação]]="em andamento"),
IF(Acompanhamento4[[#This Row],[Nova data limite para contratação]]&lt;&gt;"",VALUE(Acompanhamento4[[#This Row],[Nova data limite para contratação]])-TODAY(),T209-TODAY()),
"finalizada"))</f>
        <v/>
      </c>
      <c r="AA20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09" s="286" t="str" cm="1">
        <f t="array" aca="1" ref="AB20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09" s="148"/>
    </row>
    <row r="210" spans="1:29" s="151" customFormat="1" ht="15" hidden="1">
      <c r="A210" s="150">
        <v>204</v>
      </c>
      <c r="B210" s="370" t="str">
        <f>IF('PCA Licitação, Dispensa e Inex.'!B209="","",'PCA Licitação, Dispensa e Inex.'!B209)</f>
        <v/>
      </c>
      <c r="C210" s="148" t="str">
        <f>IF(Acompanhamento4[[#This Row],[ID]]="","",VLOOKUP(Acompanhamento4[[#This Row],[ID]],Plano[],2,FALSE))</f>
        <v/>
      </c>
      <c r="D210" s="148" t="str">
        <f>IF(Acompanhamento4[[#This Row],[ID]]="","",VLOOKUP(Acompanhamento4[[#This Row],[ID]],Plano[],3,FALSE))</f>
        <v/>
      </c>
      <c r="E210" s="148" t="str">
        <f>IF(Acompanhamento4[[#This Row],[ID]]="","",VLOOKUP(Acompanhamento4[[#This Row],[ID]],Plano[],7,FALSE))</f>
        <v/>
      </c>
      <c r="F210" s="229"/>
      <c r="G210" s="226"/>
      <c r="H210" s="371"/>
      <c r="I210" s="174"/>
      <c r="J210" s="175"/>
      <c r="K210" s="175"/>
      <c r="L210" s="318"/>
      <c r="M210" s="319"/>
      <c r="N210" s="320"/>
      <c r="O210" s="325"/>
      <c r="P210" s="323" t="str">
        <f>IF(Acompanhamento4[[#This Row],[ID]]="","",VLOOKUP(Acompanhamento4[[#This Row],[ID]],Plano[],14,FALSE))</f>
        <v/>
      </c>
      <c r="Q210" s="323" t="str">
        <f>IF(Acompanhamento4[[#This Row],[ID]]="","",VLOOKUP(Acompanhamento4[[#This Row],[ID]],Plano[],15,FALSE))</f>
        <v/>
      </c>
      <c r="R210" s="323" t="str">
        <f>IF(Acompanhamento4[[#This Row],[ID]]="","",VLOOKUP(Acompanhamento4[[#This Row],[ID]],Plano[],16,FALSE))</f>
        <v/>
      </c>
      <c r="S210" s="323" t="str">
        <f>IF(Acompanhamento4[[#This Row],[ID]]="","",VLOOKUP(Acompanhamento4[[#This Row],[ID]],Plano[],17,FALSE))</f>
        <v/>
      </c>
      <c r="T210" s="324" t="str">
        <f>IF(Acompanhamento4[[#This Row],[ID]]="","",VLOOKUP(Acompanhamento4[[#This Row],[ID]],Plano[],18,FALSE))</f>
        <v/>
      </c>
      <c r="U210" s="176"/>
      <c r="V210" s="149"/>
      <c r="W210" s="314"/>
      <c r="X21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envio]])-TODAY(),Q210-TODAY()),
"finalizada"))</f>
        <v/>
      </c>
      <c r="Y21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envio]])-TODAY(),S210-TODAY()),
"finalizada"))</f>
        <v/>
      </c>
      <c r="Z210" s="289" t="str">
        <f ca="1">IF(Acompanhamento4[[#This Row],[ID]]="","",IF(OR(Acompanhamento4[[#This Row],[Situação]]="prevista",Acompanhamento4[[#This Row],[Situação]]="em andamento"),
IF(Acompanhamento4[[#This Row],[Nova data limite para contratação]]&lt;&gt;"",VALUE(Acompanhamento4[[#This Row],[Nova data limite para contratação]])-TODAY(),T210-TODAY()),
"finalizada"))</f>
        <v/>
      </c>
      <c r="AA21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0" s="286" t="str" cm="1">
        <f t="array" aca="1" ref="AB21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0" s="148"/>
    </row>
    <row r="211" spans="1:29" s="151" customFormat="1" ht="15" hidden="1">
      <c r="A211" s="146">
        <v>205</v>
      </c>
      <c r="B211" s="370" t="str">
        <f>IF('PCA Licitação, Dispensa e Inex.'!B210="","",'PCA Licitação, Dispensa e Inex.'!B210)</f>
        <v/>
      </c>
      <c r="C211" s="148" t="str">
        <f>IF(Acompanhamento4[[#This Row],[ID]]="","",VLOOKUP(Acompanhamento4[[#This Row],[ID]],Plano[],2,FALSE))</f>
        <v/>
      </c>
      <c r="D211" s="148" t="str">
        <f>IF(Acompanhamento4[[#This Row],[ID]]="","",VLOOKUP(Acompanhamento4[[#This Row],[ID]],Plano[],3,FALSE))</f>
        <v/>
      </c>
      <c r="E211" s="148" t="str">
        <f>IF(Acompanhamento4[[#This Row],[ID]]="","",VLOOKUP(Acompanhamento4[[#This Row],[ID]],Plano[],7,FALSE))</f>
        <v/>
      </c>
      <c r="F211" s="229"/>
      <c r="G211" s="226"/>
      <c r="H211" s="371"/>
      <c r="I211" s="174"/>
      <c r="J211" s="175"/>
      <c r="K211" s="175"/>
      <c r="L211" s="318"/>
      <c r="M211" s="319"/>
      <c r="N211" s="320"/>
      <c r="O211" s="325"/>
      <c r="P211" s="323" t="str">
        <f>IF(Acompanhamento4[[#This Row],[ID]]="","",VLOOKUP(Acompanhamento4[[#This Row],[ID]],Plano[],14,FALSE))</f>
        <v/>
      </c>
      <c r="Q211" s="323" t="str">
        <f>IF(Acompanhamento4[[#This Row],[ID]]="","",VLOOKUP(Acompanhamento4[[#This Row],[ID]],Plano[],15,FALSE))</f>
        <v/>
      </c>
      <c r="R211" s="323" t="str">
        <f>IF(Acompanhamento4[[#This Row],[ID]]="","",VLOOKUP(Acompanhamento4[[#This Row],[ID]],Plano[],16,FALSE))</f>
        <v/>
      </c>
      <c r="S211" s="323" t="str">
        <f>IF(Acompanhamento4[[#This Row],[ID]]="","",VLOOKUP(Acompanhamento4[[#This Row],[ID]],Plano[],17,FALSE))</f>
        <v/>
      </c>
      <c r="T211" s="324" t="str">
        <f>IF(Acompanhamento4[[#This Row],[ID]]="","",VLOOKUP(Acompanhamento4[[#This Row],[ID]],Plano[],18,FALSE))</f>
        <v/>
      </c>
      <c r="U211" s="176"/>
      <c r="V211" s="149"/>
      <c r="W211" s="314"/>
      <c r="X21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envio]])-TODAY(),Q211-TODAY()),
"finalizada"))</f>
        <v/>
      </c>
      <c r="Y21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envio]])-TODAY(),S211-TODAY()),
"finalizada"))</f>
        <v/>
      </c>
      <c r="Z211" s="289" t="str">
        <f ca="1">IF(Acompanhamento4[[#This Row],[ID]]="","",IF(OR(Acompanhamento4[[#This Row],[Situação]]="prevista",Acompanhamento4[[#This Row],[Situação]]="em andamento"),
IF(Acompanhamento4[[#This Row],[Nova data limite para contratação]]&lt;&gt;"",VALUE(Acompanhamento4[[#This Row],[Nova data limite para contratação]])-TODAY(),T211-TODAY()),
"finalizada"))</f>
        <v/>
      </c>
      <c r="AA21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1" s="286" t="str" cm="1">
        <f t="array" aca="1" ref="AB21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1" s="148"/>
    </row>
    <row r="212" spans="1:29" s="151" customFormat="1" ht="15" hidden="1">
      <c r="A212" s="150">
        <v>206</v>
      </c>
      <c r="B212" s="370" t="str">
        <f>IF('PCA Licitação, Dispensa e Inex.'!B211="","",'PCA Licitação, Dispensa e Inex.'!B211)</f>
        <v/>
      </c>
      <c r="C212" s="148" t="str">
        <f>IF(Acompanhamento4[[#This Row],[ID]]="","",VLOOKUP(Acompanhamento4[[#This Row],[ID]],Plano[],2,FALSE))</f>
        <v/>
      </c>
      <c r="D212" s="148" t="str">
        <f>IF(Acompanhamento4[[#This Row],[ID]]="","",VLOOKUP(Acompanhamento4[[#This Row],[ID]],Plano[],3,FALSE))</f>
        <v/>
      </c>
      <c r="E212" s="148" t="str">
        <f>IF(Acompanhamento4[[#This Row],[ID]]="","",VLOOKUP(Acompanhamento4[[#This Row],[ID]],Plano[],7,FALSE))</f>
        <v/>
      </c>
      <c r="F212" s="229"/>
      <c r="G212" s="226"/>
      <c r="H212" s="371"/>
      <c r="I212" s="174"/>
      <c r="J212" s="175"/>
      <c r="K212" s="175"/>
      <c r="L212" s="318"/>
      <c r="M212" s="319"/>
      <c r="N212" s="320"/>
      <c r="O212" s="325"/>
      <c r="P212" s="323" t="str">
        <f>IF(Acompanhamento4[[#This Row],[ID]]="","",VLOOKUP(Acompanhamento4[[#This Row],[ID]],Plano[],14,FALSE))</f>
        <v/>
      </c>
      <c r="Q212" s="323" t="str">
        <f>IF(Acompanhamento4[[#This Row],[ID]]="","",VLOOKUP(Acompanhamento4[[#This Row],[ID]],Plano[],15,FALSE))</f>
        <v/>
      </c>
      <c r="R212" s="323" t="str">
        <f>IF(Acompanhamento4[[#This Row],[ID]]="","",VLOOKUP(Acompanhamento4[[#This Row],[ID]],Plano[],16,FALSE))</f>
        <v/>
      </c>
      <c r="S212" s="323" t="str">
        <f>IF(Acompanhamento4[[#This Row],[ID]]="","",VLOOKUP(Acompanhamento4[[#This Row],[ID]],Plano[],17,FALSE))</f>
        <v/>
      </c>
      <c r="T212" s="324" t="str">
        <f>IF(Acompanhamento4[[#This Row],[ID]]="","",VLOOKUP(Acompanhamento4[[#This Row],[ID]],Plano[],18,FALSE))</f>
        <v/>
      </c>
      <c r="U212" s="176"/>
      <c r="V212" s="149"/>
      <c r="W212" s="314"/>
      <c r="X21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envio]])-TODAY(),Q212-TODAY()),
"finalizada"))</f>
        <v/>
      </c>
      <c r="Y21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envio]])-TODAY(),S212-TODAY()),
"finalizada"))</f>
        <v/>
      </c>
      <c r="Z212" s="289" t="str">
        <f ca="1">IF(Acompanhamento4[[#This Row],[ID]]="","",IF(OR(Acompanhamento4[[#This Row],[Situação]]="prevista",Acompanhamento4[[#This Row],[Situação]]="em andamento"),
IF(Acompanhamento4[[#This Row],[Nova data limite para contratação]]&lt;&gt;"",VALUE(Acompanhamento4[[#This Row],[Nova data limite para contratação]])-TODAY(),T212-TODAY()),
"finalizada"))</f>
        <v/>
      </c>
      <c r="AA21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2" s="286" t="str" cm="1">
        <f t="array" aca="1" ref="AB21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2" s="148"/>
    </row>
    <row r="213" spans="1:29" s="151" customFormat="1" ht="15" hidden="1">
      <c r="A213" s="146">
        <v>207</v>
      </c>
      <c r="B213" s="370" t="str">
        <f>IF('PCA Licitação, Dispensa e Inex.'!B212="","",'PCA Licitação, Dispensa e Inex.'!B212)</f>
        <v/>
      </c>
      <c r="C213" s="148" t="str">
        <f>IF(Acompanhamento4[[#This Row],[ID]]="","",VLOOKUP(Acompanhamento4[[#This Row],[ID]],Plano[],2,FALSE))</f>
        <v/>
      </c>
      <c r="D213" s="148" t="str">
        <f>IF(Acompanhamento4[[#This Row],[ID]]="","",VLOOKUP(Acompanhamento4[[#This Row],[ID]],Plano[],3,FALSE))</f>
        <v/>
      </c>
      <c r="E213" s="148" t="str">
        <f>IF(Acompanhamento4[[#This Row],[ID]]="","",VLOOKUP(Acompanhamento4[[#This Row],[ID]],Plano[],7,FALSE))</f>
        <v/>
      </c>
      <c r="F213" s="229"/>
      <c r="G213" s="226"/>
      <c r="H213" s="371"/>
      <c r="I213" s="174"/>
      <c r="J213" s="175"/>
      <c r="K213" s="175"/>
      <c r="L213" s="318"/>
      <c r="M213" s="319"/>
      <c r="N213" s="320"/>
      <c r="O213" s="325"/>
      <c r="P213" s="323" t="str">
        <f>IF(Acompanhamento4[[#This Row],[ID]]="","",VLOOKUP(Acompanhamento4[[#This Row],[ID]],Plano[],14,FALSE))</f>
        <v/>
      </c>
      <c r="Q213" s="323" t="str">
        <f>IF(Acompanhamento4[[#This Row],[ID]]="","",VLOOKUP(Acompanhamento4[[#This Row],[ID]],Plano[],15,FALSE))</f>
        <v/>
      </c>
      <c r="R213" s="323" t="str">
        <f>IF(Acompanhamento4[[#This Row],[ID]]="","",VLOOKUP(Acompanhamento4[[#This Row],[ID]],Plano[],16,FALSE))</f>
        <v/>
      </c>
      <c r="S213" s="323" t="str">
        <f>IF(Acompanhamento4[[#This Row],[ID]]="","",VLOOKUP(Acompanhamento4[[#This Row],[ID]],Plano[],17,FALSE))</f>
        <v/>
      </c>
      <c r="T213" s="324" t="str">
        <f>IF(Acompanhamento4[[#This Row],[ID]]="","",VLOOKUP(Acompanhamento4[[#This Row],[ID]],Plano[],18,FALSE))</f>
        <v/>
      </c>
      <c r="U213" s="176"/>
      <c r="V213" s="149"/>
      <c r="W213" s="314"/>
      <c r="X21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envio]])-TODAY(),Q213-TODAY()),
"finalizada"))</f>
        <v/>
      </c>
      <c r="Y21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envio]])-TODAY(),S213-TODAY()),
"finalizada"))</f>
        <v/>
      </c>
      <c r="Z213" s="289" t="str">
        <f ca="1">IF(Acompanhamento4[[#This Row],[ID]]="","",IF(OR(Acompanhamento4[[#This Row],[Situação]]="prevista",Acompanhamento4[[#This Row],[Situação]]="em andamento"),
IF(Acompanhamento4[[#This Row],[Nova data limite para contratação]]&lt;&gt;"",VALUE(Acompanhamento4[[#This Row],[Nova data limite para contratação]])-TODAY(),T213-TODAY()),
"finalizada"))</f>
        <v/>
      </c>
      <c r="AA21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3" s="286" t="str" cm="1">
        <f t="array" aca="1" ref="AB21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3" s="148"/>
    </row>
    <row r="214" spans="1:29" s="151" customFormat="1" ht="15" hidden="1">
      <c r="A214" s="150">
        <v>208</v>
      </c>
      <c r="B214" s="370" t="str">
        <f>IF('PCA Licitação, Dispensa e Inex.'!B213="","",'PCA Licitação, Dispensa e Inex.'!B213)</f>
        <v/>
      </c>
      <c r="C214" s="148" t="str">
        <f>IF(Acompanhamento4[[#This Row],[ID]]="","",VLOOKUP(Acompanhamento4[[#This Row],[ID]],Plano[],2,FALSE))</f>
        <v/>
      </c>
      <c r="D214" s="148" t="str">
        <f>IF(Acompanhamento4[[#This Row],[ID]]="","",VLOOKUP(Acompanhamento4[[#This Row],[ID]],Plano[],3,FALSE))</f>
        <v/>
      </c>
      <c r="E214" s="148" t="str">
        <f>IF(Acompanhamento4[[#This Row],[ID]]="","",VLOOKUP(Acompanhamento4[[#This Row],[ID]],Plano[],7,FALSE))</f>
        <v/>
      </c>
      <c r="F214" s="229"/>
      <c r="G214" s="226"/>
      <c r="H214" s="371"/>
      <c r="I214" s="174"/>
      <c r="J214" s="175"/>
      <c r="K214" s="175"/>
      <c r="L214" s="318"/>
      <c r="M214" s="319"/>
      <c r="N214" s="320"/>
      <c r="O214" s="325"/>
      <c r="P214" s="323" t="str">
        <f>IF(Acompanhamento4[[#This Row],[ID]]="","",VLOOKUP(Acompanhamento4[[#This Row],[ID]],Plano[],14,FALSE))</f>
        <v/>
      </c>
      <c r="Q214" s="323" t="str">
        <f>IF(Acompanhamento4[[#This Row],[ID]]="","",VLOOKUP(Acompanhamento4[[#This Row],[ID]],Plano[],15,FALSE))</f>
        <v/>
      </c>
      <c r="R214" s="323" t="str">
        <f>IF(Acompanhamento4[[#This Row],[ID]]="","",VLOOKUP(Acompanhamento4[[#This Row],[ID]],Plano[],16,FALSE))</f>
        <v/>
      </c>
      <c r="S214" s="323" t="str">
        <f>IF(Acompanhamento4[[#This Row],[ID]]="","",VLOOKUP(Acompanhamento4[[#This Row],[ID]],Plano[],17,FALSE))</f>
        <v/>
      </c>
      <c r="T214" s="324" t="str">
        <f>IF(Acompanhamento4[[#This Row],[ID]]="","",VLOOKUP(Acompanhamento4[[#This Row],[ID]],Plano[],18,FALSE))</f>
        <v/>
      </c>
      <c r="U214" s="176"/>
      <c r="V214" s="149"/>
      <c r="W214" s="314"/>
      <c r="X21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envio]])-TODAY(),Q214-TODAY()),
"finalizada"))</f>
        <v/>
      </c>
      <c r="Y21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envio]])-TODAY(),S214-TODAY()),
"finalizada"))</f>
        <v/>
      </c>
      <c r="Z214" s="289" t="str">
        <f ca="1">IF(Acompanhamento4[[#This Row],[ID]]="","",IF(OR(Acompanhamento4[[#This Row],[Situação]]="prevista",Acompanhamento4[[#This Row],[Situação]]="em andamento"),
IF(Acompanhamento4[[#This Row],[Nova data limite para contratação]]&lt;&gt;"",VALUE(Acompanhamento4[[#This Row],[Nova data limite para contratação]])-TODAY(),T214-TODAY()),
"finalizada"))</f>
        <v/>
      </c>
      <c r="AA21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4" s="286" t="str" cm="1">
        <f t="array" aca="1" ref="AB21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4" s="148"/>
    </row>
    <row r="215" spans="1:29" s="151" customFormat="1" ht="15" hidden="1">
      <c r="A215" s="146">
        <v>209</v>
      </c>
      <c r="B215" s="370" t="str">
        <f>IF('PCA Licitação, Dispensa e Inex.'!B214="","",'PCA Licitação, Dispensa e Inex.'!B214)</f>
        <v/>
      </c>
      <c r="C215" s="148" t="str">
        <f>IF(Acompanhamento4[[#This Row],[ID]]="","",VLOOKUP(Acompanhamento4[[#This Row],[ID]],Plano[],2,FALSE))</f>
        <v/>
      </c>
      <c r="D215" s="148" t="str">
        <f>IF(Acompanhamento4[[#This Row],[ID]]="","",VLOOKUP(Acompanhamento4[[#This Row],[ID]],Plano[],3,FALSE))</f>
        <v/>
      </c>
      <c r="E215" s="148" t="str">
        <f>IF(Acompanhamento4[[#This Row],[ID]]="","",VLOOKUP(Acompanhamento4[[#This Row],[ID]],Plano[],7,FALSE))</f>
        <v/>
      </c>
      <c r="F215" s="229"/>
      <c r="G215" s="226"/>
      <c r="H215" s="371"/>
      <c r="I215" s="174"/>
      <c r="J215" s="175"/>
      <c r="K215" s="175"/>
      <c r="L215" s="318"/>
      <c r="M215" s="319"/>
      <c r="N215" s="320"/>
      <c r="O215" s="325"/>
      <c r="P215" s="323" t="str">
        <f>IF(Acompanhamento4[[#This Row],[ID]]="","",VLOOKUP(Acompanhamento4[[#This Row],[ID]],Plano[],14,FALSE))</f>
        <v/>
      </c>
      <c r="Q215" s="323" t="str">
        <f>IF(Acompanhamento4[[#This Row],[ID]]="","",VLOOKUP(Acompanhamento4[[#This Row],[ID]],Plano[],15,FALSE))</f>
        <v/>
      </c>
      <c r="R215" s="323" t="str">
        <f>IF(Acompanhamento4[[#This Row],[ID]]="","",VLOOKUP(Acompanhamento4[[#This Row],[ID]],Plano[],16,FALSE))</f>
        <v/>
      </c>
      <c r="S215" s="323" t="str">
        <f>IF(Acompanhamento4[[#This Row],[ID]]="","",VLOOKUP(Acompanhamento4[[#This Row],[ID]],Plano[],17,FALSE))</f>
        <v/>
      </c>
      <c r="T215" s="324" t="str">
        <f>IF(Acompanhamento4[[#This Row],[ID]]="","",VLOOKUP(Acompanhamento4[[#This Row],[ID]],Plano[],18,FALSE))</f>
        <v/>
      </c>
      <c r="U215" s="176"/>
      <c r="V215" s="149"/>
      <c r="W215" s="314"/>
      <c r="X21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envio]])-TODAY(),Q215-TODAY()),
"finalizada"))</f>
        <v/>
      </c>
      <c r="Y21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envio]])-TODAY(),S215-TODAY()),
"finalizada"))</f>
        <v/>
      </c>
      <c r="Z215" s="289" t="str">
        <f ca="1">IF(Acompanhamento4[[#This Row],[ID]]="","",IF(OR(Acompanhamento4[[#This Row],[Situação]]="prevista",Acompanhamento4[[#This Row],[Situação]]="em andamento"),
IF(Acompanhamento4[[#This Row],[Nova data limite para contratação]]&lt;&gt;"",VALUE(Acompanhamento4[[#This Row],[Nova data limite para contratação]])-TODAY(),T215-TODAY()),
"finalizada"))</f>
        <v/>
      </c>
      <c r="AA21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5" s="286" t="str" cm="1">
        <f t="array" aca="1" ref="AB21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5" s="148"/>
    </row>
    <row r="216" spans="1:29" s="151" customFormat="1" ht="15" hidden="1">
      <c r="A216" s="150">
        <v>210</v>
      </c>
      <c r="B216" s="370" t="str">
        <f>IF('PCA Licitação, Dispensa e Inex.'!B215="","",'PCA Licitação, Dispensa e Inex.'!B215)</f>
        <v/>
      </c>
      <c r="C216" s="148" t="str">
        <f>IF(Acompanhamento4[[#This Row],[ID]]="","",VLOOKUP(Acompanhamento4[[#This Row],[ID]],Plano[],2,FALSE))</f>
        <v/>
      </c>
      <c r="D216" s="148" t="str">
        <f>IF(Acompanhamento4[[#This Row],[ID]]="","",VLOOKUP(Acompanhamento4[[#This Row],[ID]],Plano[],3,FALSE))</f>
        <v/>
      </c>
      <c r="E216" s="148" t="str">
        <f>IF(Acompanhamento4[[#This Row],[ID]]="","",VLOOKUP(Acompanhamento4[[#This Row],[ID]],Plano[],7,FALSE))</f>
        <v/>
      </c>
      <c r="F216" s="229"/>
      <c r="G216" s="226"/>
      <c r="H216" s="371"/>
      <c r="I216" s="174"/>
      <c r="J216" s="175"/>
      <c r="K216" s="175"/>
      <c r="L216" s="318"/>
      <c r="M216" s="319"/>
      <c r="N216" s="320"/>
      <c r="O216" s="325"/>
      <c r="P216" s="323" t="str">
        <f>IF(Acompanhamento4[[#This Row],[ID]]="","",VLOOKUP(Acompanhamento4[[#This Row],[ID]],Plano[],14,FALSE))</f>
        <v/>
      </c>
      <c r="Q216" s="323" t="str">
        <f>IF(Acompanhamento4[[#This Row],[ID]]="","",VLOOKUP(Acompanhamento4[[#This Row],[ID]],Plano[],15,FALSE))</f>
        <v/>
      </c>
      <c r="R216" s="323" t="str">
        <f>IF(Acompanhamento4[[#This Row],[ID]]="","",VLOOKUP(Acompanhamento4[[#This Row],[ID]],Plano[],16,FALSE))</f>
        <v/>
      </c>
      <c r="S216" s="323" t="str">
        <f>IF(Acompanhamento4[[#This Row],[ID]]="","",VLOOKUP(Acompanhamento4[[#This Row],[ID]],Plano[],17,FALSE))</f>
        <v/>
      </c>
      <c r="T216" s="324" t="str">
        <f>IF(Acompanhamento4[[#This Row],[ID]]="","",VLOOKUP(Acompanhamento4[[#This Row],[ID]],Plano[],18,FALSE))</f>
        <v/>
      </c>
      <c r="U216" s="176"/>
      <c r="V216" s="149"/>
      <c r="W216" s="314"/>
      <c r="X21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envio]])-TODAY(),Q216-TODAY()),
"finalizada"))</f>
        <v/>
      </c>
      <c r="Y21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envio]])-TODAY(),S216-TODAY()),
"finalizada"))</f>
        <v/>
      </c>
      <c r="Z216" s="289" t="str">
        <f ca="1">IF(Acompanhamento4[[#This Row],[ID]]="","",IF(OR(Acompanhamento4[[#This Row],[Situação]]="prevista",Acompanhamento4[[#This Row],[Situação]]="em andamento"),
IF(Acompanhamento4[[#This Row],[Nova data limite para contratação]]&lt;&gt;"",VALUE(Acompanhamento4[[#This Row],[Nova data limite para contratação]])-TODAY(),T216-TODAY()),
"finalizada"))</f>
        <v/>
      </c>
      <c r="AA21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6" s="286" t="str" cm="1">
        <f t="array" aca="1" ref="AB21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6" s="148"/>
    </row>
    <row r="217" spans="1:29" s="151" customFormat="1" ht="15" hidden="1">
      <c r="A217" s="146">
        <v>211</v>
      </c>
      <c r="B217" s="370" t="str">
        <f>IF('PCA Licitação, Dispensa e Inex.'!B216="","",'PCA Licitação, Dispensa e Inex.'!B216)</f>
        <v/>
      </c>
      <c r="C217" s="148" t="str">
        <f>IF(Acompanhamento4[[#This Row],[ID]]="","",VLOOKUP(Acompanhamento4[[#This Row],[ID]],Plano[],2,FALSE))</f>
        <v/>
      </c>
      <c r="D217" s="148" t="str">
        <f>IF(Acompanhamento4[[#This Row],[ID]]="","",VLOOKUP(Acompanhamento4[[#This Row],[ID]],Plano[],3,FALSE))</f>
        <v/>
      </c>
      <c r="E217" s="148" t="str">
        <f>IF(Acompanhamento4[[#This Row],[ID]]="","",VLOOKUP(Acompanhamento4[[#This Row],[ID]],Plano[],7,FALSE))</f>
        <v/>
      </c>
      <c r="F217" s="229"/>
      <c r="G217" s="226"/>
      <c r="H217" s="371"/>
      <c r="I217" s="174"/>
      <c r="J217" s="175"/>
      <c r="K217" s="175"/>
      <c r="L217" s="318"/>
      <c r="M217" s="319"/>
      <c r="N217" s="320"/>
      <c r="O217" s="325"/>
      <c r="P217" s="323" t="str">
        <f>IF(Acompanhamento4[[#This Row],[ID]]="","",VLOOKUP(Acompanhamento4[[#This Row],[ID]],Plano[],14,FALSE))</f>
        <v/>
      </c>
      <c r="Q217" s="323" t="str">
        <f>IF(Acompanhamento4[[#This Row],[ID]]="","",VLOOKUP(Acompanhamento4[[#This Row],[ID]],Plano[],15,FALSE))</f>
        <v/>
      </c>
      <c r="R217" s="323" t="str">
        <f>IF(Acompanhamento4[[#This Row],[ID]]="","",VLOOKUP(Acompanhamento4[[#This Row],[ID]],Plano[],16,FALSE))</f>
        <v/>
      </c>
      <c r="S217" s="323" t="str">
        <f>IF(Acompanhamento4[[#This Row],[ID]]="","",VLOOKUP(Acompanhamento4[[#This Row],[ID]],Plano[],17,FALSE))</f>
        <v/>
      </c>
      <c r="T217" s="324" t="str">
        <f>IF(Acompanhamento4[[#This Row],[ID]]="","",VLOOKUP(Acompanhamento4[[#This Row],[ID]],Plano[],18,FALSE))</f>
        <v/>
      </c>
      <c r="U217" s="176"/>
      <c r="V217" s="149"/>
      <c r="W217" s="314"/>
      <c r="X21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envio]])-TODAY(),Q217-TODAY()),
"finalizada"))</f>
        <v/>
      </c>
      <c r="Y21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envio]])-TODAY(),S217-TODAY()),
"finalizada"))</f>
        <v/>
      </c>
      <c r="Z217" s="289" t="str">
        <f ca="1">IF(Acompanhamento4[[#This Row],[ID]]="","",IF(OR(Acompanhamento4[[#This Row],[Situação]]="prevista",Acompanhamento4[[#This Row],[Situação]]="em andamento"),
IF(Acompanhamento4[[#This Row],[Nova data limite para contratação]]&lt;&gt;"",VALUE(Acompanhamento4[[#This Row],[Nova data limite para contratação]])-TODAY(),T217-TODAY()),
"finalizada"))</f>
        <v/>
      </c>
      <c r="AA21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7" s="286" t="str" cm="1">
        <f t="array" aca="1" ref="AB21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7" s="148"/>
    </row>
    <row r="218" spans="1:29" s="151" customFormat="1" ht="15" hidden="1">
      <c r="A218" s="150">
        <v>212</v>
      </c>
      <c r="B218" s="370" t="str">
        <f>IF('PCA Licitação, Dispensa e Inex.'!B217="","",'PCA Licitação, Dispensa e Inex.'!B217)</f>
        <v/>
      </c>
      <c r="C218" s="148" t="str">
        <f>IF(Acompanhamento4[[#This Row],[ID]]="","",VLOOKUP(Acompanhamento4[[#This Row],[ID]],Plano[],2,FALSE))</f>
        <v/>
      </c>
      <c r="D218" s="148" t="str">
        <f>IF(Acompanhamento4[[#This Row],[ID]]="","",VLOOKUP(Acompanhamento4[[#This Row],[ID]],Plano[],3,FALSE))</f>
        <v/>
      </c>
      <c r="E218" s="148" t="str">
        <f>IF(Acompanhamento4[[#This Row],[ID]]="","",VLOOKUP(Acompanhamento4[[#This Row],[ID]],Plano[],7,FALSE))</f>
        <v/>
      </c>
      <c r="F218" s="229"/>
      <c r="G218" s="226"/>
      <c r="H218" s="371"/>
      <c r="I218" s="174"/>
      <c r="J218" s="175"/>
      <c r="K218" s="175"/>
      <c r="L218" s="318"/>
      <c r="M218" s="319"/>
      <c r="N218" s="320"/>
      <c r="O218" s="325"/>
      <c r="P218" s="323" t="str">
        <f>IF(Acompanhamento4[[#This Row],[ID]]="","",VLOOKUP(Acompanhamento4[[#This Row],[ID]],Plano[],14,FALSE))</f>
        <v/>
      </c>
      <c r="Q218" s="323" t="str">
        <f>IF(Acompanhamento4[[#This Row],[ID]]="","",VLOOKUP(Acompanhamento4[[#This Row],[ID]],Plano[],15,FALSE))</f>
        <v/>
      </c>
      <c r="R218" s="323" t="str">
        <f>IF(Acompanhamento4[[#This Row],[ID]]="","",VLOOKUP(Acompanhamento4[[#This Row],[ID]],Plano[],16,FALSE))</f>
        <v/>
      </c>
      <c r="S218" s="323" t="str">
        <f>IF(Acompanhamento4[[#This Row],[ID]]="","",VLOOKUP(Acompanhamento4[[#This Row],[ID]],Plano[],17,FALSE))</f>
        <v/>
      </c>
      <c r="T218" s="324" t="str">
        <f>IF(Acompanhamento4[[#This Row],[ID]]="","",VLOOKUP(Acompanhamento4[[#This Row],[ID]],Plano[],18,FALSE))</f>
        <v/>
      </c>
      <c r="U218" s="176"/>
      <c r="V218" s="149"/>
      <c r="W218" s="314"/>
      <c r="X21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envio]])-TODAY(),Q218-TODAY()),
"finalizada"))</f>
        <v/>
      </c>
      <c r="Y21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envio]])-TODAY(),S218-TODAY()),
"finalizada"))</f>
        <v/>
      </c>
      <c r="Z218" s="289" t="str">
        <f ca="1">IF(Acompanhamento4[[#This Row],[ID]]="","",IF(OR(Acompanhamento4[[#This Row],[Situação]]="prevista",Acompanhamento4[[#This Row],[Situação]]="em andamento"),
IF(Acompanhamento4[[#This Row],[Nova data limite para contratação]]&lt;&gt;"",VALUE(Acompanhamento4[[#This Row],[Nova data limite para contratação]])-TODAY(),T218-TODAY()),
"finalizada"))</f>
        <v/>
      </c>
      <c r="AA21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8" s="286" t="str" cm="1">
        <f t="array" aca="1" ref="AB21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8" s="148"/>
    </row>
    <row r="219" spans="1:29" s="151" customFormat="1" ht="15" hidden="1">
      <c r="A219" s="146">
        <v>213</v>
      </c>
      <c r="B219" s="370" t="str">
        <f>IF('PCA Licitação, Dispensa e Inex.'!B218="","",'PCA Licitação, Dispensa e Inex.'!B218)</f>
        <v/>
      </c>
      <c r="C219" s="148" t="str">
        <f>IF(Acompanhamento4[[#This Row],[ID]]="","",VLOOKUP(Acompanhamento4[[#This Row],[ID]],Plano[],2,FALSE))</f>
        <v/>
      </c>
      <c r="D219" s="148" t="str">
        <f>IF(Acompanhamento4[[#This Row],[ID]]="","",VLOOKUP(Acompanhamento4[[#This Row],[ID]],Plano[],3,FALSE))</f>
        <v/>
      </c>
      <c r="E219" s="148" t="str">
        <f>IF(Acompanhamento4[[#This Row],[ID]]="","",VLOOKUP(Acompanhamento4[[#This Row],[ID]],Plano[],7,FALSE))</f>
        <v/>
      </c>
      <c r="F219" s="229"/>
      <c r="G219" s="226"/>
      <c r="H219" s="371"/>
      <c r="I219" s="174"/>
      <c r="J219" s="175"/>
      <c r="K219" s="175"/>
      <c r="L219" s="318"/>
      <c r="M219" s="319"/>
      <c r="N219" s="320"/>
      <c r="O219" s="325"/>
      <c r="P219" s="323" t="str">
        <f>IF(Acompanhamento4[[#This Row],[ID]]="","",VLOOKUP(Acompanhamento4[[#This Row],[ID]],Plano[],14,FALSE))</f>
        <v/>
      </c>
      <c r="Q219" s="323" t="str">
        <f>IF(Acompanhamento4[[#This Row],[ID]]="","",VLOOKUP(Acompanhamento4[[#This Row],[ID]],Plano[],15,FALSE))</f>
        <v/>
      </c>
      <c r="R219" s="323" t="str">
        <f>IF(Acompanhamento4[[#This Row],[ID]]="","",VLOOKUP(Acompanhamento4[[#This Row],[ID]],Plano[],16,FALSE))</f>
        <v/>
      </c>
      <c r="S219" s="323" t="str">
        <f>IF(Acompanhamento4[[#This Row],[ID]]="","",VLOOKUP(Acompanhamento4[[#This Row],[ID]],Plano[],17,FALSE))</f>
        <v/>
      </c>
      <c r="T219" s="324" t="str">
        <f>IF(Acompanhamento4[[#This Row],[ID]]="","",VLOOKUP(Acompanhamento4[[#This Row],[ID]],Plano[],18,FALSE))</f>
        <v/>
      </c>
      <c r="U219" s="176"/>
      <c r="V219" s="149"/>
      <c r="W219" s="314"/>
      <c r="X21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envio]])-TODAY(),Q219-TODAY()),
"finalizada"))</f>
        <v/>
      </c>
      <c r="Y21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envio]])-TODAY(),S219-TODAY()),
"finalizada"))</f>
        <v/>
      </c>
      <c r="Z219" s="289" t="str">
        <f ca="1">IF(Acompanhamento4[[#This Row],[ID]]="","",IF(OR(Acompanhamento4[[#This Row],[Situação]]="prevista",Acompanhamento4[[#This Row],[Situação]]="em andamento"),
IF(Acompanhamento4[[#This Row],[Nova data limite para contratação]]&lt;&gt;"",VALUE(Acompanhamento4[[#This Row],[Nova data limite para contratação]])-TODAY(),T219-TODAY()),
"finalizada"))</f>
        <v/>
      </c>
      <c r="AA21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19" s="286" t="str" cm="1">
        <f t="array" aca="1" ref="AB21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19" s="148"/>
    </row>
    <row r="220" spans="1:29" s="151" customFormat="1" ht="15" hidden="1">
      <c r="A220" s="150">
        <v>214</v>
      </c>
      <c r="B220" s="370" t="str">
        <f>IF('PCA Licitação, Dispensa e Inex.'!B219="","",'PCA Licitação, Dispensa e Inex.'!B219)</f>
        <v/>
      </c>
      <c r="C220" s="148" t="str">
        <f>IF(Acompanhamento4[[#This Row],[ID]]="","",VLOOKUP(Acompanhamento4[[#This Row],[ID]],Plano[],2,FALSE))</f>
        <v/>
      </c>
      <c r="D220" s="148" t="str">
        <f>IF(Acompanhamento4[[#This Row],[ID]]="","",VLOOKUP(Acompanhamento4[[#This Row],[ID]],Plano[],3,FALSE))</f>
        <v/>
      </c>
      <c r="E220" s="148" t="str">
        <f>IF(Acompanhamento4[[#This Row],[ID]]="","",VLOOKUP(Acompanhamento4[[#This Row],[ID]],Plano[],7,FALSE))</f>
        <v/>
      </c>
      <c r="F220" s="229"/>
      <c r="G220" s="226"/>
      <c r="H220" s="371"/>
      <c r="I220" s="174"/>
      <c r="J220" s="175"/>
      <c r="K220" s="175"/>
      <c r="L220" s="318"/>
      <c r="M220" s="319"/>
      <c r="N220" s="320"/>
      <c r="O220" s="325"/>
      <c r="P220" s="323" t="str">
        <f>IF(Acompanhamento4[[#This Row],[ID]]="","",VLOOKUP(Acompanhamento4[[#This Row],[ID]],Plano[],14,FALSE))</f>
        <v/>
      </c>
      <c r="Q220" s="323" t="str">
        <f>IF(Acompanhamento4[[#This Row],[ID]]="","",VLOOKUP(Acompanhamento4[[#This Row],[ID]],Plano[],15,FALSE))</f>
        <v/>
      </c>
      <c r="R220" s="323" t="str">
        <f>IF(Acompanhamento4[[#This Row],[ID]]="","",VLOOKUP(Acompanhamento4[[#This Row],[ID]],Plano[],16,FALSE))</f>
        <v/>
      </c>
      <c r="S220" s="323" t="str">
        <f>IF(Acompanhamento4[[#This Row],[ID]]="","",VLOOKUP(Acompanhamento4[[#This Row],[ID]],Plano[],17,FALSE))</f>
        <v/>
      </c>
      <c r="T220" s="324" t="str">
        <f>IF(Acompanhamento4[[#This Row],[ID]]="","",VLOOKUP(Acompanhamento4[[#This Row],[ID]],Plano[],18,FALSE))</f>
        <v/>
      </c>
      <c r="U220" s="176"/>
      <c r="V220" s="149"/>
      <c r="W220" s="314"/>
      <c r="X22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envio]])-TODAY(),Q220-TODAY()),
"finalizada"))</f>
        <v/>
      </c>
      <c r="Y22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envio]])-TODAY(),S220-TODAY()),
"finalizada"))</f>
        <v/>
      </c>
      <c r="Z220" s="289" t="str">
        <f ca="1">IF(Acompanhamento4[[#This Row],[ID]]="","",IF(OR(Acompanhamento4[[#This Row],[Situação]]="prevista",Acompanhamento4[[#This Row],[Situação]]="em andamento"),
IF(Acompanhamento4[[#This Row],[Nova data limite para contratação]]&lt;&gt;"",VALUE(Acompanhamento4[[#This Row],[Nova data limite para contratação]])-TODAY(),T220-TODAY()),
"finalizada"))</f>
        <v/>
      </c>
      <c r="AA22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0" s="286" t="str" cm="1">
        <f t="array" aca="1" ref="AB22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0" s="148"/>
    </row>
    <row r="221" spans="1:29" s="151" customFormat="1" ht="15" hidden="1">
      <c r="A221" s="146">
        <v>215</v>
      </c>
      <c r="B221" s="370" t="str">
        <f>IF('PCA Licitação, Dispensa e Inex.'!B220="","",'PCA Licitação, Dispensa e Inex.'!B220)</f>
        <v/>
      </c>
      <c r="C221" s="148" t="str">
        <f>IF(Acompanhamento4[[#This Row],[ID]]="","",VLOOKUP(Acompanhamento4[[#This Row],[ID]],Plano[],2,FALSE))</f>
        <v/>
      </c>
      <c r="D221" s="148" t="str">
        <f>IF(Acompanhamento4[[#This Row],[ID]]="","",VLOOKUP(Acompanhamento4[[#This Row],[ID]],Plano[],3,FALSE))</f>
        <v/>
      </c>
      <c r="E221" s="148" t="str">
        <f>IF(Acompanhamento4[[#This Row],[ID]]="","",VLOOKUP(Acompanhamento4[[#This Row],[ID]],Plano[],7,FALSE))</f>
        <v/>
      </c>
      <c r="F221" s="229"/>
      <c r="G221" s="226"/>
      <c r="H221" s="371"/>
      <c r="I221" s="174"/>
      <c r="J221" s="175"/>
      <c r="K221" s="175"/>
      <c r="L221" s="318"/>
      <c r="M221" s="319"/>
      <c r="N221" s="320"/>
      <c r="O221" s="325"/>
      <c r="P221" s="323" t="str">
        <f>IF(Acompanhamento4[[#This Row],[ID]]="","",VLOOKUP(Acompanhamento4[[#This Row],[ID]],Plano[],14,FALSE))</f>
        <v/>
      </c>
      <c r="Q221" s="323" t="str">
        <f>IF(Acompanhamento4[[#This Row],[ID]]="","",VLOOKUP(Acompanhamento4[[#This Row],[ID]],Plano[],15,FALSE))</f>
        <v/>
      </c>
      <c r="R221" s="323" t="str">
        <f>IF(Acompanhamento4[[#This Row],[ID]]="","",VLOOKUP(Acompanhamento4[[#This Row],[ID]],Plano[],16,FALSE))</f>
        <v/>
      </c>
      <c r="S221" s="323" t="str">
        <f>IF(Acompanhamento4[[#This Row],[ID]]="","",VLOOKUP(Acompanhamento4[[#This Row],[ID]],Plano[],17,FALSE))</f>
        <v/>
      </c>
      <c r="T221" s="324" t="str">
        <f>IF(Acompanhamento4[[#This Row],[ID]]="","",VLOOKUP(Acompanhamento4[[#This Row],[ID]],Plano[],18,FALSE))</f>
        <v/>
      </c>
      <c r="U221" s="176"/>
      <c r="V221" s="149"/>
      <c r="W221" s="314"/>
      <c r="X22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envio]])-TODAY(),Q221-TODAY()),
"finalizada"))</f>
        <v/>
      </c>
      <c r="Y22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envio]])-TODAY(),S221-TODAY()),
"finalizada"))</f>
        <v/>
      </c>
      <c r="Z221" s="289" t="str">
        <f ca="1">IF(Acompanhamento4[[#This Row],[ID]]="","",IF(OR(Acompanhamento4[[#This Row],[Situação]]="prevista",Acompanhamento4[[#This Row],[Situação]]="em andamento"),
IF(Acompanhamento4[[#This Row],[Nova data limite para contratação]]&lt;&gt;"",VALUE(Acompanhamento4[[#This Row],[Nova data limite para contratação]])-TODAY(),T221-TODAY()),
"finalizada"))</f>
        <v/>
      </c>
      <c r="AA22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1" s="286" t="str" cm="1">
        <f t="array" aca="1" ref="AB22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1" s="148"/>
    </row>
    <row r="222" spans="1:29" s="151" customFormat="1" ht="15" hidden="1">
      <c r="A222" s="150">
        <v>216</v>
      </c>
      <c r="B222" s="370" t="str">
        <f>IF('PCA Licitação, Dispensa e Inex.'!B221="","",'PCA Licitação, Dispensa e Inex.'!B221)</f>
        <v/>
      </c>
      <c r="C222" s="148" t="str">
        <f>IF(Acompanhamento4[[#This Row],[ID]]="","",VLOOKUP(Acompanhamento4[[#This Row],[ID]],Plano[],2,FALSE))</f>
        <v/>
      </c>
      <c r="D222" s="148" t="str">
        <f>IF(Acompanhamento4[[#This Row],[ID]]="","",VLOOKUP(Acompanhamento4[[#This Row],[ID]],Plano[],3,FALSE))</f>
        <v/>
      </c>
      <c r="E222" s="148" t="str">
        <f>IF(Acompanhamento4[[#This Row],[ID]]="","",VLOOKUP(Acompanhamento4[[#This Row],[ID]],Plano[],7,FALSE))</f>
        <v/>
      </c>
      <c r="F222" s="229"/>
      <c r="G222" s="226"/>
      <c r="H222" s="371"/>
      <c r="I222" s="174"/>
      <c r="J222" s="175"/>
      <c r="K222" s="175"/>
      <c r="L222" s="318"/>
      <c r="M222" s="319"/>
      <c r="N222" s="320"/>
      <c r="O222" s="325"/>
      <c r="P222" s="323" t="str">
        <f>IF(Acompanhamento4[[#This Row],[ID]]="","",VLOOKUP(Acompanhamento4[[#This Row],[ID]],Plano[],14,FALSE))</f>
        <v/>
      </c>
      <c r="Q222" s="323" t="str">
        <f>IF(Acompanhamento4[[#This Row],[ID]]="","",VLOOKUP(Acompanhamento4[[#This Row],[ID]],Plano[],15,FALSE))</f>
        <v/>
      </c>
      <c r="R222" s="323" t="str">
        <f>IF(Acompanhamento4[[#This Row],[ID]]="","",VLOOKUP(Acompanhamento4[[#This Row],[ID]],Plano[],16,FALSE))</f>
        <v/>
      </c>
      <c r="S222" s="323" t="str">
        <f>IF(Acompanhamento4[[#This Row],[ID]]="","",VLOOKUP(Acompanhamento4[[#This Row],[ID]],Plano[],17,FALSE))</f>
        <v/>
      </c>
      <c r="T222" s="324" t="str">
        <f>IF(Acompanhamento4[[#This Row],[ID]]="","",VLOOKUP(Acompanhamento4[[#This Row],[ID]],Plano[],18,FALSE))</f>
        <v/>
      </c>
      <c r="U222" s="176"/>
      <c r="V222" s="149"/>
      <c r="W222" s="314"/>
      <c r="X22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envio]])-TODAY(),Q222-TODAY()),
"finalizada"))</f>
        <v/>
      </c>
      <c r="Y22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envio]])-TODAY(),S222-TODAY()),
"finalizada"))</f>
        <v/>
      </c>
      <c r="Z222" s="289" t="str">
        <f ca="1">IF(Acompanhamento4[[#This Row],[ID]]="","",IF(OR(Acompanhamento4[[#This Row],[Situação]]="prevista",Acompanhamento4[[#This Row],[Situação]]="em andamento"),
IF(Acompanhamento4[[#This Row],[Nova data limite para contratação]]&lt;&gt;"",VALUE(Acompanhamento4[[#This Row],[Nova data limite para contratação]])-TODAY(),T222-TODAY()),
"finalizada"))</f>
        <v/>
      </c>
      <c r="AA22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2" s="286" t="str" cm="1">
        <f t="array" aca="1" ref="AB22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2" s="148"/>
    </row>
    <row r="223" spans="1:29" s="151" customFormat="1" ht="15" hidden="1">
      <c r="A223" s="146">
        <v>217</v>
      </c>
      <c r="B223" s="370" t="str">
        <f>IF('PCA Licitação, Dispensa e Inex.'!B222="","",'PCA Licitação, Dispensa e Inex.'!B222)</f>
        <v/>
      </c>
      <c r="C223" s="148" t="str">
        <f>IF(Acompanhamento4[[#This Row],[ID]]="","",VLOOKUP(Acompanhamento4[[#This Row],[ID]],Plano[],2,FALSE))</f>
        <v/>
      </c>
      <c r="D223" s="148" t="str">
        <f>IF(Acompanhamento4[[#This Row],[ID]]="","",VLOOKUP(Acompanhamento4[[#This Row],[ID]],Plano[],3,FALSE))</f>
        <v/>
      </c>
      <c r="E223" s="148" t="str">
        <f>IF(Acompanhamento4[[#This Row],[ID]]="","",VLOOKUP(Acompanhamento4[[#This Row],[ID]],Plano[],7,FALSE))</f>
        <v/>
      </c>
      <c r="F223" s="229"/>
      <c r="G223" s="226"/>
      <c r="H223" s="371"/>
      <c r="I223" s="174"/>
      <c r="J223" s="175"/>
      <c r="K223" s="175"/>
      <c r="L223" s="318"/>
      <c r="M223" s="319"/>
      <c r="N223" s="320"/>
      <c r="O223" s="325"/>
      <c r="P223" s="323" t="str">
        <f>IF(Acompanhamento4[[#This Row],[ID]]="","",VLOOKUP(Acompanhamento4[[#This Row],[ID]],Plano[],14,FALSE))</f>
        <v/>
      </c>
      <c r="Q223" s="323" t="str">
        <f>IF(Acompanhamento4[[#This Row],[ID]]="","",VLOOKUP(Acompanhamento4[[#This Row],[ID]],Plano[],15,FALSE))</f>
        <v/>
      </c>
      <c r="R223" s="323" t="str">
        <f>IF(Acompanhamento4[[#This Row],[ID]]="","",VLOOKUP(Acompanhamento4[[#This Row],[ID]],Plano[],16,FALSE))</f>
        <v/>
      </c>
      <c r="S223" s="323" t="str">
        <f>IF(Acompanhamento4[[#This Row],[ID]]="","",VLOOKUP(Acompanhamento4[[#This Row],[ID]],Plano[],17,FALSE))</f>
        <v/>
      </c>
      <c r="T223" s="324" t="str">
        <f>IF(Acompanhamento4[[#This Row],[ID]]="","",VLOOKUP(Acompanhamento4[[#This Row],[ID]],Plano[],18,FALSE))</f>
        <v/>
      </c>
      <c r="U223" s="176"/>
      <c r="V223" s="149"/>
      <c r="W223" s="314"/>
      <c r="X22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envio]])-TODAY(),Q223-TODAY()),
"finalizada"))</f>
        <v/>
      </c>
      <c r="Y22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envio]])-TODAY(),S223-TODAY()),
"finalizada"))</f>
        <v/>
      </c>
      <c r="Z223" s="289" t="str">
        <f ca="1">IF(Acompanhamento4[[#This Row],[ID]]="","",IF(OR(Acompanhamento4[[#This Row],[Situação]]="prevista",Acompanhamento4[[#This Row],[Situação]]="em andamento"),
IF(Acompanhamento4[[#This Row],[Nova data limite para contratação]]&lt;&gt;"",VALUE(Acompanhamento4[[#This Row],[Nova data limite para contratação]])-TODAY(),T223-TODAY()),
"finalizada"))</f>
        <v/>
      </c>
      <c r="AA22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3" s="286" t="str" cm="1">
        <f t="array" aca="1" ref="AB22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3" s="148"/>
    </row>
    <row r="224" spans="1:29" s="151" customFormat="1" ht="15" hidden="1">
      <c r="A224" s="150">
        <v>218</v>
      </c>
      <c r="B224" s="370" t="str">
        <f>IF('PCA Licitação, Dispensa e Inex.'!B223="","",'PCA Licitação, Dispensa e Inex.'!B223)</f>
        <v/>
      </c>
      <c r="C224" s="148" t="str">
        <f>IF(Acompanhamento4[[#This Row],[ID]]="","",VLOOKUP(Acompanhamento4[[#This Row],[ID]],Plano[],2,FALSE))</f>
        <v/>
      </c>
      <c r="D224" s="148" t="str">
        <f>IF(Acompanhamento4[[#This Row],[ID]]="","",VLOOKUP(Acompanhamento4[[#This Row],[ID]],Plano[],3,FALSE))</f>
        <v/>
      </c>
      <c r="E224" s="148" t="str">
        <f>IF(Acompanhamento4[[#This Row],[ID]]="","",VLOOKUP(Acompanhamento4[[#This Row],[ID]],Plano[],7,FALSE))</f>
        <v/>
      </c>
      <c r="F224" s="229"/>
      <c r="G224" s="226"/>
      <c r="H224" s="371"/>
      <c r="I224" s="174"/>
      <c r="J224" s="175"/>
      <c r="K224" s="175"/>
      <c r="L224" s="318"/>
      <c r="M224" s="319"/>
      <c r="N224" s="320"/>
      <c r="O224" s="325"/>
      <c r="P224" s="323" t="str">
        <f>IF(Acompanhamento4[[#This Row],[ID]]="","",VLOOKUP(Acompanhamento4[[#This Row],[ID]],Plano[],14,FALSE))</f>
        <v/>
      </c>
      <c r="Q224" s="323" t="str">
        <f>IF(Acompanhamento4[[#This Row],[ID]]="","",VLOOKUP(Acompanhamento4[[#This Row],[ID]],Plano[],15,FALSE))</f>
        <v/>
      </c>
      <c r="R224" s="323" t="str">
        <f>IF(Acompanhamento4[[#This Row],[ID]]="","",VLOOKUP(Acompanhamento4[[#This Row],[ID]],Plano[],16,FALSE))</f>
        <v/>
      </c>
      <c r="S224" s="323" t="str">
        <f>IF(Acompanhamento4[[#This Row],[ID]]="","",VLOOKUP(Acompanhamento4[[#This Row],[ID]],Plano[],17,FALSE))</f>
        <v/>
      </c>
      <c r="T224" s="324" t="str">
        <f>IF(Acompanhamento4[[#This Row],[ID]]="","",VLOOKUP(Acompanhamento4[[#This Row],[ID]],Plano[],18,FALSE))</f>
        <v/>
      </c>
      <c r="U224" s="176"/>
      <c r="V224" s="149"/>
      <c r="W224" s="314"/>
      <c r="X22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envio]])-TODAY(),Q224-TODAY()),
"finalizada"))</f>
        <v/>
      </c>
      <c r="Y22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envio]])-TODAY(),S224-TODAY()),
"finalizada"))</f>
        <v/>
      </c>
      <c r="Z224" s="289" t="str">
        <f ca="1">IF(Acompanhamento4[[#This Row],[ID]]="","",IF(OR(Acompanhamento4[[#This Row],[Situação]]="prevista",Acompanhamento4[[#This Row],[Situação]]="em andamento"),
IF(Acompanhamento4[[#This Row],[Nova data limite para contratação]]&lt;&gt;"",VALUE(Acompanhamento4[[#This Row],[Nova data limite para contratação]])-TODAY(),T224-TODAY()),
"finalizada"))</f>
        <v/>
      </c>
      <c r="AA22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4" s="286" t="str" cm="1">
        <f t="array" aca="1" ref="AB22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4" s="148"/>
    </row>
    <row r="225" spans="1:29" s="151" customFormat="1" ht="15" hidden="1">
      <c r="A225" s="146">
        <v>219</v>
      </c>
      <c r="B225" s="147" t="str">
        <f>IF('PCA Licitação, Dispensa e Inex.'!B224="","",'PCA Licitação, Dispensa e Inex.'!B224)</f>
        <v/>
      </c>
      <c r="C225" s="148" t="str">
        <f>IF(Acompanhamento4[[#This Row],[ID]]="","",VLOOKUP(Acompanhamento4[[#This Row],[ID]],Plano[],2,FALSE))</f>
        <v/>
      </c>
      <c r="D225" s="148" t="str">
        <f>IF(Acompanhamento4[[#This Row],[ID]]="","",VLOOKUP(Acompanhamento4[[#This Row],[ID]],Plano[],3,FALSE))</f>
        <v/>
      </c>
      <c r="E225" s="148" t="str">
        <f>IF(Acompanhamento4[[#This Row],[ID]]="","",VLOOKUP(Acompanhamento4[[#This Row],[ID]],Plano[],7,FALSE))</f>
        <v/>
      </c>
      <c r="F225" s="229"/>
      <c r="G225" s="226"/>
      <c r="H225" s="371"/>
      <c r="I225" s="174"/>
      <c r="J225" s="175"/>
      <c r="K225" s="175"/>
      <c r="L225" s="318"/>
      <c r="M225" s="319"/>
      <c r="N225" s="320"/>
      <c r="O225" s="325"/>
      <c r="P225" s="323" t="str">
        <f>IF(Acompanhamento4[[#This Row],[ID]]="","",VLOOKUP(Acompanhamento4[[#This Row],[ID]],Plano[],14,FALSE))</f>
        <v/>
      </c>
      <c r="Q225" s="323" t="str">
        <f>IF(Acompanhamento4[[#This Row],[ID]]="","",VLOOKUP(Acompanhamento4[[#This Row],[ID]],Plano[],15,FALSE))</f>
        <v/>
      </c>
      <c r="R225" s="323" t="str">
        <f>IF(Acompanhamento4[[#This Row],[ID]]="","",VLOOKUP(Acompanhamento4[[#This Row],[ID]],Plano[],16,FALSE))</f>
        <v/>
      </c>
      <c r="S225" s="323" t="str">
        <f>IF(Acompanhamento4[[#This Row],[ID]]="","",VLOOKUP(Acompanhamento4[[#This Row],[ID]],Plano[],17,FALSE))</f>
        <v/>
      </c>
      <c r="T225" s="324" t="str">
        <f>IF(Acompanhamento4[[#This Row],[ID]]="","",VLOOKUP(Acompanhamento4[[#This Row],[ID]],Plano[],18,FALSE))</f>
        <v/>
      </c>
      <c r="U225" s="176"/>
      <c r="V225" s="149"/>
      <c r="W225" s="314"/>
      <c r="X22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envio]])-TODAY(),Q225-TODAY()),
"finalizada"))</f>
        <v/>
      </c>
      <c r="Y22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envio]])-TODAY(),S225-TODAY()),
"finalizada"))</f>
        <v/>
      </c>
      <c r="Z225" s="289" t="str">
        <f ca="1">IF(Acompanhamento4[[#This Row],[ID]]="","",IF(OR(Acompanhamento4[[#This Row],[Situação]]="prevista",Acompanhamento4[[#This Row],[Situação]]="em andamento"),
IF(Acompanhamento4[[#This Row],[Nova data limite para contratação]]&lt;&gt;"",VALUE(Acompanhamento4[[#This Row],[Nova data limite para contratação]])-TODAY(),T225-TODAY()),
"finalizada"))</f>
        <v/>
      </c>
      <c r="AA22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5" s="286" t="str" cm="1">
        <f t="array" aca="1" ref="AB22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5" s="148"/>
    </row>
    <row r="226" spans="1:29" s="151" customFormat="1" ht="15" hidden="1">
      <c r="A226" s="150">
        <v>220</v>
      </c>
      <c r="B226" s="147" t="str">
        <f>IF('PCA Licitação, Dispensa e Inex.'!B225="","",'PCA Licitação, Dispensa e Inex.'!B225)</f>
        <v/>
      </c>
      <c r="C226" s="148" t="str">
        <f>IF(Acompanhamento4[[#This Row],[ID]]="","",VLOOKUP(Acompanhamento4[[#This Row],[ID]],Plano[],2,FALSE))</f>
        <v/>
      </c>
      <c r="D226" s="148" t="str">
        <f>IF(Acompanhamento4[[#This Row],[ID]]="","",VLOOKUP(Acompanhamento4[[#This Row],[ID]],Plano[],3,FALSE))</f>
        <v/>
      </c>
      <c r="E226" s="148" t="str">
        <f>IF(Acompanhamento4[[#This Row],[ID]]="","",VLOOKUP(Acompanhamento4[[#This Row],[ID]],Plano[],7,FALSE))</f>
        <v/>
      </c>
      <c r="F226" s="229"/>
      <c r="G226" s="226"/>
      <c r="H226" s="371"/>
      <c r="I226" s="174"/>
      <c r="J226" s="175"/>
      <c r="K226" s="175"/>
      <c r="L226" s="318"/>
      <c r="M226" s="319"/>
      <c r="N226" s="320"/>
      <c r="O226" s="325"/>
      <c r="P226" s="323" t="str">
        <f>IF(Acompanhamento4[[#This Row],[ID]]="","",VLOOKUP(Acompanhamento4[[#This Row],[ID]],Plano[],14,FALSE))</f>
        <v/>
      </c>
      <c r="Q226" s="323" t="str">
        <f>IF(Acompanhamento4[[#This Row],[ID]]="","",VLOOKUP(Acompanhamento4[[#This Row],[ID]],Plano[],15,FALSE))</f>
        <v/>
      </c>
      <c r="R226" s="323" t="str">
        <f>IF(Acompanhamento4[[#This Row],[ID]]="","",VLOOKUP(Acompanhamento4[[#This Row],[ID]],Plano[],16,FALSE))</f>
        <v/>
      </c>
      <c r="S226" s="323" t="str">
        <f>IF(Acompanhamento4[[#This Row],[ID]]="","",VLOOKUP(Acompanhamento4[[#This Row],[ID]],Plano[],17,FALSE))</f>
        <v/>
      </c>
      <c r="T226" s="324" t="str">
        <f>IF(Acompanhamento4[[#This Row],[ID]]="","",VLOOKUP(Acompanhamento4[[#This Row],[ID]],Plano[],18,FALSE))</f>
        <v/>
      </c>
      <c r="U226" s="176"/>
      <c r="V226" s="149"/>
      <c r="W226" s="314"/>
      <c r="X22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envio]])-TODAY(),Q226-TODAY()),
"finalizada"))</f>
        <v/>
      </c>
      <c r="Y22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envio]])-TODAY(),S226-TODAY()),
"finalizada"))</f>
        <v/>
      </c>
      <c r="Z226" s="289" t="str">
        <f ca="1">IF(Acompanhamento4[[#This Row],[ID]]="","",IF(OR(Acompanhamento4[[#This Row],[Situação]]="prevista",Acompanhamento4[[#This Row],[Situação]]="em andamento"),
IF(Acompanhamento4[[#This Row],[Nova data limite para contratação]]&lt;&gt;"",VALUE(Acompanhamento4[[#This Row],[Nova data limite para contratação]])-TODAY(),T226-TODAY()),
"finalizada"))</f>
        <v/>
      </c>
      <c r="AA22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6" s="286" t="str" cm="1">
        <f t="array" aca="1" ref="AB22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6" s="148"/>
    </row>
    <row r="227" spans="1:29" s="151" customFormat="1" ht="15" hidden="1">
      <c r="A227" s="146">
        <v>221</v>
      </c>
      <c r="B227" s="147" t="str">
        <f>IF('PCA Licitação, Dispensa e Inex.'!B226="","",'PCA Licitação, Dispensa e Inex.'!B226)</f>
        <v/>
      </c>
      <c r="C227" s="148" t="str">
        <f>IF(Acompanhamento4[[#This Row],[ID]]="","",VLOOKUP(Acompanhamento4[[#This Row],[ID]],Plano[],2,FALSE))</f>
        <v/>
      </c>
      <c r="D227" s="148" t="str">
        <f>IF(Acompanhamento4[[#This Row],[ID]]="","",VLOOKUP(Acompanhamento4[[#This Row],[ID]],Plano[],3,FALSE))</f>
        <v/>
      </c>
      <c r="E227" s="148" t="str">
        <f>IF(Acompanhamento4[[#This Row],[ID]]="","",VLOOKUP(Acompanhamento4[[#This Row],[ID]],Plano[],7,FALSE))</f>
        <v/>
      </c>
      <c r="F227" s="229"/>
      <c r="G227" s="226"/>
      <c r="H227" s="371"/>
      <c r="I227" s="174"/>
      <c r="J227" s="175"/>
      <c r="K227" s="175"/>
      <c r="L227" s="318"/>
      <c r="M227" s="319"/>
      <c r="N227" s="320"/>
      <c r="O227" s="325"/>
      <c r="P227" s="323" t="str">
        <f>IF(Acompanhamento4[[#This Row],[ID]]="","",VLOOKUP(Acompanhamento4[[#This Row],[ID]],Plano[],14,FALSE))</f>
        <v/>
      </c>
      <c r="Q227" s="323" t="str">
        <f>IF(Acompanhamento4[[#This Row],[ID]]="","",VLOOKUP(Acompanhamento4[[#This Row],[ID]],Plano[],15,FALSE))</f>
        <v/>
      </c>
      <c r="R227" s="323" t="str">
        <f>IF(Acompanhamento4[[#This Row],[ID]]="","",VLOOKUP(Acompanhamento4[[#This Row],[ID]],Plano[],16,FALSE))</f>
        <v/>
      </c>
      <c r="S227" s="323" t="str">
        <f>IF(Acompanhamento4[[#This Row],[ID]]="","",VLOOKUP(Acompanhamento4[[#This Row],[ID]],Plano[],17,FALSE))</f>
        <v/>
      </c>
      <c r="T227" s="324" t="str">
        <f>IF(Acompanhamento4[[#This Row],[ID]]="","",VLOOKUP(Acompanhamento4[[#This Row],[ID]],Plano[],18,FALSE))</f>
        <v/>
      </c>
      <c r="U227" s="176"/>
      <c r="V227" s="149"/>
      <c r="W227" s="314"/>
      <c r="X22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envio]])-TODAY(),Q227-TODAY()),
"finalizada"))</f>
        <v/>
      </c>
      <c r="Y22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envio]])-TODAY(),S227-TODAY()),
"finalizada"))</f>
        <v/>
      </c>
      <c r="Z227" s="289" t="str">
        <f ca="1">IF(Acompanhamento4[[#This Row],[ID]]="","",IF(OR(Acompanhamento4[[#This Row],[Situação]]="prevista",Acompanhamento4[[#This Row],[Situação]]="em andamento"),
IF(Acompanhamento4[[#This Row],[Nova data limite para contratação]]&lt;&gt;"",VALUE(Acompanhamento4[[#This Row],[Nova data limite para contratação]])-TODAY(),T227-TODAY()),
"finalizada"))</f>
        <v/>
      </c>
      <c r="AA22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7" s="286" t="str" cm="1">
        <f t="array" aca="1" ref="AB22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7" s="148"/>
    </row>
    <row r="228" spans="1:29" s="151" customFormat="1" ht="15" hidden="1">
      <c r="A228" s="150">
        <v>222</v>
      </c>
      <c r="B228" s="147" t="str">
        <f>IF('PCA Licitação, Dispensa e Inex.'!B227="","",'PCA Licitação, Dispensa e Inex.'!B227)</f>
        <v/>
      </c>
      <c r="C228" s="148" t="str">
        <f>IF(Acompanhamento4[[#This Row],[ID]]="","",VLOOKUP(Acompanhamento4[[#This Row],[ID]],Plano[],2,FALSE))</f>
        <v/>
      </c>
      <c r="D228" s="148" t="str">
        <f>IF(Acompanhamento4[[#This Row],[ID]]="","",VLOOKUP(Acompanhamento4[[#This Row],[ID]],Plano[],3,FALSE))</f>
        <v/>
      </c>
      <c r="E228" s="148" t="str">
        <f>IF(Acompanhamento4[[#This Row],[ID]]="","",VLOOKUP(Acompanhamento4[[#This Row],[ID]],Plano[],7,FALSE))</f>
        <v/>
      </c>
      <c r="F228" s="229"/>
      <c r="G228" s="226"/>
      <c r="H228" s="371"/>
      <c r="I228" s="174"/>
      <c r="J228" s="175"/>
      <c r="K228" s="175"/>
      <c r="L228" s="318"/>
      <c r="M228" s="319"/>
      <c r="N228" s="320"/>
      <c r="O228" s="325"/>
      <c r="P228" s="323" t="str">
        <f>IF(Acompanhamento4[[#This Row],[ID]]="","",VLOOKUP(Acompanhamento4[[#This Row],[ID]],Plano[],14,FALSE))</f>
        <v/>
      </c>
      <c r="Q228" s="323" t="str">
        <f>IF(Acompanhamento4[[#This Row],[ID]]="","",VLOOKUP(Acompanhamento4[[#This Row],[ID]],Plano[],15,FALSE))</f>
        <v/>
      </c>
      <c r="R228" s="323" t="str">
        <f>IF(Acompanhamento4[[#This Row],[ID]]="","",VLOOKUP(Acompanhamento4[[#This Row],[ID]],Plano[],16,FALSE))</f>
        <v/>
      </c>
      <c r="S228" s="323" t="str">
        <f>IF(Acompanhamento4[[#This Row],[ID]]="","",VLOOKUP(Acompanhamento4[[#This Row],[ID]],Plano[],17,FALSE))</f>
        <v/>
      </c>
      <c r="T228" s="324" t="str">
        <f>IF(Acompanhamento4[[#This Row],[ID]]="","",VLOOKUP(Acompanhamento4[[#This Row],[ID]],Plano[],18,FALSE))</f>
        <v/>
      </c>
      <c r="U228" s="176"/>
      <c r="V228" s="149"/>
      <c r="W228" s="314"/>
      <c r="X22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envio]])-TODAY(),Q228-TODAY()),
"finalizada"))</f>
        <v/>
      </c>
      <c r="Y22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envio]])-TODAY(),S228-TODAY()),
"finalizada"))</f>
        <v/>
      </c>
      <c r="Z228" s="289" t="str">
        <f ca="1">IF(Acompanhamento4[[#This Row],[ID]]="","",IF(OR(Acompanhamento4[[#This Row],[Situação]]="prevista",Acompanhamento4[[#This Row],[Situação]]="em andamento"),
IF(Acompanhamento4[[#This Row],[Nova data limite para contratação]]&lt;&gt;"",VALUE(Acompanhamento4[[#This Row],[Nova data limite para contratação]])-TODAY(),T228-TODAY()),
"finalizada"))</f>
        <v/>
      </c>
      <c r="AA22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8" s="286" t="str" cm="1">
        <f t="array" aca="1" ref="AB22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8" s="148"/>
    </row>
    <row r="229" spans="1:29" s="151" customFormat="1" ht="15" hidden="1">
      <c r="A229" s="146">
        <v>223</v>
      </c>
      <c r="B229" s="147" t="str">
        <f>IF('PCA Licitação, Dispensa e Inex.'!B228="","",'PCA Licitação, Dispensa e Inex.'!B228)</f>
        <v/>
      </c>
      <c r="C229" s="148" t="str">
        <f>IF(Acompanhamento4[[#This Row],[ID]]="","",VLOOKUP(Acompanhamento4[[#This Row],[ID]],Plano[],2,FALSE))</f>
        <v/>
      </c>
      <c r="D229" s="148" t="str">
        <f>IF(Acompanhamento4[[#This Row],[ID]]="","",VLOOKUP(Acompanhamento4[[#This Row],[ID]],Plano[],3,FALSE))</f>
        <v/>
      </c>
      <c r="E229" s="148" t="str">
        <f>IF(Acompanhamento4[[#This Row],[ID]]="","",VLOOKUP(Acompanhamento4[[#This Row],[ID]],Plano[],7,FALSE))</f>
        <v/>
      </c>
      <c r="F229" s="229"/>
      <c r="G229" s="226"/>
      <c r="H229" s="371"/>
      <c r="I229" s="174"/>
      <c r="J229" s="175"/>
      <c r="K229" s="175"/>
      <c r="L229" s="318"/>
      <c r="M229" s="319"/>
      <c r="N229" s="320"/>
      <c r="O229" s="325"/>
      <c r="P229" s="323" t="str">
        <f>IF(Acompanhamento4[[#This Row],[ID]]="","",VLOOKUP(Acompanhamento4[[#This Row],[ID]],Plano[],14,FALSE))</f>
        <v/>
      </c>
      <c r="Q229" s="323" t="str">
        <f>IF(Acompanhamento4[[#This Row],[ID]]="","",VLOOKUP(Acompanhamento4[[#This Row],[ID]],Plano[],15,FALSE))</f>
        <v/>
      </c>
      <c r="R229" s="323" t="str">
        <f>IF(Acompanhamento4[[#This Row],[ID]]="","",VLOOKUP(Acompanhamento4[[#This Row],[ID]],Plano[],16,FALSE))</f>
        <v/>
      </c>
      <c r="S229" s="323" t="str">
        <f>IF(Acompanhamento4[[#This Row],[ID]]="","",VLOOKUP(Acompanhamento4[[#This Row],[ID]],Plano[],17,FALSE))</f>
        <v/>
      </c>
      <c r="T229" s="324" t="str">
        <f>IF(Acompanhamento4[[#This Row],[ID]]="","",VLOOKUP(Acompanhamento4[[#This Row],[ID]],Plano[],18,FALSE))</f>
        <v/>
      </c>
      <c r="U229" s="176"/>
      <c r="V229" s="149"/>
      <c r="W229" s="314"/>
      <c r="X22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envio]])-TODAY(),Q229-TODAY()),
"finalizada"))</f>
        <v/>
      </c>
      <c r="Y22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envio]])-TODAY(),S229-TODAY()),
"finalizada"))</f>
        <v/>
      </c>
      <c r="Z229" s="289" t="str">
        <f ca="1">IF(Acompanhamento4[[#This Row],[ID]]="","",IF(OR(Acompanhamento4[[#This Row],[Situação]]="prevista",Acompanhamento4[[#This Row],[Situação]]="em andamento"),
IF(Acompanhamento4[[#This Row],[Nova data limite para contratação]]&lt;&gt;"",VALUE(Acompanhamento4[[#This Row],[Nova data limite para contratação]])-TODAY(),T229-TODAY()),
"finalizada"))</f>
        <v/>
      </c>
      <c r="AA22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29" s="286" t="str" cm="1">
        <f t="array" aca="1" ref="AB22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29" s="148"/>
    </row>
    <row r="230" spans="1:29" s="151" customFormat="1" ht="15" hidden="1">
      <c r="A230" s="150">
        <v>224</v>
      </c>
      <c r="B230" s="147" t="str">
        <f>IF('PCA Licitação, Dispensa e Inex.'!B229="","",'PCA Licitação, Dispensa e Inex.'!B229)</f>
        <v/>
      </c>
      <c r="C230" s="148" t="str">
        <f>IF(Acompanhamento4[[#This Row],[ID]]="","",VLOOKUP(Acompanhamento4[[#This Row],[ID]],Plano[],2,FALSE))</f>
        <v/>
      </c>
      <c r="D230" s="148" t="str">
        <f>IF(Acompanhamento4[[#This Row],[ID]]="","",VLOOKUP(Acompanhamento4[[#This Row],[ID]],Plano[],3,FALSE))</f>
        <v/>
      </c>
      <c r="E230" s="148" t="str">
        <f>IF(Acompanhamento4[[#This Row],[ID]]="","",VLOOKUP(Acompanhamento4[[#This Row],[ID]],Plano[],7,FALSE))</f>
        <v/>
      </c>
      <c r="F230" s="229"/>
      <c r="G230" s="226"/>
      <c r="H230" s="371"/>
      <c r="I230" s="174"/>
      <c r="J230" s="175"/>
      <c r="K230" s="175"/>
      <c r="L230" s="318"/>
      <c r="M230" s="319"/>
      <c r="N230" s="320"/>
      <c r="O230" s="325"/>
      <c r="P230" s="323" t="str">
        <f>IF(Acompanhamento4[[#This Row],[ID]]="","",VLOOKUP(Acompanhamento4[[#This Row],[ID]],Plano[],14,FALSE))</f>
        <v/>
      </c>
      <c r="Q230" s="323" t="str">
        <f>IF(Acompanhamento4[[#This Row],[ID]]="","",VLOOKUP(Acompanhamento4[[#This Row],[ID]],Plano[],15,FALSE))</f>
        <v/>
      </c>
      <c r="R230" s="323" t="str">
        <f>IF(Acompanhamento4[[#This Row],[ID]]="","",VLOOKUP(Acompanhamento4[[#This Row],[ID]],Plano[],16,FALSE))</f>
        <v/>
      </c>
      <c r="S230" s="323" t="str">
        <f>IF(Acompanhamento4[[#This Row],[ID]]="","",VLOOKUP(Acompanhamento4[[#This Row],[ID]],Plano[],17,FALSE))</f>
        <v/>
      </c>
      <c r="T230" s="324" t="str">
        <f>IF(Acompanhamento4[[#This Row],[ID]]="","",VLOOKUP(Acompanhamento4[[#This Row],[ID]],Plano[],18,FALSE))</f>
        <v/>
      </c>
      <c r="U230" s="176"/>
      <c r="V230" s="149"/>
      <c r="W230" s="314"/>
      <c r="X23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envio]])-TODAY(),Q230-TODAY()),
"finalizada"))</f>
        <v/>
      </c>
      <c r="Y23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envio]])-TODAY(),S230-TODAY()),
"finalizada"))</f>
        <v/>
      </c>
      <c r="Z230" s="289" t="str">
        <f ca="1">IF(Acompanhamento4[[#This Row],[ID]]="","",IF(OR(Acompanhamento4[[#This Row],[Situação]]="prevista",Acompanhamento4[[#This Row],[Situação]]="em andamento"),
IF(Acompanhamento4[[#This Row],[Nova data limite para contratação]]&lt;&gt;"",VALUE(Acompanhamento4[[#This Row],[Nova data limite para contratação]])-TODAY(),T230-TODAY()),
"finalizada"))</f>
        <v/>
      </c>
      <c r="AA23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0" s="286" t="str" cm="1">
        <f t="array" aca="1" ref="AB23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0" s="148"/>
    </row>
    <row r="231" spans="1:29" s="151" customFormat="1" ht="15" hidden="1">
      <c r="A231" s="146">
        <v>225</v>
      </c>
      <c r="B231" s="147" t="str">
        <f>IF('PCA Licitação, Dispensa e Inex.'!B230="","",'PCA Licitação, Dispensa e Inex.'!B230)</f>
        <v/>
      </c>
      <c r="C231" s="148" t="str">
        <f>IF(Acompanhamento4[[#This Row],[ID]]="","",VLOOKUP(Acompanhamento4[[#This Row],[ID]],Plano[],2,FALSE))</f>
        <v/>
      </c>
      <c r="D231" s="148" t="str">
        <f>IF(Acompanhamento4[[#This Row],[ID]]="","",VLOOKUP(Acompanhamento4[[#This Row],[ID]],Plano[],3,FALSE))</f>
        <v/>
      </c>
      <c r="E231" s="148" t="str">
        <f>IF(Acompanhamento4[[#This Row],[ID]]="","",VLOOKUP(Acompanhamento4[[#This Row],[ID]],Plano[],7,FALSE))</f>
        <v/>
      </c>
      <c r="F231" s="229"/>
      <c r="G231" s="226"/>
      <c r="H231" s="371"/>
      <c r="I231" s="174"/>
      <c r="J231" s="175"/>
      <c r="K231" s="175"/>
      <c r="L231" s="318"/>
      <c r="M231" s="319"/>
      <c r="N231" s="320"/>
      <c r="O231" s="325"/>
      <c r="P231" s="323" t="str">
        <f>IF(Acompanhamento4[[#This Row],[ID]]="","",VLOOKUP(Acompanhamento4[[#This Row],[ID]],Plano[],14,FALSE))</f>
        <v/>
      </c>
      <c r="Q231" s="323" t="str">
        <f>IF(Acompanhamento4[[#This Row],[ID]]="","",VLOOKUP(Acompanhamento4[[#This Row],[ID]],Plano[],15,FALSE))</f>
        <v/>
      </c>
      <c r="R231" s="323" t="str">
        <f>IF(Acompanhamento4[[#This Row],[ID]]="","",VLOOKUP(Acompanhamento4[[#This Row],[ID]],Plano[],16,FALSE))</f>
        <v/>
      </c>
      <c r="S231" s="323" t="str">
        <f>IF(Acompanhamento4[[#This Row],[ID]]="","",VLOOKUP(Acompanhamento4[[#This Row],[ID]],Plano[],17,FALSE))</f>
        <v/>
      </c>
      <c r="T231" s="324" t="str">
        <f>IF(Acompanhamento4[[#This Row],[ID]]="","",VLOOKUP(Acompanhamento4[[#This Row],[ID]],Plano[],18,FALSE))</f>
        <v/>
      </c>
      <c r="U231" s="176"/>
      <c r="V231" s="149"/>
      <c r="W231" s="314"/>
      <c r="X23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envio]])-TODAY(),Q231-TODAY()),
"finalizada"))</f>
        <v/>
      </c>
      <c r="Y23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envio]])-TODAY(),S231-TODAY()),
"finalizada"))</f>
        <v/>
      </c>
      <c r="Z231" s="289" t="str">
        <f ca="1">IF(Acompanhamento4[[#This Row],[ID]]="","",IF(OR(Acompanhamento4[[#This Row],[Situação]]="prevista",Acompanhamento4[[#This Row],[Situação]]="em andamento"),
IF(Acompanhamento4[[#This Row],[Nova data limite para contratação]]&lt;&gt;"",VALUE(Acompanhamento4[[#This Row],[Nova data limite para contratação]])-TODAY(),T231-TODAY()),
"finalizada"))</f>
        <v/>
      </c>
      <c r="AA23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1" s="286" t="str" cm="1">
        <f t="array" aca="1" ref="AB23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1" s="148"/>
    </row>
    <row r="232" spans="1:29" s="151" customFormat="1" ht="15" hidden="1">
      <c r="A232" s="150">
        <v>226</v>
      </c>
      <c r="B232" s="147" t="str">
        <f>IF('PCA Licitação, Dispensa e Inex.'!B231="","",'PCA Licitação, Dispensa e Inex.'!B231)</f>
        <v/>
      </c>
      <c r="C232" s="148" t="str">
        <f>IF(Acompanhamento4[[#This Row],[ID]]="","",VLOOKUP(Acompanhamento4[[#This Row],[ID]],Plano[],2,FALSE))</f>
        <v/>
      </c>
      <c r="D232" s="148" t="str">
        <f>IF(Acompanhamento4[[#This Row],[ID]]="","",VLOOKUP(Acompanhamento4[[#This Row],[ID]],Plano[],3,FALSE))</f>
        <v/>
      </c>
      <c r="E232" s="148" t="str">
        <f>IF(Acompanhamento4[[#This Row],[ID]]="","",VLOOKUP(Acompanhamento4[[#This Row],[ID]],Plano[],7,FALSE))</f>
        <v/>
      </c>
      <c r="F232" s="229"/>
      <c r="G232" s="226"/>
      <c r="H232" s="371"/>
      <c r="I232" s="174"/>
      <c r="J232" s="175"/>
      <c r="K232" s="175"/>
      <c r="L232" s="318"/>
      <c r="M232" s="319"/>
      <c r="N232" s="320"/>
      <c r="O232" s="325"/>
      <c r="P232" s="323" t="str">
        <f>IF(Acompanhamento4[[#This Row],[ID]]="","",VLOOKUP(Acompanhamento4[[#This Row],[ID]],Plano[],14,FALSE))</f>
        <v/>
      </c>
      <c r="Q232" s="323" t="str">
        <f>IF(Acompanhamento4[[#This Row],[ID]]="","",VLOOKUP(Acompanhamento4[[#This Row],[ID]],Plano[],15,FALSE))</f>
        <v/>
      </c>
      <c r="R232" s="323" t="str">
        <f>IF(Acompanhamento4[[#This Row],[ID]]="","",VLOOKUP(Acompanhamento4[[#This Row],[ID]],Plano[],16,FALSE))</f>
        <v/>
      </c>
      <c r="S232" s="323" t="str">
        <f>IF(Acompanhamento4[[#This Row],[ID]]="","",VLOOKUP(Acompanhamento4[[#This Row],[ID]],Plano[],17,FALSE))</f>
        <v/>
      </c>
      <c r="T232" s="324" t="str">
        <f>IF(Acompanhamento4[[#This Row],[ID]]="","",VLOOKUP(Acompanhamento4[[#This Row],[ID]],Plano[],18,FALSE))</f>
        <v/>
      </c>
      <c r="U232" s="176"/>
      <c r="V232" s="149"/>
      <c r="W232" s="314"/>
      <c r="X23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envio]])-TODAY(),Q232-TODAY()),
"finalizada"))</f>
        <v/>
      </c>
      <c r="Y23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envio]])-TODAY(),S232-TODAY()),
"finalizada"))</f>
        <v/>
      </c>
      <c r="Z232" s="289" t="str">
        <f ca="1">IF(Acompanhamento4[[#This Row],[ID]]="","",IF(OR(Acompanhamento4[[#This Row],[Situação]]="prevista",Acompanhamento4[[#This Row],[Situação]]="em andamento"),
IF(Acompanhamento4[[#This Row],[Nova data limite para contratação]]&lt;&gt;"",VALUE(Acompanhamento4[[#This Row],[Nova data limite para contratação]])-TODAY(),T232-TODAY()),
"finalizada"))</f>
        <v/>
      </c>
      <c r="AA23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2" s="286" t="str" cm="1">
        <f t="array" aca="1" ref="AB23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2" s="148"/>
    </row>
    <row r="233" spans="1:29" s="151" customFormat="1" ht="15" hidden="1">
      <c r="A233" s="146">
        <v>227</v>
      </c>
      <c r="B233" s="147" t="str">
        <f>IF('PCA Licitação, Dispensa e Inex.'!B232="","",'PCA Licitação, Dispensa e Inex.'!B232)</f>
        <v/>
      </c>
      <c r="C233" s="148" t="str">
        <f>IF(Acompanhamento4[[#This Row],[ID]]="","",VLOOKUP(Acompanhamento4[[#This Row],[ID]],Plano[],2,FALSE))</f>
        <v/>
      </c>
      <c r="D233" s="148" t="str">
        <f>IF(Acompanhamento4[[#This Row],[ID]]="","",VLOOKUP(Acompanhamento4[[#This Row],[ID]],Plano[],3,FALSE))</f>
        <v/>
      </c>
      <c r="E233" s="148" t="str">
        <f>IF(Acompanhamento4[[#This Row],[ID]]="","",VLOOKUP(Acompanhamento4[[#This Row],[ID]],Plano[],7,FALSE))</f>
        <v/>
      </c>
      <c r="F233" s="229"/>
      <c r="G233" s="226"/>
      <c r="H233" s="371"/>
      <c r="I233" s="174"/>
      <c r="J233" s="175"/>
      <c r="K233" s="175"/>
      <c r="L233" s="318"/>
      <c r="M233" s="319"/>
      <c r="N233" s="320"/>
      <c r="O233" s="325"/>
      <c r="P233" s="323" t="str">
        <f>IF(Acompanhamento4[[#This Row],[ID]]="","",VLOOKUP(Acompanhamento4[[#This Row],[ID]],Plano[],14,FALSE))</f>
        <v/>
      </c>
      <c r="Q233" s="323" t="str">
        <f>IF(Acompanhamento4[[#This Row],[ID]]="","",VLOOKUP(Acompanhamento4[[#This Row],[ID]],Plano[],15,FALSE))</f>
        <v/>
      </c>
      <c r="R233" s="323" t="str">
        <f>IF(Acompanhamento4[[#This Row],[ID]]="","",VLOOKUP(Acompanhamento4[[#This Row],[ID]],Plano[],16,FALSE))</f>
        <v/>
      </c>
      <c r="S233" s="323" t="str">
        <f>IF(Acompanhamento4[[#This Row],[ID]]="","",VLOOKUP(Acompanhamento4[[#This Row],[ID]],Plano[],17,FALSE))</f>
        <v/>
      </c>
      <c r="T233" s="324" t="str">
        <f>IF(Acompanhamento4[[#This Row],[ID]]="","",VLOOKUP(Acompanhamento4[[#This Row],[ID]],Plano[],18,FALSE))</f>
        <v/>
      </c>
      <c r="U233" s="176"/>
      <c r="V233" s="149"/>
      <c r="W233" s="314"/>
      <c r="X23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envio]])-TODAY(),Q233-TODAY()),
"finalizada"))</f>
        <v/>
      </c>
      <c r="Y23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envio]])-TODAY(),S233-TODAY()),
"finalizada"))</f>
        <v/>
      </c>
      <c r="Z233" s="289" t="str">
        <f ca="1">IF(Acompanhamento4[[#This Row],[ID]]="","",IF(OR(Acompanhamento4[[#This Row],[Situação]]="prevista",Acompanhamento4[[#This Row],[Situação]]="em andamento"),
IF(Acompanhamento4[[#This Row],[Nova data limite para contratação]]&lt;&gt;"",VALUE(Acompanhamento4[[#This Row],[Nova data limite para contratação]])-TODAY(),T233-TODAY()),
"finalizada"))</f>
        <v/>
      </c>
      <c r="AA23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3" s="286" t="str" cm="1">
        <f t="array" aca="1" ref="AB23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3" s="148"/>
    </row>
    <row r="234" spans="1:29" s="151" customFormat="1" ht="15" hidden="1">
      <c r="A234" s="150">
        <v>228</v>
      </c>
      <c r="B234" s="147" t="str">
        <f>IF('PCA Licitação, Dispensa e Inex.'!B233="","",'PCA Licitação, Dispensa e Inex.'!B233)</f>
        <v/>
      </c>
      <c r="C234" s="148" t="str">
        <f>IF(Acompanhamento4[[#This Row],[ID]]="","",VLOOKUP(Acompanhamento4[[#This Row],[ID]],Plano[],2,FALSE))</f>
        <v/>
      </c>
      <c r="D234" s="148" t="str">
        <f>IF(Acompanhamento4[[#This Row],[ID]]="","",VLOOKUP(Acompanhamento4[[#This Row],[ID]],Plano[],3,FALSE))</f>
        <v/>
      </c>
      <c r="E234" s="148" t="str">
        <f>IF(Acompanhamento4[[#This Row],[ID]]="","",VLOOKUP(Acompanhamento4[[#This Row],[ID]],Plano[],7,FALSE))</f>
        <v/>
      </c>
      <c r="F234" s="229"/>
      <c r="G234" s="226"/>
      <c r="H234" s="371"/>
      <c r="I234" s="174"/>
      <c r="J234" s="175"/>
      <c r="K234" s="175"/>
      <c r="L234" s="318"/>
      <c r="M234" s="319"/>
      <c r="N234" s="320"/>
      <c r="O234" s="325"/>
      <c r="P234" s="323" t="str">
        <f>IF(Acompanhamento4[[#This Row],[ID]]="","",VLOOKUP(Acompanhamento4[[#This Row],[ID]],Plano[],14,FALSE))</f>
        <v/>
      </c>
      <c r="Q234" s="323" t="str">
        <f>IF(Acompanhamento4[[#This Row],[ID]]="","",VLOOKUP(Acompanhamento4[[#This Row],[ID]],Plano[],15,FALSE))</f>
        <v/>
      </c>
      <c r="R234" s="323" t="str">
        <f>IF(Acompanhamento4[[#This Row],[ID]]="","",VLOOKUP(Acompanhamento4[[#This Row],[ID]],Plano[],16,FALSE))</f>
        <v/>
      </c>
      <c r="S234" s="323" t="str">
        <f>IF(Acompanhamento4[[#This Row],[ID]]="","",VLOOKUP(Acompanhamento4[[#This Row],[ID]],Plano[],17,FALSE))</f>
        <v/>
      </c>
      <c r="T234" s="324" t="str">
        <f>IF(Acompanhamento4[[#This Row],[ID]]="","",VLOOKUP(Acompanhamento4[[#This Row],[ID]],Plano[],18,FALSE))</f>
        <v/>
      </c>
      <c r="U234" s="176"/>
      <c r="V234" s="149"/>
      <c r="W234" s="314"/>
      <c r="X23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envio]])-TODAY(),Q234-TODAY()),
"finalizada"))</f>
        <v/>
      </c>
      <c r="Y23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envio]])-TODAY(),S234-TODAY()),
"finalizada"))</f>
        <v/>
      </c>
      <c r="Z234" s="289" t="str">
        <f ca="1">IF(Acompanhamento4[[#This Row],[ID]]="","",IF(OR(Acompanhamento4[[#This Row],[Situação]]="prevista",Acompanhamento4[[#This Row],[Situação]]="em andamento"),
IF(Acompanhamento4[[#This Row],[Nova data limite para contratação]]&lt;&gt;"",VALUE(Acompanhamento4[[#This Row],[Nova data limite para contratação]])-TODAY(),T234-TODAY()),
"finalizada"))</f>
        <v/>
      </c>
      <c r="AA23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4" s="286" t="str" cm="1">
        <f t="array" aca="1" ref="AB23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4" s="148"/>
    </row>
    <row r="235" spans="1:29" s="151" customFormat="1" ht="15" hidden="1">
      <c r="A235" s="146">
        <v>229</v>
      </c>
      <c r="B235" s="147" t="str">
        <f>IF('PCA Licitação, Dispensa e Inex.'!B234="","",'PCA Licitação, Dispensa e Inex.'!B234)</f>
        <v/>
      </c>
      <c r="C235" s="148" t="str">
        <f>IF(Acompanhamento4[[#This Row],[ID]]="","",VLOOKUP(Acompanhamento4[[#This Row],[ID]],Plano[],2,FALSE))</f>
        <v/>
      </c>
      <c r="D235" s="148" t="str">
        <f>IF(Acompanhamento4[[#This Row],[ID]]="","",VLOOKUP(Acompanhamento4[[#This Row],[ID]],Plano[],3,FALSE))</f>
        <v/>
      </c>
      <c r="E235" s="148" t="str">
        <f>IF(Acompanhamento4[[#This Row],[ID]]="","",VLOOKUP(Acompanhamento4[[#This Row],[ID]],Plano[],7,FALSE))</f>
        <v/>
      </c>
      <c r="F235" s="229"/>
      <c r="G235" s="226"/>
      <c r="H235" s="371"/>
      <c r="I235" s="174"/>
      <c r="J235" s="175"/>
      <c r="K235" s="175"/>
      <c r="L235" s="318"/>
      <c r="M235" s="319"/>
      <c r="N235" s="320"/>
      <c r="O235" s="325"/>
      <c r="P235" s="323" t="str">
        <f>IF(Acompanhamento4[[#This Row],[ID]]="","",VLOOKUP(Acompanhamento4[[#This Row],[ID]],Plano[],14,FALSE))</f>
        <v/>
      </c>
      <c r="Q235" s="323" t="str">
        <f>IF(Acompanhamento4[[#This Row],[ID]]="","",VLOOKUP(Acompanhamento4[[#This Row],[ID]],Plano[],15,FALSE))</f>
        <v/>
      </c>
      <c r="R235" s="323" t="str">
        <f>IF(Acompanhamento4[[#This Row],[ID]]="","",VLOOKUP(Acompanhamento4[[#This Row],[ID]],Plano[],16,FALSE))</f>
        <v/>
      </c>
      <c r="S235" s="323" t="str">
        <f>IF(Acompanhamento4[[#This Row],[ID]]="","",VLOOKUP(Acompanhamento4[[#This Row],[ID]],Plano[],17,FALSE))</f>
        <v/>
      </c>
      <c r="T235" s="324" t="str">
        <f>IF(Acompanhamento4[[#This Row],[ID]]="","",VLOOKUP(Acompanhamento4[[#This Row],[ID]],Plano[],18,FALSE))</f>
        <v/>
      </c>
      <c r="U235" s="176"/>
      <c r="V235" s="149"/>
      <c r="W235" s="314"/>
      <c r="X23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envio]])-TODAY(),Q235-TODAY()),
"finalizada"))</f>
        <v/>
      </c>
      <c r="Y23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envio]])-TODAY(),S235-TODAY()),
"finalizada"))</f>
        <v/>
      </c>
      <c r="Z235" s="289" t="str">
        <f ca="1">IF(Acompanhamento4[[#This Row],[ID]]="","",IF(OR(Acompanhamento4[[#This Row],[Situação]]="prevista",Acompanhamento4[[#This Row],[Situação]]="em andamento"),
IF(Acompanhamento4[[#This Row],[Nova data limite para contratação]]&lt;&gt;"",VALUE(Acompanhamento4[[#This Row],[Nova data limite para contratação]])-TODAY(),T235-TODAY()),
"finalizada"))</f>
        <v/>
      </c>
      <c r="AA23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5" s="286" t="str" cm="1">
        <f t="array" aca="1" ref="AB23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5" s="148"/>
    </row>
    <row r="236" spans="1:29" s="151" customFormat="1" ht="15" hidden="1">
      <c r="A236" s="150">
        <v>230</v>
      </c>
      <c r="B236" s="147" t="str">
        <f>IF('PCA Licitação, Dispensa e Inex.'!B235="","",'PCA Licitação, Dispensa e Inex.'!B235)</f>
        <v/>
      </c>
      <c r="C236" s="148" t="str">
        <f>IF(Acompanhamento4[[#This Row],[ID]]="","",VLOOKUP(Acompanhamento4[[#This Row],[ID]],Plano[],2,FALSE))</f>
        <v/>
      </c>
      <c r="D236" s="148" t="str">
        <f>IF(Acompanhamento4[[#This Row],[ID]]="","",VLOOKUP(Acompanhamento4[[#This Row],[ID]],Plano[],3,FALSE))</f>
        <v/>
      </c>
      <c r="E236" s="148" t="str">
        <f>IF(Acompanhamento4[[#This Row],[ID]]="","",VLOOKUP(Acompanhamento4[[#This Row],[ID]],Plano[],7,FALSE))</f>
        <v/>
      </c>
      <c r="F236" s="229"/>
      <c r="G236" s="226"/>
      <c r="H236" s="371"/>
      <c r="I236" s="174"/>
      <c r="J236" s="175"/>
      <c r="K236" s="175"/>
      <c r="L236" s="318"/>
      <c r="M236" s="319"/>
      <c r="N236" s="320"/>
      <c r="O236" s="325"/>
      <c r="P236" s="323" t="str">
        <f>IF(Acompanhamento4[[#This Row],[ID]]="","",VLOOKUP(Acompanhamento4[[#This Row],[ID]],Plano[],14,FALSE))</f>
        <v/>
      </c>
      <c r="Q236" s="323" t="str">
        <f>IF(Acompanhamento4[[#This Row],[ID]]="","",VLOOKUP(Acompanhamento4[[#This Row],[ID]],Plano[],15,FALSE))</f>
        <v/>
      </c>
      <c r="R236" s="323" t="str">
        <f>IF(Acompanhamento4[[#This Row],[ID]]="","",VLOOKUP(Acompanhamento4[[#This Row],[ID]],Plano[],16,FALSE))</f>
        <v/>
      </c>
      <c r="S236" s="323" t="str">
        <f>IF(Acompanhamento4[[#This Row],[ID]]="","",VLOOKUP(Acompanhamento4[[#This Row],[ID]],Plano[],17,FALSE))</f>
        <v/>
      </c>
      <c r="T236" s="324" t="str">
        <f>IF(Acompanhamento4[[#This Row],[ID]]="","",VLOOKUP(Acompanhamento4[[#This Row],[ID]],Plano[],18,FALSE))</f>
        <v/>
      </c>
      <c r="U236" s="176"/>
      <c r="V236" s="149"/>
      <c r="W236" s="314"/>
      <c r="X23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envio]])-TODAY(),Q236-TODAY()),
"finalizada"))</f>
        <v/>
      </c>
      <c r="Y23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envio]])-TODAY(),S236-TODAY()),
"finalizada"))</f>
        <v/>
      </c>
      <c r="Z236" s="289" t="str">
        <f ca="1">IF(Acompanhamento4[[#This Row],[ID]]="","",IF(OR(Acompanhamento4[[#This Row],[Situação]]="prevista",Acompanhamento4[[#This Row],[Situação]]="em andamento"),
IF(Acompanhamento4[[#This Row],[Nova data limite para contratação]]&lt;&gt;"",VALUE(Acompanhamento4[[#This Row],[Nova data limite para contratação]])-TODAY(),T236-TODAY()),
"finalizada"))</f>
        <v/>
      </c>
      <c r="AA23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6" s="286" t="str" cm="1">
        <f t="array" aca="1" ref="AB23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6" s="148"/>
    </row>
    <row r="237" spans="1:29" s="151" customFormat="1" ht="15" hidden="1">
      <c r="A237" s="146">
        <v>231</v>
      </c>
      <c r="B237" s="147" t="str">
        <f>IF('PCA Licitação, Dispensa e Inex.'!B236="","",'PCA Licitação, Dispensa e Inex.'!B236)</f>
        <v/>
      </c>
      <c r="C237" s="148" t="str">
        <f>IF(Acompanhamento4[[#This Row],[ID]]="","",VLOOKUP(Acompanhamento4[[#This Row],[ID]],Plano[],2,FALSE))</f>
        <v/>
      </c>
      <c r="D237" s="148" t="str">
        <f>IF(Acompanhamento4[[#This Row],[ID]]="","",VLOOKUP(Acompanhamento4[[#This Row],[ID]],Plano[],3,FALSE))</f>
        <v/>
      </c>
      <c r="E237" s="148" t="str">
        <f>IF(Acompanhamento4[[#This Row],[ID]]="","",VLOOKUP(Acompanhamento4[[#This Row],[ID]],Plano[],7,FALSE))</f>
        <v/>
      </c>
      <c r="F237" s="229"/>
      <c r="G237" s="226"/>
      <c r="H237" s="371"/>
      <c r="I237" s="174"/>
      <c r="J237" s="175"/>
      <c r="K237" s="175"/>
      <c r="L237" s="318"/>
      <c r="M237" s="319"/>
      <c r="N237" s="320"/>
      <c r="O237" s="325"/>
      <c r="P237" s="323" t="str">
        <f>IF(Acompanhamento4[[#This Row],[ID]]="","",VLOOKUP(Acompanhamento4[[#This Row],[ID]],Plano[],14,FALSE))</f>
        <v/>
      </c>
      <c r="Q237" s="323" t="str">
        <f>IF(Acompanhamento4[[#This Row],[ID]]="","",VLOOKUP(Acompanhamento4[[#This Row],[ID]],Plano[],15,FALSE))</f>
        <v/>
      </c>
      <c r="R237" s="323" t="str">
        <f>IF(Acompanhamento4[[#This Row],[ID]]="","",VLOOKUP(Acompanhamento4[[#This Row],[ID]],Plano[],16,FALSE))</f>
        <v/>
      </c>
      <c r="S237" s="323" t="str">
        <f>IF(Acompanhamento4[[#This Row],[ID]]="","",VLOOKUP(Acompanhamento4[[#This Row],[ID]],Plano[],17,FALSE))</f>
        <v/>
      </c>
      <c r="T237" s="324" t="str">
        <f>IF(Acompanhamento4[[#This Row],[ID]]="","",VLOOKUP(Acompanhamento4[[#This Row],[ID]],Plano[],18,FALSE))</f>
        <v/>
      </c>
      <c r="U237" s="176"/>
      <c r="V237" s="149"/>
      <c r="W237" s="314"/>
      <c r="X23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envio]])-TODAY(),Q237-TODAY()),
"finalizada"))</f>
        <v/>
      </c>
      <c r="Y23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envio]])-TODAY(),S237-TODAY()),
"finalizada"))</f>
        <v/>
      </c>
      <c r="Z237" s="289" t="str">
        <f ca="1">IF(Acompanhamento4[[#This Row],[ID]]="","",IF(OR(Acompanhamento4[[#This Row],[Situação]]="prevista",Acompanhamento4[[#This Row],[Situação]]="em andamento"),
IF(Acompanhamento4[[#This Row],[Nova data limite para contratação]]&lt;&gt;"",VALUE(Acompanhamento4[[#This Row],[Nova data limite para contratação]])-TODAY(),T237-TODAY()),
"finalizada"))</f>
        <v/>
      </c>
      <c r="AA23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7" s="286" t="str" cm="1">
        <f t="array" aca="1" ref="AB23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7" s="148"/>
    </row>
    <row r="238" spans="1:29" s="151" customFormat="1" ht="15" hidden="1">
      <c r="A238" s="150">
        <v>232</v>
      </c>
      <c r="B238" s="147" t="str">
        <f>IF('PCA Licitação, Dispensa e Inex.'!B237="","",'PCA Licitação, Dispensa e Inex.'!B237)</f>
        <v/>
      </c>
      <c r="C238" s="148" t="str">
        <f>IF(Acompanhamento4[[#This Row],[ID]]="","",VLOOKUP(Acompanhamento4[[#This Row],[ID]],Plano[],2,FALSE))</f>
        <v/>
      </c>
      <c r="D238" s="148" t="str">
        <f>IF(Acompanhamento4[[#This Row],[ID]]="","",VLOOKUP(Acompanhamento4[[#This Row],[ID]],Plano[],3,FALSE))</f>
        <v/>
      </c>
      <c r="E238" s="148" t="str">
        <f>IF(Acompanhamento4[[#This Row],[ID]]="","",VLOOKUP(Acompanhamento4[[#This Row],[ID]],Plano[],7,FALSE))</f>
        <v/>
      </c>
      <c r="F238" s="229"/>
      <c r="G238" s="226"/>
      <c r="H238" s="371"/>
      <c r="I238" s="174"/>
      <c r="J238" s="175"/>
      <c r="K238" s="175"/>
      <c r="L238" s="318"/>
      <c r="M238" s="319"/>
      <c r="N238" s="320"/>
      <c r="O238" s="325"/>
      <c r="P238" s="323" t="str">
        <f>IF(Acompanhamento4[[#This Row],[ID]]="","",VLOOKUP(Acompanhamento4[[#This Row],[ID]],Plano[],14,FALSE))</f>
        <v/>
      </c>
      <c r="Q238" s="323" t="str">
        <f>IF(Acompanhamento4[[#This Row],[ID]]="","",VLOOKUP(Acompanhamento4[[#This Row],[ID]],Plano[],15,FALSE))</f>
        <v/>
      </c>
      <c r="R238" s="323" t="str">
        <f>IF(Acompanhamento4[[#This Row],[ID]]="","",VLOOKUP(Acompanhamento4[[#This Row],[ID]],Plano[],16,FALSE))</f>
        <v/>
      </c>
      <c r="S238" s="323" t="str">
        <f>IF(Acompanhamento4[[#This Row],[ID]]="","",VLOOKUP(Acompanhamento4[[#This Row],[ID]],Plano[],17,FALSE))</f>
        <v/>
      </c>
      <c r="T238" s="324" t="str">
        <f>IF(Acompanhamento4[[#This Row],[ID]]="","",VLOOKUP(Acompanhamento4[[#This Row],[ID]],Plano[],18,FALSE))</f>
        <v/>
      </c>
      <c r="U238" s="176"/>
      <c r="V238" s="149"/>
      <c r="W238" s="314"/>
      <c r="X23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envio]])-TODAY(),Q238-TODAY()),
"finalizada"))</f>
        <v/>
      </c>
      <c r="Y23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envio]])-TODAY(),S238-TODAY()),
"finalizada"))</f>
        <v/>
      </c>
      <c r="Z238" s="289" t="str">
        <f ca="1">IF(Acompanhamento4[[#This Row],[ID]]="","",IF(OR(Acompanhamento4[[#This Row],[Situação]]="prevista",Acompanhamento4[[#This Row],[Situação]]="em andamento"),
IF(Acompanhamento4[[#This Row],[Nova data limite para contratação]]&lt;&gt;"",VALUE(Acompanhamento4[[#This Row],[Nova data limite para contratação]])-TODAY(),T238-TODAY()),
"finalizada"))</f>
        <v/>
      </c>
      <c r="AA23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8" s="286" t="str" cm="1">
        <f t="array" aca="1" ref="AB23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8" s="148"/>
    </row>
    <row r="239" spans="1:29" s="151" customFormat="1" ht="15" hidden="1">
      <c r="A239" s="146">
        <v>233</v>
      </c>
      <c r="B239" s="147" t="str">
        <f>IF('PCA Licitação, Dispensa e Inex.'!B238="","",'PCA Licitação, Dispensa e Inex.'!B238)</f>
        <v/>
      </c>
      <c r="C239" s="148" t="str">
        <f>IF(Acompanhamento4[[#This Row],[ID]]="","",VLOOKUP(Acompanhamento4[[#This Row],[ID]],Plano[],2,FALSE))</f>
        <v/>
      </c>
      <c r="D239" s="148" t="str">
        <f>IF(Acompanhamento4[[#This Row],[ID]]="","",VLOOKUP(Acompanhamento4[[#This Row],[ID]],Plano[],3,FALSE))</f>
        <v/>
      </c>
      <c r="E239" s="148" t="str">
        <f>IF(Acompanhamento4[[#This Row],[ID]]="","",VLOOKUP(Acompanhamento4[[#This Row],[ID]],Plano[],7,FALSE))</f>
        <v/>
      </c>
      <c r="F239" s="229"/>
      <c r="G239" s="226"/>
      <c r="H239" s="371"/>
      <c r="I239" s="174"/>
      <c r="J239" s="175"/>
      <c r="K239" s="175"/>
      <c r="L239" s="318"/>
      <c r="M239" s="319"/>
      <c r="N239" s="320"/>
      <c r="O239" s="325"/>
      <c r="P239" s="323" t="str">
        <f>IF(Acompanhamento4[[#This Row],[ID]]="","",VLOOKUP(Acompanhamento4[[#This Row],[ID]],Plano[],14,FALSE))</f>
        <v/>
      </c>
      <c r="Q239" s="323" t="str">
        <f>IF(Acompanhamento4[[#This Row],[ID]]="","",VLOOKUP(Acompanhamento4[[#This Row],[ID]],Plano[],15,FALSE))</f>
        <v/>
      </c>
      <c r="R239" s="323" t="str">
        <f>IF(Acompanhamento4[[#This Row],[ID]]="","",VLOOKUP(Acompanhamento4[[#This Row],[ID]],Plano[],16,FALSE))</f>
        <v/>
      </c>
      <c r="S239" s="323" t="str">
        <f>IF(Acompanhamento4[[#This Row],[ID]]="","",VLOOKUP(Acompanhamento4[[#This Row],[ID]],Plano[],17,FALSE))</f>
        <v/>
      </c>
      <c r="T239" s="324" t="str">
        <f>IF(Acompanhamento4[[#This Row],[ID]]="","",VLOOKUP(Acompanhamento4[[#This Row],[ID]],Plano[],18,FALSE))</f>
        <v/>
      </c>
      <c r="U239" s="176"/>
      <c r="V239" s="149"/>
      <c r="W239" s="314"/>
      <c r="X23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envio]])-TODAY(),Q239-TODAY()),
"finalizada"))</f>
        <v/>
      </c>
      <c r="Y23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envio]])-TODAY(),S239-TODAY()),
"finalizada"))</f>
        <v/>
      </c>
      <c r="Z239" s="289" t="str">
        <f ca="1">IF(Acompanhamento4[[#This Row],[ID]]="","",IF(OR(Acompanhamento4[[#This Row],[Situação]]="prevista",Acompanhamento4[[#This Row],[Situação]]="em andamento"),
IF(Acompanhamento4[[#This Row],[Nova data limite para contratação]]&lt;&gt;"",VALUE(Acompanhamento4[[#This Row],[Nova data limite para contratação]])-TODAY(),T239-TODAY()),
"finalizada"))</f>
        <v/>
      </c>
      <c r="AA23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39" s="286" t="str" cm="1">
        <f t="array" aca="1" ref="AB23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39" s="148"/>
    </row>
    <row r="240" spans="1:29" s="151" customFormat="1" ht="15" hidden="1">
      <c r="A240" s="150">
        <v>234</v>
      </c>
      <c r="B240" s="147" t="str">
        <f>IF('PCA Licitação, Dispensa e Inex.'!B239="","",'PCA Licitação, Dispensa e Inex.'!B239)</f>
        <v/>
      </c>
      <c r="C240" s="148" t="str">
        <f>IF(Acompanhamento4[[#This Row],[ID]]="","",VLOOKUP(Acompanhamento4[[#This Row],[ID]],Plano[],2,FALSE))</f>
        <v/>
      </c>
      <c r="D240" s="148" t="str">
        <f>IF(Acompanhamento4[[#This Row],[ID]]="","",VLOOKUP(Acompanhamento4[[#This Row],[ID]],Plano[],3,FALSE))</f>
        <v/>
      </c>
      <c r="E240" s="148" t="str">
        <f>IF(Acompanhamento4[[#This Row],[ID]]="","",VLOOKUP(Acompanhamento4[[#This Row],[ID]],Plano[],7,FALSE))</f>
        <v/>
      </c>
      <c r="F240" s="229"/>
      <c r="G240" s="226"/>
      <c r="H240" s="371"/>
      <c r="I240" s="174"/>
      <c r="J240" s="175"/>
      <c r="K240" s="175"/>
      <c r="L240" s="318"/>
      <c r="M240" s="319"/>
      <c r="N240" s="320"/>
      <c r="O240" s="325"/>
      <c r="P240" s="323" t="str">
        <f>IF(Acompanhamento4[[#This Row],[ID]]="","",VLOOKUP(Acompanhamento4[[#This Row],[ID]],Plano[],14,FALSE))</f>
        <v/>
      </c>
      <c r="Q240" s="323" t="str">
        <f>IF(Acompanhamento4[[#This Row],[ID]]="","",VLOOKUP(Acompanhamento4[[#This Row],[ID]],Plano[],15,FALSE))</f>
        <v/>
      </c>
      <c r="R240" s="323" t="str">
        <f>IF(Acompanhamento4[[#This Row],[ID]]="","",VLOOKUP(Acompanhamento4[[#This Row],[ID]],Plano[],16,FALSE))</f>
        <v/>
      </c>
      <c r="S240" s="323" t="str">
        <f>IF(Acompanhamento4[[#This Row],[ID]]="","",VLOOKUP(Acompanhamento4[[#This Row],[ID]],Plano[],17,FALSE))</f>
        <v/>
      </c>
      <c r="T240" s="324" t="str">
        <f>IF(Acompanhamento4[[#This Row],[ID]]="","",VLOOKUP(Acompanhamento4[[#This Row],[ID]],Plano[],18,FALSE))</f>
        <v/>
      </c>
      <c r="U240" s="176"/>
      <c r="V240" s="149"/>
      <c r="W240" s="314"/>
      <c r="X24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envio]])-TODAY(),Q240-TODAY()),
"finalizada"))</f>
        <v/>
      </c>
      <c r="Y24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envio]])-TODAY(),S240-TODAY()),
"finalizada"))</f>
        <v/>
      </c>
      <c r="Z240" s="289" t="str">
        <f ca="1">IF(Acompanhamento4[[#This Row],[ID]]="","",IF(OR(Acompanhamento4[[#This Row],[Situação]]="prevista",Acompanhamento4[[#This Row],[Situação]]="em andamento"),
IF(Acompanhamento4[[#This Row],[Nova data limite para contratação]]&lt;&gt;"",VALUE(Acompanhamento4[[#This Row],[Nova data limite para contratação]])-TODAY(),T240-TODAY()),
"finalizada"))</f>
        <v/>
      </c>
      <c r="AA24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0" s="286" t="str" cm="1">
        <f t="array" aca="1" ref="AB24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0" s="148"/>
    </row>
    <row r="241" spans="1:29" s="151" customFormat="1" ht="15" hidden="1">
      <c r="A241" s="146">
        <v>235</v>
      </c>
      <c r="B241" s="147" t="str">
        <f>IF('PCA Licitação, Dispensa e Inex.'!B240="","",'PCA Licitação, Dispensa e Inex.'!B240)</f>
        <v/>
      </c>
      <c r="C241" s="148" t="str">
        <f>IF(Acompanhamento4[[#This Row],[ID]]="","",VLOOKUP(Acompanhamento4[[#This Row],[ID]],Plano[],2,FALSE))</f>
        <v/>
      </c>
      <c r="D241" s="148" t="str">
        <f>IF(Acompanhamento4[[#This Row],[ID]]="","",VLOOKUP(Acompanhamento4[[#This Row],[ID]],Plano[],3,FALSE))</f>
        <v/>
      </c>
      <c r="E241" s="148" t="str">
        <f>IF(Acompanhamento4[[#This Row],[ID]]="","",VLOOKUP(Acompanhamento4[[#This Row],[ID]],Plano[],7,FALSE))</f>
        <v/>
      </c>
      <c r="F241" s="229"/>
      <c r="G241" s="226"/>
      <c r="H241" s="371"/>
      <c r="I241" s="174"/>
      <c r="J241" s="175"/>
      <c r="K241" s="175"/>
      <c r="L241" s="318"/>
      <c r="M241" s="319"/>
      <c r="N241" s="320"/>
      <c r="O241" s="325"/>
      <c r="P241" s="323" t="str">
        <f>IF(Acompanhamento4[[#This Row],[ID]]="","",VLOOKUP(Acompanhamento4[[#This Row],[ID]],Plano[],14,FALSE))</f>
        <v/>
      </c>
      <c r="Q241" s="323" t="str">
        <f>IF(Acompanhamento4[[#This Row],[ID]]="","",VLOOKUP(Acompanhamento4[[#This Row],[ID]],Plano[],15,FALSE))</f>
        <v/>
      </c>
      <c r="R241" s="323" t="str">
        <f>IF(Acompanhamento4[[#This Row],[ID]]="","",VLOOKUP(Acompanhamento4[[#This Row],[ID]],Plano[],16,FALSE))</f>
        <v/>
      </c>
      <c r="S241" s="323" t="str">
        <f>IF(Acompanhamento4[[#This Row],[ID]]="","",VLOOKUP(Acompanhamento4[[#This Row],[ID]],Plano[],17,FALSE))</f>
        <v/>
      </c>
      <c r="T241" s="324" t="str">
        <f>IF(Acompanhamento4[[#This Row],[ID]]="","",VLOOKUP(Acompanhamento4[[#This Row],[ID]],Plano[],18,FALSE))</f>
        <v/>
      </c>
      <c r="U241" s="176"/>
      <c r="V241" s="149"/>
      <c r="W241" s="314"/>
      <c r="X24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envio]])-TODAY(),Q241-TODAY()),
"finalizada"))</f>
        <v/>
      </c>
      <c r="Y24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envio]])-TODAY(),S241-TODAY()),
"finalizada"))</f>
        <v/>
      </c>
      <c r="Z241" s="289" t="str">
        <f ca="1">IF(Acompanhamento4[[#This Row],[ID]]="","",IF(OR(Acompanhamento4[[#This Row],[Situação]]="prevista",Acompanhamento4[[#This Row],[Situação]]="em andamento"),
IF(Acompanhamento4[[#This Row],[Nova data limite para contratação]]&lt;&gt;"",VALUE(Acompanhamento4[[#This Row],[Nova data limite para contratação]])-TODAY(),T241-TODAY()),
"finalizada"))</f>
        <v/>
      </c>
      <c r="AA24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1" s="286" t="str" cm="1">
        <f t="array" aca="1" ref="AB24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1" s="148"/>
    </row>
    <row r="242" spans="1:29" s="151" customFormat="1" ht="15" hidden="1">
      <c r="A242" s="150">
        <v>236</v>
      </c>
      <c r="B242" s="147" t="str">
        <f>IF('PCA Licitação, Dispensa e Inex.'!B241="","",'PCA Licitação, Dispensa e Inex.'!B241)</f>
        <v/>
      </c>
      <c r="C242" s="148" t="str">
        <f>IF(Acompanhamento4[[#This Row],[ID]]="","",VLOOKUP(Acompanhamento4[[#This Row],[ID]],Plano[],2,FALSE))</f>
        <v/>
      </c>
      <c r="D242" s="148" t="str">
        <f>IF(Acompanhamento4[[#This Row],[ID]]="","",VLOOKUP(Acompanhamento4[[#This Row],[ID]],Plano[],3,FALSE))</f>
        <v/>
      </c>
      <c r="E242" s="148" t="str">
        <f>IF(Acompanhamento4[[#This Row],[ID]]="","",VLOOKUP(Acompanhamento4[[#This Row],[ID]],Plano[],7,FALSE))</f>
        <v/>
      </c>
      <c r="F242" s="229"/>
      <c r="G242" s="226"/>
      <c r="H242" s="371"/>
      <c r="I242" s="174"/>
      <c r="J242" s="175"/>
      <c r="K242" s="175"/>
      <c r="L242" s="318"/>
      <c r="M242" s="319"/>
      <c r="N242" s="320"/>
      <c r="O242" s="325"/>
      <c r="P242" s="323" t="str">
        <f>IF(Acompanhamento4[[#This Row],[ID]]="","",VLOOKUP(Acompanhamento4[[#This Row],[ID]],Plano[],14,FALSE))</f>
        <v/>
      </c>
      <c r="Q242" s="323" t="str">
        <f>IF(Acompanhamento4[[#This Row],[ID]]="","",VLOOKUP(Acompanhamento4[[#This Row],[ID]],Plano[],15,FALSE))</f>
        <v/>
      </c>
      <c r="R242" s="323" t="str">
        <f>IF(Acompanhamento4[[#This Row],[ID]]="","",VLOOKUP(Acompanhamento4[[#This Row],[ID]],Plano[],16,FALSE))</f>
        <v/>
      </c>
      <c r="S242" s="323" t="str">
        <f>IF(Acompanhamento4[[#This Row],[ID]]="","",VLOOKUP(Acompanhamento4[[#This Row],[ID]],Plano[],17,FALSE))</f>
        <v/>
      </c>
      <c r="T242" s="324" t="str">
        <f>IF(Acompanhamento4[[#This Row],[ID]]="","",VLOOKUP(Acompanhamento4[[#This Row],[ID]],Plano[],18,FALSE))</f>
        <v/>
      </c>
      <c r="U242" s="176"/>
      <c r="V242" s="149"/>
      <c r="W242" s="314"/>
      <c r="X24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envio]])-TODAY(),Q242-TODAY()),
"finalizada"))</f>
        <v/>
      </c>
      <c r="Y24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envio]])-TODAY(),S242-TODAY()),
"finalizada"))</f>
        <v/>
      </c>
      <c r="Z242" s="289" t="str">
        <f ca="1">IF(Acompanhamento4[[#This Row],[ID]]="","",IF(OR(Acompanhamento4[[#This Row],[Situação]]="prevista",Acompanhamento4[[#This Row],[Situação]]="em andamento"),
IF(Acompanhamento4[[#This Row],[Nova data limite para contratação]]&lt;&gt;"",VALUE(Acompanhamento4[[#This Row],[Nova data limite para contratação]])-TODAY(),T242-TODAY()),
"finalizada"))</f>
        <v/>
      </c>
      <c r="AA24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2" s="286" t="str" cm="1">
        <f t="array" aca="1" ref="AB24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2" s="148"/>
    </row>
    <row r="243" spans="1:29" s="151" customFormat="1" ht="15" hidden="1">
      <c r="A243" s="146">
        <v>237</v>
      </c>
      <c r="B243" s="147" t="str">
        <f>IF('PCA Licitação, Dispensa e Inex.'!B242="","",'PCA Licitação, Dispensa e Inex.'!B242)</f>
        <v/>
      </c>
      <c r="C243" s="148" t="str">
        <f>IF(Acompanhamento4[[#This Row],[ID]]="","",VLOOKUP(Acompanhamento4[[#This Row],[ID]],Plano[],2,FALSE))</f>
        <v/>
      </c>
      <c r="D243" s="148" t="str">
        <f>IF(Acompanhamento4[[#This Row],[ID]]="","",VLOOKUP(Acompanhamento4[[#This Row],[ID]],Plano[],3,FALSE))</f>
        <v/>
      </c>
      <c r="E243" s="148" t="str">
        <f>IF(Acompanhamento4[[#This Row],[ID]]="","",VLOOKUP(Acompanhamento4[[#This Row],[ID]],Plano[],7,FALSE))</f>
        <v/>
      </c>
      <c r="F243" s="229"/>
      <c r="G243" s="226"/>
      <c r="H243" s="371"/>
      <c r="I243" s="174"/>
      <c r="J243" s="175"/>
      <c r="K243" s="175"/>
      <c r="L243" s="318"/>
      <c r="M243" s="319"/>
      <c r="N243" s="320"/>
      <c r="O243" s="325"/>
      <c r="P243" s="323" t="str">
        <f>IF(Acompanhamento4[[#This Row],[ID]]="","",VLOOKUP(Acompanhamento4[[#This Row],[ID]],Plano[],14,FALSE))</f>
        <v/>
      </c>
      <c r="Q243" s="323" t="str">
        <f>IF(Acompanhamento4[[#This Row],[ID]]="","",VLOOKUP(Acompanhamento4[[#This Row],[ID]],Plano[],15,FALSE))</f>
        <v/>
      </c>
      <c r="R243" s="323" t="str">
        <f>IF(Acompanhamento4[[#This Row],[ID]]="","",VLOOKUP(Acompanhamento4[[#This Row],[ID]],Plano[],16,FALSE))</f>
        <v/>
      </c>
      <c r="S243" s="323" t="str">
        <f>IF(Acompanhamento4[[#This Row],[ID]]="","",VLOOKUP(Acompanhamento4[[#This Row],[ID]],Plano[],17,FALSE))</f>
        <v/>
      </c>
      <c r="T243" s="324" t="str">
        <f>IF(Acompanhamento4[[#This Row],[ID]]="","",VLOOKUP(Acompanhamento4[[#This Row],[ID]],Plano[],18,FALSE))</f>
        <v/>
      </c>
      <c r="U243" s="176"/>
      <c r="V243" s="149"/>
      <c r="W243" s="314"/>
      <c r="X24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envio]])-TODAY(),Q243-TODAY()),
"finalizada"))</f>
        <v/>
      </c>
      <c r="Y24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envio]])-TODAY(),S243-TODAY()),
"finalizada"))</f>
        <v/>
      </c>
      <c r="Z243" s="289" t="str">
        <f ca="1">IF(Acompanhamento4[[#This Row],[ID]]="","",IF(OR(Acompanhamento4[[#This Row],[Situação]]="prevista",Acompanhamento4[[#This Row],[Situação]]="em andamento"),
IF(Acompanhamento4[[#This Row],[Nova data limite para contratação]]&lt;&gt;"",VALUE(Acompanhamento4[[#This Row],[Nova data limite para contratação]])-TODAY(),T243-TODAY()),
"finalizada"))</f>
        <v/>
      </c>
      <c r="AA24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3" s="286" t="str" cm="1">
        <f t="array" aca="1" ref="AB24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3" s="148"/>
    </row>
    <row r="244" spans="1:29" s="151" customFormat="1" ht="15" hidden="1">
      <c r="A244" s="150">
        <v>238</v>
      </c>
      <c r="B244" s="147" t="str">
        <f>IF('PCA Licitação, Dispensa e Inex.'!B243="","",'PCA Licitação, Dispensa e Inex.'!B243)</f>
        <v/>
      </c>
      <c r="C244" s="148" t="str">
        <f>IF(Acompanhamento4[[#This Row],[ID]]="","",VLOOKUP(Acompanhamento4[[#This Row],[ID]],Plano[],2,FALSE))</f>
        <v/>
      </c>
      <c r="D244" s="148" t="str">
        <f>IF(Acompanhamento4[[#This Row],[ID]]="","",VLOOKUP(Acompanhamento4[[#This Row],[ID]],Plano[],3,FALSE))</f>
        <v/>
      </c>
      <c r="E244" s="148" t="str">
        <f>IF(Acompanhamento4[[#This Row],[ID]]="","",VLOOKUP(Acompanhamento4[[#This Row],[ID]],Plano[],7,FALSE))</f>
        <v/>
      </c>
      <c r="F244" s="229"/>
      <c r="G244" s="226"/>
      <c r="H244" s="371"/>
      <c r="I244" s="174"/>
      <c r="J244" s="175"/>
      <c r="K244" s="175"/>
      <c r="L244" s="318"/>
      <c r="M244" s="319"/>
      <c r="N244" s="320"/>
      <c r="O244" s="325"/>
      <c r="P244" s="323" t="str">
        <f>IF(Acompanhamento4[[#This Row],[ID]]="","",VLOOKUP(Acompanhamento4[[#This Row],[ID]],Plano[],14,FALSE))</f>
        <v/>
      </c>
      <c r="Q244" s="323" t="str">
        <f>IF(Acompanhamento4[[#This Row],[ID]]="","",VLOOKUP(Acompanhamento4[[#This Row],[ID]],Plano[],15,FALSE))</f>
        <v/>
      </c>
      <c r="R244" s="323" t="str">
        <f>IF(Acompanhamento4[[#This Row],[ID]]="","",VLOOKUP(Acompanhamento4[[#This Row],[ID]],Plano[],16,FALSE))</f>
        <v/>
      </c>
      <c r="S244" s="323" t="str">
        <f>IF(Acompanhamento4[[#This Row],[ID]]="","",VLOOKUP(Acompanhamento4[[#This Row],[ID]],Plano[],17,FALSE))</f>
        <v/>
      </c>
      <c r="T244" s="324" t="str">
        <f>IF(Acompanhamento4[[#This Row],[ID]]="","",VLOOKUP(Acompanhamento4[[#This Row],[ID]],Plano[],18,FALSE))</f>
        <v/>
      </c>
      <c r="U244" s="176"/>
      <c r="V244" s="149"/>
      <c r="W244" s="314"/>
      <c r="X24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envio]])-TODAY(),Q244-TODAY()),
"finalizada"))</f>
        <v/>
      </c>
      <c r="Y24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envio]])-TODAY(),S244-TODAY()),
"finalizada"))</f>
        <v/>
      </c>
      <c r="Z244" s="289" t="str">
        <f ca="1">IF(Acompanhamento4[[#This Row],[ID]]="","",IF(OR(Acompanhamento4[[#This Row],[Situação]]="prevista",Acompanhamento4[[#This Row],[Situação]]="em andamento"),
IF(Acompanhamento4[[#This Row],[Nova data limite para contratação]]&lt;&gt;"",VALUE(Acompanhamento4[[#This Row],[Nova data limite para contratação]])-TODAY(),T244-TODAY()),
"finalizada"))</f>
        <v/>
      </c>
      <c r="AA24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4" s="286" t="str" cm="1">
        <f t="array" aca="1" ref="AB24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4" s="148"/>
    </row>
    <row r="245" spans="1:29" s="151" customFormat="1" ht="15" hidden="1">
      <c r="A245" s="146">
        <v>239</v>
      </c>
      <c r="B245" s="147" t="str">
        <f>IF('PCA Licitação, Dispensa e Inex.'!B244="","",'PCA Licitação, Dispensa e Inex.'!B244)</f>
        <v/>
      </c>
      <c r="C245" s="148" t="str">
        <f>IF(Acompanhamento4[[#This Row],[ID]]="","",VLOOKUP(Acompanhamento4[[#This Row],[ID]],Plano[],2,FALSE))</f>
        <v/>
      </c>
      <c r="D245" s="148" t="str">
        <f>IF(Acompanhamento4[[#This Row],[ID]]="","",VLOOKUP(Acompanhamento4[[#This Row],[ID]],Plano[],3,FALSE))</f>
        <v/>
      </c>
      <c r="E245" s="148" t="str">
        <f>IF(Acompanhamento4[[#This Row],[ID]]="","",VLOOKUP(Acompanhamento4[[#This Row],[ID]],Plano[],7,FALSE))</f>
        <v/>
      </c>
      <c r="F245" s="229"/>
      <c r="G245" s="226"/>
      <c r="H245" s="371"/>
      <c r="I245" s="174"/>
      <c r="J245" s="175"/>
      <c r="K245" s="175"/>
      <c r="L245" s="318"/>
      <c r="M245" s="319"/>
      <c r="N245" s="320"/>
      <c r="O245" s="325"/>
      <c r="P245" s="323" t="str">
        <f>IF(Acompanhamento4[[#This Row],[ID]]="","",VLOOKUP(Acompanhamento4[[#This Row],[ID]],Plano[],14,FALSE))</f>
        <v/>
      </c>
      <c r="Q245" s="323" t="str">
        <f>IF(Acompanhamento4[[#This Row],[ID]]="","",VLOOKUP(Acompanhamento4[[#This Row],[ID]],Plano[],15,FALSE))</f>
        <v/>
      </c>
      <c r="R245" s="323" t="str">
        <f>IF(Acompanhamento4[[#This Row],[ID]]="","",VLOOKUP(Acompanhamento4[[#This Row],[ID]],Plano[],16,FALSE))</f>
        <v/>
      </c>
      <c r="S245" s="323" t="str">
        <f>IF(Acompanhamento4[[#This Row],[ID]]="","",VLOOKUP(Acompanhamento4[[#This Row],[ID]],Plano[],17,FALSE))</f>
        <v/>
      </c>
      <c r="T245" s="324" t="str">
        <f>IF(Acompanhamento4[[#This Row],[ID]]="","",VLOOKUP(Acompanhamento4[[#This Row],[ID]],Plano[],18,FALSE))</f>
        <v/>
      </c>
      <c r="U245" s="176"/>
      <c r="V245" s="149"/>
      <c r="W245" s="314"/>
      <c r="X24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envio]])-TODAY(),Q245-TODAY()),
"finalizada"))</f>
        <v/>
      </c>
      <c r="Y24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envio]])-TODAY(),S245-TODAY()),
"finalizada"))</f>
        <v/>
      </c>
      <c r="Z245" s="289" t="str">
        <f ca="1">IF(Acompanhamento4[[#This Row],[ID]]="","",IF(OR(Acompanhamento4[[#This Row],[Situação]]="prevista",Acompanhamento4[[#This Row],[Situação]]="em andamento"),
IF(Acompanhamento4[[#This Row],[Nova data limite para contratação]]&lt;&gt;"",VALUE(Acompanhamento4[[#This Row],[Nova data limite para contratação]])-TODAY(),T245-TODAY()),
"finalizada"))</f>
        <v/>
      </c>
      <c r="AA24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5" s="286" t="str" cm="1">
        <f t="array" aca="1" ref="AB24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5" s="148"/>
    </row>
    <row r="246" spans="1:29" s="151" customFormat="1" ht="15" hidden="1">
      <c r="A246" s="150">
        <v>240</v>
      </c>
      <c r="B246" s="147" t="str">
        <f>IF('PCA Licitação, Dispensa e Inex.'!B245="","",'PCA Licitação, Dispensa e Inex.'!B245)</f>
        <v/>
      </c>
      <c r="C246" s="148" t="str">
        <f>IF(Acompanhamento4[[#This Row],[ID]]="","",VLOOKUP(Acompanhamento4[[#This Row],[ID]],Plano[],2,FALSE))</f>
        <v/>
      </c>
      <c r="D246" s="148" t="str">
        <f>IF(Acompanhamento4[[#This Row],[ID]]="","",VLOOKUP(Acompanhamento4[[#This Row],[ID]],Plano[],3,FALSE))</f>
        <v/>
      </c>
      <c r="E246" s="148" t="str">
        <f>IF(Acompanhamento4[[#This Row],[ID]]="","",VLOOKUP(Acompanhamento4[[#This Row],[ID]],Plano[],7,FALSE))</f>
        <v/>
      </c>
      <c r="F246" s="229"/>
      <c r="G246" s="226"/>
      <c r="H246" s="371"/>
      <c r="I246" s="174"/>
      <c r="J246" s="175"/>
      <c r="K246" s="175"/>
      <c r="L246" s="318"/>
      <c r="M246" s="319"/>
      <c r="N246" s="320"/>
      <c r="O246" s="325"/>
      <c r="P246" s="323" t="str">
        <f>IF(Acompanhamento4[[#This Row],[ID]]="","",VLOOKUP(Acompanhamento4[[#This Row],[ID]],Plano[],14,FALSE))</f>
        <v/>
      </c>
      <c r="Q246" s="323" t="str">
        <f>IF(Acompanhamento4[[#This Row],[ID]]="","",VLOOKUP(Acompanhamento4[[#This Row],[ID]],Plano[],15,FALSE))</f>
        <v/>
      </c>
      <c r="R246" s="323" t="str">
        <f>IF(Acompanhamento4[[#This Row],[ID]]="","",VLOOKUP(Acompanhamento4[[#This Row],[ID]],Plano[],16,FALSE))</f>
        <v/>
      </c>
      <c r="S246" s="323" t="str">
        <f>IF(Acompanhamento4[[#This Row],[ID]]="","",VLOOKUP(Acompanhamento4[[#This Row],[ID]],Plano[],17,FALSE))</f>
        <v/>
      </c>
      <c r="T246" s="324" t="str">
        <f>IF(Acompanhamento4[[#This Row],[ID]]="","",VLOOKUP(Acompanhamento4[[#This Row],[ID]],Plano[],18,FALSE))</f>
        <v/>
      </c>
      <c r="U246" s="176"/>
      <c r="V246" s="149"/>
      <c r="W246" s="314"/>
      <c r="X24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envio]])-TODAY(),Q246-TODAY()),
"finalizada"))</f>
        <v/>
      </c>
      <c r="Y24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envio]])-TODAY(),S246-TODAY()),
"finalizada"))</f>
        <v/>
      </c>
      <c r="Z246" s="289" t="str">
        <f ca="1">IF(Acompanhamento4[[#This Row],[ID]]="","",IF(OR(Acompanhamento4[[#This Row],[Situação]]="prevista",Acompanhamento4[[#This Row],[Situação]]="em andamento"),
IF(Acompanhamento4[[#This Row],[Nova data limite para contratação]]&lt;&gt;"",VALUE(Acompanhamento4[[#This Row],[Nova data limite para contratação]])-TODAY(),T246-TODAY()),
"finalizada"))</f>
        <v/>
      </c>
      <c r="AA24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6" s="286" t="str" cm="1">
        <f t="array" aca="1" ref="AB24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6" s="148"/>
    </row>
    <row r="247" spans="1:29" s="151" customFormat="1" ht="15" hidden="1">
      <c r="A247" s="146">
        <v>241</v>
      </c>
      <c r="B247" s="147" t="str">
        <f>IF('PCA Licitação, Dispensa e Inex.'!B246="","",'PCA Licitação, Dispensa e Inex.'!B246)</f>
        <v/>
      </c>
      <c r="C247" s="148" t="str">
        <f>IF(Acompanhamento4[[#This Row],[ID]]="","",VLOOKUP(Acompanhamento4[[#This Row],[ID]],Plano[],2,FALSE))</f>
        <v/>
      </c>
      <c r="D247" s="148" t="str">
        <f>IF(Acompanhamento4[[#This Row],[ID]]="","",VLOOKUP(Acompanhamento4[[#This Row],[ID]],Plano[],3,FALSE))</f>
        <v/>
      </c>
      <c r="E247" s="148" t="str">
        <f>IF(Acompanhamento4[[#This Row],[ID]]="","",VLOOKUP(Acompanhamento4[[#This Row],[ID]],Plano[],7,FALSE))</f>
        <v/>
      </c>
      <c r="F247" s="229"/>
      <c r="G247" s="226"/>
      <c r="H247" s="371"/>
      <c r="I247" s="174"/>
      <c r="J247" s="175"/>
      <c r="K247" s="175"/>
      <c r="L247" s="318"/>
      <c r="M247" s="319"/>
      <c r="N247" s="320"/>
      <c r="O247" s="325"/>
      <c r="P247" s="323" t="str">
        <f>IF(Acompanhamento4[[#This Row],[ID]]="","",VLOOKUP(Acompanhamento4[[#This Row],[ID]],Plano[],14,FALSE))</f>
        <v/>
      </c>
      <c r="Q247" s="323" t="str">
        <f>IF(Acompanhamento4[[#This Row],[ID]]="","",VLOOKUP(Acompanhamento4[[#This Row],[ID]],Plano[],15,FALSE))</f>
        <v/>
      </c>
      <c r="R247" s="323" t="str">
        <f>IF(Acompanhamento4[[#This Row],[ID]]="","",VLOOKUP(Acompanhamento4[[#This Row],[ID]],Plano[],16,FALSE))</f>
        <v/>
      </c>
      <c r="S247" s="323" t="str">
        <f>IF(Acompanhamento4[[#This Row],[ID]]="","",VLOOKUP(Acompanhamento4[[#This Row],[ID]],Plano[],17,FALSE))</f>
        <v/>
      </c>
      <c r="T247" s="324" t="str">
        <f>IF(Acompanhamento4[[#This Row],[ID]]="","",VLOOKUP(Acompanhamento4[[#This Row],[ID]],Plano[],18,FALSE))</f>
        <v/>
      </c>
      <c r="U247" s="176"/>
      <c r="V247" s="149"/>
      <c r="W247" s="314"/>
      <c r="X24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envio]])-TODAY(),Q247-TODAY()),
"finalizada"))</f>
        <v/>
      </c>
      <c r="Y24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envio]])-TODAY(),S247-TODAY()),
"finalizada"))</f>
        <v/>
      </c>
      <c r="Z247" s="289" t="str">
        <f ca="1">IF(Acompanhamento4[[#This Row],[ID]]="","",IF(OR(Acompanhamento4[[#This Row],[Situação]]="prevista",Acompanhamento4[[#This Row],[Situação]]="em andamento"),
IF(Acompanhamento4[[#This Row],[Nova data limite para contratação]]&lt;&gt;"",VALUE(Acompanhamento4[[#This Row],[Nova data limite para contratação]])-TODAY(),T247-TODAY()),
"finalizada"))</f>
        <v/>
      </c>
      <c r="AA24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7" s="286" t="str" cm="1">
        <f t="array" aca="1" ref="AB24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7" s="148"/>
    </row>
    <row r="248" spans="1:29" s="151" customFormat="1" ht="15" hidden="1">
      <c r="A248" s="150">
        <v>242</v>
      </c>
      <c r="B248" s="147" t="str">
        <f>IF('PCA Licitação, Dispensa e Inex.'!B247="","",'PCA Licitação, Dispensa e Inex.'!B247)</f>
        <v/>
      </c>
      <c r="C248" s="148" t="str">
        <f>IF(Acompanhamento4[[#This Row],[ID]]="","",VLOOKUP(Acompanhamento4[[#This Row],[ID]],Plano[],2,FALSE))</f>
        <v/>
      </c>
      <c r="D248" s="148" t="str">
        <f>IF(Acompanhamento4[[#This Row],[ID]]="","",VLOOKUP(Acompanhamento4[[#This Row],[ID]],Plano[],3,FALSE))</f>
        <v/>
      </c>
      <c r="E248" s="148" t="str">
        <f>IF(Acompanhamento4[[#This Row],[ID]]="","",VLOOKUP(Acompanhamento4[[#This Row],[ID]],Plano[],7,FALSE))</f>
        <v/>
      </c>
      <c r="F248" s="229"/>
      <c r="G248" s="226"/>
      <c r="H248" s="371"/>
      <c r="I248" s="174"/>
      <c r="J248" s="175"/>
      <c r="K248" s="175"/>
      <c r="L248" s="318"/>
      <c r="M248" s="319"/>
      <c r="N248" s="320"/>
      <c r="O248" s="325"/>
      <c r="P248" s="323" t="str">
        <f>IF(Acompanhamento4[[#This Row],[ID]]="","",VLOOKUP(Acompanhamento4[[#This Row],[ID]],Plano[],14,FALSE))</f>
        <v/>
      </c>
      <c r="Q248" s="323" t="str">
        <f>IF(Acompanhamento4[[#This Row],[ID]]="","",VLOOKUP(Acompanhamento4[[#This Row],[ID]],Plano[],15,FALSE))</f>
        <v/>
      </c>
      <c r="R248" s="323" t="str">
        <f>IF(Acompanhamento4[[#This Row],[ID]]="","",VLOOKUP(Acompanhamento4[[#This Row],[ID]],Plano[],16,FALSE))</f>
        <v/>
      </c>
      <c r="S248" s="323" t="str">
        <f>IF(Acompanhamento4[[#This Row],[ID]]="","",VLOOKUP(Acompanhamento4[[#This Row],[ID]],Plano[],17,FALSE))</f>
        <v/>
      </c>
      <c r="T248" s="324" t="str">
        <f>IF(Acompanhamento4[[#This Row],[ID]]="","",VLOOKUP(Acompanhamento4[[#This Row],[ID]],Plano[],18,FALSE))</f>
        <v/>
      </c>
      <c r="U248" s="176"/>
      <c r="V248" s="149"/>
      <c r="W248" s="314"/>
      <c r="X24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envio]])-TODAY(),Q248-TODAY()),
"finalizada"))</f>
        <v/>
      </c>
      <c r="Y24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envio]])-TODAY(),S248-TODAY()),
"finalizada"))</f>
        <v/>
      </c>
      <c r="Z248" s="289" t="str">
        <f ca="1">IF(Acompanhamento4[[#This Row],[ID]]="","",IF(OR(Acompanhamento4[[#This Row],[Situação]]="prevista",Acompanhamento4[[#This Row],[Situação]]="em andamento"),
IF(Acompanhamento4[[#This Row],[Nova data limite para contratação]]&lt;&gt;"",VALUE(Acompanhamento4[[#This Row],[Nova data limite para contratação]])-TODAY(),T248-TODAY()),
"finalizada"))</f>
        <v/>
      </c>
      <c r="AA24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8" s="286" t="str" cm="1">
        <f t="array" aca="1" ref="AB24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8" s="148"/>
    </row>
    <row r="249" spans="1:29" s="151" customFormat="1" ht="15" hidden="1">
      <c r="A249" s="146">
        <v>243</v>
      </c>
      <c r="B249" s="147" t="str">
        <f>IF('PCA Licitação, Dispensa e Inex.'!B248="","",'PCA Licitação, Dispensa e Inex.'!B248)</f>
        <v/>
      </c>
      <c r="C249" s="148" t="str">
        <f>IF(Acompanhamento4[[#This Row],[ID]]="","",VLOOKUP(Acompanhamento4[[#This Row],[ID]],Plano[],2,FALSE))</f>
        <v/>
      </c>
      <c r="D249" s="148" t="str">
        <f>IF(Acompanhamento4[[#This Row],[ID]]="","",VLOOKUP(Acompanhamento4[[#This Row],[ID]],Plano[],3,FALSE))</f>
        <v/>
      </c>
      <c r="E249" s="148" t="str">
        <f>IF(Acompanhamento4[[#This Row],[ID]]="","",VLOOKUP(Acompanhamento4[[#This Row],[ID]],Plano[],7,FALSE))</f>
        <v/>
      </c>
      <c r="F249" s="229"/>
      <c r="G249" s="226"/>
      <c r="H249" s="371"/>
      <c r="I249" s="174"/>
      <c r="J249" s="175"/>
      <c r="K249" s="175"/>
      <c r="L249" s="318"/>
      <c r="M249" s="319"/>
      <c r="N249" s="320"/>
      <c r="O249" s="325"/>
      <c r="P249" s="323" t="str">
        <f>IF(Acompanhamento4[[#This Row],[ID]]="","",VLOOKUP(Acompanhamento4[[#This Row],[ID]],Plano[],14,FALSE))</f>
        <v/>
      </c>
      <c r="Q249" s="323" t="str">
        <f>IF(Acompanhamento4[[#This Row],[ID]]="","",VLOOKUP(Acompanhamento4[[#This Row],[ID]],Plano[],15,FALSE))</f>
        <v/>
      </c>
      <c r="R249" s="323" t="str">
        <f>IF(Acompanhamento4[[#This Row],[ID]]="","",VLOOKUP(Acompanhamento4[[#This Row],[ID]],Plano[],16,FALSE))</f>
        <v/>
      </c>
      <c r="S249" s="323" t="str">
        <f>IF(Acompanhamento4[[#This Row],[ID]]="","",VLOOKUP(Acompanhamento4[[#This Row],[ID]],Plano[],17,FALSE))</f>
        <v/>
      </c>
      <c r="T249" s="324" t="str">
        <f>IF(Acompanhamento4[[#This Row],[ID]]="","",VLOOKUP(Acompanhamento4[[#This Row],[ID]],Plano[],18,FALSE))</f>
        <v/>
      </c>
      <c r="U249" s="176"/>
      <c r="V249" s="149"/>
      <c r="W249" s="314"/>
      <c r="X24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envio]])-TODAY(),Q249-TODAY()),
"finalizada"))</f>
        <v/>
      </c>
      <c r="Y24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envio]])-TODAY(),S249-TODAY()),
"finalizada"))</f>
        <v/>
      </c>
      <c r="Z249" s="289" t="str">
        <f ca="1">IF(Acompanhamento4[[#This Row],[ID]]="","",IF(OR(Acompanhamento4[[#This Row],[Situação]]="prevista",Acompanhamento4[[#This Row],[Situação]]="em andamento"),
IF(Acompanhamento4[[#This Row],[Nova data limite para contratação]]&lt;&gt;"",VALUE(Acompanhamento4[[#This Row],[Nova data limite para contratação]])-TODAY(),T249-TODAY()),
"finalizada"))</f>
        <v/>
      </c>
      <c r="AA24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49" s="286" t="str" cm="1">
        <f t="array" aca="1" ref="AB24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49" s="148"/>
    </row>
    <row r="250" spans="1:29" s="151" customFormat="1" ht="15" hidden="1">
      <c r="A250" s="150">
        <v>244</v>
      </c>
      <c r="B250" s="147" t="str">
        <f>IF('PCA Licitação, Dispensa e Inex.'!B249="","",'PCA Licitação, Dispensa e Inex.'!B249)</f>
        <v/>
      </c>
      <c r="C250" s="148" t="str">
        <f>IF(Acompanhamento4[[#This Row],[ID]]="","",VLOOKUP(Acompanhamento4[[#This Row],[ID]],Plano[],2,FALSE))</f>
        <v/>
      </c>
      <c r="D250" s="148" t="str">
        <f>IF(Acompanhamento4[[#This Row],[ID]]="","",VLOOKUP(Acompanhamento4[[#This Row],[ID]],Plano[],3,FALSE))</f>
        <v/>
      </c>
      <c r="E250" s="148" t="str">
        <f>IF(Acompanhamento4[[#This Row],[ID]]="","",VLOOKUP(Acompanhamento4[[#This Row],[ID]],Plano[],7,FALSE))</f>
        <v/>
      </c>
      <c r="F250" s="229"/>
      <c r="G250" s="226"/>
      <c r="H250" s="371"/>
      <c r="I250" s="174"/>
      <c r="J250" s="175"/>
      <c r="K250" s="175"/>
      <c r="L250" s="318"/>
      <c r="M250" s="319"/>
      <c r="N250" s="320"/>
      <c r="O250" s="325"/>
      <c r="P250" s="323" t="str">
        <f>IF(Acompanhamento4[[#This Row],[ID]]="","",VLOOKUP(Acompanhamento4[[#This Row],[ID]],Plano[],14,FALSE))</f>
        <v/>
      </c>
      <c r="Q250" s="323" t="str">
        <f>IF(Acompanhamento4[[#This Row],[ID]]="","",VLOOKUP(Acompanhamento4[[#This Row],[ID]],Plano[],15,FALSE))</f>
        <v/>
      </c>
      <c r="R250" s="323" t="str">
        <f>IF(Acompanhamento4[[#This Row],[ID]]="","",VLOOKUP(Acompanhamento4[[#This Row],[ID]],Plano[],16,FALSE))</f>
        <v/>
      </c>
      <c r="S250" s="323" t="str">
        <f>IF(Acompanhamento4[[#This Row],[ID]]="","",VLOOKUP(Acompanhamento4[[#This Row],[ID]],Plano[],17,FALSE))</f>
        <v/>
      </c>
      <c r="T250" s="324" t="str">
        <f>IF(Acompanhamento4[[#This Row],[ID]]="","",VLOOKUP(Acompanhamento4[[#This Row],[ID]],Plano[],18,FALSE))</f>
        <v/>
      </c>
      <c r="U250" s="176"/>
      <c r="V250" s="149"/>
      <c r="W250" s="314"/>
      <c r="X25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envio]])-TODAY(),Q250-TODAY()),
"finalizada"))</f>
        <v/>
      </c>
      <c r="Y25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envio]])-TODAY(),S250-TODAY()),
"finalizada"))</f>
        <v/>
      </c>
      <c r="Z250" s="289" t="str">
        <f ca="1">IF(Acompanhamento4[[#This Row],[ID]]="","",IF(OR(Acompanhamento4[[#This Row],[Situação]]="prevista",Acompanhamento4[[#This Row],[Situação]]="em andamento"),
IF(Acompanhamento4[[#This Row],[Nova data limite para contratação]]&lt;&gt;"",VALUE(Acompanhamento4[[#This Row],[Nova data limite para contratação]])-TODAY(),T250-TODAY()),
"finalizada"))</f>
        <v/>
      </c>
      <c r="AA25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0" s="286" t="str" cm="1">
        <f t="array" aca="1" ref="AB25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0" s="148"/>
    </row>
    <row r="251" spans="1:29" s="151" customFormat="1" ht="15" hidden="1">
      <c r="A251" s="146">
        <v>245</v>
      </c>
      <c r="B251" s="147" t="str">
        <f>IF('PCA Licitação, Dispensa e Inex.'!B250="","",'PCA Licitação, Dispensa e Inex.'!B250)</f>
        <v/>
      </c>
      <c r="C251" s="148" t="str">
        <f>IF(Acompanhamento4[[#This Row],[ID]]="","",VLOOKUP(Acompanhamento4[[#This Row],[ID]],Plano[],2,FALSE))</f>
        <v/>
      </c>
      <c r="D251" s="148" t="str">
        <f>IF(Acompanhamento4[[#This Row],[ID]]="","",VLOOKUP(Acompanhamento4[[#This Row],[ID]],Plano[],3,FALSE))</f>
        <v/>
      </c>
      <c r="E251" s="148" t="str">
        <f>IF(Acompanhamento4[[#This Row],[ID]]="","",VLOOKUP(Acompanhamento4[[#This Row],[ID]],Plano[],7,FALSE))</f>
        <v/>
      </c>
      <c r="F251" s="229"/>
      <c r="G251" s="226"/>
      <c r="H251" s="371"/>
      <c r="I251" s="174"/>
      <c r="J251" s="175"/>
      <c r="K251" s="175"/>
      <c r="L251" s="318"/>
      <c r="M251" s="319"/>
      <c r="N251" s="320"/>
      <c r="O251" s="325"/>
      <c r="P251" s="323" t="str">
        <f>IF(Acompanhamento4[[#This Row],[ID]]="","",VLOOKUP(Acompanhamento4[[#This Row],[ID]],Plano[],14,FALSE))</f>
        <v/>
      </c>
      <c r="Q251" s="323" t="str">
        <f>IF(Acompanhamento4[[#This Row],[ID]]="","",VLOOKUP(Acompanhamento4[[#This Row],[ID]],Plano[],15,FALSE))</f>
        <v/>
      </c>
      <c r="R251" s="323" t="str">
        <f>IF(Acompanhamento4[[#This Row],[ID]]="","",VLOOKUP(Acompanhamento4[[#This Row],[ID]],Plano[],16,FALSE))</f>
        <v/>
      </c>
      <c r="S251" s="323" t="str">
        <f>IF(Acompanhamento4[[#This Row],[ID]]="","",VLOOKUP(Acompanhamento4[[#This Row],[ID]],Plano[],17,FALSE))</f>
        <v/>
      </c>
      <c r="T251" s="324" t="str">
        <f>IF(Acompanhamento4[[#This Row],[ID]]="","",VLOOKUP(Acompanhamento4[[#This Row],[ID]],Plano[],18,FALSE))</f>
        <v/>
      </c>
      <c r="U251" s="176"/>
      <c r="V251" s="149"/>
      <c r="W251" s="314"/>
      <c r="X25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envio]])-TODAY(),Q251-TODAY()),
"finalizada"))</f>
        <v/>
      </c>
      <c r="Y25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envio]])-TODAY(),S251-TODAY()),
"finalizada"))</f>
        <v/>
      </c>
      <c r="Z251" s="289" t="str">
        <f ca="1">IF(Acompanhamento4[[#This Row],[ID]]="","",IF(OR(Acompanhamento4[[#This Row],[Situação]]="prevista",Acompanhamento4[[#This Row],[Situação]]="em andamento"),
IF(Acompanhamento4[[#This Row],[Nova data limite para contratação]]&lt;&gt;"",VALUE(Acompanhamento4[[#This Row],[Nova data limite para contratação]])-TODAY(),T251-TODAY()),
"finalizada"))</f>
        <v/>
      </c>
      <c r="AA25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1" s="286" t="str" cm="1">
        <f t="array" aca="1" ref="AB25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1" s="148"/>
    </row>
    <row r="252" spans="1:29" s="151" customFormat="1" ht="15" hidden="1">
      <c r="A252" s="150">
        <v>246</v>
      </c>
      <c r="B252" s="147" t="str">
        <f>IF('PCA Licitação, Dispensa e Inex.'!B251="","",'PCA Licitação, Dispensa e Inex.'!B251)</f>
        <v/>
      </c>
      <c r="C252" s="148" t="str">
        <f>IF(Acompanhamento4[[#This Row],[ID]]="","",VLOOKUP(Acompanhamento4[[#This Row],[ID]],Plano[],2,FALSE))</f>
        <v/>
      </c>
      <c r="D252" s="148" t="str">
        <f>IF(Acompanhamento4[[#This Row],[ID]]="","",VLOOKUP(Acompanhamento4[[#This Row],[ID]],Plano[],3,FALSE))</f>
        <v/>
      </c>
      <c r="E252" s="148" t="str">
        <f>IF(Acompanhamento4[[#This Row],[ID]]="","",VLOOKUP(Acompanhamento4[[#This Row],[ID]],Plano[],7,FALSE))</f>
        <v/>
      </c>
      <c r="F252" s="229"/>
      <c r="G252" s="226"/>
      <c r="H252" s="371"/>
      <c r="I252" s="174"/>
      <c r="J252" s="175"/>
      <c r="K252" s="175"/>
      <c r="L252" s="318"/>
      <c r="M252" s="319"/>
      <c r="N252" s="320"/>
      <c r="O252" s="325"/>
      <c r="P252" s="323" t="str">
        <f>IF(Acompanhamento4[[#This Row],[ID]]="","",VLOOKUP(Acompanhamento4[[#This Row],[ID]],Plano[],14,FALSE))</f>
        <v/>
      </c>
      <c r="Q252" s="323" t="str">
        <f>IF(Acompanhamento4[[#This Row],[ID]]="","",VLOOKUP(Acompanhamento4[[#This Row],[ID]],Plano[],15,FALSE))</f>
        <v/>
      </c>
      <c r="R252" s="323" t="str">
        <f>IF(Acompanhamento4[[#This Row],[ID]]="","",VLOOKUP(Acompanhamento4[[#This Row],[ID]],Plano[],16,FALSE))</f>
        <v/>
      </c>
      <c r="S252" s="323" t="str">
        <f>IF(Acompanhamento4[[#This Row],[ID]]="","",VLOOKUP(Acompanhamento4[[#This Row],[ID]],Plano[],17,FALSE))</f>
        <v/>
      </c>
      <c r="T252" s="324" t="str">
        <f>IF(Acompanhamento4[[#This Row],[ID]]="","",VLOOKUP(Acompanhamento4[[#This Row],[ID]],Plano[],18,FALSE))</f>
        <v/>
      </c>
      <c r="U252" s="176"/>
      <c r="V252" s="149"/>
      <c r="W252" s="314"/>
      <c r="X25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envio]])-TODAY(),Q252-TODAY()),
"finalizada"))</f>
        <v/>
      </c>
      <c r="Y25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envio]])-TODAY(),S252-TODAY()),
"finalizada"))</f>
        <v/>
      </c>
      <c r="Z252" s="289" t="str">
        <f ca="1">IF(Acompanhamento4[[#This Row],[ID]]="","",IF(OR(Acompanhamento4[[#This Row],[Situação]]="prevista",Acompanhamento4[[#This Row],[Situação]]="em andamento"),
IF(Acompanhamento4[[#This Row],[Nova data limite para contratação]]&lt;&gt;"",VALUE(Acompanhamento4[[#This Row],[Nova data limite para contratação]])-TODAY(),T252-TODAY()),
"finalizada"))</f>
        <v/>
      </c>
      <c r="AA25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2" s="286" t="str" cm="1">
        <f t="array" aca="1" ref="AB25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2" s="148"/>
    </row>
    <row r="253" spans="1:29" s="151" customFormat="1" ht="15" hidden="1">
      <c r="A253" s="146">
        <v>247</v>
      </c>
      <c r="B253" s="147" t="str">
        <f>IF('PCA Licitação, Dispensa e Inex.'!B252="","",'PCA Licitação, Dispensa e Inex.'!B252)</f>
        <v/>
      </c>
      <c r="C253" s="148" t="str">
        <f>IF(Acompanhamento4[[#This Row],[ID]]="","",VLOOKUP(Acompanhamento4[[#This Row],[ID]],Plano[],2,FALSE))</f>
        <v/>
      </c>
      <c r="D253" s="148" t="str">
        <f>IF(Acompanhamento4[[#This Row],[ID]]="","",VLOOKUP(Acompanhamento4[[#This Row],[ID]],Plano[],3,FALSE))</f>
        <v/>
      </c>
      <c r="E253" s="148" t="str">
        <f>IF(Acompanhamento4[[#This Row],[ID]]="","",VLOOKUP(Acompanhamento4[[#This Row],[ID]],Plano[],7,FALSE))</f>
        <v/>
      </c>
      <c r="F253" s="229"/>
      <c r="G253" s="226"/>
      <c r="H253" s="371"/>
      <c r="I253" s="174"/>
      <c r="J253" s="175"/>
      <c r="K253" s="175"/>
      <c r="L253" s="318"/>
      <c r="M253" s="319"/>
      <c r="N253" s="320"/>
      <c r="O253" s="325"/>
      <c r="P253" s="323" t="str">
        <f>IF(Acompanhamento4[[#This Row],[ID]]="","",VLOOKUP(Acompanhamento4[[#This Row],[ID]],Plano[],14,FALSE))</f>
        <v/>
      </c>
      <c r="Q253" s="323" t="str">
        <f>IF(Acompanhamento4[[#This Row],[ID]]="","",VLOOKUP(Acompanhamento4[[#This Row],[ID]],Plano[],15,FALSE))</f>
        <v/>
      </c>
      <c r="R253" s="323" t="str">
        <f>IF(Acompanhamento4[[#This Row],[ID]]="","",VLOOKUP(Acompanhamento4[[#This Row],[ID]],Plano[],16,FALSE))</f>
        <v/>
      </c>
      <c r="S253" s="323" t="str">
        <f>IF(Acompanhamento4[[#This Row],[ID]]="","",VLOOKUP(Acompanhamento4[[#This Row],[ID]],Plano[],17,FALSE))</f>
        <v/>
      </c>
      <c r="T253" s="324" t="str">
        <f>IF(Acompanhamento4[[#This Row],[ID]]="","",VLOOKUP(Acompanhamento4[[#This Row],[ID]],Plano[],18,FALSE))</f>
        <v/>
      </c>
      <c r="U253" s="176"/>
      <c r="V253" s="149"/>
      <c r="W253" s="314"/>
      <c r="X25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envio]])-TODAY(),Q253-TODAY()),
"finalizada"))</f>
        <v/>
      </c>
      <c r="Y25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envio]])-TODAY(),S253-TODAY()),
"finalizada"))</f>
        <v/>
      </c>
      <c r="Z253" s="289" t="str">
        <f ca="1">IF(Acompanhamento4[[#This Row],[ID]]="","",IF(OR(Acompanhamento4[[#This Row],[Situação]]="prevista",Acompanhamento4[[#This Row],[Situação]]="em andamento"),
IF(Acompanhamento4[[#This Row],[Nova data limite para contratação]]&lt;&gt;"",VALUE(Acompanhamento4[[#This Row],[Nova data limite para contratação]])-TODAY(),T253-TODAY()),
"finalizada"))</f>
        <v/>
      </c>
      <c r="AA25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3" s="286" t="str" cm="1">
        <f t="array" aca="1" ref="AB25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3" s="148"/>
    </row>
    <row r="254" spans="1:29" s="151" customFormat="1" ht="15" hidden="1">
      <c r="A254" s="150">
        <v>248</v>
      </c>
      <c r="B254" s="147" t="str">
        <f>IF('PCA Licitação, Dispensa e Inex.'!B253="","",'PCA Licitação, Dispensa e Inex.'!B253)</f>
        <v/>
      </c>
      <c r="C254" s="148" t="str">
        <f>IF(Acompanhamento4[[#This Row],[ID]]="","",VLOOKUP(Acompanhamento4[[#This Row],[ID]],Plano[],2,FALSE))</f>
        <v/>
      </c>
      <c r="D254" s="148" t="str">
        <f>IF(Acompanhamento4[[#This Row],[ID]]="","",VLOOKUP(Acompanhamento4[[#This Row],[ID]],Plano[],3,FALSE))</f>
        <v/>
      </c>
      <c r="E254" s="148" t="str">
        <f>IF(Acompanhamento4[[#This Row],[ID]]="","",VLOOKUP(Acompanhamento4[[#This Row],[ID]],Plano[],7,FALSE))</f>
        <v/>
      </c>
      <c r="F254" s="229"/>
      <c r="G254" s="226"/>
      <c r="H254" s="371"/>
      <c r="I254" s="174"/>
      <c r="J254" s="175"/>
      <c r="K254" s="175"/>
      <c r="L254" s="318"/>
      <c r="M254" s="319"/>
      <c r="N254" s="320"/>
      <c r="O254" s="325"/>
      <c r="P254" s="323" t="str">
        <f>IF(Acompanhamento4[[#This Row],[ID]]="","",VLOOKUP(Acompanhamento4[[#This Row],[ID]],Plano[],14,FALSE))</f>
        <v/>
      </c>
      <c r="Q254" s="323" t="str">
        <f>IF(Acompanhamento4[[#This Row],[ID]]="","",VLOOKUP(Acompanhamento4[[#This Row],[ID]],Plano[],15,FALSE))</f>
        <v/>
      </c>
      <c r="R254" s="323" t="str">
        <f>IF(Acompanhamento4[[#This Row],[ID]]="","",VLOOKUP(Acompanhamento4[[#This Row],[ID]],Plano[],16,FALSE))</f>
        <v/>
      </c>
      <c r="S254" s="323" t="str">
        <f>IF(Acompanhamento4[[#This Row],[ID]]="","",VLOOKUP(Acompanhamento4[[#This Row],[ID]],Plano[],17,FALSE))</f>
        <v/>
      </c>
      <c r="T254" s="324" t="str">
        <f>IF(Acompanhamento4[[#This Row],[ID]]="","",VLOOKUP(Acompanhamento4[[#This Row],[ID]],Plano[],18,FALSE))</f>
        <v/>
      </c>
      <c r="U254" s="176"/>
      <c r="V254" s="149"/>
      <c r="W254" s="314"/>
      <c r="X25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envio]])-TODAY(),Q254-TODAY()),
"finalizada"))</f>
        <v/>
      </c>
      <c r="Y25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envio]])-TODAY(),S254-TODAY()),
"finalizada"))</f>
        <v/>
      </c>
      <c r="Z254" s="289" t="str">
        <f ca="1">IF(Acompanhamento4[[#This Row],[ID]]="","",IF(OR(Acompanhamento4[[#This Row],[Situação]]="prevista",Acompanhamento4[[#This Row],[Situação]]="em andamento"),
IF(Acompanhamento4[[#This Row],[Nova data limite para contratação]]&lt;&gt;"",VALUE(Acompanhamento4[[#This Row],[Nova data limite para contratação]])-TODAY(),T254-TODAY()),
"finalizada"))</f>
        <v/>
      </c>
      <c r="AA25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4" s="286" t="str" cm="1">
        <f t="array" aca="1" ref="AB25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4" s="148"/>
    </row>
    <row r="255" spans="1:29" s="151" customFormat="1" ht="15" hidden="1">
      <c r="A255" s="146">
        <v>249</v>
      </c>
      <c r="B255" s="147" t="str">
        <f>IF('PCA Licitação, Dispensa e Inex.'!B254="","",'PCA Licitação, Dispensa e Inex.'!B254)</f>
        <v/>
      </c>
      <c r="C255" s="148" t="str">
        <f>IF(Acompanhamento4[[#This Row],[ID]]="","",VLOOKUP(Acompanhamento4[[#This Row],[ID]],Plano[],2,FALSE))</f>
        <v/>
      </c>
      <c r="D255" s="148" t="str">
        <f>IF(Acompanhamento4[[#This Row],[ID]]="","",VLOOKUP(Acompanhamento4[[#This Row],[ID]],Plano[],3,FALSE))</f>
        <v/>
      </c>
      <c r="E255" s="148" t="str">
        <f>IF(Acompanhamento4[[#This Row],[ID]]="","",VLOOKUP(Acompanhamento4[[#This Row],[ID]],Plano[],7,FALSE))</f>
        <v/>
      </c>
      <c r="F255" s="229"/>
      <c r="G255" s="226"/>
      <c r="H255" s="371"/>
      <c r="I255" s="174"/>
      <c r="J255" s="175"/>
      <c r="K255" s="175"/>
      <c r="L255" s="318"/>
      <c r="M255" s="319"/>
      <c r="N255" s="320"/>
      <c r="O255" s="325"/>
      <c r="P255" s="323" t="str">
        <f>IF(Acompanhamento4[[#This Row],[ID]]="","",VLOOKUP(Acompanhamento4[[#This Row],[ID]],Plano[],14,FALSE))</f>
        <v/>
      </c>
      <c r="Q255" s="323" t="str">
        <f>IF(Acompanhamento4[[#This Row],[ID]]="","",VLOOKUP(Acompanhamento4[[#This Row],[ID]],Plano[],15,FALSE))</f>
        <v/>
      </c>
      <c r="R255" s="323" t="str">
        <f>IF(Acompanhamento4[[#This Row],[ID]]="","",VLOOKUP(Acompanhamento4[[#This Row],[ID]],Plano[],16,FALSE))</f>
        <v/>
      </c>
      <c r="S255" s="323" t="str">
        <f>IF(Acompanhamento4[[#This Row],[ID]]="","",VLOOKUP(Acompanhamento4[[#This Row],[ID]],Plano[],17,FALSE))</f>
        <v/>
      </c>
      <c r="T255" s="324" t="str">
        <f>IF(Acompanhamento4[[#This Row],[ID]]="","",VLOOKUP(Acompanhamento4[[#This Row],[ID]],Plano[],18,FALSE))</f>
        <v/>
      </c>
      <c r="U255" s="176"/>
      <c r="V255" s="149"/>
      <c r="W255" s="314"/>
      <c r="X25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envio]])-TODAY(),Q255-TODAY()),
"finalizada"))</f>
        <v/>
      </c>
      <c r="Y25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envio]])-TODAY(),S255-TODAY()),
"finalizada"))</f>
        <v/>
      </c>
      <c r="Z255" s="289" t="str">
        <f ca="1">IF(Acompanhamento4[[#This Row],[ID]]="","",IF(OR(Acompanhamento4[[#This Row],[Situação]]="prevista",Acompanhamento4[[#This Row],[Situação]]="em andamento"),
IF(Acompanhamento4[[#This Row],[Nova data limite para contratação]]&lt;&gt;"",VALUE(Acompanhamento4[[#This Row],[Nova data limite para contratação]])-TODAY(),T255-TODAY()),
"finalizada"))</f>
        <v/>
      </c>
      <c r="AA25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5" s="286" t="str" cm="1">
        <f t="array" aca="1" ref="AB25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5" s="148"/>
    </row>
    <row r="256" spans="1:29" s="151" customFormat="1" ht="15" hidden="1">
      <c r="A256" s="150">
        <v>250</v>
      </c>
      <c r="B256" s="147" t="str">
        <f>IF('PCA Licitação, Dispensa e Inex.'!B255="","",'PCA Licitação, Dispensa e Inex.'!B255)</f>
        <v/>
      </c>
      <c r="C256" s="148" t="str">
        <f>IF(Acompanhamento4[[#This Row],[ID]]="","",VLOOKUP(Acompanhamento4[[#This Row],[ID]],Plano[],2,FALSE))</f>
        <v/>
      </c>
      <c r="D256" s="148" t="str">
        <f>IF(Acompanhamento4[[#This Row],[ID]]="","",VLOOKUP(Acompanhamento4[[#This Row],[ID]],Plano[],3,FALSE))</f>
        <v/>
      </c>
      <c r="E256" s="148" t="str">
        <f>IF(Acompanhamento4[[#This Row],[ID]]="","",VLOOKUP(Acompanhamento4[[#This Row],[ID]],Plano[],7,FALSE))</f>
        <v/>
      </c>
      <c r="F256" s="229"/>
      <c r="G256" s="226"/>
      <c r="H256" s="371"/>
      <c r="I256" s="174"/>
      <c r="J256" s="175"/>
      <c r="K256" s="175"/>
      <c r="L256" s="318"/>
      <c r="M256" s="319"/>
      <c r="N256" s="320"/>
      <c r="O256" s="325"/>
      <c r="P256" s="323" t="str">
        <f>IF(Acompanhamento4[[#This Row],[ID]]="","",VLOOKUP(Acompanhamento4[[#This Row],[ID]],Plano[],14,FALSE))</f>
        <v/>
      </c>
      <c r="Q256" s="323" t="str">
        <f>IF(Acompanhamento4[[#This Row],[ID]]="","",VLOOKUP(Acompanhamento4[[#This Row],[ID]],Plano[],15,FALSE))</f>
        <v/>
      </c>
      <c r="R256" s="323" t="str">
        <f>IF(Acompanhamento4[[#This Row],[ID]]="","",VLOOKUP(Acompanhamento4[[#This Row],[ID]],Plano[],16,FALSE))</f>
        <v/>
      </c>
      <c r="S256" s="323" t="str">
        <f>IF(Acompanhamento4[[#This Row],[ID]]="","",VLOOKUP(Acompanhamento4[[#This Row],[ID]],Plano[],17,FALSE))</f>
        <v/>
      </c>
      <c r="T256" s="324" t="str">
        <f>IF(Acompanhamento4[[#This Row],[ID]]="","",VLOOKUP(Acompanhamento4[[#This Row],[ID]],Plano[],18,FALSE))</f>
        <v/>
      </c>
      <c r="U256" s="176"/>
      <c r="V256" s="149"/>
      <c r="W256" s="314"/>
      <c r="X25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envio]])-TODAY(),Q256-TODAY()),
"finalizada"))</f>
        <v/>
      </c>
      <c r="Y25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envio]])-TODAY(),S256-TODAY()),
"finalizada"))</f>
        <v/>
      </c>
      <c r="Z256" s="289" t="str">
        <f ca="1">IF(Acompanhamento4[[#This Row],[ID]]="","",IF(OR(Acompanhamento4[[#This Row],[Situação]]="prevista",Acompanhamento4[[#This Row],[Situação]]="em andamento"),
IF(Acompanhamento4[[#This Row],[Nova data limite para contratação]]&lt;&gt;"",VALUE(Acompanhamento4[[#This Row],[Nova data limite para contratação]])-TODAY(),T256-TODAY()),
"finalizada"))</f>
        <v/>
      </c>
      <c r="AA25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6" s="286" t="str" cm="1">
        <f t="array" aca="1" ref="AB25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6" s="148"/>
    </row>
    <row r="257" spans="1:29" s="151" customFormat="1" ht="15" hidden="1">
      <c r="A257" s="146">
        <v>251</v>
      </c>
      <c r="B257" s="147" t="str">
        <f>IF('PCA Licitação, Dispensa e Inex.'!B256="","",'PCA Licitação, Dispensa e Inex.'!B256)</f>
        <v/>
      </c>
      <c r="C257" s="148" t="str">
        <f>IF(Acompanhamento4[[#This Row],[ID]]="","",VLOOKUP(Acompanhamento4[[#This Row],[ID]],Plano[],2,FALSE))</f>
        <v/>
      </c>
      <c r="D257" s="148" t="str">
        <f>IF(Acompanhamento4[[#This Row],[ID]]="","",VLOOKUP(Acompanhamento4[[#This Row],[ID]],Plano[],3,FALSE))</f>
        <v/>
      </c>
      <c r="E257" s="148" t="str">
        <f>IF(Acompanhamento4[[#This Row],[ID]]="","",VLOOKUP(Acompanhamento4[[#This Row],[ID]],Plano[],7,FALSE))</f>
        <v/>
      </c>
      <c r="F257" s="229"/>
      <c r="G257" s="226"/>
      <c r="H257" s="371"/>
      <c r="I257" s="174"/>
      <c r="J257" s="175"/>
      <c r="K257" s="175"/>
      <c r="L257" s="318"/>
      <c r="M257" s="319"/>
      <c r="N257" s="320"/>
      <c r="O257" s="325"/>
      <c r="P257" s="323" t="str">
        <f>IF(Acompanhamento4[[#This Row],[ID]]="","",VLOOKUP(Acompanhamento4[[#This Row],[ID]],Plano[],14,FALSE))</f>
        <v/>
      </c>
      <c r="Q257" s="323" t="str">
        <f>IF(Acompanhamento4[[#This Row],[ID]]="","",VLOOKUP(Acompanhamento4[[#This Row],[ID]],Plano[],15,FALSE))</f>
        <v/>
      </c>
      <c r="R257" s="323" t="str">
        <f>IF(Acompanhamento4[[#This Row],[ID]]="","",VLOOKUP(Acompanhamento4[[#This Row],[ID]],Plano[],16,FALSE))</f>
        <v/>
      </c>
      <c r="S257" s="323" t="str">
        <f>IF(Acompanhamento4[[#This Row],[ID]]="","",VLOOKUP(Acompanhamento4[[#This Row],[ID]],Plano[],17,FALSE))</f>
        <v/>
      </c>
      <c r="T257" s="324" t="str">
        <f>IF(Acompanhamento4[[#This Row],[ID]]="","",VLOOKUP(Acompanhamento4[[#This Row],[ID]],Plano[],18,FALSE))</f>
        <v/>
      </c>
      <c r="U257" s="176"/>
      <c r="V257" s="149"/>
      <c r="W257" s="314"/>
      <c r="X25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envio]])-TODAY(),Q257-TODAY()),
"finalizada"))</f>
        <v/>
      </c>
      <c r="Y25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envio]])-TODAY(),S257-TODAY()),
"finalizada"))</f>
        <v/>
      </c>
      <c r="Z257" s="289" t="str">
        <f ca="1">IF(Acompanhamento4[[#This Row],[ID]]="","",IF(OR(Acompanhamento4[[#This Row],[Situação]]="prevista",Acompanhamento4[[#This Row],[Situação]]="em andamento"),
IF(Acompanhamento4[[#This Row],[Nova data limite para contratação]]&lt;&gt;"",VALUE(Acompanhamento4[[#This Row],[Nova data limite para contratação]])-TODAY(),T257-TODAY()),
"finalizada"))</f>
        <v/>
      </c>
      <c r="AA25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7" s="286" t="str" cm="1">
        <f t="array" aca="1" ref="AB25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7" s="148"/>
    </row>
    <row r="258" spans="1:29" s="151" customFormat="1" ht="15" hidden="1">
      <c r="A258" s="150">
        <v>252</v>
      </c>
      <c r="B258" s="147" t="str">
        <f>IF('PCA Licitação, Dispensa e Inex.'!B257="","",'PCA Licitação, Dispensa e Inex.'!B257)</f>
        <v/>
      </c>
      <c r="C258" s="148" t="str">
        <f>IF(Acompanhamento4[[#This Row],[ID]]="","",VLOOKUP(Acompanhamento4[[#This Row],[ID]],Plano[],2,FALSE))</f>
        <v/>
      </c>
      <c r="D258" s="148" t="str">
        <f>IF(Acompanhamento4[[#This Row],[ID]]="","",VLOOKUP(Acompanhamento4[[#This Row],[ID]],Plano[],3,FALSE))</f>
        <v/>
      </c>
      <c r="E258" s="148" t="str">
        <f>IF(Acompanhamento4[[#This Row],[ID]]="","",VLOOKUP(Acompanhamento4[[#This Row],[ID]],Plano[],7,FALSE))</f>
        <v/>
      </c>
      <c r="F258" s="229"/>
      <c r="G258" s="226"/>
      <c r="H258" s="371"/>
      <c r="I258" s="174"/>
      <c r="J258" s="175"/>
      <c r="K258" s="175"/>
      <c r="L258" s="318"/>
      <c r="M258" s="319"/>
      <c r="N258" s="320"/>
      <c r="O258" s="325"/>
      <c r="P258" s="323" t="str">
        <f>IF(Acompanhamento4[[#This Row],[ID]]="","",VLOOKUP(Acompanhamento4[[#This Row],[ID]],Plano[],14,FALSE))</f>
        <v/>
      </c>
      <c r="Q258" s="323" t="str">
        <f>IF(Acompanhamento4[[#This Row],[ID]]="","",VLOOKUP(Acompanhamento4[[#This Row],[ID]],Plano[],15,FALSE))</f>
        <v/>
      </c>
      <c r="R258" s="323" t="str">
        <f>IF(Acompanhamento4[[#This Row],[ID]]="","",VLOOKUP(Acompanhamento4[[#This Row],[ID]],Plano[],16,FALSE))</f>
        <v/>
      </c>
      <c r="S258" s="323" t="str">
        <f>IF(Acompanhamento4[[#This Row],[ID]]="","",VLOOKUP(Acompanhamento4[[#This Row],[ID]],Plano[],17,FALSE))</f>
        <v/>
      </c>
      <c r="T258" s="324" t="str">
        <f>IF(Acompanhamento4[[#This Row],[ID]]="","",VLOOKUP(Acompanhamento4[[#This Row],[ID]],Plano[],18,FALSE))</f>
        <v/>
      </c>
      <c r="U258" s="176"/>
      <c r="V258" s="149"/>
      <c r="W258" s="314"/>
      <c r="X25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envio]])-TODAY(),Q258-TODAY()),
"finalizada"))</f>
        <v/>
      </c>
      <c r="Y25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envio]])-TODAY(),S258-TODAY()),
"finalizada"))</f>
        <v/>
      </c>
      <c r="Z258" s="289" t="str">
        <f ca="1">IF(Acompanhamento4[[#This Row],[ID]]="","",IF(OR(Acompanhamento4[[#This Row],[Situação]]="prevista",Acompanhamento4[[#This Row],[Situação]]="em andamento"),
IF(Acompanhamento4[[#This Row],[Nova data limite para contratação]]&lt;&gt;"",VALUE(Acompanhamento4[[#This Row],[Nova data limite para contratação]])-TODAY(),T258-TODAY()),
"finalizada"))</f>
        <v/>
      </c>
      <c r="AA25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8" s="286" t="str" cm="1">
        <f t="array" aca="1" ref="AB25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8" s="148"/>
    </row>
    <row r="259" spans="1:29" s="151" customFormat="1" ht="15" hidden="1">
      <c r="A259" s="146">
        <v>253</v>
      </c>
      <c r="B259" s="147" t="str">
        <f>IF('PCA Licitação, Dispensa e Inex.'!B258="","",'PCA Licitação, Dispensa e Inex.'!B258)</f>
        <v/>
      </c>
      <c r="C259" s="148" t="str">
        <f>IF(Acompanhamento4[[#This Row],[ID]]="","",VLOOKUP(Acompanhamento4[[#This Row],[ID]],Plano[],2,FALSE))</f>
        <v/>
      </c>
      <c r="D259" s="148" t="str">
        <f>IF(Acompanhamento4[[#This Row],[ID]]="","",VLOOKUP(Acompanhamento4[[#This Row],[ID]],Plano[],3,FALSE))</f>
        <v/>
      </c>
      <c r="E259" s="148" t="str">
        <f>IF(Acompanhamento4[[#This Row],[ID]]="","",VLOOKUP(Acompanhamento4[[#This Row],[ID]],Plano[],7,FALSE))</f>
        <v/>
      </c>
      <c r="F259" s="229"/>
      <c r="G259" s="226"/>
      <c r="H259" s="371"/>
      <c r="I259" s="174"/>
      <c r="J259" s="175"/>
      <c r="K259" s="175"/>
      <c r="L259" s="318"/>
      <c r="M259" s="319"/>
      <c r="N259" s="320"/>
      <c r="O259" s="325"/>
      <c r="P259" s="323" t="str">
        <f>IF(Acompanhamento4[[#This Row],[ID]]="","",VLOOKUP(Acompanhamento4[[#This Row],[ID]],Plano[],14,FALSE))</f>
        <v/>
      </c>
      <c r="Q259" s="323" t="str">
        <f>IF(Acompanhamento4[[#This Row],[ID]]="","",VLOOKUP(Acompanhamento4[[#This Row],[ID]],Plano[],15,FALSE))</f>
        <v/>
      </c>
      <c r="R259" s="323" t="str">
        <f>IF(Acompanhamento4[[#This Row],[ID]]="","",VLOOKUP(Acompanhamento4[[#This Row],[ID]],Plano[],16,FALSE))</f>
        <v/>
      </c>
      <c r="S259" s="323" t="str">
        <f>IF(Acompanhamento4[[#This Row],[ID]]="","",VLOOKUP(Acompanhamento4[[#This Row],[ID]],Plano[],17,FALSE))</f>
        <v/>
      </c>
      <c r="T259" s="324" t="str">
        <f>IF(Acompanhamento4[[#This Row],[ID]]="","",VLOOKUP(Acompanhamento4[[#This Row],[ID]],Plano[],18,FALSE))</f>
        <v/>
      </c>
      <c r="U259" s="176"/>
      <c r="V259" s="149"/>
      <c r="W259" s="314"/>
      <c r="X25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envio]])-TODAY(),Q259-TODAY()),
"finalizada"))</f>
        <v/>
      </c>
      <c r="Y25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envio]])-TODAY(),S259-TODAY()),
"finalizada"))</f>
        <v/>
      </c>
      <c r="Z259" s="289" t="str">
        <f ca="1">IF(Acompanhamento4[[#This Row],[ID]]="","",IF(OR(Acompanhamento4[[#This Row],[Situação]]="prevista",Acompanhamento4[[#This Row],[Situação]]="em andamento"),
IF(Acompanhamento4[[#This Row],[Nova data limite para contratação]]&lt;&gt;"",VALUE(Acompanhamento4[[#This Row],[Nova data limite para contratação]])-TODAY(),T259-TODAY()),
"finalizada"))</f>
        <v/>
      </c>
      <c r="AA25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59" s="286" t="str" cm="1">
        <f t="array" aca="1" ref="AB25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59" s="148"/>
    </row>
    <row r="260" spans="1:29" s="151" customFormat="1" ht="15" hidden="1">
      <c r="A260" s="150">
        <v>254</v>
      </c>
      <c r="B260" s="147" t="str">
        <f>IF('PCA Licitação, Dispensa e Inex.'!B259="","",'PCA Licitação, Dispensa e Inex.'!B259)</f>
        <v/>
      </c>
      <c r="C260" s="148" t="str">
        <f>IF(Acompanhamento4[[#This Row],[ID]]="","",VLOOKUP(Acompanhamento4[[#This Row],[ID]],Plano[],2,FALSE))</f>
        <v/>
      </c>
      <c r="D260" s="148" t="str">
        <f>IF(Acompanhamento4[[#This Row],[ID]]="","",VLOOKUP(Acompanhamento4[[#This Row],[ID]],Plano[],3,FALSE))</f>
        <v/>
      </c>
      <c r="E260" s="148" t="str">
        <f>IF(Acompanhamento4[[#This Row],[ID]]="","",VLOOKUP(Acompanhamento4[[#This Row],[ID]],Plano[],7,FALSE))</f>
        <v/>
      </c>
      <c r="F260" s="229"/>
      <c r="G260" s="226"/>
      <c r="H260" s="371"/>
      <c r="I260" s="174"/>
      <c r="J260" s="175"/>
      <c r="K260" s="175"/>
      <c r="L260" s="318"/>
      <c r="M260" s="319"/>
      <c r="N260" s="320"/>
      <c r="O260" s="325"/>
      <c r="P260" s="323" t="str">
        <f>IF(Acompanhamento4[[#This Row],[ID]]="","",VLOOKUP(Acompanhamento4[[#This Row],[ID]],Plano[],14,FALSE))</f>
        <v/>
      </c>
      <c r="Q260" s="323" t="str">
        <f>IF(Acompanhamento4[[#This Row],[ID]]="","",VLOOKUP(Acompanhamento4[[#This Row],[ID]],Plano[],15,FALSE))</f>
        <v/>
      </c>
      <c r="R260" s="323" t="str">
        <f>IF(Acompanhamento4[[#This Row],[ID]]="","",VLOOKUP(Acompanhamento4[[#This Row],[ID]],Plano[],16,FALSE))</f>
        <v/>
      </c>
      <c r="S260" s="323" t="str">
        <f>IF(Acompanhamento4[[#This Row],[ID]]="","",VLOOKUP(Acompanhamento4[[#This Row],[ID]],Plano[],17,FALSE))</f>
        <v/>
      </c>
      <c r="T260" s="324" t="str">
        <f>IF(Acompanhamento4[[#This Row],[ID]]="","",VLOOKUP(Acompanhamento4[[#This Row],[ID]],Plano[],18,FALSE))</f>
        <v/>
      </c>
      <c r="U260" s="176"/>
      <c r="V260" s="149"/>
      <c r="W260" s="314"/>
      <c r="X26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envio]])-TODAY(),Q260-TODAY()),
"finalizada"))</f>
        <v/>
      </c>
      <c r="Y26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envio]])-TODAY(),S260-TODAY()),
"finalizada"))</f>
        <v/>
      </c>
      <c r="Z260" s="289" t="str">
        <f ca="1">IF(Acompanhamento4[[#This Row],[ID]]="","",IF(OR(Acompanhamento4[[#This Row],[Situação]]="prevista",Acompanhamento4[[#This Row],[Situação]]="em andamento"),
IF(Acompanhamento4[[#This Row],[Nova data limite para contratação]]&lt;&gt;"",VALUE(Acompanhamento4[[#This Row],[Nova data limite para contratação]])-TODAY(),T260-TODAY()),
"finalizada"))</f>
        <v/>
      </c>
      <c r="AA26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0" s="286" t="str" cm="1">
        <f t="array" aca="1" ref="AB26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0" s="148"/>
    </row>
    <row r="261" spans="1:29" s="151" customFormat="1" ht="15" hidden="1">
      <c r="A261" s="146">
        <v>255</v>
      </c>
      <c r="B261" s="147" t="str">
        <f>IF('PCA Licitação, Dispensa e Inex.'!B260="","",'PCA Licitação, Dispensa e Inex.'!B260)</f>
        <v/>
      </c>
      <c r="C261" s="148" t="str">
        <f>IF(Acompanhamento4[[#This Row],[ID]]="","",VLOOKUP(Acompanhamento4[[#This Row],[ID]],Plano[],2,FALSE))</f>
        <v/>
      </c>
      <c r="D261" s="148" t="str">
        <f>IF(Acompanhamento4[[#This Row],[ID]]="","",VLOOKUP(Acompanhamento4[[#This Row],[ID]],Plano[],3,FALSE))</f>
        <v/>
      </c>
      <c r="E261" s="148" t="str">
        <f>IF(Acompanhamento4[[#This Row],[ID]]="","",VLOOKUP(Acompanhamento4[[#This Row],[ID]],Plano[],7,FALSE))</f>
        <v/>
      </c>
      <c r="F261" s="229"/>
      <c r="G261" s="226"/>
      <c r="H261" s="371"/>
      <c r="I261" s="174"/>
      <c r="J261" s="175"/>
      <c r="K261" s="175"/>
      <c r="L261" s="318"/>
      <c r="M261" s="319"/>
      <c r="N261" s="320"/>
      <c r="O261" s="325"/>
      <c r="P261" s="323" t="str">
        <f>IF(Acompanhamento4[[#This Row],[ID]]="","",VLOOKUP(Acompanhamento4[[#This Row],[ID]],Plano[],14,FALSE))</f>
        <v/>
      </c>
      <c r="Q261" s="323" t="str">
        <f>IF(Acompanhamento4[[#This Row],[ID]]="","",VLOOKUP(Acompanhamento4[[#This Row],[ID]],Plano[],15,FALSE))</f>
        <v/>
      </c>
      <c r="R261" s="323" t="str">
        <f>IF(Acompanhamento4[[#This Row],[ID]]="","",VLOOKUP(Acompanhamento4[[#This Row],[ID]],Plano[],16,FALSE))</f>
        <v/>
      </c>
      <c r="S261" s="323" t="str">
        <f>IF(Acompanhamento4[[#This Row],[ID]]="","",VLOOKUP(Acompanhamento4[[#This Row],[ID]],Plano[],17,FALSE))</f>
        <v/>
      </c>
      <c r="T261" s="324" t="str">
        <f>IF(Acompanhamento4[[#This Row],[ID]]="","",VLOOKUP(Acompanhamento4[[#This Row],[ID]],Plano[],18,FALSE))</f>
        <v/>
      </c>
      <c r="U261" s="176"/>
      <c r="V261" s="149"/>
      <c r="W261" s="314"/>
      <c r="X26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envio]])-TODAY(),Q261-TODAY()),
"finalizada"))</f>
        <v/>
      </c>
      <c r="Y26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envio]])-TODAY(),S261-TODAY()),
"finalizada"))</f>
        <v/>
      </c>
      <c r="Z261" s="289" t="str">
        <f ca="1">IF(Acompanhamento4[[#This Row],[ID]]="","",IF(OR(Acompanhamento4[[#This Row],[Situação]]="prevista",Acompanhamento4[[#This Row],[Situação]]="em andamento"),
IF(Acompanhamento4[[#This Row],[Nova data limite para contratação]]&lt;&gt;"",VALUE(Acompanhamento4[[#This Row],[Nova data limite para contratação]])-TODAY(),T261-TODAY()),
"finalizada"))</f>
        <v/>
      </c>
      <c r="AA26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1" s="286" t="str" cm="1">
        <f t="array" aca="1" ref="AB26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1" s="148"/>
    </row>
    <row r="262" spans="1:29" s="151" customFormat="1" ht="15" hidden="1">
      <c r="A262" s="150">
        <v>256</v>
      </c>
      <c r="B262" s="147" t="str">
        <f>IF('PCA Licitação, Dispensa e Inex.'!B261="","",'PCA Licitação, Dispensa e Inex.'!B261)</f>
        <v/>
      </c>
      <c r="C262" s="148" t="str">
        <f>IF(Acompanhamento4[[#This Row],[ID]]="","",VLOOKUP(Acompanhamento4[[#This Row],[ID]],Plano[],2,FALSE))</f>
        <v/>
      </c>
      <c r="D262" s="148" t="str">
        <f>IF(Acompanhamento4[[#This Row],[ID]]="","",VLOOKUP(Acompanhamento4[[#This Row],[ID]],Plano[],3,FALSE))</f>
        <v/>
      </c>
      <c r="E262" s="148" t="str">
        <f>IF(Acompanhamento4[[#This Row],[ID]]="","",VLOOKUP(Acompanhamento4[[#This Row],[ID]],Plano[],7,FALSE))</f>
        <v/>
      </c>
      <c r="F262" s="229"/>
      <c r="G262" s="226"/>
      <c r="H262" s="371"/>
      <c r="I262" s="174"/>
      <c r="J262" s="175"/>
      <c r="K262" s="175"/>
      <c r="L262" s="318"/>
      <c r="M262" s="319"/>
      <c r="N262" s="320"/>
      <c r="O262" s="325"/>
      <c r="P262" s="323" t="str">
        <f>IF(Acompanhamento4[[#This Row],[ID]]="","",VLOOKUP(Acompanhamento4[[#This Row],[ID]],Plano[],14,FALSE))</f>
        <v/>
      </c>
      <c r="Q262" s="323" t="str">
        <f>IF(Acompanhamento4[[#This Row],[ID]]="","",VLOOKUP(Acompanhamento4[[#This Row],[ID]],Plano[],15,FALSE))</f>
        <v/>
      </c>
      <c r="R262" s="323" t="str">
        <f>IF(Acompanhamento4[[#This Row],[ID]]="","",VLOOKUP(Acompanhamento4[[#This Row],[ID]],Plano[],16,FALSE))</f>
        <v/>
      </c>
      <c r="S262" s="323" t="str">
        <f>IF(Acompanhamento4[[#This Row],[ID]]="","",VLOOKUP(Acompanhamento4[[#This Row],[ID]],Plano[],17,FALSE))</f>
        <v/>
      </c>
      <c r="T262" s="324" t="str">
        <f>IF(Acompanhamento4[[#This Row],[ID]]="","",VLOOKUP(Acompanhamento4[[#This Row],[ID]],Plano[],18,FALSE))</f>
        <v/>
      </c>
      <c r="U262" s="176"/>
      <c r="V262" s="149"/>
      <c r="W262" s="314"/>
      <c r="X26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envio]])-TODAY(),Q262-TODAY()),
"finalizada"))</f>
        <v/>
      </c>
      <c r="Y26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envio]])-TODAY(),S262-TODAY()),
"finalizada"))</f>
        <v/>
      </c>
      <c r="Z262" s="289" t="str">
        <f ca="1">IF(Acompanhamento4[[#This Row],[ID]]="","",IF(OR(Acompanhamento4[[#This Row],[Situação]]="prevista",Acompanhamento4[[#This Row],[Situação]]="em andamento"),
IF(Acompanhamento4[[#This Row],[Nova data limite para contratação]]&lt;&gt;"",VALUE(Acompanhamento4[[#This Row],[Nova data limite para contratação]])-TODAY(),T262-TODAY()),
"finalizada"))</f>
        <v/>
      </c>
      <c r="AA26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2" s="286" t="str" cm="1">
        <f t="array" aca="1" ref="AB26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2" s="148"/>
    </row>
    <row r="263" spans="1:29" s="151" customFormat="1" ht="15" hidden="1">
      <c r="A263" s="146">
        <v>257</v>
      </c>
      <c r="B263" s="147" t="str">
        <f>IF('PCA Licitação, Dispensa e Inex.'!B262="","",'PCA Licitação, Dispensa e Inex.'!B262)</f>
        <v/>
      </c>
      <c r="C263" s="148" t="str">
        <f>IF(Acompanhamento4[[#This Row],[ID]]="","",VLOOKUP(Acompanhamento4[[#This Row],[ID]],Plano[],2,FALSE))</f>
        <v/>
      </c>
      <c r="D263" s="148" t="str">
        <f>IF(Acompanhamento4[[#This Row],[ID]]="","",VLOOKUP(Acompanhamento4[[#This Row],[ID]],Plano[],3,FALSE))</f>
        <v/>
      </c>
      <c r="E263" s="148" t="str">
        <f>IF(Acompanhamento4[[#This Row],[ID]]="","",VLOOKUP(Acompanhamento4[[#This Row],[ID]],Plano[],7,FALSE))</f>
        <v/>
      </c>
      <c r="F263" s="229"/>
      <c r="G263" s="226"/>
      <c r="H263" s="371"/>
      <c r="I263" s="174"/>
      <c r="J263" s="175"/>
      <c r="K263" s="175"/>
      <c r="L263" s="318"/>
      <c r="M263" s="319"/>
      <c r="N263" s="320"/>
      <c r="O263" s="325"/>
      <c r="P263" s="323" t="str">
        <f>IF(Acompanhamento4[[#This Row],[ID]]="","",VLOOKUP(Acompanhamento4[[#This Row],[ID]],Plano[],14,FALSE))</f>
        <v/>
      </c>
      <c r="Q263" s="323" t="str">
        <f>IF(Acompanhamento4[[#This Row],[ID]]="","",VLOOKUP(Acompanhamento4[[#This Row],[ID]],Plano[],15,FALSE))</f>
        <v/>
      </c>
      <c r="R263" s="323" t="str">
        <f>IF(Acompanhamento4[[#This Row],[ID]]="","",VLOOKUP(Acompanhamento4[[#This Row],[ID]],Plano[],16,FALSE))</f>
        <v/>
      </c>
      <c r="S263" s="323" t="str">
        <f>IF(Acompanhamento4[[#This Row],[ID]]="","",VLOOKUP(Acompanhamento4[[#This Row],[ID]],Plano[],17,FALSE))</f>
        <v/>
      </c>
      <c r="T263" s="324" t="str">
        <f>IF(Acompanhamento4[[#This Row],[ID]]="","",VLOOKUP(Acompanhamento4[[#This Row],[ID]],Plano[],18,FALSE))</f>
        <v/>
      </c>
      <c r="U263" s="176"/>
      <c r="V263" s="149"/>
      <c r="W263" s="314"/>
      <c r="X26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envio]])-TODAY(),Q263-TODAY()),
"finalizada"))</f>
        <v/>
      </c>
      <c r="Y26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envio]])-TODAY(),S263-TODAY()),
"finalizada"))</f>
        <v/>
      </c>
      <c r="Z263" s="289" t="str">
        <f ca="1">IF(Acompanhamento4[[#This Row],[ID]]="","",IF(OR(Acompanhamento4[[#This Row],[Situação]]="prevista",Acompanhamento4[[#This Row],[Situação]]="em andamento"),
IF(Acompanhamento4[[#This Row],[Nova data limite para contratação]]&lt;&gt;"",VALUE(Acompanhamento4[[#This Row],[Nova data limite para contratação]])-TODAY(),T263-TODAY()),
"finalizada"))</f>
        <v/>
      </c>
      <c r="AA26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3" s="286" t="str" cm="1">
        <f t="array" aca="1" ref="AB26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3" s="148"/>
    </row>
    <row r="264" spans="1:29" s="151" customFormat="1" ht="15" hidden="1">
      <c r="A264" s="150">
        <v>258</v>
      </c>
      <c r="B264" s="147" t="str">
        <f>IF('PCA Licitação, Dispensa e Inex.'!B263="","",'PCA Licitação, Dispensa e Inex.'!B263)</f>
        <v/>
      </c>
      <c r="C264" s="148" t="str">
        <f>IF(Acompanhamento4[[#This Row],[ID]]="","",VLOOKUP(Acompanhamento4[[#This Row],[ID]],Plano[],2,FALSE))</f>
        <v/>
      </c>
      <c r="D264" s="148" t="str">
        <f>IF(Acompanhamento4[[#This Row],[ID]]="","",VLOOKUP(Acompanhamento4[[#This Row],[ID]],Plano[],3,FALSE))</f>
        <v/>
      </c>
      <c r="E264" s="148" t="str">
        <f>IF(Acompanhamento4[[#This Row],[ID]]="","",VLOOKUP(Acompanhamento4[[#This Row],[ID]],Plano[],7,FALSE))</f>
        <v/>
      </c>
      <c r="F264" s="229"/>
      <c r="G264" s="226"/>
      <c r="H264" s="371"/>
      <c r="I264" s="174"/>
      <c r="J264" s="175"/>
      <c r="K264" s="175"/>
      <c r="L264" s="318"/>
      <c r="M264" s="319"/>
      <c r="N264" s="320"/>
      <c r="O264" s="325"/>
      <c r="P264" s="323" t="str">
        <f>IF(Acompanhamento4[[#This Row],[ID]]="","",VLOOKUP(Acompanhamento4[[#This Row],[ID]],Plano[],14,FALSE))</f>
        <v/>
      </c>
      <c r="Q264" s="323" t="str">
        <f>IF(Acompanhamento4[[#This Row],[ID]]="","",VLOOKUP(Acompanhamento4[[#This Row],[ID]],Plano[],15,FALSE))</f>
        <v/>
      </c>
      <c r="R264" s="323" t="str">
        <f>IF(Acompanhamento4[[#This Row],[ID]]="","",VLOOKUP(Acompanhamento4[[#This Row],[ID]],Plano[],16,FALSE))</f>
        <v/>
      </c>
      <c r="S264" s="323" t="str">
        <f>IF(Acompanhamento4[[#This Row],[ID]]="","",VLOOKUP(Acompanhamento4[[#This Row],[ID]],Plano[],17,FALSE))</f>
        <v/>
      </c>
      <c r="T264" s="324" t="str">
        <f>IF(Acompanhamento4[[#This Row],[ID]]="","",VLOOKUP(Acompanhamento4[[#This Row],[ID]],Plano[],18,FALSE))</f>
        <v/>
      </c>
      <c r="U264" s="176"/>
      <c r="V264" s="149"/>
      <c r="W264" s="314"/>
      <c r="X26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envio]])-TODAY(),Q264-TODAY()),
"finalizada"))</f>
        <v/>
      </c>
      <c r="Y26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envio]])-TODAY(),S264-TODAY()),
"finalizada"))</f>
        <v/>
      </c>
      <c r="Z264" s="289" t="str">
        <f ca="1">IF(Acompanhamento4[[#This Row],[ID]]="","",IF(OR(Acompanhamento4[[#This Row],[Situação]]="prevista",Acompanhamento4[[#This Row],[Situação]]="em andamento"),
IF(Acompanhamento4[[#This Row],[Nova data limite para contratação]]&lt;&gt;"",VALUE(Acompanhamento4[[#This Row],[Nova data limite para contratação]])-TODAY(),T264-TODAY()),
"finalizada"))</f>
        <v/>
      </c>
      <c r="AA26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4" s="286" t="str" cm="1">
        <f t="array" aca="1" ref="AB26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4" s="148"/>
    </row>
    <row r="265" spans="1:29" s="151" customFormat="1" ht="15" hidden="1">
      <c r="A265" s="146">
        <v>259</v>
      </c>
      <c r="B265" s="147" t="str">
        <f>IF('PCA Licitação, Dispensa e Inex.'!B264="","",'PCA Licitação, Dispensa e Inex.'!B264)</f>
        <v/>
      </c>
      <c r="C265" s="148" t="str">
        <f>IF(Acompanhamento4[[#This Row],[ID]]="","",VLOOKUP(Acompanhamento4[[#This Row],[ID]],Plano[],2,FALSE))</f>
        <v/>
      </c>
      <c r="D265" s="148" t="str">
        <f>IF(Acompanhamento4[[#This Row],[ID]]="","",VLOOKUP(Acompanhamento4[[#This Row],[ID]],Plano[],3,FALSE))</f>
        <v/>
      </c>
      <c r="E265" s="148" t="str">
        <f>IF(Acompanhamento4[[#This Row],[ID]]="","",VLOOKUP(Acompanhamento4[[#This Row],[ID]],Plano[],7,FALSE))</f>
        <v/>
      </c>
      <c r="F265" s="229"/>
      <c r="G265" s="226"/>
      <c r="H265" s="371"/>
      <c r="I265" s="174"/>
      <c r="J265" s="175"/>
      <c r="K265" s="175"/>
      <c r="L265" s="318"/>
      <c r="M265" s="319"/>
      <c r="N265" s="320"/>
      <c r="O265" s="325"/>
      <c r="P265" s="323" t="str">
        <f>IF(Acompanhamento4[[#This Row],[ID]]="","",VLOOKUP(Acompanhamento4[[#This Row],[ID]],Plano[],14,FALSE))</f>
        <v/>
      </c>
      <c r="Q265" s="323" t="str">
        <f>IF(Acompanhamento4[[#This Row],[ID]]="","",VLOOKUP(Acompanhamento4[[#This Row],[ID]],Plano[],15,FALSE))</f>
        <v/>
      </c>
      <c r="R265" s="323" t="str">
        <f>IF(Acompanhamento4[[#This Row],[ID]]="","",VLOOKUP(Acompanhamento4[[#This Row],[ID]],Plano[],16,FALSE))</f>
        <v/>
      </c>
      <c r="S265" s="323" t="str">
        <f>IF(Acompanhamento4[[#This Row],[ID]]="","",VLOOKUP(Acompanhamento4[[#This Row],[ID]],Plano[],17,FALSE))</f>
        <v/>
      </c>
      <c r="T265" s="324" t="str">
        <f>IF(Acompanhamento4[[#This Row],[ID]]="","",VLOOKUP(Acompanhamento4[[#This Row],[ID]],Plano[],18,FALSE))</f>
        <v/>
      </c>
      <c r="U265" s="176"/>
      <c r="V265" s="149"/>
      <c r="W265" s="314"/>
      <c r="X26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envio]])-TODAY(),Q265-TODAY()),
"finalizada"))</f>
        <v/>
      </c>
      <c r="Y26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envio]])-TODAY(),S265-TODAY()),
"finalizada"))</f>
        <v/>
      </c>
      <c r="Z265" s="289" t="str">
        <f ca="1">IF(Acompanhamento4[[#This Row],[ID]]="","",IF(OR(Acompanhamento4[[#This Row],[Situação]]="prevista",Acompanhamento4[[#This Row],[Situação]]="em andamento"),
IF(Acompanhamento4[[#This Row],[Nova data limite para contratação]]&lt;&gt;"",VALUE(Acompanhamento4[[#This Row],[Nova data limite para contratação]])-TODAY(),T265-TODAY()),
"finalizada"))</f>
        <v/>
      </c>
      <c r="AA26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5" s="286" t="str" cm="1">
        <f t="array" aca="1" ref="AB26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5" s="148"/>
    </row>
    <row r="266" spans="1:29" s="151" customFormat="1" ht="15" hidden="1">
      <c r="A266" s="150">
        <v>260</v>
      </c>
      <c r="B266" s="147" t="str">
        <f>IF('PCA Licitação, Dispensa e Inex.'!B265="","",'PCA Licitação, Dispensa e Inex.'!B265)</f>
        <v/>
      </c>
      <c r="C266" s="148" t="str">
        <f>IF(Acompanhamento4[[#This Row],[ID]]="","",VLOOKUP(Acompanhamento4[[#This Row],[ID]],Plano[],2,FALSE))</f>
        <v/>
      </c>
      <c r="D266" s="148" t="str">
        <f>IF(Acompanhamento4[[#This Row],[ID]]="","",VLOOKUP(Acompanhamento4[[#This Row],[ID]],Plano[],3,FALSE))</f>
        <v/>
      </c>
      <c r="E266" s="148" t="str">
        <f>IF(Acompanhamento4[[#This Row],[ID]]="","",VLOOKUP(Acompanhamento4[[#This Row],[ID]],Plano[],7,FALSE))</f>
        <v/>
      </c>
      <c r="F266" s="229"/>
      <c r="G266" s="226"/>
      <c r="H266" s="371"/>
      <c r="I266" s="174"/>
      <c r="J266" s="175"/>
      <c r="K266" s="175"/>
      <c r="L266" s="318"/>
      <c r="M266" s="319"/>
      <c r="N266" s="320"/>
      <c r="O266" s="325"/>
      <c r="P266" s="323" t="str">
        <f>IF(Acompanhamento4[[#This Row],[ID]]="","",VLOOKUP(Acompanhamento4[[#This Row],[ID]],Plano[],14,FALSE))</f>
        <v/>
      </c>
      <c r="Q266" s="323" t="str">
        <f>IF(Acompanhamento4[[#This Row],[ID]]="","",VLOOKUP(Acompanhamento4[[#This Row],[ID]],Plano[],15,FALSE))</f>
        <v/>
      </c>
      <c r="R266" s="323" t="str">
        <f>IF(Acompanhamento4[[#This Row],[ID]]="","",VLOOKUP(Acompanhamento4[[#This Row],[ID]],Plano[],16,FALSE))</f>
        <v/>
      </c>
      <c r="S266" s="323" t="str">
        <f>IF(Acompanhamento4[[#This Row],[ID]]="","",VLOOKUP(Acompanhamento4[[#This Row],[ID]],Plano[],17,FALSE))</f>
        <v/>
      </c>
      <c r="T266" s="324" t="str">
        <f>IF(Acompanhamento4[[#This Row],[ID]]="","",VLOOKUP(Acompanhamento4[[#This Row],[ID]],Plano[],18,FALSE))</f>
        <v/>
      </c>
      <c r="U266" s="176"/>
      <c r="V266" s="149"/>
      <c r="W266" s="314"/>
      <c r="X26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envio]])-TODAY(),Q266-TODAY()),
"finalizada"))</f>
        <v/>
      </c>
      <c r="Y26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envio]])-TODAY(),S266-TODAY()),
"finalizada"))</f>
        <v/>
      </c>
      <c r="Z266" s="289" t="str">
        <f ca="1">IF(Acompanhamento4[[#This Row],[ID]]="","",IF(OR(Acompanhamento4[[#This Row],[Situação]]="prevista",Acompanhamento4[[#This Row],[Situação]]="em andamento"),
IF(Acompanhamento4[[#This Row],[Nova data limite para contratação]]&lt;&gt;"",VALUE(Acompanhamento4[[#This Row],[Nova data limite para contratação]])-TODAY(),T266-TODAY()),
"finalizada"))</f>
        <v/>
      </c>
      <c r="AA26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6" s="286" t="str" cm="1">
        <f t="array" aca="1" ref="AB26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6" s="148"/>
    </row>
    <row r="267" spans="1:29" s="151" customFormat="1" ht="15" hidden="1">
      <c r="A267" s="146">
        <v>261</v>
      </c>
      <c r="B267" s="147" t="str">
        <f>IF('PCA Licitação, Dispensa e Inex.'!B266="","",'PCA Licitação, Dispensa e Inex.'!B266)</f>
        <v/>
      </c>
      <c r="C267" s="148" t="str">
        <f>IF(Acompanhamento4[[#This Row],[ID]]="","",VLOOKUP(Acompanhamento4[[#This Row],[ID]],Plano[],2,FALSE))</f>
        <v/>
      </c>
      <c r="D267" s="148" t="str">
        <f>IF(Acompanhamento4[[#This Row],[ID]]="","",VLOOKUP(Acompanhamento4[[#This Row],[ID]],Plano[],3,FALSE))</f>
        <v/>
      </c>
      <c r="E267" s="148" t="str">
        <f>IF(Acompanhamento4[[#This Row],[ID]]="","",VLOOKUP(Acompanhamento4[[#This Row],[ID]],Plano[],7,FALSE))</f>
        <v/>
      </c>
      <c r="F267" s="229"/>
      <c r="G267" s="226"/>
      <c r="H267" s="371"/>
      <c r="I267" s="174"/>
      <c r="J267" s="175"/>
      <c r="K267" s="175"/>
      <c r="L267" s="318"/>
      <c r="M267" s="319"/>
      <c r="N267" s="320"/>
      <c r="O267" s="325"/>
      <c r="P267" s="323" t="str">
        <f>IF(Acompanhamento4[[#This Row],[ID]]="","",VLOOKUP(Acompanhamento4[[#This Row],[ID]],Plano[],14,FALSE))</f>
        <v/>
      </c>
      <c r="Q267" s="323" t="str">
        <f>IF(Acompanhamento4[[#This Row],[ID]]="","",VLOOKUP(Acompanhamento4[[#This Row],[ID]],Plano[],15,FALSE))</f>
        <v/>
      </c>
      <c r="R267" s="323" t="str">
        <f>IF(Acompanhamento4[[#This Row],[ID]]="","",VLOOKUP(Acompanhamento4[[#This Row],[ID]],Plano[],16,FALSE))</f>
        <v/>
      </c>
      <c r="S267" s="323" t="str">
        <f>IF(Acompanhamento4[[#This Row],[ID]]="","",VLOOKUP(Acompanhamento4[[#This Row],[ID]],Plano[],17,FALSE))</f>
        <v/>
      </c>
      <c r="T267" s="324" t="str">
        <f>IF(Acompanhamento4[[#This Row],[ID]]="","",VLOOKUP(Acompanhamento4[[#This Row],[ID]],Plano[],18,FALSE))</f>
        <v/>
      </c>
      <c r="U267" s="176"/>
      <c r="V267" s="149"/>
      <c r="W267" s="314"/>
      <c r="X26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envio]])-TODAY(),Q267-TODAY()),
"finalizada"))</f>
        <v/>
      </c>
      <c r="Y26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envio]])-TODAY(),S267-TODAY()),
"finalizada"))</f>
        <v/>
      </c>
      <c r="Z267" s="289" t="str">
        <f ca="1">IF(Acompanhamento4[[#This Row],[ID]]="","",IF(OR(Acompanhamento4[[#This Row],[Situação]]="prevista",Acompanhamento4[[#This Row],[Situação]]="em andamento"),
IF(Acompanhamento4[[#This Row],[Nova data limite para contratação]]&lt;&gt;"",VALUE(Acompanhamento4[[#This Row],[Nova data limite para contratação]])-TODAY(),T267-TODAY()),
"finalizada"))</f>
        <v/>
      </c>
      <c r="AA26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7" s="286" t="str" cm="1">
        <f t="array" aca="1" ref="AB26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7" s="148"/>
    </row>
    <row r="268" spans="1:29" s="151" customFormat="1" ht="15" hidden="1">
      <c r="A268" s="150">
        <v>262</v>
      </c>
      <c r="B268" s="147" t="str">
        <f>IF('PCA Licitação, Dispensa e Inex.'!B267="","",'PCA Licitação, Dispensa e Inex.'!B267)</f>
        <v/>
      </c>
      <c r="C268" s="148" t="str">
        <f>IF(Acompanhamento4[[#This Row],[ID]]="","",VLOOKUP(Acompanhamento4[[#This Row],[ID]],Plano[],2,FALSE))</f>
        <v/>
      </c>
      <c r="D268" s="148" t="str">
        <f>IF(Acompanhamento4[[#This Row],[ID]]="","",VLOOKUP(Acompanhamento4[[#This Row],[ID]],Plano[],3,FALSE))</f>
        <v/>
      </c>
      <c r="E268" s="148" t="str">
        <f>IF(Acompanhamento4[[#This Row],[ID]]="","",VLOOKUP(Acompanhamento4[[#This Row],[ID]],Plano[],7,FALSE))</f>
        <v/>
      </c>
      <c r="F268" s="229"/>
      <c r="G268" s="226"/>
      <c r="H268" s="371"/>
      <c r="I268" s="174"/>
      <c r="J268" s="175"/>
      <c r="K268" s="175"/>
      <c r="L268" s="318"/>
      <c r="M268" s="319"/>
      <c r="N268" s="320"/>
      <c r="O268" s="325"/>
      <c r="P268" s="323" t="str">
        <f>IF(Acompanhamento4[[#This Row],[ID]]="","",VLOOKUP(Acompanhamento4[[#This Row],[ID]],Plano[],14,FALSE))</f>
        <v/>
      </c>
      <c r="Q268" s="323" t="str">
        <f>IF(Acompanhamento4[[#This Row],[ID]]="","",VLOOKUP(Acompanhamento4[[#This Row],[ID]],Plano[],15,FALSE))</f>
        <v/>
      </c>
      <c r="R268" s="323" t="str">
        <f>IF(Acompanhamento4[[#This Row],[ID]]="","",VLOOKUP(Acompanhamento4[[#This Row],[ID]],Plano[],16,FALSE))</f>
        <v/>
      </c>
      <c r="S268" s="323" t="str">
        <f>IF(Acompanhamento4[[#This Row],[ID]]="","",VLOOKUP(Acompanhamento4[[#This Row],[ID]],Plano[],17,FALSE))</f>
        <v/>
      </c>
      <c r="T268" s="324" t="str">
        <f>IF(Acompanhamento4[[#This Row],[ID]]="","",VLOOKUP(Acompanhamento4[[#This Row],[ID]],Plano[],18,FALSE))</f>
        <v/>
      </c>
      <c r="U268" s="176"/>
      <c r="V268" s="149"/>
      <c r="W268" s="314"/>
      <c r="X26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envio]])-TODAY(),Q268-TODAY()),
"finalizada"))</f>
        <v/>
      </c>
      <c r="Y26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envio]])-TODAY(),S268-TODAY()),
"finalizada"))</f>
        <v/>
      </c>
      <c r="Z268" s="289" t="str">
        <f ca="1">IF(Acompanhamento4[[#This Row],[ID]]="","",IF(OR(Acompanhamento4[[#This Row],[Situação]]="prevista",Acompanhamento4[[#This Row],[Situação]]="em andamento"),
IF(Acompanhamento4[[#This Row],[Nova data limite para contratação]]&lt;&gt;"",VALUE(Acompanhamento4[[#This Row],[Nova data limite para contratação]])-TODAY(),T268-TODAY()),
"finalizada"))</f>
        <v/>
      </c>
      <c r="AA26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8" s="286" t="str" cm="1">
        <f t="array" aca="1" ref="AB26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8" s="148"/>
    </row>
    <row r="269" spans="1:29" s="151" customFormat="1" ht="15" hidden="1">
      <c r="A269" s="146">
        <v>263</v>
      </c>
      <c r="B269" s="147" t="str">
        <f>IF('PCA Licitação, Dispensa e Inex.'!B268="","",'PCA Licitação, Dispensa e Inex.'!B268)</f>
        <v/>
      </c>
      <c r="C269" s="148" t="str">
        <f>IF(Acompanhamento4[[#This Row],[ID]]="","",VLOOKUP(Acompanhamento4[[#This Row],[ID]],Plano[],2,FALSE))</f>
        <v/>
      </c>
      <c r="D269" s="148" t="str">
        <f>IF(Acompanhamento4[[#This Row],[ID]]="","",VLOOKUP(Acompanhamento4[[#This Row],[ID]],Plano[],3,FALSE))</f>
        <v/>
      </c>
      <c r="E269" s="148" t="str">
        <f>IF(Acompanhamento4[[#This Row],[ID]]="","",VLOOKUP(Acompanhamento4[[#This Row],[ID]],Plano[],7,FALSE))</f>
        <v/>
      </c>
      <c r="F269" s="229"/>
      <c r="G269" s="226"/>
      <c r="H269" s="371"/>
      <c r="I269" s="174"/>
      <c r="J269" s="175"/>
      <c r="K269" s="175"/>
      <c r="L269" s="318"/>
      <c r="M269" s="319"/>
      <c r="N269" s="320"/>
      <c r="O269" s="325"/>
      <c r="P269" s="323" t="str">
        <f>IF(Acompanhamento4[[#This Row],[ID]]="","",VLOOKUP(Acompanhamento4[[#This Row],[ID]],Plano[],14,FALSE))</f>
        <v/>
      </c>
      <c r="Q269" s="323" t="str">
        <f>IF(Acompanhamento4[[#This Row],[ID]]="","",VLOOKUP(Acompanhamento4[[#This Row],[ID]],Plano[],15,FALSE))</f>
        <v/>
      </c>
      <c r="R269" s="323" t="str">
        <f>IF(Acompanhamento4[[#This Row],[ID]]="","",VLOOKUP(Acompanhamento4[[#This Row],[ID]],Plano[],16,FALSE))</f>
        <v/>
      </c>
      <c r="S269" s="323" t="str">
        <f>IF(Acompanhamento4[[#This Row],[ID]]="","",VLOOKUP(Acompanhamento4[[#This Row],[ID]],Plano[],17,FALSE))</f>
        <v/>
      </c>
      <c r="T269" s="324" t="str">
        <f>IF(Acompanhamento4[[#This Row],[ID]]="","",VLOOKUP(Acompanhamento4[[#This Row],[ID]],Plano[],18,FALSE))</f>
        <v/>
      </c>
      <c r="U269" s="176"/>
      <c r="V269" s="149"/>
      <c r="W269" s="314"/>
      <c r="X26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envio]])-TODAY(),Q269-TODAY()),
"finalizada"))</f>
        <v/>
      </c>
      <c r="Y26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envio]])-TODAY(),S269-TODAY()),
"finalizada"))</f>
        <v/>
      </c>
      <c r="Z269" s="289" t="str">
        <f ca="1">IF(Acompanhamento4[[#This Row],[ID]]="","",IF(OR(Acompanhamento4[[#This Row],[Situação]]="prevista",Acompanhamento4[[#This Row],[Situação]]="em andamento"),
IF(Acompanhamento4[[#This Row],[Nova data limite para contratação]]&lt;&gt;"",VALUE(Acompanhamento4[[#This Row],[Nova data limite para contratação]])-TODAY(),T269-TODAY()),
"finalizada"))</f>
        <v/>
      </c>
      <c r="AA26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69" s="286" t="str" cm="1">
        <f t="array" aca="1" ref="AB26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69" s="148"/>
    </row>
    <row r="270" spans="1:29" s="151" customFormat="1" ht="15" hidden="1">
      <c r="A270" s="150">
        <v>264</v>
      </c>
      <c r="B270" s="147" t="str">
        <f>IF('PCA Licitação, Dispensa e Inex.'!B269="","",'PCA Licitação, Dispensa e Inex.'!B269)</f>
        <v/>
      </c>
      <c r="C270" s="148" t="str">
        <f>IF(Acompanhamento4[[#This Row],[ID]]="","",VLOOKUP(Acompanhamento4[[#This Row],[ID]],Plano[],2,FALSE))</f>
        <v/>
      </c>
      <c r="D270" s="148" t="str">
        <f>IF(Acompanhamento4[[#This Row],[ID]]="","",VLOOKUP(Acompanhamento4[[#This Row],[ID]],Plano[],3,FALSE))</f>
        <v/>
      </c>
      <c r="E270" s="148" t="str">
        <f>IF(Acompanhamento4[[#This Row],[ID]]="","",VLOOKUP(Acompanhamento4[[#This Row],[ID]],Plano[],7,FALSE))</f>
        <v/>
      </c>
      <c r="F270" s="229"/>
      <c r="G270" s="226"/>
      <c r="H270" s="371"/>
      <c r="I270" s="174"/>
      <c r="J270" s="175"/>
      <c r="K270" s="175"/>
      <c r="L270" s="318"/>
      <c r="M270" s="319"/>
      <c r="N270" s="320"/>
      <c r="O270" s="325"/>
      <c r="P270" s="323" t="str">
        <f>IF(Acompanhamento4[[#This Row],[ID]]="","",VLOOKUP(Acompanhamento4[[#This Row],[ID]],Plano[],14,FALSE))</f>
        <v/>
      </c>
      <c r="Q270" s="323" t="str">
        <f>IF(Acompanhamento4[[#This Row],[ID]]="","",VLOOKUP(Acompanhamento4[[#This Row],[ID]],Plano[],15,FALSE))</f>
        <v/>
      </c>
      <c r="R270" s="323" t="str">
        <f>IF(Acompanhamento4[[#This Row],[ID]]="","",VLOOKUP(Acompanhamento4[[#This Row],[ID]],Plano[],16,FALSE))</f>
        <v/>
      </c>
      <c r="S270" s="323" t="str">
        <f>IF(Acompanhamento4[[#This Row],[ID]]="","",VLOOKUP(Acompanhamento4[[#This Row],[ID]],Plano[],17,FALSE))</f>
        <v/>
      </c>
      <c r="T270" s="324" t="str">
        <f>IF(Acompanhamento4[[#This Row],[ID]]="","",VLOOKUP(Acompanhamento4[[#This Row],[ID]],Plano[],18,FALSE))</f>
        <v/>
      </c>
      <c r="U270" s="176"/>
      <c r="V270" s="149"/>
      <c r="W270" s="314"/>
      <c r="X27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envio]])-TODAY(),Q270-TODAY()),
"finalizada"))</f>
        <v/>
      </c>
      <c r="Y27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envio]])-TODAY(),S270-TODAY()),
"finalizada"))</f>
        <v/>
      </c>
      <c r="Z270" s="289" t="str">
        <f ca="1">IF(Acompanhamento4[[#This Row],[ID]]="","",IF(OR(Acompanhamento4[[#This Row],[Situação]]="prevista",Acompanhamento4[[#This Row],[Situação]]="em andamento"),
IF(Acompanhamento4[[#This Row],[Nova data limite para contratação]]&lt;&gt;"",VALUE(Acompanhamento4[[#This Row],[Nova data limite para contratação]])-TODAY(),T270-TODAY()),
"finalizada"))</f>
        <v/>
      </c>
      <c r="AA27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0" s="286" t="str" cm="1">
        <f t="array" aca="1" ref="AB27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0" s="148"/>
    </row>
    <row r="271" spans="1:29" s="151" customFormat="1" ht="15" hidden="1">
      <c r="A271" s="146">
        <v>265</v>
      </c>
      <c r="B271" s="147" t="str">
        <f>IF('PCA Licitação, Dispensa e Inex.'!B270="","",'PCA Licitação, Dispensa e Inex.'!B270)</f>
        <v/>
      </c>
      <c r="C271" s="148" t="str">
        <f>IF(Acompanhamento4[[#This Row],[ID]]="","",VLOOKUP(Acompanhamento4[[#This Row],[ID]],Plano[],2,FALSE))</f>
        <v/>
      </c>
      <c r="D271" s="148" t="str">
        <f>IF(Acompanhamento4[[#This Row],[ID]]="","",VLOOKUP(Acompanhamento4[[#This Row],[ID]],Plano[],3,FALSE))</f>
        <v/>
      </c>
      <c r="E271" s="148" t="str">
        <f>IF(Acompanhamento4[[#This Row],[ID]]="","",VLOOKUP(Acompanhamento4[[#This Row],[ID]],Plano[],7,FALSE))</f>
        <v/>
      </c>
      <c r="F271" s="229"/>
      <c r="G271" s="226"/>
      <c r="H271" s="371"/>
      <c r="I271" s="174"/>
      <c r="J271" s="175"/>
      <c r="K271" s="175"/>
      <c r="L271" s="318"/>
      <c r="M271" s="319"/>
      <c r="N271" s="320"/>
      <c r="O271" s="325"/>
      <c r="P271" s="323" t="str">
        <f>IF(Acompanhamento4[[#This Row],[ID]]="","",VLOOKUP(Acompanhamento4[[#This Row],[ID]],Plano[],14,FALSE))</f>
        <v/>
      </c>
      <c r="Q271" s="323" t="str">
        <f>IF(Acompanhamento4[[#This Row],[ID]]="","",VLOOKUP(Acompanhamento4[[#This Row],[ID]],Plano[],15,FALSE))</f>
        <v/>
      </c>
      <c r="R271" s="323" t="str">
        <f>IF(Acompanhamento4[[#This Row],[ID]]="","",VLOOKUP(Acompanhamento4[[#This Row],[ID]],Plano[],16,FALSE))</f>
        <v/>
      </c>
      <c r="S271" s="323" t="str">
        <f>IF(Acompanhamento4[[#This Row],[ID]]="","",VLOOKUP(Acompanhamento4[[#This Row],[ID]],Plano[],17,FALSE))</f>
        <v/>
      </c>
      <c r="T271" s="324" t="str">
        <f>IF(Acompanhamento4[[#This Row],[ID]]="","",VLOOKUP(Acompanhamento4[[#This Row],[ID]],Plano[],18,FALSE))</f>
        <v/>
      </c>
      <c r="U271" s="176"/>
      <c r="V271" s="149"/>
      <c r="W271" s="314"/>
      <c r="X27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envio]])-TODAY(),Q271-TODAY()),
"finalizada"))</f>
        <v/>
      </c>
      <c r="Y27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envio]])-TODAY(),S271-TODAY()),
"finalizada"))</f>
        <v/>
      </c>
      <c r="Z271" s="289" t="str">
        <f ca="1">IF(Acompanhamento4[[#This Row],[ID]]="","",IF(OR(Acompanhamento4[[#This Row],[Situação]]="prevista",Acompanhamento4[[#This Row],[Situação]]="em andamento"),
IF(Acompanhamento4[[#This Row],[Nova data limite para contratação]]&lt;&gt;"",VALUE(Acompanhamento4[[#This Row],[Nova data limite para contratação]])-TODAY(),T271-TODAY()),
"finalizada"))</f>
        <v/>
      </c>
      <c r="AA27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1" s="286" t="str" cm="1">
        <f t="array" aca="1" ref="AB27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1" s="148"/>
    </row>
    <row r="272" spans="1:29" s="151" customFormat="1" ht="15" hidden="1">
      <c r="A272" s="150">
        <v>266</v>
      </c>
      <c r="B272" s="147" t="str">
        <f>IF('PCA Licitação, Dispensa e Inex.'!B271="","",'PCA Licitação, Dispensa e Inex.'!B271)</f>
        <v/>
      </c>
      <c r="C272" s="148" t="str">
        <f>IF(Acompanhamento4[[#This Row],[ID]]="","",VLOOKUP(Acompanhamento4[[#This Row],[ID]],Plano[],2,FALSE))</f>
        <v/>
      </c>
      <c r="D272" s="148" t="str">
        <f>IF(Acompanhamento4[[#This Row],[ID]]="","",VLOOKUP(Acompanhamento4[[#This Row],[ID]],Plano[],3,FALSE))</f>
        <v/>
      </c>
      <c r="E272" s="148" t="str">
        <f>IF(Acompanhamento4[[#This Row],[ID]]="","",VLOOKUP(Acompanhamento4[[#This Row],[ID]],Plano[],7,FALSE))</f>
        <v/>
      </c>
      <c r="F272" s="229"/>
      <c r="G272" s="226"/>
      <c r="H272" s="371"/>
      <c r="I272" s="174"/>
      <c r="J272" s="175"/>
      <c r="K272" s="175"/>
      <c r="L272" s="318"/>
      <c r="M272" s="319"/>
      <c r="N272" s="320"/>
      <c r="O272" s="325"/>
      <c r="P272" s="323" t="str">
        <f>IF(Acompanhamento4[[#This Row],[ID]]="","",VLOOKUP(Acompanhamento4[[#This Row],[ID]],Plano[],14,FALSE))</f>
        <v/>
      </c>
      <c r="Q272" s="323" t="str">
        <f>IF(Acompanhamento4[[#This Row],[ID]]="","",VLOOKUP(Acompanhamento4[[#This Row],[ID]],Plano[],15,FALSE))</f>
        <v/>
      </c>
      <c r="R272" s="323" t="str">
        <f>IF(Acompanhamento4[[#This Row],[ID]]="","",VLOOKUP(Acompanhamento4[[#This Row],[ID]],Plano[],16,FALSE))</f>
        <v/>
      </c>
      <c r="S272" s="323" t="str">
        <f>IF(Acompanhamento4[[#This Row],[ID]]="","",VLOOKUP(Acompanhamento4[[#This Row],[ID]],Plano[],17,FALSE))</f>
        <v/>
      </c>
      <c r="T272" s="324" t="str">
        <f>IF(Acompanhamento4[[#This Row],[ID]]="","",VLOOKUP(Acompanhamento4[[#This Row],[ID]],Plano[],18,FALSE))</f>
        <v/>
      </c>
      <c r="U272" s="176"/>
      <c r="V272" s="149"/>
      <c r="W272" s="314"/>
      <c r="X27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envio]])-TODAY(),Q272-TODAY()),
"finalizada"))</f>
        <v/>
      </c>
      <c r="Y27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envio]])-TODAY(),S272-TODAY()),
"finalizada"))</f>
        <v/>
      </c>
      <c r="Z272" s="289" t="str">
        <f ca="1">IF(Acompanhamento4[[#This Row],[ID]]="","",IF(OR(Acompanhamento4[[#This Row],[Situação]]="prevista",Acompanhamento4[[#This Row],[Situação]]="em andamento"),
IF(Acompanhamento4[[#This Row],[Nova data limite para contratação]]&lt;&gt;"",VALUE(Acompanhamento4[[#This Row],[Nova data limite para contratação]])-TODAY(),T272-TODAY()),
"finalizada"))</f>
        <v/>
      </c>
      <c r="AA27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2" s="286" t="str" cm="1">
        <f t="array" aca="1" ref="AB27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2" s="148"/>
    </row>
    <row r="273" spans="1:29" s="151" customFormat="1" ht="15" hidden="1">
      <c r="A273" s="146">
        <v>267</v>
      </c>
      <c r="B273" s="147" t="str">
        <f>IF('PCA Licitação, Dispensa e Inex.'!B272="","",'PCA Licitação, Dispensa e Inex.'!B272)</f>
        <v/>
      </c>
      <c r="C273" s="148" t="str">
        <f>IF(Acompanhamento4[[#This Row],[ID]]="","",VLOOKUP(Acompanhamento4[[#This Row],[ID]],Plano[],2,FALSE))</f>
        <v/>
      </c>
      <c r="D273" s="148" t="str">
        <f>IF(Acompanhamento4[[#This Row],[ID]]="","",VLOOKUP(Acompanhamento4[[#This Row],[ID]],Plano[],3,FALSE))</f>
        <v/>
      </c>
      <c r="E273" s="148" t="str">
        <f>IF(Acompanhamento4[[#This Row],[ID]]="","",VLOOKUP(Acompanhamento4[[#This Row],[ID]],Plano[],7,FALSE))</f>
        <v/>
      </c>
      <c r="F273" s="229"/>
      <c r="G273" s="226"/>
      <c r="H273" s="371"/>
      <c r="I273" s="174"/>
      <c r="J273" s="175"/>
      <c r="K273" s="175"/>
      <c r="L273" s="318"/>
      <c r="M273" s="319"/>
      <c r="N273" s="320"/>
      <c r="O273" s="325"/>
      <c r="P273" s="323" t="str">
        <f>IF(Acompanhamento4[[#This Row],[ID]]="","",VLOOKUP(Acompanhamento4[[#This Row],[ID]],Plano[],14,FALSE))</f>
        <v/>
      </c>
      <c r="Q273" s="323" t="str">
        <f>IF(Acompanhamento4[[#This Row],[ID]]="","",VLOOKUP(Acompanhamento4[[#This Row],[ID]],Plano[],15,FALSE))</f>
        <v/>
      </c>
      <c r="R273" s="323" t="str">
        <f>IF(Acompanhamento4[[#This Row],[ID]]="","",VLOOKUP(Acompanhamento4[[#This Row],[ID]],Plano[],16,FALSE))</f>
        <v/>
      </c>
      <c r="S273" s="323" t="str">
        <f>IF(Acompanhamento4[[#This Row],[ID]]="","",VLOOKUP(Acompanhamento4[[#This Row],[ID]],Plano[],17,FALSE))</f>
        <v/>
      </c>
      <c r="T273" s="324" t="str">
        <f>IF(Acompanhamento4[[#This Row],[ID]]="","",VLOOKUP(Acompanhamento4[[#This Row],[ID]],Plano[],18,FALSE))</f>
        <v/>
      </c>
      <c r="U273" s="176"/>
      <c r="V273" s="149"/>
      <c r="W273" s="314"/>
      <c r="X27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envio]])-TODAY(),Q273-TODAY()),
"finalizada"))</f>
        <v/>
      </c>
      <c r="Y27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envio]])-TODAY(),S273-TODAY()),
"finalizada"))</f>
        <v/>
      </c>
      <c r="Z273" s="289" t="str">
        <f ca="1">IF(Acompanhamento4[[#This Row],[ID]]="","",IF(OR(Acompanhamento4[[#This Row],[Situação]]="prevista",Acompanhamento4[[#This Row],[Situação]]="em andamento"),
IF(Acompanhamento4[[#This Row],[Nova data limite para contratação]]&lt;&gt;"",VALUE(Acompanhamento4[[#This Row],[Nova data limite para contratação]])-TODAY(),T273-TODAY()),
"finalizada"))</f>
        <v/>
      </c>
      <c r="AA27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3" s="286" t="str" cm="1">
        <f t="array" aca="1" ref="AB27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3" s="148"/>
    </row>
    <row r="274" spans="1:29" s="151" customFormat="1" ht="15" hidden="1">
      <c r="A274" s="150">
        <v>268</v>
      </c>
      <c r="B274" s="147" t="str">
        <f>IF('PCA Licitação, Dispensa e Inex.'!B273="","",'PCA Licitação, Dispensa e Inex.'!B273)</f>
        <v/>
      </c>
      <c r="C274" s="148" t="str">
        <f>IF(Acompanhamento4[[#This Row],[ID]]="","",VLOOKUP(Acompanhamento4[[#This Row],[ID]],Plano[],2,FALSE))</f>
        <v/>
      </c>
      <c r="D274" s="148" t="str">
        <f>IF(Acompanhamento4[[#This Row],[ID]]="","",VLOOKUP(Acompanhamento4[[#This Row],[ID]],Plano[],3,FALSE))</f>
        <v/>
      </c>
      <c r="E274" s="148" t="str">
        <f>IF(Acompanhamento4[[#This Row],[ID]]="","",VLOOKUP(Acompanhamento4[[#This Row],[ID]],Plano[],7,FALSE))</f>
        <v/>
      </c>
      <c r="F274" s="229"/>
      <c r="G274" s="226"/>
      <c r="H274" s="371"/>
      <c r="I274" s="174"/>
      <c r="J274" s="175"/>
      <c r="K274" s="175"/>
      <c r="L274" s="318"/>
      <c r="M274" s="319"/>
      <c r="N274" s="320"/>
      <c r="O274" s="325"/>
      <c r="P274" s="323" t="str">
        <f>IF(Acompanhamento4[[#This Row],[ID]]="","",VLOOKUP(Acompanhamento4[[#This Row],[ID]],Plano[],14,FALSE))</f>
        <v/>
      </c>
      <c r="Q274" s="323" t="str">
        <f>IF(Acompanhamento4[[#This Row],[ID]]="","",VLOOKUP(Acompanhamento4[[#This Row],[ID]],Plano[],15,FALSE))</f>
        <v/>
      </c>
      <c r="R274" s="323" t="str">
        <f>IF(Acompanhamento4[[#This Row],[ID]]="","",VLOOKUP(Acompanhamento4[[#This Row],[ID]],Plano[],16,FALSE))</f>
        <v/>
      </c>
      <c r="S274" s="323" t="str">
        <f>IF(Acompanhamento4[[#This Row],[ID]]="","",VLOOKUP(Acompanhamento4[[#This Row],[ID]],Plano[],17,FALSE))</f>
        <v/>
      </c>
      <c r="T274" s="324" t="str">
        <f>IF(Acompanhamento4[[#This Row],[ID]]="","",VLOOKUP(Acompanhamento4[[#This Row],[ID]],Plano[],18,FALSE))</f>
        <v/>
      </c>
      <c r="U274" s="176"/>
      <c r="V274" s="149"/>
      <c r="W274" s="314"/>
      <c r="X27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envio]])-TODAY(),Q274-TODAY()),
"finalizada"))</f>
        <v/>
      </c>
      <c r="Y27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envio]])-TODAY(),S274-TODAY()),
"finalizada"))</f>
        <v/>
      </c>
      <c r="Z274" s="289" t="str">
        <f ca="1">IF(Acompanhamento4[[#This Row],[ID]]="","",IF(OR(Acompanhamento4[[#This Row],[Situação]]="prevista",Acompanhamento4[[#This Row],[Situação]]="em andamento"),
IF(Acompanhamento4[[#This Row],[Nova data limite para contratação]]&lt;&gt;"",VALUE(Acompanhamento4[[#This Row],[Nova data limite para contratação]])-TODAY(),T274-TODAY()),
"finalizada"))</f>
        <v/>
      </c>
      <c r="AA27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4" s="286" t="str" cm="1">
        <f t="array" aca="1" ref="AB27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4" s="148"/>
    </row>
    <row r="275" spans="1:29" s="151" customFormat="1" ht="15" hidden="1">
      <c r="A275" s="146">
        <v>269</v>
      </c>
      <c r="B275" s="147" t="str">
        <f>IF('PCA Licitação, Dispensa e Inex.'!B274="","",'PCA Licitação, Dispensa e Inex.'!B274)</f>
        <v/>
      </c>
      <c r="C275" s="148" t="str">
        <f>IF(Acompanhamento4[[#This Row],[ID]]="","",VLOOKUP(Acompanhamento4[[#This Row],[ID]],Plano[],2,FALSE))</f>
        <v/>
      </c>
      <c r="D275" s="148" t="str">
        <f>IF(Acompanhamento4[[#This Row],[ID]]="","",VLOOKUP(Acompanhamento4[[#This Row],[ID]],Plano[],3,FALSE))</f>
        <v/>
      </c>
      <c r="E275" s="148" t="str">
        <f>IF(Acompanhamento4[[#This Row],[ID]]="","",VLOOKUP(Acompanhamento4[[#This Row],[ID]],Plano[],7,FALSE))</f>
        <v/>
      </c>
      <c r="F275" s="229"/>
      <c r="G275" s="226"/>
      <c r="H275" s="371"/>
      <c r="I275" s="174"/>
      <c r="J275" s="175"/>
      <c r="K275" s="175"/>
      <c r="L275" s="318"/>
      <c r="M275" s="319"/>
      <c r="N275" s="320"/>
      <c r="O275" s="325"/>
      <c r="P275" s="323" t="str">
        <f>IF(Acompanhamento4[[#This Row],[ID]]="","",VLOOKUP(Acompanhamento4[[#This Row],[ID]],Plano[],14,FALSE))</f>
        <v/>
      </c>
      <c r="Q275" s="323" t="str">
        <f>IF(Acompanhamento4[[#This Row],[ID]]="","",VLOOKUP(Acompanhamento4[[#This Row],[ID]],Plano[],15,FALSE))</f>
        <v/>
      </c>
      <c r="R275" s="323" t="str">
        <f>IF(Acompanhamento4[[#This Row],[ID]]="","",VLOOKUP(Acompanhamento4[[#This Row],[ID]],Plano[],16,FALSE))</f>
        <v/>
      </c>
      <c r="S275" s="323" t="str">
        <f>IF(Acompanhamento4[[#This Row],[ID]]="","",VLOOKUP(Acompanhamento4[[#This Row],[ID]],Plano[],17,FALSE))</f>
        <v/>
      </c>
      <c r="T275" s="324" t="str">
        <f>IF(Acompanhamento4[[#This Row],[ID]]="","",VLOOKUP(Acompanhamento4[[#This Row],[ID]],Plano[],18,FALSE))</f>
        <v/>
      </c>
      <c r="U275" s="176"/>
      <c r="V275" s="149"/>
      <c r="W275" s="314"/>
      <c r="X27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envio]])-TODAY(),Q275-TODAY()),
"finalizada"))</f>
        <v/>
      </c>
      <c r="Y27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envio]])-TODAY(),S275-TODAY()),
"finalizada"))</f>
        <v/>
      </c>
      <c r="Z275" s="289" t="str">
        <f ca="1">IF(Acompanhamento4[[#This Row],[ID]]="","",IF(OR(Acompanhamento4[[#This Row],[Situação]]="prevista",Acompanhamento4[[#This Row],[Situação]]="em andamento"),
IF(Acompanhamento4[[#This Row],[Nova data limite para contratação]]&lt;&gt;"",VALUE(Acompanhamento4[[#This Row],[Nova data limite para contratação]])-TODAY(),T275-TODAY()),
"finalizada"))</f>
        <v/>
      </c>
      <c r="AA27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5" s="286" t="str" cm="1">
        <f t="array" aca="1" ref="AB27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5" s="148"/>
    </row>
    <row r="276" spans="1:29" s="151" customFormat="1" ht="15" hidden="1">
      <c r="A276" s="150">
        <v>270</v>
      </c>
      <c r="B276" s="147" t="str">
        <f>IF('PCA Licitação, Dispensa e Inex.'!B275="","",'PCA Licitação, Dispensa e Inex.'!B275)</f>
        <v/>
      </c>
      <c r="C276" s="148" t="str">
        <f>IF(Acompanhamento4[[#This Row],[ID]]="","",VLOOKUP(Acompanhamento4[[#This Row],[ID]],Plano[],2,FALSE))</f>
        <v/>
      </c>
      <c r="D276" s="148" t="str">
        <f>IF(Acompanhamento4[[#This Row],[ID]]="","",VLOOKUP(Acompanhamento4[[#This Row],[ID]],Plano[],3,FALSE))</f>
        <v/>
      </c>
      <c r="E276" s="148" t="str">
        <f>IF(Acompanhamento4[[#This Row],[ID]]="","",VLOOKUP(Acompanhamento4[[#This Row],[ID]],Plano[],7,FALSE))</f>
        <v/>
      </c>
      <c r="F276" s="229"/>
      <c r="G276" s="226"/>
      <c r="H276" s="371"/>
      <c r="I276" s="174"/>
      <c r="J276" s="175"/>
      <c r="K276" s="175"/>
      <c r="L276" s="318"/>
      <c r="M276" s="319"/>
      <c r="N276" s="320"/>
      <c r="O276" s="325"/>
      <c r="P276" s="323" t="str">
        <f>IF(Acompanhamento4[[#This Row],[ID]]="","",VLOOKUP(Acompanhamento4[[#This Row],[ID]],Plano[],14,FALSE))</f>
        <v/>
      </c>
      <c r="Q276" s="323" t="str">
        <f>IF(Acompanhamento4[[#This Row],[ID]]="","",VLOOKUP(Acompanhamento4[[#This Row],[ID]],Plano[],15,FALSE))</f>
        <v/>
      </c>
      <c r="R276" s="323" t="str">
        <f>IF(Acompanhamento4[[#This Row],[ID]]="","",VLOOKUP(Acompanhamento4[[#This Row],[ID]],Plano[],16,FALSE))</f>
        <v/>
      </c>
      <c r="S276" s="323" t="str">
        <f>IF(Acompanhamento4[[#This Row],[ID]]="","",VLOOKUP(Acompanhamento4[[#This Row],[ID]],Plano[],17,FALSE))</f>
        <v/>
      </c>
      <c r="T276" s="324" t="str">
        <f>IF(Acompanhamento4[[#This Row],[ID]]="","",VLOOKUP(Acompanhamento4[[#This Row],[ID]],Plano[],18,FALSE))</f>
        <v/>
      </c>
      <c r="U276" s="176"/>
      <c r="V276" s="149"/>
      <c r="W276" s="314"/>
      <c r="X27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envio]])-TODAY(),Q276-TODAY()),
"finalizada"))</f>
        <v/>
      </c>
      <c r="Y27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envio]])-TODAY(),S276-TODAY()),
"finalizada"))</f>
        <v/>
      </c>
      <c r="Z276" s="289" t="str">
        <f ca="1">IF(Acompanhamento4[[#This Row],[ID]]="","",IF(OR(Acompanhamento4[[#This Row],[Situação]]="prevista",Acompanhamento4[[#This Row],[Situação]]="em andamento"),
IF(Acompanhamento4[[#This Row],[Nova data limite para contratação]]&lt;&gt;"",VALUE(Acompanhamento4[[#This Row],[Nova data limite para contratação]])-TODAY(),T276-TODAY()),
"finalizada"))</f>
        <v/>
      </c>
      <c r="AA27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6" s="286" t="str" cm="1">
        <f t="array" aca="1" ref="AB27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6" s="148"/>
    </row>
    <row r="277" spans="1:29" s="151" customFormat="1" ht="15" hidden="1">
      <c r="A277" s="146">
        <v>271</v>
      </c>
      <c r="B277" s="147" t="str">
        <f>IF('PCA Licitação, Dispensa e Inex.'!B276="","",'PCA Licitação, Dispensa e Inex.'!B276)</f>
        <v/>
      </c>
      <c r="C277" s="148" t="str">
        <f>IF(Acompanhamento4[[#This Row],[ID]]="","",VLOOKUP(Acompanhamento4[[#This Row],[ID]],Plano[],2,FALSE))</f>
        <v/>
      </c>
      <c r="D277" s="148" t="str">
        <f>IF(Acompanhamento4[[#This Row],[ID]]="","",VLOOKUP(Acompanhamento4[[#This Row],[ID]],Plano[],3,FALSE))</f>
        <v/>
      </c>
      <c r="E277" s="148" t="str">
        <f>IF(Acompanhamento4[[#This Row],[ID]]="","",VLOOKUP(Acompanhamento4[[#This Row],[ID]],Plano[],7,FALSE))</f>
        <v/>
      </c>
      <c r="F277" s="229"/>
      <c r="G277" s="226"/>
      <c r="H277" s="371"/>
      <c r="I277" s="174"/>
      <c r="J277" s="175"/>
      <c r="K277" s="175"/>
      <c r="L277" s="318"/>
      <c r="M277" s="319"/>
      <c r="N277" s="320"/>
      <c r="O277" s="325"/>
      <c r="P277" s="323" t="str">
        <f>IF(Acompanhamento4[[#This Row],[ID]]="","",VLOOKUP(Acompanhamento4[[#This Row],[ID]],Plano[],14,FALSE))</f>
        <v/>
      </c>
      <c r="Q277" s="323" t="str">
        <f>IF(Acompanhamento4[[#This Row],[ID]]="","",VLOOKUP(Acompanhamento4[[#This Row],[ID]],Plano[],15,FALSE))</f>
        <v/>
      </c>
      <c r="R277" s="323" t="str">
        <f>IF(Acompanhamento4[[#This Row],[ID]]="","",VLOOKUP(Acompanhamento4[[#This Row],[ID]],Plano[],16,FALSE))</f>
        <v/>
      </c>
      <c r="S277" s="323" t="str">
        <f>IF(Acompanhamento4[[#This Row],[ID]]="","",VLOOKUP(Acompanhamento4[[#This Row],[ID]],Plano[],17,FALSE))</f>
        <v/>
      </c>
      <c r="T277" s="324" t="str">
        <f>IF(Acompanhamento4[[#This Row],[ID]]="","",VLOOKUP(Acompanhamento4[[#This Row],[ID]],Plano[],18,FALSE))</f>
        <v/>
      </c>
      <c r="U277" s="176"/>
      <c r="V277" s="149"/>
      <c r="W277" s="314"/>
      <c r="X27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envio]])-TODAY(),Q277-TODAY()),
"finalizada"))</f>
        <v/>
      </c>
      <c r="Y27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envio]])-TODAY(),S277-TODAY()),
"finalizada"))</f>
        <v/>
      </c>
      <c r="Z277" s="289" t="str">
        <f ca="1">IF(Acompanhamento4[[#This Row],[ID]]="","",IF(OR(Acompanhamento4[[#This Row],[Situação]]="prevista",Acompanhamento4[[#This Row],[Situação]]="em andamento"),
IF(Acompanhamento4[[#This Row],[Nova data limite para contratação]]&lt;&gt;"",VALUE(Acompanhamento4[[#This Row],[Nova data limite para contratação]])-TODAY(),T277-TODAY()),
"finalizada"))</f>
        <v/>
      </c>
      <c r="AA27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7" s="286" t="str" cm="1">
        <f t="array" aca="1" ref="AB27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7" s="148"/>
    </row>
    <row r="278" spans="1:29" s="151" customFormat="1" ht="15" hidden="1">
      <c r="A278" s="150">
        <v>272</v>
      </c>
      <c r="B278" s="147" t="str">
        <f>IF('PCA Licitação, Dispensa e Inex.'!B277="","",'PCA Licitação, Dispensa e Inex.'!B277)</f>
        <v/>
      </c>
      <c r="C278" s="148" t="str">
        <f>IF(Acompanhamento4[[#This Row],[ID]]="","",VLOOKUP(Acompanhamento4[[#This Row],[ID]],Plano[],2,FALSE))</f>
        <v/>
      </c>
      <c r="D278" s="148" t="str">
        <f>IF(Acompanhamento4[[#This Row],[ID]]="","",VLOOKUP(Acompanhamento4[[#This Row],[ID]],Plano[],3,FALSE))</f>
        <v/>
      </c>
      <c r="E278" s="148" t="str">
        <f>IF(Acompanhamento4[[#This Row],[ID]]="","",VLOOKUP(Acompanhamento4[[#This Row],[ID]],Plano[],7,FALSE))</f>
        <v/>
      </c>
      <c r="F278" s="229"/>
      <c r="G278" s="226"/>
      <c r="H278" s="371"/>
      <c r="I278" s="174"/>
      <c r="J278" s="175"/>
      <c r="K278" s="175"/>
      <c r="L278" s="318"/>
      <c r="M278" s="319"/>
      <c r="N278" s="320"/>
      <c r="O278" s="325"/>
      <c r="P278" s="323" t="str">
        <f>IF(Acompanhamento4[[#This Row],[ID]]="","",VLOOKUP(Acompanhamento4[[#This Row],[ID]],Plano[],14,FALSE))</f>
        <v/>
      </c>
      <c r="Q278" s="323" t="str">
        <f>IF(Acompanhamento4[[#This Row],[ID]]="","",VLOOKUP(Acompanhamento4[[#This Row],[ID]],Plano[],15,FALSE))</f>
        <v/>
      </c>
      <c r="R278" s="323" t="str">
        <f>IF(Acompanhamento4[[#This Row],[ID]]="","",VLOOKUP(Acompanhamento4[[#This Row],[ID]],Plano[],16,FALSE))</f>
        <v/>
      </c>
      <c r="S278" s="323" t="str">
        <f>IF(Acompanhamento4[[#This Row],[ID]]="","",VLOOKUP(Acompanhamento4[[#This Row],[ID]],Plano[],17,FALSE))</f>
        <v/>
      </c>
      <c r="T278" s="324" t="str">
        <f>IF(Acompanhamento4[[#This Row],[ID]]="","",VLOOKUP(Acompanhamento4[[#This Row],[ID]],Plano[],18,FALSE))</f>
        <v/>
      </c>
      <c r="U278" s="176"/>
      <c r="V278" s="149"/>
      <c r="W278" s="314"/>
      <c r="X27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envio]])-TODAY(),Q278-TODAY()),
"finalizada"))</f>
        <v/>
      </c>
      <c r="Y27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envio]])-TODAY(),S278-TODAY()),
"finalizada"))</f>
        <v/>
      </c>
      <c r="Z278" s="289" t="str">
        <f ca="1">IF(Acompanhamento4[[#This Row],[ID]]="","",IF(OR(Acompanhamento4[[#This Row],[Situação]]="prevista",Acompanhamento4[[#This Row],[Situação]]="em andamento"),
IF(Acompanhamento4[[#This Row],[Nova data limite para contratação]]&lt;&gt;"",VALUE(Acompanhamento4[[#This Row],[Nova data limite para contratação]])-TODAY(),T278-TODAY()),
"finalizada"))</f>
        <v/>
      </c>
      <c r="AA27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8" s="286" t="str" cm="1">
        <f t="array" aca="1" ref="AB27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8" s="148"/>
    </row>
    <row r="279" spans="1:29" s="151" customFormat="1" ht="15" hidden="1">
      <c r="A279" s="146">
        <v>273</v>
      </c>
      <c r="B279" s="147" t="str">
        <f>IF('PCA Licitação, Dispensa e Inex.'!B278="","",'PCA Licitação, Dispensa e Inex.'!B278)</f>
        <v/>
      </c>
      <c r="C279" s="148" t="str">
        <f>IF(Acompanhamento4[[#This Row],[ID]]="","",VLOOKUP(Acompanhamento4[[#This Row],[ID]],Plano[],2,FALSE))</f>
        <v/>
      </c>
      <c r="D279" s="148" t="str">
        <f>IF(Acompanhamento4[[#This Row],[ID]]="","",VLOOKUP(Acompanhamento4[[#This Row],[ID]],Plano[],3,FALSE))</f>
        <v/>
      </c>
      <c r="E279" s="148" t="str">
        <f>IF(Acompanhamento4[[#This Row],[ID]]="","",VLOOKUP(Acompanhamento4[[#This Row],[ID]],Plano[],7,FALSE))</f>
        <v/>
      </c>
      <c r="F279" s="229"/>
      <c r="G279" s="226"/>
      <c r="H279" s="371"/>
      <c r="I279" s="174"/>
      <c r="J279" s="175"/>
      <c r="K279" s="175"/>
      <c r="L279" s="318"/>
      <c r="M279" s="319"/>
      <c r="N279" s="320"/>
      <c r="O279" s="325"/>
      <c r="P279" s="323" t="str">
        <f>IF(Acompanhamento4[[#This Row],[ID]]="","",VLOOKUP(Acompanhamento4[[#This Row],[ID]],Plano[],14,FALSE))</f>
        <v/>
      </c>
      <c r="Q279" s="323" t="str">
        <f>IF(Acompanhamento4[[#This Row],[ID]]="","",VLOOKUP(Acompanhamento4[[#This Row],[ID]],Plano[],15,FALSE))</f>
        <v/>
      </c>
      <c r="R279" s="323" t="str">
        <f>IF(Acompanhamento4[[#This Row],[ID]]="","",VLOOKUP(Acompanhamento4[[#This Row],[ID]],Plano[],16,FALSE))</f>
        <v/>
      </c>
      <c r="S279" s="323" t="str">
        <f>IF(Acompanhamento4[[#This Row],[ID]]="","",VLOOKUP(Acompanhamento4[[#This Row],[ID]],Plano[],17,FALSE))</f>
        <v/>
      </c>
      <c r="T279" s="324" t="str">
        <f>IF(Acompanhamento4[[#This Row],[ID]]="","",VLOOKUP(Acompanhamento4[[#This Row],[ID]],Plano[],18,FALSE))</f>
        <v/>
      </c>
      <c r="U279" s="176"/>
      <c r="V279" s="149"/>
      <c r="W279" s="314"/>
      <c r="X27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envio]])-TODAY(),Q279-TODAY()),
"finalizada"))</f>
        <v/>
      </c>
      <c r="Y27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envio]])-TODAY(),S279-TODAY()),
"finalizada"))</f>
        <v/>
      </c>
      <c r="Z279" s="289" t="str">
        <f ca="1">IF(Acompanhamento4[[#This Row],[ID]]="","",IF(OR(Acompanhamento4[[#This Row],[Situação]]="prevista",Acompanhamento4[[#This Row],[Situação]]="em andamento"),
IF(Acompanhamento4[[#This Row],[Nova data limite para contratação]]&lt;&gt;"",VALUE(Acompanhamento4[[#This Row],[Nova data limite para contratação]])-TODAY(),T279-TODAY()),
"finalizada"))</f>
        <v/>
      </c>
      <c r="AA27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79" s="286" t="str" cm="1">
        <f t="array" aca="1" ref="AB27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79" s="148"/>
    </row>
    <row r="280" spans="1:29" s="151" customFormat="1" ht="15" hidden="1">
      <c r="A280" s="150">
        <v>274</v>
      </c>
      <c r="B280" s="147" t="str">
        <f>IF('PCA Licitação, Dispensa e Inex.'!B279="","",'PCA Licitação, Dispensa e Inex.'!B279)</f>
        <v/>
      </c>
      <c r="C280" s="148" t="str">
        <f>IF(Acompanhamento4[[#This Row],[ID]]="","",VLOOKUP(Acompanhamento4[[#This Row],[ID]],Plano[],2,FALSE))</f>
        <v/>
      </c>
      <c r="D280" s="148" t="str">
        <f>IF(Acompanhamento4[[#This Row],[ID]]="","",VLOOKUP(Acompanhamento4[[#This Row],[ID]],Plano[],3,FALSE))</f>
        <v/>
      </c>
      <c r="E280" s="148" t="str">
        <f>IF(Acompanhamento4[[#This Row],[ID]]="","",VLOOKUP(Acompanhamento4[[#This Row],[ID]],Plano[],7,FALSE))</f>
        <v/>
      </c>
      <c r="F280" s="229"/>
      <c r="G280" s="226"/>
      <c r="H280" s="371"/>
      <c r="I280" s="174"/>
      <c r="J280" s="175"/>
      <c r="K280" s="175"/>
      <c r="L280" s="318"/>
      <c r="M280" s="319"/>
      <c r="N280" s="320"/>
      <c r="O280" s="325"/>
      <c r="P280" s="323" t="str">
        <f>IF(Acompanhamento4[[#This Row],[ID]]="","",VLOOKUP(Acompanhamento4[[#This Row],[ID]],Plano[],14,FALSE))</f>
        <v/>
      </c>
      <c r="Q280" s="323" t="str">
        <f>IF(Acompanhamento4[[#This Row],[ID]]="","",VLOOKUP(Acompanhamento4[[#This Row],[ID]],Plano[],15,FALSE))</f>
        <v/>
      </c>
      <c r="R280" s="323" t="str">
        <f>IF(Acompanhamento4[[#This Row],[ID]]="","",VLOOKUP(Acompanhamento4[[#This Row],[ID]],Plano[],16,FALSE))</f>
        <v/>
      </c>
      <c r="S280" s="323" t="str">
        <f>IF(Acompanhamento4[[#This Row],[ID]]="","",VLOOKUP(Acompanhamento4[[#This Row],[ID]],Plano[],17,FALSE))</f>
        <v/>
      </c>
      <c r="T280" s="324" t="str">
        <f>IF(Acompanhamento4[[#This Row],[ID]]="","",VLOOKUP(Acompanhamento4[[#This Row],[ID]],Plano[],18,FALSE))</f>
        <v/>
      </c>
      <c r="U280" s="176"/>
      <c r="V280" s="149"/>
      <c r="W280" s="314"/>
      <c r="X28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envio]])-TODAY(),Q280-TODAY()),
"finalizada"))</f>
        <v/>
      </c>
      <c r="Y28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envio]])-TODAY(),S280-TODAY()),
"finalizada"))</f>
        <v/>
      </c>
      <c r="Z280" s="289" t="str">
        <f ca="1">IF(Acompanhamento4[[#This Row],[ID]]="","",IF(OR(Acompanhamento4[[#This Row],[Situação]]="prevista",Acompanhamento4[[#This Row],[Situação]]="em andamento"),
IF(Acompanhamento4[[#This Row],[Nova data limite para contratação]]&lt;&gt;"",VALUE(Acompanhamento4[[#This Row],[Nova data limite para contratação]])-TODAY(),T280-TODAY()),
"finalizada"))</f>
        <v/>
      </c>
      <c r="AA28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0" s="286" t="str" cm="1">
        <f t="array" aca="1" ref="AB28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0" s="148"/>
    </row>
    <row r="281" spans="1:29" s="151" customFormat="1" ht="15" hidden="1">
      <c r="A281" s="146">
        <v>275</v>
      </c>
      <c r="B281" s="147" t="str">
        <f>IF('PCA Licitação, Dispensa e Inex.'!B280="","",'PCA Licitação, Dispensa e Inex.'!B280)</f>
        <v/>
      </c>
      <c r="C281" s="148" t="str">
        <f>IF(Acompanhamento4[[#This Row],[ID]]="","",VLOOKUP(Acompanhamento4[[#This Row],[ID]],Plano[],2,FALSE))</f>
        <v/>
      </c>
      <c r="D281" s="148" t="str">
        <f>IF(Acompanhamento4[[#This Row],[ID]]="","",VLOOKUP(Acompanhamento4[[#This Row],[ID]],Plano[],3,FALSE))</f>
        <v/>
      </c>
      <c r="E281" s="148" t="str">
        <f>IF(Acompanhamento4[[#This Row],[ID]]="","",VLOOKUP(Acompanhamento4[[#This Row],[ID]],Plano[],7,FALSE))</f>
        <v/>
      </c>
      <c r="F281" s="229"/>
      <c r="G281" s="226"/>
      <c r="H281" s="371"/>
      <c r="I281" s="174"/>
      <c r="J281" s="175"/>
      <c r="K281" s="175"/>
      <c r="L281" s="318"/>
      <c r="M281" s="319"/>
      <c r="N281" s="320"/>
      <c r="O281" s="325"/>
      <c r="P281" s="323" t="str">
        <f>IF(Acompanhamento4[[#This Row],[ID]]="","",VLOOKUP(Acompanhamento4[[#This Row],[ID]],Plano[],14,FALSE))</f>
        <v/>
      </c>
      <c r="Q281" s="323" t="str">
        <f>IF(Acompanhamento4[[#This Row],[ID]]="","",VLOOKUP(Acompanhamento4[[#This Row],[ID]],Plano[],15,FALSE))</f>
        <v/>
      </c>
      <c r="R281" s="323" t="str">
        <f>IF(Acompanhamento4[[#This Row],[ID]]="","",VLOOKUP(Acompanhamento4[[#This Row],[ID]],Plano[],16,FALSE))</f>
        <v/>
      </c>
      <c r="S281" s="323" t="str">
        <f>IF(Acompanhamento4[[#This Row],[ID]]="","",VLOOKUP(Acompanhamento4[[#This Row],[ID]],Plano[],17,FALSE))</f>
        <v/>
      </c>
      <c r="T281" s="324" t="str">
        <f>IF(Acompanhamento4[[#This Row],[ID]]="","",VLOOKUP(Acompanhamento4[[#This Row],[ID]],Plano[],18,FALSE))</f>
        <v/>
      </c>
      <c r="U281" s="176"/>
      <c r="V281" s="149"/>
      <c r="W281" s="314"/>
      <c r="X28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envio]])-TODAY(),Q281-TODAY()),
"finalizada"))</f>
        <v/>
      </c>
      <c r="Y28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envio]])-TODAY(),S281-TODAY()),
"finalizada"))</f>
        <v/>
      </c>
      <c r="Z281" s="289" t="str">
        <f ca="1">IF(Acompanhamento4[[#This Row],[ID]]="","",IF(OR(Acompanhamento4[[#This Row],[Situação]]="prevista",Acompanhamento4[[#This Row],[Situação]]="em andamento"),
IF(Acompanhamento4[[#This Row],[Nova data limite para contratação]]&lt;&gt;"",VALUE(Acompanhamento4[[#This Row],[Nova data limite para contratação]])-TODAY(),T281-TODAY()),
"finalizada"))</f>
        <v/>
      </c>
      <c r="AA28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1" s="286" t="str" cm="1">
        <f t="array" aca="1" ref="AB28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1" s="148"/>
    </row>
    <row r="282" spans="1:29" s="151" customFormat="1" ht="15" hidden="1">
      <c r="A282" s="150">
        <v>276</v>
      </c>
      <c r="B282" s="147" t="str">
        <f>IF('PCA Licitação, Dispensa e Inex.'!B281="","",'PCA Licitação, Dispensa e Inex.'!B281)</f>
        <v/>
      </c>
      <c r="C282" s="148" t="str">
        <f>IF(Acompanhamento4[[#This Row],[ID]]="","",VLOOKUP(Acompanhamento4[[#This Row],[ID]],Plano[],2,FALSE))</f>
        <v/>
      </c>
      <c r="D282" s="148" t="str">
        <f>IF(Acompanhamento4[[#This Row],[ID]]="","",VLOOKUP(Acompanhamento4[[#This Row],[ID]],Plano[],3,FALSE))</f>
        <v/>
      </c>
      <c r="E282" s="148" t="str">
        <f>IF(Acompanhamento4[[#This Row],[ID]]="","",VLOOKUP(Acompanhamento4[[#This Row],[ID]],Plano[],7,FALSE))</f>
        <v/>
      </c>
      <c r="F282" s="229"/>
      <c r="G282" s="226"/>
      <c r="H282" s="371"/>
      <c r="I282" s="174"/>
      <c r="J282" s="175"/>
      <c r="K282" s="175"/>
      <c r="L282" s="318"/>
      <c r="M282" s="319"/>
      <c r="N282" s="320"/>
      <c r="O282" s="325"/>
      <c r="P282" s="323" t="str">
        <f>IF(Acompanhamento4[[#This Row],[ID]]="","",VLOOKUP(Acompanhamento4[[#This Row],[ID]],Plano[],14,FALSE))</f>
        <v/>
      </c>
      <c r="Q282" s="323" t="str">
        <f>IF(Acompanhamento4[[#This Row],[ID]]="","",VLOOKUP(Acompanhamento4[[#This Row],[ID]],Plano[],15,FALSE))</f>
        <v/>
      </c>
      <c r="R282" s="323" t="str">
        <f>IF(Acompanhamento4[[#This Row],[ID]]="","",VLOOKUP(Acompanhamento4[[#This Row],[ID]],Plano[],16,FALSE))</f>
        <v/>
      </c>
      <c r="S282" s="323" t="str">
        <f>IF(Acompanhamento4[[#This Row],[ID]]="","",VLOOKUP(Acompanhamento4[[#This Row],[ID]],Plano[],17,FALSE))</f>
        <v/>
      </c>
      <c r="T282" s="324" t="str">
        <f>IF(Acompanhamento4[[#This Row],[ID]]="","",VLOOKUP(Acompanhamento4[[#This Row],[ID]],Plano[],18,FALSE))</f>
        <v/>
      </c>
      <c r="U282" s="176"/>
      <c r="V282" s="149"/>
      <c r="W282" s="314"/>
      <c r="X28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envio]])-TODAY(),Q282-TODAY()),
"finalizada"))</f>
        <v/>
      </c>
      <c r="Y28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envio]])-TODAY(),S282-TODAY()),
"finalizada"))</f>
        <v/>
      </c>
      <c r="Z282" s="289" t="str">
        <f ca="1">IF(Acompanhamento4[[#This Row],[ID]]="","",IF(OR(Acompanhamento4[[#This Row],[Situação]]="prevista",Acompanhamento4[[#This Row],[Situação]]="em andamento"),
IF(Acompanhamento4[[#This Row],[Nova data limite para contratação]]&lt;&gt;"",VALUE(Acompanhamento4[[#This Row],[Nova data limite para contratação]])-TODAY(),T282-TODAY()),
"finalizada"))</f>
        <v/>
      </c>
      <c r="AA28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2" s="286" t="str" cm="1">
        <f t="array" aca="1" ref="AB28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2" s="148"/>
    </row>
    <row r="283" spans="1:29" s="151" customFormat="1" ht="15" hidden="1">
      <c r="A283" s="146">
        <v>277</v>
      </c>
      <c r="B283" s="147" t="str">
        <f>IF('PCA Licitação, Dispensa e Inex.'!B282="","",'PCA Licitação, Dispensa e Inex.'!B282)</f>
        <v/>
      </c>
      <c r="C283" s="148" t="str">
        <f>IF(Acompanhamento4[[#This Row],[ID]]="","",VLOOKUP(Acompanhamento4[[#This Row],[ID]],Plano[],2,FALSE))</f>
        <v/>
      </c>
      <c r="D283" s="148" t="str">
        <f>IF(Acompanhamento4[[#This Row],[ID]]="","",VLOOKUP(Acompanhamento4[[#This Row],[ID]],Plano[],3,FALSE))</f>
        <v/>
      </c>
      <c r="E283" s="148" t="str">
        <f>IF(Acompanhamento4[[#This Row],[ID]]="","",VLOOKUP(Acompanhamento4[[#This Row],[ID]],Plano[],7,FALSE))</f>
        <v/>
      </c>
      <c r="F283" s="229"/>
      <c r="G283" s="226"/>
      <c r="H283" s="371"/>
      <c r="I283" s="174"/>
      <c r="J283" s="175"/>
      <c r="K283" s="175"/>
      <c r="L283" s="318"/>
      <c r="M283" s="319"/>
      <c r="N283" s="320"/>
      <c r="O283" s="325"/>
      <c r="P283" s="323" t="str">
        <f>IF(Acompanhamento4[[#This Row],[ID]]="","",VLOOKUP(Acompanhamento4[[#This Row],[ID]],Plano[],14,FALSE))</f>
        <v/>
      </c>
      <c r="Q283" s="323" t="str">
        <f>IF(Acompanhamento4[[#This Row],[ID]]="","",VLOOKUP(Acompanhamento4[[#This Row],[ID]],Plano[],15,FALSE))</f>
        <v/>
      </c>
      <c r="R283" s="323" t="str">
        <f>IF(Acompanhamento4[[#This Row],[ID]]="","",VLOOKUP(Acompanhamento4[[#This Row],[ID]],Plano[],16,FALSE))</f>
        <v/>
      </c>
      <c r="S283" s="323" t="str">
        <f>IF(Acompanhamento4[[#This Row],[ID]]="","",VLOOKUP(Acompanhamento4[[#This Row],[ID]],Plano[],17,FALSE))</f>
        <v/>
      </c>
      <c r="T283" s="324" t="str">
        <f>IF(Acompanhamento4[[#This Row],[ID]]="","",VLOOKUP(Acompanhamento4[[#This Row],[ID]],Plano[],18,FALSE))</f>
        <v/>
      </c>
      <c r="U283" s="176"/>
      <c r="V283" s="149"/>
      <c r="W283" s="314"/>
      <c r="X28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envio]])-TODAY(),Q283-TODAY()),
"finalizada"))</f>
        <v/>
      </c>
      <c r="Y28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envio]])-TODAY(),S283-TODAY()),
"finalizada"))</f>
        <v/>
      </c>
      <c r="Z283" s="289" t="str">
        <f ca="1">IF(Acompanhamento4[[#This Row],[ID]]="","",IF(OR(Acompanhamento4[[#This Row],[Situação]]="prevista",Acompanhamento4[[#This Row],[Situação]]="em andamento"),
IF(Acompanhamento4[[#This Row],[Nova data limite para contratação]]&lt;&gt;"",VALUE(Acompanhamento4[[#This Row],[Nova data limite para contratação]])-TODAY(),T283-TODAY()),
"finalizada"))</f>
        <v/>
      </c>
      <c r="AA28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3" s="286" t="str" cm="1">
        <f t="array" aca="1" ref="AB28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3" s="148"/>
    </row>
    <row r="284" spans="1:29" s="151" customFormat="1" ht="15" hidden="1">
      <c r="A284" s="150">
        <v>278</v>
      </c>
      <c r="B284" s="147" t="str">
        <f>IF('PCA Licitação, Dispensa e Inex.'!B283="","",'PCA Licitação, Dispensa e Inex.'!B283)</f>
        <v/>
      </c>
      <c r="C284" s="148" t="str">
        <f>IF(Acompanhamento4[[#This Row],[ID]]="","",VLOOKUP(Acompanhamento4[[#This Row],[ID]],Plano[],2,FALSE))</f>
        <v/>
      </c>
      <c r="D284" s="148" t="str">
        <f>IF(Acompanhamento4[[#This Row],[ID]]="","",VLOOKUP(Acompanhamento4[[#This Row],[ID]],Plano[],3,FALSE))</f>
        <v/>
      </c>
      <c r="E284" s="148" t="str">
        <f>IF(Acompanhamento4[[#This Row],[ID]]="","",VLOOKUP(Acompanhamento4[[#This Row],[ID]],Plano[],7,FALSE))</f>
        <v/>
      </c>
      <c r="F284" s="229"/>
      <c r="G284" s="226"/>
      <c r="H284" s="371"/>
      <c r="I284" s="174"/>
      <c r="J284" s="175"/>
      <c r="K284" s="175"/>
      <c r="L284" s="318"/>
      <c r="M284" s="319"/>
      <c r="N284" s="320"/>
      <c r="O284" s="325"/>
      <c r="P284" s="323" t="str">
        <f>IF(Acompanhamento4[[#This Row],[ID]]="","",VLOOKUP(Acompanhamento4[[#This Row],[ID]],Plano[],14,FALSE))</f>
        <v/>
      </c>
      <c r="Q284" s="323" t="str">
        <f>IF(Acompanhamento4[[#This Row],[ID]]="","",VLOOKUP(Acompanhamento4[[#This Row],[ID]],Plano[],15,FALSE))</f>
        <v/>
      </c>
      <c r="R284" s="323" t="str">
        <f>IF(Acompanhamento4[[#This Row],[ID]]="","",VLOOKUP(Acompanhamento4[[#This Row],[ID]],Plano[],16,FALSE))</f>
        <v/>
      </c>
      <c r="S284" s="323" t="str">
        <f>IF(Acompanhamento4[[#This Row],[ID]]="","",VLOOKUP(Acompanhamento4[[#This Row],[ID]],Plano[],17,FALSE))</f>
        <v/>
      </c>
      <c r="T284" s="324" t="str">
        <f>IF(Acompanhamento4[[#This Row],[ID]]="","",VLOOKUP(Acompanhamento4[[#This Row],[ID]],Plano[],18,FALSE))</f>
        <v/>
      </c>
      <c r="U284" s="176"/>
      <c r="V284" s="149"/>
      <c r="W284" s="314"/>
      <c r="X28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envio]])-TODAY(),Q284-TODAY()),
"finalizada"))</f>
        <v/>
      </c>
      <c r="Y28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envio]])-TODAY(),S284-TODAY()),
"finalizada"))</f>
        <v/>
      </c>
      <c r="Z284" s="289" t="str">
        <f ca="1">IF(Acompanhamento4[[#This Row],[ID]]="","",IF(OR(Acompanhamento4[[#This Row],[Situação]]="prevista",Acompanhamento4[[#This Row],[Situação]]="em andamento"),
IF(Acompanhamento4[[#This Row],[Nova data limite para contratação]]&lt;&gt;"",VALUE(Acompanhamento4[[#This Row],[Nova data limite para contratação]])-TODAY(),T284-TODAY()),
"finalizada"))</f>
        <v/>
      </c>
      <c r="AA28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4" s="286" t="str" cm="1">
        <f t="array" aca="1" ref="AB28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4" s="148"/>
    </row>
    <row r="285" spans="1:29" s="151" customFormat="1" ht="15" hidden="1">
      <c r="A285" s="146">
        <v>279</v>
      </c>
      <c r="B285" s="147" t="str">
        <f>IF('PCA Licitação, Dispensa e Inex.'!B284="","",'PCA Licitação, Dispensa e Inex.'!B284)</f>
        <v/>
      </c>
      <c r="C285" s="148" t="str">
        <f>IF(Acompanhamento4[[#This Row],[ID]]="","",VLOOKUP(Acompanhamento4[[#This Row],[ID]],Plano[],2,FALSE))</f>
        <v/>
      </c>
      <c r="D285" s="148" t="str">
        <f>IF(Acompanhamento4[[#This Row],[ID]]="","",VLOOKUP(Acompanhamento4[[#This Row],[ID]],Plano[],3,FALSE))</f>
        <v/>
      </c>
      <c r="E285" s="148" t="str">
        <f>IF(Acompanhamento4[[#This Row],[ID]]="","",VLOOKUP(Acompanhamento4[[#This Row],[ID]],Plano[],7,FALSE))</f>
        <v/>
      </c>
      <c r="F285" s="229"/>
      <c r="G285" s="226"/>
      <c r="H285" s="371"/>
      <c r="I285" s="174"/>
      <c r="J285" s="175"/>
      <c r="K285" s="175"/>
      <c r="L285" s="318"/>
      <c r="M285" s="319"/>
      <c r="N285" s="320"/>
      <c r="O285" s="325"/>
      <c r="P285" s="323" t="str">
        <f>IF(Acompanhamento4[[#This Row],[ID]]="","",VLOOKUP(Acompanhamento4[[#This Row],[ID]],Plano[],14,FALSE))</f>
        <v/>
      </c>
      <c r="Q285" s="323" t="str">
        <f>IF(Acompanhamento4[[#This Row],[ID]]="","",VLOOKUP(Acompanhamento4[[#This Row],[ID]],Plano[],15,FALSE))</f>
        <v/>
      </c>
      <c r="R285" s="323" t="str">
        <f>IF(Acompanhamento4[[#This Row],[ID]]="","",VLOOKUP(Acompanhamento4[[#This Row],[ID]],Plano[],16,FALSE))</f>
        <v/>
      </c>
      <c r="S285" s="323" t="str">
        <f>IF(Acompanhamento4[[#This Row],[ID]]="","",VLOOKUP(Acompanhamento4[[#This Row],[ID]],Plano[],17,FALSE))</f>
        <v/>
      </c>
      <c r="T285" s="324" t="str">
        <f>IF(Acompanhamento4[[#This Row],[ID]]="","",VLOOKUP(Acompanhamento4[[#This Row],[ID]],Plano[],18,FALSE))</f>
        <v/>
      </c>
      <c r="U285" s="176"/>
      <c r="V285" s="149"/>
      <c r="W285" s="314"/>
      <c r="X28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envio]])-TODAY(),Q285-TODAY()),
"finalizada"))</f>
        <v/>
      </c>
      <c r="Y28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envio]])-TODAY(),S285-TODAY()),
"finalizada"))</f>
        <v/>
      </c>
      <c r="Z285" s="289" t="str">
        <f ca="1">IF(Acompanhamento4[[#This Row],[ID]]="","",IF(OR(Acompanhamento4[[#This Row],[Situação]]="prevista",Acompanhamento4[[#This Row],[Situação]]="em andamento"),
IF(Acompanhamento4[[#This Row],[Nova data limite para contratação]]&lt;&gt;"",VALUE(Acompanhamento4[[#This Row],[Nova data limite para contratação]])-TODAY(),T285-TODAY()),
"finalizada"))</f>
        <v/>
      </c>
      <c r="AA28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5" s="286" t="str" cm="1">
        <f t="array" aca="1" ref="AB28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5" s="148"/>
    </row>
    <row r="286" spans="1:29" s="151" customFormat="1" ht="15" hidden="1">
      <c r="A286" s="150">
        <v>280</v>
      </c>
      <c r="B286" s="147" t="str">
        <f>IF('PCA Licitação, Dispensa e Inex.'!B285="","",'PCA Licitação, Dispensa e Inex.'!B285)</f>
        <v/>
      </c>
      <c r="C286" s="148" t="str">
        <f>IF(Acompanhamento4[[#This Row],[ID]]="","",VLOOKUP(Acompanhamento4[[#This Row],[ID]],Plano[],2,FALSE))</f>
        <v/>
      </c>
      <c r="D286" s="148" t="str">
        <f>IF(Acompanhamento4[[#This Row],[ID]]="","",VLOOKUP(Acompanhamento4[[#This Row],[ID]],Plano[],3,FALSE))</f>
        <v/>
      </c>
      <c r="E286" s="148" t="str">
        <f>IF(Acompanhamento4[[#This Row],[ID]]="","",VLOOKUP(Acompanhamento4[[#This Row],[ID]],Plano[],7,FALSE))</f>
        <v/>
      </c>
      <c r="F286" s="229"/>
      <c r="G286" s="226"/>
      <c r="H286" s="371"/>
      <c r="I286" s="174"/>
      <c r="J286" s="175"/>
      <c r="K286" s="175"/>
      <c r="L286" s="318"/>
      <c r="M286" s="319"/>
      <c r="N286" s="320"/>
      <c r="O286" s="325"/>
      <c r="P286" s="323" t="str">
        <f>IF(Acompanhamento4[[#This Row],[ID]]="","",VLOOKUP(Acompanhamento4[[#This Row],[ID]],Plano[],14,FALSE))</f>
        <v/>
      </c>
      <c r="Q286" s="323" t="str">
        <f>IF(Acompanhamento4[[#This Row],[ID]]="","",VLOOKUP(Acompanhamento4[[#This Row],[ID]],Plano[],15,FALSE))</f>
        <v/>
      </c>
      <c r="R286" s="323" t="str">
        <f>IF(Acompanhamento4[[#This Row],[ID]]="","",VLOOKUP(Acompanhamento4[[#This Row],[ID]],Plano[],16,FALSE))</f>
        <v/>
      </c>
      <c r="S286" s="323" t="str">
        <f>IF(Acompanhamento4[[#This Row],[ID]]="","",VLOOKUP(Acompanhamento4[[#This Row],[ID]],Plano[],17,FALSE))</f>
        <v/>
      </c>
      <c r="T286" s="324" t="str">
        <f>IF(Acompanhamento4[[#This Row],[ID]]="","",VLOOKUP(Acompanhamento4[[#This Row],[ID]],Plano[],18,FALSE))</f>
        <v/>
      </c>
      <c r="U286" s="176"/>
      <c r="V286" s="149"/>
      <c r="W286" s="314"/>
      <c r="X28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envio]])-TODAY(),Q286-TODAY()),
"finalizada"))</f>
        <v/>
      </c>
      <c r="Y28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envio]])-TODAY(),S286-TODAY()),
"finalizada"))</f>
        <v/>
      </c>
      <c r="Z286" s="289" t="str">
        <f ca="1">IF(Acompanhamento4[[#This Row],[ID]]="","",IF(OR(Acompanhamento4[[#This Row],[Situação]]="prevista",Acompanhamento4[[#This Row],[Situação]]="em andamento"),
IF(Acompanhamento4[[#This Row],[Nova data limite para contratação]]&lt;&gt;"",VALUE(Acompanhamento4[[#This Row],[Nova data limite para contratação]])-TODAY(),T286-TODAY()),
"finalizada"))</f>
        <v/>
      </c>
      <c r="AA28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6" s="286" t="str" cm="1">
        <f t="array" aca="1" ref="AB28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6" s="148"/>
    </row>
    <row r="287" spans="1:29" s="151" customFormat="1" ht="15" hidden="1">
      <c r="A287" s="146">
        <v>281</v>
      </c>
      <c r="B287" s="147" t="str">
        <f>IF('PCA Licitação, Dispensa e Inex.'!B286="","",'PCA Licitação, Dispensa e Inex.'!B286)</f>
        <v/>
      </c>
      <c r="C287" s="148" t="str">
        <f>IF(Acompanhamento4[[#This Row],[ID]]="","",VLOOKUP(Acompanhamento4[[#This Row],[ID]],Plano[],2,FALSE))</f>
        <v/>
      </c>
      <c r="D287" s="148" t="str">
        <f>IF(Acompanhamento4[[#This Row],[ID]]="","",VLOOKUP(Acompanhamento4[[#This Row],[ID]],Plano[],3,FALSE))</f>
        <v/>
      </c>
      <c r="E287" s="148" t="str">
        <f>IF(Acompanhamento4[[#This Row],[ID]]="","",VLOOKUP(Acompanhamento4[[#This Row],[ID]],Plano[],7,FALSE))</f>
        <v/>
      </c>
      <c r="F287" s="229"/>
      <c r="G287" s="226"/>
      <c r="H287" s="371"/>
      <c r="I287" s="174"/>
      <c r="J287" s="175"/>
      <c r="K287" s="175"/>
      <c r="L287" s="318"/>
      <c r="M287" s="319"/>
      <c r="N287" s="320"/>
      <c r="O287" s="325"/>
      <c r="P287" s="323" t="str">
        <f>IF(Acompanhamento4[[#This Row],[ID]]="","",VLOOKUP(Acompanhamento4[[#This Row],[ID]],Plano[],14,FALSE))</f>
        <v/>
      </c>
      <c r="Q287" s="323" t="str">
        <f>IF(Acompanhamento4[[#This Row],[ID]]="","",VLOOKUP(Acompanhamento4[[#This Row],[ID]],Plano[],15,FALSE))</f>
        <v/>
      </c>
      <c r="R287" s="323" t="str">
        <f>IF(Acompanhamento4[[#This Row],[ID]]="","",VLOOKUP(Acompanhamento4[[#This Row],[ID]],Plano[],16,FALSE))</f>
        <v/>
      </c>
      <c r="S287" s="323" t="str">
        <f>IF(Acompanhamento4[[#This Row],[ID]]="","",VLOOKUP(Acompanhamento4[[#This Row],[ID]],Plano[],17,FALSE))</f>
        <v/>
      </c>
      <c r="T287" s="324" t="str">
        <f>IF(Acompanhamento4[[#This Row],[ID]]="","",VLOOKUP(Acompanhamento4[[#This Row],[ID]],Plano[],18,FALSE))</f>
        <v/>
      </c>
      <c r="U287" s="176"/>
      <c r="V287" s="149"/>
      <c r="W287" s="314"/>
      <c r="X28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envio]])-TODAY(),Q287-TODAY()),
"finalizada"))</f>
        <v/>
      </c>
      <c r="Y28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envio]])-TODAY(),S287-TODAY()),
"finalizada"))</f>
        <v/>
      </c>
      <c r="Z287" s="289" t="str">
        <f ca="1">IF(Acompanhamento4[[#This Row],[ID]]="","",IF(OR(Acompanhamento4[[#This Row],[Situação]]="prevista",Acompanhamento4[[#This Row],[Situação]]="em andamento"),
IF(Acompanhamento4[[#This Row],[Nova data limite para contratação]]&lt;&gt;"",VALUE(Acompanhamento4[[#This Row],[Nova data limite para contratação]])-TODAY(),T287-TODAY()),
"finalizada"))</f>
        <v/>
      </c>
      <c r="AA28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7" s="286" t="str" cm="1">
        <f t="array" aca="1" ref="AB28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7" s="148"/>
    </row>
    <row r="288" spans="1:29" s="151" customFormat="1" ht="15" hidden="1">
      <c r="A288" s="150">
        <v>282</v>
      </c>
      <c r="B288" s="147" t="str">
        <f>IF('PCA Licitação, Dispensa e Inex.'!B287="","",'PCA Licitação, Dispensa e Inex.'!B287)</f>
        <v/>
      </c>
      <c r="C288" s="148" t="str">
        <f>IF(Acompanhamento4[[#This Row],[ID]]="","",VLOOKUP(Acompanhamento4[[#This Row],[ID]],Plano[],2,FALSE))</f>
        <v/>
      </c>
      <c r="D288" s="148" t="str">
        <f>IF(Acompanhamento4[[#This Row],[ID]]="","",VLOOKUP(Acompanhamento4[[#This Row],[ID]],Plano[],3,FALSE))</f>
        <v/>
      </c>
      <c r="E288" s="148" t="str">
        <f>IF(Acompanhamento4[[#This Row],[ID]]="","",VLOOKUP(Acompanhamento4[[#This Row],[ID]],Plano[],7,FALSE))</f>
        <v/>
      </c>
      <c r="F288" s="229"/>
      <c r="G288" s="226"/>
      <c r="H288" s="371"/>
      <c r="I288" s="174"/>
      <c r="J288" s="175"/>
      <c r="K288" s="175"/>
      <c r="L288" s="318"/>
      <c r="M288" s="319"/>
      <c r="N288" s="320"/>
      <c r="O288" s="325"/>
      <c r="P288" s="323" t="str">
        <f>IF(Acompanhamento4[[#This Row],[ID]]="","",VLOOKUP(Acompanhamento4[[#This Row],[ID]],Plano[],14,FALSE))</f>
        <v/>
      </c>
      <c r="Q288" s="323" t="str">
        <f>IF(Acompanhamento4[[#This Row],[ID]]="","",VLOOKUP(Acompanhamento4[[#This Row],[ID]],Plano[],15,FALSE))</f>
        <v/>
      </c>
      <c r="R288" s="323" t="str">
        <f>IF(Acompanhamento4[[#This Row],[ID]]="","",VLOOKUP(Acompanhamento4[[#This Row],[ID]],Plano[],16,FALSE))</f>
        <v/>
      </c>
      <c r="S288" s="323" t="str">
        <f>IF(Acompanhamento4[[#This Row],[ID]]="","",VLOOKUP(Acompanhamento4[[#This Row],[ID]],Plano[],17,FALSE))</f>
        <v/>
      </c>
      <c r="T288" s="324" t="str">
        <f>IF(Acompanhamento4[[#This Row],[ID]]="","",VLOOKUP(Acompanhamento4[[#This Row],[ID]],Plano[],18,FALSE))</f>
        <v/>
      </c>
      <c r="U288" s="176"/>
      <c r="V288" s="149"/>
      <c r="W288" s="314"/>
      <c r="X28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envio]])-TODAY(),Q288-TODAY()),
"finalizada"))</f>
        <v/>
      </c>
      <c r="Y28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envio]])-TODAY(),S288-TODAY()),
"finalizada"))</f>
        <v/>
      </c>
      <c r="Z288" s="289" t="str">
        <f ca="1">IF(Acompanhamento4[[#This Row],[ID]]="","",IF(OR(Acompanhamento4[[#This Row],[Situação]]="prevista",Acompanhamento4[[#This Row],[Situação]]="em andamento"),
IF(Acompanhamento4[[#This Row],[Nova data limite para contratação]]&lt;&gt;"",VALUE(Acompanhamento4[[#This Row],[Nova data limite para contratação]])-TODAY(),T288-TODAY()),
"finalizada"))</f>
        <v/>
      </c>
      <c r="AA28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8" s="286" t="str" cm="1">
        <f t="array" aca="1" ref="AB28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8" s="148"/>
    </row>
    <row r="289" spans="1:29" s="151" customFormat="1" ht="15" hidden="1">
      <c r="A289" s="146">
        <v>283</v>
      </c>
      <c r="B289" s="147" t="str">
        <f>IF('PCA Licitação, Dispensa e Inex.'!B288="","",'PCA Licitação, Dispensa e Inex.'!B288)</f>
        <v/>
      </c>
      <c r="C289" s="148" t="str">
        <f>IF(Acompanhamento4[[#This Row],[ID]]="","",VLOOKUP(Acompanhamento4[[#This Row],[ID]],Plano[],2,FALSE))</f>
        <v/>
      </c>
      <c r="D289" s="148" t="str">
        <f>IF(Acompanhamento4[[#This Row],[ID]]="","",VLOOKUP(Acompanhamento4[[#This Row],[ID]],Plano[],3,FALSE))</f>
        <v/>
      </c>
      <c r="E289" s="148" t="str">
        <f>IF(Acompanhamento4[[#This Row],[ID]]="","",VLOOKUP(Acompanhamento4[[#This Row],[ID]],Plano[],7,FALSE))</f>
        <v/>
      </c>
      <c r="F289" s="229"/>
      <c r="G289" s="226"/>
      <c r="H289" s="371"/>
      <c r="I289" s="174"/>
      <c r="J289" s="175"/>
      <c r="K289" s="175"/>
      <c r="L289" s="318"/>
      <c r="M289" s="319"/>
      <c r="N289" s="320"/>
      <c r="O289" s="325"/>
      <c r="P289" s="323" t="str">
        <f>IF(Acompanhamento4[[#This Row],[ID]]="","",VLOOKUP(Acompanhamento4[[#This Row],[ID]],Plano[],14,FALSE))</f>
        <v/>
      </c>
      <c r="Q289" s="323" t="str">
        <f>IF(Acompanhamento4[[#This Row],[ID]]="","",VLOOKUP(Acompanhamento4[[#This Row],[ID]],Plano[],15,FALSE))</f>
        <v/>
      </c>
      <c r="R289" s="323" t="str">
        <f>IF(Acompanhamento4[[#This Row],[ID]]="","",VLOOKUP(Acompanhamento4[[#This Row],[ID]],Plano[],16,FALSE))</f>
        <v/>
      </c>
      <c r="S289" s="323" t="str">
        <f>IF(Acompanhamento4[[#This Row],[ID]]="","",VLOOKUP(Acompanhamento4[[#This Row],[ID]],Plano[],17,FALSE))</f>
        <v/>
      </c>
      <c r="T289" s="324" t="str">
        <f>IF(Acompanhamento4[[#This Row],[ID]]="","",VLOOKUP(Acompanhamento4[[#This Row],[ID]],Plano[],18,FALSE))</f>
        <v/>
      </c>
      <c r="U289" s="176"/>
      <c r="V289" s="149"/>
      <c r="W289" s="314"/>
      <c r="X28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envio]])-TODAY(),Q289-TODAY()),
"finalizada"))</f>
        <v/>
      </c>
      <c r="Y28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envio]])-TODAY(),S289-TODAY()),
"finalizada"))</f>
        <v/>
      </c>
      <c r="Z289" s="289" t="str">
        <f ca="1">IF(Acompanhamento4[[#This Row],[ID]]="","",IF(OR(Acompanhamento4[[#This Row],[Situação]]="prevista",Acompanhamento4[[#This Row],[Situação]]="em andamento"),
IF(Acompanhamento4[[#This Row],[Nova data limite para contratação]]&lt;&gt;"",VALUE(Acompanhamento4[[#This Row],[Nova data limite para contratação]])-TODAY(),T289-TODAY()),
"finalizada"))</f>
        <v/>
      </c>
      <c r="AA28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89" s="286" t="str" cm="1">
        <f t="array" aca="1" ref="AB28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89" s="148"/>
    </row>
    <row r="290" spans="1:29" s="151" customFormat="1" ht="15" hidden="1">
      <c r="A290" s="150">
        <v>284</v>
      </c>
      <c r="B290" s="147" t="str">
        <f>IF('PCA Licitação, Dispensa e Inex.'!B289="","",'PCA Licitação, Dispensa e Inex.'!B289)</f>
        <v/>
      </c>
      <c r="C290" s="148" t="str">
        <f>IF(Acompanhamento4[[#This Row],[ID]]="","",VLOOKUP(Acompanhamento4[[#This Row],[ID]],Plano[],2,FALSE))</f>
        <v/>
      </c>
      <c r="D290" s="148" t="str">
        <f>IF(Acompanhamento4[[#This Row],[ID]]="","",VLOOKUP(Acompanhamento4[[#This Row],[ID]],Plano[],3,FALSE))</f>
        <v/>
      </c>
      <c r="E290" s="148" t="str">
        <f>IF(Acompanhamento4[[#This Row],[ID]]="","",VLOOKUP(Acompanhamento4[[#This Row],[ID]],Plano[],7,FALSE))</f>
        <v/>
      </c>
      <c r="F290" s="229"/>
      <c r="G290" s="226"/>
      <c r="H290" s="371"/>
      <c r="I290" s="174"/>
      <c r="J290" s="175"/>
      <c r="K290" s="175"/>
      <c r="L290" s="318"/>
      <c r="M290" s="319"/>
      <c r="N290" s="320"/>
      <c r="O290" s="325"/>
      <c r="P290" s="323" t="str">
        <f>IF(Acompanhamento4[[#This Row],[ID]]="","",VLOOKUP(Acompanhamento4[[#This Row],[ID]],Plano[],14,FALSE))</f>
        <v/>
      </c>
      <c r="Q290" s="323" t="str">
        <f>IF(Acompanhamento4[[#This Row],[ID]]="","",VLOOKUP(Acompanhamento4[[#This Row],[ID]],Plano[],15,FALSE))</f>
        <v/>
      </c>
      <c r="R290" s="323" t="str">
        <f>IF(Acompanhamento4[[#This Row],[ID]]="","",VLOOKUP(Acompanhamento4[[#This Row],[ID]],Plano[],16,FALSE))</f>
        <v/>
      </c>
      <c r="S290" s="323" t="str">
        <f>IF(Acompanhamento4[[#This Row],[ID]]="","",VLOOKUP(Acompanhamento4[[#This Row],[ID]],Plano[],17,FALSE))</f>
        <v/>
      </c>
      <c r="T290" s="324" t="str">
        <f>IF(Acompanhamento4[[#This Row],[ID]]="","",VLOOKUP(Acompanhamento4[[#This Row],[ID]],Plano[],18,FALSE))</f>
        <v/>
      </c>
      <c r="U290" s="176"/>
      <c r="V290" s="149"/>
      <c r="W290" s="314"/>
      <c r="X29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envio]])-TODAY(),Q290-TODAY()),
"finalizada"))</f>
        <v/>
      </c>
      <c r="Y29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envio]])-TODAY(),S290-TODAY()),
"finalizada"))</f>
        <v/>
      </c>
      <c r="Z290" s="289" t="str">
        <f ca="1">IF(Acompanhamento4[[#This Row],[ID]]="","",IF(OR(Acompanhamento4[[#This Row],[Situação]]="prevista",Acompanhamento4[[#This Row],[Situação]]="em andamento"),
IF(Acompanhamento4[[#This Row],[Nova data limite para contratação]]&lt;&gt;"",VALUE(Acompanhamento4[[#This Row],[Nova data limite para contratação]])-TODAY(),T290-TODAY()),
"finalizada"))</f>
        <v/>
      </c>
      <c r="AA29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0" s="286" t="str" cm="1">
        <f t="array" aca="1" ref="AB29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0" s="148"/>
    </row>
    <row r="291" spans="1:29" s="151" customFormat="1" ht="15" hidden="1">
      <c r="A291" s="146">
        <v>285</v>
      </c>
      <c r="B291" s="147" t="str">
        <f>IF('PCA Licitação, Dispensa e Inex.'!B290="","",'PCA Licitação, Dispensa e Inex.'!B290)</f>
        <v/>
      </c>
      <c r="C291" s="148" t="str">
        <f>IF(Acompanhamento4[[#This Row],[ID]]="","",VLOOKUP(Acompanhamento4[[#This Row],[ID]],Plano[],2,FALSE))</f>
        <v/>
      </c>
      <c r="D291" s="148" t="str">
        <f>IF(Acompanhamento4[[#This Row],[ID]]="","",VLOOKUP(Acompanhamento4[[#This Row],[ID]],Plano[],3,FALSE))</f>
        <v/>
      </c>
      <c r="E291" s="148" t="str">
        <f>IF(Acompanhamento4[[#This Row],[ID]]="","",VLOOKUP(Acompanhamento4[[#This Row],[ID]],Plano[],7,FALSE))</f>
        <v/>
      </c>
      <c r="F291" s="229"/>
      <c r="G291" s="226"/>
      <c r="H291" s="371"/>
      <c r="I291" s="174"/>
      <c r="J291" s="175"/>
      <c r="K291" s="175"/>
      <c r="L291" s="318"/>
      <c r="M291" s="319"/>
      <c r="N291" s="320"/>
      <c r="O291" s="325"/>
      <c r="P291" s="323" t="str">
        <f>IF(Acompanhamento4[[#This Row],[ID]]="","",VLOOKUP(Acompanhamento4[[#This Row],[ID]],Plano[],14,FALSE))</f>
        <v/>
      </c>
      <c r="Q291" s="323" t="str">
        <f>IF(Acompanhamento4[[#This Row],[ID]]="","",VLOOKUP(Acompanhamento4[[#This Row],[ID]],Plano[],15,FALSE))</f>
        <v/>
      </c>
      <c r="R291" s="323" t="str">
        <f>IF(Acompanhamento4[[#This Row],[ID]]="","",VLOOKUP(Acompanhamento4[[#This Row],[ID]],Plano[],16,FALSE))</f>
        <v/>
      </c>
      <c r="S291" s="323" t="str">
        <f>IF(Acompanhamento4[[#This Row],[ID]]="","",VLOOKUP(Acompanhamento4[[#This Row],[ID]],Plano[],17,FALSE))</f>
        <v/>
      </c>
      <c r="T291" s="324" t="str">
        <f>IF(Acompanhamento4[[#This Row],[ID]]="","",VLOOKUP(Acompanhamento4[[#This Row],[ID]],Plano[],18,FALSE))</f>
        <v/>
      </c>
      <c r="U291" s="176"/>
      <c r="V291" s="149"/>
      <c r="W291" s="314"/>
      <c r="X29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envio]])-TODAY(),Q291-TODAY()),
"finalizada"))</f>
        <v/>
      </c>
      <c r="Y29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envio]])-TODAY(),S291-TODAY()),
"finalizada"))</f>
        <v/>
      </c>
      <c r="Z291" s="289" t="str">
        <f ca="1">IF(Acompanhamento4[[#This Row],[ID]]="","",IF(OR(Acompanhamento4[[#This Row],[Situação]]="prevista",Acompanhamento4[[#This Row],[Situação]]="em andamento"),
IF(Acompanhamento4[[#This Row],[Nova data limite para contratação]]&lt;&gt;"",VALUE(Acompanhamento4[[#This Row],[Nova data limite para contratação]])-TODAY(),T291-TODAY()),
"finalizada"))</f>
        <v/>
      </c>
      <c r="AA29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1" s="286" t="str" cm="1">
        <f t="array" aca="1" ref="AB29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1" s="148"/>
    </row>
    <row r="292" spans="1:29" s="151" customFormat="1" ht="15" hidden="1">
      <c r="A292" s="150">
        <v>286</v>
      </c>
      <c r="B292" s="147" t="str">
        <f>IF('PCA Licitação, Dispensa e Inex.'!B291="","",'PCA Licitação, Dispensa e Inex.'!B291)</f>
        <v/>
      </c>
      <c r="C292" s="148" t="str">
        <f>IF(Acompanhamento4[[#This Row],[ID]]="","",VLOOKUP(Acompanhamento4[[#This Row],[ID]],Plano[],2,FALSE))</f>
        <v/>
      </c>
      <c r="D292" s="148" t="str">
        <f>IF(Acompanhamento4[[#This Row],[ID]]="","",VLOOKUP(Acompanhamento4[[#This Row],[ID]],Plano[],3,FALSE))</f>
        <v/>
      </c>
      <c r="E292" s="148" t="str">
        <f>IF(Acompanhamento4[[#This Row],[ID]]="","",VLOOKUP(Acompanhamento4[[#This Row],[ID]],Plano[],7,FALSE))</f>
        <v/>
      </c>
      <c r="F292" s="229"/>
      <c r="G292" s="226"/>
      <c r="H292" s="371"/>
      <c r="I292" s="174"/>
      <c r="J292" s="175"/>
      <c r="K292" s="175"/>
      <c r="L292" s="318"/>
      <c r="M292" s="319"/>
      <c r="N292" s="320"/>
      <c r="O292" s="325"/>
      <c r="P292" s="323" t="str">
        <f>IF(Acompanhamento4[[#This Row],[ID]]="","",VLOOKUP(Acompanhamento4[[#This Row],[ID]],Plano[],14,FALSE))</f>
        <v/>
      </c>
      <c r="Q292" s="323" t="str">
        <f>IF(Acompanhamento4[[#This Row],[ID]]="","",VLOOKUP(Acompanhamento4[[#This Row],[ID]],Plano[],15,FALSE))</f>
        <v/>
      </c>
      <c r="R292" s="323" t="str">
        <f>IF(Acompanhamento4[[#This Row],[ID]]="","",VLOOKUP(Acompanhamento4[[#This Row],[ID]],Plano[],16,FALSE))</f>
        <v/>
      </c>
      <c r="S292" s="323" t="str">
        <f>IF(Acompanhamento4[[#This Row],[ID]]="","",VLOOKUP(Acompanhamento4[[#This Row],[ID]],Plano[],17,FALSE))</f>
        <v/>
      </c>
      <c r="T292" s="324" t="str">
        <f>IF(Acompanhamento4[[#This Row],[ID]]="","",VLOOKUP(Acompanhamento4[[#This Row],[ID]],Plano[],18,FALSE))</f>
        <v/>
      </c>
      <c r="U292" s="176"/>
      <c r="V292" s="149"/>
      <c r="W292" s="314"/>
      <c r="X29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envio]])-TODAY(),Q292-TODAY()),
"finalizada"))</f>
        <v/>
      </c>
      <c r="Y29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envio]])-TODAY(),S292-TODAY()),
"finalizada"))</f>
        <v/>
      </c>
      <c r="Z292" s="289" t="str">
        <f ca="1">IF(Acompanhamento4[[#This Row],[ID]]="","",IF(OR(Acompanhamento4[[#This Row],[Situação]]="prevista",Acompanhamento4[[#This Row],[Situação]]="em andamento"),
IF(Acompanhamento4[[#This Row],[Nova data limite para contratação]]&lt;&gt;"",VALUE(Acompanhamento4[[#This Row],[Nova data limite para contratação]])-TODAY(),T292-TODAY()),
"finalizada"))</f>
        <v/>
      </c>
      <c r="AA29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2" s="286" t="str" cm="1">
        <f t="array" aca="1" ref="AB29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2" s="148"/>
    </row>
    <row r="293" spans="1:29" s="151" customFormat="1" ht="15" hidden="1">
      <c r="A293" s="146">
        <v>287</v>
      </c>
      <c r="B293" s="147" t="str">
        <f>IF('PCA Licitação, Dispensa e Inex.'!B292="","",'PCA Licitação, Dispensa e Inex.'!B292)</f>
        <v/>
      </c>
      <c r="C293" s="148" t="str">
        <f>IF(Acompanhamento4[[#This Row],[ID]]="","",VLOOKUP(Acompanhamento4[[#This Row],[ID]],Plano[],2,FALSE))</f>
        <v/>
      </c>
      <c r="D293" s="148" t="str">
        <f>IF(Acompanhamento4[[#This Row],[ID]]="","",VLOOKUP(Acompanhamento4[[#This Row],[ID]],Plano[],3,FALSE))</f>
        <v/>
      </c>
      <c r="E293" s="148" t="str">
        <f>IF(Acompanhamento4[[#This Row],[ID]]="","",VLOOKUP(Acompanhamento4[[#This Row],[ID]],Plano[],7,FALSE))</f>
        <v/>
      </c>
      <c r="F293" s="229"/>
      <c r="G293" s="226"/>
      <c r="H293" s="371"/>
      <c r="I293" s="174"/>
      <c r="J293" s="175"/>
      <c r="K293" s="175"/>
      <c r="L293" s="318"/>
      <c r="M293" s="319"/>
      <c r="N293" s="320"/>
      <c r="O293" s="325"/>
      <c r="P293" s="323" t="str">
        <f>IF(Acompanhamento4[[#This Row],[ID]]="","",VLOOKUP(Acompanhamento4[[#This Row],[ID]],Plano[],14,FALSE))</f>
        <v/>
      </c>
      <c r="Q293" s="323" t="str">
        <f>IF(Acompanhamento4[[#This Row],[ID]]="","",VLOOKUP(Acompanhamento4[[#This Row],[ID]],Plano[],15,FALSE))</f>
        <v/>
      </c>
      <c r="R293" s="323" t="str">
        <f>IF(Acompanhamento4[[#This Row],[ID]]="","",VLOOKUP(Acompanhamento4[[#This Row],[ID]],Plano[],16,FALSE))</f>
        <v/>
      </c>
      <c r="S293" s="323" t="str">
        <f>IF(Acompanhamento4[[#This Row],[ID]]="","",VLOOKUP(Acompanhamento4[[#This Row],[ID]],Plano[],17,FALSE))</f>
        <v/>
      </c>
      <c r="T293" s="324" t="str">
        <f>IF(Acompanhamento4[[#This Row],[ID]]="","",VLOOKUP(Acompanhamento4[[#This Row],[ID]],Plano[],18,FALSE))</f>
        <v/>
      </c>
      <c r="U293" s="176"/>
      <c r="V293" s="149"/>
      <c r="W293" s="314"/>
      <c r="X29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envio]])-TODAY(),Q293-TODAY()),
"finalizada"))</f>
        <v/>
      </c>
      <c r="Y29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envio]])-TODAY(),S293-TODAY()),
"finalizada"))</f>
        <v/>
      </c>
      <c r="Z293" s="289" t="str">
        <f ca="1">IF(Acompanhamento4[[#This Row],[ID]]="","",IF(OR(Acompanhamento4[[#This Row],[Situação]]="prevista",Acompanhamento4[[#This Row],[Situação]]="em andamento"),
IF(Acompanhamento4[[#This Row],[Nova data limite para contratação]]&lt;&gt;"",VALUE(Acompanhamento4[[#This Row],[Nova data limite para contratação]])-TODAY(),T293-TODAY()),
"finalizada"))</f>
        <v/>
      </c>
      <c r="AA29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3" s="286" t="str" cm="1">
        <f t="array" aca="1" ref="AB29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3" s="148"/>
    </row>
    <row r="294" spans="1:29" s="151" customFormat="1" ht="15" hidden="1">
      <c r="A294" s="150">
        <v>288</v>
      </c>
      <c r="B294" s="147" t="str">
        <f>IF('PCA Licitação, Dispensa e Inex.'!B293="","",'PCA Licitação, Dispensa e Inex.'!B293)</f>
        <v/>
      </c>
      <c r="C294" s="148" t="str">
        <f>IF(Acompanhamento4[[#This Row],[ID]]="","",VLOOKUP(Acompanhamento4[[#This Row],[ID]],Plano[],2,FALSE))</f>
        <v/>
      </c>
      <c r="D294" s="148" t="str">
        <f>IF(Acompanhamento4[[#This Row],[ID]]="","",VLOOKUP(Acompanhamento4[[#This Row],[ID]],Plano[],3,FALSE))</f>
        <v/>
      </c>
      <c r="E294" s="148" t="str">
        <f>IF(Acompanhamento4[[#This Row],[ID]]="","",VLOOKUP(Acompanhamento4[[#This Row],[ID]],Plano[],7,FALSE))</f>
        <v/>
      </c>
      <c r="F294" s="229"/>
      <c r="G294" s="226"/>
      <c r="H294" s="371"/>
      <c r="I294" s="174"/>
      <c r="J294" s="175"/>
      <c r="K294" s="175"/>
      <c r="L294" s="318"/>
      <c r="M294" s="319"/>
      <c r="N294" s="320"/>
      <c r="O294" s="325"/>
      <c r="P294" s="323" t="str">
        <f>IF(Acompanhamento4[[#This Row],[ID]]="","",VLOOKUP(Acompanhamento4[[#This Row],[ID]],Plano[],14,FALSE))</f>
        <v/>
      </c>
      <c r="Q294" s="323" t="str">
        <f>IF(Acompanhamento4[[#This Row],[ID]]="","",VLOOKUP(Acompanhamento4[[#This Row],[ID]],Plano[],15,FALSE))</f>
        <v/>
      </c>
      <c r="R294" s="323" t="str">
        <f>IF(Acompanhamento4[[#This Row],[ID]]="","",VLOOKUP(Acompanhamento4[[#This Row],[ID]],Plano[],16,FALSE))</f>
        <v/>
      </c>
      <c r="S294" s="323" t="str">
        <f>IF(Acompanhamento4[[#This Row],[ID]]="","",VLOOKUP(Acompanhamento4[[#This Row],[ID]],Plano[],17,FALSE))</f>
        <v/>
      </c>
      <c r="T294" s="324" t="str">
        <f>IF(Acompanhamento4[[#This Row],[ID]]="","",VLOOKUP(Acompanhamento4[[#This Row],[ID]],Plano[],18,FALSE))</f>
        <v/>
      </c>
      <c r="U294" s="176"/>
      <c r="V294" s="149"/>
      <c r="W294" s="314"/>
      <c r="X29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envio]])-TODAY(),Q294-TODAY()),
"finalizada"))</f>
        <v/>
      </c>
      <c r="Y29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envio]])-TODAY(),S294-TODAY()),
"finalizada"))</f>
        <v/>
      </c>
      <c r="Z294" s="289" t="str">
        <f ca="1">IF(Acompanhamento4[[#This Row],[ID]]="","",IF(OR(Acompanhamento4[[#This Row],[Situação]]="prevista",Acompanhamento4[[#This Row],[Situação]]="em andamento"),
IF(Acompanhamento4[[#This Row],[Nova data limite para contratação]]&lt;&gt;"",VALUE(Acompanhamento4[[#This Row],[Nova data limite para contratação]])-TODAY(),T294-TODAY()),
"finalizada"))</f>
        <v/>
      </c>
      <c r="AA29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4" s="286" t="str" cm="1">
        <f t="array" aca="1" ref="AB29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4" s="148"/>
    </row>
    <row r="295" spans="1:29" s="151" customFormat="1" ht="15" hidden="1">
      <c r="A295" s="146">
        <v>289</v>
      </c>
      <c r="B295" s="147" t="str">
        <f>IF('PCA Licitação, Dispensa e Inex.'!B294="","",'PCA Licitação, Dispensa e Inex.'!B294)</f>
        <v/>
      </c>
      <c r="C295" s="148" t="str">
        <f>IF(Acompanhamento4[[#This Row],[ID]]="","",VLOOKUP(Acompanhamento4[[#This Row],[ID]],Plano[],2,FALSE))</f>
        <v/>
      </c>
      <c r="D295" s="148" t="str">
        <f>IF(Acompanhamento4[[#This Row],[ID]]="","",VLOOKUP(Acompanhamento4[[#This Row],[ID]],Plano[],3,FALSE))</f>
        <v/>
      </c>
      <c r="E295" s="148" t="str">
        <f>IF(Acompanhamento4[[#This Row],[ID]]="","",VLOOKUP(Acompanhamento4[[#This Row],[ID]],Plano[],7,FALSE))</f>
        <v/>
      </c>
      <c r="F295" s="229"/>
      <c r="G295" s="226"/>
      <c r="H295" s="371"/>
      <c r="I295" s="174"/>
      <c r="J295" s="175"/>
      <c r="K295" s="175"/>
      <c r="L295" s="318"/>
      <c r="M295" s="319"/>
      <c r="N295" s="320"/>
      <c r="O295" s="325"/>
      <c r="P295" s="323" t="str">
        <f>IF(Acompanhamento4[[#This Row],[ID]]="","",VLOOKUP(Acompanhamento4[[#This Row],[ID]],Plano[],14,FALSE))</f>
        <v/>
      </c>
      <c r="Q295" s="323" t="str">
        <f>IF(Acompanhamento4[[#This Row],[ID]]="","",VLOOKUP(Acompanhamento4[[#This Row],[ID]],Plano[],15,FALSE))</f>
        <v/>
      </c>
      <c r="R295" s="323" t="str">
        <f>IF(Acompanhamento4[[#This Row],[ID]]="","",VLOOKUP(Acompanhamento4[[#This Row],[ID]],Plano[],16,FALSE))</f>
        <v/>
      </c>
      <c r="S295" s="323" t="str">
        <f>IF(Acompanhamento4[[#This Row],[ID]]="","",VLOOKUP(Acompanhamento4[[#This Row],[ID]],Plano[],17,FALSE))</f>
        <v/>
      </c>
      <c r="T295" s="324" t="str">
        <f>IF(Acompanhamento4[[#This Row],[ID]]="","",VLOOKUP(Acompanhamento4[[#This Row],[ID]],Plano[],18,FALSE))</f>
        <v/>
      </c>
      <c r="U295" s="176"/>
      <c r="V295" s="149"/>
      <c r="W295" s="314"/>
      <c r="X29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envio]])-TODAY(),Q295-TODAY()),
"finalizada"))</f>
        <v/>
      </c>
      <c r="Y29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envio]])-TODAY(),S295-TODAY()),
"finalizada"))</f>
        <v/>
      </c>
      <c r="Z295" s="289" t="str">
        <f ca="1">IF(Acompanhamento4[[#This Row],[ID]]="","",IF(OR(Acompanhamento4[[#This Row],[Situação]]="prevista",Acompanhamento4[[#This Row],[Situação]]="em andamento"),
IF(Acompanhamento4[[#This Row],[Nova data limite para contratação]]&lt;&gt;"",VALUE(Acompanhamento4[[#This Row],[Nova data limite para contratação]])-TODAY(),T295-TODAY()),
"finalizada"))</f>
        <v/>
      </c>
      <c r="AA29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5" s="286" t="str" cm="1">
        <f t="array" aca="1" ref="AB29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5" s="148"/>
    </row>
    <row r="296" spans="1:29" s="151" customFormat="1" ht="15" hidden="1">
      <c r="A296" s="150">
        <v>290</v>
      </c>
      <c r="B296" s="147" t="str">
        <f>IF('PCA Licitação, Dispensa e Inex.'!B295="","",'PCA Licitação, Dispensa e Inex.'!B295)</f>
        <v/>
      </c>
      <c r="C296" s="148" t="str">
        <f>IF(Acompanhamento4[[#This Row],[ID]]="","",VLOOKUP(Acompanhamento4[[#This Row],[ID]],Plano[],2,FALSE))</f>
        <v/>
      </c>
      <c r="D296" s="148" t="str">
        <f>IF(Acompanhamento4[[#This Row],[ID]]="","",VLOOKUP(Acompanhamento4[[#This Row],[ID]],Plano[],3,FALSE))</f>
        <v/>
      </c>
      <c r="E296" s="148" t="str">
        <f>IF(Acompanhamento4[[#This Row],[ID]]="","",VLOOKUP(Acompanhamento4[[#This Row],[ID]],Plano[],7,FALSE))</f>
        <v/>
      </c>
      <c r="F296" s="229"/>
      <c r="G296" s="226"/>
      <c r="H296" s="371"/>
      <c r="I296" s="174"/>
      <c r="J296" s="175"/>
      <c r="K296" s="175"/>
      <c r="L296" s="318"/>
      <c r="M296" s="319"/>
      <c r="N296" s="320"/>
      <c r="O296" s="325"/>
      <c r="P296" s="323" t="str">
        <f>IF(Acompanhamento4[[#This Row],[ID]]="","",VLOOKUP(Acompanhamento4[[#This Row],[ID]],Plano[],14,FALSE))</f>
        <v/>
      </c>
      <c r="Q296" s="323" t="str">
        <f>IF(Acompanhamento4[[#This Row],[ID]]="","",VLOOKUP(Acompanhamento4[[#This Row],[ID]],Plano[],15,FALSE))</f>
        <v/>
      </c>
      <c r="R296" s="323" t="str">
        <f>IF(Acompanhamento4[[#This Row],[ID]]="","",VLOOKUP(Acompanhamento4[[#This Row],[ID]],Plano[],16,FALSE))</f>
        <v/>
      </c>
      <c r="S296" s="323" t="str">
        <f>IF(Acompanhamento4[[#This Row],[ID]]="","",VLOOKUP(Acompanhamento4[[#This Row],[ID]],Plano[],17,FALSE))</f>
        <v/>
      </c>
      <c r="T296" s="324" t="str">
        <f>IF(Acompanhamento4[[#This Row],[ID]]="","",VLOOKUP(Acompanhamento4[[#This Row],[ID]],Plano[],18,FALSE))</f>
        <v/>
      </c>
      <c r="U296" s="176"/>
      <c r="V296" s="149"/>
      <c r="W296" s="314"/>
      <c r="X29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envio]])-TODAY(),Q296-TODAY()),
"finalizada"))</f>
        <v/>
      </c>
      <c r="Y29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envio]])-TODAY(),S296-TODAY()),
"finalizada"))</f>
        <v/>
      </c>
      <c r="Z296" s="289" t="str">
        <f ca="1">IF(Acompanhamento4[[#This Row],[ID]]="","",IF(OR(Acompanhamento4[[#This Row],[Situação]]="prevista",Acompanhamento4[[#This Row],[Situação]]="em andamento"),
IF(Acompanhamento4[[#This Row],[Nova data limite para contratação]]&lt;&gt;"",VALUE(Acompanhamento4[[#This Row],[Nova data limite para contratação]])-TODAY(),T296-TODAY()),
"finalizada"))</f>
        <v/>
      </c>
      <c r="AA29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6" s="286" t="str" cm="1">
        <f t="array" aca="1" ref="AB29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6" s="148"/>
    </row>
    <row r="297" spans="1:29" s="151" customFormat="1" ht="15" hidden="1">
      <c r="A297" s="146">
        <v>291</v>
      </c>
      <c r="B297" s="147" t="str">
        <f>IF('PCA Licitação, Dispensa e Inex.'!B296="","",'PCA Licitação, Dispensa e Inex.'!B296)</f>
        <v/>
      </c>
      <c r="C297" s="148" t="str">
        <f>IF(Acompanhamento4[[#This Row],[ID]]="","",VLOOKUP(Acompanhamento4[[#This Row],[ID]],Plano[],2,FALSE))</f>
        <v/>
      </c>
      <c r="D297" s="148" t="str">
        <f>IF(Acompanhamento4[[#This Row],[ID]]="","",VLOOKUP(Acompanhamento4[[#This Row],[ID]],Plano[],3,FALSE))</f>
        <v/>
      </c>
      <c r="E297" s="148" t="str">
        <f>IF(Acompanhamento4[[#This Row],[ID]]="","",VLOOKUP(Acompanhamento4[[#This Row],[ID]],Plano[],7,FALSE))</f>
        <v/>
      </c>
      <c r="F297" s="229"/>
      <c r="G297" s="226"/>
      <c r="H297" s="371"/>
      <c r="I297" s="174"/>
      <c r="J297" s="175"/>
      <c r="K297" s="175"/>
      <c r="L297" s="318"/>
      <c r="M297" s="319"/>
      <c r="N297" s="320"/>
      <c r="O297" s="325"/>
      <c r="P297" s="323" t="str">
        <f>IF(Acompanhamento4[[#This Row],[ID]]="","",VLOOKUP(Acompanhamento4[[#This Row],[ID]],Plano[],14,FALSE))</f>
        <v/>
      </c>
      <c r="Q297" s="323" t="str">
        <f>IF(Acompanhamento4[[#This Row],[ID]]="","",VLOOKUP(Acompanhamento4[[#This Row],[ID]],Plano[],15,FALSE))</f>
        <v/>
      </c>
      <c r="R297" s="323" t="str">
        <f>IF(Acompanhamento4[[#This Row],[ID]]="","",VLOOKUP(Acompanhamento4[[#This Row],[ID]],Plano[],16,FALSE))</f>
        <v/>
      </c>
      <c r="S297" s="323" t="str">
        <f>IF(Acompanhamento4[[#This Row],[ID]]="","",VLOOKUP(Acompanhamento4[[#This Row],[ID]],Plano[],17,FALSE))</f>
        <v/>
      </c>
      <c r="T297" s="324" t="str">
        <f>IF(Acompanhamento4[[#This Row],[ID]]="","",VLOOKUP(Acompanhamento4[[#This Row],[ID]],Plano[],18,FALSE))</f>
        <v/>
      </c>
      <c r="U297" s="176"/>
      <c r="V297" s="149"/>
      <c r="W297" s="314"/>
      <c r="X29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envio]])-TODAY(),Q297-TODAY()),
"finalizada"))</f>
        <v/>
      </c>
      <c r="Y29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envio]])-TODAY(),S297-TODAY()),
"finalizada"))</f>
        <v/>
      </c>
      <c r="Z297" s="289" t="str">
        <f ca="1">IF(Acompanhamento4[[#This Row],[ID]]="","",IF(OR(Acompanhamento4[[#This Row],[Situação]]="prevista",Acompanhamento4[[#This Row],[Situação]]="em andamento"),
IF(Acompanhamento4[[#This Row],[Nova data limite para contratação]]&lt;&gt;"",VALUE(Acompanhamento4[[#This Row],[Nova data limite para contratação]])-TODAY(),T297-TODAY()),
"finalizada"))</f>
        <v/>
      </c>
      <c r="AA29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7" s="286" t="str" cm="1">
        <f t="array" aca="1" ref="AB29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7" s="148"/>
    </row>
    <row r="298" spans="1:29" s="151" customFormat="1" ht="15" hidden="1">
      <c r="A298" s="150">
        <v>292</v>
      </c>
      <c r="B298" s="147" t="str">
        <f>IF('PCA Licitação, Dispensa e Inex.'!B297="","",'PCA Licitação, Dispensa e Inex.'!B297)</f>
        <v/>
      </c>
      <c r="C298" s="148" t="str">
        <f>IF(Acompanhamento4[[#This Row],[ID]]="","",VLOOKUP(Acompanhamento4[[#This Row],[ID]],Plano[],2,FALSE))</f>
        <v/>
      </c>
      <c r="D298" s="148" t="str">
        <f>IF(Acompanhamento4[[#This Row],[ID]]="","",VLOOKUP(Acompanhamento4[[#This Row],[ID]],Plano[],3,FALSE))</f>
        <v/>
      </c>
      <c r="E298" s="148" t="str">
        <f>IF(Acompanhamento4[[#This Row],[ID]]="","",VLOOKUP(Acompanhamento4[[#This Row],[ID]],Plano[],7,FALSE))</f>
        <v/>
      </c>
      <c r="F298" s="229"/>
      <c r="G298" s="226"/>
      <c r="H298" s="371"/>
      <c r="I298" s="174"/>
      <c r="J298" s="175"/>
      <c r="K298" s="175"/>
      <c r="L298" s="318"/>
      <c r="M298" s="319"/>
      <c r="N298" s="320"/>
      <c r="O298" s="325"/>
      <c r="P298" s="323" t="str">
        <f>IF(Acompanhamento4[[#This Row],[ID]]="","",VLOOKUP(Acompanhamento4[[#This Row],[ID]],Plano[],14,FALSE))</f>
        <v/>
      </c>
      <c r="Q298" s="323" t="str">
        <f>IF(Acompanhamento4[[#This Row],[ID]]="","",VLOOKUP(Acompanhamento4[[#This Row],[ID]],Plano[],15,FALSE))</f>
        <v/>
      </c>
      <c r="R298" s="323" t="str">
        <f>IF(Acompanhamento4[[#This Row],[ID]]="","",VLOOKUP(Acompanhamento4[[#This Row],[ID]],Plano[],16,FALSE))</f>
        <v/>
      </c>
      <c r="S298" s="323" t="str">
        <f>IF(Acompanhamento4[[#This Row],[ID]]="","",VLOOKUP(Acompanhamento4[[#This Row],[ID]],Plano[],17,FALSE))</f>
        <v/>
      </c>
      <c r="T298" s="324" t="str">
        <f>IF(Acompanhamento4[[#This Row],[ID]]="","",VLOOKUP(Acompanhamento4[[#This Row],[ID]],Plano[],18,FALSE))</f>
        <v/>
      </c>
      <c r="U298" s="176"/>
      <c r="V298" s="149"/>
      <c r="W298" s="314"/>
      <c r="X29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envio]])-TODAY(),Q298-TODAY()),
"finalizada"))</f>
        <v/>
      </c>
      <c r="Y29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envio]])-TODAY(),S298-TODAY()),
"finalizada"))</f>
        <v/>
      </c>
      <c r="Z298" s="289" t="str">
        <f ca="1">IF(Acompanhamento4[[#This Row],[ID]]="","",IF(OR(Acompanhamento4[[#This Row],[Situação]]="prevista",Acompanhamento4[[#This Row],[Situação]]="em andamento"),
IF(Acompanhamento4[[#This Row],[Nova data limite para contratação]]&lt;&gt;"",VALUE(Acompanhamento4[[#This Row],[Nova data limite para contratação]])-TODAY(),T298-TODAY()),
"finalizada"))</f>
        <v/>
      </c>
      <c r="AA29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8" s="286" t="str" cm="1">
        <f t="array" aca="1" ref="AB29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8" s="148"/>
    </row>
    <row r="299" spans="1:29" s="151" customFormat="1" ht="15" hidden="1">
      <c r="A299" s="146">
        <v>293</v>
      </c>
      <c r="B299" s="147" t="str">
        <f>IF('PCA Licitação, Dispensa e Inex.'!B298="","",'PCA Licitação, Dispensa e Inex.'!B298)</f>
        <v/>
      </c>
      <c r="C299" s="148" t="str">
        <f>IF(Acompanhamento4[[#This Row],[ID]]="","",VLOOKUP(Acompanhamento4[[#This Row],[ID]],Plano[],2,FALSE))</f>
        <v/>
      </c>
      <c r="D299" s="148" t="str">
        <f>IF(Acompanhamento4[[#This Row],[ID]]="","",VLOOKUP(Acompanhamento4[[#This Row],[ID]],Plano[],3,FALSE))</f>
        <v/>
      </c>
      <c r="E299" s="148" t="str">
        <f>IF(Acompanhamento4[[#This Row],[ID]]="","",VLOOKUP(Acompanhamento4[[#This Row],[ID]],Plano[],7,FALSE))</f>
        <v/>
      </c>
      <c r="F299" s="229"/>
      <c r="G299" s="226"/>
      <c r="H299" s="371"/>
      <c r="I299" s="174"/>
      <c r="J299" s="175"/>
      <c r="K299" s="175"/>
      <c r="L299" s="318"/>
      <c r="M299" s="319"/>
      <c r="N299" s="320"/>
      <c r="O299" s="325"/>
      <c r="P299" s="323" t="str">
        <f>IF(Acompanhamento4[[#This Row],[ID]]="","",VLOOKUP(Acompanhamento4[[#This Row],[ID]],Plano[],14,FALSE))</f>
        <v/>
      </c>
      <c r="Q299" s="323" t="str">
        <f>IF(Acompanhamento4[[#This Row],[ID]]="","",VLOOKUP(Acompanhamento4[[#This Row],[ID]],Plano[],15,FALSE))</f>
        <v/>
      </c>
      <c r="R299" s="323" t="str">
        <f>IF(Acompanhamento4[[#This Row],[ID]]="","",VLOOKUP(Acompanhamento4[[#This Row],[ID]],Plano[],16,FALSE))</f>
        <v/>
      </c>
      <c r="S299" s="323" t="str">
        <f>IF(Acompanhamento4[[#This Row],[ID]]="","",VLOOKUP(Acompanhamento4[[#This Row],[ID]],Plano[],17,FALSE))</f>
        <v/>
      </c>
      <c r="T299" s="324" t="str">
        <f>IF(Acompanhamento4[[#This Row],[ID]]="","",VLOOKUP(Acompanhamento4[[#This Row],[ID]],Plano[],18,FALSE))</f>
        <v/>
      </c>
      <c r="U299" s="176"/>
      <c r="V299" s="149"/>
      <c r="W299" s="314"/>
      <c r="X29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envio]])-TODAY(),Q299-TODAY()),
"finalizada"))</f>
        <v/>
      </c>
      <c r="Y29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envio]])-TODAY(),S299-TODAY()),
"finalizada"))</f>
        <v/>
      </c>
      <c r="Z299" s="289" t="str">
        <f ca="1">IF(Acompanhamento4[[#This Row],[ID]]="","",IF(OR(Acompanhamento4[[#This Row],[Situação]]="prevista",Acompanhamento4[[#This Row],[Situação]]="em andamento"),
IF(Acompanhamento4[[#This Row],[Nova data limite para contratação]]&lt;&gt;"",VALUE(Acompanhamento4[[#This Row],[Nova data limite para contratação]])-TODAY(),T299-TODAY()),
"finalizada"))</f>
        <v/>
      </c>
      <c r="AA29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299" s="286" t="str" cm="1">
        <f t="array" aca="1" ref="AB29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299" s="148"/>
    </row>
    <row r="300" spans="1:29" s="151" customFormat="1" ht="15" hidden="1">
      <c r="A300" s="150">
        <v>294</v>
      </c>
      <c r="B300" s="147" t="str">
        <f>IF('PCA Licitação, Dispensa e Inex.'!B299="","",'PCA Licitação, Dispensa e Inex.'!B299)</f>
        <v/>
      </c>
      <c r="C300" s="148" t="str">
        <f>IF(Acompanhamento4[[#This Row],[ID]]="","",VLOOKUP(Acompanhamento4[[#This Row],[ID]],Plano[],2,FALSE))</f>
        <v/>
      </c>
      <c r="D300" s="148" t="str">
        <f>IF(Acompanhamento4[[#This Row],[ID]]="","",VLOOKUP(Acompanhamento4[[#This Row],[ID]],Plano[],3,FALSE))</f>
        <v/>
      </c>
      <c r="E300" s="148" t="str">
        <f>IF(Acompanhamento4[[#This Row],[ID]]="","",VLOOKUP(Acompanhamento4[[#This Row],[ID]],Plano[],7,FALSE))</f>
        <v/>
      </c>
      <c r="F300" s="229"/>
      <c r="G300" s="226"/>
      <c r="H300" s="371"/>
      <c r="I300" s="174"/>
      <c r="J300" s="175"/>
      <c r="K300" s="175"/>
      <c r="L300" s="318"/>
      <c r="M300" s="319"/>
      <c r="N300" s="320"/>
      <c r="O300" s="325"/>
      <c r="P300" s="323" t="str">
        <f>IF(Acompanhamento4[[#This Row],[ID]]="","",VLOOKUP(Acompanhamento4[[#This Row],[ID]],Plano[],14,FALSE))</f>
        <v/>
      </c>
      <c r="Q300" s="323" t="str">
        <f>IF(Acompanhamento4[[#This Row],[ID]]="","",VLOOKUP(Acompanhamento4[[#This Row],[ID]],Plano[],15,FALSE))</f>
        <v/>
      </c>
      <c r="R300" s="323" t="str">
        <f>IF(Acompanhamento4[[#This Row],[ID]]="","",VLOOKUP(Acompanhamento4[[#This Row],[ID]],Plano[],16,FALSE))</f>
        <v/>
      </c>
      <c r="S300" s="323" t="str">
        <f>IF(Acompanhamento4[[#This Row],[ID]]="","",VLOOKUP(Acompanhamento4[[#This Row],[ID]],Plano[],17,FALSE))</f>
        <v/>
      </c>
      <c r="T300" s="324" t="str">
        <f>IF(Acompanhamento4[[#This Row],[ID]]="","",VLOOKUP(Acompanhamento4[[#This Row],[ID]],Plano[],18,FALSE))</f>
        <v/>
      </c>
      <c r="U300" s="176"/>
      <c r="V300" s="149"/>
      <c r="W300" s="314"/>
      <c r="X30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envio]])-TODAY(),Q300-TODAY()),
"finalizada"))</f>
        <v/>
      </c>
      <c r="Y30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envio]])-TODAY(),S300-TODAY()),
"finalizada"))</f>
        <v/>
      </c>
      <c r="Z300" s="289" t="str">
        <f ca="1">IF(Acompanhamento4[[#This Row],[ID]]="","",IF(OR(Acompanhamento4[[#This Row],[Situação]]="prevista",Acompanhamento4[[#This Row],[Situação]]="em andamento"),
IF(Acompanhamento4[[#This Row],[Nova data limite para contratação]]&lt;&gt;"",VALUE(Acompanhamento4[[#This Row],[Nova data limite para contratação]])-TODAY(),T300-TODAY()),
"finalizada"))</f>
        <v/>
      </c>
      <c r="AA30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0" s="286" t="str" cm="1">
        <f t="array" aca="1" ref="AB30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0" s="148"/>
    </row>
    <row r="301" spans="1:29" s="151" customFormat="1" ht="15" hidden="1">
      <c r="A301" s="146">
        <v>295</v>
      </c>
      <c r="B301" s="147" t="str">
        <f>IF('PCA Licitação, Dispensa e Inex.'!B300="","",'PCA Licitação, Dispensa e Inex.'!B300)</f>
        <v/>
      </c>
      <c r="C301" s="148" t="str">
        <f>IF(Acompanhamento4[[#This Row],[ID]]="","",VLOOKUP(Acompanhamento4[[#This Row],[ID]],Plano[],2,FALSE))</f>
        <v/>
      </c>
      <c r="D301" s="148" t="str">
        <f>IF(Acompanhamento4[[#This Row],[ID]]="","",VLOOKUP(Acompanhamento4[[#This Row],[ID]],Plano[],3,FALSE))</f>
        <v/>
      </c>
      <c r="E301" s="148" t="str">
        <f>IF(Acompanhamento4[[#This Row],[ID]]="","",VLOOKUP(Acompanhamento4[[#This Row],[ID]],Plano[],7,FALSE))</f>
        <v/>
      </c>
      <c r="F301" s="229"/>
      <c r="G301" s="226"/>
      <c r="H301" s="371"/>
      <c r="I301" s="174"/>
      <c r="J301" s="175"/>
      <c r="K301" s="175"/>
      <c r="L301" s="318"/>
      <c r="M301" s="319"/>
      <c r="N301" s="320"/>
      <c r="O301" s="325"/>
      <c r="P301" s="323" t="str">
        <f>IF(Acompanhamento4[[#This Row],[ID]]="","",VLOOKUP(Acompanhamento4[[#This Row],[ID]],Plano[],14,FALSE))</f>
        <v/>
      </c>
      <c r="Q301" s="323" t="str">
        <f>IF(Acompanhamento4[[#This Row],[ID]]="","",VLOOKUP(Acompanhamento4[[#This Row],[ID]],Plano[],15,FALSE))</f>
        <v/>
      </c>
      <c r="R301" s="323" t="str">
        <f>IF(Acompanhamento4[[#This Row],[ID]]="","",VLOOKUP(Acompanhamento4[[#This Row],[ID]],Plano[],16,FALSE))</f>
        <v/>
      </c>
      <c r="S301" s="323" t="str">
        <f>IF(Acompanhamento4[[#This Row],[ID]]="","",VLOOKUP(Acompanhamento4[[#This Row],[ID]],Plano[],17,FALSE))</f>
        <v/>
      </c>
      <c r="T301" s="324" t="str">
        <f>IF(Acompanhamento4[[#This Row],[ID]]="","",VLOOKUP(Acompanhamento4[[#This Row],[ID]],Plano[],18,FALSE))</f>
        <v/>
      </c>
      <c r="U301" s="176"/>
      <c r="V301" s="149"/>
      <c r="W301" s="314"/>
      <c r="X30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envio]])-TODAY(),Q301-TODAY()),
"finalizada"))</f>
        <v/>
      </c>
      <c r="Y30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envio]])-TODAY(),S301-TODAY()),
"finalizada"))</f>
        <v/>
      </c>
      <c r="Z301" s="289" t="str">
        <f ca="1">IF(Acompanhamento4[[#This Row],[ID]]="","",IF(OR(Acompanhamento4[[#This Row],[Situação]]="prevista",Acompanhamento4[[#This Row],[Situação]]="em andamento"),
IF(Acompanhamento4[[#This Row],[Nova data limite para contratação]]&lt;&gt;"",VALUE(Acompanhamento4[[#This Row],[Nova data limite para contratação]])-TODAY(),T301-TODAY()),
"finalizada"))</f>
        <v/>
      </c>
      <c r="AA30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1" s="286" t="str" cm="1">
        <f t="array" aca="1" ref="AB30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1" s="148"/>
    </row>
    <row r="302" spans="1:29" s="151" customFormat="1" ht="15" hidden="1">
      <c r="A302" s="150">
        <v>296</v>
      </c>
      <c r="B302" s="147" t="str">
        <f>IF('PCA Licitação, Dispensa e Inex.'!B301="","",'PCA Licitação, Dispensa e Inex.'!B301)</f>
        <v/>
      </c>
      <c r="C302" s="148" t="str">
        <f>IF(Acompanhamento4[[#This Row],[ID]]="","",VLOOKUP(Acompanhamento4[[#This Row],[ID]],Plano[],2,FALSE))</f>
        <v/>
      </c>
      <c r="D302" s="148" t="str">
        <f>IF(Acompanhamento4[[#This Row],[ID]]="","",VLOOKUP(Acompanhamento4[[#This Row],[ID]],Plano[],3,FALSE))</f>
        <v/>
      </c>
      <c r="E302" s="148" t="str">
        <f>IF(Acompanhamento4[[#This Row],[ID]]="","",VLOOKUP(Acompanhamento4[[#This Row],[ID]],Plano[],7,FALSE))</f>
        <v/>
      </c>
      <c r="F302" s="229"/>
      <c r="G302" s="226"/>
      <c r="H302" s="371"/>
      <c r="I302" s="174"/>
      <c r="J302" s="175"/>
      <c r="K302" s="175"/>
      <c r="L302" s="318"/>
      <c r="M302" s="319"/>
      <c r="N302" s="320"/>
      <c r="O302" s="325"/>
      <c r="P302" s="323" t="str">
        <f>IF(Acompanhamento4[[#This Row],[ID]]="","",VLOOKUP(Acompanhamento4[[#This Row],[ID]],Plano[],14,FALSE))</f>
        <v/>
      </c>
      <c r="Q302" s="323" t="str">
        <f>IF(Acompanhamento4[[#This Row],[ID]]="","",VLOOKUP(Acompanhamento4[[#This Row],[ID]],Plano[],15,FALSE))</f>
        <v/>
      </c>
      <c r="R302" s="323" t="str">
        <f>IF(Acompanhamento4[[#This Row],[ID]]="","",VLOOKUP(Acompanhamento4[[#This Row],[ID]],Plano[],16,FALSE))</f>
        <v/>
      </c>
      <c r="S302" s="323" t="str">
        <f>IF(Acompanhamento4[[#This Row],[ID]]="","",VLOOKUP(Acompanhamento4[[#This Row],[ID]],Plano[],17,FALSE))</f>
        <v/>
      </c>
      <c r="T302" s="324" t="str">
        <f>IF(Acompanhamento4[[#This Row],[ID]]="","",VLOOKUP(Acompanhamento4[[#This Row],[ID]],Plano[],18,FALSE))</f>
        <v/>
      </c>
      <c r="U302" s="176"/>
      <c r="V302" s="149"/>
      <c r="W302" s="314"/>
      <c r="X30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envio]])-TODAY(),Q302-TODAY()),
"finalizada"))</f>
        <v/>
      </c>
      <c r="Y30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envio]])-TODAY(),S302-TODAY()),
"finalizada"))</f>
        <v/>
      </c>
      <c r="Z302" s="289" t="str">
        <f ca="1">IF(Acompanhamento4[[#This Row],[ID]]="","",IF(OR(Acompanhamento4[[#This Row],[Situação]]="prevista",Acompanhamento4[[#This Row],[Situação]]="em andamento"),
IF(Acompanhamento4[[#This Row],[Nova data limite para contratação]]&lt;&gt;"",VALUE(Acompanhamento4[[#This Row],[Nova data limite para contratação]])-TODAY(),T302-TODAY()),
"finalizada"))</f>
        <v/>
      </c>
      <c r="AA30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2" s="286" t="str" cm="1">
        <f t="array" aca="1" ref="AB30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2" s="148"/>
    </row>
    <row r="303" spans="1:29" s="151" customFormat="1" ht="15" hidden="1">
      <c r="A303" s="146">
        <v>297</v>
      </c>
      <c r="B303" s="147" t="str">
        <f>IF('PCA Licitação, Dispensa e Inex.'!B302="","",'PCA Licitação, Dispensa e Inex.'!B302)</f>
        <v/>
      </c>
      <c r="C303" s="148" t="str">
        <f>IF(Acompanhamento4[[#This Row],[ID]]="","",VLOOKUP(Acompanhamento4[[#This Row],[ID]],Plano[],2,FALSE))</f>
        <v/>
      </c>
      <c r="D303" s="148" t="str">
        <f>IF(Acompanhamento4[[#This Row],[ID]]="","",VLOOKUP(Acompanhamento4[[#This Row],[ID]],Plano[],3,FALSE))</f>
        <v/>
      </c>
      <c r="E303" s="148" t="str">
        <f>IF(Acompanhamento4[[#This Row],[ID]]="","",VLOOKUP(Acompanhamento4[[#This Row],[ID]],Plano[],7,FALSE))</f>
        <v/>
      </c>
      <c r="F303" s="229"/>
      <c r="G303" s="226"/>
      <c r="H303" s="371"/>
      <c r="I303" s="174"/>
      <c r="J303" s="175"/>
      <c r="K303" s="175"/>
      <c r="L303" s="318"/>
      <c r="M303" s="319"/>
      <c r="N303" s="320"/>
      <c r="O303" s="325"/>
      <c r="P303" s="323" t="str">
        <f>IF(Acompanhamento4[[#This Row],[ID]]="","",VLOOKUP(Acompanhamento4[[#This Row],[ID]],Plano[],14,FALSE))</f>
        <v/>
      </c>
      <c r="Q303" s="323" t="str">
        <f>IF(Acompanhamento4[[#This Row],[ID]]="","",VLOOKUP(Acompanhamento4[[#This Row],[ID]],Plano[],15,FALSE))</f>
        <v/>
      </c>
      <c r="R303" s="323" t="str">
        <f>IF(Acompanhamento4[[#This Row],[ID]]="","",VLOOKUP(Acompanhamento4[[#This Row],[ID]],Plano[],16,FALSE))</f>
        <v/>
      </c>
      <c r="S303" s="323" t="str">
        <f>IF(Acompanhamento4[[#This Row],[ID]]="","",VLOOKUP(Acompanhamento4[[#This Row],[ID]],Plano[],17,FALSE))</f>
        <v/>
      </c>
      <c r="T303" s="324" t="str">
        <f>IF(Acompanhamento4[[#This Row],[ID]]="","",VLOOKUP(Acompanhamento4[[#This Row],[ID]],Plano[],18,FALSE))</f>
        <v/>
      </c>
      <c r="U303" s="176"/>
      <c r="V303" s="149"/>
      <c r="W303" s="314"/>
      <c r="X30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envio]])-TODAY(),Q303-TODAY()),
"finalizada"))</f>
        <v/>
      </c>
      <c r="Y30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envio]])-TODAY(),S303-TODAY()),
"finalizada"))</f>
        <v/>
      </c>
      <c r="Z303" s="289" t="str">
        <f ca="1">IF(Acompanhamento4[[#This Row],[ID]]="","",IF(OR(Acompanhamento4[[#This Row],[Situação]]="prevista",Acompanhamento4[[#This Row],[Situação]]="em andamento"),
IF(Acompanhamento4[[#This Row],[Nova data limite para contratação]]&lt;&gt;"",VALUE(Acompanhamento4[[#This Row],[Nova data limite para contratação]])-TODAY(),T303-TODAY()),
"finalizada"))</f>
        <v/>
      </c>
      <c r="AA30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3" s="286" t="str" cm="1">
        <f t="array" aca="1" ref="AB30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3" s="148"/>
    </row>
    <row r="304" spans="1:29" s="151" customFormat="1" ht="15" hidden="1">
      <c r="A304" s="150">
        <v>298</v>
      </c>
      <c r="B304" s="147" t="str">
        <f>IF('PCA Licitação, Dispensa e Inex.'!B303="","",'PCA Licitação, Dispensa e Inex.'!B303)</f>
        <v/>
      </c>
      <c r="C304" s="148" t="str">
        <f>IF(Acompanhamento4[[#This Row],[ID]]="","",VLOOKUP(Acompanhamento4[[#This Row],[ID]],Plano[],2,FALSE))</f>
        <v/>
      </c>
      <c r="D304" s="148" t="str">
        <f>IF(Acompanhamento4[[#This Row],[ID]]="","",VLOOKUP(Acompanhamento4[[#This Row],[ID]],Plano[],3,FALSE))</f>
        <v/>
      </c>
      <c r="E304" s="148" t="str">
        <f>IF(Acompanhamento4[[#This Row],[ID]]="","",VLOOKUP(Acompanhamento4[[#This Row],[ID]],Plano[],7,FALSE))</f>
        <v/>
      </c>
      <c r="F304" s="229"/>
      <c r="G304" s="226"/>
      <c r="H304" s="371"/>
      <c r="I304" s="174"/>
      <c r="J304" s="175"/>
      <c r="K304" s="175"/>
      <c r="L304" s="318"/>
      <c r="M304" s="319"/>
      <c r="N304" s="320"/>
      <c r="O304" s="325"/>
      <c r="P304" s="323" t="str">
        <f>IF(Acompanhamento4[[#This Row],[ID]]="","",VLOOKUP(Acompanhamento4[[#This Row],[ID]],Plano[],14,FALSE))</f>
        <v/>
      </c>
      <c r="Q304" s="323" t="str">
        <f>IF(Acompanhamento4[[#This Row],[ID]]="","",VLOOKUP(Acompanhamento4[[#This Row],[ID]],Plano[],15,FALSE))</f>
        <v/>
      </c>
      <c r="R304" s="323" t="str">
        <f>IF(Acompanhamento4[[#This Row],[ID]]="","",VLOOKUP(Acompanhamento4[[#This Row],[ID]],Plano[],16,FALSE))</f>
        <v/>
      </c>
      <c r="S304" s="323" t="str">
        <f>IF(Acompanhamento4[[#This Row],[ID]]="","",VLOOKUP(Acompanhamento4[[#This Row],[ID]],Plano[],17,FALSE))</f>
        <v/>
      </c>
      <c r="T304" s="324" t="str">
        <f>IF(Acompanhamento4[[#This Row],[ID]]="","",VLOOKUP(Acompanhamento4[[#This Row],[ID]],Plano[],18,FALSE))</f>
        <v/>
      </c>
      <c r="U304" s="176"/>
      <c r="V304" s="149"/>
      <c r="W304" s="314"/>
      <c r="X30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envio]])-TODAY(),Q304-TODAY()),
"finalizada"))</f>
        <v/>
      </c>
      <c r="Y30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envio]])-TODAY(),S304-TODAY()),
"finalizada"))</f>
        <v/>
      </c>
      <c r="Z304" s="289" t="str">
        <f ca="1">IF(Acompanhamento4[[#This Row],[ID]]="","",IF(OR(Acompanhamento4[[#This Row],[Situação]]="prevista",Acompanhamento4[[#This Row],[Situação]]="em andamento"),
IF(Acompanhamento4[[#This Row],[Nova data limite para contratação]]&lt;&gt;"",VALUE(Acompanhamento4[[#This Row],[Nova data limite para contratação]])-TODAY(),T304-TODAY()),
"finalizada"))</f>
        <v/>
      </c>
      <c r="AA30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4" s="286" t="str" cm="1">
        <f t="array" aca="1" ref="AB30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4" s="148"/>
    </row>
    <row r="305" spans="1:29" s="151" customFormat="1" ht="15" hidden="1">
      <c r="A305" s="146">
        <v>299</v>
      </c>
      <c r="B305" s="147" t="str">
        <f>IF('PCA Licitação, Dispensa e Inex.'!B304="","",'PCA Licitação, Dispensa e Inex.'!B304)</f>
        <v/>
      </c>
      <c r="C305" s="148" t="str">
        <f>IF(Acompanhamento4[[#This Row],[ID]]="","",VLOOKUP(Acompanhamento4[[#This Row],[ID]],Plano[],2,FALSE))</f>
        <v/>
      </c>
      <c r="D305" s="148" t="str">
        <f>IF(Acompanhamento4[[#This Row],[ID]]="","",VLOOKUP(Acompanhamento4[[#This Row],[ID]],Plano[],3,FALSE))</f>
        <v/>
      </c>
      <c r="E305" s="148" t="str">
        <f>IF(Acompanhamento4[[#This Row],[ID]]="","",VLOOKUP(Acompanhamento4[[#This Row],[ID]],Plano[],7,FALSE))</f>
        <v/>
      </c>
      <c r="F305" s="229"/>
      <c r="G305" s="226"/>
      <c r="H305" s="371"/>
      <c r="I305" s="174"/>
      <c r="J305" s="175"/>
      <c r="K305" s="175"/>
      <c r="L305" s="318"/>
      <c r="M305" s="319"/>
      <c r="N305" s="320"/>
      <c r="O305" s="325"/>
      <c r="P305" s="323" t="str">
        <f>IF(Acompanhamento4[[#This Row],[ID]]="","",VLOOKUP(Acompanhamento4[[#This Row],[ID]],Plano[],14,FALSE))</f>
        <v/>
      </c>
      <c r="Q305" s="323" t="str">
        <f>IF(Acompanhamento4[[#This Row],[ID]]="","",VLOOKUP(Acompanhamento4[[#This Row],[ID]],Plano[],15,FALSE))</f>
        <v/>
      </c>
      <c r="R305" s="323" t="str">
        <f>IF(Acompanhamento4[[#This Row],[ID]]="","",VLOOKUP(Acompanhamento4[[#This Row],[ID]],Plano[],16,FALSE))</f>
        <v/>
      </c>
      <c r="S305" s="323" t="str">
        <f>IF(Acompanhamento4[[#This Row],[ID]]="","",VLOOKUP(Acompanhamento4[[#This Row],[ID]],Plano[],17,FALSE))</f>
        <v/>
      </c>
      <c r="T305" s="324" t="str">
        <f>IF(Acompanhamento4[[#This Row],[ID]]="","",VLOOKUP(Acompanhamento4[[#This Row],[ID]],Plano[],18,FALSE))</f>
        <v/>
      </c>
      <c r="U305" s="176"/>
      <c r="V305" s="149"/>
      <c r="W305" s="314"/>
      <c r="X30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envio]])-TODAY(),Q305-TODAY()),
"finalizada"))</f>
        <v/>
      </c>
      <c r="Y30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envio]])-TODAY(),S305-TODAY()),
"finalizada"))</f>
        <v/>
      </c>
      <c r="Z305" s="289" t="str">
        <f ca="1">IF(Acompanhamento4[[#This Row],[ID]]="","",IF(OR(Acompanhamento4[[#This Row],[Situação]]="prevista",Acompanhamento4[[#This Row],[Situação]]="em andamento"),
IF(Acompanhamento4[[#This Row],[Nova data limite para contratação]]&lt;&gt;"",VALUE(Acompanhamento4[[#This Row],[Nova data limite para contratação]])-TODAY(),T305-TODAY()),
"finalizada"))</f>
        <v/>
      </c>
      <c r="AA30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5" s="286" t="str" cm="1">
        <f t="array" aca="1" ref="AB30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5" s="148"/>
    </row>
    <row r="306" spans="1:29" s="151" customFormat="1" ht="15" hidden="1">
      <c r="A306" s="150">
        <v>300</v>
      </c>
      <c r="B306" s="147" t="str">
        <f>IF('PCA Licitação, Dispensa e Inex.'!B305="","",'PCA Licitação, Dispensa e Inex.'!B305)</f>
        <v/>
      </c>
      <c r="C306" s="148" t="str">
        <f>IF(Acompanhamento4[[#This Row],[ID]]="","",VLOOKUP(Acompanhamento4[[#This Row],[ID]],Plano[],2,FALSE))</f>
        <v/>
      </c>
      <c r="D306" s="148" t="str">
        <f>IF(Acompanhamento4[[#This Row],[ID]]="","",VLOOKUP(Acompanhamento4[[#This Row],[ID]],Plano[],3,FALSE))</f>
        <v/>
      </c>
      <c r="E306" s="148" t="str">
        <f>IF(Acompanhamento4[[#This Row],[ID]]="","",VLOOKUP(Acompanhamento4[[#This Row],[ID]],Plano[],7,FALSE))</f>
        <v/>
      </c>
      <c r="F306" s="229"/>
      <c r="G306" s="226"/>
      <c r="H306" s="371"/>
      <c r="I306" s="174"/>
      <c r="J306" s="175"/>
      <c r="K306" s="175"/>
      <c r="L306" s="318"/>
      <c r="M306" s="319"/>
      <c r="N306" s="320"/>
      <c r="O306" s="325"/>
      <c r="P306" s="323" t="str">
        <f>IF(Acompanhamento4[[#This Row],[ID]]="","",VLOOKUP(Acompanhamento4[[#This Row],[ID]],Plano[],14,FALSE))</f>
        <v/>
      </c>
      <c r="Q306" s="323" t="str">
        <f>IF(Acompanhamento4[[#This Row],[ID]]="","",VLOOKUP(Acompanhamento4[[#This Row],[ID]],Plano[],15,FALSE))</f>
        <v/>
      </c>
      <c r="R306" s="323" t="str">
        <f>IF(Acompanhamento4[[#This Row],[ID]]="","",VLOOKUP(Acompanhamento4[[#This Row],[ID]],Plano[],16,FALSE))</f>
        <v/>
      </c>
      <c r="S306" s="323" t="str">
        <f>IF(Acompanhamento4[[#This Row],[ID]]="","",VLOOKUP(Acompanhamento4[[#This Row],[ID]],Plano[],17,FALSE))</f>
        <v/>
      </c>
      <c r="T306" s="324" t="str">
        <f>IF(Acompanhamento4[[#This Row],[ID]]="","",VLOOKUP(Acompanhamento4[[#This Row],[ID]],Plano[],18,FALSE))</f>
        <v/>
      </c>
      <c r="U306" s="176"/>
      <c r="V306" s="149"/>
      <c r="W306" s="314"/>
      <c r="X30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envio]])-TODAY(),Q306-TODAY()),
"finalizada"))</f>
        <v/>
      </c>
      <c r="Y30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envio]])-TODAY(),S306-TODAY()),
"finalizada"))</f>
        <v/>
      </c>
      <c r="Z306" s="289" t="str">
        <f ca="1">IF(Acompanhamento4[[#This Row],[ID]]="","",IF(OR(Acompanhamento4[[#This Row],[Situação]]="prevista",Acompanhamento4[[#This Row],[Situação]]="em andamento"),
IF(Acompanhamento4[[#This Row],[Nova data limite para contratação]]&lt;&gt;"",VALUE(Acompanhamento4[[#This Row],[Nova data limite para contratação]])-TODAY(),T306-TODAY()),
"finalizada"))</f>
        <v/>
      </c>
      <c r="AA30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6" s="286" t="str" cm="1">
        <f t="array" aca="1" ref="AB30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6" s="148"/>
    </row>
    <row r="307" spans="1:29" s="151" customFormat="1" ht="15" hidden="1">
      <c r="A307" s="146">
        <v>301</v>
      </c>
      <c r="B307" s="147" t="str">
        <f>IF('PCA Licitação, Dispensa e Inex.'!B306="","",'PCA Licitação, Dispensa e Inex.'!B306)</f>
        <v/>
      </c>
      <c r="C307" s="148" t="str">
        <f>IF(Acompanhamento4[[#This Row],[ID]]="","",VLOOKUP(Acompanhamento4[[#This Row],[ID]],Plano[],2,FALSE))</f>
        <v/>
      </c>
      <c r="D307" s="148" t="str">
        <f>IF(Acompanhamento4[[#This Row],[ID]]="","",VLOOKUP(Acompanhamento4[[#This Row],[ID]],Plano[],3,FALSE))</f>
        <v/>
      </c>
      <c r="E307" s="148" t="str">
        <f>IF(Acompanhamento4[[#This Row],[ID]]="","",VLOOKUP(Acompanhamento4[[#This Row],[ID]],Plano[],7,FALSE))</f>
        <v/>
      </c>
      <c r="F307" s="229"/>
      <c r="G307" s="226"/>
      <c r="H307" s="371"/>
      <c r="I307" s="174"/>
      <c r="J307" s="175"/>
      <c r="K307" s="175"/>
      <c r="L307" s="318"/>
      <c r="M307" s="319"/>
      <c r="N307" s="320"/>
      <c r="O307" s="325"/>
      <c r="P307" s="323" t="str">
        <f>IF(Acompanhamento4[[#This Row],[ID]]="","",VLOOKUP(Acompanhamento4[[#This Row],[ID]],Plano[],14,FALSE))</f>
        <v/>
      </c>
      <c r="Q307" s="323" t="str">
        <f>IF(Acompanhamento4[[#This Row],[ID]]="","",VLOOKUP(Acompanhamento4[[#This Row],[ID]],Plano[],15,FALSE))</f>
        <v/>
      </c>
      <c r="R307" s="323" t="str">
        <f>IF(Acompanhamento4[[#This Row],[ID]]="","",VLOOKUP(Acompanhamento4[[#This Row],[ID]],Plano[],16,FALSE))</f>
        <v/>
      </c>
      <c r="S307" s="323" t="str">
        <f>IF(Acompanhamento4[[#This Row],[ID]]="","",VLOOKUP(Acompanhamento4[[#This Row],[ID]],Plano[],17,FALSE))</f>
        <v/>
      </c>
      <c r="T307" s="324" t="str">
        <f>IF(Acompanhamento4[[#This Row],[ID]]="","",VLOOKUP(Acompanhamento4[[#This Row],[ID]],Plano[],18,FALSE))</f>
        <v/>
      </c>
      <c r="U307" s="176"/>
      <c r="V307" s="149"/>
      <c r="W307" s="314"/>
      <c r="X30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envio]])-TODAY(),Q307-TODAY()),
"finalizada"))</f>
        <v/>
      </c>
      <c r="Y30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envio]])-TODAY(),S307-TODAY()),
"finalizada"))</f>
        <v/>
      </c>
      <c r="Z307" s="289" t="str">
        <f ca="1">IF(Acompanhamento4[[#This Row],[ID]]="","",IF(OR(Acompanhamento4[[#This Row],[Situação]]="prevista",Acompanhamento4[[#This Row],[Situação]]="em andamento"),
IF(Acompanhamento4[[#This Row],[Nova data limite para contratação]]&lt;&gt;"",VALUE(Acompanhamento4[[#This Row],[Nova data limite para contratação]])-TODAY(),T307-TODAY()),
"finalizada"))</f>
        <v/>
      </c>
      <c r="AA30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7" s="286" t="str" cm="1">
        <f t="array" aca="1" ref="AB30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7" s="148"/>
    </row>
    <row r="308" spans="1:29" s="151" customFormat="1" ht="15" hidden="1">
      <c r="A308" s="150">
        <v>302</v>
      </c>
      <c r="B308" s="147" t="str">
        <f>IF('PCA Licitação, Dispensa e Inex.'!B307="","",'PCA Licitação, Dispensa e Inex.'!B307)</f>
        <v/>
      </c>
      <c r="C308" s="148" t="str">
        <f>IF(Acompanhamento4[[#This Row],[ID]]="","",VLOOKUP(Acompanhamento4[[#This Row],[ID]],Plano[],2,FALSE))</f>
        <v/>
      </c>
      <c r="D308" s="148" t="str">
        <f>IF(Acompanhamento4[[#This Row],[ID]]="","",VLOOKUP(Acompanhamento4[[#This Row],[ID]],Plano[],3,FALSE))</f>
        <v/>
      </c>
      <c r="E308" s="148" t="str">
        <f>IF(Acompanhamento4[[#This Row],[ID]]="","",VLOOKUP(Acompanhamento4[[#This Row],[ID]],Plano[],7,FALSE))</f>
        <v/>
      </c>
      <c r="F308" s="229"/>
      <c r="G308" s="226"/>
      <c r="H308" s="371"/>
      <c r="I308" s="174"/>
      <c r="J308" s="175"/>
      <c r="K308" s="175"/>
      <c r="L308" s="318"/>
      <c r="M308" s="319"/>
      <c r="N308" s="320"/>
      <c r="O308" s="325"/>
      <c r="P308" s="323" t="str">
        <f>IF(Acompanhamento4[[#This Row],[ID]]="","",VLOOKUP(Acompanhamento4[[#This Row],[ID]],Plano[],14,FALSE))</f>
        <v/>
      </c>
      <c r="Q308" s="323" t="str">
        <f>IF(Acompanhamento4[[#This Row],[ID]]="","",VLOOKUP(Acompanhamento4[[#This Row],[ID]],Plano[],15,FALSE))</f>
        <v/>
      </c>
      <c r="R308" s="323" t="str">
        <f>IF(Acompanhamento4[[#This Row],[ID]]="","",VLOOKUP(Acompanhamento4[[#This Row],[ID]],Plano[],16,FALSE))</f>
        <v/>
      </c>
      <c r="S308" s="323" t="str">
        <f>IF(Acompanhamento4[[#This Row],[ID]]="","",VLOOKUP(Acompanhamento4[[#This Row],[ID]],Plano[],17,FALSE))</f>
        <v/>
      </c>
      <c r="T308" s="324" t="str">
        <f>IF(Acompanhamento4[[#This Row],[ID]]="","",VLOOKUP(Acompanhamento4[[#This Row],[ID]],Plano[],18,FALSE))</f>
        <v/>
      </c>
      <c r="U308" s="176"/>
      <c r="V308" s="149"/>
      <c r="W308" s="314"/>
      <c r="X30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envio]])-TODAY(),Q308-TODAY()),
"finalizada"))</f>
        <v/>
      </c>
      <c r="Y30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envio]])-TODAY(),S308-TODAY()),
"finalizada"))</f>
        <v/>
      </c>
      <c r="Z308" s="289" t="str">
        <f ca="1">IF(Acompanhamento4[[#This Row],[ID]]="","",IF(OR(Acompanhamento4[[#This Row],[Situação]]="prevista",Acompanhamento4[[#This Row],[Situação]]="em andamento"),
IF(Acompanhamento4[[#This Row],[Nova data limite para contratação]]&lt;&gt;"",VALUE(Acompanhamento4[[#This Row],[Nova data limite para contratação]])-TODAY(),T308-TODAY()),
"finalizada"))</f>
        <v/>
      </c>
      <c r="AA30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8" s="286" t="str" cm="1">
        <f t="array" aca="1" ref="AB30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8" s="148"/>
    </row>
    <row r="309" spans="1:29" s="151" customFormat="1" ht="15" hidden="1">
      <c r="A309" s="146">
        <v>303</v>
      </c>
      <c r="B309" s="147" t="str">
        <f>IF('PCA Licitação, Dispensa e Inex.'!B308="","",'PCA Licitação, Dispensa e Inex.'!B308)</f>
        <v/>
      </c>
      <c r="C309" s="148" t="str">
        <f>IF(Acompanhamento4[[#This Row],[ID]]="","",VLOOKUP(Acompanhamento4[[#This Row],[ID]],Plano[],2,FALSE))</f>
        <v/>
      </c>
      <c r="D309" s="148" t="str">
        <f>IF(Acompanhamento4[[#This Row],[ID]]="","",VLOOKUP(Acompanhamento4[[#This Row],[ID]],Plano[],3,FALSE))</f>
        <v/>
      </c>
      <c r="E309" s="148" t="str">
        <f>IF(Acompanhamento4[[#This Row],[ID]]="","",VLOOKUP(Acompanhamento4[[#This Row],[ID]],Plano[],7,FALSE))</f>
        <v/>
      </c>
      <c r="F309" s="229"/>
      <c r="G309" s="226"/>
      <c r="H309" s="371"/>
      <c r="I309" s="174"/>
      <c r="J309" s="175"/>
      <c r="K309" s="175"/>
      <c r="L309" s="318"/>
      <c r="M309" s="319"/>
      <c r="N309" s="320"/>
      <c r="O309" s="325"/>
      <c r="P309" s="323" t="str">
        <f>IF(Acompanhamento4[[#This Row],[ID]]="","",VLOOKUP(Acompanhamento4[[#This Row],[ID]],Plano[],14,FALSE))</f>
        <v/>
      </c>
      <c r="Q309" s="323" t="str">
        <f>IF(Acompanhamento4[[#This Row],[ID]]="","",VLOOKUP(Acompanhamento4[[#This Row],[ID]],Plano[],15,FALSE))</f>
        <v/>
      </c>
      <c r="R309" s="323" t="str">
        <f>IF(Acompanhamento4[[#This Row],[ID]]="","",VLOOKUP(Acompanhamento4[[#This Row],[ID]],Plano[],16,FALSE))</f>
        <v/>
      </c>
      <c r="S309" s="323" t="str">
        <f>IF(Acompanhamento4[[#This Row],[ID]]="","",VLOOKUP(Acompanhamento4[[#This Row],[ID]],Plano[],17,FALSE))</f>
        <v/>
      </c>
      <c r="T309" s="324" t="str">
        <f>IF(Acompanhamento4[[#This Row],[ID]]="","",VLOOKUP(Acompanhamento4[[#This Row],[ID]],Plano[],18,FALSE))</f>
        <v/>
      </c>
      <c r="U309" s="176"/>
      <c r="V309" s="149"/>
      <c r="W309" s="314"/>
      <c r="X30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envio]])-TODAY(),Q309-TODAY()),
"finalizada"))</f>
        <v/>
      </c>
      <c r="Y30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envio]])-TODAY(),S309-TODAY()),
"finalizada"))</f>
        <v/>
      </c>
      <c r="Z309" s="289" t="str">
        <f ca="1">IF(Acompanhamento4[[#This Row],[ID]]="","",IF(OR(Acompanhamento4[[#This Row],[Situação]]="prevista",Acompanhamento4[[#This Row],[Situação]]="em andamento"),
IF(Acompanhamento4[[#This Row],[Nova data limite para contratação]]&lt;&gt;"",VALUE(Acompanhamento4[[#This Row],[Nova data limite para contratação]])-TODAY(),T309-TODAY()),
"finalizada"))</f>
        <v/>
      </c>
      <c r="AA30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09" s="286" t="str" cm="1">
        <f t="array" aca="1" ref="AB30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09" s="148"/>
    </row>
    <row r="310" spans="1:29" s="151" customFormat="1" ht="15" hidden="1">
      <c r="A310" s="150">
        <v>304</v>
      </c>
      <c r="B310" s="147" t="str">
        <f>IF('PCA Licitação, Dispensa e Inex.'!B309="","",'PCA Licitação, Dispensa e Inex.'!B309)</f>
        <v/>
      </c>
      <c r="C310" s="148" t="str">
        <f>IF(Acompanhamento4[[#This Row],[ID]]="","",VLOOKUP(Acompanhamento4[[#This Row],[ID]],Plano[],2,FALSE))</f>
        <v/>
      </c>
      <c r="D310" s="148" t="str">
        <f>IF(Acompanhamento4[[#This Row],[ID]]="","",VLOOKUP(Acompanhamento4[[#This Row],[ID]],Plano[],3,FALSE))</f>
        <v/>
      </c>
      <c r="E310" s="148" t="str">
        <f>IF(Acompanhamento4[[#This Row],[ID]]="","",VLOOKUP(Acompanhamento4[[#This Row],[ID]],Plano[],7,FALSE))</f>
        <v/>
      </c>
      <c r="F310" s="229"/>
      <c r="G310" s="226"/>
      <c r="H310" s="371"/>
      <c r="I310" s="174"/>
      <c r="J310" s="175"/>
      <c r="K310" s="175"/>
      <c r="L310" s="318"/>
      <c r="M310" s="319"/>
      <c r="N310" s="320"/>
      <c r="O310" s="325"/>
      <c r="P310" s="323" t="str">
        <f>IF(Acompanhamento4[[#This Row],[ID]]="","",VLOOKUP(Acompanhamento4[[#This Row],[ID]],Plano[],14,FALSE))</f>
        <v/>
      </c>
      <c r="Q310" s="323" t="str">
        <f>IF(Acompanhamento4[[#This Row],[ID]]="","",VLOOKUP(Acompanhamento4[[#This Row],[ID]],Plano[],15,FALSE))</f>
        <v/>
      </c>
      <c r="R310" s="323" t="str">
        <f>IF(Acompanhamento4[[#This Row],[ID]]="","",VLOOKUP(Acompanhamento4[[#This Row],[ID]],Plano[],16,FALSE))</f>
        <v/>
      </c>
      <c r="S310" s="323" t="str">
        <f>IF(Acompanhamento4[[#This Row],[ID]]="","",VLOOKUP(Acompanhamento4[[#This Row],[ID]],Plano[],17,FALSE))</f>
        <v/>
      </c>
      <c r="T310" s="324" t="str">
        <f>IF(Acompanhamento4[[#This Row],[ID]]="","",VLOOKUP(Acompanhamento4[[#This Row],[ID]],Plano[],18,FALSE))</f>
        <v/>
      </c>
      <c r="U310" s="176"/>
      <c r="V310" s="149"/>
      <c r="W310" s="314"/>
      <c r="X31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envio]])-TODAY(),Q310-TODAY()),
"finalizada"))</f>
        <v/>
      </c>
      <c r="Y31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envio]])-TODAY(),S310-TODAY()),
"finalizada"))</f>
        <v/>
      </c>
      <c r="Z310" s="289" t="str">
        <f ca="1">IF(Acompanhamento4[[#This Row],[ID]]="","",IF(OR(Acompanhamento4[[#This Row],[Situação]]="prevista",Acompanhamento4[[#This Row],[Situação]]="em andamento"),
IF(Acompanhamento4[[#This Row],[Nova data limite para contratação]]&lt;&gt;"",VALUE(Acompanhamento4[[#This Row],[Nova data limite para contratação]])-TODAY(),T310-TODAY()),
"finalizada"))</f>
        <v/>
      </c>
      <c r="AA31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0" s="286" t="str" cm="1">
        <f t="array" aca="1" ref="AB31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0" s="148"/>
    </row>
    <row r="311" spans="1:29" s="151" customFormat="1" ht="15" hidden="1">
      <c r="A311" s="146">
        <v>305</v>
      </c>
      <c r="B311" s="147" t="str">
        <f>IF('PCA Licitação, Dispensa e Inex.'!B310="","",'PCA Licitação, Dispensa e Inex.'!B310)</f>
        <v/>
      </c>
      <c r="C311" s="148" t="str">
        <f>IF(Acompanhamento4[[#This Row],[ID]]="","",VLOOKUP(Acompanhamento4[[#This Row],[ID]],Plano[],2,FALSE))</f>
        <v/>
      </c>
      <c r="D311" s="148" t="str">
        <f>IF(Acompanhamento4[[#This Row],[ID]]="","",VLOOKUP(Acompanhamento4[[#This Row],[ID]],Plano[],3,FALSE))</f>
        <v/>
      </c>
      <c r="E311" s="148" t="str">
        <f>IF(Acompanhamento4[[#This Row],[ID]]="","",VLOOKUP(Acompanhamento4[[#This Row],[ID]],Plano[],7,FALSE))</f>
        <v/>
      </c>
      <c r="F311" s="229"/>
      <c r="G311" s="226"/>
      <c r="H311" s="371"/>
      <c r="I311" s="174"/>
      <c r="J311" s="175"/>
      <c r="K311" s="175"/>
      <c r="L311" s="318"/>
      <c r="M311" s="319"/>
      <c r="N311" s="320"/>
      <c r="O311" s="325"/>
      <c r="P311" s="323" t="str">
        <f>IF(Acompanhamento4[[#This Row],[ID]]="","",VLOOKUP(Acompanhamento4[[#This Row],[ID]],Plano[],14,FALSE))</f>
        <v/>
      </c>
      <c r="Q311" s="323" t="str">
        <f>IF(Acompanhamento4[[#This Row],[ID]]="","",VLOOKUP(Acompanhamento4[[#This Row],[ID]],Plano[],15,FALSE))</f>
        <v/>
      </c>
      <c r="R311" s="323" t="str">
        <f>IF(Acompanhamento4[[#This Row],[ID]]="","",VLOOKUP(Acompanhamento4[[#This Row],[ID]],Plano[],16,FALSE))</f>
        <v/>
      </c>
      <c r="S311" s="323" t="str">
        <f>IF(Acompanhamento4[[#This Row],[ID]]="","",VLOOKUP(Acompanhamento4[[#This Row],[ID]],Plano[],17,FALSE))</f>
        <v/>
      </c>
      <c r="T311" s="324" t="str">
        <f>IF(Acompanhamento4[[#This Row],[ID]]="","",VLOOKUP(Acompanhamento4[[#This Row],[ID]],Plano[],18,FALSE))</f>
        <v/>
      </c>
      <c r="U311" s="176"/>
      <c r="V311" s="149"/>
      <c r="W311" s="314"/>
      <c r="X31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envio]])-TODAY(),Q311-TODAY()),
"finalizada"))</f>
        <v/>
      </c>
      <c r="Y31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envio]])-TODAY(),S311-TODAY()),
"finalizada"))</f>
        <v/>
      </c>
      <c r="Z311" s="289" t="str">
        <f ca="1">IF(Acompanhamento4[[#This Row],[ID]]="","",IF(OR(Acompanhamento4[[#This Row],[Situação]]="prevista",Acompanhamento4[[#This Row],[Situação]]="em andamento"),
IF(Acompanhamento4[[#This Row],[Nova data limite para contratação]]&lt;&gt;"",VALUE(Acompanhamento4[[#This Row],[Nova data limite para contratação]])-TODAY(),T311-TODAY()),
"finalizada"))</f>
        <v/>
      </c>
      <c r="AA31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1" s="286" t="str" cm="1">
        <f t="array" aca="1" ref="AB31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1" s="148"/>
    </row>
    <row r="312" spans="1:29" s="151" customFormat="1" ht="15" hidden="1">
      <c r="A312" s="150">
        <v>306</v>
      </c>
      <c r="B312" s="147" t="str">
        <f>IF('PCA Licitação, Dispensa e Inex.'!B311="","",'PCA Licitação, Dispensa e Inex.'!B311)</f>
        <v/>
      </c>
      <c r="C312" s="148" t="str">
        <f>IF(Acompanhamento4[[#This Row],[ID]]="","",VLOOKUP(Acompanhamento4[[#This Row],[ID]],Plano[],2,FALSE))</f>
        <v/>
      </c>
      <c r="D312" s="148" t="str">
        <f>IF(Acompanhamento4[[#This Row],[ID]]="","",VLOOKUP(Acompanhamento4[[#This Row],[ID]],Plano[],3,FALSE))</f>
        <v/>
      </c>
      <c r="E312" s="148" t="str">
        <f>IF(Acompanhamento4[[#This Row],[ID]]="","",VLOOKUP(Acompanhamento4[[#This Row],[ID]],Plano[],7,FALSE))</f>
        <v/>
      </c>
      <c r="F312" s="229"/>
      <c r="G312" s="226"/>
      <c r="H312" s="371"/>
      <c r="I312" s="174"/>
      <c r="J312" s="175"/>
      <c r="K312" s="175"/>
      <c r="L312" s="318"/>
      <c r="M312" s="319"/>
      <c r="N312" s="320"/>
      <c r="O312" s="325"/>
      <c r="P312" s="323" t="str">
        <f>IF(Acompanhamento4[[#This Row],[ID]]="","",VLOOKUP(Acompanhamento4[[#This Row],[ID]],Plano[],14,FALSE))</f>
        <v/>
      </c>
      <c r="Q312" s="323" t="str">
        <f>IF(Acompanhamento4[[#This Row],[ID]]="","",VLOOKUP(Acompanhamento4[[#This Row],[ID]],Plano[],15,FALSE))</f>
        <v/>
      </c>
      <c r="R312" s="323" t="str">
        <f>IF(Acompanhamento4[[#This Row],[ID]]="","",VLOOKUP(Acompanhamento4[[#This Row],[ID]],Plano[],16,FALSE))</f>
        <v/>
      </c>
      <c r="S312" s="323" t="str">
        <f>IF(Acompanhamento4[[#This Row],[ID]]="","",VLOOKUP(Acompanhamento4[[#This Row],[ID]],Plano[],17,FALSE))</f>
        <v/>
      </c>
      <c r="T312" s="324" t="str">
        <f>IF(Acompanhamento4[[#This Row],[ID]]="","",VLOOKUP(Acompanhamento4[[#This Row],[ID]],Plano[],18,FALSE))</f>
        <v/>
      </c>
      <c r="U312" s="176"/>
      <c r="V312" s="149"/>
      <c r="W312" s="314"/>
      <c r="X31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envio]])-TODAY(),Q312-TODAY()),
"finalizada"))</f>
        <v/>
      </c>
      <c r="Y31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envio]])-TODAY(),S312-TODAY()),
"finalizada"))</f>
        <v/>
      </c>
      <c r="Z312" s="289" t="str">
        <f ca="1">IF(Acompanhamento4[[#This Row],[ID]]="","",IF(OR(Acompanhamento4[[#This Row],[Situação]]="prevista",Acompanhamento4[[#This Row],[Situação]]="em andamento"),
IF(Acompanhamento4[[#This Row],[Nova data limite para contratação]]&lt;&gt;"",VALUE(Acompanhamento4[[#This Row],[Nova data limite para contratação]])-TODAY(),T312-TODAY()),
"finalizada"))</f>
        <v/>
      </c>
      <c r="AA31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2" s="286" t="str" cm="1">
        <f t="array" aca="1" ref="AB31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2" s="148"/>
    </row>
    <row r="313" spans="1:29" s="151" customFormat="1" ht="15" hidden="1">
      <c r="A313" s="146">
        <v>307</v>
      </c>
      <c r="B313" s="147" t="str">
        <f>IF('PCA Licitação, Dispensa e Inex.'!B312="","",'PCA Licitação, Dispensa e Inex.'!B312)</f>
        <v/>
      </c>
      <c r="C313" s="148" t="str">
        <f>IF(Acompanhamento4[[#This Row],[ID]]="","",VLOOKUP(Acompanhamento4[[#This Row],[ID]],Plano[],2,FALSE))</f>
        <v/>
      </c>
      <c r="D313" s="148" t="str">
        <f>IF(Acompanhamento4[[#This Row],[ID]]="","",VLOOKUP(Acompanhamento4[[#This Row],[ID]],Plano[],3,FALSE))</f>
        <v/>
      </c>
      <c r="E313" s="148" t="str">
        <f>IF(Acompanhamento4[[#This Row],[ID]]="","",VLOOKUP(Acompanhamento4[[#This Row],[ID]],Plano[],7,FALSE))</f>
        <v/>
      </c>
      <c r="F313" s="229"/>
      <c r="G313" s="226"/>
      <c r="H313" s="371"/>
      <c r="I313" s="174"/>
      <c r="J313" s="175"/>
      <c r="K313" s="175"/>
      <c r="L313" s="318"/>
      <c r="M313" s="319"/>
      <c r="N313" s="320"/>
      <c r="O313" s="325"/>
      <c r="P313" s="323" t="str">
        <f>IF(Acompanhamento4[[#This Row],[ID]]="","",VLOOKUP(Acompanhamento4[[#This Row],[ID]],Plano[],14,FALSE))</f>
        <v/>
      </c>
      <c r="Q313" s="323" t="str">
        <f>IF(Acompanhamento4[[#This Row],[ID]]="","",VLOOKUP(Acompanhamento4[[#This Row],[ID]],Plano[],15,FALSE))</f>
        <v/>
      </c>
      <c r="R313" s="323" t="str">
        <f>IF(Acompanhamento4[[#This Row],[ID]]="","",VLOOKUP(Acompanhamento4[[#This Row],[ID]],Plano[],16,FALSE))</f>
        <v/>
      </c>
      <c r="S313" s="323" t="str">
        <f>IF(Acompanhamento4[[#This Row],[ID]]="","",VLOOKUP(Acompanhamento4[[#This Row],[ID]],Plano[],17,FALSE))</f>
        <v/>
      </c>
      <c r="T313" s="324" t="str">
        <f>IF(Acompanhamento4[[#This Row],[ID]]="","",VLOOKUP(Acompanhamento4[[#This Row],[ID]],Plano[],18,FALSE))</f>
        <v/>
      </c>
      <c r="U313" s="176"/>
      <c r="V313" s="149"/>
      <c r="W313" s="314"/>
      <c r="X31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envio]])-TODAY(),Q313-TODAY()),
"finalizada"))</f>
        <v/>
      </c>
      <c r="Y31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envio]])-TODAY(),S313-TODAY()),
"finalizada"))</f>
        <v/>
      </c>
      <c r="Z313" s="289" t="str">
        <f ca="1">IF(Acompanhamento4[[#This Row],[ID]]="","",IF(OR(Acompanhamento4[[#This Row],[Situação]]="prevista",Acompanhamento4[[#This Row],[Situação]]="em andamento"),
IF(Acompanhamento4[[#This Row],[Nova data limite para contratação]]&lt;&gt;"",VALUE(Acompanhamento4[[#This Row],[Nova data limite para contratação]])-TODAY(),T313-TODAY()),
"finalizada"))</f>
        <v/>
      </c>
      <c r="AA31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3" s="286" t="str" cm="1">
        <f t="array" aca="1" ref="AB31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3" s="148"/>
    </row>
    <row r="314" spans="1:29" s="151" customFormat="1" ht="15" hidden="1">
      <c r="A314" s="150">
        <v>308</v>
      </c>
      <c r="B314" s="147" t="str">
        <f>IF('PCA Licitação, Dispensa e Inex.'!B313="","",'PCA Licitação, Dispensa e Inex.'!B313)</f>
        <v/>
      </c>
      <c r="C314" s="148" t="str">
        <f>IF(Acompanhamento4[[#This Row],[ID]]="","",VLOOKUP(Acompanhamento4[[#This Row],[ID]],Plano[],2,FALSE))</f>
        <v/>
      </c>
      <c r="D314" s="148" t="str">
        <f>IF(Acompanhamento4[[#This Row],[ID]]="","",VLOOKUP(Acompanhamento4[[#This Row],[ID]],Plano[],3,FALSE))</f>
        <v/>
      </c>
      <c r="E314" s="148" t="str">
        <f>IF(Acompanhamento4[[#This Row],[ID]]="","",VLOOKUP(Acompanhamento4[[#This Row],[ID]],Plano[],7,FALSE))</f>
        <v/>
      </c>
      <c r="F314" s="229"/>
      <c r="G314" s="226"/>
      <c r="H314" s="371"/>
      <c r="I314" s="174"/>
      <c r="J314" s="175"/>
      <c r="K314" s="175"/>
      <c r="L314" s="318"/>
      <c r="M314" s="319"/>
      <c r="N314" s="320"/>
      <c r="O314" s="325"/>
      <c r="P314" s="323" t="str">
        <f>IF(Acompanhamento4[[#This Row],[ID]]="","",VLOOKUP(Acompanhamento4[[#This Row],[ID]],Plano[],14,FALSE))</f>
        <v/>
      </c>
      <c r="Q314" s="323" t="str">
        <f>IF(Acompanhamento4[[#This Row],[ID]]="","",VLOOKUP(Acompanhamento4[[#This Row],[ID]],Plano[],15,FALSE))</f>
        <v/>
      </c>
      <c r="R314" s="323" t="str">
        <f>IF(Acompanhamento4[[#This Row],[ID]]="","",VLOOKUP(Acompanhamento4[[#This Row],[ID]],Plano[],16,FALSE))</f>
        <v/>
      </c>
      <c r="S314" s="323" t="str">
        <f>IF(Acompanhamento4[[#This Row],[ID]]="","",VLOOKUP(Acompanhamento4[[#This Row],[ID]],Plano[],17,FALSE))</f>
        <v/>
      </c>
      <c r="T314" s="324" t="str">
        <f>IF(Acompanhamento4[[#This Row],[ID]]="","",VLOOKUP(Acompanhamento4[[#This Row],[ID]],Plano[],18,FALSE))</f>
        <v/>
      </c>
      <c r="U314" s="176"/>
      <c r="V314" s="149"/>
      <c r="W314" s="314"/>
      <c r="X31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envio]])-TODAY(),Q314-TODAY()),
"finalizada"))</f>
        <v/>
      </c>
      <c r="Y31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envio]])-TODAY(),S314-TODAY()),
"finalizada"))</f>
        <v/>
      </c>
      <c r="Z314" s="289" t="str">
        <f ca="1">IF(Acompanhamento4[[#This Row],[ID]]="","",IF(OR(Acompanhamento4[[#This Row],[Situação]]="prevista",Acompanhamento4[[#This Row],[Situação]]="em andamento"),
IF(Acompanhamento4[[#This Row],[Nova data limite para contratação]]&lt;&gt;"",VALUE(Acompanhamento4[[#This Row],[Nova data limite para contratação]])-TODAY(),T314-TODAY()),
"finalizada"))</f>
        <v/>
      </c>
      <c r="AA31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4" s="286" t="str" cm="1">
        <f t="array" aca="1" ref="AB31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4" s="148"/>
    </row>
    <row r="315" spans="1:29" s="151" customFormat="1" ht="15" hidden="1">
      <c r="A315" s="146">
        <v>309</v>
      </c>
      <c r="B315" s="147" t="str">
        <f>IF('PCA Licitação, Dispensa e Inex.'!B314="","",'PCA Licitação, Dispensa e Inex.'!B314)</f>
        <v/>
      </c>
      <c r="C315" s="148" t="str">
        <f>IF(Acompanhamento4[[#This Row],[ID]]="","",VLOOKUP(Acompanhamento4[[#This Row],[ID]],Plano[],2,FALSE))</f>
        <v/>
      </c>
      <c r="D315" s="148" t="str">
        <f>IF(Acompanhamento4[[#This Row],[ID]]="","",VLOOKUP(Acompanhamento4[[#This Row],[ID]],Plano[],3,FALSE))</f>
        <v/>
      </c>
      <c r="E315" s="148" t="str">
        <f>IF(Acompanhamento4[[#This Row],[ID]]="","",VLOOKUP(Acompanhamento4[[#This Row],[ID]],Plano[],7,FALSE))</f>
        <v/>
      </c>
      <c r="F315" s="229"/>
      <c r="G315" s="226"/>
      <c r="H315" s="371"/>
      <c r="I315" s="174"/>
      <c r="J315" s="175"/>
      <c r="K315" s="175"/>
      <c r="L315" s="318"/>
      <c r="M315" s="319"/>
      <c r="N315" s="320"/>
      <c r="O315" s="325"/>
      <c r="P315" s="323" t="str">
        <f>IF(Acompanhamento4[[#This Row],[ID]]="","",VLOOKUP(Acompanhamento4[[#This Row],[ID]],Plano[],14,FALSE))</f>
        <v/>
      </c>
      <c r="Q315" s="323" t="str">
        <f>IF(Acompanhamento4[[#This Row],[ID]]="","",VLOOKUP(Acompanhamento4[[#This Row],[ID]],Plano[],15,FALSE))</f>
        <v/>
      </c>
      <c r="R315" s="323" t="str">
        <f>IF(Acompanhamento4[[#This Row],[ID]]="","",VLOOKUP(Acompanhamento4[[#This Row],[ID]],Plano[],16,FALSE))</f>
        <v/>
      </c>
      <c r="S315" s="323" t="str">
        <f>IF(Acompanhamento4[[#This Row],[ID]]="","",VLOOKUP(Acompanhamento4[[#This Row],[ID]],Plano[],17,FALSE))</f>
        <v/>
      </c>
      <c r="T315" s="324" t="str">
        <f>IF(Acompanhamento4[[#This Row],[ID]]="","",VLOOKUP(Acompanhamento4[[#This Row],[ID]],Plano[],18,FALSE))</f>
        <v/>
      </c>
      <c r="U315" s="176"/>
      <c r="V315" s="149"/>
      <c r="W315" s="314"/>
      <c r="X31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envio]])-TODAY(),Q315-TODAY()),
"finalizada"))</f>
        <v/>
      </c>
      <c r="Y31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envio]])-TODAY(),S315-TODAY()),
"finalizada"))</f>
        <v/>
      </c>
      <c r="Z315" s="289" t="str">
        <f ca="1">IF(Acompanhamento4[[#This Row],[ID]]="","",IF(OR(Acompanhamento4[[#This Row],[Situação]]="prevista",Acompanhamento4[[#This Row],[Situação]]="em andamento"),
IF(Acompanhamento4[[#This Row],[Nova data limite para contratação]]&lt;&gt;"",VALUE(Acompanhamento4[[#This Row],[Nova data limite para contratação]])-TODAY(),T315-TODAY()),
"finalizada"))</f>
        <v/>
      </c>
      <c r="AA31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5" s="286" t="str" cm="1">
        <f t="array" aca="1" ref="AB31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5" s="148"/>
    </row>
    <row r="316" spans="1:29" s="151" customFormat="1" ht="15" hidden="1">
      <c r="A316" s="150">
        <v>310</v>
      </c>
      <c r="B316" s="147" t="str">
        <f>IF('PCA Licitação, Dispensa e Inex.'!B315="","",'PCA Licitação, Dispensa e Inex.'!B315)</f>
        <v/>
      </c>
      <c r="C316" s="148" t="str">
        <f>IF(Acompanhamento4[[#This Row],[ID]]="","",VLOOKUP(Acompanhamento4[[#This Row],[ID]],Plano[],2,FALSE))</f>
        <v/>
      </c>
      <c r="D316" s="148" t="str">
        <f>IF(Acompanhamento4[[#This Row],[ID]]="","",VLOOKUP(Acompanhamento4[[#This Row],[ID]],Plano[],3,FALSE))</f>
        <v/>
      </c>
      <c r="E316" s="148" t="str">
        <f>IF(Acompanhamento4[[#This Row],[ID]]="","",VLOOKUP(Acompanhamento4[[#This Row],[ID]],Plano[],7,FALSE))</f>
        <v/>
      </c>
      <c r="F316" s="229"/>
      <c r="G316" s="226"/>
      <c r="H316" s="371"/>
      <c r="I316" s="174"/>
      <c r="J316" s="175"/>
      <c r="K316" s="175"/>
      <c r="L316" s="318"/>
      <c r="M316" s="319"/>
      <c r="N316" s="320"/>
      <c r="O316" s="325"/>
      <c r="P316" s="323" t="str">
        <f>IF(Acompanhamento4[[#This Row],[ID]]="","",VLOOKUP(Acompanhamento4[[#This Row],[ID]],Plano[],14,FALSE))</f>
        <v/>
      </c>
      <c r="Q316" s="323" t="str">
        <f>IF(Acompanhamento4[[#This Row],[ID]]="","",VLOOKUP(Acompanhamento4[[#This Row],[ID]],Plano[],15,FALSE))</f>
        <v/>
      </c>
      <c r="R316" s="323" t="str">
        <f>IF(Acompanhamento4[[#This Row],[ID]]="","",VLOOKUP(Acompanhamento4[[#This Row],[ID]],Plano[],16,FALSE))</f>
        <v/>
      </c>
      <c r="S316" s="323" t="str">
        <f>IF(Acompanhamento4[[#This Row],[ID]]="","",VLOOKUP(Acompanhamento4[[#This Row],[ID]],Plano[],17,FALSE))</f>
        <v/>
      </c>
      <c r="T316" s="324" t="str">
        <f>IF(Acompanhamento4[[#This Row],[ID]]="","",VLOOKUP(Acompanhamento4[[#This Row],[ID]],Plano[],18,FALSE))</f>
        <v/>
      </c>
      <c r="U316" s="176"/>
      <c r="V316" s="149"/>
      <c r="W316" s="314"/>
      <c r="X31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envio]])-TODAY(),Q316-TODAY()),
"finalizada"))</f>
        <v/>
      </c>
      <c r="Y31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envio]])-TODAY(),S316-TODAY()),
"finalizada"))</f>
        <v/>
      </c>
      <c r="Z316" s="289" t="str">
        <f ca="1">IF(Acompanhamento4[[#This Row],[ID]]="","",IF(OR(Acompanhamento4[[#This Row],[Situação]]="prevista",Acompanhamento4[[#This Row],[Situação]]="em andamento"),
IF(Acompanhamento4[[#This Row],[Nova data limite para contratação]]&lt;&gt;"",VALUE(Acompanhamento4[[#This Row],[Nova data limite para contratação]])-TODAY(),T316-TODAY()),
"finalizada"))</f>
        <v/>
      </c>
      <c r="AA31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6" s="286" t="str" cm="1">
        <f t="array" aca="1" ref="AB31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6" s="148"/>
    </row>
    <row r="317" spans="1:29" s="151" customFormat="1" ht="15" hidden="1">
      <c r="A317" s="146">
        <v>311</v>
      </c>
      <c r="B317" s="147" t="str">
        <f>IF('PCA Licitação, Dispensa e Inex.'!B316="","",'PCA Licitação, Dispensa e Inex.'!B316)</f>
        <v/>
      </c>
      <c r="C317" s="148" t="str">
        <f>IF(Acompanhamento4[[#This Row],[ID]]="","",VLOOKUP(Acompanhamento4[[#This Row],[ID]],Plano[],2,FALSE))</f>
        <v/>
      </c>
      <c r="D317" s="148" t="str">
        <f>IF(Acompanhamento4[[#This Row],[ID]]="","",VLOOKUP(Acompanhamento4[[#This Row],[ID]],Plano[],3,FALSE))</f>
        <v/>
      </c>
      <c r="E317" s="148" t="str">
        <f>IF(Acompanhamento4[[#This Row],[ID]]="","",VLOOKUP(Acompanhamento4[[#This Row],[ID]],Plano[],7,FALSE))</f>
        <v/>
      </c>
      <c r="F317" s="229"/>
      <c r="G317" s="226"/>
      <c r="H317" s="371"/>
      <c r="I317" s="174"/>
      <c r="J317" s="175"/>
      <c r="K317" s="175"/>
      <c r="L317" s="318"/>
      <c r="M317" s="319"/>
      <c r="N317" s="320"/>
      <c r="O317" s="325"/>
      <c r="P317" s="323" t="str">
        <f>IF(Acompanhamento4[[#This Row],[ID]]="","",VLOOKUP(Acompanhamento4[[#This Row],[ID]],Plano[],14,FALSE))</f>
        <v/>
      </c>
      <c r="Q317" s="323" t="str">
        <f>IF(Acompanhamento4[[#This Row],[ID]]="","",VLOOKUP(Acompanhamento4[[#This Row],[ID]],Plano[],15,FALSE))</f>
        <v/>
      </c>
      <c r="R317" s="323" t="str">
        <f>IF(Acompanhamento4[[#This Row],[ID]]="","",VLOOKUP(Acompanhamento4[[#This Row],[ID]],Plano[],16,FALSE))</f>
        <v/>
      </c>
      <c r="S317" s="323" t="str">
        <f>IF(Acompanhamento4[[#This Row],[ID]]="","",VLOOKUP(Acompanhamento4[[#This Row],[ID]],Plano[],17,FALSE))</f>
        <v/>
      </c>
      <c r="T317" s="324" t="str">
        <f>IF(Acompanhamento4[[#This Row],[ID]]="","",VLOOKUP(Acompanhamento4[[#This Row],[ID]],Plano[],18,FALSE))</f>
        <v/>
      </c>
      <c r="U317" s="176"/>
      <c r="V317" s="149"/>
      <c r="W317" s="314"/>
      <c r="X31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envio]])-TODAY(),Q317-TODAY()),
"finalizada"))</f>
        <v/>
      </c>
      <c r="Y31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envio]])-TODAY(),S317-TODAY()),
"finalizada"))</f>
        <v/>
      </c>
      <c r="Z317" s="289" t="str">
        <f ca="1">IF(Acompanhamento4[[#This Row],[ID]]="","",IF(OR(Acompanhamento4[[#This Row],[Situação]]="prevista",Acompanhamento4[[#This Row],[Situação]]="em andamento"),
IF(Acompanhamento4[[#This Row],[Nova data limite para contratação]]&lt;&gt;"",VALUE(Acompanhamento4[[#This Row],[Nova data limite para contratação]])-TODAY(),T317-TODAY()),
"finalizada"))</f>
        <v/>
      </c>
      <c r="AA31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7" s="286" t="str" cm="1">
        <f t="array" aca="1" ref="AB31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7" s="148"/>
    </row>
    <row r="318" spans="1:29" s="151" customFormat="1" ht="15" hidden="1">
      <c r="A318" s="150">
        <v>312</v>
      </c>
      <c r="B318" s="147" t="str">
        <f>IF('PCA Licitação, Dispensa e Inex.'!B317="","",'PCA Licitação, Dispensa e Inex.'!B317)</f>
        <v/>
      </c>
      <c r="C318" s="148" t="str">
        <f>IF(Acompanhamento4[[#This Row],[ID]]="","",VLOOKUP(Acompanhamento4[[#This Row],[ID]],Plano[],2,FALSE))</f>
        <v/>
      </c>
      <c r="D318" s="148" t="str">
        <f>IF(Acompanhamento4[[#This Row],[ID]]="","",VLOOKUP(Acompanhamento4[[#This Row],[ID]],Plano[],3,FALSE))</f>
        <v/>
      </c>
      <c r="E318" s="148" t="str">
        <f>IF(Acompanhamento4[[#This Row],[ID]]="","",VLOOKUP(Acompanhamento4[[#This Row],[ID]],Plano[],7,FALSE))</f>
        <v/>
      </c>
      <c r="F318" s="229"/>
      <c r="G318" s="226"/>
      <c r="H318" s="371"/>
      <c r="I318" s="174"/>
      <c r="J318" s="175"/>
      <c r="K318" s="175"/>
      <c r="L318" s="318"/>
      <c r="M318" s="319"/>
      <c r="N318" s="320"/>
      <c r="O318" s="325"/>
      <c r="P318" s="323" t="str">
        <f>IF(Acompanhamento4[[#This Row],[ID]]="","",VLOOKUP(Acompanhamento4[[#This Row],[ID]],Plano[],14,FALSE))</f>
        <v/>
      </c>
      <c r="Q318" s="323" t="str">
        <f>IF(Acompanhamento4[[#This Row],[ID]]="","",VLOOKUP(Acompanhamento4[[#This Row],[ID]],Plano[],15,FALSE))</f>
        <v/>
      </c>
      <c r="R318" s="323" t="str">
        <f>IF(Acompanhamento4[[#This Row],[ID]]="","",VLOOKUP(Acompanhamento4[[#This Row],[ID]],Plano[],16,FALSE))</f>
        <v/>
      </c>
      <c r="S318" s="323" t="str">
        <f>IF(Acompanhamento4[[#This Row],[ID]]="","",VLOOKUP(Acompanhamento4[[#This Row],[ID]],Plano[],17,FALSE))</f>
        <v/>
      </c>
      <c r="T318" s="324" t="str">
        <f>IF(Acompanhamento4[[#This Row],[ID]]="","",VLOOKUP(Acompanhamento4[[#This Row],[ID]],Plano[],18,FALSE))</f>
        <v/>
      </c>
      <c r="U318" s="176"/>
      <c r="V318" s="149"/>
      <c r="W318" s="314"/>
      <c r="X31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envio]])-TODAY(),Q318-TODAY()),
"finalizada"))</f>
        <v/>
      </c>
      <c r="Y31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envio]])-TODAY(),S318-TODAY()),
"finalizada"))</f>
        <v/>
      </c>
      <c r="Z318" s="289" t="str">
        <f ca="1">IF(Acompanhamento4[[#This Row],[ID]]="","",IF(OR(Acompanhamento4[[#This Row],[Situação]]="prevista",Acompanhamento4[[#This Row],[Situação]]="em andamento"),
IF(Acompanhamento4[[#This Row],[Nova data limite para contratação]]&lt;&gt;"",VALUE(Acompanhamento4[[#This Row],[Nova data limite para contratação]])-TODAY(),T318-TODAY()),
"finalizada"))</f>
        <v/>
      </c>
      <c r="AA31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8" s="286" t="str" cm="1">
        <f t="array" aca="1" ref="AB31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8" s="148"/>
    </row>
    <row r="319" spans="1:29" s="151" customFormat="1" ht="15" hidden="1">
      <c r="A319" s="146">
        <v>313</v>
      </c>
      <c r="B319" s="147" t="str">
        <f>IF('PCA Licitação, Dispensa e Inex.'!B318="","",'PCA Licitação, Dispensa e Inex.'!B318)</f>
        <v/>
      </c>
      <c r="C319" s="148" t="str">
        <f>IF(Acompanhamento4[[#This Row],[ID]]="","",VLOOKUP(Acompanhamento4[[#This Row],[ID]],Plano[],2,FALSE))</f>
        <v/>
      </c>
      <c r="D319" s="148" t="str">
        <f>IF(Acompanhamento4[[#This Row],[ID]]="","",VLOOKUP(Acompanhamento4[[#This Row],[ID]],Plano[],3,FALSE))</f>
        <v/>
      </c>
      <c r="E319" s="148" t="str">
        <f>IF(Acompanhamento4[[#This Row],[ID]]="","",VLOOKUP(Acompanhamento4[[#This Row],[ID]],Plano[],7,FALSE))</f>
        <v/>
      </c>
      <c r="F319" s="229"/>
      <c r="G319" s="226"/>
      <c r="H319" s="371"/>
      <c r="I319" s="174"/>
      <c r="J319" s="175"/>
      <c r="K319" s="175"/>
      <c r="L319" s="318"/>
      <c r="M319" s="319"/>
      <c r="N319" s="320"/>
      <c r="O319" s="325"/>
      <c r="P319" s="323" t="str">
        <f>IF(Acompanhamento4[[#This Row],[ID]]="","",VLOOKUP(Acompanhamento4[[#This Row],[ID]],Plano[],14,FALSE))</f>
        <v/>
      </c>
      <c r="Q319" s="323" t="str">
        <f>IF(Acompanhamento4[[#This Row],[ID]]="","",VLOOKUP(Acompanhamento4[[#This Row],[ID]],Plano[],15,FALSE))</f>
        <v/>
      </c>
      <c r="R319" s="323" t="str">
        <f>IF(Acompanhamento4[[#This Row],[ID]]="","",VLOOKUP(Acompanhamento4[[#This Row],[ID]],Plano[],16,FALSE))</f>
        <v/>
      </c>
      <c r="S319" s="323" t="str">
        <f>IF(Acompanhamento4[[#This Row],[ID]]="","",VLOOKUP(Acompanhamento4[[#This Row],[ID]],Plano[],17,FALSE))</f>
        <v/>
      </c>
      <c r="T319" s="324" t="str">
        <f>IF(Acompanhamento4[[#This Row],[ID]]="","",VLOOKUP(Acompanhamento4[[#This Row],[ID]],Plano[],18,FALSE))</f>
        <v/>
      </c>
      <c r="U319" s="176"/>
      <c r="V319" s="149"/>
      <c r="W319" s="314"/>
      <c r="X31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envio]])-TODAY(),Q319-TODAY()),
"finalizada"))</f>
        <v/>
      </c>
      <c r="Y31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envio]])-TODAY(),S319-TODAY()),
"finalizada"))</f>
        <v/>
      </c>
      <c r="Z319" s="289" t="str">
        <f ca="1">IF(Acompanhamento4[[#This Row],[ID]]="","",IF(OR(Acompanhamento4[[#This Row],[Situação]]="prevista",Acompanhamento4[[#This Row],[Situação]]="em andamento"),
IF(Acompanhamento4[[#This Row],[Nova data limite para contratação]]&lt;&gt;"",VALUE(Acompanhamento4[[#This Row],[Nova data limite para contratação]])-TODAY(),T319-TODAY()),
"finalizada"))</f>
        <v/>
      </c>
      <c r="AA31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19" s="286" t="str" cm="1">
        <f t="array" aca="1" ref="AB31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19" s="148"/>
    </row>
    <row r="320" spans="1:29" s="151" customFormat="1" ht="15" hidden="1">
      <c r="A320" s="150">
        <v>314</v>
      </c>
      <c r="B320" s="147" t="str">
        <f>IF('PCA Licitação, Dispensa e Inex.'!B319="","",'PCA Licitação, Dispensa e Inex.'!B319)</f>
        <v/>
      </c>
      <c r="C320" s="148" t="str">
        <f>IF(Acompanhamento4[[#This Row],[ID]]="","",VLOOKUP(Acompanhamento4[[#This Row],[ID]],Plano[],2,FALSE))</f>
        <v/>
      </c>
      <c r="D320" s="148" t="str">
        <f>IF(Acompanhamento4[[#This Row],[ID]]="","",VLOOKUP(Acompanhamento4[[#This Row],[ID]],Plano[],3,FALSE))</f>
        <v/>
      </c>
      <c r="E320" s="148" t="str">
        <f>IF(Acompanhamento4[[#This Row],[ID]]="","",VLOOKUP(Acompanhamento4[[#This Row],[ID]],Plano[],7,FALSE))</f>
        <v/>
      </c>
      <c r="F320" s="229"/>
      <c r="G320" s="226"/>
      <c r="H320" s="371"/>
      <c r="I320" s="174"/>
      <c r="J320" s="175"/>
      <c r="K320" s="175"/>
      <c r="L320" s="318"/>
      <c r="M320" s="319"/>
      <c r="N320" s="320"/>
      <c r="O320" s="325"/>
      <c r="P320" s="323" t="str">
        <f>IF(Acompanhamento4[[#This Row],[ID]]="","",VLOOKUP(Acompanhamento4[[#This Row],[ID]],Plano[],14,FALSE))</f>
        <v/>
      </c>
      <c r="Q320" s="323" t="str">
        <f>IF(Acompanhamento4[[#This Row],[ID]]="","",VLOOKUP(Acompanhamento4[[#This Row],[ID]],Plano[],15,FALSE))</f>
        <v/>
      </c>
      <c r="R320" s="323" t="str">
        <f>IF(Acompanhamento4[[#This Row],[ID]]="","",VLOOKUP(Acompanhamento4[[#This Row],[ID]],Plano[],16,FALSE))</f>
        <v/>
      </c>
      <c r="S320" s="323" t="str">
        <f>IF(Acompanhamento4[[#This Row],[ID]]="","",VLOOKUP(Acompanhamento4[[#This Row],[ID]],Plano[],17,FALSE))</f>
        <v/>
      </c>
      <c r="T320" s="324" t="str">
        <f>IF(Acompanhamento4[[#This Row],[ID]]="","",VLOOKUP(Acompanhamento4[[#This Row],[ID]],Plano[],18,FALSE))</f>
        <v/>
      </c>
      <c r="U320" s="176"/>
      <c r="V320" s="149"/>
      <c r="W320" s="314"/>
      <c r="X32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envio]])-TODAY(),Q320-TODAY()),
"finalizada"))</f>
        <v/>
      </c>
      <c r="Y32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envio]])-TODAY(),S320-TODAY()),
"finalizada"))</f>
        <v/>
      </c>
      <c r="Z320" s="289" t="str">
        <f ca="1">IF(Acompanhamento4[[#This Row],[ID]]="","",IF(OR(Acompanhamento4[[#This Row],[Situação]]="prevista",Acompanhamento4[[#This Row],[Situação]]="em andamento"),
IF(Acompanhamento4[[#This Row],[Nova data limite para contratação]]&lt;&gt;"",VALUE(Acompanhamento4[[#This Row],[Nova data limite para contratação]])-TODAY(),T320-TODAY()),
"finalizada"))</f>
        <v/>
      </c>
      <c r="AA32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0" s="286" t="str" cm="1">
        <f t="array" aca="1" ref="AB32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0" s="148"/>
    </row>
    <row r="321" spans="1:29" s="151" customFormat="1" ht="15" hidden="1">
      <c r="A321" s="146">
        <v>315</v>
      </c>
      <c r="B321" s="147" t="str">
        <f>IF('PCA Licitação, Dispensa e Inex.'!B320="","",'PCA Licitação, Dispensa e Inex.'!B320)</f>
        <v/>
      </c>
      <c r="C321" s="148" t="str">
        <f>IF(Acompanhamento4[[#This Row],[ID]]="","",VLOOKUP(Acompanhamento4[[#This Row],[ID]],Plano[],2,FALSE))</f>
        <v/>
      </c>
      <c r="D321" s="148" t="str">
        <f>IF(Acompanhamento4[[#This Row],[ID]]="","",VLOOKUP(Acompanhamento4[[#This Row],[ID]],Plano[],3,FALSE))</f>
        <v/>
      </c>
      <c r="E321" s="148" t="str">
        <f>IF(Acompanhamento4[[#This Row],[ID]]="","",VLOOKUP(Acompanhamento4[[#This Row],[ID]],Plano[],7,FALSE))</f>
        <v/>
      </c>
      <c r="F321" s="229"/>
      <c r="G321" s="226"/>
      <c r="H321" s="371"/>
      <c r="I321" s="174"/>
      <c r="J321" s="175"/>
      <c r="K321" s="175"/>
      <c r="L321" s="318"/>
      <c r="M321" s="319"/>
      <c r="N321" s="320"/>
      <c r="O321" s="325"/>
      <c r="P321" s="323" t="str">
        <f>IF(Acompanhamento4[[#This Row],[ID]]="","",VLOOKUP(Acompanhamento4[[#This Row],[ID]],Plano[],14,FALSE))</f>
        <v/>
      </c>
      <c r="Q321" s="323" t="str">
        <f>IF(Acompanhamento4[[#This Row],[ID]]="","",VLOOKUP(Acompanhamento4[[#This Row],[ID]],Plano[],15,FALSE))</f>
        <v/>
      </c>
      <c r="R321" s="323" t="str">
        <f>IF(Acompanhamento4[[#This Row],[ID]]="","",VLOOKUP(Acompanhamento4[[#This Row],[ID]],Plano[],16,FALSE))</f>
        <v/>
      </c>
      <c r="S321" s="323" t="str">
        <f>IF(Acompanhamento4[[#This Row],[ID]]="","",VLOOKUP(Acompanhamento4[[#This Row],[ID]],Plano[],17,FALSE))</f>
        <v/>
      </c>
      <c r="T321" s="324" t="str">
        <f>IF(Acompanhamento4[[#This Row],[ID]]="","",VLOOKUP(Acompanhamento4[[#This Row],[ID]],Plano[],18,FALSE))</f>
        <v/>
      </c>
      <c r="U321" s="176"/>
      <c r="V321" s="149"/>
      <c r="W321" s="314"/>
      <c r="X32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envio]])-TODAY(),Q321-TODAY()),
"finalizada"))</f>
        <v/>
      </c>
      <c r="Y32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envio]])-TODAY(),S321-TODAY()),
"finalizada"))</f>
        <v/>
      </c>
      <c r="Z321" s="289" t="str">
        <f ca="1">IF(Acompanhamento4[[#This Row],[ID]]="","",IF(OR(Acompanhamento4[[#This Row],[Situação]]="prevista",Acompanhamento4[[#This Row],[Situação]]="em andamento"),
IF(Acompanhamento4[[#This Row],[Nova data limite para contratação]]&lt;&gt;"",VALUE(Acompanhamento4[[#This Row],[Nova data limite para contratação]])-TODAY(),T321-TODAY()),
"finalizada"))</f>
        <v/>
      </c>
      <c r="AA32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1" s="286" t="str" cm="1">
        <f t="array" aca="1" ref="AB32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1" s="148"/>
    </row>
    <row r="322" spans="1:29" s="151" customFormat="1" ht="15" hidden="1">
      <c r="A322" s="150">
        <v>316</v>
      </c>
      <c r="B322" s="147" t="str">
        <f>IF('PCA Licitação, Dispensa e Inex.'!B321="","",'PCA Licitação, Dispensa e Inex.'!B321)</f>
        <v/>
      </c>
      <c r="C322" s="148" t="str">
        <f>IF(Acompanhamento4[[#This Row],[ID]]="","",VLOOKUP(Acompanhamento4[[#This Row],[ID]],Plano[],2,FALSE))</f>
        <v/>
      </c>
      <c r="D322" s="148" t="str">
        <f>IF(Acompanhamento4[[#This Row],[ID]]="","",VLOOKUP(Acompanhamento4[[#This Row],[ID]],Plano[],3,FALSE))</f>
        <v/>
      </c>
      <c r="E322" s="148" t="str">
        <f>IF(Acompanhamento4[[#This Row],[ID]]="","",VLOOKUP(Acompanhamento4[[#This Row],[ID]],Plano[],7,FALSE))</f>
        <v/>
      </c>
      <c r="F322" s="229"/>
      <c r="G322" s="226"/>
      <c r="H322" s="371"/>
      <c r="I322" s="174"/>
      <c r="J322" s="175"/>
      <c r="K322" s="175"/>
      <c r="L322" s="318"/>
      <c r="M322" s="319"/>
      <c r="N322" s="320"/>
      <c r="O322" s="325"/>
      <c r="P322" s="323" t="str">
        <f>IF(Acompanhamento4[[#This Row],[ID]]="","",VLOOKUP(Acompanhamento4[[#This Row],[ID]],Plano[],14,FALSE))</f>
        <v/>
      </c>
      <c r="Q322" s="323" t="str">
        <f>IF(Acompanhamento4[[#This Row],[ID]]="","",VLOOKUP(Acompanhamento4[[#This Row],[ID]],Plano[],15,FALSE))</f>
        <v/>
      </c>
      <c r="R322" s="323" t="str">
        <f>IF(Acompanhamento4[[#This Row],[ID]]="","",VLOOKUP(Acompanhamento4[[#This Row],[ID]],Plano[],16,FALSE))</f>
        <v/>
      </c>
      <c r="S322" s="323" t="str">
        <f>IF(Acompanhamento4[[#This Row],[ID]]="","",VLOOKUP(Acompanhamento4[[#This Row],[ID]],Plano[],17,FALSE))</f>
        <v/>
      </c>
      <c r="T322" s="324" t="str">
        <f>IF(Acompanhamento4[[#This Row],[ID]]="","",VLOOKUP(Acompanhamento4[[#This Row],[ID]],Plano[],18,FALSE))</f>
        <v/>
      </c>
      <c r="U322" s="176"/>
      <c r="V322" s="149"/>
      <c r="W322" s="314"/>
      <c r="X32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envio]])-TODAY(),Q322-TODAY()),
"finalizada"))</f>
        <v/>
      </c>
      <c r="Y32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envio]])-TODAY(),S322-TODAY()),
"finalizada"))</f>
        <v/>
      </c>
      <c r="Z322" s="289" t="str">
        <f ca="1">IF(Acompanhamento4[[#This Row],[ID]]="","",IF(OR(Acompanhamento4[[#This Row],[Situação]]="prevista",Acompanhamento4[[#This Row],[Situação]]="em andamento"),
IF(Acompanhamento4[[#This Row],[Nova data limite para contratação]]&lt;&gt;"",VALUE(Acompanhamento4[[#This Row],[Nova data limite para contratação]])-TODAY(),T322-TODAY()),
"finalizada"))</f>
        <v/>
      </c>
      <c r="AA32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2" s="286" t="str" cm="1">
        <f t="array" aca="1" ref="AB32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2" s="148"/>
    </row>
    <row r="323" spans="1:29" s="151" customFormat="1" ht="15" hidden="1">
      <c r="A323" s="146">
        <v>317</v>
      </c>
      <c r="B323" s="147" t="str">
        <f>IF('PCA Licitação, Dispensa e Inex.'!B322="","",'PCA Licitação, Dispensa e Inex.'!B322)</f>
        <v/>
      </c>
      <c r="C323" s="148" t="str">
        <f>IF(Acompanhamento4[[#This Row],[ID]]="","",VLOOKUP(Acompanhamento4[[#This Row],[ID]],Plano[],2,FALSE))</f>
        <v/>
      </c>
      <c r="D323" s="148" t="str">
        <f>IF(Acompanhamento4[[#This Row],[ID]]="","",VLOOKUP(Acompanhamento4[[#This Row],[ID]],Plano[],3,FALSE))</f>
        <v/>
      </c>
      <c r="E323" s="148" t="str">
        <f>IF(Acompanhamento4[[#This Row],[ID]]="","",VLOOKUP(Acompanhamento4[[#This Row],[ID]],Plano[],7,FALSE))</f>
        <v/>
      </c>
      <c r="F323" s="229"/>
      <c r="G323" s="226"/>
      <c r="H323" s="371"/>
      <c r="I323" s="174"/>
      <c r="J323" s="175"/>
      <c r="K323" s="175"/>
      <c r="L323" s="318"/>
      <c r="M323" s="319"/>
      <c r="N323" s="320"/>
      <c r="O323" s="325"/>
      <c r="P323" s="323" t="str">
        <f>IF(Acompanhamento4[[#This Row],[ID]]="","",VLOOKUP(Acompanhamento4[[#This Row],[ID]],Plano[],14,FALSE))</f>
        <v/>
      </c>
      <c r="Q323" s="323" t="str">
        <f>IF(Acompanhamento4[[#This Row],[ID]]="","",VLOOKUP(Acompanhamento4[[#This Row],[ID]],Plano[],15,FALSE))</f>
        <v/>
      </c>
      <c r="R323" s="323" t="str">
        <f>IF(Acompanhamento4[[#This Row],[ID]]="","",VLOOKUP(Acompanhamento4[[#This Row],[ID]],Plano[],16,FALSE))</f>
        <v/>
      </c>
      <c r="S323" s="323" t="str">
        <f>IF(Acompanhamento4[[#This Row],[ID]]="","",VLOOKUP(Acompanhamento4[[#This Row],[ID]],Plano[],17,FALSE))</f>
        <v/>
      </c>
      <c r="T323" s="324" t="str">
        <f>IF(Acompanhamento4[[#This Row],[ID]]="","",VLOOKUP(Acompanhamento4[[#This Row],[ID]],Plano[],18,FALSE))</f>
        <v/>
      </c>
      <c r="U323" s="176"/>
      <c r="V323" s="149"/>
      <c r="W323" s="314"/>
      <c r="X32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envio]])-TODAY(),Q323-TODAY()),
"finalizada"))</f>
        <v/>
      </c>
      <c r="Y32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envio]])-TODAY(),S323-TODAY()),
"finalizada"))</f>
        <v/>
      </c>
      <c r="Z323" s="289" t="str">
        <f ca="1">IF(Acompanhamento4[[#This Row],[ID]]="","",IF(OR(Acompanhamento4[[#This Row],[Situação]]="prevista",Acompanhamento4[[#This Row],[Situação]]="em andamento"),
IF(Acompanhamento4[[#This Row],[Nova data limite para contratação]]&lt;&gt;"",VALUE(Acompanhamento4[[#This Row],[Nova data limite para contratação]])-TODAY(),T323-TODAY()),
"finalizada"))</f>
        <v/>
      </c>
      <c r="AA32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3" s="286" t="str" cm="1">
        <f t="array" aca="1" ref="AB32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3" s="148"/>
    </row>
    <row r="324" spans="1:29" s="151" customFormat="1" ht="15" hidden="1">
      <c r="A324" s="150">
        <v>318</v>
      </c>
      <c r="B324" s="147" t="str">
        <f>IF('PCA Licitação, Dispensa e Inex.'!B323="","",'PCA Licitação, Dispensa e Inex.'!B323)</f>
        <v/>
      </c>
      <c r="C324" s="148" t="str">
        <f>IF(Acompanhamento4[[#This Row],[ID]]="","",VLOOKUP(Acompanhamento4[[#This Row],[ID]],Plano[],2,FALSE))</f>
        <v/>
      </c>
      <c r="D324" s="148" t="str">
        <f>IF(Acompanhamento4[[#This Row],[ID]]="","",VLOOKUP(Acompanhamento4[[#This Row],[ID]],Plano[],3,FALSE))</f>
        <v/>
      </c>
      <c r="E324" s="148" t="str">
        <f>IF(Acompanhamento4[[#This Row],[ID]]="","",VLOOKUP(Acompanhamento4[[#This Row],[ID]],Plano[],7,FALSE))</f>
        <v/>
      </c>
      <c r="F324" s="229"/>
      <c r="G324" s="226"/>
      <c r="H324" s="371"/>
      <c r="I324" s="174"/>
      <c r="J324" s="175"/>
      <c r="K324" s="175"/>
      <c r="L324" s="318"/>
      <c r="M324" s="319"/>
      <c r="N324" s="320"/>
      <c r="O324" s="325"/>
      <c r="P324" s="323" t="str">
        <f>IF(Acompanhamento4[[#This Row],[ID]]="","",VLOOKUP(Acompanhamento4[[#This Row],[ID]],Plano[],14,FALSE))</f>
        <v/>
      </c>
      <c r="Q324" s="323" t="str">
        <f>IF(Acompanhamento4[[#This Row],[ID]]="","",VLOOKUP(Acompanhamento4[[#This Row],[ID]],Plano[],15,FALSE))</f>
        <v/>
      </c>
      <c r="R324" s="323" t="str">
        <f>IF(Acompanhamento4[[#This Row],[ID]]="","",VLOOKUP(Acompanhamento4[[#This Row],[ID]],Plano[],16,FALSE))</f>
        <v/>
      </c>
      <c r="S324" s="323" t="str">
        <f>IF(Acompanhamento4[[#This Row],[ID]]="","",VLOOKUP(Acompanhamento4[[#This Row],[ID]],Plano[],17,FALSE))</f>
        <v/>
      </c>
      <c r="T324" s="324" t="str">
        <f>IF(Acompanhamento4[[#This Row],[ID]]="","",VLOOKUP(Acompanhamento4[[#This Row],[ID]],Plano[],18,FALSE))</f>
        <v/>
      </c>
      <c r="U324" s="176"/>
      <c r="V324" s="149"/>
      <c r="W324" s="314"/>
      <c r="X32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envio]])-TODAY(),Q324-TODAY()),
"finalizada"))</f>
        <v/>
      </c>
      <c r="Y32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envio]])-TODAY(),S324-TODAY()),
"finalizada"))</f>
        <v/>
      </c>
      <c r="Z324" s="289" t="str">
        <f ca="1">IF(Acompanhamento4[[#This Row],[ID]]="","",IF(OR(Acompanhamento4[[#This Row],[Situação]]="prevista",Acompanhamento4[[#This Row],[Situação]]="em andamento"),
IF(Acompanhamento4[[#This Row],[Nova data limite para contratação]]&lt;&gt;"",VALUE(Acompanhamento4[[#This Row],[Nova data limite para contratação]])-TODAY(),T324-TODAY()),
"finalizada"))</f>
        <v/>
      </c>
      <c r="AA32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4" s="286" t="str" cm="1">
        <f t="array" aca="1" ref="AB32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4" s="148"/>
    </row>
    <row r="325" spans="1:29" s="151" customFormat="1" ht="15" hidden="1">
      <c r="A325" s="146">
        <v>319</v>
      </c>
      <c r="B325" s="147" t="str">
        <f>IF('PCA Licitação, Dispensa e Inex.'!B324="","",'PCA Licitação, Dispensa e Inex.'!B324)</f>
        <v/>
      </c>
      <c r="C325" s="148" t="str">
        <f>IF(Acompanhamento4[[#This Row],[ID]]="","",VLOOKUP(Acompanhamento4[[#This Row],[ID]],Plano[],2,FALSE))</f>
        <v/>
      </c>
      <c r="D325" s="148" t="str">
        <f>IF(Acompanhamento4[[#This Row],[ID]]="","",VLOOKUP(Acompanhamento4[[#This Row],[ID]],Plano[],3,FALSE))</f>
        <v/>
      </c>
      <c r="E325" s="148" t="str">
        <f>IF(Acompanhamento4[[#This Row],[ID]]="","",VLOOKUP(Acompanhamento4[[#This Row],[ID]],Plano[],7,FALSE))</f>
        <v/>
      </c>
      <c r="F325" s="229"/>
      <c r="G325" s="226"/>
      <c r="H325" s="371"/>
      <c r="I325" s="174"/>
      <c r="J325" s="175"/>
      <c r="K325" s="175"/>
      <c r="L325" s="318"/>
      <c r="M325" s="319"/>
      <c r="N325" s="320"/>
      <c r="O325" s="325"/>
      <c r="P325" s="323" t="str">
        <f>IF(Acompanhamento4[[#This Row],[ID]]="","",VLOOKUP(Acompanhamento4[[#This Row],[ID]],Plano[],14,FALSE))</f>
        <v/>
      </c>
      <c r="Q325" s="323" t="str">
        <f>IF(Acompanhamento4[[#This Row],[ID]]="","",VLOOKUP(Acompanhamento4[[#This Row],[ID]],Plano[],15,FALSE))</f>
        <v/>
      </c>
      <c r="R325" s="323" t="str">
        <f>IF(Acompanhamento4[[#This Row],[ID]]="","",VLOOKUP(Acompanhamento4[[#This Row],[ID]],Plano[],16,FALSE))</f>
        <v/>
      </c>
      <c r="S325" s="323" t="str">
        <f>IF(Acompanhamento4[[#This Row],[ID]]="","",VLOOKUP(Acompanhamento4[[#This Row],[ID]],Plano[],17,FALSE))</f>
        <v/>
      </c>
      <c r="T325" s="324" t="str">
        <f>IF(Acompanhamento4[[#This Row],[ID]]="","",VLOOKUP(Acompanhamento4[[#This Row],[ID]],Plano[],18,FALSE))</f>
        <v/>
      </c>
      <c r="U325" s="176"/>
      <c r="V325" s="149"/>
      <c r="W325" s="314"/>
      <c r="X32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envio]])-TODAY(),Q325-TODAY()),
"finalizada"))</f>
        <v/>
      </c>
      <c r="Y32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envio]])-TODAY(),S325-TODAY()),
"finalizada"))</f>
        <v/>
      </c>
      <c r="Z325" s="289" t="str">
        <f ca="1">IF(Acompanhamento4[[#This Row],[ID]]="","",IF(OR(Acompanhamento4[[#This Row],[Situação]]="prevista",Acompanhamento4[[#This Row],[Situação]]="em andamento"),
IF(Acompanhamento4[[#This Row],[Nova data limite para contratação]]&lt;&gt;"",VALUE(Acompanhamento4[[#This Row],[Nova data limite para contratação]])-TODAY(),T325-TODAY()),
"finalizada"))</f>
        <v/>
      </c>
      <c r="AA32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5" s="286" t="str" cm="1">
        <f t="array" aca="1" ref="AB32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5" s="148"/>
    </row>
    <row r="326" spans="1:29" s="151" customFormat="1" ht="15" hidden="1">
      <c r="A326" s="150">
        <v>320</v>
      </c>
      <c r="B326" s="147" t="str">
        <f>IF('PCA Licitação, Dispensa e Inex.'!B325="","",'PCA Licitação, Dispensa e Inex.'!B325)</f>
        <v/>
      </c>
      <c r="C326" s="148" t="str">
        <f>IF(Acompanhamento4[[#This Row],[ID]]="","",VLOOKUP(Acompanhamento4[[#This Row],[ID]],Plano[],2,FALSE))</f>
        <v/>
      </c>
      <c r="D326" s="148" t="str">
        <f>IF(Acompanhamento4[[#This Row],[ID]]="","",VLOOKUP(Acompanhamento4[[#This Row],[ID]],Plano[],3,FALSE))</f>
        <v/>
      </c>
      <c r="E326" s="148" t="str">
        <f>IF(Acompanhamento4[[#This Row],[ID]]="","",VLOOKUP(Acompanhamento4[[#This Row],[ID]],Plano[],7,FALSE))</f>
        <v/>
      </c>
      <c r="F326" s="229"/>
      <c r="G326" s="226"/>
      <c r="H326" s="371"/>
      <c r="I326" s="174"/>
      <c r="J326" s="175"/>
      <c r="K326" s="175"/>
      <c r="L326" s="318"/>
      <c r="M326" s="319"/>
      <c r="N326" s="320"/>
      <c r="O326" s="325"/>
      <c r="P326" s="323" t="str">
        <f>IF(Acompanhamento4[[#This Row],[ID]]="","",VLOOKUP(Acompanhamento4[[#This Row],[ID]],Plano[],14,FALSE))</f>
        <v/>
      </c>
      <c r="Q326" s="323" t="str">
        <f>IF(Acompanhamento4[[#This Row],[ID]]="","",VLOOKUP(Acompanhamento4[[#This Row],[ID]],Plano[],15,FALSE))</f>
        <v/>
      </c>
      <c r="R326" s="323" t="str">
        <f>IF(Acompanhamento4[[#This Row],[ID]]="","",VLOOKUP(Acompanhamento4[[#This Row],[ID]],Plano[],16,FALSE))</f>
        <v/>
      </c>
      <c r="S326" s="323" t="str">
        <f>IF(Acompanhamento4[[#This Row],[ID]]="","",VLOOKUP(Acompanhamento4[[#This Row],[ID]],Plano[],17,FALSE))</f>
        <v/>
      </c>
      <c r="T326" s="324" t="str">
        <f>IF(Acompanhamento4[[#This Row],[ID]]="","",VLOOKUP(Acompanhamento4[[#This Row],[ID]],Plano[],18,FALSE))</f>
        <v/>
      </c>
      <c r="U326" s="176"/>
      <c r="V326" s="149"/>
      <c r="W326" s="314"/>
      <c r="X32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envio]])-TODAY(),Q326-TODAY()),
"finalizada"))</f>
        <v/>
      </c>
      <c r="Y32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envio]])-TODAY(),S326-TODAY()),
"finalizada"))</f>
        <v/>
      </c>
      <c r="Z326" s="289" t="str">
        <f ca="1">IF(Acompanhamento4[[#This Row],[ID]]="","",IF(OR(Acompanhamento4[[#This Row],[Situação]]="prevista",Acompanhamento4[[#This Row],[Situação]]="em andamento"),
IF(Acompanhamento4[[#This Row],[Nova data limite para contratação]]&lt;&gt;"",VALUE(Acompanhamento4[[#This Row],[Nova data limite para contratação]])-TODAY(),T326-TODAY()),
"finalizada"))</f>
        <v/>
      </c>
      <c r="AA32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6" s="286" t="str" cm="1">
        <f t="array" aca="1" ref="AB32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6" s="148"/>
    </row>
    <row r="327" spans="1:29" s="151" customFormat="1" ht="15" hidden="1">
      <c r="A327" s="146">
        <v>321</v>
      </c>
      <c r="B327" s="147" t="str">
        <f>IF('PCA Licitação, Dispensa e Inex.'!B326="","",'PCA Licitação, Dispensa e Inex.'!B326)</f>
        <v/>
      </c>
      <c r="C327" s="148" t="str">
        <f>IF(Acompanhamento4[[#This Row],[ID]]="","",VLOOKUP(Acompanhamento4[[#This Row],[ID]],Plano[],2,FALSE))</f>
        <v/>
      </c>
      <c r="D327" s="148" t="str">
        <f>IF(Acompanhamento4[[#This Row],[ID]]="","",VLOOKUP(Acompanhamento4[[#This Row],[ID]],Plano[],3,FALSE))</f>
        <v/>
      </c>
      <c r="E327" s="148" t="str">
        <f>IF(Acompanhamento4[[#This Row],[ID]]="","",VLOOKUP(Acompanhamento4[[#This Row],[ID]],Plano[],7,FALSE))</f>
        <v/>
      </c>
      <c r="F327" s="229"/>
      <c r="G327" s="226"/>
      <c r="H327" s="371"/>
      <c r="I327" s="174"/>
      <c r="J327" s="175"/>
      <c r="K327" s="175"/>
      <c r="L327" s="318"/>
      <c r="M327" s="319"/>
      <c r="N327" s="320"/>
      <c r="O327" s="325"/>
      <c r="P327" s="323" t="str">
        <f>IF(Acompanhamento4[[#This Row],[ID]]="","",VLOOKUP(Acompanhamento4[[#This Row],[ID]],Plano[],14,FALSE))</f>
        <v/>
      </c>
      <c r="Q327" s="323" t="str">
        <f>IF(Acompanhamento4[[#This Row],[ID]]="","",VLOOKUP(Acompanhamento4[[#This Row],[ID]],Plano[],15,FALSE))</f>
        <v/>
      </c>
      <c r="R327" s="323" t="str">
        <f>IF(Acompanhamento4[[#This Row],[ID]]="","",VLOOKUP(Acompanhamento4[[#This Row],[ID]],Plano[],16,FALSE))</f>
        <v/>
      </c>
      <c r="S327" s="323" t="str">
        <f>IF(Acompanhamento4[[#This Row],[ID]]="","",VLOOKUP(Acompanhamento4[[#This Row],[ID]],Plano[],17,FALSE))</f>
        <v/>
      </c>
      <c r="T327" s="324" t="str">
        <f>IF(Acompanhamento4[[#This Row],[ID]]="","",VLOOKUP(Acompanhamento4[[#This Row],[ID]],Plano[],18,FALSE))</f>
        <v/>
      </c>
      <c r="U327" s="176"/>
      <c r="V327" s="149"/>
      <c r="W327" s="314"/>
      <c r="X32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envio]])-TODAY(),Q327-TODAY()),
"finalizada"))</f>
        <v/>
      </c>
      <c r="Y32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envio]])-TODAY(),S327-TODAY()),
"finalizada"))</f>
        <v/>
      </c>
      <c r="Z327" s="289" t="str">
        <f ca="1">IF(Acompanhamento4[[#This Row],[ID]]="","",IF(OR(Acompanhamento4[[#This Row],[Situação]]="prevista",Acompanhamento4[[#This Row],[Situação]]="em andamento"),
IF(Acompanhamento4[[#This Row],[Nova data limite para contratação]]&lt;&gt;"",VALUE(Acompanhamento4[[#This Row],[Nova data limite para contratação]])-TODAY(),T327-TODAY()),
"finalizada"))</f>
        <v/>
      </c>
      <c r="AA32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7" s="286" t="str" cm="1">
        <f t="array" aca="1" ref="AB32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7" s="148"/>
    </row>
    <row r="328" spans="1:29" s="151" customFormat="1" ht="15" hidden="1">
      <c r="A328" s="150">
        <v>322</v>
      </c>
      <c r="B328" s="147" t="str">
        <f>IF('PCA Licitação, Dispensa e Inex.'!B327="","",'PCA Licitação, Dispensa e Inex.'!B327)</f>
        <v/>
      </c>
      <c r="C328" s="148" t="str">
        <f>IF(Acompanhamento4[[#This Row],[ID]]="","",VLOOKUP(Acompanhamento4[[#This Row],[ID]],Plano[],2,FALSE))</f>
        <v/>
      </c>
      <c r="D328" s="148" t="str">
        <f>IF(Acompanhamento4[[#This Row],[ID]]="","",VLOOKUP(Acompanhamento4[[#This Row],[ID]],Plano[],3,FALSE))</f>
        <v/>
      </c>
      <c r="E328" s="148" t="str">
        <f>IF(Acompanhamento4[[#This Row],[ID]]="","",VLOOKUP(Acompanhamento4[[#This Row],[ID]],Plano[],7,FALSE))</f>
        <v/>
      </c>
      <c r="F328" s="229"/>
      <c r="G328" s="226"/>
      <c r="H328" s="371"/>
      <c r="I328" s="174"/>
      <c r="J328" s="175"/>
      <c r="K328" s="175"/>
      <c r="L328" s="318"/>
      <c r="M328" s="319"/>
      <c r="N328" s="320"/>
      <c r="O328" s="325"/>
      <c r="P328" s="323" t="str">
        <f>IF(Acompanhamento4[[#This Row],[ID]]="","",VLOOKUP(Acompanhamento4[[#This Row],[ID]],Plano[],14,FALSE))</f>
        <v/>
      </c>
      <c r="Q328" s="323" t="str">
        <f>IF(Acompanhamento4[[#This Row],[ID]]="","",VLOOKUP(Acompanhamento4[[#This Row],[ID]],Plano[],15,FALSE))</f>
        <v/>
      </c>
      <c r="R328" s="323" t="str">
        <f>IF(Acompanhamento4[[#This Row],[ID]]="","",VLOOKUP(Acompanhamento4[[#This Row],[ID]],Plano[],16,FALSE))</f>
        <v/>
      </c>
      <c r="S328" s="323" t="str">
        <f>IF(Acompanhamento4[[#This Row],[ID]]="","",VLOOKUP(Acompanhamento4[[#This Row],[ID]],Plano[],17,FALSE))</f>
        <v/>
      </c>
      <c r="T328" s="324" t="str">
        <f>IF(Acompanhamento4[[#This Row],[ID]]="","",VLOOKUP(Acompanhamento4[[#This Row],[ID]],Plano[],18,FALSE))</f>
        <v/>
      </c>
      <c r="U328" s="176"/>
      <c r="V328" s="149"/>
      <c r="W328" s="314"/>
      <c r="X32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envio]])-TODAY(),Q328-TODAY()),
"finalizada"))</f>
        <v/>
      </c>
      <c r="Y32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envio]])-TODAY(),S328-TODAY()),
"finalizada"))</f>
        <v/>
      </c>
      <c r="Z328" s="289" t="str">
        <f ca="1">IF(Acompanhamento4[[#This Row],[ID]]="","",IF(OR(Acompanhamento4[[#This Row],[Situação]]="prevista",Acompanhamento4[[#This Row],[Situação]]="em andamento"),
IF(Acompanhamento4[[#This Row],[Nova data limite para contratação]]&lt;&gt;"",VALUE(Acompanhamento4[[#This Row],[Nova data limite para contratação]])-TODAY(),T328-TODAY()),
"finalizada"))</f>
        <v/>
      </c>
      <c r="AA32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8" s="286" t="str" cm="1">
        <f t="array" aca="1" ref="AB32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8" s="148"/>
    </row>
    <row r="329" spans="1:29" s="151" customFormat="1" ht="15" hidden="1">
      <c r="A329" s="146">
        <v>323</v>
      </c>
      <c r="B329" s="147" t="str">
        <f>IF('PCA Licitação, Dispensa e Inex.'!B328="","",'PCA Licitação, Dispensa e Inex.'!B328)</f>
        <v/>
      </c>
      <c r="C329" s="148" t="str">
        <f>IF(Acompanhamento4[[#This Row],[ID]]="","",VLOOKUP(Acompanhamento4[[#This Row],[ID]],Plano[],2,FALSE))</f>
        <v/>
      </c>
      <c r="D329" s="148" t="str">
        <f>IF(Acompanhamento4[[#This Row],[ID]]="","",VLOOKUP(Acompanhamento4[[#This Row],[ID]],Plano[],3,FALSE))</f>
        <v/>
      </c>
      <c r="E329" s="148" t="str">
        <f>IF(Acompanhamento4[[#This Row],[ID]]="","",VLOOKUP(Acompanhamento4[[#This Row],[ID]],Plano[],7,FALSE))</f>
        <v/>
      </c>
      <c r="F329" s="229"/>
      <c r="G329" s="226"/>
      <c r="H329" s="371"/>
      <c r="I329" s="174"/>
      <c r="J329" s="175"/>
      <c r="K329" s="175"/>
      <c r="L329" s="318"/>
      <c r="M329" s="319"/>
      <c r="N329" s="320"/>
      <c r="O329" s="325"/>
      <c r="P329" s="323" t="str">
        <f>IF(Acompanhamento4[[#This Row],[ID]]="","",VLOOKUP(Acompanhamento4[[#This Row],[ID]],Plano[],14,FALSE))</f>
        <v/>
      </c>
      <c r="Q329" s="323" t="str">
        <f>IF(Acompanhamento4[[#This Row],[ID]]="","",VLOOKUP(Acompanhamento4[[#This Row],[ID]],Plano[],15,FALSE))</f>
        <v/>
      </c>
      <c r="R329" s="323" t="str">
        <f>IF(Acompanhamento4[[#This Row],[ID]]="","",VLOOKUP(Acompanhamento4[[#This Row],[ID]],Plano[],16,FALSE))</f>
        <v/>
      </c>
      <c r="S329" s="323" t="str">
        <f>IF(Acompanhamento4[[#This Row],[ID]]="","",VLOOKUP(Acompanhamento4[[#This Row],[ID]],Plano[],17,FALSE))</f>
        <v/>
      </c>
      <c r="T329" s="324" t="str">
        <f>IF(Acompanhamento4[[#This Row],[ID]]="","",VLOOKUP(Acompanhamento4[[#This Row],[ID]],Plano[],18,FALSE))</f>
        <v/>
      </c>
      <c r="U329" s="176"/>
      <c r="V329" s="149"/>
      <c r="W329" s="314"/>
      <c r="X32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envio]])-TODAY(),Q329-TODAY()),
"finalizada"))</f>
        <v/>
      </c>
      <c r="Y32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envio]])-TODAY(),S329-TODAY()),
"finalizada"))</f>
        <v/>
      </c>
      <c r="Z329" s="289" t="str">
        <f ca="1">IF(Acompanhamento4[[#This Row],[ID]]="","",IF(OR(Acompanhamento4[[#This Row],[Situação]]="prevista",Acompanhamento4[[#This Row],[Situação]]="em andamento"),
IF(Acompanhamento4[[#This Row],[Nova data limite para contratação]]&lt;&gt;"",VALUE(Acompanhamento4[[#This Row],[Nova data limite para contratação]])-TODAY(),T329-TODAY()),
"finalizada"))</f>
        <v/>
      </c>
      <c r="AA32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29" s="286" t="str" cm="1">
        <f t="array" aca="1" ref="AB32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29" s="148"/>
    </row>
    <row r="330" spans="1:29" s="151" customFormat="1" ht="15" hidden="1">
      <c r="A330" s="150">
        <v>324</v>
      </c>
      <c r="B330" s="147" t="str">
        <f>IF('PCA Licitação, Dispensa e Inex.'!B329="","",'PCA Licitação, Dispensa e Inex.'!B329)</f>
        <v/>
      </c>
      <c r="C330" s="148" t="str">
        <f>IF(Acompanhamento4[[#This Row],[ID]]="","",VLOOKUP(Acompanhamento4[[#This Row],[ID]],Plano[],2,FALSE))</f>
        <v/>
      </c>
      <c r="D330" s="148" t="str">
        <f>IF(Acompanhamento4[[#This Row],[ID]]="","",VLOOKUP(Acompanhamento4[[#This Row],[ID]],Plano[],3,FALSE))</f>
        <v/>
      </c>
      <c r="E330" s="148" t="str">
        <f>IF(Acompanhamento4[[#This Row],[ID]]="","",VLOOKUP(Acompanhamento4[[#This Row],[ID]],Plano[],7,FALSE))</f>
        <v/>
      </c>
      <c r="F330" s="229"/>
      <c r="G330" s="226"/>
      <c r="H330" s="371"/>
      <c r="I330" s="174"/>
      <c r="J330" s="175"/>
      <c r="K330" s="175"/>
      <c r="L330" s="318"/>
      <c r="M330" s="319"/>
      <c r="N330" s="320"/>
      <c r="O330" s="325"/>
      <c r="P330" s="323" t="str">
        <f>IF(Acompanhamento4[[#This Row],[ID]]="","",VLOOKUP(Acompanhamento4[[#This Row],[ID]],Plano[],14,FALSE))</f>
        <v/>
      </c>
      <c r="Q330" s="323" t="str">
        <f>IF(Acompanhamento4[[#This Row],[ID]]="","",VLOOKUP(Acompanhamento4[[#This Row],[ID]],Plano[],15,FALSE))</f>
        <v/>
      </c>
      <c r="R330" s="323" t="str">
        <f>IF(Acompanhamento4[[#This Row],[ID]]="","",VLOOKUP(Acompanhamento4[[#This Row],[ID]],Plano[],16,FALSE))</f>
        <v/>
      </c>
      <c r="S330" s="323" t="str">
        <f>IF(Acompanhamento4[[#This Row],[ID]]="","",VLOOKUP(Acompanhamento4[[#This Row],[ID]],Plano[],17,FALSE))</f>
        <v/>
      </c>
      <c r="T330" s="324" t="str">
        <f>IF(Acompanhamento4[[#This Row],[ID]]="","",VLOOKUP(Acompanhamento4[[#This Row],[ID]],Plano[],18,FALSE))</f>
        <v/>
      </c>
      <c r="U330" s="176"/>
      <c r="V330" s="149"/>
      <c r="W330" s="314"/>
      <c r="X33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envio]])-TODAY(),Q330-TODAY()),
"finalizada"))</f>
        <v/>
      </c>
      <c r="Y33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envio]])-TODAY(),S330-TODAY()),
"finalizada"))</f>
        <v/>
      </c>
      <c r="Z330" s="289" t="str">
        <f ca="1">IF(Acompanhamento4[[#This Row],[ID]]="","",IF(OR(Acompanhamento4[[#This Row],[Situação]]="prevista",Acompanhamento4[[#This Row],[Situação]]="em andamento"),
IF(Acompanhamento4[[#This Row],[Nova data limite para contratação]]&lt;&gt;"",VALUE(Acompanhamento4[[#This Row],[Nova data limite para contratação]])-TODAY(),T330-TODAY()),
"finalizada"))</f>
        <v/>
      </c>
      <c r="AA33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0" s="286" t="str" cm="1">
        <f t="array" aca="1" ref="AB33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0" s="148"/>
    </row>
    <row r="331" spans="1:29" s="151" customFormat="1" ht="15" hidden="1">
      <c r="A331" s="146">
        <v>325</v>
      </c>
      <c r="B331" s="147" t="str">
        <f>IF('PCA Licitação, Dispensa e Inex.'!B330="","",'PCA Licitação, Dispensa e Inex.'!B330)</f>
        <v/>
      </c>
      <c r="C331" s="148" t="str">
        <f>IF(Acompanhamento4[[#This Row],[ID]]="","",VLOOKUP(Acompanhamento4[[#This Row],[ID]],Plano[],2,FALSE))</f>
        <v/>
      </c>
      <c r="D331" s="148" t="str">
        <f>IF(Acompanhamento4[[#This Row],[ID]]="","",VLOOKUP(Acompanhamento4[[#This Row],[ID]],Plano[],3,FALSE))</f>
        <v/>
      </c>
      <c r="E331" s="148" t="str">
        <f>IF(Acompanhamento4[[#This Row],[ID]]="","",VLOOKUP(Acompanhamento4[[#This Row],[ID]],Plano[],7,FALSE))</f>
        <v/>
      </c>
      <c r="F331" s="229"/>
      <c r="G331" s="226"/>
      <c r="H331" s="371"/>
      <c r="I331" s="174"/>
      <c r="J331" s="175"/>
      <c r="K331" s="175"/>
      <c r="L331" s="318"/>
      <c r="M331" s="319"/>
      <c r="N331" s="320"/>
      <c r="O331" s="325"/>
      <c r="P331" s="323" t="str">
        <f>IF(Acompanhamento4[[#This Row],[ID]]="","",VLOOKUP(Acompanhamento4[[#This Row],[ID]],Plano[],14,FALSE))</f>
        <v/>
      </c>
      <c r="Q331" s="323" t="str">
        <f>IF(Acompanhamento4[[#This Row],[ID]]="","",VLOOKUP(Acompanhamento4[[#This Row],[ID]],Plano[],15,FALSE))</f>
        <v/>
      </c>
      <c r="R331" s="323" t="str">
        <f>IF(Acompanhamento4[[#This Row],[ID]]="","",VLOOKUP(Acompanhamento4[[#This Row],[ID]],Plano[],16,FALSE))</f>
        <v/>
      </c>
      <c r="S331" s="323" t="str">
        <f>IF(Acompanhamento4[[#This Row],[ID]]="","",VLOOKUP(Acompanhamento4[[#This Row],[ID]],Plano[],17,FALSE))</f>
        <v/>
      </c>
      <c r="T331" s="324" t="str">
        <f>IF(Acompanhamento4[[#This Row],[ID]]="","",VLOOKUP(Acompanhamento4[[#This Row],[ID]],Plano[],18,FALSE))</f>
        <v/>
      </c>
      <c r="U331" s="176"/>
      <c r="V331" s="149"/>
      <c r="W331" s="314"/>
      <c r="X33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envio]])-TODAY(),Q331-TODAY()),
"finalizada"))</f>
        <v/>
      </c>
      <c r="Y33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envio]])-TODAY(),S331-TODAY()),
"finalizada"))</f>
        <v/>
      </c>
      <c r="Z331" s="289" t="str">
        <f ca="1">IF(Acompanhamento4[[#This Row],[ID]]="","",IF(OR(Acompanhamento4[[#This Row],[Situação]]="prevista",Acompanhamento4[[#This Row],[Situação]]="em andamento"),
IF(Acompanhamento4[[#This Row],[Nova data limite para contratação]]&lt;&gt;"",VALUE(Acompanhamento4[[#This Row],[Nova data limite para contratação]])-TODAY(),T331-TODAY()),
"finalizada"))</f>
        <v/>
      </c>
      <c r="AA33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1" s="286" t="str" cm="1">
        <f t="array" aca="1" ref="AB33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1" s="148"/>
    </row>
    <row r="332" spans="1:29" s="151" customFormat="1" ht="15" hidden="1">
      <c r="A332" s="150">
        <v>326</v>
      </c>
      <c r="B332" s="147" t="str">
        <f>IF('PCA Licitação, Dispensa e Inex.'!B331="","",'PCA Licitação, Dispensa e Inex.'!B331)</f>
        <v/>
      </c>
      <c r="C332" s="148" t="str">
        <f>IF(Acompanhamento4[[#This Row],[ID]]="","",VLOOKUP(Acompanhamento4[[#This Row],[ID]],Plano[],2,FALSE))</f>
        <v/>
      </c>
      <c r="D332" s="148" t="str">
        <f>IF(Acompanhamento4[[#This Row],[ID]]="","",VLOOKUP(Acompanhamento4[[#This Row],[ID]],Plano[],3,FALSE))</f>
        <v/>
      </c>
      <c r="E332" s="148" t="str">
        <f>IF(Acompanhamento4[[#This Row],[ID]]="","",VLOOKUP(Acompanhamento4[[#This Row],[ID]],Plano[],7,FALSE))</f>
        <v/>
      </c>
      <c r="F332" s="229"/>
      <c r="G332" s="226"/>
      <c r="H332" s="371"/>
      <c r="I332" s="174"/>
      <c r="J332" s="175"/>
      <c r="K332" s="175"/>
      <c r="L332" s="318"/>
      <c r="M332" s="319"/>
      <c r="N332" s="320"/>
      <c r="O332" s="325"/>
      <c r="P332" s="323" t="str">
        <f>IF(Acompanhamento4[[#This Row],[ID]]="","",VLOOKUP(Acompanhamento4[[#This Row],[ID]],Plano[],14,FALSE))</f>
        <v/>
      </c>
      <c r="Q332" s="323" t="str">
        <f>IF(Acompanhamento4[[#This Row],[ID]]="","",VLOOKUP(Acompanhamento4[[#This Row],[ID]],Plano[],15,FALSE))</f>
        <v/>
      </c>
      <c r="R332" s="323" t="str">
        <f>IF(Acompanhamento4[[#This Row],[ID]]="","",VLOOKUP(Acompanhamento4[[#This Row],[ID]],Plano[],16,FALSE))</f>
        <v/>
      </c>
      <c r="S332" s="323" t="str">
        <f>IF(Acompanhamento4[[#This Row],[ID]]="","",VLOOKUP(Acompanhamento4[[#This Row],[ID]],Plano[],17,FALSE))</f>
        <v/>
      </c>
      <c r="T332" s="324" t="str">
        <f>IF(Acompanhamento4[[#This Row],[ID]]="","",VLOOKUP(Acompanhamento4[[#This Row],[ID]],Plano[],18,FALSE))</f>
        <v/>
      </c>
      <c r="U332" s="176"/>
      <c r="V332" s="149"/>
      <c r="W332" s="314"/>
      <c r="X33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envio]])-TODAY(),Q332-TODAY()),
"finalizada"))</f>
        <v/>
      </c>
      <c r="Y33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envio]])-TODAY(),S332-TODAY()),
"finalizada"))</f>
        <v/>
      </c>
      <c r="Z332" s="289" t="str">
        <f ca="1">IF(Acompanhamento4[[#This Row],[ID]]="","",IF(OR(Acompanhamento4[[#This Row],[Situação]]="prevista",Acompanhamento4[[#This Row],[Situação]]="em andamento"),
IF(Acompanhamento4[[#This Row],[Nova data limite para contratação]]&lt;&gt;"",VALUE(Acompanhamento4[[#This Row],[Nova data limite para contratação]])-TODAY(),T332-TODAY()),
"finalizada"))</f>
        <v/>
      </c>
      <c r="AA33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2" s="286" t="str" cm="1">
        <f t="array" aca="1" ref="AB33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2" s="148"/>
    </row>
    <row r="333" spans="1:29" s="151" customFormat="1" ht="15" hidden="1">
      <c r="A333" s="146">
        <v>327</v>
      </c>
      <c r="B333" s="147" t="str">
        <f>IF('PCA Licitação, Dispensa e Inex.'!B332="","",'PCA Licitação, Dispensa e Inex.'!B332)</f>
        <v/>
      </c>
      <c r="C333" s="148" t="str">
        <f>IF(Acompanhamento4[[#This Row],[ID]]="","",VLOOKUP(Acompanhamento4[[#This Row],[ID]],Plano[],2,FALSE))</f>
        <v/>
      </c>
      <c r="D333" s="148" t="str">
        <f>IF(Acompanhamento4[[#This Row],[ID]]="","",VLOOKUP(Acompanhamento4[[#This Row],[ID]],Plano[],3,FALSE))</f>
        <v/>
      </c>
      <c r="E333" s="148" t="str">
        <f>IF(Acompanhamento4[[#This Row],[ID]]="","",VLOOKUP(Acompanhamento4[[#This Row],[ID]],Plano[],7,FALSE))</f>
        <v/>
      </c>
      <c r="F333" s="229"/>
      <c r="G333" s="226"/>
      <c r="H333" s="371"/>
      <c r="I333" s="174"/>
      <c r="J333" s="175"/>
      <c r="K333" s="175"/>
      <c r="L333" s="318"/>
      <c r="M333" s="319"/>
      <c r="N333" s="320"/>
      <c r="O333" s="325"/>
      <c r="P333" s="323" t="str">
        <f>IF(Acompanhamento4[[#This Row],[ID]]="","",VLOOKUP(Acompanhamento4[[#This Row],[ID]],Plano[],14,FALSE))</f>
        <v/>
      </c>
      <c r="Q333" s="323" t="str">
        <f>IF(Acompanhamento4[[#This Row],[ID]]="","",VLOOKUP(Acompanhamento4[[#This Row],[ID]],Plano[],15,FALSE))</f>
        <v/>
      </c>
      <c r="R333" s="323" t="str">
        <f>IF(Acompanhamento4[[#This Row],[ID]]="","",VLOOKUP(Acompanhamento4[[#This Row],[ID]],Plano[],16,FALSE))</f>
        <v/>
      </c>
      <c r="S333" s="323" t="str">
        <f>IF(Acompanhamento4[[#This Row],[ID]]="","",VLOOKUP(Acompanhamento4[[#This Row],[ID]],Plano[],17,FALSE))</f>
        <v/>
      </c>
      <c r="T333" s="324" t="str">
        <f>IF(Acompanhamento4[[#This Row],[ID]]="","",VLOOKUP(Acompanhamento4[[#This Row],[ID]],Plano[],18,FALSE))</f>
        <v/>
      </c>
      <c r="U333" s="176"/>
      <c r="V333" s="149"/>
      <c r="W333" s="314"/>
      <c r="X33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envio]])-TODAY(),Q333-TODAY()),
"finalizada"))</f>
        <v/>
      </c>
      <c r="Y33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envio]])-TODAY(),S333-TODAY()),
"finalizada"))</f>
        <v/>
      </c>
      <c r="Z333" s="289" t="str">
        <f ca="1">IF(Acompanhamento4[[#This Row],[ID]]="","",IF(OR(Acompanhamento4[[#This Row],[Situação]]="prevista",Acompanhamento4[[#This Row],[Situação]]="em andamento"),
IF(Acompanhamento4[[#This Row],[Nova data limite para contratação]]&lt;&gt;"",VALUE(Acompanhamento4[[#This Row],[Nova data limite para contratação]])-TODAY(),T333-TODAY()),
"finalizada"))</f>
        <v/>
      </c>
      <c r="AA33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3" s="286" t="str" cm="1">
        <f t="array" aca="1" ref="AB33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3" s="148"/>
    </row>
    <row r="334" spans="1:29" s="151" customFormat="1" ht="15" hidden="1">
      <c r="A334" s="150">
        <v>328</v>
      </c>
      <c r="B334" s="147" t="str">
        <f>IF('PCA Licitação, Dispensa e Inex.'!B333="","",'PCA Licitação, Dispensa e Inex.'!B333)</f>
        <v/>
      </c>
      <c r="C334" s="148" t="str">
        <f>IF(Acompanhamento4[[#This Row],[ID]]="","",VLOOKUP(Acompanhamento4[[#This Row],[ID]],Plano[],2,FALSE))</f>
        <v/>
      </c>
      <c r="D334" s="148" t="str">
        <f>IF(Acompanhamento4[[#This Row],[ID]]="","",VLOOKUP(Acompanhamento4[[#This Row],[ID]],Plano[],3,FALSE))</f>
        <v/>
      </c>
      <c r="E334" s="148" t="str">
        <f>IF(Acompanhamento4[[#This Row],[ID]]="","",VLOOKUP(Acompanhamento4[[#This Row],[ID]],Plano[],7,FALSE))</f>
        <v/>
      </c>
      <c r="F334" s="229"/>
      <c r="G334" s="226"/>
      <c r="H334" s="371"/>
      <c r="I334" s="174"/>
      <c r="J334" s="175"/>
      <c r="K334" s="175"/>
      <c r="L334" s="318"/>
      <c r="M334" s="319"/>
      <c r="N334" s="320"/>
      <c r="O334" s="325"/>
      <c r="P334" s="323" t="str">
        <f>IF(Acompanhamento4[[#This Row],[ID]]="","",VLOOKUP(Acompanhamento4[[#This Row],[ID]],Plano[],14,FALSE))</f>
        <v/>
      </c>
      <c r="Q334" s="323" t="str">
        <f>IF(Acompanhamento4[[#This Row],[ID]]="","",VLOOKUP(Acompanhamento4[[#This Row],[ID]],Plano[],15,FALSE))</f>
        <v/>
      </c>
      <c r="R334" s="323" t="str">
        <f>IF(Acompanhamento4[[#This Row],[ID]]="","",VLOOKUP(Acompanhamento4[[#This Row],[ID]],Plano[],16,FALSE))</f>
        <v/>
      </c>
      <c r="S334" s="323" t="str">
        <f>IF(Acompanhamento4[[#This Row],[ID]]="","",VLOOKUP(Acompanhamento4[[#This Row],[ID]],Plano[],17,FALSE))</f>
        <v/>
      </c>
      <c r="T334" s="324" t="str">
        <f>IF(Acompanhamento4[[#This Row],[ID]]="","",VLOOKUP(Acompanhamento4[[#This Row],[ID]],Plano[],18,FALSE))</f>
        <v/>
      </c>
      <c r="U334" s="176"/>
      <c r="V334" s="149"/>
      <c r="W334" s="314"/>
      <c r="X33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envio]])-TODAY(),Q334-TODAY()),
"finalizada"))</f>
        <v/>
      </c>
      <c r="Y33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envio]])-TODAY(),S334-TODAY()),
"finalizada"))</f>
        <v/>
      </c>
      <c r="Z334" s="289" t="str">
        <f ca="1">IF(Acompanhamento4[[#This Row],[ID]]="","",IF(OR(Acompanhamento4[[#This Row],[Situação]]="prevista",Acompanhamento4[[#This Row],[Situação]]="em andamento"),
IF(Acompanhamento4[[#This Row],[Nova data limite para contratação]]&lt;&gt;"",VALUE(Acompanhamento4[[#This Row],[Nova data limite para contratação]])-TODAY(),T334-TODAY()),
"finalizada"))</f>
        <v/>
      </c>
      <c r="AA33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4" s="286" t="str" cm="1">
        <f t="array" aca="1" ref="AB33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4" s="148"/>
    </row>
    <row r="335" spans="1:29" s="151" customFormat="1" ht="15" hidden="1">
      <c r="A335" s="146">
        <v>329</v>
      </c>
      <c r="B335" s="147" t="str">
        <f>IF('PCA Licitação, Dispensa e Inex.'!B334="","",'PCA Licitação, Dispensa e Inex.'!B334)</f>
        <v/>
      </c>
      <c r="C335" s="148" t="str">
        <f>IF(Acompanhamento4[[#This Row],[ID]]="","",VLOOKUP(Acompanhamento4[[#This Row],[ID]],Plano[],2,FALSE))</f>
        <v/>
      </c>
      <c r="D335" s="148" t="str">
        <f>IF(Acompanhamento4[[#This Row],[ID]]="","",VLOOKUP(Acompanhamento4[[#This Row],[ID]],Plano[],3,FALSE))</f>
        <v/>
      </c>
      <c r="E335" s="148" t="str">
        <f>IF(Acompanhamento4[[#This Row],[ID]]="","",VLOOKUP(Acompanhamento4[[#This Row],[ID]],Plano[],7,FALSE))</f>
        <v/>
      </c>
      <c r="F335" s="229"/>
      <c r="G335" s="226"/>
      <c r="H335" s="371"/>
      <c r="I335" s="174"/>
      <c r="J335" s="175"/>
      <c r="K335" s="175"/>
      <c r="L335" s="318"/>
      <c r="M335" s="319"/>
      <c r="N335" s="320"/>
      <c r="O335" s="325"/>
      <c r="P335" s="323" t="str">
        <f>IF(Acompanhamento4[[#This Row],[ID]]="","",VLOOKUP(Acompanhamento4[[#This Row],[ID]],Plano[],14,FALSE))</f>
        <v/>
      </c>
      <c r="Q335" s="323" t="str">
        <f>IF(Acompanhamento4[[#This Row],[ID]]="","",VLOOKUP(Acompanhamento4[[#This Row],[ID]],Plano[],15,FALSE))</f>
        <v/>
      </c>
      <c r="R335" s="323" t="str">
        <f>IF(Acompanhamento4[[#This Row],[ID]]="","",VLOOKUP(Acompanhamento4[[#This Row],[ID]],Plano[],16,FALSE))</f>
        <v/>
      </c>
      <c r="S335" s="323" t="str">
        <f>IF(Acompanhamento4[[#This Row],[ID]]="","",VLOOKUP(Acompanhamento4[[#This Row],[ID]],Plano[],17,FALSE))</f>
        <v/>
      </c>
      <c r="T335" s="324" t="str">
        <f>IF(Acompanhamento4[[#This Row],[ID]]="","",VLOOKUP(Acompanhamento4[[#This Row],[ID]],Plano[],18,FALSE))</f>
        <v/>
      </c>
      <c r="U335" s="176"/>
      <c r="V335" s="149"/>
      <c r="W335" s="314"/>
      <c r="X33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envio]])-TODAY(),Q335-TODAY()),
"finalizada"))</f>
        <v/>
      </c>
      <c r="Y33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envio]])-TODAY(),S335-TODAY()),
"finalizada"))</f>
        <v/>
      </c>
      <c r="Z335" s="289" t="str">
        <f ca="1">IF(Acompanhamento4[[#This Row],[ID]]="","",IF(OR(Acompanhamento4[[#This Row],[Situação]]="prevista",Acompanhamento4[[#This Row],[Situação]]="em andamento"),
IF(Acompanhamento4[[#This Row],[Nova data limite para contratação]]&lt;&gt;"",VALUE(Acompanhamento4[[#This Row],[Nova data limite para contratação]])-TODAY(),T335-TODAY()),
"finalizada"))</f>
        <v/>
      </c>
      <c r="AA33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5" s="286" t="str" cm="1">
        <f t="array" aca="1" ref="AB33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5" s="148"/>
    </row>
    <row r="336" spans="1:29" s="151" customFormat="1" ht="15" hidden="1">
      <c r="A336" s="150">
        <v>330</v>
      </c>
      <c r="B336" s="147" t="str">
        <f>IF('PCA Licitação, Dispensa e Inex.'!B335="","",'PCA Licitação, Dispensa e Inex.'!B335)</f>
        <v/>
      </c>
      <c r="C336" s="148" t="str">
        <f>IF(Acompanhamento4[[#This Row],[ID]]="","",VLOOKUP(Acompanhamento4[[#This Row],[ID]],Plano[],2,FALSE))</f>
        <v/>
      </c>
      <c r="D336" s="148" t="str">
        <f>IF(Acompanhamento4[[#This Row],[ID]]="","",VLOOKUP(Acompanhamento4[[#This Row],[ID]],Plano[],3,FALSE))</f>
        <v/>
      </c>
      <c r="E336" s="148" t="str">
        <f>IF(Acompanhamento4[[#This Row],[ID]]="","",VLOOKUP(Acompanhamento4[[#This Row],[ID]],Plano[],7,FALSE))</f>
        <v/>
      </c>
      <c r="F336" s="229"/>
      <c r="G336" s="226"/>
      <c r="H336" s="371"/>
      <c r="I336" s="174"/>
      <c r="J336" s="175"/>
      <c r="K336" s="175"/>
      <c r="L336" s="318"/>
      <c r="M336" s="319"/>
      <c r="N336" s="320"/>
      <c r="O336" s="325"/>
      <c r="P336" s="323" t="str">
        <f>IF(Acompanhamento4[[#This Row],[ID]]="","",VLOOKUP(Acompanhamento4[[#This Row],[ID]],Plano[],14,FALSE))</f>
        <v/>
      </c>
      <c r="Q336" s="323" t="str">
        <f>IF(Acompanhamento4[[#This Row],[ID]]="","",VLOOKUP(Acompanhamento4[[#This Row],[ID]],Plano[],15,FALSE))</f>
        <v/>
      </c>
      <c r="R336" s="323" t="str">
        <f>IF(Acompanhamento4[[#This Row],[ID]]="","",VLOOKUP(Acompanhamento4[[#This Row],[ID]],Plano[],16,FALSE))</f>
        <v/>
      </c>
      <c r="S336" s="323" t="str">
        <f>IF(Acompanhamento4[[#This Row],[ID]]="","",VLOOKUP(Acompanhamento4[[#This Row],[ID]],Plano[],17,FALSE))</f>
        <v/>
      </c>
      <c r="T336" s="324" t="str">
        <f>IF(Acompanhamento4[[#This Row],[ID]]="","",VLOOKUP(Acompanhamento4[[#This Row],[ID]],Plano[],18,FALSE))</f>
        <v/>
      </c>
      <c r="U336" s="176"/>
      <c r="V336" s="149"/>
      <c r="W336" s="314"/>
      <c r="X33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envio]])-TODAY(),Q336-TODAY()),
"finalizada"))</f>
        <v/>
      </c>
      <c r="Y33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envio]])-TODAY(),S336-TODAY()),
"finalizada"))</f>
        <v/>
      </c>
      <c r="Z336" s="289" t="str">
        <f ca="1">IF(Acompanhamento4[[#This Row],[ID]]="","",IF(OR(Acompanhamento4[[#This Row],[Situação]]="prevista",Acompanhamento4[[#This Row],[Situação]]="em andamento"),
IF(Acompanhamento4[[#This Row],[Nova data limite para contratação]]&lt;&gt;"",VALUE(Acompanhamento4[[#This Row],[Nova data limite para contratação]])-TODAY(),T336-TODAY()),
"finalizada"))</f>
        <v/>
      </c>
      <c r="AA33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6" s="286" t="str" cm="1">
        <f t="array" aca="1" ref="AB33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6" s="148"/>
    </row>
    <row r="337" spans="1:29" s="151" customFormat="1" ht="15" hidden="1">
      <c r="A337" s="146">
        <v>331</v>
      </c>
      <c r="B337" s="147" t="str">
        <f>IF('PCA Licitação, Dispensa e Inex.'!B336="","",'PCA Licitação, Dispensa e Inex.'!B336)</f>
        <v/>
      </c>
      <c r="C337" s="148" t="str">
        <f>IF(Acompanhamento4[[#This Row],[ID]]="","",VLOOKUP(Acompanhamento4[[#This Row],[ID]],Plano[],2,FALSE))</f>
        <v/>
      </c>
      <c r="D337" s="148" t="str">
        <f>IF(Acompanhamento4[[#This Row],[ID]]="","",VLOOKUP(Acompanhamento4[[#This Row],[ID]],Plano[],3,FALSE))</f>
        <v/>
      </c>
      <c r="E337" s="148" t="str">
        <f>IF(Acompanhamento4[[#This Row],[ID]]="","",VLOOKUP(Acompanhamento4[[#This Row],[ID]],Plano[],7,FALSE))</f>
        <v/>
      </c>
      <c r="F337" s="229"/>
      <c r="G337" s="226"/>
      <c r="H337" s="371"/>
      <c r="I337" s="174"/>
      <c r="J337" s="175"/>
      <c r="K337" s="175"/>
      <c r="L337" s="318"/>
      <c r="M337" s="319"/>
      <c r="N337" s="320"/>
      <c r="O337" s="325"/>
      <c r="P337" s="323" t="str">
        <f>IF(Acompanhamento4[[#This Row],[ID]]="","",VLOOKUP(Acompanhamento4[[#This Row],[ID]],Plano[],14,FALSE))</f>
        <v/>
      </c>
      <c r="Q337" s="323" t="str">
        <f>IF(Acompanhamento4[[#This Row],[ID]]="","",VLOOKUP(Acompanhamento4[[#This Row],[ID]],Plano[],15,FALSE))</f>
        <v/>
      </c>
      <c r="R337" s="323" t="str">
        <f>IF(Acompanhamento4[[#This Row],[ID]]="","",VLOOKUP(Acompanhamento4[[#This Row],[ID]],Plano[],16,FALSE))</f>
        <v/>
      </c>
      <c r="S337" s="323" t="str">
        <f>IF(Acompanhamento4[[#This Row],[ID]]="","",VLOOKUP(Acompanhamento4[[#This Row],[ID]],Plano[],17,FALSE))</f>
        <v/>
      </c>
      <c r="T337" s="324" t="str">
        <f>IF(Acompanhamento4[[#This Row],[ID]]="","",VLOOKUP(Acompanhamento4[[#This Row],[ID]],Plano[],18,FALSE))</f>
        <v/>
      </c>
      <c r="U337" s="176"/>
      <c r="V337" s="149"/>
      <c r="W337" s="314"/>
      <c r="X33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envio]])-TODAY(),Q337-TODAY()),
"finalizada"))</f>
        <v/>
      </c>
      <c r="Y33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envio]])-TODAY(),S337-TODAY()),
"finalizada"))</f>
        <v/>
      </c>
      <c r="Z337" s="289" t="str">
        <f ca="1">IF(Acompanhamento4[[#This Row],[ID]]="","",IF(OR(Acompanhamento4[[#This Row],[Situação]]="prevista",Acompanhamento4[[#This Row],[Situação]]="em andamento"),
IF(Acompanhamento4[[#This Row],[Nova data limite para contratação]]&lt;&gt;"",VALUE(Acompanhamento4[[#This Row],[Nova data limite para contratação]])-TODAY(),T337-TODAY()),
"finalizada"))</f>
        <v/>
      </c>
      <c r="AA33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7" s="286" t="str" cm="1">
        <f t="array" aca="1" ref="AB33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7" s="148"/>
    </row>
    <row r="338" spans="1:29" s="151" customFormat="1" ht="15" hidden="1">
      <c r="A338" s="150">
        <v>332</v>
      </c>
      <c r="B338" s="147" t="str">
        <f>IF('PCA Licitação, Dispensa e Inex.'!B337="","",'PCA Licitação, Dispensa e Inex.'!B337)</f>
        <v/>
      </c>
      <c r="C338" s="148" t="str">
        <f>IF(Acompanhamento4[[#This Row],[ID]]="","",VLOOKUP(Acompanhamento4[[#This Row],[ID]],Plano[],2,FALSE))</f>
        <v/>
      </c>
      <c r="D338" s="148" t="str">
        <f>IF(Acompanhamento4[[#This Row],[ID]]="","",VLOOKUP(Acompanhamento4[[#This Row],[ID]],Plano[],3,FALSE))</f>
        <v/>
      </c>
      <c r="E338" s="148" t="str">
        <f>IF(Acompanhamento4[[#This Row],[ID]]="","",VLOOKUP(Acompanhamento4[[#This Row],[ID]],Plano[],7,FALSE))</f>
        <v/>
      </c>
      <c r="F338" s="229"/>
      <c r="G338" s="226"/>
      <c r="H338" s="371"/>
      <c r="I338" s="174"/>
      <c r="J338" s="175"/>
      <c r="K338" s="175"/>
      <c r="L338" s="318"/>
      <c r="M338" s="319"/>
      <c r="N338" s="320"/>
      <c r="O338" s="325"/>
      <c r="P338" s="323" t="str">
        <f>IF(Acompanhamento4[[#This Row],[ID]]="","",VLOOKUP(Acompanhamento4[[#This Row],[ID]],Plano[],14,FALSE))</f>
        <v/>
      </c>
      <c r="Q338" s="323" t="str">
        <f>IF(Acompanhamento4[[#This Row],[ID]]="","",VLOOKUP(Acompanhamento4[[#This Row],[ID]],Plano[],15,FALSE))</f>
        <v/>
      </c>
      <c r="R338" s="323" t="str">
        <f>IF(Acompanhamento4[[#This Row],[ID]]="","",VLOOKUP(Acompanhamento4[[#This Row],[ID]],Plano[],16,FALSE))</f>
        <v/>
      </c>
      <c r="S338" s="323" t="str">
        <f>IF(Acompanhamento4[[#This Row],[ID]]="","",VLOOKUP(Acompanhamento4[[#This Row],[ID]],Plano[],17,FALSE))</f>
        <v/>
      </c>
      <c r="T338" s="324" t="str">
        <f>IF(Acompanhamento4[[#This Row],[ID]]="","",VLOOKUP(Acompanhamento4[[#This Row],[ID]],Plano[],18,FALSE))</f>
        <v/>
      </c>
      <c r="U338" s="176"/>
      <c r="V338" s="149"/>
      <c r="W338" s="314"/>
      <c r="X33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envio]])-TODAY(),Q338-TODAY()),
"finalizada"))</f>
        <v/>
      </c>
      <c r="Y33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envio]])-TODAY(),S338-TODAY()),
"finalizada"))</f>
        <v/>
      </c>
      <c r="Z338" s="289" t="str">
        <f ca="1">IF(Acompanhamento4[[#This Row],[ID]]="","",IF(OR(Acompanhamento4[[#This Row],[Situação]]="prevista",Acompanhamento4[[#This Row],[Situação]]="em andamento"),
IF(Acompanhamento4[[#This Row],[Nova data limite para contratação]]&lt;&gt;"",VALUE(Acompanhamento4[[#This Row],[Nova data limite para contratação]])-TODAY(),T338-TODAY()),
"finalizada"))</f>
        <v/>
      </c>
      <c r="AA33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8" s="286" t="str" cm="1">
        <f t="array" aca="1" ref="AB33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8" s="148"/>
    </row>
    <row r="339" spans="1:29" s="151" customFormat="1" ht="15" hidden="1">
      <c r="A339" s="146">
        <v>333</v>
      </c>
      <c r="B339" s="147" t="str">
        <f>IF('PCA Licitação, Dispensa e Inex.'!B338="","",'PCA Licitação, Dispensa e Inex.'!B338)</f>
        <v/>
      </c>
      <c r="C339" s="148" t="str">
        <f>IF(Acompanhamento4[[#This Row],[ID]]="","",VLOOKUP(Acompanhamento4[[#This Row],[ID]],Plano[],2,FALSE))</f>
        <v/>
      </c>
      <c r="D339" s="148" t="str">
        <f>IF(Acompanhamento4[[#This Row],[ID]]="","",VLOOKUP(Acompanhamento4[[#This Row],[ID]],Plano[],3,FALSE))</f>
        <v/>
      </c>
      <c r="E339" s="148" t="str">
        <f>IF(Acompanhamento4[[#This Row],[ID]]="","",VLOOKUP(Acompanhamento4[[#This Row],[ID]],Plano[],7,FALSE))</f>
        <v/>
      </c>
      <c r="F339" s="229"/>
      <c r="G339" s="226"/>
      <c r="H339" s="371"/>
      <c r="I339" s="174"/>
      <c r="J339" s="175"/>
      <c r="K339" s="175"/>
      <c r="L339" s="318"/>
      <c r="M339" s="319"/>
      <c r="N339" s="320"/>
      <c r="O339" s="325"/>
      <c r="P339" s="323" t="str">
        <f>IF(Acompanhamento4[[#This Row],[ID]]="","",VLOOKUP(Acompanhamento4[[#This Row],[ID]],Plano[],14,FALSE))</f>
        <v/>
      </c>
      <c r="Q339" s="323" t="str">
        <f>IF(Acompanhamento4[[#This Row],[ID]]="","",VLOOKUP(Acompanhamento4[[#This Row],[ID]],Plano[],15,FALSE))</f>
        <v/>
      </c>
      <c r="R339" s="323" t="str">
        <f>IF(Acompanhamento4[[#This Row],[ID]]="","",VLOOKUP(Acompanhamento4[[#This Row],[ID]],Plano[],16,FALSE))</f>
        <v/>
      </c>
      <c r="S339" s="323" t="str">
        <f>IF(Acompanhamento4[[#This Row],[ID]]="","",VLOOKUP(Acompanhamento4[[#This Row],[ID]],Plano[],17,FALSE))</f>
        <v/>
      </c>
      <c r="T339" s="324" t="str">
        <f>IF(Acompanhamento4[[#This Row],[ID]]="","",VLOOKUP(Acompanhamento4[[#This Row],[ID]],Plano[],18,FALSE))</f>
        <v/>
      </c>
      <c r="U339" s="176"/>
      <c r="V339" s="149"/>
      <c r="W339" s="314"/>
      <c r="X33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envio]])-TODAY(),Q339-TODAY()),
"finalizada"))</f>
        <v/>
      </c>
      <c r="Y33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envio]])-TODAY(),S339-TODAY()),
"finalizada"))</f>
        <v/>
      </c>
      <c r="Z339" s="289" t="str">
        <f ca="1">IF(Acompanhamento4[[#This Row],[ID]]="","",IF(OR(Acompanhamento4[[#This Row],[Situação]]="prevista",Acompanhamento4[[#This Row],[Situação]]="em andamento"),
IF(Acompanhamento4[[#This Row],[Nova data limite para contratação]]&lt;&gt;"",VALUE(Acompanhamento4[[#This Row],[Nova data limite para contratação]])-TODAY(),T339-TODAY()),
"finalizada"))</f>
        <v/>
      </c>
      <c r="AA33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39" s="286" t="str" cm="1">
        <f t="array" aca="1" ref="AB33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39" s="148"/>
    </row>
    <row r="340" spans="1:29" s="151" customFormat="1" ht="15" hidden="1">
      <c r="A340" s="150">
        <v>334</v>
      </c>
      <c r="B340" s="147" t="str">
        <f>IF('PCA Licitação, Dispensa e Inex.'!B339="","",'PCA Licitação, Dispensa e Inex.'!B339)</f>
        <v/>
      </c>
      <c r="C340" s="148" t="str">
        <f>IF(Acompanhamento4[[#This Row],[ID]]="","",VLOOKUP(Acompanhamento4[[#This Row],[ID]],Plano[],2,FALSE))</f>
        <v/>
      </c>
      <c r="D340" s="148" t="str">
        <f>IF(Acompanhamento4[[#This Row],[ID]]="","",VLOOKUP(Acompanhamento4[[#This Row],[ID]],Plano[],3,FALSE))</f>
        <v/>
      </c>
      <c r="E340" s="148" t="str">
        <f>IF(Acompanhamento4[[#This Row],[ID]]="","",VLOOKUP(Acompanhamento4[[#This Row],[ID]],Plano[],7,FALSE))</f>
        <v/>
      </c>
      <c r="F340" s="229"/>
      <c r="G340" s="226"/>
      <c r="H340" s="371"/>
      <c r="I340" s="174"/>
      <c r="J340" s="175"/>
      <c r="K340" s="175"/>
      <c r="L340" s="318"/>
      <c r="M340" s="319"/>
      <c r="N340" s="320"/>
      <c r="O340" s="325"/>
      <c r="P340" s="323" t="str">
        <f>IF(Acompanhamento4[[#This Row],[ID]]="","",VLOOKUP(Acompanhamento4[[#This Row],[ID]],Plano[],14,FALSE))</f>
        <v/>
      </c>
      <c r="Q340" s="323" t="str">
        <f>IF(Acompanhamento4[[#This Row],[ID]]="","",VLOOKUP(Acompanhamento4[[#This Row],[ID]],Plano[],15,FALSE))</f>
        <v/>
      </c>
      <c r="R340" s="323" t="str">
        <f>IF(Acompanhamento4[[#This Row],[ID]]="","",VLOOKUP(Acompanhamento4[[#This Row],[ID]],Plano[],16,FALSE))</f>
        <v/>
      </c>
      <c r="S340" s="323" t="str">
        <f>IF(Acompanhamento4[[#This Row],[ID]]="","",VLOOKUP(Acompanhamento4[[#This Row],[ID]],Plano[],17,FALSE))</f>
        <v/>
      </c>
      <c r="T340" s="324" t="str">
        <f>IF(Acompanhamento4[[#This Row],[ID]]="","",VLOOKUP(Acompanhamento4[[#This Row],[ID]],Plano[],18,FALSE))</f>
        <v/>
      </c>
      <c r="U340" s="176"/>
      <c r="V340" s="149"/>
      <c r="W340" s="314"/>
      <c r="X34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envio]])-TODAY(),Q340-TODAY()),
"finalizada"))</f>
        <v/>
      </c>
      <c r="Y34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envio]])-TODAY(),S340-TODAY()),
"finalizada"))</f>
        <v/>
      </c>
      <c r="Z340" s="289" t="str">
        <f ca="1">IF(Acompanhamento4[[#This Row],[ID]]="","",IF(OR(Acompanhamento4[[#This Row],[Situação]]="prevista",Acompanhamento4[[#This Row],[Situação]]="em andamento"),
IF(Acompanhamento4[[#This Row],[Nova data limite para contratação]]&lt;&gt;"",VALUE(Acompanhamento4[[#This Row],[Nova data limite para contratação]])-TODAY(),T340-TODAY()),
"finalizada"))</f>
        <v/>
      </c>
      <c r="AA34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0" s="286" t="str" cm="1">
        <f t="array" aca="1" ref="AB34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0" s="148"/>
    </row>
    <row r="341" spans="1:29" s="151" customFormat="1" ht="15" hidden="1">
      <c r="A341" s="146">
        <v>335</v>
      </c>
      <c r="B341" s="147" t="str">
        <f>IF('PCA Licitação, Dispensa e Inex.'!B340="","",'PCA Licitação, Dispensa e Inex.'!B340)</f>
        <v/>
      </c>
      <c r="C341" s="148" t="str">
        <f>IF(Acompanhamento4[[#This Row],[ID]]="","",VLOOKUP(Acompanhamento4[[#This Row],[ID]],Plano[],2,FALSE))</f>
        <v/>
      </c>
      <c r="D341" s="148" t="str">
        <f>IF(Acompanhamento4[[#This Row],[ID]]="","",VLOOKUP(Acompanhamento4[[#This Row],[ID]],Plano[],3,FALSE))</f>
        <v/>
      </c>
      <c r="E341" s="148" t="str">
        <f>IF(Acompanhamento4[[#This Row],[ID]]="","",VLOOKUP(Acompanhamento4[[#This Row],[ID]],Plano[],7,FALSE))</f>
        <v/>
      </c>
      <c r="F341" s="229"/>
      <c r="G341" s="226"/>
      <c r="H341" s="371"/>
      <c r="I341" s="174"/>
      <c r="J341" s="175"/>
      <c r="K341" s="175"/>
      <c r="L341" s="318"/>
      <c r="M341" s="319"/>
      <c r="N341" s="320"/>
      <c r="O341" s="325"/>
      <c r="P341" s="323" t="str">
        <f>IF(Acompanhamento4[[#This Row],[ID]]="","",VLOOKUP(Acompanhamento4[[#This Row],[ID]],Plano[],14,FALSE))</f>
        <v/>
      </c>
      <c r="Q341" s="323" t="str">
        <f>IF(Acompanhamento4[[#This Row],[ID]]="","",VLOOKUP(Acompanhamento4[[#This Row],[ID]],Plano[],15,FALSE))</f>
        <v/>
      </c>
      <c r="R341" s="323" t="str">
        <f>IF(Acompanhamento4[[#This Row],[ID]]="","",VLOOKUP(Acompanhamento4[[#This Row],[ID]],Plano[],16,FALSE))</f>
        <v/>
      </c>
      <c r="S341" s="323" t="str">
        <f>IF(Acompanhamento4[[#This Row],[ID]]="","",VLOOKUP(Acompanhamento4[[#This Row],[ID]],Plano[],17,FALSE))</f>
        <v/>
      </c>
      <c r="T341" s="324" t="str">
        <f>IF(Acompanhamento4[[#This Row],[ID]]="","",VLOOKUP(Acompanhamento4[[#This Row],[ID]],Plano[],18,FALSE))</f>
        <v/>
      </c>
      <c r="U341" s="176"/>
      <c r="V341" s="149"/>
      <c r="W341" s="314"/>
      <c r="X34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envio]])-TODAY(),Q341-TODAY()),
"finalizada"))</f>
        <v/>
      </c>
      <c r="Y34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envio]])-TODAY(),S341-TODAY()),
"finalizada"))</f>
        <v/>
      </c>
      <c r="Z341" s="289" t="str">
        <f ca="1">IF(Acompanhamento4[[#This Row],[ID]]="","",IF(OR(Acompanhamento4[[#This Row],[Situação]]="prevista",Acompanhamento4[[#This Row],[Situação]]="em andamento"),
IF(Acompanhamento4[[#This Row],[Nova data limite para contratação]]&lt;&gt;"",VALUE(Acompanhamento4[[#This Row],[Nova data limite para contratação]])-TODAY(),T341-TODAY()),
"finalizada"))</f>
        <v/>
      </c>
      <c r="AA34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1" s="286" t="str" cm="1">
        <f t="array" aca="1" ref="AB34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1" s="148"/>
    </row>
    <row r="342" spans="1:29" s="151" customFormat="1" ht="15" hidden="1">
      <c r="A342" s="150">
        <v>336</v>
      </c>
      <c r="B342" s="147" t="str">
        <f>IF('PCA Licitação, Dispensa e Inex.'!B341="","",'PCA Licitação, Dispensa e Inex.'!B341)</f>
        <v/>
      </c>
      <c r="C342" s="148" t="str">
        <f>IF(Acompanhamento4[[#This Row],[ID]]="","",VLOOKUP(Acompanhamento4[[#This Row],[ID]],Plano[],2,FALSE))</f>
        <v/>
      </c>
      <c r="D342" s="148" t="str">
        <f>IF(Acompanhamento4[[#This Row],[ID]]="","",VLOOKUP(Acompanhamento4[[#This Row],[ID]],Plano[],3,FALSE))</f>
        <v/>
      </c>
      <c r="E342" s="148" t="str">
        <f>IF(Acompanhamento4[[#This Row],[ID]]="","",VLOOKUP(Acompanhamento4[[#This Row],[ID]],Plano[],7,FALSE))</f>
        <v/>
      </c>
      <c r="F342" s="229"/>
      <c r="G342" s="226"/>
      <c r="H342" s="371"/>
      <c r="I342" s="174"/>
      <c r="J342" s="175"/>
      <c r="K342" s="175"/>
      <c r="L342" s="318"/>
      <c r="M342" s="319"/>
      <c r="N342" s="320"/>
      <c r="O342" s="325"/>
      <c r="P342" s="323" t="str">
        <f>IF(Acompanhamento4[[#This Row],[ID]]="","",VLOOKUP(Acompanhamento4[[#This Row],[ID]],Plano[],14,FALSE))</f>
        <v/>
      </c>
      <c r="Q342" s="323" t="str">
        <f>IF(Acompanhamento4[[#This Row],[ID]]="","",VLOOKUP(Acompanhamento4[[#This Row],[ID]],Plano[],15,FALSE))</f>
        <v/>
      </c>
      <c r="R342" s="323" t="str">
        <f>IF(Acompanhamento4[[#This Row],[ID]]="","",VLOOKUP(Acompanhamento4[[#This Row],[ID]],Plano[],16,FALSE))</f>
        <v/>
      </c>
      <c r="S342" s="323" t="str">
        <f>IF(Acompanhamento4[[#This Row],[ID]]="","",VLOOKUP(Acompanhamento4[[#This Row],[ID]],Plano[],17,FALSE))</f>
        <v/>
      </c>
      <c r="T342" s="324" t="str">
        <f>IF(Acompanhamento4[[#This Row],[ID]]="","",VLOOKUP(Acompanhamento4[[#This Row],[ID]],Plano[],18,FALSE))</f>
        <v/>
      </c>
      <c r="U342" s="176"/>
      <c r="V342" s="149"/>
      <c r="W342" s="314"/>
      <c r="X34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envio]])-TODAY(),Q342-TODAY()),
"finalizada"))</f>
        <v/>
      </c>
      <c r="Y34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envio]])-TODAY(),S342-TODAY()),
"finalizada"))</f>
        <v/>
      </c>
      <c r="Z342" s="289" t="str">
        <f ca="1">IF(Acompanhamento4[[#This Row],[ID]]="","",IF(OR(Acompanhamento4[[#This Row],[Situação]]="prevista",Acompanhamento4[[#This Row],[Situação]]="em andamento"),
IF(Acompanhamento4[[#This Row],[Nova data limite para contratação]]&lt;&gt;"",VALUE(Acompanhamento4[[#This Row],[Nova data limite para contratação]])-TODAY(),T342-TODAY()),
"finalizada"))</f>
        <v/>
      </c>
      <c r="AA34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2" s="286" t="str" cm="1">
        <f t="array" aca="1" ref="AB34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2" s="148"/>
    </row>
    <row r="343" spans="1:29" s="151" customFormat="1" ht="15" hidden="1">
      <c r="A343" s="146">
        <v>337</v>
      </c>
      <c r="B343" s="147" t="str">
        <f>IF('PCA Licitação, Dispensa e Inex.'!B342="","",'PCA Licitação, Dispensa e Inex.'!B342)</f>
        <v/>
      </c>
      <c r="C343" s="148" t="str">
        <f>IF(Acompanhamento4[[#This Row],[ID]]="","",VLOOKUP(Acompanhamento4[[#This Row],[ID]],Plano[],2,FALSE))</f>
        <v/>
      </c>
      <c r="D343" s="148" t="str">
        <f>IF(Acompanhamento4[[#This Row],[ID]]="","",VLOOKUP(Acompanhamento4[[#This Row],[ID]],Plano[],3,FALSE))</f>
        <v/>
      </c>
      <c r="E343" s="148" t="str">
        <f>IF(Acompanhamento4[[#This Row],[ID]]="","",VLOOKUP(Acompanhamento4[[#This Row],[ID]],Plano[],7,FALSE))</f>
        <v/>
      </c>
      <c r="F343" s="229"/>
      <c r="G343" s="226"/>
      <c r="H343" s="371"/>
      <c r="I343" s="174"/>
      <c r="J343" s="175"/>
      <c r="K343" s="175"/>
      <c r="L343" s="318"/>
      <c r="M343" s="319"/>
      <c r="N343" s="320"/>
      <c r="O343" s="325"/>
      <c r="P343" s="323" t="str">
        <f>IF(Acompanhamento4[[#This Row],[ID]]="","",VLOOKUP(Acompanhamento4[[#This Row],[ID]],Plano[],14,FALSE))</f>
        <v/>
      </c>
      <c r="Q343" s="323" t="str">
        <f>IF(Acompanhamento4[[#This Row],[ID]]="","",VLOOKUP(Acompanhamento4[[#This Row],[ID]],Plano[],15,FALSE))</f>
        <v/>
      </c>
      <c r="R343" s="323" t="str">
        <f>IF(Acompanhamento4[[#This Row],[ID]]="","",VLOOKUP(Acompanhamento4[[#This Row],[ID]],Plano[],16,FALSE))</f>
        <v/>
      </c>
      <c r="S343" s="323" t="str">
        <f>IF(Acompanhamento4[[#This Row],[ID]]="","",VLOOKUP(Acompanhamento4[[#This Row],[ID]],Plano[],17,FALSE))</f>
        <v/>
      </c>
      <c r="T343" s="324" t="str">
        <f>IF(Acompanhamento4[[#This Row],[ID]]="","",VLOOKUP(Acompanhamento4[[#This Row],[ID]],Plano[],18,FALSE))</f>
        <v/>
      </c>
      <c r="U343" s="176"/>
      <c r="V343" s="149"/>
      <c r="W343" s="314"/>
      <c r="X34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envio]])-TODAY(),Q343-TODAY()),
"finalizada"))</f>
        <v/>
      </c>
      <c r="Y34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envio]])-TODAY(),S343-TODAY()),
"finalizada"))</f>
        <v/>
      </c>
      <c r="Z343" s="289" t="str">
        <f ca="1">IF(Acompanhamento4[[#This Row],[ID]]="","",IF(OR(Acompanhamento4[[#This Row],[Situação]]="prevista",Acompanhamento4[[#This Row],[Situação]]="em andamento"),
IF(Acompanhamento4[[#This Row],[Nova data limite para contratação]]&lt;&gt;"",VALUE(Acompanhamento4[[#This Row],[Nova data limite para contratação]])-TODAY(),T343-TODAY()),
"finalizada"))</f>
        <v/>
      </c>
      <c r="AA34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3" s="286" t="str" cm="1">
        <f t="array" aca="1" ref="AB34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3" s="148"/>
    </row>
    <row r="344" spans="1:29" s="151" customFormat="1" ht="15" hidden="1">
      <c r="A344" s="150">
        <v>338</v>
      </c>
      <c r="B344" s="147" t="str">
        <f>IF('PCA Licitação, Dispensa e Inex.'!B343="","",'PCA Licitação, Dispensa e Inex.'!B343)</f>
        <v/>
      </c>
      <c r="C344" s="148" t="str">
        <f>IF(Acompanhamento4[[#This Row],[ID]]="","",VLOOKUP(Acompanhamento4[[#This Row],[ID]],Plano[],2,FALSE))</f>
        <v/>
      </c>
      <c r="D344" s="148" t="str">
        <f>IF(Acompanhamento4[[#This Row],[ID]]="","",VLOOKUP(Acompanhamento4[[#This Row],[ID]],Plano[],3,FALSE))</f>
        <v/>
      </c>
      <c r="E344" s="148" t="str">
        <f>IF(Acompanhamento4[[#This Row],[ID]]="","",VLOOKUP(Acompanhamento4[[#This Row],[ID]],Plano[],7,FALSE))</f>
        <v/>
      </c>
      <c r="F344" s="229"/>
      <c r="G344" s="226"/>
      <c r="H344" s="371"/>
      <c r="I344" s="174"/>
      <c r="J344" s="175"/>
      <c r="K344" s="175"/>
      <c r="L344" s="318"/>
      <c r="M344" s="319"/>
      <c r="N344" s="320"/>
      <c r="O344" s="325"/>
      <c r="P344" s="323" t="str">
        <f>IF(Acompanhamento4[[#This Row],[ID]]="","",VLOOKUP(Acompanhamento4[[#This Row],[ID]],Plano[],14,FALSE))</f>
        <v/>
      </c>
      <c r="Q344" s="323" t="str">
        <f>IF(Acompanhamento4[[#This Row],[ID]]="","",VLOOKUP(Acompanhamento4[[#This Row],[ID]],Plano[],15,FALSE))</f>
        <v/>
      </c>
      <c r="R344" s="323" t="str">
        <f>IF(Acompanhamento4[[#This Row],[ID]]="","",VLOOKUP(Acompanhamento4[[#This Row],[ID]],Plano[],16,FALSE))</f>
        <v/>
      </c>
      <c r="S344" s="323" t="str">
        <f>IF(Acompanhamento4[[#This Row],[ID]]="","",VLOOKUP(Acompanhamento4[[#This Row],[ID]],Plano[],17,FALSE))</f>
        <v/>
      </c>
      <c r="T344" s="324" t="str">
        <f>IF(Acompanhamento4[[#This Row],[ID]]="","",VLOOKUP(Acompanhamento4[[#This Row],[ID]],Plano[],18,FALSE))</f>
        <v/>
      </c>
      <c r="U344" s="176"/>
      <c r="V344" s="149"/>
      <c r="W344" s="314"/>
      <c r="X34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envio]])-TODAY(),Q344-TODAY()),
"finalizada"))</f>
        <v/>
      </c>
      <c r="Y34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envio]])-TODAY(),S344-TODAY()),
"finalizada"))</f>
        <v/>
      </c>
      <c r="Z344" s="289" t="str">
        <f ca="1">IF(Acompanhamento4[[#This Row],[ID]]="","",IF(OR(Acompanhamento4[[#This Row],[Situação]]="prevista",Acompanhamento4[[#This Row],[Situação]]="em andamento"),
IF(Acompanhamento4[[#This Row],[Nova data limite para contratação]]&lt;&gt;"",VALUE(Acompanhamento4[[#This Row],[Nova data limite para contratação]])-TODAY(),T344-TODAY()),
"finalizada"))</f>
        <v/>
      </c>
      <c r="AA34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4" s="286" t="str" cm="1">
        <f t="array" aca="1" ref="AB34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4" s="148"/>
    </row>
    <row r="345" spans="1:29" s="151" customFormat="1" ht="15" hidden="1">
      <c r="A345" s="146">
        <v>339</v>
      </c>
      <c r="B345" s="147" t="str">
        <f>IF('PCA Licitação, Dispensa e Inex.'!B344="","",'PCA Licitação, Dispensa e Inex.'!B344)</f>
        <v/>
      </c>
      <c r="C345" s="148" t="str">
        <f>IF(Acompanhamento4[[#This Row],[ID]]="","",VLOOKUP(Acompanhamento4[[#This Row],[ID]],Plano[],2,FALSE))</f>
        <v/>
      </c>
      <c r="D345" s="148" t="str">
        <f>IF(Acompanhamento4[[#This Row],[ID]]="","",VLOOKUP(Acompanhamento4[[#This Row],[ID]],Plano[],3,FALSE))</f>
        <v/>
      </c>
      <c r="E345" s="148" t="str">
        <f>IF(Acompanhamento4[[#This Row],[ID]]="","",VLOOKUP(Acompanhamento4[[#This Row],[ID]],Plano[],7,FALSE))</f>
        <v/>
      </c>
      <c r="F345" s="229"/>
      <c r="G345" s="226"/>
      <c r="H345" s="371"/>
      <c r="I345" s="174"/>
      <c r="J345" s="175"/>
      <c r="K345" s="175"/>
      <c r="L345" s="318"/>
      <c r="M345" s="319"/>
      <c r="N345" s="320"/>
      <c r="O345" s="325"/>
      <c r="P345" s="323" t="str">
        <f>IF(Acompanhamento4[[#This Row],[ID]]="","",VLOOKUP(Acompanhamento4[[#This Row],[ID]],Plano[],14,FALSE))</f>
        <v/>
      </c>
      <c r="Q345" s="323" t="str">
        <f>IF(Acompanhamento4[[#This Row],[ID]]="","",VLOOKUP(Acompanhamento4[[#This Row],[ID]],Plano[],15,FALSE))</f>
        <v/>
      </c>
      <c r="R345" s="323" t="str">
        <f>IF(Acompanhamento4[[#This Row],[ID]]="","",VLOOKUP(Acompanhamento4[[#This Row],[ID]],Plano[],16,FALSE))</f>
        <v/>
      </c>
      <c r="S345" s="323" t="str">
        <f>IF(Acompanhamento4[[#This Row],[ID]]="","",VLOOKUP(Acompanhamento4[[#This Row],[ID]],Plano[],17,FALSE))</f>
        <v/>
      </c>
      <c r="T345" s="324" t="str">
        <f>IF(Acompanhamento4[[#This Row],[ID]]="","",VLOOKUP(Acompanhamento4[[#This Row],[ID]],Plano[],18,FALSE))</f>
        <v/>
      </c>
      <c r="U345" s="176"/>
      <c r="V345" s="149"/>
      <c r="W345" s="314"/>
      <c r="X34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envio]])-TODAY(),Q345-TODAY()),
"finalizada"))</f>
        <v/>
      </c>
      <c r="Y34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envio]])-TODAY(),S345-TODAY()),
"finalizada"))</f>
        <v/>
      </c>
      <c r="Z345" s="289" t="str">
        <f ca="1">IF(Acompanhamento4[[#This Row],[ID]]="","",IF(OR(Acompanhamento4[[#This Row],[Situação]]="prevista",Acompanhamento4[[#This Row],[Situação]]="em andamento"),
IF(Acompanhamento4[[#This Row],[Nova data limite para contratação]]&lt;&gt;"",VALUE(Acompanhamento4[[#This Row],[Nova data limite para contratação]])-TODAY(),T345-TODAY()),
"finalizada"))</f>
        <v/>
      </c>
      <c r="AA34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5" s="286" t="str" cm="1">
        <f t="array" aca="1" ref="AB34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5" s="148"/>
    </row>
    <row r="346" spans="1:29" s="151" customFormat="1" ht="15" hidden="1">
      <c r="A346" s="150">
        <v>340</v>
      </c>
      <c r="B346" s="147" t="str">
        <f>IF('PCA Licitação, Dispensa e Inex.'!B345="","",'PCA Licitação, Dispensa e Inex.'!B345)</f>
        <v/>
      </c>
      <c r="C346" s="148" t="str">
        <f>IF(Acompanhamento4[[#This Row],[ID]]="","",VLOOKUP(Acompanhamento4[[#This Row],[ID]],Plano[],2,FALSE))</f>
        <v/>
      </c>
      <c r="D346" s="148" t="str">
        <f>IF(Acompanhamento4[[#This Row],[ID]]="","",VLOOKUP(Acompanhamento4[[#This Row],[ID]],Plano[],3,FALSE))</f>
        <v/>
      </c>
      <c r="E346" s="148" t="str">
        <f>IF(Acompanhamento4[[#This Row],[ID]]="","",VLOOKUP(Acompanhamento4[[#This Row],[ID]],Plano[],7,FALSE))</f>
        <v/>
      </c>
      <c r="F346" s="229"/>
      <c r="G346" s="226"/>
      <c r="H346" s="371"/>
      <c r="I346" s="174"/>
      <c r="J346" s="175"/>
      <c r="K346" s="175"/>
      <c r="L346" s="318"/>
      <c r="M346" s="319"/>
      <c r="N346" s="320"/>
      <c r="O346" s="325"/>
      <c r="P346" s="323" t="str">
        <f>IF(Acompanhamento4[[#This Row],[ID]]="","",VLOOKUP(Acompanhamento4[[#This Row],[ID]],Plano[],14,FALSE))</f>
        <v/>
      </c>
      <c r="Q346" s="323" t="str">
        <f>IF(Acompanhamento4[[#This Row],[ID]]="","",VLOOKUP(Acompanhamento4[[#This Row],[ID]],Plano[],15,FALSE))</f>
        <v/>
      </c>
      <c r="R346" s="323" t="str">
        <f>IF(Acompanhamento4[[#This Row],[ID]]="","",VLOOKUP(Acompanhamento4[[#This Row],[ID]],Plano[],16,FALSE))</f>
        <v/>
      </c>
      <c r="S346" s="323" t="str">
        <f>IF(Acompanhamento4[[#This Row],[ID]]="","",VLOOKUP(Acompanhamento4[[#This Row],[ID]],Plano[],17,FALSE))</f>
        <v/>
      </c>
      <c r="T346" s="324" t="str">
        <f>IF(Acompanhamento4[[#This Row],[ID]]="","",VLOOKUP(Acompanhamento4[[#This Row],[ID]],Plano[],18,FALSE))</f>
        <v/>
      </c>
      <c r="U346" s="176"/>
      <c r="V346" s="149"/>
      <c r="W346" s="314"/>
      <c r="X34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envio]])-TODAY(),Q346-TODAY()),
"finalizada"))</f>
        <v/>
      </c>
      <c r="Y34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envio]])-TODAY(),S346-TODAY()),
"finalizada"))</f>
        <v/>
      </c>
      <c r="Z346" s="289" t="str">
        <f ca="1">IF(Acompanhamento4[[#This Row],[ID]]="","",IF(OR(Acompanhamento4[[#This Row],[Situação]]="prevista",Acompanhamento4[[#This Row],[Situação]]="em andamento"),
IF(Acompanhamento4[[#This Row],[Nova data limite para contratação]]&lt;&gt;"",VALUE(Acompanhamento4[[#This Row],[Nova data limite para contratação]])-TODAY(),T346-TODAY()),
"finalizada"))</f>
        <v/>
      </c>
      <c r="AA34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6" s="286" t="str" cm="1">
        <f t="array" aca="1" ref="AB34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6" s="148"/>
    </row>
    <row r="347" spans="1:29" s="151" customFormat="1" ht="15" hidden="1">
      <c r="A347" s="146">
        <v>341</v>
      </c>
      <c r="B347" s="147" t="str">
        <f>IF('PCA Licitação, Dispensa e Inex.'!B346="","",'PCA Licitação, Dispensa e Inex.'!B346)</f>
        <v/>
      </c>
      <c r="C347" s="148" t="str">
        <f>IF(Acompanhamento4[[#This Row],[ID]]="","",VLOOKUP(Acompanhamento4[[#This Row],[ID]],Plano[],2,FALSE))</f>
        <v/>
      </c>
      <c r="D347" s="148" t="str">
        <f>IF(Acompanhamento4[[#This Row],[ID]]="","",VLOOKUP(Acompanhamento4[[#This Row],[ID]],Plano[],3,FALSE))</f>
        <v/>
      </c>
      <c r="E347" s="148" t="str">
        <f>IF(Acompanhamento4[[#This Row],[ID]]="","",VLOOKUP(Acompanhamento4[[#This Row],[ID]],Plano[],7,FALSE))</f>
        <v/>
      </c>
      <c r="F347" s="229"/>
      <c r="G347" s="226"/>
      <c r="H347" s="371"/>
      <c r="I347" s="174"/>
      <c r="J347" s="175"/>
      <c r="K347" s="175"/>
      <c r="L347" s="318"/>
      <c r="M347" s="319"/>
      <c r="N347" s="320"/>
      <c r="O347" s="325"/>
      <c r="P347" s="323" t="str">
        <f>IF(Acompanhamento4[[#This Row],[ID]]="","",VLOOKUP(Acompanhamento4[[#This Row],[ID]],Plano[],14,FALSE))</f>
        <v/>
      </c>
      <c r="Q347" s="323" t="str">
        <f>IF(Acompanhamento4[[#This Row],[ID]]="","",VLOOKUP(Acompanhamento4[[#This Row],[ID]],Plano[],15,FALSE))</f>
        <v/>
      </c>
      <c r="R347" s="323" t="str">
        <f>IF(Acompanhamento4[[#This Row],[ID]]="","",VLOOKUP(Acompanhamento4[[#This Row],[ID]],Plano[],16,FALSE))</f>
        <v/>
      </c>
      <c r="S347" s="323" t="str">
        <f>IF(Acompanhamento4[[#This Row],[ID]]="","",VLOOKUP(Acompanhamento4[[#This Row],[ID]],Plano[],17,FALSE))</f>
        <v/>
      </c>
      <c r="T347" s="324" t="str">
        <f>IF(Acompanhamento4[[#This Row],[ID]]="","",VLOOKUP(Acompanhamento4[[#This Row],[ID]],Plano[],18,FALSE))</f>
        <v/>
      </c>
      <c r="U347" s="176"/>
      <c r="V347" s="149"/>
      <c r="W347" s="314"/>
      <c r="X34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envio]])-TODAY(),Q347-TODAY()),
"finalizada"))</f>
        <v/>
      </c>
      <c r="Y34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envio]])-TODAY(),S347-TODAY()),
"finalizada"))</f>
        <v/>
      </c>
      <c r="Z347" s="289" t="str">
        <f ca="1">IF(Acompanhamento4[[#This Row],[ID]]="","",IF(OR(Acompanhamento4[[#This Row],[Situação]]="prevista",Acompanhamento4[[#This Row],[Situação]]="em andamento"),
IF(Acompanhamento4[[#This Row],[Nova data limite para contratação]]&lt;&gt;"",VALUE(Acompanhamento4[[#This Row],[Nova data limite para contratação]])-TODAY(),T347-TODAY()),
"finalizada"))</f>
        <v/>
      </c>
      <c r="AA34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7" s="286" t="str" cm="1">
        <f t="array" aca="1" ref="AB34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7" s="148"/>
    </row>
    <row r="348" spans="1:29" s="151" customFormat="1" ht="15" hidden="1">
      <c r="A348" s="150">
        <v>342</v>
      </c>
      <c r="B348" s="147" t="str">
        <f>IF('PCA Licitação, Dispensa e Inex.'!B347="","",'PCA Licitação, Dispensa e Inex.'!B347)</f>
        <v/>
      </c>
      <c r="C348" s="148" t="str">
        <f>IF(Acompanhamento4[[#This Row],[ID]]="","",VLOOKUP(Acompanhamento4[[#This Row],[ID]],Plano[],2,FALSE))</f>
        <v/>
      </c>
      <c r="D348" s="148" t="str">
        <f>IF(Acompanhamento4[[#This Row],[ID]]="","",VLOOKUP(Acompanhamento4[[#This Row],[ID]],Plano[],3,FALSE))</f>
        <v/>
      </c>
      <c r="E348" s="148" t="str">
        <f>IF(Acompanhamento4[[#This Row],[ID]]="","",VLOOKUP(Acompanhamento4[[#This Row],[ID]],Plano[],7,FALSE))</f>
        <v/>
      </c>
      <c r="F348" s="229"/>
      <c r="G348" s="226"/>
      <c r="H348" s="371"/>
      <c r="I348" s="174"/>
      <c r="J348" s="175"/>
      <c r="K348" s="175"/>
      <c r="L348" s="318"/>
      <c r="M348" s="319"/>
      <c r="N348" s="320"/>
      <c r="O348" s="325"/>
      <c r="P348" s="323" t="str">
        <f>IF(Acompanhamento4[[#This Row],[ID]]="","",VLOOKUP(Acompanhamento4[[#This Row],[ID]],Plano[],14,FALSE))</f>
        <v/>
      </c>
      <c r="Q348" s="323" t="str">
        <f>IF(Acompanhamento4[[#This Row],[ID]]="","",VLOOKUP(Acompanhamento4[[#This Row],[ID]],Plano[],15,FALSE))</f>
        <v/>
      </c>
      <c r="R348" s="323" t="str">
        <f>IF(Acompanhamento4[[#This Row],[ID]]="","",VLOOKUP(Acompanhamento4[[#This Row],[ID]],Plano[],16,FALSE))</f>
        <v/>
      </c>
      <c r="S348" s="323" t="str">
        <f>IF(Acompanhamento4[[#This Row],[ID]]="","",VLOOKUP(Acompanhamento4[[#This Row],[ID]],Plano[],17,FALSE))</f>
        <v/>
      </c>
      <c r="T348" s="324" t="str">
        <f>IF(Acompanhamento4[[#This Row],[ID]]="","",VLOOKUP(Acompanhamento4[[#This Row],[ID]],Plano[],18,FALSE))</f>
        <v/>
      </c>
      <c r="U348" s="176"/>
      <c r="V348" s="149"/>
      <c r="W348" s="314"/>
      <c r="X34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envio]])-TODAY(),Q348-TODAY()),
"finalizada"))</f>
        <v/>
      </c>
      <c r="Y34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envio]])-TODAY(),S348-TODAY()),
"finalizada"))</f>
        <v/>
      </c>
      <c r="Z348" s="289" t="str">
        <f ca="1">IF(Acompanhamento4[[#This Row],[ID]]="","",IF(OR(Acompanhamento4[[#This Row],[Situação]]="prevista",Acompanhamento4[[#This Row],[Situação]]="em andamento"),
IF(Acompanhamento4[[#This Row],[Nova data limite para contratação]]&lt;&gt;"",VALUE(Acompanhamento4[[#This Row],[Nova data limite para contratação]])-TODAY(),T348-TODAY()),
"finalizada"))</f>
        <v/>
      </c>
      <c r="AA34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8" s="286" t="str" cm="1">
        <f t="array" aca="1" ref="AB34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8" s="148"/>
    </row>
    <row r="349" spans="1:29" s="151" customFormat="1" ht="15" hidden="1">
      <c r="A349" s="146">
        <v>343</v>
      </c>
      <c r="B349" s="147" t="str">
        <f>IF('PCA Licitação, Dispensa e Inex.'!B348="","",'PCA Licitação, Dispensa e Inex.'!B348)</f>
        <v/>
      </c>
      <c r="C349" s="148" t="str">
        <f>IF(Acompanhamento4[[#This Row],[ID]]="","",VLOOKUP(Acompanhamento4[[#This Row],[ID]],Plano[],2,FALSE))</f>
        <v/>
      </c>
      <c r="D349" s="148" t="str">
        <f>IF(Acompanhamento4[[#This Row],[ID]]="","",VLOOKUP(Acompanhamento4[[#This Row],[ID]],Plano[],3,FALSE))</f>
        <v/>
      </c>
      <c r="E349" s="148" t="str">
        <f>IF(Acompanhamento4[[#This Row],[ID]]="","",VLOOKUP(Acompanhamento4[[#This Row],[ID]],Plano[],7,FALSE))</f>
        <v/>
      </c>
      <c r="F349" s="229"/>
      <c r="G349" s="226"/>
      <c r="H349" s="371"/>
      <c r="I349" s="174"/>
      <c r="J349" s="175"/>
      <c r="K349" s="175"/>
      <c r="L349" s="318"/>
      <c r="M349" s="319"/>
      <c r="N349" s="320"/>
      <c r="O349" s="325"/>
      <c r="P349" s="323" t="str">
        <f>IF(Acompanhamento4[[#This Row],[ID]]="","",VLOOKUP(Acompanhamento4[[#This Row],[ID]],Plano[],14,FALSE))</f>
        <v/>
      </c>
      <c r="Q349" s="323" t="str">
        <f>IF(Acompanhamento4[[#This Row],[ID]]="","",VLOOKUP(Acompanhamento4[[#This Row],[ID]],Plano[],15,FALSE))</f>
        <v/>
      </c>
      <c r="R349" s="323" t="str">
        <f>IF(Acompanhamento4[[#This Row],[ID]]="","",VLOOKUP(Acompanhamento4[[#This Row],[ID]],Plano[],16,FALSE))</f>
        <v/>
      </c>
      <c r="S349" s="323" t="str">
        <f>IF(Acompanhamento4[[#This Row],[ID]]="","",VLOOKUP(Acompanhamento4[[#This Row],[ID]],Plano[],17,FALSE))</f>
        <v/>
      </c>
      <c r="T349" s="324" t="str">
        <f>IF(Acompanhamento4[[#This Row],[ID]]="","",VLOOKUP(Acompanhamento4[[#This Row],[ID]],Plano[],18,FALSE))</f>
        <v/>
      </c>
      <c r="U349" s="176"/>
      <c r="V349" s="149"/>
      <c r="W349" s="314"/>
      <c r="X34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envio]])-TODAY(),Q349-TODAY()),
"finalizada"))</f>
        <v/>
      </c>
      <c r="Y34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envio]])-TODAY(),S349-TODAY()),
"finalizada"))</f>
        <v/>
      </c>
      <c r="Z349" s="289" t="str">
        <f ca="1">IF(Acompanhamento4[[#This Row],[ID]]="","",IF(OR(Acompanhamento4[[#This Row],[Situação]]="prevista",Acompanhamento4[[#This Row],[Situação]]="em andamento"),
IF(Acompanhamento4[[#This Row],[Nova data limite para contratação]]&lt;&gt;"",VALUE(Acompanhamento4[[#This Row],[Nova data limite para contratação]])-TODAY(),T349-TODAY()),
"finalizada"))</f>
        <v/>
      </c>
      <c r="AA34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49" s="286" t="str" cm="1">
        <f t="array" aca="1" ref="AB34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49" s="148"/>
    </row>
    <row r="350" spans="1:29" s="151" customFormat="1" ht="15" hidden="1">
      <c r="A350" s="150">
        <v>344</v>
      </c>
      <c r="B350" s="147" t="str">
        <f>IF('PCA Licitação, Dispensa e Inex.'!B349="","",'PCA Licitação, Dispensa e Inex.'!B349)</f>
        <v/>
      </c>
      <c r="C350" s="148" t="str">
        <f>IF(Acompanhamento4[[#This Row],[ID]]="","",VLOOKUP(Acompanhamento4[[#This Row],[ID]],Plano[],2,FALSE))</f>
        <v/>
      </c>
      <c r="D350" s="148" t="str">
        <f>IF(Acompanhamento4[[#This Row],[ID]]="","",VLOOKUP(Acompanhamento4[[#This Row],[ID]],Plano[],3,FALSE))</f>
        <v/>
      </c>
      <c r="E350" s="148" t="str">
        <f>IF(Acompanhamento4[[#This Row],[ID]]="","",VLOOKUP(Acompanhamento4[[#This Row],[ID]],Plano[],7,FALSE))</f>
        <v/>
      </c>
      <c r="F350" s="229"/>
      <c r="G350" s="226"/>
      <c r="H350" s="371"/>
      <c r="I350" s="174"/>
      <c r="J350" s="175"/>
      <c r="K350" s="175"/>
      <c r="L350" s="318"/>
      <c r="M350" s="319"/>
      <c r="N350" s="320"/>
      <c r="O350" s="325"/>
      <c r="P350" s="323" t="str">
        <f>IF(Acompanhamento4[[#This Row],[ID]]="","",VLOOKUP(Acompanhamento4[[#This Row],[ID]],Plano[],14,FALSE))</f>
        <v/>
      </c>
      <c r="Q350" s="323" t="str">
        <f>IF(Acompanhamento4[[#This Row],[ID]]="","",VLOOKUP(Acompanhamento4[[#This Row],[ID]],Plano[],15,FALSE))</f>
        <v/>
      </c>
      <c r="R350" s="323" t="str">
        <f>IF(Acompanhamento4[[#This Row],[ID]]="","",VLOOKUP(Acompanhamento4[[#This Row],[ID]],Plano[],16,FALSE))</f>
        <v/>
      </c>
      <c r="S350" s="323" t="str">
        <f>IF(Acompanhamento4[[#This Row],[ID]]="","",VLOOKUP(Acompanhamento4[[#This Row],[ID]],Plano[],17,FALSE))</f>
        <v/>
      </c>
      <c r="T350" s="324" t="str">
        <f>IF(Acompanhamento4[[#This Row],[ID]]="","",VLOOKUP(Acompanhamento4[[#This Row],[ID]],Plano[],18,FALSE))</f>
        <v/>
      </c>
      <c r="U350" s="176"/>
      <c r="V350" s="149"/>
      <c r="W350" s="314"/>
      <c r="X35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envio]])-TODAY(),Q350-TODAY()),
"finalizada"))</f>
        <v/>
      </c>
      <c r="Y35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envio]])-TODAY(),S350-TODAY()),
"finalizada"))</f>
        <v/>
      </c>
      <c r="Z350" s="289" t="str">
        <f ca="1">IF(Acompanhamento4[[#This Row],[ID]]="","",IF(OR(Acompanhamento4[[#This Row],[Situação]]="prevista",Acompanhamento4[[#This Row],[Situação]]="em andamento"),
IF(Acompanhamento4[[#This Row],[Nova data limite para contratação]]&lt;&gt;"",VALUE(Acompanhamento4[[#This Row],[Nova data limite para contratação]])-TODAY(),T350-TODAY()),
"finalizada"))</f>
        <v/>
      </c>
      <c r="AA35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0" s="286" t="str" cm="1">
        <f t="array" aca="1" ref="AB35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0" s="148"/>
    </row>
    <row r="351" spans="1:29" s="151" customFormat="1" ht="15" hidden="1">
      <c r="A351" s="146">
        <v>345</v>
      </c>
      <c r="B351" s="147" t="str">
        <f>IF('PCA Licitação, Dispensa e Inex.'!B350="","",'PCA Licitação, Dispensa e Inex.'!B350)</f>
        <v/>
      </c>
      <c r="C351" s="148" t="str">
        <f>IF(Acompanhamento4[[#This Row],[ID]]="","",VLOOKUP(Acompanhamento4[[#This Row],[ID]],Plano[],2,FALSE))</f>
        <v/>
      </c>
      <c r="D351" s="148" t="str">
        <f>IF(Acompanhamento4[[#This Row],[ID]]="","",VLOOKUP(Acompanhamento4[[#This Row],[ID]],Plano[],3,FALSE))</f>
        <v/>
      </c>
      <c r="E351" s="148" t="str">
        <f>IF(Acompanhamento4[[#This Row],[ID]]="","",VLOOKUP(Acompanhamento4[[#This Row],[ID]],Plano[],7,FALSE))</f>
        <v/>
      </c>
      <c r="F351" s="229"/>
      <c r="G351" s="226"/>
      <c r="H351" s="371"/>
      <c r="I351" s="174"/>
      <c r="J351" s="175"/>
      <c r="K351" s="175"/>
      <c r="L351" s="318"/>
      <c r="M351" s="319"/>
      <c r="N351" s="320"/>
      <c r="O351" s="325"/>
      <c r="P351" s="323" t="str">
        <f>IF(Acompanhamento4[[#This Row],[ID]]="","",VLOOKUP(Acompanhamento4[[#This Row],[ID]],Plano[],14,FALSE))</f>
        <v/>
      </c>
      <c r="Q351" s="323" t="str">
        <f>IF(Acompanhamento4[[#This Row],[ID]]="","",VLOOKUP(Acompanhamento4[[#This Row],[ID]],Plano[],15,FALSE))</f>
        <v/>
      </c>
      <c r="R351" s="323" t="str">
        <f>IF(Acompanhamento4[[#This Row],[ID]]="","",VLOOKUP(Acompanhamento4[[#This Row],[ID]],Plano[],16,FALSE))</f>
        <v/>
      </c>
      <c r="S351" s="323" t="str">
        <f>IF(Acompanhamento4[[#This Row],[ID]]="","",VLOOKUP(Acompanhamento4[[#This Row],[ID]],Plano[],17,FALSE))</f>
        <v/>
      </c>
      <c r="T351" s="324" t="str">
        <f>IF(Acompanhamento4[[#This Row],[ID]]="","",VLOOKUP(Acompanhamento4[[#This Row],[ID]],Plano[],18,FALSE))</f>
        <v/>
      </c>
      <c r="U351" s="176"/>
      <c r="V351" s="149"/>
      <c r="W351" s="314"/>
      <c r="X35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envio]])-TODAY(),Q351-TODAY()),
"finalizada"))</f>
        <v/>
      </c>
      <c r="Y35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envio]])-TODAY(),S351-TODAY()),
"finalizada"))</f>
        <v/>
      </c>
      <c r="Z351" s="289" t="str">
        <f ca="1">IF(Acompanhamento4[[#This Row],[ID]]="","",IF(OR(Acompanhamento4[[#This Row],[Situação]]="prevista",Acompanhamento4[[#This Row],[Situação]]="em andamento"),
IF(Acompanhamento4[[#This Row],[Nova data limite para contratação]]&lt;&gt;"",VALUE(Acompanhamento4[[#This Row],[Nova data limite para contratação]])-TODAY(),T351-TODAY()),
"finalizada"))</f>
        <v/>
      </c>
      <c r="AA35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1" s="286" t="str" cm="1">
        <f t="array" aca="1" ref="AB35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1" s="148"/>
    </row>
    <row r="352" spans="1:29" s="151" customFormat="1" ht="15" hidden="1">
      <c r="A352" s="150">
        <v>346</v>
      </c>
      <c r="B352" s="147" t="str">
        <f>IF('PCA Licitação, Dispensa e Inex.'!B351="","",'PCA Licitação, Dispensa e Inex.'!B351)</f>
        <v/>
      </c>
      <c r="C352" s="148" t="str">
        <f>IF(Acompanhamento4[[#This Row],[ID]]="","",VLOOKUP(Acompanhamento4[[#This Row],[ID]],Plano[],2,FALSE))</f>
        <v/>
      </c>
      <c r="D352" s="148" t="str">
        <f>IF(Acompanhamento4[[#This Row],[ID]]="","",VLOOKUP(Acompanhamento4[[#This Row],[ID]],Plano[],3,FALSE))</f>
        <v/>
      </c>
      <c r="E352" s="148" t="str">
        <f>IF(Acompanhamento4[[#This Row],[ID]]="","",VLOOKUP(Acompanhamento4[[#This Row],[ID]],Plano[],7,FALSE))</f>
        <v/>
      </c>
      <c r="F352" s="229"/>
      <c r="G352" s="226"/>
      <c r="H352" s="371"/>
      <c r="I352" s="174"/>
      <c r="J352" s="175"/>
      <c r="K352" s="175"/>
      <c r="L352" s="318"/>
      <c r="M352" s="319"/>
      <c r="N352" s="320"/>
      <c r="O352" s="325"/>
      <c r="P352" s="323" t="str">
        <f>IF(Acompanhamento4[[#This Row],[ID]]="","",VLOOKUP(Acompanhamento4[[#This Row],[ID]],Plano[],14,FALSE))</f>
        <v/>
      </c>
      <c r="Q352" s="323" t="str">
        <f>IF(Acompanhamento4[[#This Row],[ID]]="","",VLOOKUP(Acompanhamento4[[#This Row],[ID]],Plano[],15,FALSE))</f>
        <v/>
      </c>
      <c r="R352" s="323" t="str">
        <f>IF(Acompanhamento4[[#This Row],[ID]]="","",VLOOKUP(Acompanhamento4[[#This Row],[ID]],Plano[],16,FALSE))</f>
        <v/>
      </c>
      <c r="S352" s="323" t="str">
        <f>IF(Acompanhamento4[[#This Row],[ID]]="","",VLOOKUP(Acompanhamento4[[#This Row],[ID]],Plano[],17,FALSE))</f>
        <v/>
      </c>
      <c r="T352" s="324" t="str">
        <f>IF(Acompanhamento4[[#This Row],[ID]]="","",VLOOKUP(Acompanhamento4[[#This Row],[ID]],Plano[],18,FALSE))</f>
        <v/>
      </c>
      <c r="U352" s="176"/>
      <c r="V352" s="149"/>
      <c r="W352" s="314"/>
      <c r="X35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envio]])-TODAY(),Q352-TODAY()),
"finalizada"))</f>
        <v/>
      </c>
      <c r="Y35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envio]])-TODAY(),S352-TODAY()),
"finalizada"))</f>
        <v/>
      </c>
      <c r="Z352" s="289" t="str">
        <f ca="1">IF(Acompanhamento4[[#This Row],[ID]]="","",IF(OR(Acompanhamento4[[#This Row],[Situação]]="prevista",Acompanhamento4[[#This Row],[Situação]]="em andamento"),
IF(Acompanhamento4[[#This Row],[Nova data limite para contratação]]&lt;&gt;"",VALUE(Acompanhamento4[[#This Row],[Nova data limite para contratação]])-TODAY(),T352-TODAY()),
"finalizada"))</f>
        <v/>
      </c>
      <c r="AA35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2" s="286" t="str" cm="1">
        <f t="array" aca="1" ref="AB35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2" s="148"/>
    </row>
    <row r="353" spans="1:29" s="151" customFormat="1" ht="15" hidden="1">
      <c r="A353" s="146">
        <v>347</v>
      </c>
      <c r="B353" s="147" t="str">
        <f>IF('PCA Licitação, Dispensa e Inex.'!B352="","",'PCA Licitação, Dispensa e Inex.'!B352)</f>
        <v/>
      </c>
      <c r="C353" s="148" t="str">
        <f>IF(Acompanhamento4[[#This Row],[ID]]="","",VLOOKUP(Acompanhamento4[[#This Row],[ID]],Plano[],2,FALSE))</f>
        <v/>
      </c>
      <c r="D353" s="148" t="str">
        <f>IF(Acompanhamento4[[#This Row],[ID]]="","",VLOOKUP(Acompanhamento4[[#This Row],[ID]],Plano[],3,FALSE))</f>
        <v/>
      </c>
      <c r="E353" s="148" t="str">
        <f>IF(Acompanhamento4[[#This Row],[ID]]="","",VLOOKUP(Acompanhamento4[[#This Row],[ID]],Plano[],7,FALSE))</f>
        <v/>
      </c>
      <c r="F353" s="229"/>
      <c r="G353" s="226"/>
      <c r="H353" s="371"/>
      <c r="I353" s="174"/>
      <c r="J353" s="175"/>
      <c r="K353" s="175"/>
      <c r="L353" s="318"/>
      <c r="M353" s="319"/>
      <c r="N353" s="320"/>
      <c r="O353" s="325"/>
      <c r="P353" s="323" t="str">
        <f>IF(Acompanhamento4[[#This Row],[ID]]="","",VLOOKUP(Acompanhamento4[[#This Row],[ID]],Plano[],14,FALSE))</f>
        <v/>
      </c>
      <c r="Q353" s="323" t="str">
        <f>IF(Acompanhamento4[[#This Row],[ID]]="","",VLOOKUP(Acompanhamento4[[#This Row],[ID]],Plano[],15,FALSE))</f>
        <v/>
      </c>
      <c r="R353" s="323" t="str">
        <f>IF(Acompanhamento4[[#This Row],[ID]]="","",VLOOKUP(Acompanhamento4[[#This Row],[ID]],Plano[],16,FALSE))</f>
        <v/>
      </c>
      <c r="S353" s="323" t="str">
        <f>IF(Acompanhamento4[[#This Row],[ID]]="","",VLOOKUP(Acompanhamento4[[#This Row],[ID]],Plano[],17,FALSE))</f>
        <v/>
      </c>
      <c r="T353" s="324" t="str">
        <f>IF(Acompanhamento4[[#This Row],[ID]]="","",VLOOKUP(Acompanhamento4[[#This Row],[ID]],Plano[],18,FALSE))</f>
        <v/>
      </c>
      <c r="U353" s="176"/>
      <c r="V353" s="149"/>
      <c r="W353" s="314"/>
      <c r="X35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envio]])-TODAY(),Q353-TODAY()),
"finalizada"))</f>
        <v/>
      </c>
      <c r="Y35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envio]])-TODAY(),S353-TODAY()),
"finalizada"))</f>
        <v/>
      </c>
      <c r="Z353" s="289" t="str">
        <f ca="1">IF(Acompanhamento4[[#This Row],[ID]]="","",IF(OR(Acompanhamento4[[#This Row],[Situação]]="prevista",Acompanhamento4[[#This Row],[Situação]]="em andamento"),
IF(Acompanhamento4[[#This Row],[Nova data limite para contratação]]&lt;&gt;"",VALUE(Acompanhamento4[[#This Row],[Nova data limite para contratação]])-TODAY(),T353-TODAY()),
"finalizada"))</f>
        <v/>
      </c>
      <c r="AA35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3" s="286" t="str" cm="1">
        <f t="array" aca="1" ref="AB35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3" s="148"/>
    </row>
    <row r="354" spans="1:29" s="151" customFormat="1" ht="15" hidden="1">
      <c r="A354" s="150">
        <v>348</v>
      </c>
      <c r="B354" s="147" t="str">
        <f>IF('PCA Licitação, Dispensa e Inex.'!B353="","",'PCA Licitação, Dispensa e Inex.'!B353)</f>
        <v/>
      </c>
      <c r="C354" s="148" t="str">
        <f>IF(Acompanhamento4[[#This Row],[ID]]="","",VLOOKUP(Acompanhamento4[[#This Row],[ID]],Plano[],2,FALSE))</f>
        <v/>
      </c>
      <c r="D354" s="148" t="str">
        <f>IF(Acompanhamento4[[#This Row],[ID]]="","",VLOOKUP(Acompanhamento4[[#This Row],[ID]],Plano[],3,FALSE))</f>
        <v/>
      </c>
      <c r="E354" s="148" t="str">
        <f>IF(Acompanhamento4[[#This Row],[ID]]="","",VLOOKUP(Acompanhamento4[[#This Row],[ID]],Plano[],7,FALSE))</f>
        <v/>
      </c>
      <c r="F354" s="229"/>
      <c r="G354" s="226"/>
      <c r="H354" s="371"/>
      <c r="I354" s="174"/>
      <c r="J354" s="175"/>
      <c r="K354" s="175"/>
      <c r="L354" s="318"/>
      <c r="M354" s="319"/>
      <c r="N354" s="320"/>
      <c r="O354" s="325"/>
      <c r="P354" s="323" t="str">
        <f>IF(Acompanhamento4[[#This Row],[ID]]="","",VLOOKUP(Acompanhamento4[[#This Row],[ID]],Plano[],14,FALSE))</f>
        <v/>
      </c>
      <c r="Q354" s="323" t="str">
        <f>IF(Acompanhamento4[[#This Row],[ID]]="","",VLOOKUP(Acompanhamento4[[#This Row],[ID]],Plano[],15,FALSE))</f>
        <v/>
      </c>
      <c r="R354" s="323" t="str">
        <f>IF(Acompanhamento4[[#This Row],[ID]]="","",VLOOKUP(Acompanhamento4[[#This Row],[ID]],Plano[],16,FALSE))</f>
        <v/>
      </c>
      <c r="S354" s="323" t="str">
        <f>IF(Acompanhamento4[[#This Row],[ID]]="","",VLOOKUP(Acompanhamento4[[#This Row],[ID]],Plano[],17,FALSE))</f>
        <v/>
      </c>
      <c r="T354" s="324" t="str">
        <f>IF(Acompanhamento4[[#This Row],[ID]]="","",VLOOKUP(Acompanhamento4[[#This Row],[ID]],Plano[],18,FALSE))</f>
        <v/>
      </c>
      <c r="U354" s="176"/>
      <c r="V354" s="149"/>
      <c r="W354" s="314"/>
      <c r="X35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envio]])-TODAY(),Q354-TODAY()),
"finalizada"))</f>
        <v/>
      </c>
      <c r="Y35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envio]])-TODAY(),S354-TODAY()),
"finalizada"))</f>
        <v/>
      </c>
      <c r="Z354" s="289" t="str">
        <f ca="1">IF(Acompanhamento4[[#This Row],[ID]]="","",IF(OR(Acompanhamento4[[#This Row],[Situação]]="prevista",Acompanhamento4[[#This Row],[Situação]]="em andamento"),
IF(Acompanhamento4[[#This Row],[Nova data limite para contratação]]&lt;&gt;"",VALUE(Acompanhamento4[[#This Row],[Nova data limite para contratação]])-TODAY(),T354-TODAY()),
"finalizada"))</f>
        <v/>
      </c>
      <c r="AA35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4" s="286" t="str" cm="1">
        <f t="array" aca="1" ref="AB35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4" s="148"/>
    </row>
    <row r="355" spans="1:29" s="151" customFormat="1" ht="15" hidden="1">
      <c r="A355" s="146">
        <v>349</v>
      </c>
      <c r="B355" s="147" t="str">
        <f>IF('PCA Licitação, Dispensa e Inex.'!B354="","",'PCA Licitação, Dispensa e Inex.'!B354)</f>
        <v/>
      </c>
      <c r="C355" s="148" t="str">
        <f>IF(Acompanhamento4[[#This Row],[ID]]="","",VLOOKUP(Acompanhamento4[[#This Row],[ID]],Plano[],2,FALSE))</f>
        <v/>
      </c>
      <c r="D355" s="148" t="str">
        <f>IF(Acompanhamento4[[#This Row],[ID]]="","",VLOOKUP(Acompanhamento4[[#This Row],[ID]],Plano[],3,FALSE))</f>
        <v/>
      </c>
      <c r="E355" s="148" t="str">
        <f>IF(Acompanhamento4[[#This Row],[ID]]="","",VLOOKUP(Acompanhamento4[[#This Row],[ID]],Plano[],7,FALSE))</f>
        <v/>
      </c>
      <c r="F355" s="229"/>
      <c r="G355" s="226"/>
      <c r="H355" s="371"/>
      <c r="I355" s="174"/>
      <c r="J355" s="175"/>
      <c r="K355" s="175"/>
      <c r="L355" s="318"/>
      <c r="M355" s="319"/>
      <c r="N355" s="320"/>
      <c r="O355" s="325"/>
      <c r="P355" s="323" t="str">
        <f>IF(Acompanhamento4[[#This Row],[ID]]="","",VLOOKUP(Acompanhamento4[[#This Row],[ID]],Plano[],14,FALSE))</f>
        <v/>
      </c>
      <c r="Q355" s="323" t="str">
        <f>IF(Acompanhamento4[[#This Row],[ID]]="","",VLOOKUP(Acompanhamento4[[#This Row],[ID]],Plano[],15,FALSE))</f>
        <v/>
      </c>
      <c r="R355" s="323" t="str">
        <f>IF(Acompanhamento4[[#This Row],[ID]]="","",VLOOKUP(Acompanhamento4[[#This Row],[ID]],Plano[],16,FALSE))</f>
        <v/>
      </c>
      <c r="S355" s="323" t="str">
        <f>IF(Acompanhamento4[[#This Row],[ID]]="","",VLOOKUP(Acompanhamento4[[#This Row],[ID]],Plano[],17,FALSE))</f>
        <v/>
      </c>
      <c r="T355" s="324" t="str">
        <f>IF(Acompanhamento4[[#This Row],[ID]]="","",VLOOKUP(Acompanhamento4[[#This Row],[ID]],Plano[],18,FALSE))</f>
        <v/>
      </c>
      <c r="U355" s="176"/>
      <c r="V355" s="149"/>
      <c r="W355" s="314"/>
      <c r="X35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envio]])-TODAY(),Q355-TODAY()),
"finalizada"))</f>
        <v/>
      </c>
      <c r="Y35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envio]])-TODAY(),S355-TODAY()),
"finalizada"))</f>
        <v/>
      </c>
      <c r="Z355" s="289" t="str">
        <f ca="1">IF(Acompanhamento4[[#This Row],[ID]]="","",IF(OR(Acompanhamento4[[#This Row],[Situação]]="prevista",Acompanhamento4[[#This Row],[Situação]]="em andamento"),
IF(Acompanhamento4[[#This Row],[Nova data limite para contratação]]&lt;&gt;"",VALUE(Acompanhamento4[[#This Row],[Nova data limite para contratação]])-TODAY(),T355-TODAY()),
"finalizada"))</f>
        <v/>
      </c>
      <c r="AA35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5" s="286" t="str" cm="1">
        <f t="array" aca="1" ref="AB35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5" s="148"/>
    </row>
    <row r="356" spans="1:29" s="151" customFormat="1" ht="15" hidden="1">
      <c r="A356" s="150">
        <v>350</v>
      </c>
      <c r="B356" s="147" t="str">
        <f>IF('PCA Licitação, Dispensa e Inex.'!B355="","",'PCA Licitação, Dispensa e Inex.'!B355)</f>
        <v/>
      </c>
      <c r="C356" s="148" t="str">
        <f>IF(Acompanhamento4[[#This Row],[ID]]="","",VLOOKUP(Acompanhamento4[[#This Row],[ID]],Plano[],2,FALSE))</f>
        <v/>
      </c>
      <c r="D356" s="148" t="str">
        <f>IF(Acompanhamento4[[#This Row],[ID]]="","",VLOOKUP(Acompanhamento4[[#This Row],[ID]],Plano[],3,FALSE))</f>
        <v/>
      </c>
      <c r="E356" s="148" t="str">
        <f>IF(Acompanhamento4[[#This Row],[ID]]="","",VLOOKUP(Acompanhamento4[[#This Row],[ID]],Plano[],7,FALSE))</f>
        <v/>
      </c>
      <c r="F356" s="229"/>
      <c r="G356" s="226"/>
      <c r="H356" s="371"/>
      <c r="I356" s="174"/>
      <c r="J356" s="175"/>
      <c r="K356" s="175"/>
      <c r="L356" s="318"/>
      <c r="M356" s="319"/>
      <c r="N356" s="320"/>
      <c r="O356" s="325"/>
      <c r="P356" s="323" t="str">
        <f>IF(Acompanhamento4[[#This Row],[ID]]="","",VLOOKUP(Acompanhamento4[[#This Row],[ID]],Plano[],14,FALSE))</f>
        <v/>
      </c>
      <c r="Q356" s="323" t="str">
        <f>IF(Acompanhamento4[[#This Row],[ID]]="","",VLOOKUP(Acompanhamento4[[#This Row],[ID]],Plano[],15,FALSE))</f>
        <v/>
      </c>
      <c r="R356" s="323" t="str">
        <f>IF(Acompanhamento4[[#This Row],[ID]]="","",VLOOKUP(Acompanhamento4[[#This Row],[ID]],Plano[],16,FALSE))</f>
        <v/>
      </c>
      <c r="S356" s="323" t="str">
        <f>IF(Acompanhamento4[[#This Row],[ID]]="","",VLOOKUP(Acompanhamento4[[#This Row],[ID]],Plano[],17,FALSE))</f>
        <v/>
      </c>
      <c r="T356" s="324" t="str">
        <f>IF(Acompanhamento4[[#This Row],[ID]]="","",VLOOKUP(Acompanhamento4[[#This Row],[ID]],Plano[],18,FALSE))</f>
        <v/>
      </c>
      <c r="U356" s="176"/>
      <c r="V356" s="149"/>
      <c r="W356" s="314"/>
      <c r="X35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envio]])-TODAY(),Q356-TODAY()),
"finalizada"))</f>
        <v/>
      </c>
      <c r="Y35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envio]])-TODAY(),S356-TODAY()),
"finalizada"))</f>
        <v/>
      </c>
      <c r="Z356" s="289" t="str">
        <f ca="1">IF(Acompanhamento4[[#This Row],[ID]]="","",IF(OR(Acompanhamento4[[#This Row],[Situação]]="prevista",Acompanhamento4[[#This Row],[Situação]]="em andamento"),
IF(Acompanhamento4[[#This Row],[Nova data limite para contratação]]&lt;&gt;"",VALUE(Acompanhamento4[[#This Row],[Nova data limite para contratação]])-TODAY(),T356-TODAY()),
"finalizada"))</f>
        <v/>
      </c>
      <c r="AA35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6" s="286" t="str" cm="1">
        <f t="array" aca="1" ref="AB35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6" s="148"/>
    </row>
    <row r="357" spans="1:29" s="151" customFormat="1" ht="15" hidden="1">
      <c r="A357" s="146">
        <v>351</v>
      </c>
      <c r="B357" s="147" t="str">
        <f>IF('PCA Licitação, Dispensa e Inex.'!B356="","",'PCA Licitação, Dispensa e Inex.'!B356)</f>
        <v/>
      </c>
      <c r="C357" s="148" t="str">
        <f>IF(Acompanhamento4[[#This Row],[ID]]="","",VLOOKUP(Acompanhamento4[[#This Row],[ID]],Plano[],2,FALSE))</f>
        <v/>
      </c>
      <c r="D357" s="148" t="str">
        <f>IF(Acompanhamento4[[#This Row],[ID]]="","",VLOOKUP(Acompanhamento4[[#This Row],[ID]],Plano[],3,FALSE))</f>
        <v/>
      </c>
      <c r="E357" s="148" t="str">
        <f>IF(Acompanhamento4[[#This Row],[ID]]="","",VLOOKUP(Acompanhamento4[[#This Row],[ID]],Plano[],7,FALSE))</f>
        <v/>
      </c>
      <c r="F357" s="229"/>
      <c r="G357" s="226"/>
      <c r="H357" s="371"/>
      <c r="I357" s="174"/>
      <c r="J357" s="175"/>
      <c r="K357" s="175"/>
      <c r="L357" s="318"/>
      <c r="M357" s="319"/>
      <c r="N357" s="320"/>
      <c r="O357" s="325"/>
      <c r="P357" s="323" t="str">
        <f>IF(Acompanhamento4[[#This Row],[ID]]="","",VLOOKUP(Acompanhamento4[[#This Row],[ID]],Plano[],14,FALSE))</f>
        <v/>
      </c>
      <c r="Q357" s="323" t="str">
        <f>IF(Acompanhamento4[[#This Row],[ID]]="","",VLOOKUP(Acompanhamento4[[#This Row],[ID]],Plano[],15,FALSE))</f>
        <v/>
      </c>
      <c r="R357" s="323" t="str">
        <f>IF(Acompanhamento4[[#This Row],[ID]]="","",VLOOKUP(Acompanhamento4[[#This Row],[ID]],Plano[],16,FALSE))</f>
        <v/>
      </c>
      <c r="S357" s="323" t="str">
        <f>IF(Acompanhamento4[[#This Row],[ID]]="","",VLOOKUP(Acompanhamento4[[#This Row],[ID]],Plano[],17,FALSE))</f>
        <v/>
      </c>
      <c r="T357" s="324" t="str">
        <f>IF(Acompanhamento4[[#This Row],[ID]]="","",VLOOKUP(Acompanhamento4[[#This Row],[ID]],Plano[],18,FALSE))</f>
        <v/>
      </c>
      <c r="U357" s="176"/>
      <c r="V357" s="149"/>
      <c r="W357" s="314"/>
      <c r="X35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envio]])-TODAY(),Q357-TODAY()),
"finalizada"))</f>
        <v/>
      </c>
      <c r="Y35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envio]])-TODAY(),S357-TODAY()),
"finalizada"))</f>
        <v/>
      </c>
      <c r="Z357" s="289" t="str">
        <f ca="1">IF(Acompanhamento4[[#This Row],[ID]]="","",IF(OR(Acompanhamento4[[#This Row],[Situação]]="prevista",Acompanhamento4[[#This Row],[Situação]]="em andamento"),
IF(Acompanhamento4[[#This Row],[Nova data limite para contratação]]&lt;&gt;"",VALUE(Acompanhamento4[[#This Row],[Nova data limite para contratação]])-TODAY(),T357-TODAY()),
"finalizada"))</f>
        <v/>
      </c>
      <c r="AA35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7" s="286" t="str" cm="1">
        <f t="array" aca="1" ref="AB35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7" s="148"/>
    </row>
    <row r="358" spans="1:29" s="151" customFormat="1" ht="15" hidden="1">
      <c r="A358" s="150">
        <v>352</v>
      </c>
      <c r="B358" s="147" t="str">
        <f>IF('PCA Licitação, Dispensa e Inex.'!B357="","",'PCA Licitação, Dispensa e Inex.'!B357)</f>
        <v/>
      </c>
      <c r="C358" s="148" t="str">
        <f>IF(Acompanhamento4[[#This Row],[ID]]="","",VLOOKUP(Acompanhamento4[[#This Row],[ID]],Plano[],2,FALSE))</f>
        <v/>
      </c>
      <c r="D358" s="148" t="str">
        <f>IF(Acompanhamento4[[#This Row],[ID]]="","",VLOOKUP(Acompanhamento4[[#This Row],[ID]],Plano[],3,FALSE))</f>
        <v/>
      </c>
      <c r="E358" s="148" t="str">
        <f>IF(Acompanhamento4[[#This Row],[ID]]="","",VLOOKUP(Acompanhamento4[[#This Row],[ID]],Plano[],7,FALSE))</f>
        <v/>
      </c>
      <c r="F358" s="229"/>
      <c r="G358" s="226"/>
      <c r="H358" s="371"/>
      <c r="I358" s="174"/>
      <c r="J358" s="175"/>
      <c r="K358" s="175"/>
      <c r="L358" s="318"/>
      <c r="M358" s="319"/>
      <c r="N358" s="320"/>
      <c r="O358" s="325"/>
      <c r="P358" s="323" t="str">
        <f>IF(Acompanhamento4[[#This Row],[ID]]="","",VLOOKUP(Acompanhamento4[[#This Row],[ID]],Plano[],14,FALSE))</f>
        <v/>
      </c>
      <c r="Q358" s="323" t="str">
        <f>IF(Acompanhamento4[[#This Row],[ID]]="","",VLOOKUP(Acompanhamento4[[#This Row],[ID]],Plano[],15,FALSE))</f>
        <v/>
      </c>
      <c r="R358" s="323" t="str">
        <f>IF(Acompanhamento4[[#This Row],[ID]]="","",VLOOKUP(Acompanhamento4[[#This Row],[ID]],Plano[],16,FALSE))</f>
        <v/>
      </c>
      <c r="S358" s="323" t="str">
        <f>IF(Acompanhamento4[[#This Row],[ID]]="","",VLOOKUP(Acompanhamento4[[#This Row],[ID]],Plano[],17,FALSE))</f>
        <v/>
      </c>
      <c r="T358" s="324" t="str">
        <f>IF(Acompanhamento4[[#This Row],[ID]]="","",VLOOKUP(Acompanhamento4[[#This Row],[ID]],Plano[],18,FALSE))</f>
        <v/>
      </c>
      <c r="U358" s="176"/>
      <c r="V358" s="149"/>
      <c r="W358" s="314"/>
      <c r="X35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envio]])-TODAY(),Q358-TODAY()),
"finalizada"))</f>
        <v/>
      </c>
      <c r="Y35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envio]])-TODAY(),S358-TODAY()),
"finalizada"))</f>
        <v/>
      </c>
      <c r="Z358" s="289" t="str">
        <f ca="1">IF(Acompanhamento4[[#This Row],[ID]]="","",IF(OR(Acompanhamento4[[#This Row],[Situação]]="prevista",Acompanhamento4[[#This Row],[Situação]]="em andamento"),
IF(Acompanhamento4[[#This Row],[Nova data limite para contratação]]&lt;&gt;"",VALUE(Acompanhamento4[[#This Row],[Nova data limite para contratação]])-TODAY(),T358-TODAY()),
"finalizada"))</f>
        <v/>
      </c>
      <c r="AA35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8" s="286" t="str" cm="1">
        <f t="array" aca="1" ref="AB35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8" s="148"/>
    </row>
    <row r="359" spans="1:29" s="151" customFormat="1" ht="15" hidden="1">
      <c r="A359" s="146">
        <v>353</v>
      </c>
      <c r="B359" s="147" t="str">
        <f>IF('PCA Licitação, Dispensa e Inex.'!B358="","",'PCA Licitação, Dispensa e Inex.'!B358)</f>
        <v/>
      </c>
      <c r="C359" s="148" t="str">
        <f>IF(Acompanhamento4[[#This Row],[ID]]="","",VLOOKUP(Acompanhamento4[[#This Row],[ID]],Plano[],2,FALSE))</f>
        <v/>
      </c>
      <c r="D359" s="148" t="str">
        <f>IF(Acompanhamento4[[#This Row],[ID]]="","",VLOOKUP(Acompanhamento4[[#This Row],[ID]],Plano[],3,FALSE))</f>
        <v/>
      </c>
      <c r="E359" s="148" t="str">
        <f>IF(Acompanhamento4[[#This Row],[ID]]="","",VLOOKUP(Acompanhamento4[[#This Row],[ID]],Plano[],7,FALSE))</f>
        <v/>
      </c>
      <c r="F359" s="229"/>
      <c r="G359" s="226"/>
      <c r="H359" s="371"/>
      <c r="I359" s="174"/>
      <c r="J359" s="175"/>
      <c r="K359" s="175"/>
      <c r="L359" s="318"/>
      <c r="M359" s="319"/>
      <c r="N359" s="320"/>
      <c r="O359" s="325"/>
      <c r="P359" s="323" t="str">
        <f>IF(Acompanhamento4[[#This Row],[ID]]="","",VLOOKUP(Acompanhamento4[[#This Row],[ID]],Plano[],14,FALSE))</f>
        <v/>
      </c>
      <c r="Q359" s="323" t="str">
        <f>IF(Acompanhamento4[[#This Row],[ID]]="","",VLOOKUP(Acompanhamento4[[#This Row],[ID]],Plano[],15,FALSE))</f>
        <v/>
      </c>
      <c r="R359" s="323" t="str">
        <f>IF(Acompanhamento4[[#This Row],[ID]]="","",VLOOKUP(Acompanhamento4[[#This Row],[ID]],Plano[],16,FALSE))</f>
        <v/>
      </c>
      <c r="S359" s="323" t="str">
        <f>IF(Acompanhamento4[[#This Row],[ID]]="","",VLOOKUP(Acompanhamento4[[#This Row],[ID]],Plano[],17,FALSE))</f>
        <v/>
      </c>
      <c r="T359" s="324" t="str">
        <f>IF(Acompanhamento4[[#This Row],[ID]]="","",VLOOKUP(Acompanhamento4[[#This Row],[ID]],Plano[],18,FALSE))</f>
        <v/>
      </c>
      <c r="U359" s="176"/>
      <c r="V359" s="149"/>
      <c r="W359" s="314"/>
      <c r="X35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envio]])-TODAY(),Q359-TODAY()),
"finalizada"))</f>
        <v/>
      </c>
      <c r="Y35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envio]])-TODAY(),S359-TODAY()),
"finalizada"))</f>
        <v/>
      </c>
      <c r="Z359" s="289" t="str">
        <f ca="1">IF(Acompanhamento4[[#This Row],[ID]]="","",IF(OR(Acompanhamento4[[#This Row],[Situação]]="prevista",Acompanhamento4[[#This Row],[Situação]]="em andamento"),
IF(Acompanhamento4[[#This Row],[Nova data limite para contratação]]&lt;&gt;"",VALUE(Acompanhamento4[[#This Row],[Nova data limite para contratação]])-TODAY(),T359-TODAY()),
"finalizada"))</f>
        <v/>
      </c>
      <c r="AA35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59" s="286" t="str" cm="1">
        <f t="array" aca="1" ref="AB35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59" s="148"/>
    </row>
    <row r="360" spans="1:29" s="151" customFormat="1" ht="15" hidden="1">
      <c r="A360" s="150">
        <v>354</v>
      </c>
      <c r="B360" s="147" t="str">
        <f>IF('PCA Licitação, Dispensa e Inex.'!B359="","",'PCA Licitação, Dispensa e Inex.'!B359)</f>
        <v/>
      </c>
      <c r="C360" s="148" t="str">
        <f>IF(Acompanhamento4[[#This Row],[ID]]="","",VLOOKUP(Acompanhamento4[[#This Row],[ID]],Plano[],2,FALSE))</f>
        <v/>
      </c>
      <c r="D360" s="148" t="str">
        <f>IF(Acompanhamento4[[#This Row],[ID]]="","",VLOOKUP(Acompanhamento4[[#This Row],[ID]],Plano[],3,FALSE))</f>
        <v/>
      </c>
      <c r="E360" s="148" t="str">
        <f>IF(Acompanhamento4[[#This Row],[ID]]="","",VLOOKUP(Acompanhamento4[[#This Row],[ID]],Plano[],7,FALSE))</f>
        <v/>
      </c>
      <c r="F360" s="229"/>
      <c r="G360" s="226"/>
      <c r="H360" s="371"/>
      <c r="I360" s="174"/>
      <c r="J360" s="175"/>
      <c r="K360" s="175"/>
      <c r="L360" s="318"/>
      <c r="M360" s="319"/>
      <c r="N360" s="320"/>
      <c r="O360" s="325"/>
      <c r="P360" s="323" t="str">
        <f>IF(Acompanhamento4[[#This Row],[ID]]="","",VLOOKUP(Acompanhamento4[[#This Row],[ID]],Plano[],14,FALSE))</f>
        <v/>
      </c>
      <c r="Q360" s="323" t="str">
        <f>IF(Acompanhamento4[[#This Row],[ID]]="","",VLOOKUP(Acompanhamento4[[#This Row],[ID]],Plano[],15,FALSE))</f>
        <v/>
      </c>
      <c r="R360" s="323" t="str">
        <f>IF(Acompanhamento4[[#This Row],[ID]]="","",VLOOKUP(Acompanhamento4[[#This Row],[ID]],Plano[],16,FALSE))</f>
        <v/>
      </c>
      <c r="S360" s="323" t="str">
        <f>IF(Acompanhamento4[[#This Row],[ID]]="","",VLOOKUP(Acompanhamento4[[#This Row],[ID]],Plano[],17,FALSE))</f>
        <v/>
      </c>
      <c r="T360" s="324" t="str">
        <f>IF(Acompanhamento4[[#This Row],[ID]]="","",VLOOKUP(Acompanhamento4[[#This Row],[ID]],Plano[],18,FALSE))</f>
        <v/>
      </c>
      <c r="U360" s="176"/>
      <c r="V360" s="149"/>
      <c r="W360" s="314"/>
      <c r="X36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envio]])-TODAY(),Q360-TODAY()),
"finalizada"))</f>
        <v/>
      </c>
      <c r="Y36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envio]])-TODAY(),S360-TODAY()),
"finalizada"))</f>
        <v/>
      </c>
      <c r="Z360" s="289" t="str">
        <f ca="1">IF(Acompanhamento4[[#This Row],[ID]]="","",IF(OR(Acompanhamento4[[#This Row],[Situação]]="prevista",Acompanhamento4[[#This Row],[Situação]]="em andamento"),
IF(Acompanhamento4[[#This Row],[Nova data limite para contratação]]&lt;&gt;"",VALUE(Acompanhamento4[[#This Row],[Nova data limite para contratação]])-TODAY(),T360-TODAY()),
"finalizada"))</f>
        <v/>
      </c>
      <c r="AA36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0" s="286" t="str" cm="1">
        <f t="array" aca="1" ref="AB36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0" s="148"/>
    </row>
    <row r="361" spans="1:29" s="151" customFormat="1" ht="15" hidden="1">
      <c r="A361" s="146">
        <v>355</v>
      </c>
      <c r="B361" s="147" t="str">
        <f>IF('PCA Licitação, Dispensa e Inex.'!B360="","",'PCA Licitação, Dispensa e Inex.'!B360)</f>
        <v/>
      </c>
      <c r="C361" s="148" t="str">
        <f>IF(Acompanhamento4[[#This Row],[ID]]="","",VLOOKUP(Acompanhamento4[[#This Row],[ID]],Plano[],2,FALSE))</f>
        <v/>
      </c>
      <c r="D361" s="148" t="str">
        <f>IF(Acompanhamento4[[#This Row],[ID]]="","",VLOOKUP(Acompanhamento4[[#This Row],[ID]],Plano[],3,FALSE))</f>
        <v/>
      </c>
      <c r="E361" s="148" t="str">
        <f>IF(Acompanhamento4[[#This Row],[ID]]="","",VLOOKUP(Acompanhamento4[[#This Row],[ID]],Plano[],7,FALSE))</f>
        <v/>
      </c>
      <c r="F361" s="229"/>
      <c r="G361" s="226"/>
      <c r="H361" s="371"/>
      <c r="I361" s="174"/>
      <c r="J361" s="175"/>
      <c r="K361" s="175"/>
      <c r="L361" s="318"/>
      <c r="M361" s="319"/>
      <c r="N361" s="320"/>
      <c r="O361" s="325"/>
      <c r="P361" s="323" t="str">
        <f>IF(Acompanhamento4[[#This Row],[ID]]="","",VLOOKUP(Acompanhamento4[[#This Row],[ID]],Plano[],14,FALSE))</f>
        <v/>
      </c>
      <c r="Q361" s="323" t="str">
        <f>IF(Acompanhamento4[[#This Row],[ID]]="","",VLOOKUP(Acompanhamento4[[#This Row],[ID]],Plano[],15,FALSE))</f>
        <v/>
      </c>
      <c r="R361" s="323" t="str">
        <f>IF(Acompanhamento4[[#This Row],[ID]]="","",VLOOKUP(Acompanhamento4[[#This Row],[ID]],Plano[],16,FALSE))</f>
        <v/>
      </c>
      <c r="S361" s="323" t="str">
        <f>IF(Acompanhamento4[[#This Row],[ID]]="","",VLOOKUP(Acompanhamento4[[#This Row],[ID]],Plano[],17,FALSE))</f>
        <v/>
      </c>
      <c r="T361" s="324" t="str">
        <f>IF(Acompanhamento4[[#This Row],[ID]]="","",VLOOKUP(Acompanhamento4[[#This Row],[ID]],Plano[],18,FALSE))</f>
        <v/>
      </c>
      <c r="U361" s="176"/>
      <c r="V361" s="149"/>
      <c r="W361" s="314"/>
      <c r="X36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envio]])-TODAY(),Q361-TODAY()),
"finalizada"))</f>
        <v/>
      </c>
      <c r="Y36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envio]])-TODAY(),S361-TODAY()),
"finalizada"))</f>
        <v/>
      </c>
      <c r="Z361" s="289" t="str">
        <f ca="1">IF(Acompanhamento4[[#This Row],[ID]]="","",IF(OR(Acompanhamento4[[#This Row],[Situação]]="prevista",Acompanhamento4[[#This Row],[Situação]]="em andamento"),
IF(Acompanhamento4[[#This Row],[Nova data limite para contratação]]&lt;&gt;"",VALUE(Acompanhamento4[[#This Row],[Nova data limite para contratação]])-TODAY(),T361-TODAY()),
"finalizada"))</f>
        <v/>
      </c>
      <c r="AA36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1" s="286" t="str" cm="1">
        <f t="array" aca="1" ref="AB36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1" s="148"/>
    </row>
    <row r="362" spans="1:29" s="151" customFormat="1" ht="15" hidden="1">
      <c r="A362" s="150">
        <v>356</v>
      </c>
      <c r="B362" s="147" t="str">
        <f>IF('PCA Licitação, Dispensa e Inex.'!B361="","",'PCA Licitação, Dispensa e Inex.'!B361)</f>
        <v/>
      </c>
      <c r="C362" s="148" t="str">
        <f>IF(Acompanhamento4[[#This Row],[ID]]="","",VLOOKUP(Acompanhamento4[[#This Row],[ID]],Plano[],2,FALSE))</f>
        <v/>
      </c>
      <c r="D362" s="148" t="str">
        <f>IF(Acompanhamento4[[#This Row],[ID]]="","",VLOOKUP(Acompanhamento4[[#This Row],[ID]],Plano[],3,FALSE))</f>
        <v/>
      </c>
      <c r="E362" s="148" t="str">
        <f>IF(Acompanhamento4[[#This Row],[ID]]="","",VLOOKUP(Acompanhamento4[[#This Row],[ID]],Plano[],7,FALSE))</f>
        <v/>
      </c>
      <c r="F362" s="229"/>
      <c r="G362" s="226"/>
      <c r="H362" s="371"/>
      <c r="I362" s="174"/>
      <c r="J362" s="175"/>
      <c r="K362" s="175"/>
      <c r="L362" s="318"/>
      <c r="M362" s="319"/>
      <c r="N362" s="320"/>
      <c r="O362" s="325"/>
      <c r="P362" s="323" t="str">
        <f>IF(Acompanhamento4[[#This Row],[ID]]="","",VLOOKUP(Acompanhamento4[[#This Row],[ID]],Plano[],14,FALSE))</f>
        <v/>
      </c>
      <c r="Q362" s="323" t="str">
        <f>IF(Acompanhamento4[[#This Row],[ID]]="","",VLOOKUP(Acompanhamento4[[#This Row],[ID]],Plano[],15,FALSE))</f>
        <v/>
      </c>
      <c r="R362" s="323" t="str">
        <f>IF(Acompanhamento4[[#This Row],[ID]]="","",VLOOKUP(Acompanhamento4[[#This Row],[ID]],Plano[],16,FALSE))</f>
        <v/>
      </c>
      <c r="S362" s="323" t="str">
        <f>IF(Acompanhamento4[[#This Row],[ID]]="","",VLOOKUP(Acompanhamento4[[#This Row],[ID]],Plano[],17,FALSE))</f>
        <v/>
      </c>
      <c r="T362" s="324" t="str">
        <f>IF(Acompanhamento4[[#This Row],[ID]]="","",VLOOKUP(Acompanhamento4[[#This Row],[ID]],Plano[],18,FALSE))</f>
        <v/>
      </c>
      <c r="U362" s="176"/>
      <c r="V362" s="149"/>
      <c r="W362" s="314"/>
      <c r="X36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envio]])-TODAY(),Q362-TODAY()),
"finalizada"))</f>
        <v/>
      </c>
      <c r="Y36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envio]])-TODAY(),S362-TODAY()),
"finalizada"))</f>
        <v/>
      </c>
      <c r="Z362" s="289" t="str">
        <f ca="1">IF(Acompanhamento4[[#This Row],[ID]]="","",IF(OR(Acompanhamento4[[#This Row],[Situação]]="prevista",Acompanhamento4[[#This Row],[Situação]]="em andamento"),
IF(Acompanhamento4[[#This Row],[Nova data limite para contratação]]&lt;&gt;"",VALUE(Acompanhamento4[[#This Row],[Nova data limite para contratação]])-TODAY(),T362-TODAY()),
"finalizada"))</f>
        <v/>
      </c>
      <c r="AA36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2" s="286" t="str" cm="1">
        <f t="array" aca="1" ref="AB36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2" s="148"/>
    </row>
    <row r="363" spans="1:29" s="151" customFormat="1" ht="15" hidden="1">
      <c r="A363" s="146">
        <v>357</v>
      </c>
      <c r="B363" s="147" t="str">
        <f>IF('PCA Licitação, Dispensa e Inex.'!B362="","",'PCA Licitação, Dispensa e Inex.'!B362)</f>
        <v/>
      </c>
      <c r="C363" s="148" t="str">
        <f>IF(Acompanhamento4[[#This Row],[ID]]="","",VLOOKUP(Acompanhamento4[[#This Row],[ID]],Plano[],2,FALSE))</f>
        <v/>
      </c>
      <c r="D363" s="148" t="str">
        <f>IF(Acompanhamento4[[#This Row],[ID]]="","",VLOOKUP(Acompanhamento4[[#This Row],[ID]],Plano[],3,FALSE))</f>
        <v/>
      </c>
      <c r="E363" s="148" t="str">
        <f>IF(Acompanhamento4[[#This Row],[ID]]="","",VLOOKUP(Acompanhamento4[[#This Row],[ID]],Plano[],7,FALSE))</f>
        <v/>
      </c>
      <c r="F363" s="229"/>
      <c r="G363" s="226"/>
      <c r="H363" s="371"/>
      <c r="I363" s="174"/>
      <c r="J363" s="175"/>
      <c r="K363" s="175"/>
      <c r="L363" s="318"/>
      <c r="M363" s="319"/>
      <c r="N363" s="320"/>
      <c r="O363" s="325"/>
      <c r="P363" s="323" t="str">
        <f>IF(Acompanhamento4[[#This Row],[ID]]="","",VLOOKUP(Acompanhamento4[[#This Row],[ID]],Plano[],14,FALSE))</f>
        <v/>
      </c>
      <c r="Q363" s="323" t="str">
        <f>IF(Acompanhamento4[[#This Row],[ID]]="","",VLOOKUP(Acompanhamento4[[#This Row],[ID]],Plano[],15,FALSE))</f>
        <v/>
      </c>
      <c r="R363" s="323" t="str">
        <f>IF(Acompanhamento4[[#This Row],[ID]]="","",VLOOKUP(Acompanhamento4[[#This Row],[ID]],Plano[],16,FALSE))</f>
        <v/>
      </c>
      <c r="S363" s="323" t="str">
        <f>IF(Acompanhamento4[[#This Row],[ID]]="","",VLOOKUP(Acompanhamento4[[#This Row],[ID]],Plano[],17,FALSE))</f>
        <v/>
      </c>
      <c r="T363" s="324" t="str">
        <f>IF(Acompanhamento4[[#This Row],[ID]]="","",VLOOKUP(Acompanhamento4[[#This Row],[ID]],Plano[],18,FALSE))</f>
        <v/>
      </c>
      <c r="U363" s="176"/>
      <c r="V363" s="149"/>
      <c r="W363" s="314"/>
      <c r="X36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envio]])-TODAY(),Q363-TODAY()),
"finalizada"))</f>
        <v/>
      </c>
      <c r="Y36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envio]])-TODAY(),S363-TODAY()),
"finalizada"))</f>
        <v/>
      </c>
      <c r="Z363" s="289" t="str">
        <f ca="1">IF(Acompanhamento4[[#This Row],[ID]]="","",IF(OR(Acompanhamento4[[#This Row],[Situação]]="prevista",Acompanhamento4[[#This Row],[Situação]]="em andamento"),
IF(Acompanhamento4[[#This Row],[Nova data limite para contratação]]&lt;&gt;"",VALUE(Acompanhamento4[[#This Row],[Nova data limite para contratação]])-TODAY(),T363-TODAY()),
"finalizada"))</f>
        <v/>
      </c>
      <c r="AA36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3" s="286" t="str" cm="1">
        <f t="array" aca="1" ref="AB36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3" s="148"/>
    </row>
    <row r="364" spans="1:29" s="151" customFormat="1" ht="15" hidden="1">
      <c r="A364" s="150">
        <v>358</v>
      </c>
      <c r="B364" s="147" t="str">
        <f>IF('PCA Licitação, Dispensa e Inex.'!B363="","",'PCA Licitação, Dispensa e Inex.'!B363)</f>
        <v/>
      </c>
      <c r="C364" s="148" t="str">
        <f>IF(Acompanhamento4[[#This Row],[ID]]="","",VLOOKUP(Acompanhamento4[[#This Row],[ID]],Plano[],2,FALSE))</f>
        <v/>
      </c>
      <c r="D364" s="148" t="str">
        <f>IF(Acompanhamento4[[#This Row],[ID]]="","",VLOOKUP(Acompanhamento4[[#This Row],[ID]],Plano[],3,FALSE))</f>
        <v/>
      </c>
      <c r="E364" s="148" t="str">
        <f>IF(Acompanhamento4[[#This Row],[ID]]="","",VLOOKUP(Acompanhamento4[[#This Row],[ID]],Plano[],7,FALSE))</f>
        <v/>
      </c>
      <c r="F364" s="229"/>
      <c r="G364" s="226"/>
      <c r="H364" s="371"/>
      <c r="I364" s="174"/>
      <c r="J364" s="175"/>
      <c r="K364" s="175"/>
      <c r="L364" s="318"/>
      <c r="M364" s="319"/>
      <c r="N364" s="320"/>
      <c r="O364" s="325"/>
      <c r="P364" s="323" t="str">
        <f>IF(Acompanhamento4[[#This Row],[ID]]="","",VLOOKUP(Acompanhamento4[[#This Row],[ID]],Plano[],14,FALSE))</f>
        <v/>
      </c>
      <c r="Q364" s="323" t="str">
        <f>IF(Acompanhamento4[[#This Row],[ID]]="","",VLOOKUP(Acompanhamento4[[#This Row],[ID]],Plano[],15,FALSE))</f>
        <v/>
      </c>
      <c r="R364" s="323" t="str">
        <f>IF(Acompanhamento4[[#This Row],[ID]]="","",VLOOKUP(Acompanhamento4[[#This Row],[ID]],Plano[],16,FALSE))</f>
        <v/>
      </c>
      <c r="S364" s="323" t="str">
        <f>IF(Acompanhamento4[[#This Row],[ID]]="","",VLOOKUP(Acompanhamento4[[#This Row],[ID]],Plano[],17,FALSE))</f>
        <v/>
      </c>
      <c r="T364" s="324" t="str">
        <f>IF(Acompanhamento4[[#This Row],[ID]]="","",VLOOKUP(Acompanhamento4[[#This Row],[ID]],Plano[],18,FALSE))</f>
        <v/>
      </c>
      <c r="U364" s="176"/>
      <c r="V364" s="149"/>
      <c r="W364" s="314"/>
      <c r="X36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envio]])-TODAY(),Q364-TODAY()),
"finalizada"))</f>
        <v/>
      </c>
      <c r="Y36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envio]])-TODAY(),S364-TODAY()),
"finalizada"))</f>
        <v/>
      </c>
      <c r="Z364" s="289" t="str">
        <f ca="1">IF(Acompanhamento4[[#This Row],[ID]]="","",IF(OR(Acompanhamento4[[#This Row],[Situação]]="prevista",Acompanhamento4[[#This Row],[Situação]]="em andamento"),
IF(Acompanhamento4[[#This Row],[Nova data limite para contratação]]&lt;&gt;"",VALUE(Acompanhamento4[[#This Row],[Nova data limite para contratação]])-TODAY(),T364-TODAY()),
"finalizada"))</f>
        <v/>
      </c>
      <c r="AA36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4" s="286" t="str" cm="1">
        <f t="array" aca="1" ref="AB36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4" s="148"/>
    </row>
    <row r="365" spans="1:29" s="151" customFormat="1" ht="15" hidden="1">
      <c r="A365" s="146">
        <v>359</v>
      </c>
      <c r="B365" s="147" t="str">
        <f>IF('PCA Licitação, Dispensa e Inex.'!B364="","",'PCA Licitação, Dispensa e Inex.'!B364)</f>
        <v/>
      </c>
      <c r="C365" s="148" t="str">
        <f>IF(Acompanhamento4[[#This Row],[ID]]="","",VLOOKUP(Acompanhamento4[[#This Row],[ID]],Plano[],2,FALSE))</f>
        <v/>
      </c>
      <c r="D365" s="148" t="str">
        <f>IF(Acompanhamento4[[#This Row],[ID]]="","",VLOOKUP(Acompanhamento4[[#This Row],[ID]],Plano[],3,FALSE))</f>
        <v/>
      </c>
      <c r="E365" s="148" t="str">
        <f>IF(Acompanhamento4[[#This Row],[ID]]="","",VLOOKUP(Acompanhamento4[[#This Row],[ID]],Plano[],7,FALSE))</f>
        <v/>
      </c>
      <c r="F365" s="229"/>
      <c r="G365" s="226"/>
      <c r="H365" s="371"/>
      <c r="I365" s="174"/>
      <c r="J365" s="175"/>
      <c r="K365" s="175"/>
      <c r="L365" s="318"/>
      <c r="M365" s="319"/>
      <c r="N365" s="320"/>
      <c r="O365" s="325"/>
      <c r="P365" s="323" t="str">
        <f>IF(Acompanhamento4[[#This Row],[ID]]="","",VLOOKUP(Acompanhamento4[[#This Row],[ID]],Plano[],14,FALSE))</f>
        <v/>
      </c>
      <c r="Q365" s="323" t="str">
        <f>IF(Acompanhamento4[[#This Row],[ID]]="","",VLOOKUP(Acompanhamento4[[#This Row],[ID]],Plano[],15,FALSE))</f>
        <v/>
      </c>
      <c r="R365" s="323" t="str">
        <f>IF(Acompanhamento4[[#This Row],[ID]]="","",VLOOKUP(Acompanhamento4[[#This Row],[ID]],Plano[],16,FALSE))</f>
        <v/>
      </c>
      <c r="S365" s="323" t="str">
        <f>IF(Acompanhamento4[[#This Row],[ID]]="","",VLOOKUP(Acompanhamento4[[#This Row],[ID]],Plano[],17,FALSE))</f>
        <v/>
      </c>
      <c r="T365" s="324" t="str">
        <f>IF(Acompanhamento4[[#This Row],[ID]]="","",VLOOKUP(Acompanhamento4[[#This Row],[ID]],Plano[],18,FALSE))</f>
        <v/>
      </c>
      <c r="U365" s="176"/>
      <c r="V365" s="149"/>
      <c r="W365" s="314"/>
      <c r="X36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envio]])-TODAY(),Q365-TODAY()),
"finalizada"))</f>
        <v/>
      </c>
      <c r="Y36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envio]])-TODAY(),S365-TODAY()),
"finalizada"))</f>
        <v/>
      </c>
      <c r="Z365" s="289" t="str">
        <f ca="1">IF(Acompanhamento4[[#This Row],[ID]]="","",IF(OR(Acompanhamento4[[#This Row],[Situação]]="prevista",Acompanhamento4[[#This Row],[Situação]]="em andamento"),
IF(Acompanhamento4[[#This Row],[Nova data limite para contratação]]&lt;&gt;"",VALUE(Acompanhamento4[[#This Row],[Nova data limite para contratação]])-TODAY(),T365-TODAY()),
"finalizada"))</f>
        <v/>
      </c>
      <c r="AA36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5" s="286" t="str" cm="1">
        <f t="array" aca="1" ref="AB36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5" s="148"/>
    </row>
    <row r="366" spans="1:29" s="151" customFormat="1" ht="15" hidden="1">
      <c r="A366" s="150">
        <v>360</v>
      </c>
      <c r="B366" s="147" t="str">
        <f>IF('PCA Licitação, Dispensa e Inex.'!B365="","",'PCA Licitação, Dispensa e Inex.'!B365)</f>
        <v/>
      </c>
      <c r="C366" s="148" t="str">
        <f>IF(Acompanhamento4[[#This Row],[ID]]="","",VLOOKUP(Acompanhamento4[[#This Row],[ID]],Plano[],2,FALSE))</f>
        <v/>
      </c>
      <c r="D366" s="148" t="str">
        <f>IF(Acompanhamento4[[#This Row],[ID]]="","",VLOOKUP(Acompanhamento4[[#This Row],[ID]],Plano[],3,FALSE))</f>
        <v/>
      </c>
      <c r="E366" s="148" t="str">
        <f>IF(Acompanhamento4[[#This Row],[ID]]="","",VLOOKUP(Acompanhamento4[[#This Row],[ID]],Plano[],7,FALSE))</f>
        <v/>
      </c>
      <c r="F366" s="229"/>
      <c r="G366" s="226"/>
      <c r="H366" s="371"/>
      <c r="I366" s="174"/>
      <c r="J366" s="175"/>
      <c r="K366" s="175"/>
      <c r="L366" s="318"/>
      <c r="M366" s="319"/>
      <c r="N366" s="320"/>
      <c r="O366" s="325"/>
      <c r="P366" s="323" t="str">
        <f>IF(Acompanhamento4[[#This Row],[ID]]="","",VLOOKUP(Acompanhamento4[[#This Row],[ID]],Plano[],14,FALSE))</f>
        <v/>
      </c>
      <c r="Q366" s="323" t="str">
        <f>IF(Acompanhamento4[[#This Row],[ID]]="","",VLOOKUP(Acompanhamento4[[#This Row],[ID]],Plano[],15,FALSE))</f>
        <v/>
      </c>
      <c r="R366" s="323" t="str">
        <f>IF(Acompanhamento4[[#This Row],[ID]]="","",VLOOKUP(Acompanhamento4[[#This Row],[ID]],Plano[],16,FALSE))</f>
        <v/>
      </c>
      <c r="S366" s="323" t="str">
        <f>IF(Acompanhamento4[[#This Row],[ID]]="","",VLOOKUP(Acompanhamento4[[#This Row],[ID]],Plano[],17,FALSE))</f>
        <v/>
      </c>
      <c r="T366" s="324" t="str">
        <f>IF(Acompanhamento4[[#This Row],[ID]]="","",VLOOKUP(Acompanhamento4[[#This Row],[ID]],Plano[],18,FALSE))</f>
        <v/>
      </c>
      <c r="U366" s="176"/>
      <c r="V366" s="149"/>
      <c r="W366" s="314"/>
      <c r="X36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envio]])-TODAY(),Q366-TODAY()),
"finalizada"))</f>
        <v/>
      </c>
      <c r="Y36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envio]])-TODAY(),S366-TODAY()),
"finalizada"))</f>
        <v/>
      </c>
      <c r="Z366" s="289" t="str">
        <f ca="1">IF(Acompanhamento4[[#This Row],[ID]]="","",IF(OR(Acompanhamento4[[#This Row],[Situação]]="prevista",Acompanhamento4[[#This Row],[Situação]]="em andamento"),
IF(Acompanhamento4[[#This Row],[Nova data limite para contratação]]&lt;&gt;"",VALUE(Acompanhamento4[[#This Row],[Nova data limite para contratação]])-TODAY(),T366-TODAY()),
"finalizada"))</f>
        <v/>
      </c>
      <c r="AA36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6" s="286" t="str" cm="1">
        <f t="array" aca="1" ref="AB36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6" s="148"/>
    </row>
    <row r="367" spans="1:29" s="151" customFormat="1" ht="15" hidden="1">
      <c r="A367" s="146">
        <v>361</v>
      </c>
      <c r="B367" s="147" t="str">
        <f>IF('PCA Licitação, Dispensa e Inex.'!B366="","",'PCA Licitação, Dispensa e Inex.'!B366)</f>
        <v/>
      </c>
      <c r="C367" s="148" t="str">
        <f>IF(Acompanhamento4[[#This Row],[ID]]="","",VLOOKUP(Acompanhamento4[[#This Row],[ID]],Plano[],2,FALSE))</f>
        <v/>
      </c>
      <c r="D367" s="148" t="str">
        <f>IF(Acompanhamento4[[#This Row],[ID]]="","",VLOOKUP(Acompanhamento4[[#This Row],[ID]],Plano[],3,FALSE))</f>
        <v/>
      </c>
      <c r="E367" s="148" t="str">
        <f>IF(Acompanhamento4[[#This Row],[ID]]="","",VLOOKUP(Acompanhamento4[[#This Row],[ID]],Plano[],7,FALSE))</f>
        <v/>
      </c>
      <c r="F367" s="229"/>
      <c r="G367" s="226"/>
      <c r="H367" s="371"/>
      <c r="I367" s="174"/>
      <c r="J367" s="175"/>
      <c r="K367" s="175"/>
      <c r="L367" s="318"/>
      <c r="M367" s="319"/>
      <c r="N367" s="320"/>
      <c r="O367" s="325"/>
      <c r="P367" s="323" t="str">
        <f>IF(Acompanhamento4[[#This Row],[ID]]="","",VLOOKUP(Acompanhamento4[[#This Row],[ID]],Plano[],14,FALSE))</f>
        <v/>
      </c>
      <c r="Q367" s="323" t="str">
        <f>IF(Acompanhamento4[[#This Row],[ID]]="","",VLOOKUP(Acompanhamento4[[#This Row],[ID]],Plano[],15,FALSE))</f>
        <v/>
      </c>
      <c r="R367" s="323" t="str">
        <f>IF(Acompanhamento4[[#This Row],[ID]]="","",VLOOKUP(Acompanhamento4[[#This Row],[ID]],Plano[],16,FALSE))</f>
        <v/>
      </c>
      <c r="S367" s="323" t="str">
        <f>IF(Acompanhamento4[[#This Row],[ID]]="","",VLOOKUP(Acompanhamento4[[#This Row],[ID]],Plano[],17,FALSE))</f>
        <v/>
      </c>
      <c r="T367" s="324" t="str">
        <f>IF(Acompanhamento4[[#This Row],[ID]]="","",VLOOKUP(Acompanhamento4[[#This Row],[ID]],Plano[],18,FALSE))</f>
        <v/>
      </c>
      <c r="U367" s="176"/>
      <c r="V367" s="149"/>
      <c r="W367" s="314"/>
      <c r="X36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envio]])-TODAY(),Q367-TODAY()),
"finalizada"))</f>
        <v/>
      </c>
      <c r="Y36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envio]])-TODAY(),S367-TODAY()),
"finalizada"))</f>
        <v/>
      </c>
      <c r="Z367" s="289" t="str">
        <f ca="1">IF(Acompanhamento4[[#This Row],[ID]]="","",IF(OR(Acompanhamento4[[#This Row],[Situação]]="prevista",Acompanhamento4[[#This Row],[Situação]]="em andamento"),
IF(Acompanhamento4[[#This Row],[Nova data limite para contratação]]&lt;&gt;"",VALUE(Acompanhamento4[[#This Row],[Nova data limite para contratação]])-TODAY(),T367-TODAY()),
"finalizada"))</f>
        <v/>
      </c>
      <c r="AA36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7" s="286" t="str" cm="1">
        <f t="array" aca="1" ref="AB36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7" s="148"/>
    </row>
    <row r="368" spans="1:29" s="151" customFormat="1" ht="15" hidden="1">
      <c r="A368" s="150">
        <v>362</v>
      </c>
      <c r="B368" s="147" t="str">
        <f>IF('PCA Licitação, Dispensa e Inex.'!B367="","",'PCA Licitação, Dispensa e Inex.'!B367)</f>
        <v/>
      </c>
      <c r="C368" s="148" t="str">
        <f>IF(Acompanhamento4[[#This Row],[ID]]="","",VLOOKUP(Acompanhamento4[[#This Row],[ID]],Plano[],2,FALSE))</f>
        <v/>
      </c>
      <c r="D368" s="148" t="str">
        <f>IF(Acompanhamento4[[#This Row],[ID]]="","",VLOOKUP(Acompanhamento4[[#This Row],[ID]],Plano[],3,FALSE))</f>
        <v/>
      </c>
      <c r="E368" s="148" t="str">
        <f>IF(Acompanhamento4[[#This Row],[ID]]="","",VLOOKUP(Acompanhamento4[[#This Row],[ID]],Plano[],7,FALSE))</f>
        <v/>
      </c>
      <c r="F368" s="229"/>
      <c r="G368" s="226"/>
      <c r="H368" s="371"/>
      <c r="I368" s="174"/>
      <c r="J368" s="175"/>
      <c r="K368" s="175"/>
      <c r="L368" s="318"/>
      <c r="M368" s="319"/>
      <c r="N368" s="320"/>
      <c r="O368" s="325"/>
      <c r="P368" s="323" t="str">
        <f>IF(Acompanhamento4[[#This Row],[ID]]="","",VLOOKUP(Acompanhamento4[[#This Row],[ID]],Plano[],14,FALSE))</f>
        <v/>
      </c>
      <c r="Q368" s="323" t="str">
        <f>IF(Acompanhamento4[[#This Row],[ID]]="","",VLOOKUP(Acompanhamento4[[#This Row],[ID]],Plano[],15,FALSE))</f>
        <v/>
      </c>
      <c r="R368" s="323" t="str">
        <f>IF(Acompanhamento4[[#This Row],[ID]]="","",VLOOKUP(Acompanhamento4[[#This Row],[ID]],Plano[],16,FALSE))</f>
        <v/>
      </c>
      <c r="S368" s="323" t="str">
        <f>IF(Acompanhamento4[[#This Row],[ID]]="","",VLOOKUP(Acompanhamento4[[#This Row],[ID]],Plano[],17,FALSE))</f>
        <v/>
      </c>
      <c r="T368" s="324" t="str">
        <f>IF(Acompanhamento4[[#This Row],[ID]]="","",VLOOKUP(Acompanhamento4[[#This Row],[ID]],Plano[],18,FALSE))</f>
        <v/>
      </c>
      <c r="U368" s="176"/>
      <c r="V368" s="149"/>
      <c r="W368" s="314"/>
      <c r="X36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envio]])-TODAY(),Q368-TODAY()),
"finalizada"))</f>
        <v/>
      </c>
      <c r="Y36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envio]])-TODAY(),S368-TODAY()),
"finalizada"))</f>
        <v/>
      </c>
      <c r="Z368" s="289" t="str">
        <f ca="1">IF(Acompanhamento4[[#This Row],[ID]]="","",IF(OR(Acompanhamento4[[#This Row],[Situação]]="prevista",Acompanhamento4[[#This Row],[Situação]]="em andamento"),
IF(Acompanhamento4[[#This Row],[Nova data limite para contratação]]&lt;&gt;"",VALUE(Acompanhamento4[[#This Row],[Nova data limite para contratação]])-TODAY(),T368-TODAY()),
"finalizada"))</f>
        <v/>
      </c>
      <c r="AA36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8" s="286" t="str" cm="1">
        <f t="array" aca="1" ref="AB36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8" s="148"/>
    </row>
    <row r="369" spans="1:29" s="151" customFormat="1" ht="15" hidden="1">
      <c r="A369" s="146">
        <v>363</v>
      </c>
      <c r="B369" s="147" t="str">
        <f>IF('PCA Licitação, Dispensa e Inex.'!B368="","",'PCA Licitação, Dispensa e Inex.'!B368)</f>
        <v/>
      </c>
      <c r="C369" s="148" t="str">
        <f>IF(Acompanhamento4[[#This Row],[ID]]="","",VLOOKUP(Acompanhamento4[[#This Row],[ID]],Plano[],2,FALSE))</f>
        <v/>
      </c>
      <c r="D369" s="148" t="str">
        <f>IF(Acompanhamento4[[#This Row],[ID]]="","",VLOOKUP(Acompanhamento4[[#This Row],[ID]],Plano[],3,FALSE))</f>
        <v/>
      </c>
      <c r="E369" s="148" t="str">
        <f>IF(Acompanhamento4[[#This Row],[ID]]="","",VLOOKUP(Acompanhamento4[[#This Row],[ID]],Plano[],7,FALSE))</f>
        <v/>
      </c>
      <c r="F369" s="229"/>
      <c r="G369" s="226"/>
      <c r="H369" s="371"/>
      <c r="I369" s="174"/>
      <c r="J369" s="175"/>
      <c r="K369" s="175"/>
      <c r="L369" s="318"/>
      <c r="M369" s="319"/>
      <c r="N369" s="320"/>
      <c r="O369" s="325"/>
      <c r="P369" s="323" t="str">
        <f>IF(Acompanhamento4[[#This Row],[ID]]="","",VLOOKUP(Acompanhamento4[[#This Row],[ID]],Plano[],14,FALSE))</f>
        <v/>
      </c>
      <c r="Q369" s="323" t="str">
        <f>IF(Acompanhamento4[[#This Row],[ID]]="","",VLOOKUP(Acompanhamento4[[#This Row],[ID]],Plano[],15,FALSE))</f>
        <v/>
      </c>
      <c r="R369" s="323" t="str">
        <f>IF(Acompanhamento4[[#This Row],[ID]]="","",VLOOKUP(Acompanhamento4[[#This Row],[ID]],Plano[],16,FALSE))</f>
        <v/>
      </c>
      <c r="S369" s="323" t="str">
        <f>IF(Acompanhamento4[[#This Row],[ID]]="","",VLOOKUP(Acompanhamento4[[#This Row],[ID]],Plano[],17,FALSE))</f>
        <v/>
      </c>
      <c r="T369" s="324" t="str">
        <f>IF(Acompanhamento4[[#This Row],[ID]]="","",VLOOKUP(Acompanhamento4[[#This Row],[ID]],Plano[],18,FALSE))</f>
        <v/>
      </c>
      <c r="U369" s="176"/>
      <c r="V369" s="149"/>
      <c r="W369" s="314"/>
      <c r="X36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envio]])-TODAY(),Q369-TODAY()),
"finalizada"))</f>
        <v/>
      </c>
      <c r="Y36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envio]])-TODAY(),S369-TODAY()),
"finalizada"))</f>
        <v/>
      </c>
      <c r="Z369" s="289" t="str">
        <f ca="1">IF(Acompanhamento4[[#This Row],[ID]]="","",IF(OR(Acompanhamento4[[#This Row],[Situação]]="prevista",Acompanhamento4[[#This Row],[Situação]]="em andamento"),
IF(Acompanhamento4[[#This Row],[Nova data limite para contratação]]&lt;&gt;"",VALUE(Acompanhamento4[[#This Row],[Nova data limite para contratação]])-TODAY(),T369-TODAY()),
"finalizada"))</f>
        <v/>
      </c>
      <c r="AA36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69" s="286" t="str" cm="1">
        <f t="array" aca="1" ref="AB36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69" s="148"/>
    </row>
    <row r="370" spans="1:29" s="151" customFormat="1" ht="15" hidden="1">
      <c r="A370" s="150">
        <v>364</v>
      </c>
      <c r="B370" s="147" t="str">
        <f>IF('PCA Licitação, Dispensa e Inex.'!B369="","",'PCA Licitação, Dispensa e Inex.'!B369)</f>
        <v/>
      </c>
      <c r="C370" s="148" t="str">
        <f>IF(Acompanhamento4[[#This Row],[ID]]="","",VLOOKUP(Acompanhamento4[[#This Row],[ID]],Plano[],2,FALSE))</f>
        <v/>
      </c>
      <c r="D370" s="148" t="str">
        <f>IF(Acompanhamento4[[#This Row],[ID]]="","",VLOOKUP(Acompanhamento4[[#This Row],[ID]],Plano[],3,FALSE))</f>
        <v/>
      </c>
      <c r="E370" s="148" t="str">
        <f>IF(Acompanhamento4[[#This Row],[ID]]="","",VLOOKUP(Acompanhamento4[[#This Row],[ID]],Plano[],7,FALSE))</f>
        <v/>
      </c>
      <c r="F370" s="229"/>
      <c r="G370" s="226"/>
      <c r="H370" s="371"/>
      <c r="I370" s="174"/>
      <c r="J370" s="175"/>
      <c r="K370" s="175"/>
      <c r="L370" s="318"/>
      <c r="M370" s="319"/>
      <c r="N370" s="320"/>
      <c r="O370" s="325"/>
      <c r="P370" s="323" t="str">
        <f>IF(Acompanhamento4[[#This Row],[ID]]="","",VLOOKUP(Acompanhamento4[[#This Row],[ID]],Plano[],14,FALSE))</f>
        <v/>
      </c>
      <c r="Q370" s="323" t="str">
        <f>IF(Acompanhamento4[[#This Row],[ID]]="","",VLOOKUP(Acompanhamento4[[#This Row],[ID]],Plano[],15,FALSE))</f>
        <v/>
      </c>
      <c r="R370" s="323" t="str">
        <f>IF(Acompanhamento4[[#This Row],[ID]]="","",VLOOKUP(Acompanhamento4[[#This Row],[ID]],Plano[],16,FALSE))</f>
        <v/>
      </c>
      <c r="S370" s="323" t="str">
        <f>IF(Acompanhamento4[[#This Row],[ID]]="","",VLOOKUP(Acompanhamento4[[#This Row],[ID]],Plano[],17,FALSE))</f>
        <v/>
      </c>
      <c r="T370" s="324" t="str">
        <f>IF(Acompanhamento4[[#This Row],[ID]]="","",VLOOKUP(Acompanhamento4[[#This Row],[ID]],Plano[],18,FALSE))</f>
        <v/>
      </c>
      <c r="U370" s="176"/>
      <c r="V370" s="149"/>
      <c r="W370" s="314"/>
      <c r="X37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envio]])-TODAY(),Q370-TODAY()),
"finalizada"))</f>
        <v/>
      </c>
      <c r="Y37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envio]])-TODAY(),S370-TODAY()),
"finalizada"))</f>
        <v/>
      </c>
      <c r="Z370" s="289" t="str">
        <f ca="1">IF(Acompanhamento4[[#This Row],[ID]]="","",IF(OR(Acompanhamento4[[#This Row],[Situação]]="prevista",Acompanhamento4[[#This Row],[Situação]]="em andamento"),
IF(Acompanhamento4[[#This Row],[Nova data limite para contratação]]&lt;&gt;"",VALUE(Acompanhamento4[[#This Row],[Nova data limite para contratação]])-TODAY(),T370-TODAY()),
"finalizada"))</f>
        <v/>
      </c>
      <c r="AA37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0" s="286" t="str" cm="1">
        <f t="array" aca="1" ref="AB37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0" s="148"/>
    </row>
    <row r="371" spans="1:29" s="151" customFormat="1" ht="15" hidden="1">
      <c r="A371" s="146">
        <v>365</v>
      </c>
      <c r="B371" s="147" t="str">
        <f>IF('PCA Licitação, Dispensa e Inex.'!B370="","",'PCA Licitação, Dispensa e Inex.'!B370)</f>
        <v/>
      </c>
      <c r="C371" s="148" t="str">
        <f>IF(Acompanhamento4[[#This Row],[ID]]="","",VLOOKUP(Acompanhamento4[[#This Row],[ID]],Plano[],2,FALSE))</f>
        <v/>
      </c>
      <c r="D371" s="148" t="str">
        <f>IF(Acompanhamento4[[#This Row],[ID]]="","",VLOOKUP(Acompanhamento4[[#This Row],[ID]],Plano[],3,FALSE))</f>
        <v/>
      </c>
      <c r="E371" s="148" t="str">
        <f>IF(Acompanhamento4[[#This Row],[ID]]="","",VLOOKUP(Acompanhamento4[[#This Row],[ID]],Plano[],7,FALSE))</f>
        <v/>
      </c>
      <c r="F371" s="229"/>
      <c r="G371" s="226"/>
      <c r="H371" s="371"/>
      <c r="I371" s="174"/>
      <c r="J371" s="175"/>
      <c r="K371" s="175"/>
      <c r="L371" s="318"/>
      <c r="M371" s="319"/>
      <c r="N371" s="320"/>
      <c r="O371" s="325"/>
      <c r="P371" s="323" t="str">
        <f>IF(Acompanhamento4[[#This Row],[ID]]="","",VLOOKUP(Acompanhamento4[[#This Row],[ID]],Plano[],14,FALSE))</f>
        <v/>
      </c>
      <c r="Q371" s="323" t="str">
        <f>IF(Acompanhamento4[[#This Row],[ID]]="","",VLOOKUP(Acompanhamento4[[#This Row],[ID]],Plano[],15,FALSE))</f>
        <v/>
      </c>
      <c r="R371" s="323" t="str">
        <f>IF(Acompanhamento4[[#This Row],[ID]]="","",VLOOKUP(Acompanhamento4[[#This Row],[ID]],Plano[],16,FALSE))</f>
        <v/>
      </c>
      <c r="S371" s="323" t="str">
        <f>IF(Acompanhamento4[[#This Row],[ID]]="","",VLOOKUP(Acompanhamento4[[#This Row],[ID]],Plano[],17,FALSE))</f>
        <v/>
      </c>
      <c r="T371" s="324" t="str">
        <f>IF(Acompanhamento4[[#This Row],[ID]]="","",VLOOKUP(Acompanhamento4[[#This Row],[ID]],Plano[],18,FALSE))</f>
        <v/>
      </c>
      <c r="U371" s="176"/>
      <c r="V371" s="149"/>
      <c r="W371" s="314"/>
      <c r="X37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envio]])-TODAY(),Q371-TODAY()),
"finalizada"))</f>
        <v/>
      </c>
      <c r="Y37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envio]])-TODAY(),S371-TODAY()),
"finalizada"))</f>
        <v/>
      </c>
      <c r="Z371" s="289" t="str">
        <f ca="1">IF(Acompanhamento4[[#This Row],[ID]]="","",IF(OR(Acompanhamento4[[#This Row],[Situação]]="prevista",Acompanhamento4[[#This Row],[Situação]]="em andamento"),
IF(Acompanhamento4[[#This Row],[Nova data limite para contratação]]&lt;&gt;"",VALUE(Acompanhamento4[[#This Row],[Nova data limite para contratação]])-TODAY(),T371-TODAY()),
"finalizada"))</f>
        <v/>
      </c>
      <c r="AA37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1" s="286" t="str" cm="1">
        <f t="array" aca="1" ref="AB37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1" s="148"/>
    </row>
    <row r="372" spans="1:29" s="151" customFormat="1" ht="15" hidden="1">
      <c r="A372" s="150">
        <v>366</v>
      </c>
      <c r="B372" s="147" t="str">
        <f>IF('PCA Licitação, Dispensa e Inex.'!B371="","",'PCA Licitação, Dispensa e Inex.'!B371)</f>
        <v/>
      </c>
      <c r="C372" s="148" t="str">
        <f>IF(Acompanhamento4[[#This Row],[ID]]="","",VLOOKUP(Acompanhamento4[[#This Row],[ID]],Plano[],2,FALSE))</f>
        <v/>
      </c>
      <c r="D372" s="148" t="str">
        <f>IF(Acompanhamento4[[#This Row],[ID]]="","",VLOOKUP(Acompanhamento4[[#This Row],[ID]],Plano[],3,FALSE))</f>
        <v/>
      </c>
      <c r="E372" s="148" t="str">
        <f>IF(Acompanhamento4[[#This Row],[ID]]="","",VLOOKUP(Acompanhamento4[[#This Row],[ID]],Plano[],7,FALSE))</f>
        <v/>
      </c>
      <c r="F372" s="229"/>
      <c r="G372" s="226"/>
      <c r="H372" s="371"/>
      <c r="I372" s="174"/>
      <c r="J372" s="175"/>
      <c r="K372" s="175"/>
      <c r="L372" s="318"/>
      <c r="M372" s="319"/>
      <c r="N372" s="320"/>
      <c r="O372" s="325"/>
      <c r="P372" s="323" t="str">
        <f>IF(Acompanhamento4[[#This Row],[ID]]="","",VLOOKUP(Acompanhamento4[[#This Row],[ID]],Plano[],14,FALSE))</f>
        <v/>
      </c>
      <c r="Q372" s="323" t="str">
        <f>IF(Acompanhamento4[[#This Row],[ID]]="","",VLOOKUP(Acompanhamento4[[#This Row],[ID]],Plano[],15,FALSE))</f>
        <v/>
      </c>
      <c r="R372" s="323" t="str">
        <f>IF(Acompanhamento4[[#This Row],[ID]]="","",VLOOKUP(Acompanhamento4[[#This Row],[ID]],Plano[],16,FALSE))</f>
        <v/>
      </c>
      <c r="S372" s="323" t="str">
        <f>IF(Acompanhamento4[[#This Row],[ID]]="","",VLOOKUP(Acompanhamento4[[#This Row],[ID]],Plano[],17,FALSE))</f>
        <v/>
      </c>
      <c r="T372" s="324" t="str">
        <f>IF(Acompanhamento4[[#This Row],[ID]]="","",VLOOKUP(Acompanhamento4[[#This Row],[ID]],Plano[],18,FALSE))</f>
        <v/>
      </c>
      <c r="U372" s="176"/>
      <c r="V372" s="149"/>
      <c r="W372" s="314"/>
      <c r="X37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envio]])-TODAY(),Q372-TODAY()),
"finalizada"))</f>
        <v/>
      </c>
      <c r="Y37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envio]])-TODAY(),S372-TODAY()),
"finalizada"))</f>
        <v/>
      </c>
      <c r="Z372" s="289" t="str">
        <f ca="1">IF(Acompanhamento4[[#This Row],[ID]]="","",IF(OR(Acompanhamento4[[#This Row],[Situação]]="prevista",Acompanhamento4[[#This Row],[Situação]]="em andamento"),
IF(Acompanhamento4[[#This Row],[Nova data limite para contratação]]&lt;&gt;"",VALUE(Acompanhamento4[[#This Row],[Nova data limite para contratação]])-TODAY(),T372-TODAY()),
"finalizada"))</f>
        <v/>
      </c>
      <c r="AA37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2" s="286" t="str" cm="1">
        <f t="array" aca="1" ref="AB37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2" s="148"/>
    </row>
    <row r="373" spans="1:29" s="151" customFormat="1" ht="15" hidden="1">
      <c r="A373" s="146">
        <v>367</v>
      </c>
      <c r="B373" s="147" t="str">
        <f>IF('PCA Licitação, Dispensa e Inex.'!B372="","",'PCA Licitação, Dispensa e Inex.'!B372)</f>
        <v/>
      </c>
      <c r="C373" s="148" t="str">
        <f>IF(Acompanhamento4[[#This Row],[ID]]="","",VLOOKUP(Acompanhamento4[[#This Row],[ID]],Plano[],2,FALSE))</f>
        <v/>
      </c>
      <c r="D373" s="148" t="str">
        <f>IF(Acompanhamento4[[#This Row],[ID]]="","",VLOOKUP(Acompanhamento4[[#This Row],[ID]],Plano[],3,FALSE))</f>
        <v/>
      </c>
      <c r="E373" s="148" t="str">
        <f>IF(Acompanhamento4[[#This Row],[ID]]="","",VLOOKUP(Acompanhamento4[[#This Row],[ID]],Plano[],7,FALSE))</f>
        <v/>
      </c>
      <c r="F373" s="229"/>
      <c r="G373" s="226"/>
      <c r="H373" s="371"/>
      <c r="I373" s="174"/>
      <c r="J373" s="175"/>
      <c r="K373" s="175"/>
      <c r="L373" s="318"/>
      <c r="M373" s="319"/>
      <c r="N373" s="320"/>
      <c r="O373" s="325"/>
      <c r="P373" s="323" t="str">
        <f>IF(Acompanhamento4[[#This Row],[ID]]="","",VLOOKUP(Acompanhamento4[[#This Row],[ID]],Plano[],14,FALSE))</f>
        <v/>
      </c>
      <c r="Q373" s="323" t="str">
        <f>IF(Acompanhamento4[[#This Row],[ID]]="","",VLOOKUP(Acompanhamento4[[#This Row],[ID]],Plano[],15,FALSE))</f>
        <v/>
      </c>
      <c r="R373" s="323" t="str">
        <f>IF(Acompanhamento4[[#This Row],[ID]]="","",VLOOKUP(Acompanhamento4[[#This Row],[ID]],Plano[],16,FALSE))</f>
        <v/>
      </c>
      <c r="S373" s="323" t="str">
        <f>IF(Acompanhamento4[[#This Row],[ID]]="","",VLOOKUP(Acompanhamento4[[#This Row],[ID]],Plano[],17,FALSE))</f>
        <v/>
      </c>
      <c r="T373" s="324" t="str">
        <f>IF(Acompanhamento4[[#This Row],[ID]]="","",VLOOKUP(Acompanhamento4[[#This Row],[ID]],Plano[],18,FALSE))</f>
        <v/>
      </c>
      <c r="U373" s="176"/>
      <c r="V373" s="149"/>
      <c r="W373" s="314"/>
      <c r="X37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envio]])-TODAY(),Q373-TODAY()),
"finalizada"))</f>
        <v/>
      </c>
      <c r="Y37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envio]])-TODAY(),S373-TODAY()),
"finalizada"))</f>
        <v/>
      </c>
      <c r="Z373" s="289" t="str">
        <f ca="1">IF(Acompanhamento4[[#This Row],[ID]]="","",IF(OR(Acompanhamento4[[#This Row],[Situação]]="prevista",Acompanhamento4[[#This Row],[Situação]]="em andamento"),
IF(Acompanhamento4[[#This Row],[Nova data limite para contratação]]&lt;&gt;"",VALUE(Acompanhamento4[[#This Row],[Nova data limite para contratação]])-TODAY(),T373-TODAY()),
"finalizada"))</f>
        <v/>
      </c>
      <c r="AA37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3" s="286" t="str" cm="1">
        <f t="array" aca="1" ref="AB37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3" s="148"/>
    </row>
    <row r="374" spans="1:29" s="151" customFormat="1" ht="15" hidden="1">
      <c r="A374" s="150">
        <v>368</v>
      </c>
      <c r="B374" s="147" t="str">
        <f>IF('PCA Licitação, Dispensa e Inex.'!B373="","",'PCA Licitação, Dispensa e Inex.'!B373)</f>
        <v/>
      </c>
      <c r="C374" s="148" t="str">
        <f>IF(Acompanhamento4[[#This Row],[ID]]="","",VLOOKUP(Acompanhamento4[[#This Row],[ID]],Plano[],2,FALSE))</f>
        <v/>
      </c>
      <c r="D374" s="148" t="str">
        <f>IF(Acompanhamento4[[#This Row],[ID]]="","",VLOOKUP(Acompanhamento4[[#This Row],[ID]],Plano[],3,FALSE))</f>
        <v/>
      </c>
      <c r="E374" s="148" t="str">
        <f>IF(Acompanhamento4[[#This Row],[ID]]="","",VLOOKUP(Acompanhamento4[[#This Row],[ID]],Plano[],7,FALSE))</f>
        <v/>
      </c>
      <c r="F374" s="229"/>
      <c r="G374" s="226"/>
      <c r="H374" s="371"/>
      <c r="I374" s="174"/>
      <c r="J374" s="175"/>
      <c r="K374" s="175"/>
      <c r="L374" s="318"/>
      <c r="M374" s="319"/>
      <c r="N374" s="320"/>
      <c r="O374" s="325"/>
      <c r="P374" s="323" t="str">
        <f>IF(Acompanhamento4[[#This Row],[ID]]="","",VLOOKUP(Acompanhamento4[[#This Row],[ID]],Plano[],14,FALSE))</f>
        <v/>
      </c>
      <c r="Q374" s="323" t="str">
        <f>IF(Acompanhamento4[[#This Row],[ID]]="","",VLOOKUP(Acompanhamento4[[#This Row],[ID]],Plano[],15,FALSE))</f>
        <v/>
      </c>
      <c r="R374" s="323" t="str">
        <f>IF(Acompanhamento4[[#This Row],[ID]]="","",VLOOKUP(Acompanhamento4[[#This Row],[ID]],Plano[],16,FALSE))</f>
        <v/>
      </c>
      <c r="S374" s="323" t="str">
        <f>IF(Acompanhamento4[[#This Row],[ID]]="","",VLOOKUP(Acompanhamento4[[#This Row],[ID]],Plano[],17,FALSE))</f>
        <v/>
      </c>
      <c r="T374" s="324" t="str">
        <f>IF(Acompanhamento4[[#This Row],[ID]]="","",VLOOKUP(Acompanhamento4[[#This Row],[ID]],Plano[],18,FALSE))</f>
        <v/>
      </c>
      <c r="U374" s="176"/>
      <c r="V374" s="149"/>
      <c r="W374" s="314"/>
      <c r="X37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envio]])-TODAY(),Q374-TODAY()),
"finalizada"))</f>
        <v/>
      </c>
      <c r="Y37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envio]])-TODAY(),S374-TODAY()),
"finalizada"))</f>
        <v/>
      </c>
      <c r="Z374" s="289" t="str">
        <f ca="1">IF(Acompanhamento4[[#This Row],[ID]]="","",IF(OR(Acompanhamento4[[#This Row],[Situação]]="prevista",Acompanhamento4[[#This Row],[Situação]]="em andamento"),
IF(Acompanhamento4[[#This Row],[Nova data limite para contratação]]&lt;&gt;"",VALUE(Acompanhamento4[[#This Row],[Nova data limite para contratação]])-TODAY(),T374-TODAY()),
"finalizada"))</f>
        <v/>
      </c>
      <c r="AA37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4" s="286" t="str" cm="1">
        <f t="array" aca="1" ref="AB37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4" s="148"/>
    </row>
    <row r="375" spans="1:29" s="151" customFormat="1" ht="15" hidden="1">
      <c r="A375" s="146">
        <v>369</v>
      </c>
      <c r="B375" s="147" t="str">
        <f>IF('PCA Licitação, Dispensa e Inex.'!B374="","",'PCA Licitação, Dispensa e Inex.'!B374)</f>
        <v/>
      </c>
      <c r="C375" s="148" t="str">
        <f>IF(Acompanhamento4[[#This Row],[ID]]="","",VLOOKUP(Acompanhamento4[[#This Row],[ID]],Plano[],2,FALSE))</f>
        <v/>
      </c>
      <c r="D375" s="148" t="str">
        <f>IF(Acompanhamento4[[#This Row],[ID]]="","",VLOOKUP(Acompanhamento4[[#This Row],[ID]],Plano[],3,FALSE))</f>
        <v/>
      </c>
      <c r="E375" s="148" t="str">
        <f>IF(Acompanhamento4[[#This Row],[ID]]="","",VLOOKUP(Acompanhamento4[[#This Row],[ID]],Plano[],7,FALSE))</f>
        <v/>
      </c>
      <c r="F375" s="229"/>
      <c r="G375" s="226"/>
      <c r="H375" s="371"/>
      <c r="I375" s="174"/>
      <c r="J375" s="175"/>
      <c r="K375" s="175"/>
      <c r="L375" s="318"/>
      <c r="M375" s="319"/>
      <c r="N375" s="320"/>
      <c r="O375" s="325"/>
      <c r="P375" s="323" t="str">
        <f>IF(Acompanhamento4[[#This Row],[ID]]="","",VLOOKUP(Acompanhamento4[[#This Row],[ID]],Plano[],14,FALSE))</f>
        <v/>
      </c>
      <c r="Q375" s="323" t="str">
        <f>IF(Acompanhamento4[[#This Row],[ID]]="","",VLOOKUP(Acompanhamento4[[#This Row],[ID]],Plano[],15,FALSE))</f>
        <v/>
      </c>
      <c r="R375" s="323" t="str">
        <f>IF(Acompanhamento4[[#This Row],[ID]]="","",VLOOKUP(Acompanhamento4[[#This Row],[ID]],Plano[],16,FALSE))</f>
        <v/>
      </c>
      <c r="S375" s="323" t="str">
        <f>IF(Acompanhamento4[[#This Row],[ID]]="","",VLOOKUP(Acompanhamento4[[#This Row],[ID]],Plano[],17,FALSE))</f>
        <v/>
      </c>
      <c r="T375" s="324" t="str">
        <f>IF(Acompanhamento4[[#This Row],[ID]]="","",VLOOKUP(Acompanhamento4[[#This Row],[ID]],Plano[],18,FALSE))</f>
        <v/>
      </c>
      <c r="U375" s="176"/>
      <c r="V375" s="149"/>
      <c r="W375" s="314"/>
      <c r="X37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envio]])-TODAY(),Q375-TODAY()),
"finalizada"))</f>
        <v/>
      </c>
      <c r="Y37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envio]])-TODAY(),S375-TODAY()),
"finalizada"))</f>
        <v/>
      </c>
      <c r="Z375" s="289" t="str">
        <f ca="1">IF(Acompanhamento4[[#This Row],[ID]]="","",IF(OR(Acompanhamento4[[#This Row],[Situação]]="prevista",Acompanhamento4[[#This Row],[Situação]]="em andamento"),
IF(Acompanhamento4[[#This Row],[Nova data limite para contratação]]&lt;&gt;"",VALUE(Acompanhamento4[[#This Row],[Nova data limite para contratação]])-TODAY(),T375-TODAY()),
"finalizada"))</f>
        <v/>
      </c>
      <c r="AA37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5" s="286" t="str" cm="1">
        <f t="array" aca="1" ref="AB37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5" s="148"/>
    </row>
    <row r="376" spans="1:29" s="151" customFormat="1" ht="15" hidden="1">
      <c r="A376" s="150">
        <v>370</v>
      </c>
      <c r="B376" s="147" t="str">
        <f>IF('PCA Licitação, Dispensa e Inex.'!B375="","",'PCA Licitação, Dispensa e Inex.'!B375)</f>
        <v/>
      </c>
      <c r="C376" s="148" t="str">
        <f>IF(Acompanhamento4[[#This Row],[ID]]="","",VLOOKUP(Acompanhamento4[[#This Row],[ID]],Plano[],2,FALSE))</f>
        <v/>
      </c>
      <c r="D376" s="148" t="str">
        <f>IF(Acompanhamento4[[#This Row],[ID]]="","",VLOOKUP(Acompanhamento4[[#This Row],[ID]],Plano[],3,FALSE))</f>
        <v/>
      </c>
      <c r="E376" s="148" t="str">
        <f>IF(Acompanhamento4[[#This Row],[ID]]="","",VLOOKUP(Acompanhamento4[[#This Row],[ID]],Plano[],7,FALSE))</f>
        <v/>
      </c>
      <c r="F376" s="229"/>
      <c r="G376" s="226"/>
      <c r="H376" s="371"/>
      <c r="I376" s="174"/>
      <c r="J376" s="175"/>
      <c r="K376" s="175"/>
      <c r="L376" s="318"/>
      <c r="M376" s="319"/>
      <c r="N376" s="320"/>
      <c r="O376" s="325"/>
      <c r="P376" s="323" t="str">
        <f>IF(Acompanhamento4[[#This Row],[ID]]="","",VLOOKUP(Acompanhamento4[[#This Row],[ID]],Plano[],14,FALSE))</f>
        <v/>
      </c>
      <c r="Q376" s="323" t="str">
        <f>IF(Acompanhamento4[[#This Row],[ID]]="","",VLOOKUP(Acompanhamento4[[#This Row],[ID]],Plano[],15,FALSE))</f>
        <v/>
      </c>
      <c r="R376" s="323" t="str">
        <f>IF(Acompanhamento4[[#This Row],[ID]]="","",VLOOKUP(Acompanhamento4[[#This Row],[ID]],Plano[],16,FALSE))</f>
        <v/>
      </c>
      <c r="S376" s="323" t="str">
        <f>IF(Acompanhamento4[[#This Row],[ID]]="","",VLOOKUP(Acompanhamento4[[#This Row],[ID]],Plano[],17,FALSE))</f>
        <v/>
      </c>
      <c r="T376" s="324" t="str">
        <f>IF(Acompanhamento4[[#This Row],[ID]]="","",VLOOKUP(Acompanhamento4[[#This Row],[ID]],Plano[],18,FALSE))</f>
        <v/>
      </c>
      <c r="U376" s="176"/>
      <c r="V376" s="149"/>
      <c r="W376" s="314"/>
      <c r="X37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envio]])-TODAY(),Q376-TODAY()),
"finalizada"))</f>
        <v/>
      </c>
      <c r="Y37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envio]])-TODAY(),S376-TODAY()),
"finalizada"))</f>
        <v/>
      </c>
      <c r="Z376" s="289" t="str">
        <f ca="1">IF(Acompanhamento4[[#This Row],[ID]]="","",IF(OR(Acompanhamento4[[#This Row],[Situação]]="prevista",Acompanhamento4[[#This Row],[Situação]]="em andamento"),
IF(Acompanhamento4[[#This Row],[Nova data limite para contratação]]&lt;&gt;"",VALUE(Acompanhamento4[[#This Row],[Nova data limite para contratação]])-TODAY(),T376-TODAY()),
"finalizada"))</f>
        <v/>
      </c>
      <c r="AA37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6" s="286" t="str" cm="1">
        <f t="array" aca="1" ref="AB37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6" s="148"/>
    </row>
    <row r="377" spans="1:29" s="151" customFormat="1" ht="15" hidden="1">
      <c r="A377" s="146">
        <v>371</v>
      </c>
      <c r="B377" s="147" t="str">
        <f>IF('PCA Licitação, Dispensa e Inex.'!B376="","",'PCA Licitação, Dispensa e Inex.'!B376)</f>
        <v/>
      </c>
      <c r="C377" s="148" t="str">
        <f>IF(Acompanhamento4[[#This Row],[ID]]="","",VLOOKUP(Acompanhamento4[[#This Row],[ID]],Plano[],2,FALSE))</f>
        <v/>
      </c>
      <c r="D377" s="148" t="str">
        <f>IF(Acompanhamento4[[#This Row],[ID]]="","",VLOOKUP(Acompanhamento4[[#This Row],[ID]],Plano[],3,FALSE))</f>
        <v/>
      </c>
      <c r="E377" s="148" t="str">
        <f>IF(Acompanhamento4[[#This Row],[ID]]="","",VLOOKUP(Acompanhamento4[[#This Row],[ID]],Plano[],7,FALSE))</f>
        <v/>
      </c>
      <c r="F377" s="229"/>
      <c r="G377" s="226"/>
      <c r="H377" s="371"/>
      <c r="I377" s="174"/>
      <c r="J377" s="175"/>
      <c r="K377" s="175"/>
      <c r="L377" s="318"/>
      <c r="M377" s="319"/>
      <c r="N377" s="320"/>
      <c r="O377" s="325"/>
      <c r="P377" s="323" t="str">
        <f>IF(Acompanhamento4[[#This Row],[ID]]="","",VLOOKUP(Acompanhamento4[[#This Row],[ID]],Plano[],14,FALSE))</f>
        <v/>
      </c>
      <c r="Q377" s="323" t="str">
        <f>IF(Acompanhamento4[[#This Row],[ID]]="","",VLOOKUP(Acompanhamento4[[#This Row],[ID]],Plano[],15,FALSE))</f>
        <v/>
      </c>
      <c r="R377" s="323" t="str">
        <f>IF(Acompanhamento4[[#This Row],[ID]]="","",VLOOKUP(Acompanhamento4[[#This Row],[ID]],Plano[],16,FALSE))</f>
        <v/>
      </c>
      <c r="S377" s="323" t="str">
        <f>IF(Acompanhamento4[[#This Row],[ID]]="","",VLOOKUP(Acompanhamento4[[#This Row],[ID]],Plano[],17,FALSE))</f>
        <v/>
      </c>
      <c r="T377" s="324" t="str">
        <f>IF(Acompanhamento4[[#This Row],[ID]]="","",VLOOKUP(Acompanhamento4[[#This Row],[ID]],Plano[],18,FALSE))</f>
        <v/>
      </c>
      <c r="U377" s="176"/>
      <c r="V377" s="149"/>
      <c r="W377" s="314"/>
      <c r="X37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envio]])-TODAY(),Q377-TODAY()),
"finalizada"))</f>
        <v/>
      </c>
      <c r="Y37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envio]])-TODAY(),S377-TODAY()),
"finalizada"))</f>
        <v/>
      </c>
      <c r="Z377" s="289" t="str">
        <f ca="1">IF(Acompanhamento4[[#This Row],[ID]]="","",IF(OR(Acompanhamento4[[#This Row],[Situação]]="prevista",Acompanhamento4[[#This Row],[Situação]]="em andamento"),
IF(Acompanhamento4[[#This Row],[Nova data limite para contratação]]&lt;&gt;"",VALUE(Acompanhamento4[[#This Row],[Nova data limite para contratação]])-TODAY(),T377-TODAY()),
"finalizada"))</f>
        <v/>
      </c>
      <c r="AA37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7" s="286" t="str" cm="1">
        <f t="array" aca="1" ref="AB37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7" s="148"/>
    </row>
    <row r="378" spans="1:29" s="151" customFormat="1" ht="15" hidden="1">
      <c r="A378" s="150">
        <v>372</v>
      </c>
      <c r="B378" s="147" t="str">
        <f>IF('PCA Licitação, Dispensa e Inex.'!B377="","",'PCA Licitação, Dispensa e Inex.'!B377)</f>
        <v/>
      </c>
      <c r="C378" s="148" t="str">
        <f>IF(Acompanhamento4[[#This Row],[ID]]="","",VLOOKUP(Acompanhamento4[[#This Row],[ID]],Plano[],2,FALSE))</f>
        <v/>
      </c>
      <c r="D378" s="148" t="str">
        <f>IF(Acompanhamento4[[#This Row],[ID]]="","",VLOOKUP(Acompanhamento4[[#This Row],[ID]],Plano[],3,FALSE))</f>
        <v/>
      </c>
      <c r="E378" s="148" t="str">
        <f>IF(Acompanhamento4[[#This Row],[ID]]="","",VLOOKUP(Acompanhamento4[[#This Row],[ID]],Plano[],7,FALSE))</f>
        <v/>
      </c>
      <c r="F378" s="229"/>
      <c r="G378" s="226"/>
      <c r="H378" s="371"/>
      <c r="I378" s="174"/>
      <c r="J378" s="175"/>
      <c r="K378" s="175"/>
      <c r="L378" s="318"/>
      <c r="M378" s="319"/>
      <c r="N378" s="320"/>
      <c r="O378" s="325"/>
      <c r="P378" s="323" t="str">
        <f>IF(Acompanhamento4[[#This Row],[ID]]="","",VLOOKUP(Acompanhamento4[[#This Row],[ID]],Plano[],14,FALSE))</f>
        <v/>
      </c>
      <c r="Q378" s="323" t="str">
        <f>IF(Acompanhamento4[[#This Row],[ID]]="","",VLOOKUP(Acompanhamento4[[#This Row],[ID]],Plano[],15,FALSE))</f>
        <v/>
      </c>
      <c r="R378" s="323" t="str">
        <f>IF(Acompanhamento4[[#This Row],[ID]]="","",VLOOKUP(Acompanhamento4[[#This Row],[ID]],Plano[],16,FALSE))</f>
        <v/>
      </c>
      <c r="S378" s="323" t="str">
        <f>IF(Acompanhamento4[[#This Row],[ID]]="","",VLOOKUP(Acompanhamento4[[#This Row],[ID]],Plano[],17,FALSE))</f>
        <v/>
      </c>
      <c r="T378" s="324" t="str">
        <f>IF(Acompanhamento4[[#This Row],[ID]]="","",VLOOKUP(Acompanhamento4[[#This Row],[ID]],Plano[],18,FALSE))</f>
        <v/>
      </c>
      <c r="U378" s="176"/>
      <c r="V378" s="149"/>
      <c r="W378" s="314"/>
      <c r="X37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envio]])-TODAY(),Q378-TODAY()),
"finalizada"))</f>
        <v/>
      </c>
      <c r="Y37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envio]])-TODAY(),S378-TODAY()),
"finalizada"))</f>
        <v/>
      </c>
      <c r="Z378" s="289" t="str">
        <f ca="1">IF(Acompanhamento4[[#This Row],[ID]]="","",IF(OR(Acompanhamento4[[#This Row],[Situação]]="prevista",Acompanhamento4[[#This Row],[Situação]]="em andamento"),
IF(Acompanhamento4[[#This Row],[Nova data limite para contratação]]&lt;&gt;"",VALUE(Acompanhamento4[[#This Row],[Nova data limite para contratação]])-TODAY(),T378-TODAY()),
"finalizada"))</f>
        <v/>
      </c>
      <c r="AA37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8" s="286" t="str" cm="1">
        <f t="array" aca="1" ref="AB37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8" s="148"/>
    </row>
    <row r="379" spans="1:29" s="151" customFormat="1" ht="15" hidden="1">
      <c r="A379" s="146">
        <v>373</v>
      </c>
      <c r="B379" s="147" t="str">
        <f>IF('PCA Licitação, Dispensa e Inex.'!B378="","",'PCA Licitação, Dispensa e Inex.'!B378)</f>
        <v/>
      </c>
      <c r="C379" s="148" t="str">
        <f>IF(Acompanhamento4[[#This Row],[ID]]="","",VLOOKUP(Acompanhamento4[[#This Row],[ID]],Plano[],2,FALSE))</f>
        <v/>
      </c>
      <c r="D379" s="148" t="str">
        <f>IF(Acompanhamento4[[#This Row],[ID]]="","",VLOOKUP(Acompanhamento4[[#This Row],[ID]],Plano[],3,FALSE))</f>
        <v/>
      </c>
      <c r="E379" s="148" t="str">
        <f>IF(Acompanhamento4[[#This Row],[ID]]="","",VLOOKUP(Acompanhamento4[[#This Row],[ID]],Plano[],7,FALSE))</f>
        <v/>
      </c>
      <c r="F379" s="229"/>
      <c r="G379" s="226"/>
      <c r="H379" s="371"/>
      <c r="I379" s="174"/>
      <c r="J379" s="175"/>
      <c r="K379" s="175"/>
      <c r="L379" s="318"/>
      <c r="M379" s="319"/>
      <c r="N379" s="320"/>
      <c r="O379" s="325"/>
      <c r="P379" s="323" t="str">
        <f>IF(Acompanhamento4[[#This Row],[ID]]="","",VLOOKUP(Acompanhamento4[[#This Row],[ID]],Plano[],14,FALSE))</f>
        <v/>
      </c>
      <c r="Q379" s="323" t="str">
        <f>IF(Acompanhamento4[[#This Row],[ID]]="","",VLOOKUP(Acompanhamento4[[#This Row],[ID]],Plano[],15,FALSE))</f>
        <v/>
      </c>
      <c r="R379" s="323" t="str">
        <f>IF(Acompanhamento4[[#This Row],[ID]]="","",VLOOKUP(Acompanhamento4[[#This Row],[ID]],Plano[],16,FALSE))</f>
        <v/>
      </c>
      <c r="S379" s="323" t="str">
        <f>IF(Acompanhamento4[[#This Row],[ID]]="","",VLOOKUP(Acompanhamento4[[#This Row],[ID]],Plano[],17,FALSE))</f>
        <v/>
      </c>
      <c r="T379" s="324" t="str">
        <f>IF(Acompanhamento4[[#This Row],[ID]]="","",VLOOKUP(Acompanhamento4[[#This Row],[ID]],Plano[],18,FALSE))</f>
        <v/>
      </c>
      <c r="U379" s="176"/>
      <c r="V379" s="149"/>
      <c r="W379" s="314"/>
      <c r="X37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envio]])-TODAY(),Q379-TODAY()),
"finalizada"))</f>
        <v/>
      </c>
      <c r="Y37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envio]])-TODAY(),S379-TODAY()),
"finalizada"))</f>
        <v/>
      </c>
      <c r="Z379" s="289" t="str">
        <f ca="1">IF(Acompanhamento4[[#This Row],[ID]]="","",IF(OR(Acompanhamento4[[#This Row],[Situação]]="prevista",Acompanhamento4[[#This Row],[Situação]]="em andamento"),
IF(Acompanhamento4[[#This Row],[Nova data limite para contratação]]&lt;&gt;"",VALUE(Acompanhamento4[[#This Row],[Nova data limite para contratação]])-TODAY(),T379-TODAY()),
"finalizada"))</f>
        <v/>
      </c>
      <c r="AA37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79" s="286" t="str" cm="1">
        <f t="array" aca="1" ref="AB37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79" s="148"/>
    </row>
    <row r="380" spans="1:29" s="151" customFormat="1" ht="15" hidden="1">
      <c r="A380" s="150">
        <v>374</v>
      </c>
      <c r="B380" s="147" t="str">
        <f>IF('PCA Licitação, Dispensa e Inex.'!B379="","",'PCA Licitação, Dispensa e Inex.'!B379)</f>
        <v/>
      </c>
      <c r="C380" s="148" t="str">
        <f>IF(Acompanhamento4[[#This Row],[ID]]="","",VLOOKUP(Acompanhamento4[[#This Row],[ID]],Plano[],2,FALSE))</f>
        <v/>
      </c>
      <c r="D380" s="148" t="str">
        <f>IF(Acompanhamento4[[#This Row],[ID]]="","",VLOOKUP(Acompanhamento4[[#This Row],[ID]],Plano[],3,FALSE))</f>
        <v/>
      </c>
      <c r="E380" s="148" t="str">
        <f>IF(Acompanhamento4[[#This Row],[ID]]="","",VLOOKUP(Acompanhamento4[[#This Row],[ID]],Plano[],7,FALSE))</f>
        <v/>
      </c>
      <c r="F380" s="229"/>
      <c r="G380" s="226"/>
      <c r="H380" s="371"/>
      <c r="I380" s="174"/>
      <c r="J380" s="175"/>
      <c r="K380" s="175"/>
      <c r="L380" s="318"/>
      <c r="M380" s="319"/>
      <c r="N380" s="320"/>
      <c r="O380" s="325"/>
      <c r="P380" s="323" t="str">
        <f>IF(Acompanhamento4[[#This Row],[ID]]="","",VLOOKUP(Acompanhamento4[[#This Row],[ID]],Plano[],14,FALSE))</f>
        <v/>
      </c>
      <c r="Q380" s="323" t="str">
        <f>IF(Acompanhamento4[[#This Row],[ID]]="","",VLOOKUP(Acompanhamento4[[#This Row],[ID]],Plano[],15,FALSE))</f>
        <v/>
      </c>
      <c r="R380" s="323" t="str">
        <f>IF(Acompanhamento4[[#This Row],[ID]]="","",VLOOKUP(Acompanhamento4[[#This Row],[ID]],Plano[],16,FALSE))</f>
        <v/>
      </c>
      <c r="S380" s="323" t="str">
        <f>IF(Acompanhamento4[[#This Row],[ID]]="","",VLOOKUP(Acompanhamento4[[#This Row],[ID]],Plano[],17,FALSE))</f>
        <v/>
      </c>
      <c r="T380" s="324" t="str">
        <f>IF(Acompanhamento4[[#This Row],[ID]]="","",VLOOKUP(Acompanhamento4[[#This Row],[ID]],Plano[],18,FALSE))</f>
        <v/>
      </c>
      <c r="U380" s="176"/>
      <c r="V380" s="149"/>
      <c r="W380" s="314"/>
      <c r="X38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envio]])-TODAY(),Q380-TODAY()),
"finalizada"))</f>
        <v/>
      </c>
      <c r="Y38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envio]])-TODAY(),S380-TODAY()),
"finalizada"))</f>
        <v/>
      </c>
      <c r="Z380" s="289" t="str">
        <f ca="1">IF(Acompanhamento4[[#This Row],[ID]]="","",IF(OR(Acompanhamento4[[#This Row],[Situação]]="prevista",Acompanhamento4[[#This Row],[Situação]]="em andamento"),
IF(Acompanhamento4[[#This Row],[Nova data limite para contratação]]&lt;&gt;"",VALUE(Acompanhamento4[[#This Row],[Nova data limite para contratação]])-TODAY(),T380-TODAY()),
"finalizada"))</f>
        <v/>
      </c>
      <c r="AA38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0" s="286" t="str" cm="1">
        <f t="array" aca="1" ref="AB38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0" s="148"/>
    </row>
    <row r="381" spans="1:29" s="151" customFormat="1" ht="15" hidden="1">
      <c r="A381" s="146">
        <v>375</v>
      </c>
      <c r="B381" s="147" t="str">
        <f>IF('PCA Licitação, Dispensa e Inex.'!B380="","",'PCA Licitação, Dispensa e Inex.'!B380)</f>
        <v/>
      </c>
      <c r="C381" s="148" t="str">
        <f>IF(Acompanhamento4[[#This Row],[ID]]="","",VLOOKUP(Acompanhamento4[[#This Row],[ID]],Plano[],2,FALSE))</f>
        <v/>
      </c>
      <c r="D381" s="148" t="str">
        <f>IF(Acompanhamento4[[#This Row],[ID]]="","",VLOOKUP(Acompanhamento4[[#This Row],[ID]],Plano[],3,FALSE))</f>
        <v/>
      </c>
      <c r="E381" s="148" t="str">
        <f>IF(Acompanhamento4[[#This Row],[ID]]="","",VLOOKUP(Acompanhamento4[[#This Row],[ID]],Plano[],7,FALSE))</f>
        <v/>
      </c>
      <c r="F381" s="229"/>
      <c r="G381" s="226"/>
      <c r="H381" s="371"/>
      <c r="I381" s="174"/>
      <c r="J381" s="175"/>
      <c r="K381" s="175"/>
      <c r="L381" s="318"/>
      <c r="M381" s="319"/>
      <c r="N381" s="320"/>
      <c r="O381" s="325"/>
      <c r="P381" s="323" t="str">
        <f>IF(Acompanhamento4[[#This Row],[ID]]="","",VLOOKUP(Acompanhamento4[[#This Row],[ID]],Plano[],14,FALSE))</f>
        <v/>
      </c>
      <c r="Q381" s="323" t="str">
        <f>IF(Acompanhamento4[[#This Row],[ID]]="","",VLOOKUP(Acompanhamento4[[#This Row],[ID]],Plano[],15,FALSE))</f>
        <v/>
      </c>
      <c r="R381" s="323" t="str">
        <f>IF(Acompanhamento4[[#This Row],[ID]]="","",VLOOKUP(Acompanhamento4[[#This Row],[ID]],Plano[],16,FALSE))</f>
        <v/>
      </c>
      <c r="S381" s="323" t="str">
        <f>IF(Acompanhamento4[[#This Row],[ID]]="","",VLOOKUP(Acompanhamento4[[#This Row],[ID]],Plano[],17,FALSE))</f>
        <v/>
      </c>
      <c r="T381" s="324" t="str">
        <f>IF(Acompanhamento4[[#This Row],[ID]]="","",VLOOKUP(Acompanhamento4[[#This Row],[ID]],Plano[],18,FALSE))</f>
        <v/>
      </c>
      <c r="U381" s="176"/>
      <c r="V381" s="149"/>
      <c r="W381" s="314"/>
      <c r="X38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envio]])-TODAY(),Q381-TODAY()),
"finalizada"))</f>
        <v/>
      </c>
      <c r="Y38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envio]])-TODAY(),S381-TODAY()),
"finalizada"))</f>
        <v/>
      </c>
      <c r="Z381" s="289" t="str">
        <f ca="1">IF(Acompanhamento4[[#This Row],[ID]]="","",IF(OR(Acompanhamento4[[#This Row],[Situação]]="prevista",Acompanhamento4[[#This Row],[Situação]]="em andamento"),
IF(Acompanhamento4[[#This Row],[Nova data limite para contratação]]&lt;&gt;"",VALUE(Acompanhamento4[[#This Row],[Nova data limite para contratação]])-TODAY(),T381-TODAY()),
"finalizada"))</f>
        <v/>
      </c>
      <c r="AA38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1" s="286" t="str" cm="1">
        <f t="array" aca="1" ref="AB38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1" s="148"/>
    </row>
    <row r="382" spans="1:29" s="151" customFormat="1" ht="15" hidden="1">
      <c r="A382" s="150">
        <v>376</v>
      </c>
      <c r="B382" s="147" t="str">
        <f>IF('PCA Licitação, Dispensa e Inex.'!B381="","",'PCA Licitação, Dispensa e Inex.'!B381)</f>
        <v/>
      </c>
      <c r="C382" s="148" t="str">
        <f>IF(Acompanhamento4[[#This Row],[ID]]="","",VLOOKUP(Acompanhamento4[[#This Row],[ID]],Plano[],2,FALSE))</f>
        <v/>
      </c>
      <c r="D382" s="148" t="str">
        <f>IF(Acompanhamento4[[#This Row],[ID]]="","",VLOOKUP(Acompanhamento4[[#This Row],[ID]],Plano[],3,FALSE))</f>
        <v/>
      </c>
      <c r="E382" s="148" t="str">
        <f>IF(Acompanhamento4[[#This Row],[ID]]="","",VLOOKUP(Acompanhamento4[[#This Row],[ID]],Plano[],7,FALSE))</f>
        <v/>
      </c>
      <c r="F382" s="229"/>
      <c r="G382" s="226"/>
      <c r="H382" s="371"/>
      <c r="I382" s="174"/>
      <c r="J382" s="175"/>
      <c r="K382" s="175"/>
      <c r="L382" s="318"/>
      <c r="M382" s="319"/>
      <c r="N382" s="320"/>
      <c r="O382" s="325"/>
      <c r="P382" s="323" t="str">
        <f>IF(Acompanhamento4[[#This Row],[ID]]="","",VLOOKUP(Acompanhamento4[[#This Row],[ID]],Plano[],14,FALSE))</f>
        <v/>
      </c>
      <c r="Q382" s="323" t="str">
        <f>IF(Acompanhamento4[[#This Row],[ID]]="","",VLOOKUP(Acompanhamento4[[#This Row],[ID]],Plano[],15,FALSE))</f>
        <v/>
      </c>
      <c r="R382" s="323" t="str">
        <f>IF(Acompanhamento4[[#This Row],[ID]]="","",VLOOKUP(Acompanhamento4[[#This Row],[ID]],Plano[],16,FALSE))</f>
        <v/>
      </c>
      <c r="S382" s="323" t="str">
        <f>IF(Acompanhamento4[[#This Row],[ID]]="","",VLOOKUP(Acompanhamento4[[#This Row],[ID]],Plano[],17,FALSE))</f>
        <v/>
      </c>
      <c r="T382" s="324" t="str">
        <f>IF(Acompanhamento4[[#This Row],[ID]]="","",VLOOKUP(Acompanhamento4[[#This Row],[ID]],Plano[],18,FALSE))</f>
        <v/>
      </c>
      <c r="U382" s="176"/>
      <c r="V382" s="149"/>
      <c r="W382" s="314"/>
      <c r="X38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envio]])-TODAY(),Q382-TODAY()),
"finalizada"))</f>
        <v/>
      </c>
      <c r="Y38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envio]])-TODAY(),S382-TODAY()),
"finalizada"))</f>
        <v/>
      </c>
      <c r="Z382" s="289" t="str">
        <f ca="1">IF(Acompanhamento4[[#This Row],[ID]]="","",IF(OR(Acompanhamento4[[#This Row],[Situação]]="prevista",Acompanhamento4[[#This Row],[Situação]]="em andamento"),
IF(Acompanhamento4[[#This Row],[Nova data limite para contratação]]&lt;&gt;"",VALUE(Acompanhamento4[[#This Row],[Nova data limite para contratação]])-TODAY(),T382-TODAY()),
"finalizada"))</f>
        <v/>
      </c>
      <c r="AA38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2" s="286" t="str" cm="1">
        <f t="array" aca="1" ref="AB38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2" s="148"/>
    </row>
    <row r="383" spans="1:29" s="151" customFormat="1" ht="15" hidden="1">
      <c r="A383" s="146">
        <v>377</v>
      </c>
      <c r="B383" s="147" t="str">
        <f>IF('PCA Licitação, Dispensa e Inex.'!B382="","",'PCA Licitação, Dispensa e Inex.'!B382)</f>
        <v/>
      </c>
      <c r="C383" s="148" t="str">
        <f>IF(Acompanhamento4[[#This Row],[ID]]="","",VLOOKUP(Acompanhamento4[[#This Row],[ID]],Plano[],2,FALSE))</f>
        <v/>
      </c>
      <c r="D383" s="148" t="str">
        <f>IF(Acompanhamento4[[#This Row],[ID]]="","",VLOOKUP(Acompanhamento4[[#This Row],[ID]],Plano[],3,FALSE))</f>
        <v/>
      </c>
      <c r="E383" s="148" t="str">
        <f>IF(Acompanhamento4[[#This Row],[ID]]="","",VLOOKUP(Acompanhamento4[[#This Row],[ID]],Plano[],7,FALSE))</f>
        <v/>
      </c>
      <c r="F383" s="229"/>
      <c r="G383" s="226"/>
      <c r="H383" s="371"/>
      <c r="I383" s="174"/>
      <c r="J383" s="175"/>
      <c r="K383" s="175"/>
      <c r="L383" s="318"/>
      <c r="M383" s="319"/>
      <c r="N383" s="320"/>
      <c r="O383" s="325"/>
      <c r="P383" s="323" t="str">
        <f>IF(Acompanhamento4[[#This Row],[ID]]="","",VLOOKUP(Acompanhamento4[[#This Row],[ID]],Plano[],14,FALSE))</f>
        <v/>
      </c>
      <c r="Q383" s="323" t="str">
        <f>IF(Acompanhamento4[[#This Row],[ID]]="","",VLOOKUP(Acompanhamento4[[#This Row],[ID]],Plano[],15,FALSE))</f>
        <v/>
      </c>
      <c r="R383" s="323" t="str">
        <f>IF(Acompanhamento4[[#This Row],[ID]]="","",VLOOKUP(Acompanhamento4[[#This Row],[ID]],Plano[],16,FALSE))</f>
        <v/>
      </c>
      <c r="S383" s="323" t="str">
        <f>IF(Acompanhamento4[[#This Row],[ID]]="","",VLOOKUP(Acompanhamento4[[#This Row],[ID]],Plano[],17,FALSE))</f>
        <v/>
      </c>
      <c r="T383" s="324" t="str">
        <f>IF(Acompanhamento4[[#This Row],[ID]]="","",VLOOKUP(Acompanhamento4[[#This Row],[ID]],Plano[],18,FALSE))</f>
        <v/>
      </c>
      <c r="U383" s="176"/>
      <c r="V383" s="149"/>
      <c r="W383" s="314"/>
      <c r="X38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envio]])-TODAY(),Q383-TODAY()),
"finalizada"))</f>
        <v/>
      </c>
      <c r="Y38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envio]])-TODAY(),S383-TODAY()),
"finalizada"))</f>
        <v/>
      </c>
      <c r="Z383" s="289" t="str">
        <f ca="1">IF(Acompanhamento4[[#This Row],[ID]]="","",IF(OR(Acompanhamento4[[#This Row],[Situação]]="prevista",Acompanhamento4[[#This Row],[Situação]]="em andamento"),
IF(Acompanhamento4[[#This Row],[Nova data limite para contratação]]&lt;&gt;"",VALUE(Acompanhamento4[[#This Row],[Nova data limite para contratação]])-TODAY(),T383-TODAY()),
"finalizada"))</f>
        <v/>
      </c>
      <c r="AA38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3" s="286" t="str" cm="1">
        <f t="array" aca="1" ref="AB38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3" s="148"/>
    </row>
    <row r="384" spans="1:29" s="151" customFormat="1" ht="15" hidden="1">
      <c r="A384" s="150">
        <v>378</v>
      </c>
      <c r="B384" s="147" t="str">
        <f>IF('PCA Licitação, Dispensa e Inex.'!B383="","",'PCA Licitação, Dispensa e Inex.'!B383)</f>
        <v/>
      </c>
      <c r="C384" s="148" t="str">
        <f>IF(Acompanhamento4[[#This Row],[ID]]="","",VLOOKUP(Acompanhamento4[[#This Row],[ID]],Plano[],2,FALSE))</f>
        <v/>
      </c>
      <c r="D384" s="148" t="str">
        <f>IF(Acompanhamento4[[#This Row],[ID]]="","",VLOOKUP(Acompanhamento4[[#This Row],[ID]],Plano[],3,FALSE))</f>
        <v/>
      </c>
      <c r="E384" s="148" t="str">
        <f>IF(Acompanhamento4[[#This Row],[ID]]="","",VLOOKUP(Acompanhamento4[[#This Row],[ID]],Plano[],7,FALSE))</f>
        <v/>
      </c>
      <c r="F384" s="229"/>
      <c r="G384" s="226"/>
      <c r="H384" s="371"/>
      <c r="I384" s="174"/>
      <c r="J384" s="175"/>
      <c r="K384" s="175"/>
      <c r="L384" s="318"/>
      <c r="M384" s="319"/>
      <c r="N384" s="320"/>
      <c r="O384" s="325"/>
      <c r="P384" s="323" t="str">
        <f>IF(Acompanhamento4[[#This Row],[ID]]="","",VLOOKUP(Acompanhamento4[[#This Row],[ID]],Plano[],14,FALSE))</f>
        <v/>
      </c>
      <c r="Q384" s="323" t="str">
        <f>IF(Acompanhamento4[[#This Row],[ID]]="","",VLOOKUP(Acompanhamento4[[#This Row],[ID]],Plano[],15,FALSE))</f>
        <v/>
      </c>
      <c r="R384" s="323" t="str">
        <f>IF(Acompanhamento4[[#This Row],[ID]]="","",VLOOKUP(Acompanhamento4[[#This Row],[ID]],Plano[],16,FALSE))</f>
        <v/>
      </c>
      <c r="S384" s="323" t="str">
        <f>IF(Acompanhamento4[[#This Row],[ID]]="","",VLOOKUP(Acompanhamento4[[#This Row],[ID]],Plano[],17,FALSE))</f>
        <v/>
      </c>
      <c r="T384" s="324" t="str">
        <f>IF(Acompanhamento4[[#This Row],[ID]]="","",VLOOKUP(Acompanhamento4[[#This Row],[ID]],Plano[],18,FALSE))</f>
        <v/>
      </c>
      <c r="U384" s="176"/>
      <c r="V384" s="149"/>
      <c r="W384" s="314"/>
      <c r="X38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envio]])-TODAY(),Q384-TODAY()),
"finalizada"))</f>
        <v/>
      </c>
      <c r="Y38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envio]])-TODAY(),S384-TODAY()),
"finalizada"))</f>
        <v/>
      </c>
      <c r="Z384" s="289" t="str">
        <f ca="1">IF(Acompanhamento4[[#This Row],[ID]]="","",IF(OR(Acompanhamento4[[#This Row],[Situação]]="prevista",Acompanhamento4[[#This Row],[Situação]]="em andamento"),
IF(Acompanhamento4[[#This Row],[Nova data limite para contratação]]&lt;&gt;"",VALUE(Acompanhamento4[[#This Row],[Nova data limite para contratação]])-TODAY(),T384-TODAY()),
"finalizada"))</f>
        <v/>
      </c>
      <c r="AA38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4" s="286" t="str" cm="1">
        <f t="array" aca="1" ref="AB38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4" s="148"/>
    </row>
    <row r="385" spans="1:29" s="151" customFormat="1" ht="15" hidden="1">
      <c r="A385" s="146">
        <v>379</v>
      </c>
      <c r="B385" s="147" t="str">
        <f>IF('PCA Licitação, Dispensa e Inex.'!B384="","",'PCA Licitação, Dispensa e Inex.'!B384)</f>
        <v/>
      </c>
      <c r="C385" s="148" t="str">
        <f>IF(Acompanhamento4[[#This Row],[ID]]="","",VLOOKUP(Acompanhamento4[[#This Row],[ID]],Plano[],2,FALSE))</f>
        <v/>
      </c>
      <c r="D385" s="148" t="str">
        <f>IF(Acompanhamento4[[#This Row],[ID]]="","",VLOOKUP(Acompanhamento4[[#This Row],[ID]],Plano[],3,FALSE))</f>
        <v/>
      </c>
      <c r="E385" s="148" t="str">
        <f>IF(Acompanhamento4[[#This Row],[ID]]="","",VLOOKUP(Acompanhamento4[[#This Row],[ID]],Plano[],7,FALSE))</f>
        <v/>
      </c>
      <c r="F385" s="229"/>
      <c r="G385" s="226"/>
      <c r="H385" s="371"/>
      <c r="I385" s="174"/>
      <c r="J385" s="175"/>
      <c r="K385" s="175"/>
      <c r="L385" s="318"/>
      <c r="M385" s="319"/>
      <c r="N385" s="320"/>
      <c r="O385" s="325"/>
      <c r="P385" s="323" t="str">
        <f>IF(Acompanhamento4[[#This Row],[ID]]="","",VLOOKUP(Acompanhamento4[[#This Row],[ID]],Plano[],14,FALSE))</f>
        <v/>
      </c>
      <c r="Q385" s="323" t="str">
        <f>IF(Acompanhamento4[[#This Row],[ID]]="","",VLOOKUP(Acompanhamento4[[#This Row],[ID]],Plano[],15,FALSE))</f>
        <v/>
      </c>
      <c r="R385" s="323" t="str">
        <f>IF(Acompanhamento4[[#This Row],[ID]]="","",VLOOKUP(Acompanhamento4[[#This Row],[ID]],Plano[],16,FALSE))</f>
        <v/>
      </c>
      <c r="S385" s="323" t="str">
        <f>IF(Acompanhamento4[[#This Row],[ID]]="","",VLOOKUP(Acompanhamento4[[#This Row],[ID]],Plano[],17,FALSE))</f>
        <v/>
      </c>
      <c r="T385" s="324" t="str">
        <f>IF(Acompanhamento4[[#This Row],[ID]]="","",VLOOKUP(Acompanhamento4[[#This Row],[ID]],Plano[],18,FALSE))</f>
        <v/>
      </c>
      <c r="U385" s="176"/>
      <c r="V385" s="149"/>
      <c r="W385" s="314"/>
      <c r="X38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envio]])-TODAY(),Q385-TODAY()),
"finalizada"))</f>
        <v/>
      </c>
      <c r="Y38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envio]])-TODAY(),S385-TODAY()),
"finalizada"))</f>
        <v/>
      </c>
      <c r="Z385" s="289" t="str">
        <f ca="1">IF(Acompanhamento4[[#This Row],[ID]]="","",IF(OR(Acompanhamento4[[#This Row],[Situação]]="prevista",Acompanhamento4[[#This Row],[Situação]]="em andamento"),
IF(Acompanhamento4[[#This Row],[Nova data limite para contratação]]&lt;&gt;"",VALUE(Acompanhamento4[[#This Row],[Nova data limite para contratação]])-TODAY(),T385-TODAY()),
"finalizada"))</f>
        <v/>
      </c>
      <c r="AA38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5" s="286" t="str" cm="1">
        <f t="array" aca="1" ref="AB38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5" s="148"/>
    </row>
    <row r="386" spans="1:29" s="151" customFormat="1" ht="15" hidden="1">
      <c r="A386" s="150">
        <v>380</v>
      </c>
      <c r="B386" s="147" t="str">
        <f>IF('PCA Licitação, Dispensa e Inex.'!B385="","",'PCA Licitação, Dispensa e Inex.'!B385)</f>
        <v/>
      </c>
      <c r="C386" s="148" t="str">
        <f>IF(Acompanhamento4[[#This Row],[ID]]="","",VLOOKUP(Acompanhamento4[[#This Row],[ID]],Plano[],2,FALSE))</f>
        <v/>
      </c>
      <c r="D386" s="148" t="str">
        <f>IF(Acompanhamento4[[#This Row],[ID]]="","",VLOOKUP(Acompanhamento4[[#This Row],[ID]],Plano[],3,FALSE))</f>
        <v/>
      </c>
      <c r="E386" s="148" t="str">
        <f>IF(Acompanhamento4[[#This Row],[ID]]="","",VLOOKUP(Acompanhamento4[[#This Row],[ID]],Plano[],7,FALSE))</f>
        <v/>
      </c>
      <c r="F386" s="229"/>
      <c r="G386" s="226"/>
      <c r="H386" s="371"/>
      <c r="I386" s="174"/>
      <c r="J386" s="175"/>
      <c r="K386" s="175"/>
      <c r="L386" s="318"/>
      <c r="M386" s="319"/>
      <c r="N386" s="320"/>
      <c r="O386" s="325"/>
      <c r="P386" s="323" t="str">
        <f>IF(Acompanhamento4[[#This Row],[ID]]="","",VLOOKUP(Acompanhamento4[[#This Row],[ID]],Plano[],14,FALSE))</f>
        <v/>
      </c>
      <c r="Q386" s="323" t="str">
        <f>IF(Acompanhamento4[[#This Row],[ID]]="","",VLOOKUP(Acompanhamento4[[#This Row],[ID]],Plano[],15,FALSE))</f>
        <v/>
      </c>
      <c r="R386" s="323" t="str">
        <f>IF(Acompanhamento4[[#This Row],[ID]]="","",VLOOKUP(Acompanhamento4[[#This Row],[ID]],Plano[],16,FALSE))</f>
        <v/>
      </c>
      <c r="S386" s="323" t="str">
        <f>IF(Acompanhamento4[[#This Row],[ID]]="","",VLOOKUP(Acompanhamento4[[#This Row],[ID]],Plano[],17,FALSE))</f>
        <v/>
      </c>
      <c r="T386" s="324" t="str">
        <f>IF(Acompanhamento4[[#This Row],[ID]]="","",VLOOKUP(Acompanhamento4[[#This Row],[ID]],Plano[],18,FALSE))</f>
        <v/>
      </c>
      <c r="U386" s="176"/>
      <c r="V386" s="149"/>
      <c r="W386" s="314"/>
      <c r="X386"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envio]])-TODAY(),Q386-TODAY()),
"finalizada"))</f>
        <v/>
      </c>
      <c r="Y386"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envio]])-TODAY(),S386-TODAY()),
"finalizada"))</f>
        <v/>
      </c>
      <c r="Z386" s="289" t="str">
        <f ca="1">IF(Acompanhamento4[[#This Row],[ID]]="","",IF(OR(Acompanhamento4[[#This Row],[Situação]]="prevista",Acompanhamento4[[#This Row],[Situação]]="em andamento"),
IF(Acompanhamento4[[#This Row],[Nova data limite para contratação]]&lt;&gt;"",VALUE(Acompanhamento4[[#This Row],[Nova data limite para contratação]])-TODAY(),T386-TODAY()),
"finalizada"))</f>
        <v/>
      </c>
      <c r="AA386"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6" s="286" t="str" cm="1">
        <f t="array" aca="1" ref="AB386"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6" s="148"/>
    </row>
    <row r="387" spans="1:29" s="151" customFormat="1" ht="15" hidden="1">
      <c r="A387" s="146">
        <v>381</v>
      </c>
      <c r="B387" s="147" t="str">
        <f>IF('PCA Licitação, Dispensa e Inex.'!B386="","",'PCA Licitação, Dispensa e Inex.'!B386)</f>
        <v/>
      </c>
      <c r="C387" s="148" t="str">
        <f>IF(Acompanhamento4[[#This Row],[ID]]="","",VLOOKUP(Acompanhamento4[[#This Row],[ID]],Plano[],2,FALSE))</f>
        <v/>
      </c>
      <c r="D387" s="148" t="str">
        <f>IF(Acompanhamento4[[#This Row],[ID]]="","",VLOOKUP(Acompanhamento4[[#This Row],[ID]],Plano[],3,FALSE))</f>
        <v/>
      </c>
      <c r="E387" s="148" t="str">
        <f>IF(Acompanhamento4[[#This Row],[ID]]="","",VLOOKUP(Acompanhamento4[[#This Row],[ID]],Plano[],7,FALSE))</f>
        <v/>
      </c>
      <c r="F387" s="229"/>
      <c r="G387" s="226"/>
      <c r="H387" s="371"/>
      <c r="I387" s="174"/>
      <c r="J387" s="175"/>
      <c r="K387" s="175"/>
      <c r="L387" s="318"/>
      <c r="M387" s="319"/>
      <c r="N387" s="320"/>
      <c r="O387" s="325"/>
      <c r="P387" s="323" t="str">
        <f>IF(Acompanhamento4[[#This Row],[ID]]="","",VLOOKUP(Acompanhamento4[[#This Row],[ID]],Plano[],14,FALSE))</f>
        <v/>
      </c>
      <c r="Q387" s="323" t="str">
        <f>IF(Acompanhamento4[[#This Row],[ID]]="","",VLOOKUP(Acompanhamento4[[#This Row],[ID]],Plano[],15,FALSE))</f>
        <v/>
      </c>
      <c r="R387" s="323" t="str">
        <f>IF(Acompanhamento4[[#This Row],[ID]]="","",VLOOKUP(Acompanhamento4[[#This Row],[ID]],Plano[],16,FALSE))</f>
        <v/>
      </c>
      <c r="S387" s="323" t="str">
        <f>IF(Acompanhamento4[[#This Row],[ID]]="","",VLOOKUP(Acompanhamento4[[#This Row],[ID]],Plano[],17,FALSE))</f>
        <v/>
      </c>
      <c r="T387" s="324" t="str">
        <f>IF(Acompanhamento4[[#This Row],[ID]]="","",VLOOKUP(Acompanhamento4[[#This Row],[ID]],Plano[],18,FALSE))</f>
        <v/>
      </c>
      <c r="U387" s="176"/>
      <c r="V387" s="149"/>
      <c r="W387" s="314"/>
      <c r="X387"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envio]])-TODAY(),Q387-TODAY()),
"finalizada"))</f>
        <v/>
      </c>
      <c r="Y387"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envio]])-TODAY(),S387-TODAY()),
"finalizada"))</f>
        <v/>
      </c>
      <c r="Z387" s="289" t="str">
        <f ca="1">IF(Acompanhamento4[[#This Row],[ID]]="","",IF(OR(Acompanhamento4[[#This Row],[Situação]]="prevista",Acompanhamento4[[#This Row],[Situação]]="em andamento"),
IF(Acompanhamento4[[#This Row],[Nova data limite para contratação]]&lt;&gt;"",VALUE(Acompanhamento4[[#This Row],[Nova data limite para contratação]])-TODAY(),T387-TODAY()),
"finalizada"))</f>
        <v/>
      </c>
      <c r="AA387"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7" s="286" t="str" cm="1">
        <f t="array" aca="1" ref="AB387"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7" s="148"/>
    </row>
    <row r="388" spans="1:29" s="151" customFormat="1" ht="15" hidden="1">
      <c r="A388" s="150">
        <v>382</v>
      </c>
      <c r="B388" s="147" t="str">
        <f>IF('PCA Licitação, Dispensa e Inex.'!B387="","",'PCA Licitação, Dispensa e Inex.'!B387)</f>
        <v/>
      </c>
      <c r="C388" s="148" t="str">
        <f>IF(Acompanhamento4[[#This Row],[ID]]="","",VLOOKUP(Acompanhamento4[[#This Row],[ID]],Plano[],2,FALSE))</f>
        <v/>
      </c>
      <c r="D388" s="148" t="str">
        <f>IF(Acompanhamento4[[#This Row],[ID]]="","",VLOOKUP(Acompanhamento4[[#This Row],[ID]],Plano[],3,FALSE))</f>
        <v/>
      </c>
      <c r="E388" s="148" t="str">
        <f>IF(Acompanhamento4[[#This Row],[ID]]="","",VLOOKUP(Acompanhamento4[[#This Row],[ID]],Plano[],7,FALSE))</f>
        <v/>
      </c>
      <c r="F388" s="229"/>
      <c r="G388" s="226"/>
      <c r="H388" s="371"/>
      <c r="I388" s="174"/>
      <c r="J388" s="175"/>
      <c r="K388" s="175"/>
      <c r="L388" s="318"/>
      <c r="M388" s="319"/>
      <c r="N388" s="320"/>
      <c r="O388" s="325"/>
      <c r="P388" s="323" t="str">
        <f>IF(Acompanhamento4[[#This Row],[ID]]="","",VLOOKUP(Acompanhamento4[[#This Row],[ID]],Plano[],14,FALSE))</f>
        <v/>
      </c>
      <c r="Q388" s="323" t="str">
        <f>IF(Acompanhamento4[[#This Row],[ID]]="","",VLOOKUP(Acompanhamento4[[#This Row],[ID]],Plano[],15,FALSE))</f>
        <v/>
      </c>
      <c r="R388" s="323" t="str">
        <f>IF(Acompanhamento4[[#This Row],[ID]]="","",VLOOKUP(Acompanhamento4[[#This Row],[ID]],Plano[],16,FALSE))</f>
        <v/>
      </c>
      <c r="S388" s="323" t="str">
        <f>IF(Acompanhamento4[[#This Row],[ID]]="","",VLOOKUP(Acompanhamento4[[#This Row],[ID]],Plano[],17,FALSE))</f>
        <v/>
      </c>
      <c r="T388" s="324" t="str">
        <f>IF(Acompanhamento4[[#This Row],[ID]]="","",VLOOKUP(Acompanhamento4[[#This Row],[ID]],Plano[],18,FALSE))</f>
        <v/>
      </c>
      <c r="U388" s="176"/>
      <c r="V388" s="149"/>
      <c r="W388" s="314"/>
      <c r="X388"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envio]])-TODAY(),Q388-TODAY()),
"finalizada"))</f>
        <v/>
      </c>
      <c r="Y388"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envio]])-TODAY(),S388-TODAY()),
"finalizada"))</f>
        <v/>
      </c>
      <c r="Z388" s="289" t="str">
        <f ca="1">IF(Acompanhamento4[[#This Row],[ID]]="","",IF(OR(Acompanhamento4[[#This Row],[Situação]]="prevista",Acompanhamento4[[#This Row],[Situação]]="em andamento"),
IF(Acompanhamento4[[#This Row],[Nova data limite para contratação]]&lt;&gt;"",VALUE(Acompanhamento4[[#This Row],[Nova data limite para contratação]])-TODAY(),T388-TODAY()),
"finalizada"))</f>
        <v/>
      </c>
      <c r="AA388"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8" s="286" t="str" cm="1">
        <f t="array" aca="1" ref="AB388"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8" s="148"/>
    </row>
    <row r="389" spans="1:29" s="151" customFormat="1" ht="15" hidden="1">
      <c r="A389" s="146">
        <v>383</v>
      </c>
      <c r="B389" s="147" t="str">
        <f>IF('PCA Licitação, Dispensa e Inex.'!B388="","",'PCA Licitação, Dispensa e Inex.'!B388)</f>
        <v/>
      </c>
      <c r="C389" s="148" t="str">
        <f>IF(Acompanhamento4[[#This Row],[ID]]="","",VLOOKUP(Acompanhamento4[[#This Row],[ID]],Plano[],2,FALSE))</f>
        <v/>
      </c>
      <c r="D389" s="148" t="str">
        <f>IF(Acompanhamento4[[#This Row],[ID]]="","",VLOOKUP(Acompanhamento4[[#This Row],[ID]],Plano[],3,FALSE))</f>
        <v/>
      </c>
      <c r="E389" s="148" t="str">
        <f>IF(Acompanhamento4[[#This Row],[ID]]="","",VLOOKUP(Acompanhamento4[[#This Row],[ID]],Plano[],7,FALSE))</f>
        <v/>
      </c>
      <c r="F389" s="229"/>
      <c r="G389" s="226"/>
      <c r="H389" s="371"/>
      <c r="I389" s="174"/>
      <c r="J389" s="175"/>
      <c r="K389" s="175"/>
      <c r="L389" s="318"/>
      <c r="M389" s="319"/>
      <c r="N389" s="320"/>
      <c r="O389" s="325"/>
      <c r="P389" s="323" t="str">
        <f>IF(Acompanhamento4[[#This Row],[ID]]="","",VLOOKUP(Acompanhamento4[[#This Row],[ID]],Plano[],14,FALSE))</f>
        <v/>
      </c>
      <c r="Q389" s="323" t="str">
        <f>IF(Acompanhamento4[[#This Row],[ID]]="","",VLOOKUP(Acompanhamento4[[#This Row],[ID]],Plano[],15,FALSE))</f>
        <v/>
      </c>
      <c r="R389" s="323" t="str">
        <f>IF(Acompanhamento4[[#This Row],[ID]]="","",VLOOKUP(Acompanhamento4[[#This Row],[ID]],Plano[],16,FALSE))</f>
        <v/>
      </c>
      <c r="S389" s="323" t="str">
        <f>IF(Acompanhamento4[[#This Row],[ID]]="","",VLOOKUP(Acompanhamento4[[#This Row],[ID]],Plano[],17,FALSE))</f>
        <v/>
      </c>
      <c r="T389" s="324" t="str">
        <f>IF(Acompanhamento4[[#This Row],[ID]]="","",VLOOKUP(Acompanhamento4[[#This Row],[ID]],Plano[],18,FALSE))</f>
        <v/>
      </c>
      <c r="U389" s="176"/>
      <c r="V389" s="149"/>
      <c r="W389" s="314"/>
      <c r="X389"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envio]])-TODAY(),Q389-TODAY()),
"finalizada"))</f>
        <v/>
      </c>
      <c r="Y389"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envio]])-TODAY(),S389-TODAY()),
"finalizada"))</f>
        <v/>
      </c>
      <c r="Z389" s="289" t="str">
        <f ca="1">IF(Acompanhamento4[[#This Row],[ID]]="","",IF(OR(Acompanhamento4[[#This Row],[Situação]]="prevista",Acompanhamento4[[#This Row],[Situação]]="em andamento"),
IF(Acompanhamento4[[#This Row],[Nova data limite para contratação]]&lt;&gt;"",VALUE(Acompanhamento4[[#This Row],[Nova data limite para contratação]])-TODAY(),T389-TODAY()),
"finalizada"))</f>
        <v/>
      </c>
      <c r="AA389"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89" s="286" t="str" cm="1">
        <f t="array" aca="1" ref="AB389"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89" s="148"/>
    </row>
    <row r="390" spans="1:29" s="151" customFormat="1" ht="15" hidden="1">
      <c r="A390" s="150">
        <v>384</v>
      </c>
      <c r="B390" s="147" t="str">
        <f>IF('PCA Licitação, Dispensa e Inex.'!B389="","",'PCA Licitação, Dispensa e Inex.'!B389)</f>
        <v/>
      </c>
      <c r="C390" s="148" t="str">
        <f>IF(Acompanhamento4[[#This Row],[ID]]="","",VLOOKUP(Acompanhamento4[[#This Row],[ID]],Plano[],2,FALSE))</f>
        <v/>
      </c>
      <c r="D390" s="148" t="str">
        <f>IF(Acompanhamento4[[#This Row],[ID]]="","",VLOOKUP(Acompanhamento4[[#This Row],[ID]],Plano[],3,FALSE))</f>
        <v/>
      </c>
      <c r="E390" s="148" t="str">
        <f>IF(Acompanhamento4[[#This Row],[ID]]="","",VLOOKUP(Acompanhamento4[[#This Row],[ID]],Plano[],7,FALSE))</f>
        <v/>
      </c>
      <c r="F390" s="229"/>
      <c r="G390" s="226"/>
      <c r="H390" s="371"/>
      <c r="I390" s="174"/>
      <c r="J390" s="175"/>
      <c r="K390" s="175"/>
      <c r="L390" s="318"/>
      <c r="M390" s="319"/>
      <c r="N390" s="320"/>
      <c r="O390" s="325"/>
      <c r="P390" s="323" t="str">
        <f>IF(Acompanhamento4[[#This Row],[ID]]="","",VLOOKUP(Acompanhamento4[[#This Row],[ID]],Plano[],14,FALSE))</f>
        <v/>
      </c>
      <c r="Q390" s="323" t="str">
        <f>IF(Acompanhamento4[[#This Row],[ID]]="","",VLOOKUP(Acompanhamento4[[#This Row],[ID]],Plano[],15,FALSE))</f>
        <v/>
      </c>
      <c r="R390" s="323" t="str">
        <f>IF(Acompanhamento4[[#This Row],[ID]]="","",VLOOKUP(Acompanhamento4[[#This Row],[ID]],Plano[],16,FALSE))</f>
        <v/>
      </c>
      <c r="S390" s="323" t="str">
        <f>IF(Acompanhamento4[[#This Row],[ID]]="","",VLOOKUP(Acompanhamento4[[#This Row],[ID]],Plano[],17,FALSE))</f>
        <v/>
      </c>
      <c r="T390" s="324" t="str">
        <f>IF(Acompanhamento4[[#This Row],[ID]]="","",VLOOKUP(Acompanhamento4[[#This Row],[ID]],Plano[],18,FALSE))</f>
        <v/>
      </c>
      <c r="U390" s="176"/>
      <c r="V390" s="149"/>
      <c r="W390" s="314"/>
      <c r="X390"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envio]])-TODAY(),Q390-TODAY()),
"finalizada"))</f>
        <v/>
      </c>
      <c r="Y390"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envio]])-TODAY(),S390-TODAY()),
"finalizada"))</f>
        <v/>
      </c>
      <c r="Z390" s="289" t="str">
        <f ca="1">IF(Acompanhamento4[[#This Row],[ID]]="","",IF(OR(Acompanhamento4[[#This Row],[Situação]]="prevista",Acompanhamento4[[#This Row],[Situação]]="em andamento"),
IF(Acompanhamento4[[#This Row],[Nova data limite para contratação]]&lt;&gt;"",VALUE(Acompanhamento4[[#This Row],[Nova data limite para contratação]])-TODAY(),T390-TODAY()),
"finalizada"))</f>
        <v/>
      </c>
      <c r="AA390"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90" s="286" t="str" cm="1">
        <f t="array" aca="1" ref="AB390"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90" s="148"/>
    </row>
    <row r="391" spans="1:29" s="151" customFormat="1" ht="15" hidden="1">
      <c r="A391" s="146">
        <v>385</v>
      </c>
      <c r="B391" s="147" t="str">
        <f>IF('PCA Licitação, Dispensa e Inex.'!B390="","",'PCA Licitação, Dispensa e Inex.'!B390)</f>
        <v/>
      </c>
      <c r="C391" s="148" t="str">
        <f>IF(Acompanhamento4[[#This Row],[ID]]="","",VLOOKUP(Acompanhamento4[[#This Row],[ID]],Plano[],2,FALSE))</f>
        <v/>
      </c>
      <c r="D391" s="148" t="str">
        <f>IF(Acompanhamento4[[#This Row],[ID]]="","",VLOOKUP(Acompanhamento4[[#This Row],[ID]],Plano[],3,FALSE))</f>
        <v/>
      </c>
      <c r="E391" s="148" t="str">
        <f>IF(Acompanhamento4[[#This Row],[ID]]="","",VLOOKUP(Acompanhamento4[[#This Row],[ID]],Plano[],7,FALSE))</f>
        <v/>
      </c>
      <c r="F391" s="229"/>
      <c r="G391" s="226"/>
      <c r="H391" s="371"/>
      <c r="I391" s="174"/>
      <c r="J391" s="175"/>
      <c r="K391" s="175"/>
      <c r="L391" s="318"/>
      <c r="M391" s="319"/>
      <c r="N391" s="320"/>
      <c r="O391" s="325"/>
      <c r="P391" s="323" t="str">
        <f>IF(Acompanhamento4[[#This Row],[ID]]="","",VLOOKUP(Acompanhamento4[[#This Row],[ID]],Plano[],14,FALSE))</f>
        <v/>
      </c>
      <c r="Q391" s="323" t="str">
        <f>IF(Acompanhamento4[[#This Row],[ID]]="","",VLOOKUP(Acompanhamento4[[#This Row],[ID]],Plano[],15,FALSE))</f>
        <v/>
      </c>
      <c r="R391" s="323" t="str">
        <f>IF(Acompanhamento4[[#This Row],[ID]]="","",VLOOKUP(Acompanhamento4[[#This Row],[ID]],Plano[],16,FALSE))</f>
        <v/>
      </c>
      <c r="S391" s="323" t="str">
        <f>IF(Acompanhamento4[[#This Row],[ID]]="","",VLOOKUP(Acompanhamento4[[#This Row],[ID]],Plano[],17,FALSE))</f>
        <v/>
      </c>
      <c r="T391" s="324" t="str">
        <f>IF(Acompanhamento4[[#This Row],[ID]]="","",VLOOKUP(Acompanhamento4[[#This Row],[ID]],Plano[],18,FALSE))</f>
        <v/>
      </c>
      <c r="U391" s="176"/>
      <c r="V391" s="149"/>
      <c r="W391" s="314"/>
      <c r="X391"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envio]])-TODAY(),Q391-TODAY()),
"finalizada"))</f>
        <v/>
      </c>
      <c r="Y391"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envio]])-TODAY(),S391-TODAY()),
"finalizada"))</f>
        <v/>
      </c>
      <c r="Z391" s="289" t="str">
        <f ca="1">IF(Acompanhamento4[[#This Row],[ID]]="","",IF(OR(Acompanhamento4[[#This Row],[Situação]]="prevista",Acompanhamento4[[#This Row],[Situação]]="em andamento"),
IF(Acompanhamento4[[#This Row],[Nova data limite para contratação]]&lt;&gt;"",VALUE(Acompanhamento4[[#This Row],[Nova data limite para contratação]])-TODAY(),T391-TODAY()),
"finalizada"))</f>
        <v/>
      </c>
      <c r="AA391"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91" s="286" t="str" cm="1">
        <f t="array" aca="1" ref="AB391"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91" s="148"/>
    </row>
    <row r="392" spans="1:29" s="151" customFormat="1" ht="15" hidden="1">
      <c r="A392" s="150">
        <v>386</v>
      </c>
      <c r="B392" s="147" t="str">
        <f>IF('PCA Licitação, Dispensa e Inex.'!B391="","",'PCA Licitação, Dispensa e Inex.'!B391)</f>
        <v/>
      </c>
      <c r="C392" s="148" t="str">
        <f>IF(Acompanhamento4[[#This Row],[ID]]="","",VLOOKUP(Acompanhamento4[[#This Row],[ID]],Plano[],2,FALSE))</f>
        <v/>
      </c>
      <c r="D392" s="148" t="str">
        <f>IF(Acompanhamento4[[#This Row],[ID]]="","",VLOOKUP(Acompanhamento4[[#This Row],[ID]],Plano[],3,FALSE))</f>
        <v/>
      </c>
      <c r="E392" s="148" t="str">
        <f>IF(Acompanhamento4[[#This Row],[ID]]="","",VLOOKUP(Acompanhamento4[[#This Row],[ID]],Plano[],7,FALSE))</f>
        <v/>
      </c>
      <c r="F392" s="229"/>
      <c r="G392" s="226"/>
      <c r="H392" s="371"/>
      <c r="I392" s="174"/>
      <c r="J392" s="175"/>
      <c r="K392" s="175"/>
      <c r="L392" s="318"/>
      <c r="M392" s="319"/>
      <c r="N392" s="320"/>
      <c r="O392" s="325"/>
      <c r="P392" s="323" t="str">
        <f>IF(Acompanhamento4[[#This Row],[ID]]="","",VLOOKUP(Acompanhamento4[[#This Row],[ID]],Plano[],14,FALSE))</f>
        <v/>
      </c>
      <c r="Q392" s="323" t="str">
        <f>IF(Acompanhamento4[[#This Row],[ID]]="","",VLOOKUP(Acompanhamento4[[#This Row],[ID]],Plano[],15,FALSE))</f>
        <v/>
      </c>
      <c r="R392" s="323" t="str">
        <f>IF(Acompanhamento4[[#This Row],[ID]]="","",VLOOKUP(Acompanhamento4[[#This Row],[ID]],Plano[],16,FALSE))</f>
        <v/>
      </c>
      <c r="S392" s="323" t="str">
        <f>IF(Acompanhamento4[[#This Row],[ID]]="","",VLOOKUP(Acompanhamento4[[#This Row],[ID]],Plano[],17,FALSE))</f>
        <v/>
      </c>
      <c r="T392" s="324" t="str">
        <f>IF(Acompanhamento4[[#This Row],[ID]]="","",VLOOKUP(Acompanhamento4[[#This Row],[ID]],Plano[],18,FALSE))</f>
        <v/>
      </c>
      <c r="U392" s="176"/>
      <c r="V392" s="149"/>
      <c r="W392" s="314"/>
      <c r="X392"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envio]])-TODAY(),Q392-TODAY()),
"finalizada"))</f>
        <v/>
      </c>
      <c r="Y392"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envio]])-TODAY(),S392-TODAY()),
"finalizada"))</f>
        <v/>
      </c>
      <c r="Z392" s="289" t="str">
        <f ca="1">IF(Acompanhamento4[[#This Row],[ID]]="","",IF(OR(Acompanhamento4[[#This Row],[Situação]]="prevista",Acompanhamento4[[#This Row],[Situação]]="em andamento"),
IF(Acompanhamento4[[#This Row],[Nova data limite para contratação]]&lt;&gt;"",VALUE(Acompanhamento4[[#This Row],[Nova data limite para contratação]])-TODAY(),T392-TODAY()),
"finalizada"))</f>
        <v/>
      </c>
      <c r="AA392"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92" s="286" t="str" cm="1">
        <f t="array" aca="1" ref="AB392"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92" s="148"/>
    </row>
    <row r="393" spans="1:29" s="151" customFormat="1" ht="15" hidden="1">
      <c r="A393" s="146">
        <v>387</v>
      </c>
      <c r="B393" s="147" t="str">
        <f>IF('PCA Licitação, Dispensa e Inex.'!B392="","",'PCA Licitação, Dispensa e Inex.'!B392)</f>
        <v/>
      </c>
      <c r="C393" s="148" t="str">
        <f>IF(Acompanhamento4[[#This Row],[ID]]="","",VLOOKUP(Acompanhamento4[[#This Row],[ID]],Plano[],2,FALSE))</f>
        <v/>
      </c>
      <c r="D393" s="148" t="str">
        <f>IF(Acompanhamento4[[#This Row],[ID]]="","",VLOOKUP(Acompanhamento4[[#This Row],[ID]],Plano[],3,FALSE))</f>
        <v/>
      </c>
      <c r="E393" s="148" t="str">
        <f>IF(Acompanhamento4[[#This Row],[ID]]="","",VLOOKUP(Acompanhamento4[[#This Row],[ID]],Plano[],7,FALSE))</f>
        <v/>
      </c>
      <c r="F393" s="229"/>
      <c r="G393" s="226"/>
      <c r="H393" s="371"/>
      <c r="I393" s="174"/>
      <c r="J393" s="175"/>
      <c r="K393" s="175"/>
      <c r="L393" s="318"/>
      <c r="M393" s="319"/>
      <c r="N393" s="320"/>
      <c r="O393" s="325"/>
      <c r="P393" s="323" t="str">
        <f>IF(Acompanhamento4[[#This Row],[ID]]="","",VLOOKUP(Acompanhamento4[[#This Row],[ID]],Plano[],14,FALSE))</f>
        <v/>
      </c>
      <c r="Q393" s="323" t="str">
        <f>IF(Acompanhamento4[[#This Row],[ID]]="","",VLOOKUP(Acompanhamento4[[#This Row],[ID]],Plano[],15,FALSE))</f>
        <v/>
      </c>
      <c r="R393" s="323" t="str">
        <f>IF(Acompanhamento4[[#This Row],[ID]]="","",VLOOKUP(Acompanhamento4[[#This Row],[ID]],Plano[],16,FALSE))</f>
        <v/>
      </c>
      <c r="S393" s="323" t="str">
        <f>IF(Acompanhamento4[[#This Row],[ID]]="","",VLOOKUP(Acompanhamento4[[#This Row],[ID]],Plano[],17,FALSE))</f>
        <v/>
      </c>
      <c r="T393" s="324" t="str">
        <f>IF(Acompanhamento4[[#This Row],[ID]]="","",VLOOKUP(Acompanhamento4[[#This Row],[ID]],Plano[],18,FALSE))</f>
        <v/>
      </c>
      <c r="U393" s="176"/>
      <c r="V393" s="149"/>
      <c r="W393" s="314"/>
      <c r="X393"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envio]])-TODAY(),Q393-TODAY()),
"finalizada"))</f>
        <v/>
      </c>
      <c r="Y393"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envio]])-TODAY(),S393-TODAY()),
"finalizada"))</f>
        <v/>
      </c>
      <c r="Z393" s="289" t="str">
        <f ca="1">IF(Acompanhamento4[[#This Row],[ID]]="","",IF(OR(Acompanhamento4[[#This Row],[Situação]]="prevista",Acompanhamento4[[#This Row],[Situação]]="em andamento"),
IF(Acompanhamento4[[#This Row],[Nova data limite para contratação]]&lt;&gt;"",VALUE(Acompanhamento4[[#This Row],[Nova data limite para contratação]])-TODAY(),T393-TODAY()),
"finalizada"))</f>
        <v/>
      </c>
      <c r="AA393"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93" s="286" t="str" cm="1">
        <f t="array" aca="1" ref="AB393"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93" s="148"/>
    </row>
    <row r="394" spans="1:29" s="151" customFormat="1" ht="15" hidden="1">
      <c r="A394" s="150">
        <v>388</v>
      </c>
      <c r="B394" s="147" t="str">
        <f>IF('PCA Licitação, Dispensa e Inex.'!B393="","",'PCA Licitação, Dispensa e Inex.'!B393)</f>
        <v/>
      </c>
      <c r="C394" s="148" t="str">
        <f>IF(Acompanhamento4[[#This Row],[ID]]="","",VLOOKUP(Acompanhamento4[[#This Row],[ID]],Plano[],2,FALSE))</f>
        <v/>
      </c>
      <c r="D394" s="148" t="str">
        <f>IF(Acompanhamento4[[#This Row],[ID]]="","",VLOOKUP(Acompanhamento4[[#This Row],[ID]],Plano[],3,FALSE))</f>
        <v/>
      </c>
      <c r="E394" s="148" t="str">
        <f>IF(Acompanhamento4[[#This Row],[ID]]="","",VLOOKUP(Acompanhamento4[[#This Row],[ID]],Plano[],7,FALSE))</f>
        <v/>
      </c>
      <c r="F394" s="229"/>
      <c r="G394" s="226"/>
      <c r="H394" s="371"/>
      <c r="I394" s="174"/>
      <c r="J394" s="175"/>
      <c r="K394" s="175"/>
      <c r="L394" s="318"/>
      <c r="M394" s="319"/>
      <c r="N394" s="320"/>
      <c r="O394" s="325"/>
      <c r="P394" s="323" t="str">
        <f>IF(Acompanhamento4[[#This Row],[ID]]="","",VLOOKUP(Acompanhamento4[[#This Row],[ID]],Plano[],14,FALSE))</f>
        <v/>
      </c>
      <c r="Q394" s="323" t="str">
        <f>IF(Acompanhamento4[[#This Row],[ID]]="","",VLOOKUP(Acompanhamento4[[#This Row],[ID]],Plano[],15,FALSE))</f>
        <v/>
      </c>
      <c r="R394" s="323" t="str">
        <f>IF(Acompanhamento4[[#This Row],[ID]]="","",VLOOKUP(Acompanhamento4[[#This Row],[ID]],Plano[],16,FALSE))</f>
        <v/>
      </c>
      <c r="S394" s="323" t="str">
        <f>IF(Acompanhamento4[[#This Row],[ID]]="","",VLOOKUP(Acompanhamento4[[#This Row],[ID]],Plano[],17,FALSE))</f>
        <v/>
      </c>
      <c r="T394" s="324" t="str">
        <f>IF(Acompanhamento4[[#This Row],[ID]]="","",VLOOKUP(Acompanhamento4[[#This Row],[ID]],Plano[],18,FALSE))</f>
        <v/>
      </c>
      <c r="U394" s="176"/>
      <c r="V394" s="149"/>
      <c r="W394" s="314"/>
      <c r="X394"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envio]])-TODAY(),Q394-TODAY()),
"finalizada"))</f>
        <v/>
      </c>
      <c r="Y394"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envio]])-TODAY(),S394-TODAY()),
"finalizada"))</f>
        <v/>
      </c>
      <c r="Z394" s="289" t="str">
        <f ca="1">IF(Acompanhamento4[[#This Row],[ID]]="","",IF(OR(Acompanhamento4[[#This Row],[Situação]]="prevista",Acompanhamento4[[#This Row],[Situação]]="em andamento"),
IF(Acompanhamento4[[#This Row],[Nova data limite para contratação]]&lt;&gt;"",VALUE(Acompanhamento4[[#This Row],[Nova data limite para contratação]])-TODAY(),T394-TODAY()),
"finalizada"))</f>
        <v/>
      </c>
      <c r="AA394"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94" s="286" t="str" cm="1">
        <f t="array" aca="1" ref="AB394"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94" s="148"/>
    </row>
    <row r="395" spans="1:29" s="151" customFormat="1" ht="15" hidden="1">
      <c r="A395" s="146">
        <v>389</v>
      </c>
      <c r="B395" s="147" t="str">
        <f>IF('PCA Licitação, Dispensa e Inex.'!B394="","",'PCA Licitação, Dispensa e Inex.'!B394)</f>
        <v/>
      </c>
      <c r="C395" s="148" t="str">
        <f>IF(Acompanhamento4[[#This Row],[ID]]="","",VLOOKUP(Acompanhamento4[[#This Row],[ID]],Plano[],2,FALSE))</f>
        <v/>
      </c>
      <c r="D395" s="148" t="str">
        <f>IF(Acompanhamento4[[#This Row],[ID]]="","",VLOOKUP(Acompanhamento4[[#This Row],[ID]],Plano[],3,FALSE))</f>
        <v/>
      </c>
      <c r="E395" s="148" t="str">
        <f>IF(Acompanhamento4[[#This Row],[ID]]="","",VLOOKUP(Acompanhamento4[[#This Row],[ID]],Plano[],7,FALSE))</f>
        <v/>
      </c>
      <c r="F395" s="229"/>
      <c r="G395" s="226"/>
      <c r="H395" s="371"/>
      <c r="I395" s="174"/>
      <c r="J395" s="175"/>
      <c r="K395" s="175"/>
      <c r="L395" s="318"/>
      <c r="M395" s="319"/>
      <c r="N395" s="320"/>
      <c r="O395" s="325"/>
      <c r="P395" s="323" t="str">
        <f>IF(Acompanhamento4[[#This Row],[ID]]="","",VLOOKUP(Acompanhamento4[[#This Row],[ID]],Plano[],14,FALSE))</f>
        <v/>
      </c>
      <c r="Q395" s="323" t="str">
        <f>IF(Acompanhamento4[[#This Row],[ID]]="","",VLOOKUP(Acompanhamento4[[#This Row],[ID]],Plano[],15,FALSE))</f>
        <v/>
      </c>
      <c r="R395" s="323" t="str">
        <f>IF(Acompanhamento4[[#This Row],[ID]]="","",VLOOKUP(Acompanhamento4[[#This Row],[ID]],Plano[],16,FALSE))</f>
        <v/>
      </c>
      <c r="S395" s="323" t="str">
        <f>IF(Acompanhamento4[[#This Row],[ID]]="","",VLOOKUP(Acompanhamento4[[#This Row],[ID]],Plano[],17,FALSE))</f>
        <v/>
      </c>
      <c r="T395" s="324" t="str">
        <f>IF(Acompanhamento4[[#This Row],[ID]]="","",VLOOKUP(Acompanhamento4[[#This Row],[ID]],Plano[],18,FALSE))</f>
        <v/>
      </c>
      <c r="U395" s="176"/>
      <c r="V395" s="149"/>
      <c r="W395" s="314"/>
      <c r="X395" s="317" t="str">
        <f ca="1">IF(Acompanhamento4[[#This Row],[ID]]="","",
IF(AND(Acompanhamento4[[#This Row],[Data de autorização do ETP]]="",OR(Acompanhamento4[[#This Row],[Situação]]="prevista",Acompanhamento4[[#This Row],[Situação]]="em andamento")),
IF(Acompanhamento4[[#This Row],[ETP Nova data de envio]]&lt;&gt;"",VALUE(Acompanhamento4[[#This Row],[ETP Nova data de envio]])-TODAY(),Q395-TODAY()),
"finalizada"))</f>
        <v/>
      </c>
      <c r="Y395" s="289" t="str">
        <f ca="1">IF(Acompanhamento4[[#This Row],[ID]]="","",IF(AND(Acompanhamento4[[#This Row],[Data da autorização do TR/PB ]]="",OR(Acompanhamento4[[#This Row],[Situação]]="prevista",Acompanhamento4[[#This Row],[Situação]]="em andamento")),
IF(Acompanhamento4[[#This Row],[TR/PB Nova data de envio]]&lt;&gt;"",VALUE(Acompanhamento4[[#This Row],[TR/PB Nova data de envio]])-TODAY(),S395-TODAY()),
"finalizada"))</f>
        <v/>
      </c>
      <c r="Z395" s="289" t="str">
        <f ca="1">IF(Acompanhamento4[[#This Row],[ID]]="","",IF(OR(Acompanhamento4[[#This Row],[Situação]]="prevista",Acompanhamento4[[#This Row],[Situação]]="em andamento"),
IF(Acompanhamento4[[#This Row],[Nova data limite para contratação]]&lt;&gt;"",VALUE(Acompanhamento4[[#This Row],[Nova data limite para contratação]])-TODAY(),T395-TODAY()),
"finalizada"))</f>
        <v/>
      </c>
      <c r="AA395" s="289" t="str">
        <f>IF(Acompanhamento4[[#This Row],[ID]]="","",IF(OR(Acompanhamento4[[#This Row],[Situação]]="prevista",Acompanhamento4[[#This Row],[Situação]]="em andamento"),"não finalizada",IF(Acompanhamento4[[#This Row],[Situação]]="contratada",Acompanhamento4[[#This Row],[Data da homologação/autorização da contratação]]-Acompanhamento4[[#This Row],[Data da autorização do TR/PB ]],"finalizada sem contratação")))</f>
        <v/>
      </c>
      <c r="AB395" s="286" t="str" cm="1">
        <f t="array" aca="1" ref="AB395" ca="1">_xlfn.IFS(
Acompanhamento4[[#This Row],[ID]]="","",Acompanhamento4[[#This Row],[Situação]]="sobrestada","sobrestada",Acompanhamento4[[#This Row],[Situação]]="contratada","contratada",
AND(Acompanhamento4[[#This Row],[Envio ETP]]="finalizada",Acompanhamento4[[#This Row],[Envio TR]]="finalizada",Acompanhamento4[[#This Row],[Limite para contratação]]="finalizada"),"finalizada",
OR(Acompanhamento4[[#This Row],[Envio ETP]]&lt;0,Acompanhamento4[[#This Row],[Envio TR]]&lt;0,Acompanhamento4[[#This Row],[Limite para contratação]]&lt;0),"prazo vencido",
OR(Acompanhamento4[[#This Row],[Envio ETP]]&lt;15,Acompanhamento4[[#This Row],[Envio TR]]&lt;15,Acompanhamento4[[#This Row],[Limite para contratação]]&lt;15),"prazo vencendo em menos de 15 dias",
OR(Acompanhamento4[[#This Row],[Envio ETP]]&lt;30,Acompanhamento4[[#This Row],[Envio TR]]&lt;30,Acompanhamento4[[#This Row],[Limite para contratação]]&lt;30),"prazo vencendo em menos de 30 dias",
OR(Acompanhamento4[[#This Row],[Envio ETP]]&gt;30,Acompanhamento4[[#This Row],[Envio TR]]&gt;30,Acompanhamento4[[#This Row],[Limite para contratação]]&gt;30),"contratação no prazo"
)</f>
        <v/>
      </c>
      <c r="AC395" s="148"/>
    </row>
    <row r="396" spans="1:29" ht="15" hidden="1">
      <c r="B396" s="152"/>
      <c r="C396" s="153" t="s">
        <v>4074</v>
      </c>
      <c r="D396" s="153"/>
      <c r="E396" s="153"/>
      <c r="F396" s="156"/>
      <c r="G396" s="157"/>
      <c r="H396" s="172"/>
      <c r="I396" s="158"/>
      <c r="J396" s="158"/>
      <c r="K396" s="159"/>
      <c r="L396" s="161"/>
      <c r="M396" s="161"/>
      <c r="N396" s="161"/>
      <c r="P396" s="154" t="s">
        <v>4074</v>
      </c>
      <c r="Q396" s="154" t="s">
        <v>4074</v>
      </c>
      <c r="R396" s="154" t="s">
        <v>4074</v>
      </c>
      <c r="S396" s="154" t="s">
        <v>4074</v>
      </c>
      <c r="T396" s="155" t="s">
        <v>4074</v>
      </c>
      <c r="U396" s="159"/>
      <c r="V396" s="160"/>
      <c r="W396" s="161"/>
    </row>
    <row r="397" spans="1:29" ht="15" hidden="1">
      <c r="B397" s="152"/>
      <c r="C397" s="153" t="s">
        <v>4074</v>
      </c>
      <c r="D397" s="153"/>
      <c r="E397" s="153"/>
      <c r="F397" s="156"/>
      <c r="G397" s="157"/>
      <c r="H397" s="172"/>
      <c r="I397" s="158"/>
      <c r="J397" s="158"/>
      <c r="K397" s="159"/>
      <c r="L397" s="161"/>
      <c r="M397" s="161"/>
      <c r="N397" s="161"/>
      <c r="P397" s="154" t="s">
        <v>4074</v>
      </c>
      <c r="Q397" s="154" t="s">
        <v>4074</v>
      </c>
      <c r="R397" s="154" t="s">
        <v>4074</v>
      </c>
      <c r="S397" s="154" t="s">
        <v>4074</v>
      </c>
      <c r="T397" s="155" t="s">
        <v>4074</v>
      </c>
      <c r="U397" s="159"/>
      <c r="V397" s="160"/>
      <c r="W397" s="161"/>
    </row>
    <row r="398" spans="1:29" ht="15" hidden="1">
      <c r="B398" s="152"/>
      <c r="C398" s="153" t="s">
        <v>4074</v>
      </c>
      <c r="D398" s="153"/>
      <c r="E398" s="153"/>
      <c r="F398" s="156"/>
      <c r="G398" s="157"/>
      <c r="H398" s="172"/>
      <c r="I398" s="158"/>
      <c r="J398" s="158"/>
      <c r="K398" s="159"/>
      <c r="L398" s="161"/>
      <c r="M398" s="161"/>
      <c r="N398" s="161"/>
      <c r="P398" s="154" t="s">
        <v>4074</v>
      </c>
      <c r="Q398" s="154" t="s">
        <v>4074</v>
      </c>
      <c r="R398" s="154" t="s">
        <v>4074</v>
      </c>
      <c r="S398" s="154" t="s">
        <v>4074</v>
      </c>
      <c r="T398" s="155" t="s">
        <v>4074</v>
      </c>
      <c r="U398" s="159"/>
      <c r="V398" s="160"/>
      <c r="W398" s="161"/>
    </row>
    <row r="399" spans="1:29" ht="15" hidden="1">
      <c r="B399" s="152"/>
      <c r="C399" s="153" t="s">
        <v>4074</v>
      </c>
      <c r="D399" s="153"/>
      <c r="E399" s="153"/>
      <c r="F399" s="156"/>
      <c r="G399" s="157"/>
      <c r="H399" s="172"/>
      <c r="I399" s="158"/>
      <c r="J399" s="158"/>
      <c r="K399" s="159"/>
      <c r="L399" s="161"/>
      <c r="M399" s="161"/>
      <c r="N399" s="161"/>
      <c r="P399" s="154" t="s">
        <v>4074</v>
      </c>
      <c r="Q399" s="154" t="s">
        <v>4074</v>
      </c>
      <c r="R399" s="154" t="s">
        <v>4074</v>
      </c>
      <c r="S399" s="154" t="s">
        <v>4074</v>
      </c>
      <c r="T399" s="155" t="s">
        <v>4074</v>
      </c>
      <c r="U399" s="159"/>
      <c r="V399" s="160"/>
      <c r="W399" s="161"/>
    </row>
    <row r="400" spans="1:29" ht="15" hidden="1">
      <c r="B400" s="152"/>
      <c r="C400" s="153" t="s">
        <v>4074</v>
      </c>
      <c r="D400" s="153"/>
      <c r="E400" s="153"/>
      <c r="F400" s="156"/>
      <c r="G400" s="157"/>
      <c r="H400" s="172"/>
      <c r="I400" s="158"/>
      <c r="J400" s="158"/>
      <c r="K400" s="159"/>
      <c r="L400" s="161"/>
      <c r="M400" s="161"/>
      <c r="N400" s="161"/>
      <c r="P400" s="154" t="s">
        <v>4074</v>
      </c>
      <c r="Q400" s="154" t="s">
        <v>4074</v>
      </c>
      <c r="R400" s="154" t="s">
        <v>4074</v>
      </c>
      <c r="S400" s="154" t="s">
        <v>4074</v>
      </c>
      <c r="T400" s="155" t="s">
        <v>4074</v>
      </c>
      <c r="U400" s="159"/>
      <c r="V400" s="160"/>
      <c r="W400" s="161"/>
    </row>
    <row r="401" spans="1:23" ht="15" hidden="1">
      <c r="B401" s="152"/>
      <c r="C401" s="153" t="s">
        <v>4074</v>
      </c>
      <c r="D401" s="153"/>
      <c r="E401" s="153"/>
      <c r="F401" s="156"/>
      <c r="G401" s="157"/>
      <c r="H401" s="172"/>
      <c r="I401" s="158"/>
      <c r="J401" s="158"/>
      <c r="K401" s="159"/>
      <c r="L401" s="161"/>
      <c r="M401" s="161"/>
      <c r="N401" s="161"/>
      <c r="P401" s="154" t="s">
        <v>4074</v>
      </c>
      <c r="Q401" s="154" t="s">
        <v>4074</v>
      </c>
      <c r="R401" s="154" t="s">
        <v>4074</v>
      </c>
      <c r="S401" s="154" t="s">
        <v>4074</v>
      </c>
      <c r="T401" s="155" t="s">
        <v>4074</v>
      </c>
      <c r="U401" s="159"/>
      <c r="V401" s="160"/>
      <c r="W401" s="161"/>
    </row>
    <row r="402" spans="1:23" ht="15" hidden="1">
      <c r="B402" s="152"/>
      <c r="C402" s="153" t="s">
        <v>4074</v>
      </c>
      <c r="D402" s="153"/>
      <c r="E402" s="153"/>
      <c r="F402" s="156"/>
      <c r="G402" s="157"/>
      <c r="H402" s="172"/>
      <c r="I402" s="158"/>
      <c r="J402" s="158"/>
      <c r="K402" s="159"/>
      <c r="L402" s="161"/>
      <c r="M402" s="161"/>
      <c r="N402" s="161"/>
      <c r="P402" s="154" t="s">
        <v>4074</v>
      </c>
      <c r="Q402" s="154" t="s">
        <v>4074</v>
      </c>
      <c r="R402" s="154" t="s">
        <v>4074</v>
      </c>
      <c r="S402" s="154" t="s">
        <v>4074</v>
      </c>
      <c r="T402" s="155" t="s">
        <v>4074</v>
      </c>
      <c r="U402" s="159"/>
      <c r="V402" s="160"/>
      <c r="W402" s="161"/>
    </row>
    <row r="403" spans="1:23" ht="15" hidden="1">
      <c r="B403" s="152"/>
      <c r="C403" s="153" t="s">
        <v>4074</v>
      </c>
      <c r="D403" s="153"/>
      <c r="E403" s="153"/>
      <c r="F403" s="156"/>
      <c r="G403" s="157"/>
      <c r="H403" s="172"/>
      <c r="I403" s="158"/>
      <c r="J403" s="158"/>
      <c r="K403" s="159"/>
      <c r="L403" s="161"/>
      <c r="M403" s="161"/>
      <c r="N403" s="161"/>
      <c r="P403" s="154" t="s">
        <v>4074</v>
      </c>
      <c r="Q403" s="154" t="s">
        <v>4074</v>
      </c>
      <c r="R403" s="154" t="s">
        <v>4074</v>
      </c>
      <c r="S403" s="154" t="s">
        <v>4074</v>
      </c>
      <c r="T403" s="155" t="s">
        <v>4074</v>
      </c>
      <c r="U403" s="159"/>
      <c r="V403" s="160"/>
      <c r="W403" s="161"/>
    </row>
    <row r="404" spans="1:23" ht="15" hidden="1">
      <c r="B404" s="152"/>
      <c r="C404" s="153" t="s">
        <v>4074</v>
      </c>
      <c r="D404" s="153"/>
      <c r="E404" s="153"/>
      <c r="F404" s="156"/>
      <c r="G404" s="157"/>
      <c r="H404" s="172"/>
      <c r="I404" s="158"/>
      <c r="J404" s="158"/>
      <c r="K404" s="159"/>
      <c r="L404" s="161"/>
      <c r="M404" s="161"/>
      <c r="N404" s="161"/>
      <c r="P404" s="154" t="s">
        <v>4074</v>
      </c>
      <c r="Q404" s="154" t="s">
        <v>4074</v>
      </c>
      <c r="R404" s="154" t="s">
        <v>4074</v>
      </c>
      <c r="S404" s="154" t="s">
        <v>4074</v>
      </c>
      <c r="T404" s="155" t="s">
        <v>4074</v>
      </c>
      <c r="U404" s="159"/>
      <c r="V404" s="160"/>
      <c r="W404" s="161"/>
    </row>
    <row r="405" spans="1:23" ht="15" hidden="1">
      <c r="B405" s="152"/>
      <c r="C405" s="153" t="s">
        <v>4074</v>
      </c>
      <c r="D405" s="153"/>
      <c r="E405" s="153"/>
      <c r="F405" s="156"/>
      <c r="G405" s="157"/>
      <c r="H405" s="172"/>
      <c r="I405" s="158"/>
      <c r="J405" s="158"/>
      <c r="K405" s="159"/>
      <c r="L405" s="161"/>
      <c r="M405" s="161"/>
      <c r="N405" s="161"/>
      <c r="P405" s="154" t="s">
        <v>4074</v>
      </c>
      <c r="Q405" s="154" t="s">
        <v>4074</v>
      </c>
      <c r="R405" s="154" t="s">
        <v>4074</v>
      </c>
      <c r="S405" s="154" t="s">
        <v>4074</v>
      </c>
      <c r="T405" s="155" t="s">
        <v>4074</v>
      </c>
      <c r="U405" s="159"/>
      <c r="V405" s="160"/>
      <c r="W405" s="161"/>
    </row>
    <row r="406" spans="1:23" ht="15" hidden="1">
      <c r="A406" s="162" t="e">
        <v>#REF!</v>
      </c>
    </row>
    <row r="407" spans="1:23" ht="15" hidden="1">
      <c r="A407" s="163" t="e">
        <v>#REF!</v>
      </c>
    </row>
    <row r="408" spans="1:23" ht="15" hidden="1">
      <c r="A408" s="163" t="e">
        <v>#REF!</v>
      </c>
    </row>
    <row r="409" spans="1:23" ht="15" hidden="1">
      <c r="A409" s="163" t="e">
        <v>#REF!</v>
      </c>
    </row>
    <row r="410" spans="1:23" ht="15" hidden="1">
      <c r="A410" s="163" t="e">
        <v>#REF!</v>
      </c>
    </row>
    <row r="411" spans="1:23" ht="15" hidden="1">
      <c r="A411" s="163" t="e">
        <v>#REF!</v>
      </c>
    </row>
    <row r="412" spans="1:23" ht="15" hidden="1">
      <c r="A412" s="163" t="e">
        <v>#REF!</v>
      </c>
    </row>
    <row r="413" spans="1:23" ht="15" hidden="1">
      <c r="A413" s="163" t="e">
        <v>#REF!</v>
      </c>
    </row>
    <row r="414" spans="1:23" ht="15" hidden="1">
      <c r="A414" s="163" t="e">
        <v>#REF!</v>
      </c>
    </row>
  </sheetData>
  <sheetProtection sheet="1" objects="1" scenarios="1" sort="0" autoFilter="0" pivotTables="0"/>
  <protectedRanges>
    <protectedRange sqref="F7:O395" name="AtualizaçãoDadosDemanda"/>
    <protectedRange sqref="U7:W395" name="AtualizaçãoDatasDemanda"/>
    <protectedRange sqref="AC1:AC1048576" name="Range3"/>
  </protectedRanges>
  <mergeCells count="5">
    <mergeCell ref="B2:G2"/>
    <mergeCell ref="P4:AB4"/>
    <mergeCell ref="P5:T5"/>
    <mergeCell ref="U5:W5"/>
    <mergeCell ref="I4:O5"/>
  </mergeCells>
  <phoneticPr fontId="3" type="noConversion"/>
  <conditionalFormatting sqref="AB7:AB395">
    <cfRule type="containsText" dxfId="37" priority="1" operator="containsText" text="contratada">
      <formula>NOT(ISERROR(SEARCH("contratada",AB7)))</formula>
    </cfRule>
    <cfRule type="containsText" dxfId="36" priority="2" operator="containsText" text="finalizada">
      <formula>NOT(ISERROR(SEARCH("finalizada",AB7)))</formula>
    </cfRule>
    <cfRule type="cellIs" dxfId="35" priority="3" operator="equal">
      <formula>"contratação no prazo"</formula>
    </cfRule>
    <cfRule type="cellIs" dxfId="34" priority="4" operator="equal">
      <formula>"prazo vencendo em menos de 15 dias"</formula>
    </cfRule>
    <cfRule type="cellIs" dxfId="33" priority="5" operator="equal">
      <formula>"prazo vencendo em menos de 30 dias"</formula>
    </cfRule>
    <cfRule type="cellIs" dxfId="32" priority="6" operator="equal">
      <formula>"prazo vencido"</formula>
    </cfRule>
  </conditionalFormatting>
  <dataValidations count="4">
    <dataValidation type="list" allowBlank="1" showInputMessage="1" showErrorMessage="1" sqref="L396:M405 O7:T395" xr:uid="{904B7B65-CF37-4C7E-9EE2-A586034F99CC}">
      <formula1>"Sim,Não,Não se aplica"</formula1>
    </dataValidation>
    <dataValidation allowBlank="1" showInputMessage="1" showErrorMessage="1" sqref="X6" xr:uid="{912E5C80-9228-42C0-B5D0-4742EACB47BA}"/>
    <dataValidation type="list" allowBlank="1" showInputMessage="1" showErrorMessage="1" sqref="F396:F405" xr:uid="{9473721D-F6FF-4E1B-85C9-472F7BB505E7}">
      <formula1>$T$2:$T$6</formula1>
    </dataValidation>
    <dataValidation type="date" operator="greaterThan" showInputMessage="1" showErrorMessage="1" sqref="U7:W395" xr:uid="{B97EF6EE-229E-46D2-BC43-B7DCDC7181EC}">
      <formula1>46023</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040FFC6D-8A9D-4A13-9ABE-5FBE0AFD54CA}">
          <x14:formula1>
            <xm:f>dados!$Y$2:$Y$18</xm:f>
          </x14:formula1>
          <xm:sqref>F7:G395</xm:sqref>
        </x14:dataValidation>
        <x14:dataValidation type="list" allowBlank="1" showInputMessage="1" showErrorMessage="1" xr:uid="{C7FCA2AD-3CE7-4084-8171-2167D64DA3E2}">
          <x14:formula1>
            <xm:f>dados!$Y$2:$Y$19</xm:f>
          </x14:formula1>
          <xm:sqref>H7:H395</xm:sqref>
        </x14:dataValidation>
        <x14:dataValidation type="list" allowBlank="1" showInputMessage="1" showErrorMessage="1" xr:uid="{70A38029-B59B-4832-991C-DA753C71180C}">
          <x14:formula1>
            <xm:f>dados!$I$2:$I$16</xm:f>
          </x14:formula1>
          <xm:sqref>K7:K395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7">
    <pageSetUpPr fitToPage="1"/>
  </sheetPr>
  <dimension ref="A1:AF407"/>
  <sheetViews>
    <sheetView showGridLines="0" workbookViewId="0">
      <pane ySplit="5" topLeftCell="A6" activePane="bottomLeft" state="frozen"/>
      <selection pane="bottomLeft" activeCell="F49" sqref="F49"/>
    </sheetView>
  </sheetViews>
  <sheetFormatPr defaultColWidth="0" defaultRowHeight="14.25" customHeight="1" zeroHeight="1"/>
  <cols>
    <col min="1" max="1" width="1.625" customWidth="1"/>
    <col min="2" max="2" width="19.25" customWidth="1"/>
    <col min="3" max="3" width="53.5" customWidth="1"/>
    <col min="4" max="4" width="17.125" customWidth="1"/>
    <col min="5" max="5" width="21.5" customWidth="1"/>
    <col min="6" max="6" width="21.75" style="5" customWidth="1"/>
    <col min="7" max="7" width="22.5" customWidth="1"/>
    <col min="8" max="8" width="22.875" customWidth="1"/>
    <col min="9" max="10" width="1.625" customWidth="1"/>
    <col min="11" max="12" width="12.625" hidden="1" customWidth="1"/>
    <col min="13" max="32" width="0" hidden="1" customWidth="1"/>
    <col min="33" max="16384" width="12.625" hidden="1"/>
  </cols>
  <sheetData>
    <row r="1" spans="1:31" ht="9.9499999999999993" customHeight="1">
      <c r="A1" s="5"/>
      <c r="D1" s="5"/>
      <c r="F1"/>
      <c r="G1" s="5"/>
      <c r="I1" s="5"/>
      <c r="J1" s="5"/>
      <c r="N1" s="5"/>
      <c r="O1" s="5"/>
      <c r="P1" s="5"/>
      <c r="Q1" s="5"/>
      <c r="R1" s="5"/>
    </row>
    <row r="2" spans="1:31" s="6" customFormat="1" ht="42" customHeight="1">
      <c r="A2" s="25"/>
      <c r="B2" s="38" t="s">
        <v>4075</v>
      </c>
      <c r="C2" s="32"/>
      <c r="D2" s="33"/>
      <c r="E2" s="32"/>
      <c r="F2" s="34"/>
      <c r="G2" s="32"/>
      <c r="H2" s="32"/>
      <c r="I2" s="32"/>
      <c r="J2" s="32"/>
      <c r="K2" s="32"/>
      <c r="L2" s="34"/>
      <c r="M2" s="32"/>
      <c r="N2" s="32"/>
      <c r="O2" s="32"/>
      <c r="P2" s="32"/>
      <c r="Q2" s="32"/>
      <c r="R2" s="32"/>
      <c r="S2" s="32"/>
      <c r="T2" s="32"/>
      <c r="U2" s="32"/>
      <c r="V2" s="27" t="str">
        <f>IF(A2="","",IF(VLOOKUP(A2,#REF!,11,FALSE)="","",VLOOKUP(A2,#REF!,11,FALSE)))</f>
        <v/>
      </c>
      <c r="W2" s="27" t="str">
        <f>IF(A2="","",IF(VLOOKUP(A2,#REF!,12,FALSE)="","",VLOOKUP(A2,#REF!,12,FALSE)))</f>
        <v/>
      </c>
      <c r="X2" s="27" t="str">
        <f>IF(A2="","",IF(VLOOKUP(A2,#REF!,13,FALSE)="","",VLOOKUP(A2,#REF!,13,FALSE)))</f>
        <v/>
      </c>
      <c r="Y2" s="27" t="str">
        <f>IF(A2="","",IF(VLOOKUP(A2,#REF!,14,FALSE)="","",VLOOKUP(A2,#REF!,14,FALSE)))</f>
        <v/>
      </c>
      <c r="Z2" s="28" t="str">
        <f>IF(A2="","",IF(VLOOKUP(A2,#REF!,15,FALSE)="","",VLOOKUP(A2,#REF!,15,FALSE)))</f>
        <v/>
      </c>
      <c r="AA2" s="27" t="str">
        <f>IF(A2="","",IF(VLOOKUP(A2,#REF!,16,FALSE)="","",VLOOKUP(A2,#REF!,16,FALSE)))</f>
        <v/>
      </c>
      <c r="AB2" s="27" t="str">
        <f>IF(A2="","",IF(VLOOKUP(A2,#REF!,17,FALSE)="","",VLOOKUP(A2,#REF!,17,FALSE)))</f>
        <v/>
      </c>
      <c r="AC2" s="29" t="str">
        <f>IF(Y2="","",Y2-X2)</f>
        <v/>
      </c>
      <c r="AD2" s="16" t="str">
        <f>IF(Y2="","",YEAR(Y2))</f>
        <v/>
      </c>
    </row>
    <row r="3" spans="1:31" s="6" customFormat="1" ht="6" customHeight="1">
      <c r="A3" s="30"/>
      <c r="B3" s="35"/>
      <c r="C3" s="35"/>
      <c r="D3" s="36"/>
      <c r="E3" s="35"/>
      <c r="F3" s="37"/>
      <c r="G3" s="35"/>
      <c r="H3" s="35"/>
      <c r="I3" s="35"/>
      <c r="J3" s="35"/>
      <c r="K3" s="35"/>
      <c r="L3" s="37"/>
      <c r="M3" s="35"/>
      <c r="N3" s="35"/>
      <c r="O3" s="35"/>
      <c r="P3" s="35"/>
      <c r="Q3" s="35"/>
      <c r="R3" s="35"/>
      <c r="S3" s="35"/>
      <c r="T3" s="35"/>
      <c r="U3" s="35"/>
      <c r="V3" s="27" t="str">
        <f>IF(A3="","",IF(VLOOKUP(A3,#REF!,11,FALSE)="","",VLOOKUP(A3,#REF!,11,FALSE)))</f>
        <v/>
      </c>
      <c r="W3" s="27" t="str">
        <f>IF(A3="","",IF(VLOOKUP(A3,#REF!,12,FALSE)="","",VLOOKUP(A3,#REF!,12,FALSE)))</f>
        <v/>
      </c>
      <c r="X3" s="27" t="str">
        <f>IF(A3="","",IF(VLOOKUP(A3,#REF!,13,FALSE)="","",VLOOKUP(A3,#REF!,13,FALSE)))</f>
        <v/>
      </c>
      <c r="Y3" s="27" t="str">
        <f>IF(A3="","",IF(VLOOKUP(A3,#REF!,14,FALSE)="","",VLOOKUP(A3,#REF!,14,FALSE)))</f>
        <v/>
      </c>
      <c r="Z3" s="28" t="str">
        <f>IF(A3="","",IF(VLOOKUP(A3,#REF!,15,FALSE)="","",VLOOKUP(A3,#REF!,15,FALSE)))</f>
        <v/>
      </c>
      <c r="AA3" s="27" t="str">
        <f>IF(A3="","",IF(VLOOKUP(A3,#REF!,16,FALSE)="","",VLOOKUP(A3,#REF!,16,FALSE)))</f>
        <v/>
      </c>
      <c r="AB3" s="27" t="str">
        <f>IF(A3="","",IF(VLOOKUP(A3,#REF!,17,FALSE)="","",VLOOKUP(A3,#REF!,17,FALSE)))</f>
        <v/>
      </c>
      <c r="AC3" s="29" t="str">
        <f t="shared" ref="AC3" si="0">IF(Y3="","",Y3-X3)</f>
        <v/>
      </c>
      <c r="AD3" s="16" t="str">
        <f t="shared" ref="AD3" si="1">IF(Y3="","",YEAR(Y3))</f>
        <v/>
      </c>
      <c r="AE3" s="13"/>
    </row>
    <row r="4" spans="1:31" ht="6" customHeight="1">
      <c r="A4" s="5"/>
      <c r="D4" s="5"/>
      <c r="F4"/>
      <c r="G4" s="5"/>
      <c r="I4" s="5"/>
      <c r="J4" s="5"/>
      <c r="N4" s="5"/>
      <c r="O4" s="5"/>
      <c r="P4" s="5"/>
      <c r="Q4" s="5"/>
      <c r="R4" s="5"/>
    </row>
    <row r="5" spans="1:31" ht="45">
      <c r="B5" s="4" t="s">
        <v>4076</v>
      </c>
      <c r="C5" s="4" t="s">
        <v>4077</v>
      </c>
      <c r="D5" s="4" t="s">
        <v>4078</v>
      </c>
      <c r="E5" s="15" t="s">
        <v>4079</v>
      </c>
      <c r="F5" s="4" t="s">
        <v>4080</v>
      </c>
      <c r="G5" s="4" t="s">
        <v>4081</v>
      </c>
      <c r="H5" s="4" t="s">
        <v>4082</v>
      </c>
    </row>
    <row r="6" spans="1:31" ht="90">
      <c r="B6" s="87" t="s">
        <v>2637</v>
      </c>
      <c r="C6" s="123" t="s">
        <v>4083</v>
      </c>
      <c r="D6" s="124">
        <v>45903</v>
      </c>
      <c r="E6" s="124">
        <v>48825</v>
      </c>
      <c r="F6" s="94" t="s">
        <v>4084</v>
      </c>
      <c r="G6" s="93" t="s">
        <v>4085</v>
      </c>
      <c r="H6" s="94" t="s">
        <v>4086</v>
      </c>
    </row>
    <row r="7" spans="1:31" ht="75">
      <c r="B7" s="113" t="s">
        <v>2816</v>
      </c>
      <c r="C7" s="122" t="s">
        <v>4087</v>
      </c>
      <c r="D7" s="99">
        <v>45911</v>
      </c>
      <c r="E7" s="99">
        <v>49198</v>
      </c>
      <c r="F7" s="97" t="s">
        <v>4088</v>
      </c>
      <c r="G7" s="128" t="s">
        <v>4089</v>
      </c>
      <c r="H7" s="129" t="s">
        <v>4090</v>
      </c>
    </row>
    <row r="8" spans="1:31" ht="165">
      <c r="B8" s="113" t="s">
        <v>4091</v>
      </c>
      <c r="C8" s="122" t="s">
        <v>4092</v>
      </c>
      <c r="D8" s="99"/>
      <c r="E8" s="99"/>
      <c r="F8" s="127"/>
      <c r="G8" s="92"/>
      <c r="H8" s="97" t="s">
        <v>4093</v>
      </c>
    </row>
    <row r="9" spans="1:31" ht="60">
      <c r="B9" s="113" t="s">
        <v>2031</v>
      </c>
      <c r="C9" s="122" t="s">
        <v>4094</v>
      </c>
      <c r="D9" s="99"/>
      <c r="E9" s="99"/>
      <c r="F9" s="97"/>
      <c r="G9" s="130"/>
      <c r="H9" s="131" t="s">
        <v>4095</v>
      </c>
    </row>
    <row r="10" spans="1:31" ht="45">
      <c r="B10" s="87" t="s">
        <v>3107</v>
      </c>
      <c r="C10" s="125" t="s">
        <v>4096</v>
      </c>
      <c r="D10" s="126">
        <v>45922</v>
      </c>
      <c r="E10" s="126">
        <v>49574</v>
      </c>
      <c r="F10" s="96" t="s">
        <v>4097</v>
      </c>
      <c r="G10" s="95" t="s">
        <v>4098</v>
      </c>
      <c r="H10" s="96" t="s">
        <v>4099</v>
      </c>
    </row>
    <row r="11" spans="1:31" ht="45">
      <c r="B11" s="87" t="s">
        <v>587</v>
      </c>
      <c r="C11" s="18" t="s">
        <v>4100</v>
      </c>
      <c r="D11" s="8">
        <v>45928</v>
      </c>
      <c r="E11" s="8">
        <v>48485</v>
      </c>
      <c r="F11" s="9" t="s">
        <v>4101</v>
      </c>
      <c r="G11" s="11" t="s">
        <v>4102</v>
      </c>
      <c r="H11" s="9" t="s">
        <v>4103</v>
      </c>
    </row>
    <row r="12" spans="1:31" ht="60">
      <c r="B12" s="87" t="s">
        <v>2816</v>
      </c>
      <c r="C12" s="7" t="s">
        <v>4104</v>
      </c>
      <c r="D12" s="8">
        <v>45929</v>
      </c>
      <c r="E12" s="8">
        <v>45929</v>
      </c>
      <c r="F12" s="9"/>
      <c r="G12" s="11" t="s">
        <v>4105</v>
      </c>
      <c r="H12" s="9" t="s">
        <v>4106</v>
      </c>
    </row>
    <row r="13" spans="1:31" ht="60">
      <c r="B13" s="87" t="s">
        <v>2816</v>
      </c>
      <c r="C13" s="7" t="s">
        <v>4107</v>
      </c>
      <c r="D13" s="8">
        <v>45930</v>
      </c>
      <c r="E13" s="8">
        <v>46046</v>
      </c>
      <c r="F13" s="9" t="s">
        <v>4108</v>
      </c>
      <c r="G13" s="11" t="s">
        <v>4109</v>
      </c>
      <c r="H13" s="9" t="s">
        <v>4110</v>
      </c>
    </row>
    <row r="14" spans="1:31" ht="60">
      <c r="B14" s="87" t="s">
        <v>2816</v>
      </c>
      <c r="C14" s="7" t="s">
        <v>4111</v>
      </c>
      <c r="D14" s="8">
        <v>45930</v>
      </c>
      <c r="E14" s="8">
        <v>46418</v>
      </c>
      <c r="F14" s="9" t="s">
        <v>4112</v>
      </c>
      <c r="G14" s="11" t="s">
        <v>4113</v>
      </c>
      <c r="H14" s="9" t="s">
        <v>4114</v>
      </c>
    </row>
    <row r="15" spans="1:31" ht="60">
      <c r="B15" s="87" t="s">
        <v>2816</v>
      </c>
      <c r="C15" s="7" t="s">
        <v>4115</v>
      </c>
      <c r="D15" s="8">
        <v>45930</v>
      </c>
      <c r="E15" s="8">
        <v>46046</v>
      </c>
      <c r="F15" s="9" t="s">
        <v>4116</v>
      </c>
      <c r="G15" s="11" t="s">
        <v>4117</v>
      </c>
      <c r="H15" s="9" t="s">
        <v>4118</v>
      </c>
    </row>
    <row r="16" spans="1:31" ht="120">
      <c r="B16" s="87" t="s">
        <v>2816</v>
      </c>
      <c r="C16" s="7" t="s">
        <v>4119</v>
      </c>
      <c r="D16" s="8">
        <v>45935</v>
      </c>
      <c r="E16" s="8">
        <v>48492</v>
      </c>
      <c r="F16" s="9" t="s">
        <v>4120</v>
      </c>
      <c r="G16" s="11" t="s">
        <v>4121</v>
      </c>
      <c r="H16" s="9" t="s">
        <v>4122</v>
      </c>
    </row>
    <row r="17" spans="2:8" s="12" customFormat="1" ht="45">
      <c r="B17" s="87" t="s">
        <v>2816</v>
      </c>
      <c r="C17" s="7" t="s">
        <v>4123</v>
      </c>
      <c r="D17" s="8">
        <v>45951</v>
      </c>
      <c r="E17" s="8">
        <v>45951</v>
      </c>
      <c r="F17" s="9" t="s">
        <v>4124</v>
      </c>
      <c r="G17" s="11" t="s">
        <v>4125</v>
      </c>
      <c r="H17" s="9" t="s">
        <v>4126</v>
      </c>
    </row>
    <row r="18" spans="2:8" ht="45">
      <c r="B18" s="87" t="s">
        <v>2637</v>
      </c>
      <c r="C18" s="18" t="s">
        <v>4127</v>
      </c>
      <c r="D18" s="8">
        <v>45963</v>
      </c>
      <c r="E18" s="8">
        <v>45963</v>
      </c>
      <c r="F18" s="9" t="s">
        <v>4128</v>
      </c>
      <c r="G18" s="11" t="s">
        <v>4129</v>
      </c>
      <c r="H18" s="9" t="s">
        <v>4130</v>
      </c>
    </row>
    <row r="19" spans="2:8" ht="90">
      <c r="B19" s="87" t="s">
        <v>3175</v>
      </c>
      <c r="C19" s="7" t="s">
        <v>4131</v>
      </c>
      <c r="D19" s="8">
        <v>45963</v>
      </c>
      <c r="E19" s="8">
        <v>48539</v>
      </c>
      <c r="F19" s="9" t="s">
        <v>4132</v>
      </c>
      <c r="G19" s="11" t="s">
        <v>4133</v>
      </c>
      <c r="H19" s="9" t="s">
        <v>4134</v>
      </c>
    </row>
    <row r="20" spans="2:8" ht="90">
      <c r="B20" s="87" t="s">
        <v>2031</v>
      </c>
      <c r="C20" s="7" t="s">
        <v>4135</v>
      </c>
      <c r="D20" s="8">
        <v>46329</v>
      </c>
      <c r="E20" s="8">
        <v>48886</v>
      </c>
      <c r="F20" s="9" t="s">
        <v>4136</v>
      </c>
      <c r="G20" s="11" t="s">
        <v>4137</v>
      </c>
      <c r="H20" s="9" t="s">
        <v>4138</v>
      </c>
    </row>
    <row r="21" spans="2:8" ht="75">
      <c r="B21" s="87" t="s">
        <v>2816</v>
      </c>
      <c r="C21" s="18" t="s">
        <v>4139</v>
      </c>
      <c r="D21" s="8">
        <v>45967</v>
      </c>
      <c r="E21" s="8">
        <v>45720</v>
      </c>
      <c r="F21" s="9" t="s">
        <v>4140</v>
      </c>
      <c r="G21" s="11" t="s">
        <v>4141</v>
      </c>
      <c r="H21" s="9" t="s">
        <v>4142</v>
      </c>
    </row>
    <row r="22" spans="2:8" ht="120">
      <c r="B22" s="87" t="s">
        <v>2816</v>
      </c>
      <c r="C22" s="7" t="s">
        <v>4143</v>
      </c>
      <c r="D22" s="8">
        <v>45975</v>
      </c>
      <c r="E22" s="8">
        <v>46521</v>
      </c>
      <c r="F22" s="9" t="s">
        <v>4144</v>
      </c>
      <c r="G22" s="11" t="s">
        <v>4145</v>
      </c>
      <c r="H22" s="9" t="s">
        <v>4146</v>
      </c>
    </row>
    <row r="23" spans="2:8" ht="120">
      <c r="B23" s="87" t="s">
        <v>3126</v>
      </c>
      <c r="C23" s="7" t="s">
        <v>4147</v>
      </c>
      <c r="D23" s="8">
        <v>45993</v>
      </c>
      <c r="E23" s="8">
        <v>49280</v>
      </c>
      <c r="F23" s="9" t="s">
        <v>4148</v>
      </c>
      <c r="G23" s="11" t="s">
        <v>4149</v>
      </c>
      <c r="H23" s="9" t="s">
        <v>4150</v>
      </c>
    </row>
    <row r="24" spans="2:8" ht="30">
      <c r="B24" s="87" t="s">
        <v>3107</v>
      </c>
      <c r="C24" s="7" t="s">
        <v>4151</v>
      </c>
      <c r="D24" s="8">
        <v>45997</v>
      </c>
      <c r="E24" s="8">
        <v>49649</v>
      </c>
      <c r="F24" s="9" t="s">
        <v>4152</v>
      </c>
      <c r="G24" s="11" t="s">
        <v>4153</v>
      </c>
      <c r="H24" s="9" t="s">
        <v>4154</v>
      </c>
    </row>
    <row r="25" spans="2:8" ht="60">
      <c r="B25" s="87" t="s">
        <v>2816</v>
      </c>
      <c r="C25" s="7" t="s">
        <v>4155</v>
      </c>
      <c r="D25" s="8">
        <v>46001</v>
      </c>
      <c r="E25" s="8">
        <v>45819</v>
      </c>
      <c r="F25" s="9" t="s">
        <v>4156</v>
      </c>
      <c r="G25" s="11" t="s">
        <v>4157</v>
      </c>
      <c r="H25" s="9" t="s">
        <v>4158</v>
      </c>
    </row>
    <row r="26" spans="2:8" ht="60">
      <c r="B26" s="87" t="s">
        <v>2031</v>
      </c>
      <c r="C26" s="7" t="s">
        <v>4159</v>
      </c>
      <c r="D26" s="8">
        <v>46005</v>
      </c>
      <c r="E26" s="8">
        <v>46005</v>
      </c>
      <c r="F26" s="9" t="s">
        <v>4160</v>
      </c>
      <c r="G26" s="11" t="s">
        <v>4161</v>
      </c>
      <c r="H26" s="9" t="s">
        <v>4162</v>
      </c>
    </row>
    <row r="27" spans="2:8" ht="60">
      <c r="B27" s="87" t="s">
        <v>2031</v>
      </c>
      <c r="C27" s="7" t="s">
        <v>4159</v>
      </c>
      <c r="D27" s="8">
        <v>46005</v>
      </c>
      <c r="E27" s="8">
        <v>46005</v>
      </c>
      <c r="F27" s="9" t="s">
        <v>4163</v>
      </c>
      <c r="G27" s="11" t="s">
        <v>4164</v>
      </c>
      <c r="H27" s="9" t="s">
        <v>4165</v>
      </c>
    </row>
    <row r="28" spans="2:8" ht="45">
      <c r="B28" s="87" t="s">
        <v>4166</v>
      </c>
      <c r="C28" s="7" t="s">
        <v>4167</v>
      </c>
      <c r="D28" s="8">
        <v>46009</v>
      </c>
      <c r="E28" s="8">
        <v>45644</v>
      </c>
      <c r="F28" s="9" t="s">
        <v>4168</v>
      </c>
      <c r="G28" s="11" t="s">
        <v>4169</v>
      </c>
      <c r="H28" s="9" t="s">
        <v>4170</v>
      </c>
    </row>
    <row r="29" spans="2:8" ht="90">
      <c r="B29" s="87" t="s">
        <v>2637</v>
      </c>
      <c r="C29" s="7" t="s">
        <v>4171</v>
      </c>
      <c r="D29" s="8">
        <v>46024</v>
      </c>
      <c r="E29" s="8">
        <v>48946</v>
      </c>
      <c r="F29" s="9" t="s">
        <v>4172</v>
      </c>
      <c r="G29" s="11" t="s">
        <v>4173</v>
      </c>
      <c r="H29" s="9" t="s">
        <v>4174</v>
      </c>
    </row>
    <row r="30" spans="2:8" ht="45">
      <c r="B30" s="87" t="s">
        <v>2031</v>
      </c>
      <c r="C30" s="7" t="s">
        <v>4175</v>
      </c>
      <c r="D30" s="8">
        <v>46037</v>
      </c>
      <c r="E30" s="8">
        <v>48959</v>
      </c>
      <c r="F30" s="9" t="s">
        <v>4176</v>
      </c>
      <c r="G30" s="11" t="s">
        <v>4177</v>
      </c>
      <c r="H30" s="9" t="s">
        <v>4178</v>
      </c>
    </row>
    <row r="31" spans="2:8" ht="45">
      <c r="B31" s="87" t="s">
        <v>2816</v>
      </c>
      <c r="C31" s="7" t="s">
        <v>4179</v>
      </c>
      <c r="D31" s="8">
        <v>46042</v>
      </c>
      <c r="E31" s="8">
        <v>46042</v>
      </c>
      <c r="F31" s="9" t="s">
        <v>4180</v>
      </c>
      <c r="G31" s="11" t="s">
        <v>4181</v>
      </c>
      <c r="H31" s="9" t="s">
        <v>4182</v>
      </c>
    </row>
    <row r="32" spans="2:8" ht="60">
      <c r="B32" s="87" t="s">
        <v>2637</v>
      </c>
      <c r="C32" s="7" t="s">
        <v>4183</v>
      </c>
      <c r="D32" s="8">
        <v>46047</v>
      </c>
      <c r="E32" s="8">
        <v>46047</v>
      </c>
      <c r="F32" s="9" t="s">
        <v>4184</v>
      </c>
      <c r="G32" s="11" t="s">
        <v>4185</v>
      </c>
      <c r="H32" s="9" t="s">
        <v>4186</v>
      </c>
    </row>
    <row r="33" spans="2:8" ht="225">
      <c r="B33" s="87" t="s">
        <v>4091</v>
      </c>
      <c r="C33" s="7" t="s">
        <v>4187</v>
      </c>
      <c r="D33" s="8">
        <v>46048</v>
      </c>
      <c r="E33" s="8">
        <v>49335</v>
      </c>
      <c r="F33" s="9" t="s">
        <v>4188</v>
      </c>
      <c r="G33" s="11" t="s">
        <v>4189</v>
      </c>
      <c r="H33" s="9" t="s">
        <v>4190</v>
      </c>
    </row>
    <row r="34" spans="2:8" ht="90">
      <c r="B34" s="87" t="s">
        <v>2637</v>
      </c>
      <c r="C34" s="7" t="s">
        <v>4191</v>
      </c>
      <c r="D34" s="8">
        <v>46053</v>
      </c>
      <c r="E34" s="8">
        <v>48975</v>
      </c>
      <c r="F34" s="9" t="s">
        <v>4192</v>
      </c>
      <c r="G34" s="11" t="s">
        <v>4193</v>
      </c>
      <c r="H34" s="9" t="s">
        <v>4194</v>
      </c>
    </row>
    <row r="35" spans="2:8" ht="165">
      <c r="B35" s="87" t="s">
        <v>2816</v>
      </c>
      <c r="C35" s="7" t="s">
        <v>4195</v>
      </c>
      <c r="D35" s="8">
        <v>46055</v>
      </c>
      <c r="E35" s="8">
        <v>49342</v>
      </c>
      <c r="F35" s="9" t="s">
        <v>4196</v>
      </c>
      <c r="G35" s="11" t="s">
        <v>4197</v>
      </c>
      <c r="H35" s="9" t="s">
        <v>4198</v>
      </c>
    </row>
    <row r="36" spans="2:8" ht="45">
      <c r="B36" s="87" t="s">
        <v>2816</v>
      </c>
      <c r="C36" s="7" t="s">
        <v>4199</v>
      </c>
      <c r="D36" s="8">
        <v>46059</v>
      </c>
      <c r="E36" s="8">
        <v>45875</v>
      </c>
      <c r="F36" s="9" t="s">
        <v>4200</v>
      </c>
      <c r="G36" s="11" t="s">
        <v>4201</v>
      </c>
      <c r="H36" s="9" t="s">
        <v>4202</v>
      </c>
    </row>
    <row r="37" spans="2:8" ht="45">
      <c r="B37" s="87" t="s">
        <v>3175</v>
      </c>
      <c r="C37" s="7" t="s">
        <v>4203</v>
      </c>
      <c r="D37" s="8">
        <v>46060</v>
      </c>
      <c r="E37" s="8">
        <v>49347</v>
      </c>
      <c r="F37" s="9" t="s">
        <v>4204</v>
      </c>
      <c r="G37" s="11" t="s">
        <v>4205</v>
      </c>
      <c r="H37" s="9" t="s">
        <v>4206</v>
      </c>
    </row>
    <row r="38" spans="2:8" ht="60">
      <c r="B38" s="87" t="s">
        <v>2637</v>
      </c>
      <c r="C38" s="7" t="s">
        <v>4207</v>
      </c>
      <c r="D38" s="8">
        <v>46061</v>
      </c>
      <c r="E38" s="8">
        <v>46061</v>
      </c>
      <c r="F38" s="9" t="s">
        <v>4208</v>
      </c>
      <c r="G38" s="11" t="s">
        <v>4209</v>
      </c>
      <c r="H38" s="9" t="s">
        <v>4210</v>
      </c>
    </row>
    <row r="39" spans="2:8" ht="60">
      <c r="B39" s="87" t="s">
        <v>3107</v>
      </c>
      <c r="C39" s="7" t="s">
        <v>4211</v>
      </c>
      <c r="D39" s="8">
        <v>46072</v>
      </c>
      <c r="E39" s="8">
        <v>49724</v>
      </c>
      <c r="F39" s="9" t="s">
        <v>4212</v>
      </c>
      <c r="G39" s="11" t="s">
        <v>4213</v>
      </c>
      <c r="H39" s="9" t="s">
        <v>4214</v>
      </c>
    </row>
    <row r="40" spans="2:8" ht="60">
      <c r="B40" s="87" t="s">
        <v>2637</v>
      </c>
      <c r="C40" s="7" t="s">
        <v>4215</v>
      </c>
      <c r="D40" s="8">
        <v>46072</v>
      </c>
      <c r="E40" s="8">
        <v>49359</v>
      </c>
      <c r="F40" s="9" t="s">
        <v>4216</v>
      </c>
      <c r="G40" s="11" t="s">
        <v>4217</v>
      </c>
      <c r="H40" s="9" t="s">
        <v>4218</v>
      </c>
    </row>
    <row r="41" spans="2:8" ht="60">
      <c r="B41" s="87" t="s">
        <v>4219</v>
      </c>
      <c r="C41" s="7" t="s">
        <v>4220</v>
      </c>
      <c r="D41" s="8">
        <v>46074</v>
      </c>
      <c r="E41" s="8">
        <v>46074</v>
      </c>
      <c r="F41" s="9" t="s">
        <v>4221</v>
      </c>
      <c r="G41" s="11" t="s">
        <v>4222</v>
      </c>
      <c r="H41" s="9" t="s">
        <v>4223</v>
      </c>
    </row>
    <row r="42" spans="2:8" ht="75">
      <c r="B42" s="87" t="s">
        <v>2816</v>
      </c>
      <c r="C42" s="7" t="s">
        <v>4224</v>
      </c>
      <c r="D42" s="8">
        <v>46075</v>
      </c>
      <c r="E42" s="8">
        <v>48632</v>
      </c>
      <c r="F42" s="9" t="s">
        <v>4225</v>
      </c>
      <c r="G42" s="11" t="s">
        <v>4226</v>
      </c>
      <c r="H42" s="9" t="s">
        <v>4227</v>
      </c>
    </row>
    <row r="43" spans="2:8" ht="45">
      <c r="B43" s="87" t="s">
        <v>3175</v>
      </c>
      <c r="C43" s="7" t="s">
        <v>4228</v>
      </c>
      <c r="D43" s="8">
        <v>46075</v>
      </c>
      <c r="E43" s="8">
        <v>48633</v>
      </c>
      <c r="F43" s="9" t="s">
        <v>4229</v>
      </c>
      <c r="G43" s="11" t="s">
        <v>4230</v>
      </c>
      <c r="H43" s="9" t="s">
        <v>4231</v>
      </c>
    </row>
    <row r="44" spans="2:8" ht="60">
      <c r="B44" s="87" t="s">
        <v>2637</v>
      </c>
      <c r="C44" s="7" t="s">
        <v>4232</v>
      </c>
      <c r="D44" s="8">
        <v>46096</v>
      </c>
      <c r="E44" s="8">
        <v>46096</v>
      </c>
      <c r="F44" s="9" t="s">
        <v>4233</v>
      </c>
      <c r="G44" s="11" t="s">
        <v>4234</v>
      </c>
      <c r="H44" s="9" t="s">
        <v>4235</v>
      </c>
    </row>
    <row r="45" spans="2:8" ht="120">
      <c r="B45" s="87" t="s">
        <v>3126</v>
      </c>
      <c r="C45" s="7" t="s">
        <v>4236</v>
      </c>
      <c r="D45" s="8">
        <v>46097</v>
      </c>
      <c r="E45" s="8">
        <v>46097</v>
      </c>
      <c r="F45" s="9"/>
      <c r="G45" s="11" t="s">
        <v>4237</v>
      </c>
      <c r="H45" s="9" t="s">
        <v>4238</v>
      </c>
    </row>
    <row r="46" spans="2:8" ht="75">
      <c r="B46" s="87" t="s">
        <v>2637</v>
      </c>
      <c r="C46" s="7" t="s">
        <v>4239</v>
      </c>
      <c r="D46" s="8">
        <v>46101</v>
      </c>
      <c r="E46" s="8">
        <v>49388</v>
      </c>
      <c r="F46" s="9" t="s">
        <v>4240</v>
      </c>
      <c r="G46" s="11" t="s">
        <v>4241</v>
      </c>
      <c r="H46" s="9" t="s">
        <v>4242</v>
      </c>
    </row>
    <row r="47" spans="2:8" ht="105">
      <c r="B47" s="87" t="s">
        <v>2031</v>
      </c>
      <c r="C47" s="7" t="s">
        <v>4243</v>
      </c>
      <c r="D47" s="8">
        <v>46102</v>
      </c>
      <c r="E47" s="8">
        <v>49024</v>
      </c>
      <c r="F47" s="9" t="s">
        <v>4244</v>
      </c>
      <c r="G47" s="11" t="s">
        <v>4245</v>
      </c>
      <c r="H47" s="9" t="s">
        <v>4246</v>
      </c>
    </row>
    <row r="48" spans="2:8" ht="135">
      <c r="B48" s="87" t="s">
        <v>4247</v>
      </c>
      <c r="C48" s="7" t="s">
        <v>4248</v>
      </c>
      <c r="D48" s="8">
        <v>46104</v>
      </c>
      <c r="E48" s="8">
        <v>49391</v>
      </c>
      <c r="F48" s="9" t="s">
        <v>4249</v>
      </c>
      <c r="G48" s="11" t="s">
        <v>4250</v>
      </c>
      <c r="H48" s="9" t="s">
        <v>4251</v>
      </c>
    </row>
    <row r="49" spans="2:8" ht="60">
      <c r="B49" s="87" t="s">
        <v>3107</v>
      </c>
      <c r="C49" s="7" t="s">
        <v>4252</v>
      </c>
      <c r="D49" s="8">
        <v>46133</v>
      </c>
      <c r="E49" s="8">
        <v>49786</v>
      </c>
      <c r="F49" s="9" t="s">
        <v>4253</v>
      </c>
      <c r="G49" s="11" t="s">
        <v>4254</v>
      </c>
      <c r="H49" s="9" t="s">
        <v>4255</v>
      </c>
    </row>
    <row r="50" spans="2:8" ht="165">
      <c r="B50" s="87" t="s">
        <v>2816</v>
      </c>
      <c r="C50" s="7" t="s">
        <v>4195</v>
      </c>
      <c r="D50" s="8">
        <v>46133</v>
      </c>
      <c r="E50" s="8">
        <v>49420</v>
      </c>
      <c r="F50" s="9"/>
      <c r="G50" s="11" t="s">
        <v>4256</v>
      </c>
      <c r="H50" s="9" t="s">
        <v>4198</v>
      </c>
    </row>
    <row r="51" spans="2:8" ht="45">
      <c r="B51" s="87" t="s">
        <v>3107</v>
      </c>
      <c r="C51" s="7" t="s">
        <v>4257</v>
      </c>
      <c r="D51" s="8">
        <v>46139</v>
      </c>
      <c r="E51" s="8">
        <v>49792</v>
      </c>
      <c r="F51" s="9" t="s">
        <v>4258</v>
      </c>
      <c r="G51" s="11" t="s">
        <v>4259</v>
      </c>
      <c r="H51" s="9" t="s">
        <v>4260</v>
      </c>
    </row>
    <row r="52" spans="2:8" ht="75">
      <c r="B52" s="87" t="s">
        <v>4166</v>
      </c>
      <c r="C52" s="7" t="s">
        <v>4261</v>
      </c>
      <c r="D52" s="8">
        <v>46151</v>
      </c>
      <c r="E52" s="8">
        <v>45796</v>
      </c>
      <c r="F52" s="9" t="s">
        <v>4262</v>
      </c>
      <c r="G52" s="11" t="s">
        <v>4263</v>
      </c>
      <c r="H52" s="9" t="s">
        <v>4264</v>
      </c>
    </row>
    <row r="53" spans="2:8" ht="30">
      <c r="B53" s="87" t="s">
        <v>2816</v>
      </c>
      <c r="C53" s="7" t="s">
        <v>4265</v>
      </c>
      <c r="D53" s="8">
        <v>46174</v>
      </c>
      <c r="E53" s="8">
        <v>46174</v>
      </c>
      <c r="F53" s="9" t="s">
        <v>4266</v>
      </c>
      <c r="G53" s="11" t="s">
        <v>4267</v>
      </c>
      <c r="H53" s="9" t="s">
        <v>4268</v>
      </c>
    </row>
    <row r="54" spans="2:8" ht="45">
      <c r="B54" s="87" t="s">
        <v>3107</v>
      </c>
      <c r="C54" s="7" t="s">
        <v>4269</v>
      </c>
      <c r="D54" s="8">
        <v>46181</v>
      </c>
      <c r="E54" s="8">
        <v>49834</v>
      </c>
      <c r="F54" s="9" t="s">
        <v>4270</v>
      </c>
      <c r="G54" s="11" t="s">
        <v>4271</v>
      </c>
      <c r="H54" s="9" t="s">
        <v>4272</v>
      </c>
    </row>
    <row r="55" spans="2:8" ht="120">
      <c r="B55" s="87" t="s">
        <v>2816</v>
      </c>
      <c r="C55" s="7" t="s">
        <v>4273</v>
      </c>
      <c r="D55" s="8">
        <v>46186</v>
      </c>
      <c r="E55" s="8">
        <v>48378</v>
      </c>
      <c r="F55" s="9" t="s">
        <v>4274</v>
      </c>
      <c r="G55" s="11" t="s">
        <v>4275</v>
      </c>
      <c r="H55" s="9" t="s">
        <v>4276</v>
      </c>
    </row>
    <row r="56" spans="2:8" ht="120">
      <c r="B56" s="87" t="s">
        <v>2816</v>
      </c>
      <c r="C56" s="7" t="s">
        <v>4273</v>
      </c>
      <c r="D56" s="8">
        <v>46189</v>
      </c>
      <c r="E56" s="8">
        <v>48379</v>
      </c>
      <c r="F56" s="9" t="s">
        <v>4277</v>
      </c>
      <c r="G56" s="11" t="s">
        <v>4278</v>
      </c>
      <c r="H56" s="9" t="s">
        <v>4279</v>
      </c>
    </row>
    <row r="57" spans="2:8" ht="45">
      <c r="B57" s="87" t="s">
        <v>2031</v>
      </c>
      <c r="C57" s="7" t="s">
        <v>4280</v>
      </c>
      <c r="D57" s="8">
        <v>46190</v>
      </c>
      <c r="E57" s="8">
        <v>46190</v>
      </c>
      <c r="F57" s="9" t="s">
        <v>4281</v>
      </c>
      <c r="G57" s="11" t="s">
        <v>4282</v>
      </c>
      <c r="H57" s="9" t="s">
        <v>4283</v>
      </c>
    </row>
    <row r="58" spans="2:8" ht="60">
      <c r="B58" s="87" t="s">
        <v>4219</v>
      </c>
      <c r="C58" s="7" t="s">
        <v>4284</v>
      </c>
      <c r="D58" s="8">
        <v>46196</v>
      </c>
      <c r="E58" s="8">
        <v>49118</v>
      </c>
      <c r="F58" s="9" t="s">
        <v>4285</v>
      </c>
      <c r="G58" s="11" t="s">
        <v>4286</v>
      </c>
      <c r="H58" s="9" t="s">
        <v>4287</v>
      </c>
    </row>
    <row r="59" spans="2:8" ht="105">
      <c r="B59" s="87" t="s">
        <v>2031</v>
      </c>
      <c r="C59" s="7" t="s">
        <v>4288</v>
      </c>
      <c r="D59" s="8">
        <v>46197</v>
      </c>
      <c r="E59" s="8">
        <v>46197</v>
      </c>
      <c r="F59" s="9" t="s">
        <v>4289</v>
      </c>
      <c r="G59" s="11" t="s">
        <v>4290</v>
      </c>
      <c r="H59" s="9" t="s">
        <v>4291</v>
      </c>
    </row>
    <row r="60" spans="2:8" ht="60">
      <c r="B60" s="87" t="s">
        <v>4219</v>
      </c>
      <c r="C60" s="7" t="s">
        <v>4292</v>
      </c>
      <c r="D60" s="8">
        <v>46197</v>
      </c>
      <c r="E60" s="8">
        <v>49119</v>
      </c>
      <c r="F60" s="9" t="s">
        <v>4293</v>
      </c>
      <c r="G60" s="11" t="s">
        <v>4294</v>
      </c>
      <c r="H60" s="9" t="s">
        <v>4295</v>
      </c>
    </row>
    <row r="61" spans="2:8" ht="165">
      <c r="B61" s="87" t="s">
        <v>3316</v>
      </c>
      <c r="C61" s="7" t="s">
        <v>4296</v>
      </c>
      <c r="D61" s="8">
        <v>46203</v>
      </c>
      <c r="E61" s="8">
        <v>47667</v>
      </c>
      <c r="F61" s="9"/>
      <c r="G61" s="11" t="s">
        <v>4297</v>
      </c>
      <c r="H61" s="9" t="s">
        <v>4298</v>
      </c>
    </row>
    <row r="62" spans="2:8" ht="105">
      <c r="B62" s="87" t="s">
        <v>587</v>
      </c>
      <c r="C62" s="7" t="s">
        <v>4299</v>
      </c>
      <c r="D62" s="8">
        <v>46206</v>
      </c>
      <c r="E62" s="8">
        <v>49128</v>
      </c>
      <c r="F62" s="9" t="s">
        <v>4300</v>
      </c>
      <c r="G62" s="11" t="s">
        <v>4301</v>
      </c>
      <c r="H62" s="9" t="s">
        <v>4302</v>
      </c>
    </row>
    <row r="63" spans="2:8" ht="75">
      <c r="B63" s="87" t="s">
        <v>587</v>
      </c>
      <c r="C63" s="7" t="s">
        <v>4303</v>
      </c>
      <c r="D63" s="8">
        <v>46206</v>
      </c>
      <c r="E63" s="8">
        <v>46206</v>
      </c>
      <c r="F63" s="9"/>
      <c r="G63" s="11" t="s">
        <v>4304</v>
      </c>
      <c r="H63" s="9" t="s">
        <v>4305</v>
      </c>
    </row>
    <row r="64" spans="2:8" ht="60">
      <c r="B64" s="87" t="s">
        <v>2816</v>
      </c>
      <c r="C64" s="7" t="s">
        <v>4306</v>
      </c>
      <c r="D64" s="8">
        <v>46224</v>
      </c>
      <c r="E64" s="8">
        <v>48965</v>
      </c>
      <c r="F64" s="9"/>
      <c r="G64" s="11" t="s">
        <v>4307</v>
      </c>
      <c r="H64" s="9" t="s">
        <v>4308</v>
      </c>
    </row>
    <row r="65" spans="2:8" ht="135">
      <c r="B65" s="87" t="s">
        <v>2816</v>
      </c>
      <c r="C65" s="7" t="s">
        <v>4309</v>
      </c>
      <c r="D65" s="8">
        <v>46226</v>
      </c>
      <c r="E65" s="8">
        <v>49135</v>
      </c>
      <c r="F65" s="9" t="s">
        <v>4310</v>
      </c>
      <c r="G65" s="11" t="s">
        <v>4311</v>
      </c>
      <c r="H65" s="9" t="s">
        <v>4312</v>
      </c>
    </row>
    <row r="66" spans="2:8" ht="60">
      <c r="B66" s="87" t="s">
        <v>2031</v>
      </c>
      <c r="C66" s="7" t="s">
        <v>4313</v>
      </c>
      <c r="D66" s="8">
        <v>46227</v>
      </c>
      <c r="E66" s="8">
        <v>46227</v>
      </c>
      <c r="F66" s="9" t="s">
        <v>4314</v>
      </c>
      <c r="G66" s="11" t="s">
        <v>4315</v>
      </c>
      <c r="H66" s="9" t="s">
        <v>4316</v>
      </c>
    </row>
    <row r="67" spans="2:8" ht="105">
      <c r="B67" s="87" t="s">
        <v>3316</v>
      </c>
      <c r="C67" s="7" t="s">
        <v>4317</v>
      </c>
      <c r="D67" s="8">
        <v>46228</v>
      </c>
      <c r="E67" s="8">
        <v>48785</v>
      </c>
      <c r="F67" s="9" t="s">
        <v>4318</v>
      </c>
      <c r="G67" s="11" t="s">
        <v>4319</v>
      </c>
      <c r="H67" s="9" t="s">
        <v>4320</v>
      </c>
    </row>
    <row r="68" spans="2:8" ht="60">
      <c r="B68" s="87" t="s">
        <v>2031</v>
      </c>
      <c r="C68" s="7" t="s">
        <v>4321</v>
      </c>
      <c r="D68" s="8">
        <v>46229</v>
      </c>
      <c r="E68" s="8">
        <v>46229</v>
      </c>
      <c r="F68" s="9" t="s">
        <v>4322</v>
      </c>
      <c r="G68" s="11" t="s">
        <v>4323</v>
      </c>
      <c r="H68" s="9" t="s">
        <v>4324</v>
      </c>
    </row>
    <row r="69" spans="2:8" ht="60">
      <c r="B69" s="87" t="s">
        <v>2637</v>
      </c>
      <c r="C69" s="7" t="s">
        <v>4325</v>
      </c>
      <c r="D69" s="8">
        <v>46234</v>
      </c>
      <c r="E69" s="8">
        <v>49156</v>
      </c>
      <c r="F69" s="9"/>
      <c r="G69" s="11" t="s">
        <v>4326</v>
      </c>
      <c r="H69" s="9" t="s">
        <v>4327</v>
      </c>
    </row>
    <row r="70" spans="2:8" ht="75">
      <c r="B70" s="87" t="s">
        <v>2637</v>
      </c>
      <c r="C70" s="7" t="s">
        <v>4328</v>
      </c>
      <c r="D70" s="8">
        <v>46234</v>
      </c>
      <c r="E70" s="8">
        <v>49156</v>
      </c>
      <c r="F70" s="9"/>
      <c r="G70" s="11" t="s">
        <v>4329</v>
      </c>
      <c r="H70" s="9" t="s">
        <v>4330</v>
      </c>
    </row>
    <row r="71" spans="2:8" ht="60">
      <c r="B71" s="87" t="s">
        <v>3126</v>
      </c>
      <c r="C71" s="7" t="s">
        <v>4331</v>
      </c>
      <c r="D71" s="8">
        <v>46242</v>
      </c>
      <c r="E71" s="8">
        <v>46242</v>
      </c>
      <c r="F71" s="9" t="s">
        <v>4332</v>
      </c>
      <c r="G71" s="11" t="s">
        <v>4333</v>
      </c>
      <c r="H71" s="9" t="s">
        <v>4334</v>
      </c>
    </row>
    <row r="72" spans="2:8" ht="60">
      <c r="B72" s="87" t="s">
        <v>2816</v>
      </c>
      <c r="C72" s="7" t="s">
        <v>4335</v>
      </c>
      <c r="D72" s="8">
        <v>46245</v>
      </c>
      <c r="E72" s="8">
        <v>46245</v>
      </c>
      <c r="F72" s="9" t="s">
        <v>4336</v>
      </c>
      <c r="G72" s="11" t="s">
        <v>4337</v>
      </c>
      <c r="H72" s="9" t="s">
        <v>4338</v>
      </c>
    </row>
    <row r="73" spans="2:8" ht="90">
      <c r="B73" s="87" t="s">
        <v>2031</v>
      </c>
      <c r="C73" s="7" t="s">
        <v>4339</v>
      </c>
      <c r="D73" s="8">
        <v>46248</v>
      </c>
      <c r="E73" s="8">
        <v>49170</v>
      </c>
      <c r="F73" s="9" t="s">
        <v>4340</v>
      </c>
      <c r="G73" s="11" t="s">
        <v>4341</v>
      </c>
      <c r="H73" s="9" t="s">
        <v>4342</v>
      </c>
    </row>
    <row r="74" spans="2:8" ht="120">
      <c r="B74" s="87" t="s">
        <v>3316</v>
      </c>
      <c r="C74" s="7" t="s">
        <v>4343</v>
      </c>
      <c r="D74" s="8">
        <v>46250</v>
      </c>
      <c r="E74" s="8">
        <v>48807</v>
      </c>
      <c r="F74" s="9" t="s">
        <v>4344</v>
      </c>
      <c r="G74" s="11" t="s">
        <v>4345</v>
      </c>
      <c r="H74" s="9" t="s">
        <v>4346</v>
      </c>
    </row>
    <row r="75" spans="2:8" ht="135">
      <c r="B75" s="87" t="s">
        <v>2816</v>
      </c>
      <c r="C75" s="7" t="s">
        <v>4347</v>
      </c>
      <c r="D75" s="8">
        <v>46255</v>
      </c>
      <c r="E75" s="8">
        <v>49177</v>
      </c>
      <c r="F75" s="9" t="s">
        <v>4348</v>
      </c>
      <c r="G75" s="11" t="s">
        <v>4349</v>
      </c>
      <c r="H75" s="9" t="s">
        <v>4350</v>
      </c>
    </row>
    <row r="76" spans="2:8" ht="60">
      <c r="B76" s="87" t="s">
        <v>2031</v>
      </c>
      <c r="C76" s="7" t="s">
        <v>4351</v>
      </c>
      <c r="D76" s="8">
        <v>46264</v>
      </c>
      <c r="E76" s="8">
        <v>46264</v>
      </c>
      <c r="F76" s="9" t="s">
        <v>4352</v>
      </c>
      <c r="G76" s="11" t="s">
        <v>4353</v>
      </c>
      <c r="H76" s="9" t="s">
        <v>4354</v>
      </c>
    </row>
    <row r="77" spans="2:8" ht="30">
      <c r="B77" s="87" t="s">
        <v>2031</v>
      </c>
      <c r="C77" s="7" t="s">
        <v>4355</v>
      </c>
      <c r="D77" s="8">
        <v>46296</v>
      </c>
      <c r="E77" s="8">
        <v>49583</v>
      </c>
      <c r="F77" s="9"/>
      <c r="G77" s="11" t="s">
        <v>4356</v>
      </c>
      <c r="H77" s="9" t="s">
        <v>4357</v>
      </c>
    </row>
    <row r="78" spans="2:8" ht="75">
      <c r="B78" s="87" t="s">
        <v>2031</v>
      </c>
      <c r="C78" s="7" t="s">
        <v>4358</v>
      </c>
      <c r="D78" s="8"/>
      <c r="E78" s="8"/>
      <c r="F78" s="9"/>
      <c r="G78" s="11"/>
      <c r="H78" s="9" t="s">
        <v>4359</v>
      </c>
    </row>
    <row r="79" spans="2:8" ht="135">
      <c r="B79" s="87" t="s">
        <v>2031</v>
      </c>
      <c r="C79" s="7" t="s">
        <v>4360</v>
      </c>
      <c r="D79" s="8"/>
      <c r="E79" s="8"/>
      <c r="F79" s="9"/>
      <c r="G79" s="11"/>
      <c r="H79" s="9" t="s">
        <v>4361</v>
      </c>
    </row>
    <row r="80" spans="2:8" ht="30">
      <c r="B80" s="87" t="s">
        <v>2031</v>
      </c>
      <c r="C80" s="7" t="s">
        <v>4362</v>
      </c>
      <c r="D80" s="8"/>
      <c r="E80" s="8"/>
      <c r="F80" s="9"/>
      <c r="G80" s="11"/>
      <c r="H80" s="9" t="s">
        <v>4363</v>
      </c>
    </row>
    <row r="81" spans="2:8" ht="30">
      <c r="B81" s="87" t="s">
        <v>2031</v>
      </c>
      <c r="C81" s="7" t="s">
        <v>4364</v>
      </c>
      <c r="D81" s="8"/>
      <c r="E81" s="8"/>
      <c r="F81" s="9"/>
      <c r="G81" s="11"/>
      <c r="H81" s="9" t="s">
        <v>4363</v>
      </c>
    </row>
    <row r="82" spans="2:8" ht="30">
      <c r="B82" s="87" t="s">
        <v>2031</v>
      </c>
      <c r="C82" s="7" t="s">
        <v>4365</v>
      </c>
      <c r="D82" s="8"/>
      <c r="E82" s="8"/>
      <c r="F82" s="9"/>
      <c r="G82" s="11"/>
      <c r="H82" s="9" t="s">
        <v>4363</v>
      </c>
    </row>
    <row r="83" spans="2:8" ht="90">
      <c r="B83" s="87" t="s">
        <v>587</v>
      </c>
      <c r="C83" s="7" t="s">
        <v>4366</v>
      </c>
      <c r="D83" s="8">
        <v>46267</v>
      </c>
      <c r="E83" s="8">
        <v>49189</v>
      </c>
      <c r="F83" s="9"/>
      <c r="G83" s="11" t="s">
        <v>4367</v>
      </c>
      <c r="H83" s="9" t="s">
        <v>4368</v>
      </c>
    </row>
    <row r="84" spans="2:8" ht="60">
      <c r="B84" s="87" t="s">
        <v>2816</v>
      </c>
      <c r="C84" s="7" t="s">
        <v>4369</v>
      </c>
      <c r="D84" s="8">
        <v>46274</v>
      </c>
      <c r="E84" s="8">
        <v>46274</v>
      </c>
      <c r="F84" s="9" t="s">
        <v>4370</v>
      </c>
      <c r="G84" s="11" t="s">
        <v>4371</v>
      </c>
      <c r="H84" s="9" t="s">
        <v>4372</v>
      </c>
    </row>
    <row r="85" spans="2:8" ht="90">
      <c r="B85" s="87" t="s">
        <v>3316</v>
      </c>
      <c r="C85" s="7" t="s">
        <v>4373</v>
      </c>
      <c r="D85" s="8">
        <v>46275</v>
      </c>
      <c r="E85" s="8">
        <v>49197</v>
      </c>
      <c r="F85" s="9" t="s">
        <v>4374</v>
      </c>
      <c r="G85" s="11" t="s">
        <v>4375</v>
      </c>
      <c r="H85" s="9" t="s">
        <v>4376</v>
      </c>
    </row>
    <row r="86" spans="2:8" ht="60">
      <c r="B86" s="87" t="s">
        <v>2031</v>
      </c>
      <c r="C86" s="7" t="s">
        <v>4377</v>
      </c>
      <c r="D86" s="8">
        <v>46277</v>
      </c>
      <c r="E86" s="8">
        <v>46277</v>
      </c>
      <c r="F86" s="9" t="s">
        <v>4378</v>
      </c>
      <c r="G86" s="11" t="s">
        <v>4379</v>
      </c>
      <c r="H86" s="9" t="s">
        <v>4380</v>
      </c>
    </row>
    <row r="87" spans="2:8" ht="165">
      <c r="B87" s="87" t="s">
        <v>4091</v>
      </c>
      <c r="C87" s="7" t="s">
        <v>4381</v>
      </c>
      <c r="D87" s="8">
        <v>46287</v>
      </c>
      <c r="E87" s="8">
        <v>49209</v>
      </c>
      <c r="F87" s="9" t="s">
        <v>4382</v>
      </c>
      <c r="G87" s="11" t="s">
        <v>4383</v>
      </c>
      <c r="H87" s="9" t="s">
        <v>4384</v>
      </c>
    </row>
    <row r="88" spans="2:8" ht="165">
      <c r="B88" s="87" t="s">
        <v>4091</v>
      </c>
      <c r="C88" s="7" t="s">
        <v>4385</v>
      </c>
      <c r="D88" s="8">
        <v>46287</v>
      </c>
      <c r="E88" s="8">
        <v>49209</v>
      </c>
      <c r="F88" s="9" t="s">
        <v>4386</v>
      </c>
      <c r="G88" s="11" t="s">
        <v>4387</v>
      </c>
      <c r="H88" s="9" t="s">
        <v>4388</v>
      </c>
    </row>
    <row r="89" spans="2:8" ht="60">
      <c r="B89" s="88" t="s">
        <v>3107</v>
      </c>
      <c r="C89" s="7" t="s">
        <v>4389</v>
      </c>
      <c r="D89" s="8">
        <v>46290</v>
      </c>
      <c r="E89" s="8">
        <v>49943</v>
      </c>
      <c r="F89" s="9" t="s">
        <v>4390</v>
      </c>
      <c r="G89" s="11" t="s">
        <v>4391</v>
      </c>
      <c r="H89" s="9" t="s">
        <v>4392</v>
      </c>
    </row>
    <row r="90" spans="2:8" ht="45">
      <c r="B90" s="89" t="s">
        <v>2637</v>
      </c>
      <c r="C90" s="17" t="s">
        <v>4393</v>
      </c>
      <c r="D90" s="8">
        <v>46295</v>
      </c>
      <c r="E90" s="8">
        <v>46295</v>
      </c>
      <c r="F90" s="9" t="s">
        <v>4394</v>
      </c>
      <c r="G90" s="11" t="s">
        <v>4395</v>
      </c>
      <c r="H90" s="9" t="s">
        <v>4396</v>
      </c>
    </row>
    <row r="91" spans="2:8" ht="45">
      <c r="B91" s="90" t="s">
        <v>3107</v>
      </c>
      <c r="C91" s="7" t="s">
        <v>4397</v>
      </c>
      <c r="D91" s="8">
        <v>46302</v>
      </c>
      <c r="E91" s="8">
        <v>49955</v>
      </c>
      <c r="F91" s="9" t="s">
        <v>4398</v>
      </c>
      <c r="G91" s="11" t="s">
        <v>4399</v>
      </c>
      <c r="H91" s="9" t="s">
        <v>4400</v>
      </c>
    </row>
    <row r="92" spans="2:8" ht="75">
      <c r="B92" s="87" t="s">
        <v>2816</v>
      </c>
      <c r="C92" s="7" t="s">
        <v>4401</v>
      </c>
      <c r="D92" s="8">
        <v>46312</v>
      </c>
      <c r="E92" s="8">
        <v>46312</v>
      </c>
      <c r="F92" s="9" t="s">
        <v>4402</v>
      </c>
      <c r="G92" s="11" t="s">
        <v>4403</v>
      </c>
      <c r="H92" s="9" t="s">
        <v>4404</v>
      </c>
    </row>
    <row r="93" spans="2:8" ht="75">
      <c r="B93" s="87" t="s">
        <v>2816</v>
      </c>
      <c r="C93" s="7" t="s">
        <v>4405</v>
      </c>
      <c r="D93" s="8">
        <v>46314</v>
      </c>
      <c r="E93" s="8">
        <v>46314</v>
      </c>
      <c r="F93" s="9"/>
      <c r="G93" s="11" t="s">
        <v>4406</v>
      </c>
      <c r="H93" s="9" t="s">
        <v>4407</v>
      </c>
    </row>
    <row r="94" spans="2:8" ht="90">
      <c r="B94" s="87" t="s">
        <v>3175</v>
      </c>
      <c r="C94" s="7" t="s">
        <v>4408</v>
      </c>
      <c r="D94" s="8">
        <v>46328</v>
      </c>
      <c r="E94" s="8">
        <v>48520</v>
      </c>
      <c r="F94" s="9" t="s">
        <v>4409</v>
      </c>
      <c r="G94" s="11" t="s">
        <v>4410</v>
      </c>
      <c r="H94" s="9" t="s">
        <v>4134</v>
      </c>
    </row>
    <row r="95" spans="2:8" ht="75">
      <c r="B95" s="87" t="s">
        <v>2637</v>
      </c>
      <c r="C95" s="7" t="s">
        <v>4411</v>
      </c>
      <c r="D95" s="8">
        <v>46330</v>
      </c>
      <c r="E95" s="8">
        <v>49252</v>
      </c>
      <c r="F95" s="9"/>
      <c r="G95" s="11" t="s">
        <v>4412</v>
      </c>
      <c r="H95" s="9" t="s">
        <v>4413</v>
      </c>
    </row>
    <row r="96" spans="2:8" ht="75">
      <c r="B96" s="87" t="s">
        <v>2637</v>
      </c>
      <c r="C96" s="7" t="s">
        <v>4411</v>
      </c>
      <c r="D96" s="8">
        <v>46331</v>
      </c>
      <c r="E96" s="8">
        <v>49253</v>
      </c>
      <c r="F96" s="9"/>
      <c r="G96" s="11" t="s">
        <v>4414</v>
      </c>
      <c r="H96" s="9" t="s">
        <v>4415</v>
      </c>
    </row>
    <row r="97" spans="2:8" ht="60">
      <c r="B97" s="87" t="s">
        <v>3107</v>
      </c>
      <c r="C97" s="18" t="s">
        <v>4416</v>
      </c>
      <c r="D97" s="8">
        <v>46334</v>
      </c>
      <c r="E97" s="8">
        <v>49988</v>
      </c>
      <c r="F97" s="9" t="s">
        <v>4417</v>
      </c>
      <c r="G97" s="11" t="s">
        <v>4418</v>
      </c>
      <c r="H97" s="9" t="s">
        <v>4419</v>
      </c>
    </row>
    <row r="98" spans="2:8" ht="150">
      <c r="B98" s="87" t="s">
        <v>2816</v>
      </c>
      <c r="C98" s="7" t="s">
        <v>4420</v>
      </c>
      <c r="D98" s="8">
        <v>46350</v>
      </c>
      <c r="E98" s="8">
        <v>49272</v>
      </c>
      <c r="F98" s="9"/>
      <c r="G98" s="11" t="s">
        <v>4421</v>
      </c>
      <c r="H98" s="9" t="s">
        <v>4422</v>
      </c>
    </row>
    <row r="99" spans="2:8" ht="60">
      <c r="B99" s="87" t="s">
        <v>3107</v>
      </c>
      <c r="C99" s="7" t="s">
        <v>4423</v>
      </c>
      <c r="D99" s="8">
        <v>46358</v>
      </c>
      <c r="E99" s="8">
        <v>50011</v>
      </c>
      <c r="F99" s="9" t="s">
        <v>4424</v>
      </c>
      <c r="G99" s="11" t="s">
        <v>4425</v>
      </c>
      <c r="H99" s="9" t="s">
        <v>4426</v>
      </c>
    </row>
    <row r="100" spans="2:8" ht="45">
      <c r="B100" s="87" t="s">
        <v>2031</v>
      </c>
      <c r="C100" s="7" t="s">
        <v>4427</v>
      </c>
      <c r="D100" s="8">
        <v>46366</v>
      </c>
      <c r="E100" s="8">
        <v>48918</v>
      </c>
      <c r="F100" s="9" t="s">
        <v>4428</v>
      </c>
      <c r="G100" s="11" t="s">
        <v>4429</v>
      </c>
      <c r="H100" s="9" t="s">
        <v>4430</v>
      </c>
    </row>
    <row r="101" spans="2:8" ht="60">
      <c r="B101" s="87" t="s">
        <v>2637</v>
      </c>
      <c r="C101" s="7" t="s">
        <v>4431</v>
      </c>
      <c r="D101" s="8">
        <v>46371</v>
      </c>
      <c r="E101" s="8">
        <v>46371</v>
      </c>
      <c r="F101" s="9" t="s">
        <v>4432</v>
      </c>
      <c r="G101" s="11" t="s">
        <v>4433</v>
      </c>
      <c r="H101" s="9" t="s">
        <v>4434</v>
      </c>
    </row>
    <row r="102" spans="2:8" ht="30">
      <c r="B102" s="87" t="s">
        <v>2816</v>
      </c>
      <c r="C102" s="7" t="s">
        <v>4435</v>
      </c>
      <c r="D102" s="8">
        <v>46372</v>
      </c>
      <c r="E102" s="8">
        <v>46372</v>
      </c>
      <c r="F102" s="9"/>
      <c r="G102" s="11" t="s">
        <v>4436</v>
      </c>
      <c r="H102" s="9" t="s">
        <v>4437</v>
      </c>
    </row>
    <row r="103" spans="2:8" ht="45">
      <c r="B103" s="87" t="s">
        <v>3107</v>
      </c>
      <c r="C103" s="7" t="s">
        <v>4438</v>
      </c>
      <c r="D103" s="8">
        <v>46387</v>
      </c>
      <c r="E103" s="8">
        <v>50040</v>
      </c>
      <c r="F103" s="9" t="s">
        <v>4439</v>
      </c>
      <c r="G103" s="11" t="s">
        <v>4440</v>
      </c>
      <c r="H103" s="9" t="s">
        <v>4441</v>
      </c>
    </row>
    <row r="104" spans="2:8" ht="60">
      <c r="B104" s="87" t="s">
        <v>4091</v>
      </c>
      <c r="C104" s="372" t="s">
        <v>4442</v>
      </c>
      <c r="D104" s="98">
        <v>46706</v>
      </c>
      <c r="E104" s="99">
        <v>46706</v>
      </c>
      <c r="F104" s="97"/>
      <c r="G104" s="92" t="s">
        <v>4443</v>
      </c>
      <c r="H104" s="97" t="s">
        <v>4444</v>
      </c>
    </row>
    <row r="105" spans="2:8" ht="60">
      <c r="B105" s="87" t="s">
        <v>4091</v>
      </c>
      <c r="C105" s="372" t="s">
        <v>4445</v>
      </c>
      <c r="D105" s="99">
        <v>46641</v>
      </c>
      <c r="E105" s="99">
        <v>46641</v>
      </c>
      <c r="F105" s="97"/>
      <c r="G105" s="92" t="s">
        <v>4446</v>
      </c>
      <c r="H105" s="97" t="s">
        <v>4447</v>
      </c>
    </row>
    <row r="106" spans="2:8" ht="90">
      <c r="B106" s="87" t="s">
        <v>4091</v>
      </c>
      <c r="C106" s="216" t="s">
        <v>4448</v>
      </c>
      <c r="D106" s="98">
        <v>46619</v>
      </c>
      <c r="E106" s="99">
        <v>46619</v>
      </c>
      <c r="F106" s="97" t="s">
        <v>4449</v>
      </c>
      <c r="G106" s="97" t="s">
        <v>4450</v>
      </c>
      <c r="H106" s="97" t="s">
        <v>4451</v>
      </c>
    </row>
    <row r="107" spans="2:8" ht="30">
      <c r="B107" s="87" t="s">
        <v>150</v>
      </c>
      <c r="C107" s="7" t="s">
        <v>4452</v>
      </c>
      <c r="D107" s="8">
        <v>45992</v>
      </c>
      <c r="E107" s="8">
        <v>46357</v>
      </c>
      <c r="F107" s="9" t="s">
        <v>4453</v>
      </c>
      <c r="G107" s="11" t="s">
        <v>4089</v>
      </c>
      <c r="H107" s="9" t="s">
        <v>4454</v>
      </c>
    </row>
    <row r="108" spans="2:8" ht="45">
      <c r="B108" s="87" t="s">
        <v>424</v>
      </c>
      <c r="C108" s="7" t="s">
        <v>4455</v>
      </c>
      <c r="D108" s="8" t="s">
        <v>4456</v>
      </c>
      <c r="E108" s="8" t="s">
        <v>4456</v>
      </c>
      <c r="F108" s="9" t="s">
        <v>4456</v>
      </c>
      <c r="G108" s="11" t="s">
        <v>4456</v>
      </c>
      <c r="H108" s="9" t="s">
        <v>4457</v>
      </c>
    </row>
    <row r="109" spans="2:8" ht="30">
      <c r="B109" s="87" t="s">
        <v>424</v>
      </c>
      <c r="C109" s="7" t="s">
        <v>4458</v>
      </c>
      <c r="D109" s="8">
        <v>46611</v>
      </c>
      <c r="E109" s="8">
        <v>48438</v>
      </c>
      <c r="F109" s="9" t="s">
        <v>4456</v>
      </c>
      <c r="G109" s="11" t="s">
        <v>4459</v>
      </c>
      <c r="H109" s="9" t="s">
        <v>4460</v>
      </c>
    </row>
    <row r="110" spans="2:8" ht="30">
      <c r="B110" s="87" t="s">
        <v>122</v>
      </c>
      <c r="C110" s="18" t="s">
        <v>4461</v>
      </c>
      <c r="D110" s="8">
        <v>46264</v>
      </c>
      <c r="E110" s="8"/>
      <c r="F110" s="9" t="s">
        <v>4462</v>
      </c>
      <c r="G110" s="11" t="s">
        <v>4463</v>
      </c>
      <c r="H110" s="9" t="s">
        <v>4464</v>
      </c>
    </row>
    <row r="111" spans="2:8" ht="30">
      <c r="B111" s="87" t="s">
        <v>122</v>
      </c>
      <c r="C111" s="7" t="s">
        <v>4465</v>
      </c>
      <c r="D111" s="8"/>
      <c r="E111" s="8"/>
      <c r="F111" s="9"/>
      <c r="G111" s="11" t="s">
        <v>4245</v>
      </c>
      <c r="H111" s="9" t="s">
        <v>4466</v>
      </c>
    </row>
    <row r="112" spans="2:8" ht="15">
      <c r="B112" s="87" t="s">
        <v>122</v>
      </c>
      <c r="C112" s="7" t="s">
        <v>4467</v>
      </c>
      <c r="D112" s="8">
        <v>46264</v>
      </c>
      <c r="E112" s="8"/>
      <c r="F112" s="9"/>
      <c r="G112" s="11" t="s">
        <v>4367</v>
      </c>
      <c r="H112" s="9" t="s">
        <v>4468</v>
      </c>
    </row>
    <row r="113" spans="2:8" ht="15">
      <c r="B113" s="87" t="s">
        <v>122</v>
      </c>
      <c r="C113" s="7" t="s">
        <v>4469</v>
      </c>
      <c r="D113" s="8"/>
      <c r="E113" s="8">
        <v>47643</v>
      </c>
      <c r="F113" s="9" t="s">
        <v>4470</v>
      </c>
      <c r="G113" s="11" t="s">
        <v>4471</v>
      </c>
      <c r="H113" s="9" t="s">
        <v>4472</v>
      </c>
    </row>
    <row r="114" spans="2:8" ht="15">
      <c r="B114" s="87" t="s">
        <v>122</v>
      </c>
      <c r="C114" s="7" t="s">
        <v>4473</v>
      </c>
      <c r="D114" s="8">
        <v>46207</v>
      </c>
      <c r="E114" s="8"/>
      <c r="F114" s="9"/>
      <c r="G114" s="11" t="s">
        <v>4304</v>
      </c>
      <c r="H114" s="9" t="s">
        <v>4474</v>
      </c>
    </row>
    <row r="115" spans="2:8" ht="15">
      <c r="B115" s="87" t="s">
        <v>122</v>
      </c>
      <c r="C115" s="18" t="s">
        <v>4475</v>
      </c>
      <c r="D115" s="8">
        <v>46293</v>
      </c>
      <c r="E115" s="8"/>
      <c r="F115" s="9" t="s">
        <v>4476</v>
      </c>
      <c r="G115" s="11" t="s">
        <v>4102</v>
      </c>
      <c r="H115" s="9" t="s">
        <v>4477</v>
      </c>
    </row>
    <row r="116" spans="2:8" ht="15">
      <c r="B116" s="87"/>
      <c r="C116" s="7"/>
      <c r="D116" s="8"/>
      <c r="E116" s="8"/>
      <c r="F116" s="9"/>
      <c r="G116" s="11"/>
      <c r="H116" s="9"/>
    </row>
    <row r="117" spans="2:8" ht="15">
      <c r="B117" s="87"/>
      <c r="C117" s="7"/>
      <c r="D117" s="8"/>
      <c r="E117" s="8"/>
      <c r="F117" s="9"/>
      <c r="G117" s="11"/>
      <c r="H117" s="9"/>
    </row>
    <row r="118" spans="2:8" ht="15">
      <c r="B118" s="87"/>
      <c r="C118" s="7"/>
      <c r="D118" s="8"/>
      <c r="E118" s="8"/>
      <c r="F118" s="9"/>
      <c r="G118" s="11"/>
      <c r="H118" s="9"/>
    </row>
    <row r="119" spans="2:8" ht="15">
      <c r="B119" s="87"/>
      <c r="C119" s="7"/>
      <c r="D119" s="8"/>
      <c r="E119" s="8"/>
      <c r="F119" s="9"/>
      <c r="G119" s="11"/>
      <c r="H119" s="9"/>
    </row>
    <row r="120" spans="2:8" ht="15">
      <c r="B120" s="87"/>
      <c r="C120" s="18"/>
      <c r="D120" s="8"/>
      <c r="E120" s="8"/>
      <c r="F120" s="9"/>
      <c r="G120" s="11"/>
      <c r="H120" s="9"/>
    </row>
    <row r="121" spans="2:8" ht="15">
      <c r="B121" s="87"/>
      <c r="C121" s="14"/>
      <c r="D121" s="8"/>
      <c r="E121" s="8"/>
      <c r="F121" s="9"/>
      <c r="G121" s="11"/>
      <c r="H121" s="9"/>
    </row>
    <row r="122" spans="2:8" ht="15">
      <c r="B122" s="87"/>
      <c r="C122" s="7"/>
      <c r="D122" s="10"/>
      <c r="E122" s="10"/>
      <c r="F122" s="9"/>
      <c r="G122" s="11"/>
      <c r="H122" s="9"/>
    </row>
    <row r="123" spans="2:8" ht="15">
      <c r="B123" s="87"/>
      <c r="C123" s="7"/>
      <c r="D123" s="10"/>
      <c r="E123" s="10"/>
      <c r="F123" s="9"/>
      <c r="G123" s="11"/>
      <c r="H123" s="9"/>
    </row>
    <row r="124" spans="2:8" ht="15">
      <c r="B124" s="87"/>
      <c r="C124" s="7"/>
      <c r="D124" s="10"/>
      <c r="E124" s="10"/>
      <c r="F124" s="9"/>
      <c r="G124" s="11"/>
      <c r="H124" s="9"/>
    </row>
    <row r="125" spans="2:8" ht="15">
      <c r="B125" s="87"/>
      <c r="C125" s="7"/>
      <c r="D125" s="10"/>
      <c r="E125" s="8"/>
      <c r="F125" s="9"/>
      <c r="G125" s="11"/>
      <c r="H125" s="9"/>
    </row>
    <row r="126" spans="2:8" ht="15">
      <c r="B126" s="87"/>
      <c r="C126" s="7"/>
      <c r="D126" s="10"/>
      <c r="E126" s="10"/>
      <c r="F126" s="9"/>
      <c r="G126" s="11"/>
      <c r="H126" s="9"/>
    </row>
    <row r="127" spans="2:8" ht="15">
      <c r="B127" s="87"/>
      <c r="C127" s="7"/>
      <c r="D127" s="10"/>
      <c r="E127" s="10"/>
      <c r="F127" s="9"/>
      <c r="G127" s="11"/>
      <c r="H127" s="9"/>
    </row>
    <row r="128" spans="2:8" ht="15">
      <c r="B128" s="87"/>
      <c r="C128" s="7"/>
      <c r="D128" s="10"/>
      <c r="E128" s="10"/>
      <c r="F128" s="9"/>
      <c r="G128" s="11"/>
      <c r="H128" s="9"/>
    </row>
    <row r="129" spans="2:8" ht="15">
      <c r="B129" s="87"/>
      <c r="C129" s="7"/>
      <c r="D129" s="10"/>
      <c r="E129" s="10"/>
      <c r="F129" s="9"/>
      <c r="G129" s="11"/>
      <c r="H129" s="9"/>
    </row>
    <row r="130" spans="2:8" ht="15">
      <c r="B130" s="87"/>
      <c r="C130" s="7"/>
      <c r="D130" s="10"/>
      <c r="E130" s="10"/>
      <c r="F130" s="9"/>
      <c r="G130" s="11"/>
      <c r="H130" s="9"/>
    </row>
    <row r="131" spans="2:8" ht="15">
      <c r="B131" s="87"/>
      <c r="C131" s="7"/>
      <c r="D131" s="10"/>
      <c r="E131" s="10"/>
      <c r="F131" s="9"/>
      <c r="G131" s="11"/>
      <c r="H131" s="9"/>
    </row>
    <row r="132" spans="2:8" ht="15">
      <c r="B132" s="87"/>
      <c r="C132" s="7"/>
      <c r="D132" s="10"/>
      <c r="E132" s="10"/>
      <c r="F132" s="9"/>
      <c r="G132" s="11"/>
      <c r="H132" s="9"/>
    </row>
    <row r="133" spans="2:8" ht="15">
      <c r="B133" s="87"/>
      <c r="C133" s="7"/>
      <c r="D133" s="10"/>
      <c r="E133" s="10"/>
      <c r="F133" s="9"/>
      <c r="G133" s="11"/>
      <c r="H133" s="9"/>
    </row>
    <row r="134" spans="2:8" ht="15">
      <c r="B134" s="87"/>
      <c r="C134" s="18"/>
      <c r="D134" s="10"/>
      <c r="E134" s="10"/>
      <c r="F134" s="9"/>
      <c r="G134" s="11"/>
      <c r="H134" s="9"/>
    </row>
    <row r="135" spans="2:8" ht="15">
      <c r="B135" s="87"/>
      <c r="C135" s="7"/>
      <c r="D135" s="10"/>
      <c r="E135" s="10"/>
      <c r="F135" s="9"/>
      <c r="G135" s="11"/>
      <c r="H135" s="9"/>
    </row>
    <row r="136" spans="2:8" ht="15">
      <c r="B136" s="87"/>
      <c r="C136" s="7"/>
      <c r="D136" s="10"/>
      <c r="E136" s="10"/>
      <c r="F136" s="9"/>
      <c r="G136" s="11"/>
      <c r="H136" s="9"/>
    </row>
    <row r="137" spans="2:8" ht="15">
      <c r="B137" s="87"/>
      <c r="C137" s="7"/>
      <c r="D137" s="10"/>
      <c r="E137" s="10"/>
      <c r="F137" s="9"/>
      <c r="G137" s="11"/>
      <c r="H137" s="9"/>
    </row>
    <row r="138" spans="2:8" ht="15">
      <c r="B138" s="87"/>
      <c r="C138" s="75"/>
      <c r="D138" s="10"/>
      <c r="E138" s="10"/>
      <c r="F138" s="10"/>
      <c r="G138" s="10"/>
      <c r="H138" s="9"/>
    </row>
    <row r="139" spans="2:8" ht="15">
      <c r="B139" s="87"/>
      <c r="C139" s="10"/>
      <c r="D139" s="10"/>
      <c r="E139" s="10"/>
      <c r="F139" s="10"/>
      <c r="G139" s="76"/>
      <c r="H139" s="9"/>
    </row>
    <row r="140" spans="2:8" ht="15">
      <c r="B140" s="20"/>
      <c r="C140" s="20"/>
      <c r="D140" s="22"/>
      <c r="E140" s="22"/>
      <c r="F140" s="21"/>
      <c r="G140" s="21"/>
      <c r="H140" s="9"/>
    </row>
    <row r="141" spans="2:8" ht="15">
      <c r="B141" s="20"/>
      <c r="C141" s="20"/>
      <c r="D141" s="22"/>
      <c r="E141" s="22"/>
      <c r="F141" s="21"/>
      <c r="G141" s="23"/>
      <c r="H141" s="77"/>
    </row>
    <row r="142" spans="2:8" ht="15">
      <c r="B142" s="20"/>
      <c r="C142" s="20"/>
      <c r="D142" s="22"/>
      <c r="E142" s="22"/>
      <c r="F142" s="78"/>
      <c r="G142" s="23"/>
      <c r="H142" s="77"/>
    </row>
    <row r="143" spans="2:8" ht="15">
      <c r="B143" s="101"/>
      <c r="C143" s="101"/>
      <c r="D143" s="102"/>
      <c r="E143" s="102"/>
      <c r="F143" s="78"/>
      <c r="G143" s="103"/>
      <c r="H143" s="78"/>
    </row>
    <row r="144" spans="2:8" ht="15">
      <c r="B144" s="360"/>
      <c r="C144" s="372"/>
      <c r="D144" s="98"/>
      <c r="E144" s="99"/>
      <c r="F144" s="97"/>
      <c r="G144" s="92"/>
      <c r="H144" s="97"/>
    </row>
    <row r="145" spans="2:8" ht="15">
      <c r="B145" s="360"/>
      <c r="C145" s="372"/>
      <c r="D145" s="99"/>
      <c r="E145" s="99"/>
      <c r="F145" s="97"/>
      <c r="G145" s="92"/>
      <c r="H145" s="97"/>
    </row>
    <row r="146" spans="2:8" ht="15">
      <c r="B146" s="360"/>
      <c r="C146" s="100"/>
      <c r="D146" s="98"/>
      <c r="E146" s="99"/>
      <c r="F146" s="97"/>
      <c r="G146" s="97"/>
      <c r="H146" s="97"/>
    </row>
    <row r="147" spans="2:8"/>
    <row r="148" spans="2:8"/>
    <row r="149" spans="2:8"/>
    <row r="150" spans="2:8"/>
    <row r="151" spans="2:8"/>
    <row r="152" spans="2:8"/>
    <row r="153" spans="2:8"/>
    <row r="154" spans="2:8"/>
    <row r="155" spans="2:8"/>
    <row r="156" spans="2:8"/>
    <row r="157" spans="2:8"/>
    <row r="158" spans="2:8"/>
    <row r="159" spans="2:8"/>
    <row r="160" spans="2:8"/>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ht="14.25" customHeight="1"/>
    <row r="406" ht="14.25" customHeight="1"/>
    <row r="407" ht="14.25" customHeight="1"/>
  </sheetData>
  <autoFilter ref="A5:AF115" xr:uid="{00000000-0001-0000-0400-000000000000}"/>
  <customSheetViews>
    <customSheetView guid="{EFB6D5DC-B5CD-4D35-B56B-1850FBDDD077}" filter="1" showAutoFilter="1">
      <pageMargins left="0" right="0" top="0" bottom="0" header="0" footer="0"/>
      <autoFilter ref="A1:A1000" xr:uid="{183611DB-7568-451A-8332-EC0FBFE5C3CB}"/>
    </customSheetView>
  </customSheetViews>
  <dataValidations count="1">
    <dataValidation allowBlank="1" showInputMessage="1" showErrorMessage="1" sqref="V2:AC3" xr:uid="{74238668-5077-4675-A591-4FEDF74CB390}"/>
  </dataValidations>
  <pageMargins left="0.51181102362204722" right="0.51181102362204722" top="0.78740157480314965" bottom="0.78740157480314965" header="0" footer="0"/>
  <pageSetup paperSize="9" fitToHeight="0" orientation="landscape" r:id="rId1"/>
  <colBreaks count="1" manualBreakCount="1">
    <brk id="1" max="1048575" man="1"/>
  </colBreaks>
  <drawing r:id="rId2"/>
  <extLst>
    <ext xmlns:x14="http://schemas.microsoft.com/office/spreadsheetml/2009/9/main" uri="{CCE6A557-97BC-4b89-ADB6-D9C93CAAB3DF}">
      <x14:dataValidations xmlns:xm="http://schemas.microsoft.com/office/excel/2006/main" count="1">
        <x14:dataValidation type="list" allowBlank="1" showErrorMessage="1" xr:uid="{00000000-0002-0000-0400-000002000000}">
          <x14:formula1>
            <xm:f>dados!$A$2:$A$25</xm:f>
          </x14:formula1>
          <xm:sqref>B6:B137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A402F-BF01-497A-A5D3-827308936736}">
  <dimension ref="A1:AX1155"/>
  <sheetViews>
    <sheetView showGridLines="0" topLeftCell="A24" workbookViewId="0">
      <selection activeCell="A7" sqref="A7:H7"/>
    </sheetView>
  </sheetViews>
  <sheetFormatPr defaultRowHeight="14.25"/>
  <cols>
    <col min="1" max="1" width="15.375" style="232" customWidth="1"/>
    <col min="2" max="2" width="15.375" style="233" customWidth="1"/>
    <col min="3" max="4" width="15.375" style="232" customWidth="1"/>
    <col min="5" max="7" width="15.375" customWidth="1"/>
    <col min="8" max="8" width="18.625" customWidth="1"/>
    <col min="9" max="9" width="7" customWidth="1"/>
    <col min="10" max="10" width="10.75" bestFit="1" customWidth="1"/>
    <col min="11" max="11" width="23.125" bestFit="1" customWidth="1"/>
    <col min="12" max="12" width="12.875" bestFit="1" customWidth="1"/>
    <col min="13" max="13" width="14.375" bestFit="1" customWidth="1"/>
    <col min="14" max="14" width="24.125" bestFit="1" customWidth="1"/>
    <col min="15" max="15" width="16.625" bestFit="1" customWidth="1"/>
    <col min="16" max="16" width="10.375" bestFit="1" customWidth="1"/>
    <col min="17" max="17" width="14.25" bestFit="1" customWidth="1"/>
    <col min="18" max="18" width="7" bestFit="1" customWidth="1"/>
    <col min="19" max="19" width="10.75" bestFit="1" customWidth="1"/>
    <col min="22" max="22" width="23.125" bestFit="1" customWidth="1"/>
    <col min="23" max="23" width="15.375" bestFit="1" customWidth="1"/>
    <col min="24" max="26" width="6.25" bestFit="1" customWidth="1"/>
    <col min="27" max="35" width="7.75" bestFit="1" customWidth="1"/>
    <col min="36" max="48" width="10.875" bestFit="1" customWidth="1"/>
    <col min="49" max="49" width="7" bestFit="1" customWidth="1"/>
    <col min="50" max="50" width="10.75" bestFit="1" customWidth="1"/>
  </cols>
  <sheetData>
    <row r="1" spans="1:50" ht="109.5" customHeight="1">
      <c r="A1" s="6"/>
      <c r="B1" s="19"/>
      <c r="C1" s="6"/>
      <c r="D1" s="6"/>
    </row>
    <row r="2" spans="1:50">
      <c r="A2" s="6"/>
      <c r="B2" s="19"/>
      <c r="C2" s="6"/>
      <c r="D2" s="6"/>
    </row>
    <row r="3" spans="1:50">
      <c r="A3" s="6"/>
      <c r="B3" s="19"/>
      <c r="C3" s="6"/>
      <c r="D3" s="6"/>
    </row>
    <row r="4" spans="1:50">
      <c r="A4" s="336" t="s">
        <v>3960</v>
      </c>
      <c r="B4" s="337" t="s">
        <v>4478</v>
      </c>
      <c r="C4"/>
      <c r="D4"/>
    </row>
    <row r="5" spans="1:50" s="196" customFormat="1">
      <c r="A5"/>
      <c r="B5"/>
      <c r="C5"/>
      <c r="D5"/>
      <c r="E5"/>
      <c r="F5"/>
      <c r="G5"/>
      <c r="H5"/>
      <c r="I5"/>
      <c r="J5"/>
      <c r="AE5"/>
      <c r="AF5"/>
      <c r="AG5"/>
      <c r="AH5"/>
      <c r="AI5"/>
      <c r="AJ5"/>
      <c r="AK5"/>
      <c r="AL5"/>
      <c r="AM5"/>
      <c r="AN5"/>
      <c r="AO5"/>
      <c r="AP5"/>
      <c r="AQ5"/>
      <c r="AR5"/>
      <c r="AS5"/>
      <c r="AT5"/>
      <c r="AU5"/>
      <c r="AV5"/>
      <c r="AW5"/>
      <c r="AX5"/>
    </row>
    <row r="6" spans="1:50" s="12" customFormat="1">
      <c r="A6" s="336" t="s">
        <v>3</v>
      </c>
      <c r="B6" s="336" t="s">
        <v>17</v>
      </c>
      <c r="C6" s="337"/>
      <c r="D6" s="337"/>
      <c r="E6" s="337"/>
      <c r="F6" s="337"/>
      <c r="G6" s="337"/>
      <c r="H6" s="337"/>
      <c r="I6" s="337"/>
      <c r="J6"/>
      <c r="K6"/>
      <c r="L6"/>
      <c r="M6"/>
      <c r="N6"/>
      <c r="O6"/>
      <c r="P6"/>
      <c r="Q6"/>
      <c r="R6"/>
      <c r="S6"/>
      <c r="T6"/>
      <c r="U6"/>
      <c r="V6"/>
      <c r="W6"/>
      <c r="X6"/>
      <c r="Y6"/>
      <c r="Z6"/>
      <c r="AA6"/>
      <c r="AB6"/>
      <c r="AC6"/>
      <c r="AD6"/>
      <c r="AE6"/>
    </row>
    <row r="7" spans="1:50" ht="28.5">
      <c r="A7" s="339" t="s">
        <v>12</v>
      </c>
      <c r="B7" s="345" t="s">
        <v>34</v>
      </c>
      <c r="C7" s="345" t="s">
        <v>61</v>
      </c>
      <c r="D7" s="345" t="s">
        <v>474</v>
      </c>
      <c r="E7" s="345" t="s">
        <v>136</v>
      </c>
      <c r="F7" s="345" t="s">
        <v>147</v>
      </c>
      <c r="G7" s="345" t="s">
        <v>125</v>
      </c>
      <c r="H7" s="345" t="s">
        <v>65</v>
      </c>
      <c r="I7" s="340" t="s">
        <v>4479</v>
      </c>
    </row>
    <row r="8" spans="1:50">
      <c r="A8" s="338" t="s">
        <v>122</v>
      </c>
      <c r="B8" s="338">
        <v>0</v>
      </c>
      <c r="C8" s="338">
        <v>0</v>
      </c>
      <c r="D8" s="338">
        <v>0</v>
      </c>
      <c r="E8" s="338">
        <v>0</v>
      </c>
      <c r="F8" s="338">
        <v>0</v>
      </c>
      <c r="G8" s="338">
        <v>5</v>
      </c>
      <c r="H8" s="338">
        <v>2</v>
      </c>
      <c r="I8" s="338">
        <v>7</v>
      </c>
    </row>
    <row r="9" spans="1:50">
      <c r="A9" s="338" t="s">
        <v>134</v>
      </c>
      <c r="B9" s="338">
        <v>0</v>
      </c>
      <c r="C9" s="338">
        <v>0</v>
      </c>
      <c r="D9" s="338">
        <v>0</v>
      </c>
      <c r="E9" s="338">
        <v>1</v>
      </c>
      <c r="F9" s="338">
        <v>1</v>
      </c>
      <c r="G9" s="338">
        <v>2</v>
      </c>
      <c r="H9" s="338">
        <v>0</v>
      </c>
      <c r="I9" s="338">
        <v>4</v>
      </c>
    </row>
    <row r="10" spans="1:50">
      <c r="A10" s="338" t="s">
        <v>150</v>
      </c>
      <c r="B10" s="338">
        <v>0</v>
      </c>
      <c r="C10" s="338">
        <v>0</v>
      </c>
      <c r="D10" s="338">
        <v>0</v>
      </c>
      <c r="E10" s="338">
        <v>0</v>
      </c>
      <c r="F10" s="338">
        <v>0</v>
      </c>
      <c r="G10" s="338">
        <v>0</v>
      </c>
      <c r="H10" s="338">
        <v>2</v>
      </c>
      <c r="I10" s="338">
        <v>2</v>
      </c>
    </row>
    <row r="11" spans="1:50">
      <c r="A11" s="338" t="s">
        <v>32</v>
      </c>
      <c r="B11" s="338">
        <v>17</v>
      </c>
      <c r="C11" s="338">
        <v>1</v>
      </c>
      <c r="D11" s="338">
        <v>0</v>
      </c>
      <c r="E11" s="338">
        <v>0</v>
      </c>
      <c r="F11" s="338">
        <v>0</v>
      </c>
      <c r="G11" s="338">
        <v>0</v>
      </c>
      <c r="H11" s="338">
        <v>17</v>
      </c>
      <c r="I11" s="338">
        <v>35</v>
      </c>
    </row>
    <row r="12" spans="1:50">
      <c r="A12" s="338" t="s">
        <v>157</v>
      </c>
      <c r="B12" s="338">
        <v>0</v>
      </c>
      <c r="C12" s="338">
        <v>0</v>
      </c>
      <c r="D12" s="338">
        <v>0</v>
      </c>
      <c r="E12" s="338">
        <v>0</v>
      </c>
      <c r="F12" s="338">
        <v>0</v>
      </c>
      <c r="G12" s="338">
        <v>5</v>
      </c>
      <c r="H12" s="338">
        <v>4</v>
      </c>
      <c r="I12" s="338">
        <v>9</v>
      </c>
    </row>
    <row r="13" spans="1:50">
      <c r="A13" s="338" t="s">
        <v>180</v>
      </c>
      <c r="B13" s="338">
        <v>0</v>
      </c>
      <c r="C13" s="338">
        <v>0</v>
      </c>
      <c r="D13" s="338">
        <v>0</v>
      </c>
      <c r="E13" s="338">
        <v>0</v>
      </c>
      <c r="F13" s="338">
        <v>0</v>
      </c>
      <c r="G13" s="338">
        <v>0</v>
      </c>
      <c r="H13" s="338">
        <v>15</v>
      </c>
      <c r="I13" s="338">
        <v>15</v>
      </c>
    </row>
    <row r="14" spans="1:50">
      <c r="A14" s="338" t="s">
        <v>234</v>
      </c>
      <c r="B14" s="338">
        <v>0</v>
      </c>
      <c r="C14" s="338">
        <v>0</v>
      </c>
      <c r="D14" s="338">
        <v>1</v>
      </c>
      <c r="E14" s="338">
        <v>0</v>
      </c>
      <c r="F14" s="338">
        <v>0</v>
      </c>
      <c r="G14" s="338">
        <v>1</v>
      </c>
      <c r="H14" s="338">
        <v>9</v>
      </c>
      <c r="I14" s="338">
        <v>11</v>
      </c>
    </row>
    <row r="15" spans="1:50">
      <c r="A15" s="338" t="s">
        <v>525</v>
      </c>
      <c r="B15" s="338">
        <v>0</v>
      </c>
      <c r="C15" s="338">
        <v>0</v>
      </c>
      <c r="D15" s="338">
        <v>0</v>
      </c>
      <c r="E15" s="338">
        <v>0</v>
      </c>
      <c r="F15" s="338">
        <v>0</v>
      </c>
      <c r="G15" s="338">
        <v>1</v>
      </c>
      <c r="H15" s="338">
        <v>0</v>
      </c>
      <c r="I15" s="338">
        <v>1</v>
      </c>
    </row>
    <row r="16" spans="1:50">
      <c r="A16" s="338" t="s">
        <v>280</v>
      </c>
      <c r="B16" s="338">
        <v>0</v>
      </c>
      <c r="C16" s="338">
        <v>0</v>
      </c>
      <c r="D16" s="338">
        <v>0</v>
      </c>
      <c r="E16" s="338">
        <v>0</v>
      </c>
      <c r="F16" s="338">
        <v>0</v>
      </c>
      <c r="G16" s="338">
        <v>0</v>
      </c>
      <c r="H16" s="338">
        <v>4</v>
      </c>
      <c r="I16" s="338">
        <v>4</v>
      </c>
    </row>
    <row r="17" spans="1:9">
      <c r="A17" s="338" t="s">
        <v>290</v>
      </c>
      <c r="B17" s="338">
        <v>0</v>
      </c>
      <c r="C17" s="338">
        <v>0</v>
      </c>
      <c r="D17" s="338">
        <v>0</v>
      </c>
      <c r="E17" s="338">
        <v>1</v>
      </c>
      <c r="F17" s="338">
        <v>0</v>
      </c>
      <c r="G17" s="338">
        <v>5</v>
      </c>
      <c r="H17" s="338">
        <v>32</v>
      </c>
      <c r="I17" s="338">
        <v>38</v>
      </c>
    </row>
    <row r="18" spans="1:9">
      <c r="A18" s="338" t="s">
        <v>415</v>
      </c>
      <c r="B18" s="338">
        <v>0</v>
      </c>
      <c r="C18" s="338">
        <v>0</v>
      </c>
      <c r="D18" s="338">
        <v>0</v>
      </c>
      <c r="E18" s="338">
        <v>0</v>
      </c>
      <c r="F18" s="338">
        <v>0</v>
      </c>
      <c r="G18" s="338">
        <v>0</v>
      </c>
      <c r="H18" s="338">
        <v>1</v>
      </c>
      <c r="I18" s="338">
        <v>1</v>
      </c>
    </row>
    <row r="19" spans="1:9">
      <c r="A19" s="338" t="s">
        <v>424</v>
      </c>
      <c r="B19" s="338">
        <v>0</v>
      </c>
      <c r="C19" s="338">
        <v>0</v>
      </c>
      <c r="D19" s="338">
        <v>0</v>
      </c>
      <c r="E19" s="338">
        <v>0</v>
      </c>
      <c r="F19" s="338">
        <v>0</v>
      </c>
      <c r="G19" s="338">
        <v>1</v>
      </c>
      <c r="H19" s="338">
        <v>4</v>
      </c>
      <c r="I19" s="338">
        <v>5</v>
      </c>
    </row>
    <row r="20" spans="1:9">
      <c r="A20" s="338" t="s">
        <v>440</v>
      </c>
      <c r="B20" s="338">
        <v>0</v>
      </c>
      <c r="C20" s="338">
        <v>0</v>
      </c>
      <c r="D20" s="338">
        <v>0</v>
      </c>
      <c r="E20" s="338">
        <v>2</v>
      </c>
      <c r="F20" s="338">
        <v>0</v>
      </c>
      <c r="G20" s="338">
        <v>0</v>
      </c>
      <c r="H20" s="338">
        <v>0</v>
      </c>
      <c r="I20" s="338">
        <v>2</v>
      </c>
    </row>
    <row r="21" spans="1:9" ht="14.25" customHeight="1">
      <c r="A21" s="338" t="s">
        <v>4479</v>
      </c>
      <c r="B21" s="338">
        <v>17</v>
      </c>
      <c r="C21" s="338">
        <v>1</v>
      </c>
      <c r="D21" s="338">
        <v>1</v>
      </c>
      <c r="E21" s="338">
        <v>4</v>
      </c>
      <c r="F21" s="338">
        <v>1</v>
      </c>
      <c r="G21" s="338">
        <v>20</v>
      </c>
      <c r="H21" s="338">
        <v>90</v>
      </c>
      <c r="I21" s="338">
        <v>134</v>
      </c>
    </row>
    <row r="22" spans="1:9">
      <c r="A22"/>
      <c r="B22"/>
      <c r="C22"/>
      <c r="D22"/>
    </row>
    <row r="23" spans="1:9">
      <c r="A23" s="6"/>
      <c r="B23" s="19"/>
      <c r="C23"/>
      <c r="D23"/>
    </row>
    <row r="24" spans="1:9">
      <c r="A24" s="336" t="s">
        <v>17</v>
      </c>
      <c r="B24" s="337" t="s">
        <v>4478</v>
      </c>
      <c r="C24"/>
      <c r="D24"/>
    </row>
    <row r="25" spans="1:9">
      <c r="A25"/>
      <c r="B25"/>
      <c r="C25"/>
      <c r="D25"/>
    </row>
    <row r="26" spans="1:9">
      <c r="A26" s="336" t="s">
        <v>3</v>
      </c>
      <c r="B26" s="336" t="s">
        <v>3960</v>
      </c>
      <c r="C26" s="337"/>
      <c r="D26" s="337"/>
      <c r="E26" s="337"/>
      <c r="F26" s="337"/>
      <c r="G26" s="337"/>
      <c r="H26" s="337"/>
      <c r="I26" s="337"/>
    </row>
    <row r="27" spans="1:9" ht="42.75">
      <c r="A27" s="339" t="s">
        <v>12</v>
      </c>
      <c r="B27" s="340" t="s">
        <v>4480</v>
      </c>
      <c r="C27" s="340" t="s">
        <v>4481</v>
      </c>
      <c r="D27" s="340" t="s">
        <v>4482</v>
      </c>
      <c r="E27" s="340" t="s">
        <v>4483</v>
      </c>
      <c r="F27" s="340" t="s">
        <v>4484</v>
      </c>
      <c r="G27" s="340" t="s">
        <v>4485</v>
      </c>
      <c r="H27" s="340" t="s">
        <v>4486</v>
      </c>
      <c r="I27" s="340" t="s">
        <v>4479</v>
      </c>
    </row>
    <row r="28" spans="1:9">
      <c r="A28" s="338" t="s">
        <v>122</v>
      </c>
      <c r="B28" s="338">
        <v>0</v>
      </c>
      <c r="C28" s="338">
        <v>4</v>
      </c>
      <c r="D28" s="338">
        <v>0</v>
      </c>
      <c r="E28" s="347">
        <v>0</v>
      </c>
      <c r="F28" s="347">
        <v>0</v>
      </c>
      <c r="G28" s="346">
        <v>3</v>
      </c>
      <c r="H28" s="338">
        <v>0</v>
      </c>
      <c r="I28" s="338">
        <v>7</v>
      </c>
    </row>
    <row r="29" spans="1:9">
      <c r="A29" s="338" t="s">
        <v>134</v>
      </c>
      <c r="B29" s="338">
        <v>0</v>
      </c>
      <c r="C29" s="338">
        <v>0</v>
      </c>
      <c r="D29" s="338">
        <v>0</v>
      </c>
      <c r="E29" s="347">
        <v>0</v>
      </c>
      <c r="F29" s="347">
        <v>0</v>
      </c>
      <c r="G29" s="346">
        <v>4</v>
      </c>
      <c r="H29" s="338">
        <v>0</v>
      </c>
      <c r="I29" s="338">
        <v>4</v>
      </c>
    </row>
    <row r="30" spans="1:9">
      <c r="A30" s="338" t="s">
        <v>150</v>
      </c>
      <c r="B30" s="338">
        <v>0</v>
      </c>
      <c r="C30" s="338">
        <v>1</v>
      </c>
      <c r="D30" s="338">
        <v>1</v>
      </c>
      <c r="E30" s="347">
        <v>0</v>
      </c>
      <c r="F30" s="347">
        <v>0</v>
      </c>
      <c r="G30" s="346">
        <v>0</v>
      </c>
      <c r="H30" s="338">
        <v>0</v>
      </c>
      <c r="I30" s="338">
        <v>2</v>
      </c>
    </row>
    <row r="31" spans="1:9">
      <c r="A31" s="338" t="s">
        <v>32</v>
      </c>
      <c r="B31" s="338">
        <v>9</v>
      </c>
      <c r="C31" s="338">
        <v>1</v>
      </c>
      <c r="D31" s="338">
        <v>20</v>
      </c>
      <c r="E31" s="347">
        <v>0</v>
      </c>
      <c r="F31" s="347">
        <v>2</v>
      </c>
      <c r="G31" s="346">
        <v>2</v>
      </c>
      <c r="H31" s="338">
        <v>1</v>
      </c>
      <c r="I31" s="338">
        <v>35</v>
      </c>
    </row>
    <row r="32" spans="1:9">
      <c r="A32" s="338" t="s">
        <v>157</v>
      </c>
      <c r="B32" s="338">
        <v>1</v>
      </c>
      <c r="C32" s="338">
        <v>2</v>
      </c>
      <c r="D32" s="338">
        <v>1</v>
      </c>
      <c r="E32" s="347">
        <v>1</v>
      </c>
      <c r="F32" s="347">
        <v>0</v>
      </c>
      <c r="G32" s="346">
        <v>2</v>
      </c>
      <c r="H32" s="338">
        <v>2</v>
      </c>
      <c r="I32" s="338">
        <v>9</v>
      </c>
    </row>
    <row r="33" spans="1:9">
      <c r="A33" s="338" t="s">
        <v>180</v>
      </c>
      <c r="B33" s="338">
        <v>4</v>
      </c>
      <c r="C33" s="338">
        <v>5</v>
      </c>
      <c r="D33" s="338">
        <v>2</v>
      </c>
      <c r="E33" s="347">
        <v>0</v>
      </c>
      <c r="F33" s="347">
        <v>2</v>
      </c>
      <c r="G33" s="346">
        <v>1</v>
      </c>
      <c r="H33" s="338">
        <v>1</v>
      </c>
      <c r="I33" s="338">
        <v>15</v>
      </c>
    </row>
    <row r="34" spans="1:9">
      <c r="A34" s="338" t="s">
        <v>234</v>
      </c>
      <c r="B34" s="338">
        <v>1</v>
      </c>
      <c r="C34" s="338">
        <v>3</v>
      </c>
      <c r="D34" s="338">
        <v>0</v>
      </c>
      <c r="E34" s="347">
        <v>3</v>
      </c>
      <c r="F34" s="347">
        <v>2</v>
      </c>
      <c r="G34" s="346">
        <v>1</v>
      </c>
      <c r="H34" s="338">
        <v>1</v>
      </c>
      <c r="I34" s="338">
        <v>11</v>
      </c>
    </row>
    <row r="35" spans="1:9">
      <c r="A35" s="338" t="s">
        <v>525</v>
      </c>
      <c r="B35" s="338">
        <v>0</v>
      </c>
      <c r="C35" s="338">
        <v>0</v>
      </c>
      <c r="D35" s="338">
        <v>0</v>
      </c>
      <c r="E35" s="347">
        <v>0</v>
      </c>
      <c r="F35" s="347">
        <v>0</v>
      </c>
      <c r="G35" s="346">
        <v>1</v>
      </c>
      <c r="H35" s="338">
        <v>0</v>
      </c>
      <c r="I35" s="338">
        <v>1</v>
      </c>
    </row>
    <row r="36" spans="1:9">
      <c r="A36" s="338" t="s">
        <v>280</v>
      </c>
      <c r="B36" s="338">
        <v>2</v>
      </c>
      <c r="C36" s="338">
        <v>0</v>
      </c>
      <c r="D36" s="338">
        <v>0</v>
      </c>
      <c r="E36" s="347">
        <v>0</v>
      </c>
      <c r="F36" s="347">
        <v>0</v>
      </c>
      <c r="G36" s="346">
        <v>2</v>
      </c>
      <c r="H36" s="338">
        <v>0</v>
      </c>
      <c r="I36" s="338">
        <v>4</v>
      </c>
    </row>
    <row r="37" spans="1:9">
      <c r="A37" s="338" t="s">
        <v>290</v>
      </c>
      <c r="B37" s="338">
        <v>6</v>
      </c>
      <c r="C37" s="338">
        <v>6</v>
      </c>
      <c r="D37" s="338">
        <v>3</v>
      </c>
      <c r="E37" s="347">
        <v>5</v>
      </c>
      <c r="F37" s="347">
        <v>2</v>
      </c>
      <c r="G37" s="346">
        <v>11</v>
      </c>
      <c r="H37" s="338">
        <v>5</v>
      </c>
      <c r="I37" s="338">
        <v>38</v>
      </c>
    </row>
    <row r="38" spans="1:9">
      <c r="A38" s="338" t="s">
        <v>415</v>
      </c>
      <c r="B38" s="338">
        <v>0</v>
      </c>
      <c r="C38" s="338">
        <v>0</v>
      </c>
      <c r="D38" s="338">
        <v>0</v>
      </c>
      <c r="E38" s="347">
        <v>0</v>
      </c>
      <c r="F38" s="347">
        <v>0</v>
      </c>
      <c r="G38" s="346">
        <v>1</v>
      </c>
      <c r="H38" s="338">
        <v>0</v>
      </c>
      <c r="I38" s="338">
        <v>1</v>
      </c>
    </row>
    <row r="39" spans="1:9">
      <c r="A39" s="338" t="s">
        <v>424</v>
      </c>
      <c r="B39" s="338">
        <v>0</v>
      </c>
      <c r="C39" s="338">
        <v>0</v>
      </c>
      <c r="D39" s="338">
        <v>2</v>
      </c>
      <c r="E39" s="347">
        <v>1</v>
      </c>
      <c r="F39" s="347">
        <v>0</v>
      </c>
      <c r="G39" s="346">
        <v>1</v>
      </c>
      <c r="H39" s="338">
        <v>1</v>
      </c>
      <c r="I39" s="338">
        <v>5</v>
      </c>
    </row>
    <row r="40" spans="1:9">
      <c r="A40" s="338" t="s">
        <v>440</v>
      </c>
      <c r="B40" s="338">
        <v>0</v>
      </c>
      <c r="C40" s="338">
        <v>1</v>
      </c>
      <c r="D40" s="338">
        <v>0</v>
      </c>
      <c r="E40" s="347">
        <v>0</v>
      </c>
      <c r="F40" s="347">
        <v>1</v>
      </c>
      <c r="G40" s="346">
        <v>0</v>
      </c>
      <c r="H40" s="338">
        <v>0</v>
      </c>
      <c r="I40" s="338">
        <v>2</v>
      </c>
    </row>
    <row r="41" spans="1:9">
      <c r="A41" s="338" t="s">
        <v>4479</v>
      </c>
      <c r="B41" s="338">
        <v>23</v>
      </c>
      <c r="C41" s="338">
        <v>23</v>
      </c>
      <c r="D41" s="338">
        <v>29</v>
      </c>
      <c r="E41" s="338">
        <v>10</v>
      </c>
      <c r="F41" s="338">
        <v>9</v>
      </c>
      <c r="G41" s="338">
        <v>29</v>
      </c>
      <c r="H41" s="338">
        <v>11</v>
      </c>
      <c r="I41" s="338">
        <v>134</v>
      </c>
    </row>
    <row r="42" spans="1:9">
      <c r="A42"/>
      <c r="B42"/>
      <c r="C42"/>
      <c r="D42"/>
    </row>
    <row r="43" spans="1:9" ht="8.25" customHeight="1">
      <c r="A43"/>
      <c r="B43" s="197"/>
      <c r="C43"/>
      <c r="D43"/>
    </row>
    <row r="44" spans="1:9" ht="14.25" customHeight="1">
      <c r="A44" s="406" t="s">
        <v>4487</v>
      </c>
      <c r="B44" s="406"/>
      <c r="C44" s="406"/>
      <c r="D44" s="406"/>
      <c r="E44" s="406"/>
      <c r="F44" s="406"/>
      <c r="G44" s="406"/>
      <c r="H44" s="406"/>
    </row>
    <row r="45" spans="1:9" ht="14.25" customHeight="1">
      <c r="A45" s="406"/>
      <c r="B45" s="406"/>
      <c r="C45" s="406"/>
      <c r="D45" s="406"/>
      <c r="E45" s="406"/>
      <c r="F45" s="406"/>
      <c r="G45" s="406"/>
      <c r="H45" s="406"/>
    </row>
    <row r="46" spans="1:9" ht="8.25" customHeight="1">
      <c r="A46" s="305"/>
      <c r="B46" s="224"/>
      <c r="C46" s="224"/>
      <c r="D46" s="224"/>
      <c r="E46" s="224"/>
      <c r="F46" s="224"/>
      <c r="G46" s="224"/>
      <c r="H46" s="224"/>
    </row>
    <row r="47" spans="1:9" ht="28.5">
      <c r="A47" s="304" t="s">
        <v>4488</v>
      </c>
      <c r="B47" s="304" t="s">
        <v>571</v>
      </c>
      <c r="C47" s="304"/>
      <c r="D47" s="304"/>
      <c r="E47" s="304"/>
      <c r="G47" s="304" t="s">
        <v>571</v>
      </c>
      <c r="H47" s="335" t="s">
        <v>4489</v>
      </c>
    </row>
    <row r="48" spans="1:9">
      <c r="A48" s="304" t="s">
        <v>569</v>
      </c>
      <c r="B48" s="305" t="s">
        <v>589</v>
      </c>
      <c r="C48" s="305" t="s">
        <v>605</v>
      </c>
      <c r="D48" s="305" t="s">
        <v>580</v>
      </c>
      <c r="E48" s="305" t="s">
        <v>4479</v>
      </c>
      <c r="G48" t="s">
        <v>589</v>
      </c>
      <c r="H48" s="197">
        <v>15817612.640000001</v>
      </c>
    </row>
    <row r="49" spans="1:8">
      <c r="A49" t="s">
        <v>122</v>
      </c>
      <c r="B49" s="407">
        <v>35</v>
      </c>
      <c r="C49" s="407">
        <v>12</v>
      </c>
      <c r="D49" s="407">
        <v>30</v>
      </c>
      <c r="E49" s="407">
        <v>77</v>
      </c>
      <c r="G49" t="s">
        <v>605</v>
      </c>
      <c r="H49" s="197">
        <v>6519928.6399999969</v>
      </c>
    </row>
    <row r="50" spans="1:8">
      <c r="A50" t="s">
        <v>658</v>
      </c>
      <c r="B50" s="407">
        <v>25</v>
      </c>
      <c r="C50" s="407">
        <v>6</v>
      </c>
      <c r="D50" s="407">
        <v>1</v>
      </c>
      <c r="E50" s="407">
        <v>32</v>
      </c>
      <c r="G50" t="s">
        <v>580</v>
      </c>
      <c r="H50" s="197">
        <v>2689676.4499999997</v>
      </c>
    </row>
    <row r="51" spans="1:8">
      <c r="A51" t="s">
        <v>32</v>
      </c>
      <c r="B51" s="407">
        <v>29</v>
      </c>
      <c r="C51" s="407">
        <v>6</v>
      </c>
      <c r="D51" s="407">
        <v>60</v>
      </c>
      <c r="E51" s="407">
        <v>95</v>
      </c>
      <c r="G51" s="304" t="s">
        <v>4479</v>
      </c>
      <c r="H51" s="307">
        <v>25027217.729999997</v>
      </c>
    </row>
    <row r="52" spans="1:8">
      <c r="A52" t="s">
        <v>744</v>
      </c>
      <c r="B52" s="407">
        <v>6</v>
      </c>
      <c r="C52" s="407">
        <v>0</v>
      </c>
      <c r="D52" s="407">
        <v>0</v>
      </c>
      <c r="E52" s="407">
        <v>6</v>
      </c>
    </row>
    <row r="53" spans="1:8">
      <c r="A53" t="s">
        <v>157</v>
      </c>
      <c r="B53" s="407">
        <v>45</v>
      </c>
      <c r="C53" s="407">
        <v>29</v>
      </c>
      <c r="D53" s="407">
        <v>5</v>
      </c>
      <c r="E53" s="407">
        <v>79</v>
      </c>
    </row>
    <row r="54" spans="1:8">
      <c r="A54" t="s">
        <v>180</v>
      </c>
      <c r="B54" s="407">
        <v>436</v>
      </c>
      <c r="C54" s="407">
        <v>977</v>
      </c>
      <c r="D54" s="407">
        <v>229</v>
      </c>
      <c r="E54" s="407">
        <v>1642</v>
      </c>
    </row>
    <row r="55" spans="1:8">
      <c r="A55" t="s">
        <v>234</v>
      </c>
      <c r="B55" s="407">
        <v>38</v>
      </c>
      <c r="C55" s="407">
        <v>25</v>
      </c>
      <c r="D55" s="407">
        <v>11</v>
      </c>
      <c r="E55" s="407">
        <v>74</v>
      </c>
    </row>
    <row r="56" spans="1:8">
      <c r="A56" t="s">
        <v>280</v>
      </c>
      <c r="B56" s="407">
        <v>30</v>
      </c>
      <c r="C56" s="407">
        <v>24</v>
      </c>
      <c r="D56" s="407">
        <v>13</v>
      </c>
      <c r="E56" s="407">
        <v>67</v>
      </c>
    </row>
    <row r="57" spans="1:8">
      <c r="A57" t="s">
        <v>290</v>
      </c>
      <c r="B57" s="407">
        <v>83</v>
      </c>
      <c r="C57" s="407">
        <v>44</v>
      </c>
      <c r="D57" s="407">
        <v>24</v>
      </c>
      <c r="E57" s="407">
        <v>151</v>
      </c>
    </row>
    <row r="58" spans="1:8">
      <c r="A58" t="s">
        <v>415</v>
      </c>
      <c r="B58" s="407">
        <v>3</v>
      </c>
      <c r="C58" s="407">
        <v>0</v>
      </c>
      <c r="D58" s="407">
        <v>1</v>
      </c>
      <c r="E58" s="407">
        <v>4</v>
      </c>
    </row>
    <row r="59" spans="1:8">
      <c r="A59" t="s">
        <v>3133</v>
      </c>
      <c r="B59" s="407">
        <v>0</v>
      </c>
      <c r="C59" s="407">
        <v>0</v>
      </c>
      <c r="D59" s="407">
        <v>1</v>
      </c>
      <c r="E59" s="407">
        <v>1</v>
      </c>
    </row>
    <row r="60" spans="1:8">
      <c r="A60" t="s">
        <v>424</v>
      </c>
      <c r="B60" s="407">
        <v>0</v>
      </c>
      <c r="C60" s="407">
        <v>0</v>
      </c>
      <c r="D60" s="407">
        <v>1</v>
      </c>
      <c r="E60" s="407">
        <v>1</v>
      </c>
    </row>
    <row r="61" spans="1:8">
      <c r="A61" t="s">
        <v>3694</v>
      </c>
      <c r="B61" s="407">
        <v>0</v>
      </c>
      <c r="C61" s="407">
        <v>0</v>
      </c>
      <c r="D61" s="407">
        <v>1</v>
      </c>
      <c r="E61" s="407">
        <v>1</v>
      </c>
    </row>
    <row r="62" spans="1:8">
      <c r="A62" t="s">
        <v>3860</v>
      </c>
      <c r="B62" s="407">
        <v>0</v>
      </c>
      <c r="C62" s="407">
        <v>0</v>
      </c>
      <c r="D62" s="407">
        <v>1</v>
      </c>
      <c r="E62" s="407">
        <v>1</v>
      </c>
    </row>
    <row r="63" spans="1:8">
      <c r="A63" s="304" t="s">
        <v>4479</v>
      </c>
      <c r="B63" s="408">
        <v>730</v>
      </c>
      <c r="C63" s="408">
        <v>1123</v>
      </c>
      <c r="D63" s="408">
        <v>378</v>
      </c>
      <c r="E63" s="408">
        <v>2231</v>
      </c>
    </row>
    <row r="64" spans="1:8">
      <c r="A64" s="304" t="s">
        <v>4490</v>
      </c>
      <c r="B64" s="304" t="s">
        <v>571</v>
      </c>
      <c r="C64" s="304"/>
      <c r="D64" s="304"/>
    </row>
    <row r="65" spans="1:4">
      <c r="A65" s="306" t="s">
        <v>567</v>
      </c>
      <c r="B65" s="304" t="s">
        <v>605</v>
      </c>
      <c r="C65" s="304" t="s">
        <v>589</v>
      </c>
      <c r="D65" s="304" t="s">
        <v>580</v>
      </c>
    </row>
    <row r="66" spans="1:4">
      <c r="A66" s="6">
        <v>1</v>
      </c>
      <c r="B66" s="19">
        <v>0</v>
      </c>
      <c r="C66" s="19">
        <v>3756</v>
      </c>
      <c r="D66" s="19">
        <v>0</v>
      </c>
    </row>
    <row r="67" spans="1:4">
      <c r="A67" s="6">
        <v>2</v>
      </c>
      <c r="B67" s="19">
        <v>0</v>
      </c>
      <c r="C67" s="19">
        <v>54.8</v>
      </c>
      <c r="D67" s="19">
        <v>0</v>
      </c>
    </row>
    <row r="68" spans="1:4">
      <c r="A68" s="6">
        <v>3</v>
      </c>
      <c r="B68" s="19">
        <v>0</v>
      </c>
      <c r="C68" s="19">
        <v>42525</v>
      </c>
      <c r="D68" s="19">
        <v>0</v>
      </c>
    </row>
    <row r="69" spans="1:4">
      <c r="A69" s="6">
        <v>4</v>
      </c>
      <c r="B69" s="19">
        <v>0</v>
      </c>
      <c r="C69" s="19">
        <v>596</v>
      </c>
      <c r="D69" s="19">
        <v>0</v>
      </c>
    </row>
    <row r="70" spans="1:4">
      <c r="A70" s="6">
        <v>5</v>
      </c>
      <c r="B70" s="19">
        <v>0</v>
      </c>
      <c r="C70" s="19">
        <v>18000</v>
      </c>
      <c r="D70" s="19">
        <v>0</v>
      </c>
    </row>
    <row r="71" spans="1:4">
      <c r="A71" s="6">
        <v>6</v>
      </c>
      <c r="B71" s="19">
        <v>0</v>
      </c>
      <c r="C71" s="19">
        <v>4350</v>
      </c>
      <c r="D71" s="19">
        <v>0</v>
      </c>
    </row>
    <row r="72" spans="1:4">
      <c r="A72" s="6">
        <v>7</v>
      </c>
      <c r="B72" s="19">
        <v>0</v>
      </c>
      <c r="C72" s="19">
        <v>16000</v>
      </c>
      <c r="D72" s="19">
        <v>0</v>
      </c>
    </row>
    <row r="73" spans="1:4">
      <c r="A73" s="6">
        <v>8</v>
      </c>
      <c r="B73" s="19">
        <v>0</v>
      </c>
      <c r="C73" s="19">
        <v>62500</v>
      </c>
      <c r="D73" s="19">
        <v>0</v>
      </c>
    </row>
    <row r="74" spans="1:4">
      <c r="A74" s="6">
        <v>9</v>
      </c>
      <c r="B74" s="19">
        <v>51600</v>
      </c>
      <c r="C74" s="19">
        <v>51600</v>
      </c>
      <c r="D74" s="19">
        <v>0</v>
      </c>
    </row>
    <row r="75" spans="1:4">
      <c r="A75" s="6">
        <v>10</v>
      </c>
      <c r="B75" s="19">
        <v>0</v>
      </c>
      <c r="C75" s="19">
        <v>145073</v>
      </c>
      <c r="D75" s="19">
        <v>0</v>
      </c>
    </row>
    <row r="76" spans="1:4">
      <c r="A76" s="6">
        <v>11</v>
      </c>
      <c r="B76" s="19">
        <v>0</v>
      </c>
      <c r="C76" s="19">
        <v>75260</v>
      </c>
      <c r="D76" s="19">
        <v>0</v>
      </c>
    </row>
    <row r="77" spans="1:4">
      <c r="A77" s="6">
        <v>12</v>
      </c>
      <c r="B77" s="19">
        <v>2612</v>
      </c>
      <c r="C77" s="19">
        <v>19350</v>
      </c>
      <c r="D77" s="19">
        <v>0</v>
      </c>
    </row>
    <row r="78" spans="1:4">
      <c r="A78" s="6">
        <v>13</v>
      </c>
      <c r="B78" s="19">
        <v>0</v>
      </c>
      <c r="C78" s="19">
        <v>113200</v>
      </c>
      <c r="D78" s="19">
        <v>0</v>
      </c>
    </row>
    <row r="79" spans="1:4">
      <c r="A79" s="6">
        <v>14</v>
      </c>
      <c r="B79" s="19">
        <v>0</v>
      </c>
      <c r="C79" s="19">
        <v>0</v>
      </c>
      <c r="D79" s="19">
        <v>0</v>
      </c>
    </row>
    <row r="80" spans="1:4">
      <c r="A80" s="6">
        <v>15</v>
      </c>
      <c r="B80" s="19">
        <v>0</v>
      </c>
      <c r="C80" s="19">
        <v>0</v>
      </c>
      <c r="D80" s="19">
        <v>0</v>
      </c>
    </row>
    <row r="81" spans="1:4">
      <c r="A81" s="6">
        <v>16</v>
      </c>
      <c r="B81" s="19">
        <v>0</v>
      </c>
      <c r="C81" s="19">
        <v>0</v>
      </c>
      <c r="D81" s="19">
        <v>0</v>
      </c>
    </row>
    <row r="82" spans="1:4">
      <c r="A82" s="6">
        <v>17</v>
      </c>
      <c r="B82" s="19">
        <v>0</v>
      </c>
      <c r="C82" s="19">
        <v>0</v>
      </c>
      <c r="D82" s="19">
        <v>0</v>
      </c>
    </row>
    <row r="83" spans="1:4">
      <c r="A83" s="6">
        <v>18</v>
      </c>
      <c r="B83" s="19">
        <v>565</v>
      </c>
      <c r="C83" s="19">
        <v>0</v>
      </c>
      <c r="D83" s="19">
        <v>0</v>
      </c>
    </row>
    <row r="84" spans="1:4">
      <c r="A84" s="6">
        <v>19</v>
      </c>
      <c r="B84" s="19">
        <v>29313</v>
      </c>
      <c r="C84" s="19">
        <v>0</v>
      </c>
      <c r="D84" s="19">
        <v>0</v>
      </c>
    </row>
    <row r="85" spans="1:4">
      <c r="A85" s="6">
        <v>20</v>
      </c>
      <c r="B85" s="19">
        <v>0</v>
      </c>
      <c r="C85" s="19">
        <v>0</v>
      </c>
      <c r="D85" s="19">
        <v>0</v>
      </c>
    </row>
    <row r="86" spans="1:4">
      <c r="A86" s="6">
        <v>21</v>
      </c>
      <c r="B86" s="19">
        <v>0</v>
      </c>
      <c r="C86" s="19">
        <v>0</v>
      </c>
      <c r="D86" s="19">
        <v>0</v>
      </c>
    </row>
    <row r="87" spans="1:4">
      <c r="A87" s="6">
        <v>22</v>
      </c>
      <c r="B87" s="19">
        <v>0</v>
      </c>
      <c r="C87" s="19">
        <v>18540</v>
      </c>
      <c r="D87" s="19">
        <v>0</v>
      </c>
    </row>
    <row r="88" spans="1:4">
      <c r="A88" s="6">
        <v>23</v>
      </c>
      <c r="B88" s="19">
        <v>0</v>
      </c>
      <c r="C88" s="19">
        <v>0</v>
      </c>
      <c r="D88" s="19">
        <v>0</v>
      </c>
    </row>
    <row r="89" spans="1:4">
      <c r="A89" s="6">
        <v>24</v>
      </c>
      <c r="B89" s="19">
        <v>0</v>
      </c>
      <c r="C89" s="19">
        <v>0</v>
      </c>
      <c r="D89" s="19">
        <v>0</v>
      </c>
    </row>
    <row r="90" spans="1:4">
      <c r="A90" s="6">
        <v>25</v>
      </c>
      <c r="B90" s="19">
        <v>0</v>
      </c>
      <c r="C90" s="19">
        <v>0</v>
      </c>
      <c r="D90" s="19">
        <v>0</v>
      </c>
    </row>
    <row r="91" spans="1:4">
      <c r="A91" s="6">
        <v>26</v>
      </c>
      <c r="B91" s="19">
        <v>0</v>
      </c>
      <c r="C91" s="19">
        <v>0</v>
      </c>
      <c r="D91" s="19">
        <v>0</v>
      </c>
    </row>
    <row r="92" spans="1:4">
      <c r="A92" s="6">
        <v>27</v>
      </c>
      <c r="B92" s="19">
        <v>0</v>
      </c>
      <c r="C92" s="19">
        <v>0</v>
      </c>
      <c r="D92" s="19">
        <v>0</v>
      </c>
    </row>
    <row r="93" spans="1:4">
      <c r="A93" s="6">
        <v>28</v>
      </c>
      <c r="B93" s="19">
        <v>0</v>
      </c>
      <c r="C93" s="19">
        <v>6600</v>
      </c>
      <c r="D93" s="19">
        <v>0</v>
      </c>
    </row>
    <row r="94" spans="1:4">
      <c r="A94" s="6">
        <v>29</v>
      </c>
      <c r="B94" s="19">
        <v>3234</v>
      </c>
      <c r="C94" s="19">
        <v>3234</v>
      </c>
      <c r="D94" s="19">
        <v>0</v>
      </c>
    </row>
    <row r="95" spans="1:4">
      <c r="A95" s="6">
        <v>30</v>
      </c>
      <c r="B95" s="19">
        <v>0</v>
      </c>
      <c r="C95" s="19">
        <v>6800</v>
      </c>
      <c r="D95" s="19">
        <v>0</v>
      </c>
    </row>
    <row r="96" spans="1:4">
      <c r="A96" s="6">
        <v>31</v>
      </c>
      <c r="B96" s="19">
        <v>10701</v>
      </c>
      <c r="C96" s="19">
        <v>3600</v>
      </c>
      <c r="D96" s="19">
        <v>0</v>
      </c>
    </row>
    <row r="97" spans="1:4">
      <c r="A97" s="6">
        <v>32</v>
      </c>
      <c r="B97" s="19">
        <v>0</v>
      </c>
      <c r="C97" s="19">
        <v>0</v>
      </c>
      <c r="D97" s="19">
        <v>0</v>
      </c>
    </row>
    <row r="98" spans="1:4">
      <c r="A98" s="6">
        <v>33</v>
      </c>
      <c r="B98" s="19">
        <v>0</v>
      </c>
      <c r="C98" s="19">
        <v>42250</v>
      </c>
      <c r="D98" s="19">
        <v>0</v>
      </c>
    </row>
    <row r="99" spans="1:4">
      <c r="A99" s="6">
        <v>34</v>
      </c>
      <c r="B99" s="19">
        <v>14400</v>
      </c>
      <c r="C99" s="19">
        <v>0</v>
      </c>
      <c r="D99" s="19">
        <v>0</v>
      </c>
    </row>
    <row r="100" spans="1:4">
      <c r="A100" s="6">
        <v>35</v>
      </c>
      <c r="B100" s="19">
        <v>55000</v>
      </c>
      <c r="C100" s="19">
        <v>66988</v>
      </c>
      <c r="D100" s="19">
        <v>0</v>
      </c>
    </row>
    <row r="101" spans="1:4">
      <c r="A101" s="6">
        <v>36</v>
      </c>
      <c r="B101" s="19">
        <v>0</v>
      </c>
      <c r="C101" s="19">
        <v>100000</v>
      </c>
      <c r="D101" s="19">
        <v>0</v>
      </c>
    </row>
    <row r="102" spans="1:4">
      <c r="A102" s="6">
        <v>37</v>
      </c>
      <c r="B102" s="19">
        <v>0</v>
      </c>
      <c r="C102" s="19">
        <v>50000</v>
      </c>
      <c r="D102" s="19">
        <v>0</v>
      </c>
    </row>
    <row r="103" spans="1:4">
      <c r="A103" s="6">
        <v>38</v>
      </c>
      <c r="B103" s="19">
        <v>0</v>
      </c>
      <c r="C103" s="19">
        <v>60000</v>
      </c>
      <c r="D103" s="19">
        <v>0</v>
      </c>
    </row>
    <row r="104" spans="1:4">
      <c r="A104" s="6">
        <v>39</v>
      </c>
      <c r="B104" s="19">
        <v>47024</v>
      </c>
      <c r="C104" s="19">
        <v>90000</v>
      </c>
      <c r="D104" s="19">
        <v>0</v>
      </c>
    </row>
    <row r="105" spans="1:4">
      <c r="A105" s="6">
        <v>40</v>
      </c>
      <c r="B105" s="19">
        <v>0</v>
      </c>
      <c r="C105" s="19">
        <v>50000</v>
      </c>
      <c r="D105" s="19">
        <v>0</v>
      </c>
    </row>
    <row r="106" spans="1:4">
      <c r="A106" s="6">
        <v>41</v>
      </c>
      <c r="B106" s="19">
        <v>0</v>
      </c>
      <c r="C106" s="19">
        <v>40000</v>
      </c>
      <c r="D106" s="19">
        <v>0</v>
      </c>
    </row>
    <row r="107" spans="1:4">
      <c r="A107" s="6">
        <v>42</v>
      </c>
      <c r="B107" s="19">
        <v>3301.5</v>
      </c>
      <c r="C107" s="19">
        <v>150000</v>
      </c>
      <c r="D107" s="19">
        <v>0</v>
      </c>
    </row>
    <row r="108" spans="1:4">
      <c r="A108" s="6">
        <v>43</v>
      </c>
      <c r="B108" s="19">
        <v>0</v>
      </c>
      <c r="C108" s="19">
        <v>60000</v>
      </c>
      <c r="D108" s="19">
        <v>0</v>
      </c>
    </row>
    <row r="109" spans="1:4">
      <c r="A109" s="6">
        <v>44</v>
      </c>
      <c r="B109" s="19">
        <v>44805.380000000005</v>
      </c>
      <c r="C109" s="19">
        <v>100000</v>
      </c>
      <c r="D109" s="19">
        <v>0</v>
      </c>
    </row>
    <row r="110" spans="1:4">
      <c r="A110" s="6">
        <v>45</v>
      </c>
      <c r="B110" s="19">
        <v>0</v>
      </c>
      <c r="C110" s="19">
        <v>50000</v>
      </c>
      <c r="D110" s="19">
        <v>0</v>
      </c>
    </row>
    <row r="111" spans="1:4">
      <c r="A111" s="6">
        <v>46</v>
      </c>
      <c r="B111" s="19">
        <v>0</v>
      </c>
      <c r="C111" s="19">
        <v>7500</v>
      </c>
      <c r="D111" s="19">
        <v>0</v>
      </c>
    </row>
    <row r="112" spans="1:4">
      <c r="A112" s="6">
        <v>47</v>
      </c>
      <c r="B112" s="19">
        <v>0</v>
      </c>
      <c r="C112" s="19">
        <v>1500</v>
      </c>
      <c r="D112" s="19">
        <v>0</v>
      </c>
    </row>
    <row r="113" spans="1:4">
      <c r="A113" s="6">
        <v>48</v>
      </c>
      <c r="B113" s="19">
        <v>0</v>
      </c>
      <c r="C113" s="19">
        <v>1000</v>
      </c>
      <c r="D113" s="19">
        <v>0</v>
      </c>
    </row>
    <row r="114" spans="1:4">
      <c r="A114" s="6">
        <v>49</v>
      </c>
      <c r="B114" s="19">
        <v>0</v>
      </c>
      <c r="C114" s="19">
        <v>5000</v>
      </c>
      <c r="D114" s="19">
        <v>0</v>
      </c>
    </row>
    <row r="115" spans="1:4">
      <c r="A115" s="6">
        <v>50</v>
      </c>
      <c r="B115" s="19">
        <v>0</v>
      </c>
      <c r="C115" s="19">
        <v>20000</v>
      </c>
      <c r="D115" s="19">
        <v>0</v>
      </c>
    </row>
    <row r="116" spans="1:4">
      <c r="A116" s="6">
        <v>51</v>
      </c>
      <c r="B116" s="19">
        <v>0</v>
      </c>
      <c r="C116" s="19">
        <v>10000</v>
      </c>
      <c r="D116" s="19">
        <v>0</v>
      </c>
    </row>
    <row r="117" spans="1:4">
      <c r="A117" s="6">
        <v>52</v>
      </c>
      <c r="B117" s="19">
        <v>0</v>
      </c>
      <c r="C117" s="19">
        <v>3000</v>
      </c>
      <c r="D117" s="19">
        <v>0</v>
      </c>
    </row>
    <row r="118" spans="1:4">
      <c r="A118" s="6">
        <v>53</v>
      </c>
      <c r="B118" s="19">
        <v>0</v>
      </c>
      <c r="C118" s="19">
        <v>5000</v>
      </c>
      <c r="D118" s="19">
        <v>0</v>
      </c>
    </row>
    <row r="119" spans="1:4">
      <c r="A119" s="6">
        <v>54</v>
      </c>
      <c r="B119" s="19">
        <v>0</v>
      </c>
      <c r="C119" s="19">
        <v>8000</v>
      </c>
      <c r="D119" s="19">
        <v>0</v>
      </c>
    </row>
    <row r="120" spans="1:4">
      <c r="A120" s="6">
        <v>55</v>
      </c>
      <c r="B120" s="19">
        <v>0</v>
      </c>
      <c r="C120" s="19">
        <v>1000</v>
      </c>
      <c r="D120" s="19">
        <v>0</v>
      </c>
    </row>
    <row r="121" spans="1:4">
      <c r="A121" s="6">
        <v>56</v>
      </c>
      <c r="B121" s="19">
        <v>0</v>
      </c>
      <c r="C121" s="19">
        <v>62000</v>
      </c>
      <c r="D121" s="19">
        <v>0</v>
      </c>
    </row>
    <row r="122" spans="1:4">
      <c r="A122" s="6">
        <v>57</v>
      </c>
      <c r="B122" s="19">
        <v>0</v>
      </c>
      <c r="C122" s="19">
        <v>62000</v>
      </c>
      <c r="D122" s="19">
        <v>0</v>
      </c>
    </row>
    <row r="123" spans="1:4">
      <c r="A123" s="6">
        <v>58</v>
      </c>
      <c r="B123" s="19">
        <v>0</v>
      </c>
      <c r="C123" s="19">
        <v>30000</v>
      </c>
      <c r="D123" s="19">
        <v>0</v>
      </c>
    </row>
    <row r="124" spans="1:4">
      <c r="A124" s="6">
        <v>59</v>
      </c>
      <c r="B124" s="19">
        <v>0</v>
      </c>
      <c r="C124" s="19">
        <v>18000</v>
      </c>
      <c r="D124" s="19">
        <v>0</v>
      </c>
    </row>
    <row r="125" spans="1:4">
      <c r="A125" s="6">
        <v>60</v>
      </c>
      <c r="B125" s="19">
        <v>0</v>
      </c>
      <c r="C125" s="19">
        <v>62000</v>
      </c>
      <c r="D125" s="19">
        <v>0</v>
      </c>
    </row>
    <row r="126" spans="1:4">
      <c r="A126" s="6">
        <v>61</v>
      </c>
      <c r="B126" s="19">
        <v>0</v>
      </c>
      <c r="C126" s="19">
        <v>80000</v>
      </c>
      <c r="D126" s="19">
        <v>0</v>
      </c>
    </row>
    <row r="127" spans="1:4">
      <c r="A127" s="6">
        <v>62</v>
      </c>
      <c r="B127" s="19">
        <v>0</v>
      </c>
      <c r="C127" s="19">
        <v>18000</v>
      </c>
      <c r="D127" s="19">
        <v>0</v>
      </c>
    </row>
    <row r="128" spans="1:4">
      <c r="A128" s="6">
        <v>63</v>
      </c>
      <c r="B128" s="19">
        <v>0</v>
      </c>
      <c r="C128" s="19">
        <v>18000</v>
      </c>
      <c r="D128" s="19">
        <v>0</v>
      </c>
    </row>
    <row r="129" spans="1:4">
      <c r="A129" s="6">
        <v>64</v>
      </c>
      <c r="B129" s="19">
        <v>0</v>
      </c>
      <c r="C129" s="19">
        <v>18000</v>
      </c>
      <c r="D129" s="19">
        <v>0</v>
      </c>
    </row>
    <row r="130" spans="1:4">
      <c r="A130" s="6">
        <v>65</v>
      </c>
      <c r="B130" s="19">
        <v>0</v>
      </c>
      <c r="C130" s="19">
        <v>18000</v>
      </c>
      <c r="D130" s="19">
        <v>0</v>
      </c>
    </row>
    <row r="131" spans="1:4">
      <c r="A131" s="6">
        <v>66</v>
      </c>
      <c r="B131" s="19">
        <v>0</v>
      </c>
      <c r="C131" s="19">
        <v>120000</v>
      </c>
      <c r="D131" s="19">
        <v>0</v>
      </c>
    </row>
    <row r="132" spans="1:4">
      <c r="A132" s="6">
        <v>67</v>
      </c>
      <c r="B132" s="19">
        <v>0</v>
      </c>
      <c r="C132" s="19">
        <v>18000</v>
      </c>
      <c r="D132" s="19">
        <v>0</v>
      </c>
    </row>
    <row r="133" spans="1:4">
      <c r="A133" s="6">
        <v>68</v>
      </c>
      <c r="B133" s="19">
        <v>0</v>
      </c>
      <c r="C133" s="19">
        <v>100000</v>
      </c>
      <c r="D133" s="19">
        <v>0</v>
      </c>
    </row>
    <row r="134" spans="1:4">
      <c r="A134" s="6">
        <v>69</v>
      </c>
      <c r="B134" s="19">
        <v>0</v>
      </c>
      <c r="C134" s="19">
        <v>125000</v>
      </c>
      <c r="D134" s="19">
        <v>0</v>
      </c>
    </row>
    <row r="135" spans="1:4">
      <c r="A135" s="6">
        <v>70</v>
      </c>
      <c r="B135" s="19">
        <v>0</v>
      </c>
      <c r="C135" s="19">
        <v>125000</v>
      </c>
      <c r="D135" s="19">
        <v>0</v>
      </c>
    </row>
    <row r="136" spans="1:4">
      <c r="A136" s="6">
        <v>71</v>
      </c>
      <c r="B136" s="19">
        <v>129500</v>
      </c>
      <c r="C136" s="19">
        <v>125000</v>
      </c>
      <c r="D136" s="19">
        <v>0</v>
      </c>
    </row>
    <row r="137" spans="1:4">
      <c r="A137" s="6">
        <v>72</v>
      </c>
      <c r="B137" s="19">
        <v>0</v>
      </c>
      <c r="C137" s="19">
        <v>119000</v>
      </c>
      <c r="D137" s="19">
        <v>0</v>
      </c>
    </row>
    <row r="138" spans="1:4">
      <c r="A138" s="6">
        <v>73</v>
      </c>
      <c r="B138" s="19">
        <v>0</v>
      </c>
      <c r="C138" s="19">
        <v>125000</v>
      </c>
      <c r="D138" s="19">
        <v>0</v>
      </c>
    </row>
    <row r="139" spans="1:4">
      <c r="A139" s="6">
        <v>74</v>
      </c>
      <c r="B139" s="19">
        <v>0</v>
      </c>
      <c r="C139" s="19">
        <v>125000</v>
      </c>
      <c r="D139" s="19">
        <v>0</v>
      </c>
    </row>
    <row r="140" spans="1:4">
      <c r="A140" s="6">
        <v>75</v>
      </c>
      <c r="B140" s="19">
        <v>0</v>
      </c>
      <c r="C140" s="19">
        <v>125000</v>
      </c>
      <c r="D140" s="19">
        <v>0</v>
      </c>
    </row>
    <row r="141" spans="1:4">
      <c r="A141" s="6">
        <v>76</v>
      </c>
      <c r="B141" s="19">
        <v>0</v>
      </c>
      <c r="C141" s="19">
        <v>125000</v>
      </c>
      <c r="D141" s="19">
        <v>0</v>
      </c>
    </row>
    <row r="142" spans="1:4">
      <c r="A142" s="6">
        <v>77</v>
      </c>
      <c r="B142" s="19">
        <v>0</v>
      </c>
      <c r="C142" s="19">
        <v>125000</v>
      </c>
      <c r="D142" s="19">
        <v>0</v>
      </c>
    </row>
    <row r="143" spans="1:4">
      <c r="A143" s="6">
        <v>78</v>
      </c>
      <c r="B143" s="19">
        <v>65760</v>
      </c>
      <c r="C143" s="19">
        <v>12000</v>
      </c>
      <c r="D143" s="19">
        <v>0</v>
      </c>
    </row>
    <row r="144" spans="1:4">
      <c r="A144" s="6">
        <v>79</v>
      </c>
      <c r="B144" s="19">
        <v>0</v>
      </c>
      <c r="C144" s="19">
        <v>12000</v>
      </c>
      <c r="D144" s="19">
        <v>0</v>
      </c>
    </row>
    <row r="145" spans="1:4">
      <c r="A145" s="6">
        <v>80</v>
      </c>
      <c r="B145" s="19">
        <v>0</v>
      </c>
      <c r="C145" s="19">
        <v>30000</v>
      </c>
      <c r="D145" s="19">
        <v>0</v>
      </c>
    </row>
    <row r="146" spans="1:4">
      <c r="A146" s="6">
        <v>81</v>
      </c>
      <c r="B146" s="19">
        <v>0</v>
      </c>
      <c r="C146" s="19">
        <v>24000</v>
      </c>
      <c r="D146" s="19">
        <v>0</v>
      </c>
    </row>
    <row r="147" spans="1:4">
      <c r="A147" s="6">
        <v>82</v>
      </c>
      <c r="B147" s="19">
        <v>0</v>
      </c>
      <c r="C147" s="19">
        <v>24000</v>
      </c>
      <c r="D147" s="19">
        <v>0</v>
      </c>
    </row>
    <row r="148" spans="1:4">
      <c r="A148" s="6">
        <v>83</v>
      </c>
      <c r="B148" s="19">
        <v>0</v>
      </c>
      <c r="C148" s="19">
        <v>12674.57</v>
      </c>
      <c r="D148" s="19">
        <v>0</v>
      </c>
    </row>
    <row r="149" spans="1:4">
      <c r="A149" s="6">
        <v>84</v>
      </c>
      <c r="B149" s="19">
        <v>0</v>
      </c>
      <c r="C149" s="19">
        <v>99302.3</v>
      </c>
      <c r="D149" s="19">
        <v>0</v>
      </c>
    </row>
    <row r="150" spans="1:4">
      <c r="A150" s="6">
        <v>85</v>
      </c>
      <c r="B150" s="19">
        <v>0</v>
      </c>
      <c r="C150" s="19">
        <v>14395</v>
      </c>
      <c r="D150" s="19">
        <v>0</v>
      </c>
    </row>
    <row r="151" spans="1:4">
      <c r="A151" s="6">
        <v>86</v>
      </c>
      <c r="B151" s="19">
        <v>0</v>
      </c>
      <c r="C151" s="19">
        <v>63338</v>
      </c>
      <c r="D151" s="19">
        <v>0</v>
      </c>
    </row>
    <row r="152" spans="1:4">
      <c r="A152" s="6">
        <v>87</v>
      </c>
      <c r="B152" s="19">
        <v>0</v>
      </c>
      <c r="C152" s="19">
        <v>40000</v>
      </c>
      <c r="D152" s="19">
        <v>0</v>
      </c>
    </row>
    <row r="153" spans="1:4">
      <c r="A153" s="6">
        <v>88</v>
      </c>
      <c r="B153" s="19">
        <v>0</v>
      </c>
      <c r="C153" s="19">
        <v>11000</v>
      </c>
      <c r="D153" s="19">
        <v>0</v>
      </c>
    </row>
    <row r="154" spans="1:4">
      <c r="A154" s="6">
        <v>89</v>
      </c>
      <c r="B154" s="19">
        <v>20357.75</v>
      </c>
      <c r="C154" s="19">
        <v>10000</v>
      </c>
      <c r="D154" s="19">
        <v>0</v>
      </c>
    </row>
    <row r="155" spans="1:4">
      <c r="A155" s="6">
        <v>90</v>
      </c>
      <c r="B155" s="19">
        <v>10000</v>
      </c>
      <c r="C155" s="19">
        <v>20000</v>
      </c>
      <c r="D155" s="19">
        <v>0</v>
      </c>
    </row>
    <row r="156" spans="1:4">
      <c r="A156" s="6">
        <v>91</v>
      </c>
      <c r="B156" s="19">
        <v>2980</v>
      </c>
      <c r="C156" s="19">
        <v>10000</v>
      </c>
      <c r="D156" s="19">
        <v>0</v>
      </c>
    </row>
    <row r="157" spans="1:4">
      <c r="A157" s="6">
        <v>92</v>
      </c>
      <c r="B157" s="19">
        <v>0</v>
      </c>
      <c r="C157" s="19">
        <v>20000</v>
      </c>
      <c r="D157" s="19">
        <v>0</v>
      </c>
    </row>
    <row r="158" spans="1:4">
      <c r="A158" s="6">
        <v>93</v>
      </c>
      <c r="B158" s="19">
        <v>0</v>
      </c>
      <c r="C158" s="19">
        <v>3000</v>
      </c>
      <c r="D158" s="19">
        <v>0</v>
      </c>
    </row>
    <row r="159" spans="1:4">
      <c r="A159" s="6">
        <v>94</v>
      </c>
      <c r="B159" s="19">
        <v>0</v>
      </c>
      <c r="C159" s="19">
        <v>40000</v>
      </c>
      <c r="D159" s="19">
        <v>0</v>
      </c>
    </row>
    <row r="160" spans="1:4">
      <c r="A160" s="6">
        <v>95</v>
      </c>
      <c r="B160" s="19">
        <v>0</v>
      </c>
      <c r="C160" s="19">
        <v>30000</v>
      </c>
      <c r="D160" s="19">
        <v>0</v>
      </c>
    </row>
    <row r="161" spans="1:4">
      <c r="A161" s="6">
        <v>96</v>
      </c>
      <c r="B161" s="19">
        <v>4899.04</v>
      </c>
      <c r="C161" s="19">
        <v>10000</v>
      </c>
      <c r="D161" s="19">
        <v>0</v>
      </c>
    </row>
    <row r="162" spans="1:4">
      <c r="A162" s="6">
        <v>97</v>
      </c>
      <c r="B162" s="19">
        <v>0</v>
      </c>
      <c r="C162" s="19">
        <v>30000</v>
      </c>
      <c r="D162" s="19">
        <v>0</v>
      </c>
    </row>
    <row r="163" spans="1:4">
      <c r="A163" s="6">
        <v>98</v>
      </c>
      <c r="B163" s="19">
        <v>0</v>
      </c>
      <c r="C163" s="19">
        <v>30000</v>
      </c>
      <c r="D163" s="19">
        <v>0</v>
      </c>
    </row>
    <row r="164" spans="1:4">
      <c r="A164" s="6">
        <v>99</v>
      </c>
      <c r="B164" s="19">
        <v>0</v>
      </c>
      <c r="C164" s="19">
        <v>11500</v>
      </c>
      <c r="D164" s="19">
        <v>0</v>
      </c>
    </row>
    <row r="165" spans="1:4">
      <c r="A165" s="6">
        <v>100</v>
      </c>
      <c r="B165" s="19">
        <v>0</v>
      </c>
      <c r="C165" s="19">
        <v>20000</v>
      </c>
      <c r="D165" s="19">
        <v>0</v>
      </c>
    </row>
    <row r="166" spans="1:4">
      <c r="A166" s="6">
        <v>101</v>
      </c>
      <c r="B166" s="19">
        <v>43200</v>
      </c>
      <c r="C166" s="19">
        <v>40000</v>
      </c>
      <c r="D166" s="19">
        <v>0</v>
      </c>
    </row>
    <row r="167" spans="1:4">
      <c r="A167" s="6">
        <v>102</v>
      </c>
      <c r="B167" s="19">
        <v>0</v>
      </c>
      <c r="C167" s="19">
        <v>30000</v>
      </c>
      <c r="D167" s="19">
        <v>0</v>
      </c>
    </row>
    <row r="168" spans="1:4">
      <c r="A168" s="6">
        <v>103</v>
      </c>
      <c r="B168" s="19">
        <v>0</v>
      </c>
      <c r="C168" s="19">
        <v>50000</v>
      </c>
      <c r="D168" s="19">
        <v>0</v>
      </c>
    </row>
    <row r="169" spans="1:4">
      <c r="A169" s="6">
        <v>104</v>
      </c>
      <c r="B169" s="19">
        <v>0</v>
      </c>
      <c r="C169" s="19">
        <v>37500</v>
      </c>
      <c r="D169" s="19">
        <v>0</v>
      </c>
    </row>
    <row r="170" spans="1:4">
      <c r="A170" s="6">
        <v>105</v>
      </c>
      <c r="B170" s="19">
        <v>40800</v>
      </c>
      <c r="C170" s="19">
        <v>60000</v>
      </c>
      <c r="D170" s="19">
        <v>0</v>
      </c>
    </row>
    <row r="171" spans="1:4">
      <c r="A171" s="6">
        <v>106</v>
      </c>
      <c r="B171" s="19">
        <v>0</v>
      </c>
      <c r="C171" s="19">
        <v>36300</v>
      </c>
      <c r="D171" s="19">
        <v>0</v>
      </c>
    </row>
    <row r="172" spans="1:4">
      <c r="A172" s="6">
        <v>107</v>
      </c>
      <c r="B172" s="19">
        <v>3791.4</v>
      </c>
      <c r="C172" s="19">
        <v>5000</v>
      </c>
      <c r="D172" s="19">
        <v>0</v>
      </c>
    </row>
    <row r="173" spans="1:4">
      <c r="A173" s="6">
        <v>108</v>
      </c>
      <c r="B173" s="19">
        <v>6600</v>
      </c>
      <c r="C173" s="19">
        <v>10000</v>
      </c>
      <c r="D173" s="19">
        <v>0</v>
      </c>
    </row>
    <row r="174" spans="1:4">
      <c r="A174" s="6">
        <v>109</v>
      </c>
      <c r="B174" s="19">
        <v>0</v>
      </c>
      <c r="C174" s="19">
        <v>50000</v>
      </c>
      <c r="D174" s="19">
        <v>0</v>
      </c>
    </row>
    <row r="175" spans="1:4">
      <c r="A175" s="6">
        <v>110</v>
      </c>
      <c r="B175" s="19">
        <v>1860</v>
      </c>
      <c r="C175" s="19">
        <v>24900</v>
      </c>
      <c r="D175" s="19">
        <v>0</v>
      </c>
    </row>
    <row r="176" spans="1:4">
      <c r="A176" s="6">
        <v>111</v>
      </c>
      <c r="B176" s="19">
        <v>61750.020000000004</v>
      </c>
      <c r="C176" s="19">
        <v>49500</v>
      </c>
      <c r="D176" s="19">
        <v>0</v>
      </c>
    </row>
    <row r="177" spans="1:4">
      <c r="A177" s="6">
        <v>112</v>
      </c>
      <c r="B177" s="19">
        <v>8920</v>
      </c>
      <c r="C177" s="19">
        <v>27000</v>
      </c>
      <c r="D177" s="19">
        <v>0</v>
      </c>
    </row>
    <row r="178" spans="1:4">
      <c r="A178" s="6">
        <v>113</v>
      </c>
      <c r="B178" s="19">
        <v>0</v>
      </c>
      <c r="C178" s="19">
        <v>25000</v>
      </c>
      <c r="D178" s="19">
        <v>0</v>
      </c>
    </row>
    <row r="179" spans="1:4">
      <c r="A179" s="6">
        <v>114</v>
      </c>
      <c r="B179" s="19">
        <v>0</v>
      </c>
      <c r="C179" s="19">
        <v>50000</v>
      </c>
      <c r="D179" s="19">
        <v>0</v>
      </c>
    </row>
    <row r="180" spans="1:4">
      <c r="A180" s="6">
        <v>115</v>
      </c>
      <c r="B180" s="19">
        <v>0</v>
      </c>
      <c r="C180" s="19">
        <v>17000</v>
      </c>
      <c r="D180" s="19">
        <v>0</v>
      </c>
    </row>
    <row r="181" spans="1:4">
      <c r="A181" s="6">
        <v>116</v>
      </c>
      <c r="B181" s="19">
        <v>8799.6</v>
      </c>
      <c r="C181" s="19">
        <v>9000</v>
      </c>
      <c r="D181" s="19">
        <v>0</v>
      </c>
    </row>
    <row r="182" spans="1:4">
      <c r="A182" s="6">
        <v>117</v>
      </c>
      <c r="B182" s="19">
        <v>10890</v>
      </c>
      <c r="C182" s="19">
        <v>12000</v>
      </c>
      <c r="D182" s="19">
        <v>0</v>
      </c>
    </row>
    <row r="183" spans="1:4">
      <c r="A183" s="6">
        <v>118</v>
      </c>
      <c r="B183" s="19">
        <v>17324.240000000002</v>
      </c>
      <c r="C183" s="19">
        <v>18000</v>
      </c>
      <c r="D183" s="19">
        <v>0</v>
      </c>
    </row>
    <row r="184" spans="1:4">
      <c r="A184" s="6">
        <v>119</v>
      </c>
      <c r="B184" s="19">
        <v>0</v>
      </c>
      <c r="C184" s="19">
        <v>1200</v>
      </c>
      <c r="D184" s="19">
        <v>0</v>
      </c>
    </row>
    <row r="185" spans="1:4">
      <c r="A185" s="6">
        <v>120</v>
      </c>
      <c r="B185" s="19">
        <v>476</v>
      </c>
      <c r="C185" s="19">
        <v>600</v>
      </c>
      <c r="D185" s="19">
        <v>0</v>
      </c>
    </row>
    <row r="186" spans="1:4">
      <c r="A186" s="6">
        <v>121</v>
      </c>
      <c r="B186" s="19">
        <v>14807.52</v>
      </c>
      <c r="C186" s="19">
        <v>17000</v>
      </c>
      <c r="D186" s="19">
        <v>0</v>
      </c>
    </row>
    <row r="187" spans="1:4">
      <c r="A187" s="6">
        <v>122</v>
      </c>
      <c r="B187" s="19">
        <v>900</v>
      </c>
      <c r="C187" s="19">
        <v>5000</v>
      </c>
      <c r="D187" s="19">
        <v>0</v>
      </c>
    </row>
    <row r="188" spans="1:4">
      <c r="A188" s="6">
        <v>123</v>
      </c>
      <c r="B188" s="19">
        <v>5824</v>
      </c>
      <c r="C188" s="19">
        <v>6500</v>
      </c>
      <c r="D188" s="19">
        <v>0</v>
      </c>
    </row>
    <row r="189" spans="1:4">
      <c r="A189" s="6">
        <v>124</v>
      </c>
      <c r="B189" s="19">
        <v>0</v>
      </c>
      <c r="C189" s="19">
        <v>62025.599999999999</v>
      </c>
      <c r="D189" s="19">
        <v>0</v>
      </c>
    </row>
    <row r="190" spans="1:4">
      <c r="A190" s="6">
        <v>125</v>
      </c>
      <c r="B190" s="19">
        <v>46978.09</v>
      </c>
      <c r="C190" s="19">
        <v>60000</v>
      </c>
      <c r="D190" s="19">
        <v>0</v>
      </c>
    </row>
    <row r="191" spans="1:4">
      <c r="A191" s="6">
        <v>126</v>
      </c>
      <c r="B191" s="19">
        <v>0</v>
      </c>
      <c r="C191" s="19">
        <v>20000</v>
      </c>
      <c r="D191" s="19">
        <v>0</v>
      </c>
    </row>
    <row r="192" spans="1:4">
      <c r="A192" s="6">
        <v>127</v>
      </c>
      <c r="B192" s="19">
        <v>0</v>
      </c>
      <c r="C192" s="19">
        <v>6000</v>
      </c>
      <c r="D192" s="19">
        <v>0</v>
      </c>
    </row>
    <row r="193" spans="1:4">
      <c r="A193" s="6">
        <v>128</v>
      </c>
      <c r="B193" s="19">
        <v>0</v>
      </c>
      <c r="C193" s="19">
        <v>1000</v>
      </c>
      <c r="D193" s="19">
        <v>0</v>
      </c>
    </row>
    <row r="194" spans="1:4">
      <c r="A194" s="6">
        <v>129</v>
      </c>
      <c r="B194" s="19">
        <v>1697.21</v>
      </c>
      <c r="C194" s="19">
        <v>10000</v>
      </c>
      <c r="D194" s="19">
        <v>0</v>
      </c>
    </row>
    <row r="195" spans="1:4">
      <c r="A195" s="6">
        <v>130</v>
      </c>
      <c r="B195" s="19">
        <v>0</v>
      </c>
      <c r="C195" s="19">
        <v>1200</v>
      </c>
      <c r="D195" s="19">
        <v>0</v>
      </c>
    </row>
    <row r="196" spans="1:4">
      <c r="A196" s="6">
        <v>131</v>
      </c>
      <c r="B196" s="19">
        <v>0</v>
      </c>
      <c r="C196" s="19">
        <v>10000</v>
      </c>
      <c r="D196" s="19">
        <v>0</v>
      </c>
    </row>
    <row r="197" spans="1:4">
      <c r="A197" s="6">
        <v>132</v>
      </c>
      <c r="B197" s="19">
        <v>0</v>
      </c>
      <c r="C197" s="19">
        <v>30000</v>
      </c>
      <c r="D197" s="19">
        <v>0</v>
      </c>
    </row>
    <row r="198" spans="1:4">
      <c r="A198" s="6">
        <v>133</v>
      </c>
      <c r="B198" s="19">
        <v>4619.34</v>
      </c>
      <c r="C198" s="19">
        <v>2814.65</v>
      </c>
      <c r="D198" s="19">
        <v>0</v>
      </c>
    </row>
    <row r="199" spans="1:4">
      <c r="A199" s="6">
        <v>134</v>
      </c>
      <c r="B199" s="19">
        <v>873</v>
      </c>
      <c r="C199" s="19">
        <v>871.2</v>
      </c>
      <c r="D199" s="19">
        <v>0</v>
      </c>
    </row>
    <row r="200" spans="1:4">
      <c r="A200" s="6">
        <v>135</v>
      </c>
      <c r="B200" s="19">
        <v>0</v>
      </c>
      <c r="C200" s="19">
        <v>493.8</v>
      </c>
      <c r="D200" s="19">
        <v>0</v>
      </c>
    </row>
    <row r="201" spans="1:4">
      <c r="A201" s="6">
        <v>136</v>
      </c>
      <c r="B201" s="19">
        <v>0</v>
      </c>
      <c r="C201" s="19">
        <v>3049.2</v>
      </c>
      <c r="D201" s="19">
        <v>0</v>
      </c>
    </row>
    <row r="202" spans="1:4">
      <c r="A202" s="6">
        <v>137</v>
      </c>
      <c r="B202" s="19">
        <v>1952</v>
      </c>
      <c r="C202" s="19">
        <v>1163.1500000000001</v>
      </c>
      <c r="D202" s="19">
        <v>0</v>
      </c>
    </row>
    <row r="203" spans="1:4">
      <c r="A203" s="6">
        <v>138</v>
      </c>
      <c r="B203" s="19">
        <v>0</v>
      </c>
      <c r="C203" s="19">
        <v>2420</v>
      </c>
      <c r="D203" s="19">
        <v>0</v>
      </c>
    </row>
    <row r="204" spans="1:4">
      <c r="A204" s="6">
        <v>139</v>
      </c>
      <c r="B204" s="19">
        <v>1954.4</v>
      </c>
      <c r="C204" s="19">
        <v>919.61</v>
      </c>
      <c r="D204" s="19">
        <v>0</v>
      </c>
    </row>
    <row r="205" spans="1:4">
      <c r="A205" s="6">
        <v>140</v>
      </c>
      <c r="B205" s="19">
        <v>2074.71</v>
      </c>
      <c r="C205" s="19">
        <v>2952.64</v>
      </c>
      <c r="D205" s="19">
        <v>0</v>
      </c>
    </row>
    <row r="206" spans="1:4">
      <c r="A206" s="6">
        <v>141</v>
      </c>
      <c r="B206" s="19">
        <v>0</v>
      </c>
      <c r="C206" s="19">
        <v>7533</v>
      </c>
      <c r="D206" s="19">
        <v>0</v>
      </c>
    </row>
    <row r="207" spans="1:4">
      <c r="A207" s="6">
        <v>142</v>
      </c>
      <c r="B207" s="19">
        <v>0</v>
      </c>
      <c r="C207" s="19">
        <v>2081.1999999999998</v>
      </c>
      <c r="D207" s="19">
        <v>0</v>
      </c>
    </row>
    <row r="208" spans="1:4">
      <c r="A208" s="6">
        <v>143</v>
      </c>
      <c r="B208" s="19">
        <v>2536.9299999999998</v>
      </c>
      <c r="C208" s="19">
        <v>3855.93</v>
      </c>
      <c r="D208" s="19">
        <v>0</v>
      </c>
    </row>
    <row r="209" spans="1:4">
      <c r="A209" s="6">
        <v>144</v>
      </c>
      <c r="B209" s="19">
        <v>3169.06</v>
      </c>
      <c r="C209" s="19">
        <v>1028.5</v>
      </c>
      <c r="D209" s="19">
        <v>0</v>
      </c>
    </row>
    <row r="210" spans="1:4">
      <c r="A210" s="6">
        <v>145</v>
      </c>
      <c r="B210" s="19">
        <v>1044</v>
      </c>
      <c r="C210" s="19">
        <v>952.88</v>
      </c>
      <c r="D210" s="19">
        <v>0</v>
      </c>
    </row>
    <row r="211" spans="1:4">
      <c r="A211" s="6">
        <v>146</v>
      </c>
      <c r="B211" s="19">
        <v>1216.5</v>
      </c>
      <c r="C211" s="19">
        <v>1157.0899999999999</v>
      </c>
      <c r="D211" s="19">
        <v>0</v>
      </c>
    </row>
    <row r="212" spans="1:4">
      <c r="A212" s="6">
        <v>147</v>
      </c>
      <c r="B212" s="19">
        <v>4500</v>
      </c>
      <c r="C212" s="19">
        <v>4950</v>
      </c>
      <c r="D212" s="19">
        <v>0</v>
      </c>
    </row>
    <row r="213" spans="1:4">
      <c r="A213" s="6">
        <v>148</v>
      </c>
      <c r="B213" s="19">
        <v>0</v>
      </c>
      <c r="C213" s="19">
        <v>1404.46</v>
      </c>
      <c r="D213" s="19">
        <v>0</v>
      </c>
    </row>
    <row r="214" spans="1:4">
      <c r="A214" s="6">
        <v>149</v>
      </c>
      <c r="B214" s="19">
        <v>0</v>
      </c>
      <c r="C214" s="19">
        <v>3097.64</v>
      </c>
      <c r="D214" s="19">
        <v>0</v>
      </c>
    </row>
    <row r="215" spans="1:4">
      <c r="A215" s="6">
        <v>150</v>
      </c>
      <c r="B215" s="19">
        <v>0</v>
      </c>
      <c r="C215" s="19">
        <v>1109.57</v>
      </c>
      <c r="D215" s="19">
        <v>0</v>
      </c>
    </row>
    <row r="216" spans="1:4">
      <c r="A216" s="6">
        <v>151</v>
      </c>
      <c r="B216" s="19">
        <v>5416.63</v>
      </c>
      <c r="C216" s="19">
        <v>6359.44</v>
      </c>
      <c r="D216" s="19">
        <v>0</v>
      </c>
    </row>
    <row r="217" spans="1:4">
      <c r="A217" s="6">
        <v>152</v>
      </c>
      <c r="B217" s="19">
        <v>0</v>
      </c>
      <c r="C217" s="19">
        <v>1263.9000000000001</v>
      </c>
      <c r="D217" s="19">
        <v>0</v>
      </c>
    </row>
    <row r="218" spans="1:4">
      <c r="A218" s="6">
        <v>153</v>
      </c>
      <c r="B218" s="19">
        <v>2400</v>
      </c>
      <c r="C218" s="19">
        <v>1151.72</v>
      </c>
      <c r="D218" s="19">
        <v>0</v>
      </c>
    </row>
    <row r="219" spans="1:4">
      <c r="A219" s="6">
        <v>154</v>
      </c>
      <c r="B219" s="19">
        <v>3821.3399999999997</v>
      </c>
      <c r="C219" s="19">
        <v>2438.4</v>
      </c>
      <c r="D219" s="19">
        <v>0</v>
      </c>
    </row>
    <row r="220" spans="1:4">
      <c r="A220" s="6">
        <v>155</v>
      </c>
      <c r="B220" s="19">
        <v>1730.4</v>
      </c>
      <c r="C220" s="19">
        <v>1586.67</v>
      </c>
      <c r="D220" s="19">
        <v>0</v>
      </c>
    </row>
    <row r="221" spans="1:4">
      <c r="A221" s="6">
        <v>156</v>
      </c>
      <c r="B221" s="19">
        <v>0</v>
      </c>
      <c r="C221" s="19">
        <v>2981</v>
      </c>
      <c r="D221" s="19">
        <v>0</v>
      </c>
    </row>
    <row r="222" spans="1:4">
      <c r="A222" s="6">
        <v>157</v>
      </c>
      <c r="B222" s="19">
        <v>0</v>
      </c>
      <c r="C222" s="19">
        <v>1838.33</v>
      </c>
      <c r="D222" s="19">
        <v>0</v>
      </c>
    </row>
    <row r="223" spans="1:4">
      <c r="A223" s="6">
        <v>158</v>
      </c>
      <c r="B223" s="19">
        <v>1989.85</v>
      </c>
      <c r="C223" s="19">
        <v>1083.57</v>
      </c>
      <c r="D223" s="19">
        <v>0</v>
      </c>
    </row>
    <row r="224" spans="1:4">
      <c r="A224" s="6">
        <v>159</v>
      </c>
      <c r="B224" s="19">
        <v>0</v>
      </c>
      <c r="C224" s="19">
        <v>931.7</v>
      </c>
      <c r="D224" s="19">
        <v>0</v>
      </c>
    </row>
    <row r="225" spans="1:4">
      <c r="A225" s="6">
        <v>160</v>
      </c>
      <c r="B225" s="19">
        <v>10532.58</v>
      </c>
      <c r="C225" s="19">
        <v>12744.4</v>
      </c>
      <c r="D225" s="19">
        <v>0</v>
      </c>
    </row>
    <row r="226" spans="1:4">
      <c r="A226" s="6">
        <v>161</v>
      </c>
      <c r="B226" s="19">
        <v>3053.76</v>
      </c>
      <c r="C226" s="19">
        <v>2655.99</v>
      </c>
      <c r="D226" s="19">
        <v>0</v>
      </c>
    </row>
    <row r="227" spans="1:4">
      <c r="A227" s="6">
        <v>162</v>
      </c>
      <c r="B227" s="19">
        <v>9211.84</v>
      </c>
      <c r="C227" s="19">
        <v>2814.65</v>
      </c>
      <c r="D227" s="19">
        <v>0</v>
      </c>
    </row>
    <row r="228" spans="1:4">
      <c r="A228" s="6">
        <v>163</v>
      </c>
      <c r="B228" s="19">
        <v>0</v>
      </c>
      <c r="C228" s="19">
        <v>343.99</v>
      </c>
      <c r="D228" s="19">
        <v>0</v>
      </c>
    </row>
    <row r="229" spans="1:4">
      <c r="A229" s="6">
        <v>164</v>
      </c>
      <c r="B229" s="19">
        <v>2576.7800000000002</v>
      </c>
      <c r="C229" s="19">
        <v>822.8</v>
      </c>
      <c r="D229" s="19">
        <v>0</v>
      </c>
    </row>
    <row r="230" spans="1:4">
      <c r="A230" s="6">
        <v>165</v>
      </c>
      <c r="B230" s="19">
        <v>10687.75</v>
      </c>
      <c r="C230" s="19">
        <v>641.29999999999995</v>
      </c>
      <c r="D230" s="19">
        <v>0</v>
      </c>
    </row>
    <row r="231" spans="1:4">
      <c r="A231" s="6">
        <v>166</v>
      </c>
      <c r="B231" s="19">
        <v>5071.4799999999996</v>
      </c>
      <c r="C231" s="19">
        <v>1258.48</v>
      </c>
      <c r="D231" s="19">
        <v>0</v>
      </c>
    </row>
    <row r="232" spans="1:4">
      <c r="A232" s="6">
        <v>167</v>
      </c>
      <c r="B232" s="19">
        <v>832.7</v>
      </c>
      <c r="C232" s="19">
        <v>889.35</v>
      </c>
      <c r="D232" s="19">
        <v>0</v>
      </c>
    </row>
    <row r="233" spans="1:4">
      <c r="A233" s="6">
        <v>168</v>
      </c>
      <c r="B233" s="19">
        <v>1594.18</v>
      </c>
      <c r="C233" s="19">
        <v>1539.16</v>
      </c>
      <c r="D233" s="19">
        <v>0</v>
      </c>
    </row>
    <row r="234" spans="1:4">
      <c r="A234" s="6">
        <v>169</v>
      </c>
      <c r="B234" s="19">
        <v>6377.41</v>
      </c>
      <c r="C234" s="19">
        <v>2914.2</v>
      </c>
      <c r="D234" s="19">
        <v>0</v>
      </c>
    </row>
    <row r="235" spans="1:4">
      <c r="A235" s="6">
        <v>170</v>
      </c>
      <c r="B235" s="19">
        <v>2410</v>
      </c>
      <c r="C235" s="19">
        <v>1458.05</v>
      </c>
      <c r="D235" s="19">
        <v>0</v>
      </c>
    </row>
    <row r="236" spans="1:4">
      <c r="A236" s="6">
        <v>171</v>
      </c>
      <c r="B236" s="19">
        <v>989.94</v>
      </c>
      <c r="C236" s="19">
        <v>822.8</v>
      </c>
      <c r="D236" s="19">
        <v>0</v>
      </c>
    </row>
    <row r="237" spans="1:4">
      <c r="A237" s="6">
        <v>172</v>
      </c>
      <c r="B237" s="19">
        <v>1098.8499999999999</v>
      </c>
      <c r="C237" s="19">
        <v>841.29</v>
      </c>
      <c r="D237" s="19">
        <v>0</v>
      </c>
    </row>
    <row r="238" spans="1:4">
      <c r="A238" s="6">
        <v>173</v>
      </c>
      <c r="B238" s="19">
        <v>4897.6000000000004</v>
      </c>
      <c r="C238" s="19">
        <v>4721.42</v>
      </c>
      <c r="D238" s="19">
        <v>0</v>
      </c>
    </row>
    <row r="239" spans="1:4">
      <c r="A239" s="6">
        <v>174</v>
      </c>
      <c r="B239" s="19">
        <v>0</v>
      </c>
      <c r="C239" s="19">
        <v>1452</v>
      </c>
      <c r="D239" s="19">
        <v>0</v>
      </c>
    </row>
    <row r="240" spans="1:4">
      <c r="A240" s="6">
        <v>175</v>
      </c>
      <c r="B240" s="19">
        <v>2041.78</v>
      </c>
      <c r="C240" s="19">
        <v>5444.18</v>
      </c>
      <c r="D240" s="19">
        <v>0</v>
      </c>
    </row>
    <row r="241" spans="1:4">
      <c r="A241" s="6">
        <v>176</v>
      </c>
      <c r="B241" s="19">
        <v>2526.59</v>
      </c>
      <c r="C241" s="19">
        <v>1628</v>
      </c>
      <c r="D241" s="19">
        <v>0</v>
      </c>
    </row>
    <row r="242" spans="1:4">
      <c r="A242" s="6">
        <v>177</v>
      </c>
      <c r="B242" s="19">
        <v>0</v>
      </c>
      <c r="C242" s="19">
        <v>3142.94</v>
      </c>
      <c r="D242" s="19">
        <v>0</v>
      </c>
    </row>
    <row r="243" spans="1:4">
      <c r="A243" s="6">
        <v>178</v>
      </c>
      <c r="B243" s="19">
        <v>3540</v>
      </c>
      <c r="C243" s="19">
        <v>3455.76</v>
      </c>
      <c r="D243" s="19">
        <v>0</v>
      </c>
    </row>
    <row r="244" spans="1:4">
      <c r="A244" s="6">
        <v>179</v>
      </c>
      <c r="B244" s="19">
        <v>0</v>
      </c>
      <c r="C244" s="19">
        <v>804.77</v>
      </c>
      <c r="D244" s="19">
        <v>0</v>
      </c>
    </row>
    <row r="245" spans="1:4">
      <c r="A245" s="6">
        <v>180</v>
      </c>
      <c r="B245" s="19">
        <v>4295.8</v>
      </c>
      <c r="C245" s="19">
        <v>4752.8999999999996</v>
      </c>
      <c r="D245" s="19">
        <v>0</v>
      </c>
    </row>
    <row r="246" spans="1:4">
      <c r="A246" s="6">
        <v>181</v>
      </c>
      <c r="B246" s="19">
        <v>0</v>
      </c>
      <c r="C246" s="19">
        <v>392.04</v>
      </c>
      <c r="D246" s="19">
        <v>0</v>
      </c>
    </row>
    <row r="247" spans="1:4">
      <c r="A247" s="6">
        <v>182</v>
      </c>
      <c r="B247" s="19">
        <v>549.9</v>
      </c>
      <c r="C247" s="19">
        <v>585.76</v>
      </c>
      <c r="D247" s="19">
        <v>0</v>
      </c>
    </row>
    <row r="248" spans="1:4">
      <c r="A248" s="6">
        <v>183</v>
      </c>
      <c r="B248" s="19">
        <v>0</v>
      </c>
      <c r="C248" s="19">
        <v>1519.76</v>
      </c>
      <c r="D248" s="19">
        <v>0</v>
      </c>
    </row>
    <row r="249" spans="1:4">
      <c r="A249" s="6">
        <v>184</v>
      </c>
      <c r="B249" s="19">
        <v>4428.29</v>
      </c>
      <c r="C249" s="19">
        <v>1485</v>
      </c>
      <c r="D249" s="19">
        <v>0</v>
      </c>
    </row>
    <row r="250" spans="1:4">
      <c r="A250" s="6">
        <v>185</v>
      </c>
      <c r="B250" s="19">
        <v>0</v>
      </c>
      <c r="C250" s="19">
        <v>4498.1499999999996</v>
      </c>
      <c r="D250" s="19">
        <v>0</v>
      </c>
    </row>
    <row r="251" spans="1:4">
      <c r="A251" s="6">
        <v>186</v>
      </c>
      <c r="B251" s="19">
        <v>2679.34</v>
      </c>
      <c r="C251" s="19">
        <v>1538.9</v>
      </c>
      <c r="D251" s="19">
        <v>0</v>
      </c>
    </row>
    <row r="252" spans="1:4">
      <c r="A252" s="6">
        <v>187</v>
      </c>
      <c r="B252" s="19">
        <v>0</v>
      </c>
      <c r="C252" s="19">
        <v>1403.6</v>
      </c>
      <c r="D252" s="19">
        <v>0</v>
      </c>
    </row>
    <row r="253" spans="1:4">
      <c r="A253" s="6">
        <v>188</v>
      </c>
      <c r="B253" s="19">
        <v>955.77</v>
      </c>
      <c r="C253" s="19">
        <v>4232.58</v>
      </c>
      <c r="D253" s="19">
        <v>0</v>
      </c>
    </row>
    <row r="254" spans="1:4">
      <c r="A254" s="6">
        <v>189</v>
      </c>
      <c r="B254" s="19">
        <v>2501.4</v>
      </c>
      <c r="C254" s="19">
        <v>1513.35</v>
      </c>
      <c r="D254" s="19">
        <v>0</v>
      </c>
    </row>
    <row r="255" spans="1:4">
      <c r="A255" s="6">
        <v>190</v>
      </c>
      <c r="B255" s="19">
        <v>455.48</v>
      </c>
      <c r="C255" s="19">
        <v>700.59</v>
      </c>
      <c r="D255" s="19">
        <v>0</v>
      </c>
    </row>
    <row r="256" spans="1:4">
      <c r="A256" s="6">
        <v>191</v>
      </c>
      <c r="B256" s="19">
        <v>0</v>
      </c>
      <c r="C256" s="19">
        <v>767.75</v>
      </c>
      <c r="D256" s="19">
        <v>0</v>
      </c>
    </row>
    <row r="257" spans="1:4">
      <c r="A257" s="6">
        <v>192</v>
      </c>
      <c r="B257" s="19">
        <v>1927.48</v>
      </c>
      <c r="C257" s="19">
        <v>2075.8200000000002</v>
      </c>
      <c r="D257" s="19">
        <v>0</v>
      </c>
    </row>
    <row r="258" spans="1:4">
      <c r="A258" s="6">
        <v>193</v>
      </c>
      <c r="B258" s="19">
        <v>900.03</v>
      </c>
      <c r="C258" s="19">
        <v>2427.7399999999998</v>
      </c>
      <c r="D258" s="19">
        <v>0</v>
      </c>
    </row>
    <row r="259" spans="1:4">
      <c r="A259" s="6">
        <v>194</v>
      </c>
      <c r="B259" s="19">
        <v>0</v>
      </c>
      <c r="C259" s="19">
        <v>695.2</v>
      </c>
      <c r="D259" s="19">
        <v>0</v>
      </c>
    </row>
    <row r="260" spans="1:4">
      <c r="A260" s="6">
        <v>195</v>
      </c>
      <c r="B260" s="19">
        <v>1124.04</v>
      </c>
      <c r="C260" s="19">
        <v>1135.44</v>
      </c>
      <c r="D260" s="19">
        <v>0</v>
      </c>
    </row>
    <row r="261" spans="1:4">
      <c r="A261" s="6">
        <v>196</v>
      </c>
      <c r="B261" s="19">
        <v>3312</v>
      </c>
      <c r="C261" s="19">
        <v>1887.6</v>
      </c>
      <c r="D261" s="19">
        <v>0</v>
      </c>
    </row>
    <row r="262" spans="1:4">
      <c r="A262" s="6">
        <v>197</v>
      </c>
      <c r="B262" s="19">
        <v>4880</v>
      </c>
      <c r="C262" s="19">
        <v>4645.3999999999996</v>
      </c>
      <c r="D262" s="19">
        <v>0</v>
      </c>
    </row>
    <row r="263" spans="1:4">
      <c r="A263" s="6">
        <v>198</v>
      </c>
      <c r="B263" s="19">
        <v>1948.87</v>
      </c>
      <c r="C263" s="19">
        <v>2023.02</v>
      </c>
      <c r="D263" s="19">
        <v>0</v>
      </c>
    </row>
    <row r="264" spans="1:4">
      <c r="A264" s="6">
        <v>199</v>
      </c>
      <c r="B264" s="19">
        <v>0</v>
      </c>
      <c r="C264" s="19">
        <v>1100</v>
      </c>
      <c r="D264" s="19">
        <v>0</v>
      </c>
    </row>
    <row r="265" spans="1:4">
      <c r="A265" s="6">
        <v>200</v>
      </c>
      <c r="B265" s="19">
        <v>1566.22</v>
      </c>
      <c r="C265" s="19">
        <v>506</v>
      </c>
      <c r="D265" s="19">
        <v>0</v>
      </c>
    </row>
    <row r="266" spans="1:4">
      <c r="A266" s="6">
        <v>201</v>
      </c>
      <c r="B266" s="19">
        <v>0</v>
      </c>
      <c r="C266" s="19">
        <v>2070.31</v>
      </c>
      <c r="D266" s="19">
        <v>0</v>
      </c>
    </row>
    <row r="267" spans="1:4">
      <c r="A267" s="6">
        <v>202</v>
      </c>
      <c r="B267" s="19">
        <v>5373.7</v>
      </c>
      <c r="C267" s="19">
        <v>4523.24</v>
      </c>
      <c r="D267" s="19">
        <v>0</v>
      </c>
    </row>
    <row r="268" spans="1:4">
      <c r="A268" s="6">
        <v>203</v>
      </c>
      <c r="B268" s="19">
        <v>0</v>
      </c>
      <c r="C268" s="19">
        <v>3630</v>
      </c>
      <c r="D268" s="19">
        <v>0</v>
      </c>
    </row>
    <row r="269" spans="1:4">
      <c r="A269" s="6">
        <v>204</v>
      </c>
      <c r="B269" s="19">
        <v>2193.71</v>
      </c>
      <c r="C269" s="19">
        <v>1243.73</v>
      </c>
      <c r="D269" s="19">
        <v>0</v>
      </c>
    </row>
    <row r="270" spans="1:4">
      <c r="A270" s="6">
        <v>205</v>
      </c>
      <c r="B270" s="19">
        <v>2100</v>
      </c>
      <c r="C270" s="19">
        <v>1379.4</v>
      </c>
      <c r="D270" s="19">
        <v>0</v>
      </c>
    </row>
    <row r="271" spans="1:4">
      <c r="A271" s="6">
        <v>206</v>
      </c>
      <c r="B271" s="19">
        <v>4645.1400000000003</v>
      </c>
      <c r="C271" s="19">
        <v>839.62</v>
      </c>
      <c r="D271" s="19">
        <v>0</v>
      </c>
    </row>
    <row r="272" spans="1:4">
      <c r="A272" s="6">
        <v>207</v>
      </c>
      <c r="B272" s="19">
        <v>2354.6</v>
      </c>
      <c r="C272" s="19">
        <v>2541</v>
      </c>
      <c r="D272" s="19">
        <v>0</v>
      </c>
    </row>
    <row r="273" spans="1:4">
      <c r="A273" s="6">
        <v>208</v>
      </c>
      <c r="B273" s="19">
        <v>2437.52</v>
      </c>
      <c r="C273" s="19">
        <v>1198.3599999999999</v>
      </c>
      <c r="D273" s="19">
        <v>0</v>
      </c>
    </row>
    <row r="274" spans="1:4">
      <c r="A274" s="6">
        <v>209</v>
      </c>
      <c r="B274" s="19">
        <v>3606.8</v>
      </c>
      <c r="C274" s="19">
        <v>873.37</v>
      </c>
      <c r="D274" s="19">
        <v>0</v>
      </c>
    </row>
    <row r="275" spans="1:4">
      <c r="A275" s="6">
        <v>210</v>
      </c>
      <c r="B275" s="19">
        <v>0</v>
      </c>
      <c r="C275" s="19">
        <v>889.35</v>
      </c>
      <c r="D275" s="19">
        <v>0</v>
      </c>
    </row>
    <row r="276" spans="1:4">
      <c r="A276" s="6">
        <v>211</v>
      </c>
      <c r="B276" s="19">
        <v>5265</v>
      </c>
      <c r="C276" s="19">
        <v>1040.55</v>
      </c>
      <c r="D276" s="19">
        <v>0</v>
      </c>
    </row>
    <row r="277" spans="1:4">
      <c r="A277" s="6">
        <v>212</v>
      </c>
      <c r="B277" s="19">
        <v>2728.47</v>
      </c>
      <c r="C277" s="19">
        <v>1996.5</v>
      </c>
      <c r="D277" s="19">
        <v>0</v>
      </c>
    </row>
    <row r="278" spans="1:4">
      <c r="A278" s="6">
        <v>213</v>
      </c>
      <c r="B278" s="19">
        <v>1298</v>
      </c>
      <c r="C278" s="19">
        <v>1370.93</v>
      </c>
      <c r="D278" s="19">
        <v>0</v>
      </c>
    </row>
    <row r="279" spans="1:4">
      <c r="A279" s="6">
        <v>214</v>
      </c>
      <c r="B279" s="19">
        <v>2960.62</v>
      </c>
      <c r="C279" s="19">
        <v>1484.91</v>
      </c>
      <c r="D279" s="19">
        <v>0</v>
      </c>
    </row>
    <row r="280" spans="1:4">
      <c r="A280" s="6">
        <v>215</v>
      </c>
      <c r="B280" s="19">
        <v>1455</v>
      </c>
      <c r="C280" s="19">
        <v>1347.72</v>
      </c>
      <c r="D280" s="19">
        <v>0</v>
      </c>
    </row>
    <row r="281" spans="1:4">
      <c r="A281" s="6">
        <v>216</v>
      </c>
      <c r="B281" s="19">
        <v>6986.6</v>
      </c>
      <c r="C281" s="19">
        <v>3842.63</v>
      </c>
      <c r="D281" s="19">
        <v>0</v>
      </c>
    </row>
    <row r="282" spans="1:4">
      <c r="A282" s="6">
        <v>217</v>
      </c>
      <c r="B282" s="19">
        <v>0</v>
      </c>
      <c r="C282" s="19">
        <v>859.58</v>
      </c>
      <c r="D282" s="19">
        <v>0</v>
      </c>
    </row>
    <row r="283" spans="1:4">
      <c r="A283" s="6">
        <v>218</v>
      </c>
      <c r="B283" s="19">
        <v>0</v>
      </c>
      <c r="C283" s="19">
        <v>2653.81</v>
      </c>
      <c r="D283" s="19">
        <v>0</v>
      </c>
    </row>
    <row r="284" spans="1:4">
      <c r="A284" s="6">
        <v>219</v>
      </c>
      <c r="B284" s="19">
        <v>0</v>
      </c>
      <c r="C284" s="19">
        <v>800.8</v>
      </c>
      <c r="D284" s="19">
        <v>0</v>
      </c>
    </row>
    <row r="285" spans="1:4">
      <c r="A285" s="6">
        <v>220</v>
      </c>
      <c r="B285" s="19">
        <v>0</v>
      </c>
      <c r="C285" s="19">
        <v>4488</v>
      </c>
      <c r="D285" s="19">
        <v>0</v>
      </c>
    </row>
    <row r="286" spans="1:4">
      <c r="A286" s="6">
        <v>221</v>
      </c>
      <c r="B286" s="19">
        <v>31094.5</v>
      </c>
      <c r="C286" s="19">
        <v>4094.64</v>
      </c>
      <c r="D286" s="19">
        <v>0</v>
      </c>
    </row>
    <row r="287" spans="1:4">
      <c r="A287" s="6">
        <v>222</v>
      </c>
      <c r="B287" s="19">
        <v>3300</v>
      </c>
      <c r="C287" s="19">
        <v>7502</v>
      </c>
      <c r="D287" s="19">
        <v>0</v>
      </c>
    </row>
    <row r="288" spans="1:4">
      <c r="A288" s="6">
        <v>223</v>
      </c>
      <c r="B288" s="19">
        <v>6281.24</v>
      </c>
      <c r="C288" s="19">
        <v>2719.2</v>
      </c>
      <c r="D288" s="19">
        <v>0</v>
      </c>
    </row>
    <row r="289" spans="1:4">
      <c r="A289" s="6">
        <v>224</v>
      </c>
      <c r="B289" s="19">
        <v>39756.080000000002</v>
      </c>
      <c r="C289" s="19">
        <v>38108.400000000001</v>
      </c>
      <c r="D289" s="19">
        <v>0</v>
      </c>
    </row>
    <row r="290" spans="1:4">
      <c r="A290" s="6">
        <v>225</v>
      </c>
      <c r="B290" s="19">
        <v>0</v>
      </c>
      <c r="C290" s="19">
        <v>7303.55</v>
      </c>
      <c r="D290" s="19">
        <v>0</v>
      </c>
    </row>
    <row r="291" spans="1:4">
      <c r="A291" s="6">
        <v>226</v>
      </c>
      <c r="B291" s="19">
        <v>13447</v>
      </c>
      <c r="C291" s="19">
        <v>13608.32</v>
      </c>
      <c r="D291" s="19">
        <v>0</v>
      </c>
    </row>
    <row r="292" spans="1:4">
      <c r="A292" s="6">
        <v>227</v>
      </c>
      <c r="B292" s="19">
        <v>17866.359999999997</v>
      </c>
      <c r="C292" s="19">
        <v>25441.9</v>
      </c>
      <c r="D292" s="19">
        <v>0</v>
      </c>
    </row>
    <row r="293" spans="1:4">
      <c r="A293" s="6">
        <v>228</v>
      </c>
      <c r="B293" s="19">
        <v>18537.63</v>
      </c>
      <c r="C293" s="19">
        <v>18940.91</v>
      </c>
      <c r="D293" s="19">
        <v>0</v>
      </c>
    </row>
    <row r="294" spans="1:4">
      <c r="A294" s="6">
        <v>229</v>
      </c>
      <c r="B294" s="19">
        <v>13203.46</v>
      </c>
      <c r="C294" s="19">
        <v>14443.56</v>
      </c>
      <c r="D294" s="19">
        <v>0</v>
      </c>
    </row>
    <row r="295" spans="1:4">
      <c r="A295" s="6">
        <v>230</v>
      </c>
      <c r="B295" s="19">
        <v>4340</v>
      </c>
      <c r="C295" s="19">
        <v>17015.13</v>
      </c>
      <c r="D295" s="19">
        <v>0</v>
      </c>
    </row>
    <row r="296" spans="1:4">
      <c r="A296" s="6">
        <v>231</v>
      </c>
      <c r="B296" s="19">
        <v>20702</v>
      </c>
      <c r="C296" s="19">
        <v>31145.919999999998</v>
      </c>
      <c r="D296" s="19">
        <v>0</v>
      </c>
    </row>
    <row r="297" spans="1:4">
      <c r="A297" s="6">
        <v>232</v>
      </c>
      <c r="B297" s="19">
        <v>21766.9</v>
      </c>
      <c r="C297" s="19">
        <v>36336.6</v>
      </c>
      <c r="D297" s="19">
        <v>0</v>
      </c>
    </row>
    <row r="298" spans="1:4">
      <c r="A298" s="6">
        <v>233</v>
      </c>
      <c r="B298" s="19">
        <v>34450.299999999996</v>
      </c>
      <c r="C298" s="19">
        <v>41623.599999999999</v>
      </c>
      <c r="D298" s="19">
        <v>0</v>
      </c>
    </row>
    <row r="299" spans="1:4">
      <c r="A299" s="6">
        <v>234</v>
      </c>
      <c r="B299" s="19">
        <v>13102.8</v>
      </c>
      <c r="C299" s="19">
        <v>24841.08</v>
      </c>
      <c r="D299" s="19">
        <v>0</v>
      </c>
    </row>
    <row r="300" spans="1:4">
      <c r="A300" s="6">
        <v>235</v>
      </c>
      <c r="B300" s="19">
        <v>995.75</v>
      </c>
      <c r="C300" s="19">
        <v>13695</v>
      </c>
      <c r="D300" s="19">
        <v>0</v>
      </c>
    </row>
    <row r="301" spans="1:4">
      <c r="A301" s="6">
        <v>236</v>
      </c>
      <c r="B301" s="19">
        <v>9472</v>
      </c>
      <c r="C301" s="19">
        <v>33444.400000000001</v>
      </c>
      <c r="D301" s="19">
        <v>0</v>
      </c>
    </row>
    <row r="302" spans="1:4">
      <c r="A302" s="6">
        <v>237</v>
      </c>
      <c r="B302" s="19">
        <v>8348.5</v>
      </c>
      <c r="C302" s="19">
        <v>12316.7</v>
      </c>
      <c r="D302" s="19">
        <v>0</v>
      </c>
    </row>
    <row r="303" spans="1:4">
      <c r="A303" s="6">
        <v>238</v>
      </c>
      <c r="B303" s="19">
        <v>40310.200000000004</v>
      </c>
      <c r="C303" s="19">
        <v>59813.27</v>
      </c>
      <c r="D303" s="19">
        <v>0</v>
      </c>
    </row>
    <row r="304" spans="1:4">
      <c r="A304" s="6">
        <v>239</v>
      </c>
      <c r="B304" s="19">
        <v>37019.5</v>
      </c>
      <c r="C304" s="19">
        <v>14766.07</v>
      </c>
      <c r="D304" s="19">
        <v>0</v>
      </c>
    </row>
    <row r="305" spans="1:4">
      <c r="A305" s="6">
        <v>240</v>
      </c>
      <c r="B305" s="19">
        <v>22432.399999999998</v>
      </c>
      <c r="C305" s="19">
        <v>13257.62</v>
      </c>
      <c r="D305" s="19">
        <v>0</v>
      </c>
    </row>
    <row r="306" spans="1:4">
      <c r="A306" s="6">
        <v>241</v>
      </c>
      <c r="B306" s="19">
        <v>6746.5</v>
      </c>
      <c r="C306" s="19">
        <v>8463.07</v>
      </c>
      <c r="D306" s="19">
        <v>0</v>
      </c>
    </row>
    <row r="307" spans="1:4">
      <c r="A307" s="6">
        <v>242</v>
      </c>
      <c r="B307" s="19">
        <v>37830.300000000003</v>
      </c>
      <c r="C307" s="19">
        <v>27366.240000000002</v>
      </c>
      <c r="D307" s="19">
        <v>0</v>
      </c>
    </row>
    <row r="308" spans="1:4">
      <c r="A308" s="6">
        <v>243</v>
      </c>
      <c r="B308" s="19">
        <v>12027</v>
      </c>
      <c r="C308" s="19">
        <v>4373.6000000000004</v>
      </c>
      <c r="D308" s="19">
        <v>0</v>
      </c>
    </row>
    <row r="309" spans="1:4">
      <c r="A309" s="6">
        <v>244</v>
      </c>
      <c r="B309" s="19">
        <v>22530</v>
      </c>
      <c r="C309" s="19">
        <v>22211.200000000001</v>
      </c>
      <c r="D309" s="19">
        <v>0</v>
      </c>
    </row>
    <row r="310" spans="1:4">
      <c r="A310" s="6">
        <v>245</v>
      </c>
      <c r="B310" s="19">
        <v>0</v>
      </c>
      <c r="C310" s="19">
        <v>2284.6999999999998</v>
      </c>
      <c r="D310" s="19">
        <v>0</v>
      </c>
    </row>
    <row r="311" spans="1:4">
      <c r="A311" s="6">
        <v>246</v>
      </c>
      <c r="B311" s="19">
        <v>0</v>
      </c>
      <c r="C311" s="19">
        <v>7660.4</v>
      </c>
      <c r="D311" s="19">
        <v>0</v>
      </c>
    </row>
    <row r="312" spans="1:4">
      <c r="A312" s="6">
        <v>247</v>
      </c>
      <c r="B312" s="19">
        <v>4290.8</v>
      </c>
      <c r="C312" s="19">
        <v>9840.6</v>
      </c>
      <c r="D312" s="19">
        <v>0</v>
      </c>
    </row>
    <row r="313" spans="1:4">
      <c r="A313" s="6">
        <v>248</v>
      </c>
      <c r="B313" s="19">
        <v>14290.640000000001</v>
      </c>
      <c r="C313" s="19">
        <v>7121.3</v>
      </c>
      <c r="D313" s="19">
        <v>0</v>
      </c>
    </row>
    <row r="314" spans="1:4">
      <c r="A314" s="6">
        <v>249</v>
      </c>
      <c r="B314" s="19">
        <v>12544</v>
      </c>
      <c r="C314" s="19">
        <v>1258.4000000000001</v>
      </c>
      <c r="D314" s="19">
        <v>0</v>
      </c>
    </row>
    <row r="315" spans="1:4">
      <c r="A315" s="6">
        <v>250</v>
      </c>
      <c r="B315" s="19">
        <v>49035</v>
      </c>
      <c r="C315" s="19">
        <v>50819.78</v>
      </c>
      <c r="D315" s="19">
        <v>0</v>
      </c>
    </row>
    <row r="316" spans="1:4">
      <c r="A316" s="6">
        <v>251</v>
      </c>
      <c r="B316" s="19">
        <v>16881</v>
      </c>
      <c r="C316" s="19">
        <v>20320.740000000002</v>
      </c>
      <c r="D316" s="19">
        <v>0</v>
      </c>
    </row>
    <row r="317" spans="1:4">
      <c r="A317" s="6">
        <v>252</v>
      </c>
      <c r="B317" s="19">
        <v>17439</v>
      </c>
      <c r="C317" s="19">
        <v>15717.9</v>
      </c>
      <c r="D317" s="19">
        <v>0</v>
      </c>
    </row>
    <row r="318" spans="1:4">
      <c r="A318" s="6">
        <v>253</v>
      </c>
      <c r="B318" s="19">
        <v>5340</v>
      </c>
      <c r="C318" s="19">
        <v>25271.4</v>
      </c>
      <c r="D318" s="19">
        <v>0</v>
      </c>
    </row>
    <row r="319" spans="1:4">
      <c r="A319" s="6">
        <v>254</v>
      </c>
      <c r="B319" s="19">
        <v>5049</v>
      </c>
      <c r="C319" s="19">
        <v>10676.3</v>
      </c>
      <c r="D319" s="19">
        <v>0</v>
      </c>
    </row>
    <row r="320" spans="1:4">
      <c r="A320" s="6">
        <v>255</v>
      </c>
      <c r="B320" s="19">
        <v>2648.6400000000003</v>
      </c>
      <c r="C320" s="19">
        <v>9817.5</v>
      </c>
      <c r="D320" s="19">
        <v>0</v>
      </c>
    </row>
    <row r="321" spans="1:4">
      <c r="A321" s="6">
        <v>256</v>
      </c>
      <c r="B321" s="19">
        <v>41821.35</v>
      </c>
      <c r="C321" s="19">
        <v>32182.6</v>
      </c>
      <c r="D321" s="19">
        <v>0</v>
      </c>
    </row>
    <row r="322" spans="1:4">
      <c r="A322" s="6">
        <v>257</v>
      </c>
      <c r="B322" s="19">
        <v>5049.6000000000004</v>
      </c>
      <c r="C322" s="19">
        <v>2587.1999999999998</v>
      </c>
      <c r="D322" s="19">
        <v>0</v>
      </c>
    </row>
    <row r="323" spans="1:4">
      <c r="A323" s="6">
        <v>258</v>
      </c>
      <c r="B323" s="19">
        <v>35989.950000000004</v>
      </c>
      <c r="C323" s="19">
        <v>44540.71</v>
      </c>
      <c r="D323" s="19">
        <v>0</v>
      </c>
    </row>
    <row r="324" spans="1:4">
      <c r="A324" s="6">
        <v>259</v>
      </c>
      <c r="B324" s="19">
        <v>11172</v>
      </c>
      <c r="C324" s="19">
        <v>31803.200000000001</v>
      </c>
      <c r="D324" s="19">
        <v>0</v>
      </c>
    </row>
    <row r="325" spans="1:4">
      <c r="A325" s="6">
        <v>260</v>
      </c>
      <c r="B325" s="19">
        <v>5260.91</v>
      </c>
      <c r="C325" s="19">
        <v>2357.69</v>
      </c>
      <c r="D325" s="19">
        <v>0</v>
      </c>
    </row>
    <row r="326" spans="1:4">
      <c r="A326" s="6">
        <v>261</v>
      </c>
      <c r="B326" s="19">
        <v>0</v>
      </c>
      <c r="C326" s="19">
        <v>10228.129999999999</v>
      </c>
      <c r="D326" s="19">
        <v>0</v>
      </c>
    </row>
    <row r="327" spans="1:4">
      <c r="A327" s="6">
        <v>262</v>
      </c>
      <c r="B327" s="19">
        <v>2450</v>
      </c>
      <c r="C327" s="19">
        <v>5984</v>
      </c>
      <c r="D327" s="19">
        <v>0</v>
      </c>
    </row>
    <row r="328" spans="1:4">
      <c r="A328" s="6">
        <v>263</v>
      </c>
      <c r="B328" s="19">
        <v>18095.25</v>
      </c>
      <c r="C328" s="19">
        <v>23843.05</v>
      </c>
      <c r="D328" s="19">
        <v>0</v>
      </c>
    </row>
    <row r="329" spans="1:4">
      <c r="A329" s="6">
        <v>264</v>
      </c>
      <c r="B329" s="19">
        <v>0</v>
      </c>
      <c r="C329" s="19">
        <v>3558.5</v>
      </c>
      <c r="D329" s="19">
        <v>0</v>
      </c>
    </row>
    <row r="330" spans="1:4">
      <c r="A330" s="6">
        <v>265</v>
      </c>
      <c r="B330" s="19">
        <v>30409.599999999999</v>
      </c>
      <c r="C330" s="19">
        <v>23843.05</v>
      </c>
      <c r="D330" s="19">
        <v>0</v>
      </c>
    </row>
    <row r="331" spans="1:4">
      <c r="A331" s="6">
        <v>266</v>
      </c>
      <c r="B331" s="19">
        <v>31295.000000000004</v>
      </c>
      <c r="C331" s="19">
        <v>11602.25</v>
      </c>
      <c r="D331" s="19">
        <v>0</v>
      </c>
    </row>
    <row r="332" spans="1:4">
      <c r="A332" s="6">
        <v>267</v>
      </c>
      <c r="B332" s="19">
        <v>13797.84</v>
      </c>
      <c r="C332" s="19">
        <v>20040.68</v>
      </c>
      <c r="D332" s="19">
        <v>0</v>
      </c>
    </row>
    <row r="333" spans="1:4">
      <c r="A333" s="6">
        <v>268</v>
      </c>
      <c r="B333" s="19">
        <v>12788.4</v>
      </c>
      <c r="C333" s="19">
        <v>22407</v>
      </c>
      <c r="D333" s="19">
        <v>0</v>
      </c>
    </row>
    <row r="334" spans="1:4">
      <c r="A334" s="6">
        <v>269</v>
      </c>
      <c r="B334" s="19">
        <v>17692.099999999999</v>
      </c>
      <c r="C334" s="19">
        <v>2901.68</v>
      </c>
      <c r="D334" s="19">
        <v>0</v>
      </c>
    </row>
    <row r="335" spans="1:4">
      <c r="A335" s="6">
        <v>270</v>
      </c>
      <c r="B335" s="19">
        <v>2025.23</v>
      </c>
      <c r="C335" s="19">
        <v>1942.14</v>
      </c>
      <c r="D335" s="19">
        <v>0</v>
      </c>
    </row>
    <row r="336" spans="1:4">
      <c r="A336" s="6">
        <v>271</v>
      </c>
      <c r="B336" s="19">
        <v>11313</v>
      </c>
      <c r="C336" s="19">
        <v>2896.74</v>
      </c>
      <c r="D336" s="19">
        <v>0</v>
      </c>
    </row>
    <row r="337" spans="1:4">
      <c r="A337" s="6">
        <v>272</v>
      </c>
      <c r="B337" s="19">
        <v>10792.85</v>
      </c>
      <c r="C337" s="19">
        <v>17271.27</v>
      </c>
      <c r="D337" s="19">
        <v>0</v>
      </c>
    </row>
    <row r="338" spans="1:4">
      <c r="A338" s="6">
        <v>273</v>
      </c>
      <c r="B338" s="19">
        <v>18216.25</v>
      </c>
      <c r="C338" s="19">
        <v>20713.740000000002</v>
      </c>
      <c r="D338" s="19">
        <v>0</v>
      </c>
    </row>
    <row r="339" spans="1:4">
      <c r="A339" s="6">
        <v>274</v>
      </c>
      <c r="B339" s="19">
        <v>6996</v>
      </c>
      <c r="C339" s="19">
        <v>2876.06</v>
      </c>
      <c r="D339" s="19">
        <v>0</v>
      </c>
    </row>
    <row r="340" spans="1:4">
      <c r="A340" s="6">
        <v>275</v>
      </c>
      <c r="B340" s="19">
        <v>11211.2</v>
      </c>
      <c r="C340" s="19">
        <v>13844.58</v>
      </c>
      <c r="D340" s="19">
        <v>0</v>
      </c>
    </row>
    <row r="341" spans="1:4">
      <c r="A341" s="6">
        <v>276</v>
      </c>
      <c r="B341" s="19">
        <v>6630</v>
      </c>
      <c r="C341" s="19">
        <v>6435</v>
      </c>
      <c r="D341" s="19">
        <v>0</v>
      </c>
    </row>
    <row r="342" spans="1:4">
      <c r="A342" s="6">
        <v>277</v>
      </c>
      <c r="B342" s="19">
        <v>8943.0400000000009</v>
      </c>
      <c r="C342" s="19">
        <v>7856.82</v>
      </c>
      <c r="D342" s="19">
        <v>0</v>
      </c>
    </row>
    <row r="343" spans="1:4">
      <c r="A343" s="6">
        <v>278</v>
      </c>
      <c r="B343" s="19">
        <v>6004.7</v>
      </c>
      <c r="C343" s="19">
        <v>9351.1</v>
      </c>
      <c r="D343" s="19">
        <v>0</v>
      </c>
    </row>
    <row r="344" spans="1:4">
      <c r="A344" s="6">
        <v>279</v>
      </c>
      <c r="B344" s="19">
        <v>20575.050000000003</v>
      </c>
      <c r="C344" s="19">
        <v>7227</v>
      </c>
      <c r="D344" s="19">
        <v>0</v>
      </c>
    </row>
    <row r="345" spans="1:4">
      <c r="A345" s="6">
        <v>280</v>
      </c>
      <c r="B345" s="19">
        <v>3895</v>
      </c>
      <c r="C345" s="19">
        <v>19518.400000000001</v>
      </c>
      <c r="D345" s="19">
        <v>0</v>
      </c>
    </row>
    <row r="346" spans="1:4">
      <c r="A346" s="6">
        <v>281</v>
      </c>
      <c r="B346" s="19">
        <v>32847.199999999997</v>
      </c>
      <c r="C346" s="19">
        <v>16115.73</v>
      </c>
      <c r="D346" s="19">
        <v>0</v>
      </c>
    </row>
    <row r="347" spans="1:4">
      <c r="A347" s="6">
        <v>282</v>
      </c>
      <c r="B347" s="19">
        <v>14564.97</v>
      </c>
      <c r="C347" s="19">
        <v>9041.7800000000007</v>
      </c>
      <c r="D347" s="19">
        <v>0</v>
      </c>
    </row>
    <row r="348" spans="1:4">
      <c r="A348" s="6">
        <v>283</v>
      </c>
      <c r="B348" s="19">
        <v>1920.3</v>
      </c>
      <c r="C348" s="19">
        <v>3662.18</v>
      </c>
      <c r="D348" s="19">
        <v>0</v>
      </c>
    </row>
    <row r="349" spans="1:4">
      <c r="A349" s="6">
        <v>284</v>
      </c>
      <c r="B349" s="19">
        <v>2055</v>
      </c>
      <c r="C349" s="19">
        <v>9279.6</v>
      </c>
      <c r="D349" s="19">
        <v>0</v>
      </c>
    </row>
    <row r="350" spans="1:4">
      <c r="A350" s="6">
        <v>285</v>
      </c>
      <c r="B350" s="19">
        <v>25155.05</v>
      </c>
      <c r="C350" s="19">
        <v>9553.89</v>
      </c>
      <c r="D350" s="19">
        <v>0</v>
      </c>
    </row>
    <row r="351" spans="1:4">
      <c r="A351" s="6">
        <v>286</v>
      </c>
      <c r="B351" s="19">
        <v>1885.2</v>
      </c>
      <c r="C351" s="19">
        <v>15036.47</v>
      </c>
      <c r="D351" s="19">
        <v>0</v>
      </c>
    </row>
    <row r="352" spans="1:4">
      <c r="A352" s="6">
        <v>287</v>
      </c>
      <c r="B352" s="19">
        <v>4736</v>
      </c>
      <c r="C352" s="19">
        <v>15188.03</v>
      </c>
      <c r="D352" s="19">
        <v>0</v>
      </c>
    </row>
    <row r="353" spans="1:4">
      <c r="A353" s="6">
        <v>288</v>
      </c>
      <c r="B353" s="19">
        <v>0</v>
      </c>
      <c r="C353" s="19">
        <v>6401.18</v>
      </c>
      <c r="D353" s="19">
        <v>0</v>
      </c>
    </row>
    <row r="354" spans="1:4">
      <c r="A354" s="6">
        <v>289</v>
      </c>
      <c r="B354" s="19">
        <v>11454.5</v>
      </c>
      <c r="C354" s="19">
        <v>4922.5</v>
      </c>
      <c r="D354" s="19">
        <v>0</v>
      </c>
    </row>
    <row r="355" spans="1:4">
      <c r="A355" s="6">
        <v>290</v>
      </c>
      <c r="B355" s="19">
        <v>6027</v>
      </c>
      <c r="C355" s="19">
        <v>4210.8</v>
      </c>
      <c r="D355" s="19">
        <v>0</v>
      </c>
    </row>
    <row r="356" spans="1:4">
      <c r="A356" s="6">
        <v>291</v>
      </c>
      <c r="B356" s="19">
        <v>23400</v>
      </c>
      <c r="C356" s="19">
        <v>12982.2</v>
      </c>
      <c r="D356" s="19">
        <v>0</v>
      </c>
    </row>
    <row r="357" spans="1:4">
      <c r="A357" s="6">
        <v>292</v>
      </c>
      <c r="B357" s="19">
        <v>9110</v>
      </c>
      <c r="C357" s="19">
        <v>18031.419999999998</v>
      </c>
      <c r="D357" s="19">
        <v>0</v>
      </c>
    </row>
    <row r="358" spans="1:4">
      <c r="A358" s="6">
        <v>293</v>
      </c>
      <c r="B358" s="19">
        <v>18936</v>
      </c>
      <c r="C358" s="19">
        <v>22675.18</v>
      </c>
      <c r="D358" s="19">
        <v>0</v>
      </c>
    </row>
    <row r="359" spans="1:4">
      <c r="A359" s="6">
        <v>294</v>
      </c>
      <c r="B359" s="19">
        <v>3375</v>
      </c>
      <c r="C359" s="19">
        <v>1894.75</v>
      </c>
      <c r="D359" s="19">
        <v>0</v>
      </c>
    </row>
    <row r="360" spans="1:4">
      <c r="A360" s="6">
        <v>295</v>
      </c>
      <c r="B360" s="19">
        <v>11640.400000000001</v>
      </c>
      <c r="C360" s="19">
        <v>12689.53</v>
      </c>
      <c r="D360" s="19">
        <v>0</v>
      </c>
    </row>
    <row r="361" spans="1:4">
      <c r="A361" s="6">
        <v>296</v>
      </c>
      <c r="B361" s="19">
        <v>31062.500000000004</v>
      </c>
      <c r="C361" s="19">
        <v>32166.86</v>
      </c>
      <c r="D361" s="19">
        <v>0</v>
      </c>
    </row>
    <row r="362" spans="1:4">
      <c r="A362" s="6">
        <v>297</v>
      </c>
      <c r="B362" s="19">
        <v>8850.2000000000007</v>
      </c>
      <c r="C362" s="19">
        <v>4255.68</v>
      </c>
      <c r="D362" s="19">
        <v>0</v>
      </c>
    </row>
    <row r="363" spans="1:4">
      <c r="A363" s="6">
        <v>298</v>
      </c>
      <c r="B363" s="19">
        <v>46875</v>
      </c>
      <c r="C363" s="19">
        <v>50273.3</v>
      </c>
      <c r="D363" s="19">
        <v>0</v>
      </c>
    </row>
    <row r="364" spans="1:4">
      <c r="A364" s="6">
        <v>299</v>
      </c>
      <c r="B364" s="19">
        <v>71664.5</v>
      </c>
      <c r="C364" s="19">
        <v>43619.51</v>
      </c>
      <c r="D364" s="19">
        <v>0</v>
      </c>
    </row>
    <row r="365" spans="1:4">
      <c r="A365" s="6">
        <v>300</v>
      </c>
      <c r="B365" s="19">
        <v>18554.8</v>
      </c>
      <c r="C365" s="19">
        <v>5502.86</v>
      </c>
      <c r="D365" s="19">
        <v>0</v>
      </c>
    </row>
    <row r="366" spans="1:4">
      <c r="A366" s="6">
        <v>301</v>
      </c>
      <c r="B366" s="19">
        <v>11260.05</v>
      </c>
      <c r="C366" s="19">
        <v>12083.56</v>
      </c>
      <c r="D366" s="19">
        <v>0</v>
      </c>
    </row>
    <row r="367" spans="1:4">
      <c r="A367" s="6">
        <v>302</v>
      </c>
      <c r="B367" s="19">
        <v>0</v>
      </c>
      <c r="C367" s="19">
        <v>6468</v>
      </c>
      <c r="D367" s="19">
        <v>0</v>
      </c>
    </row>
    <row r="368" spans="1:4">
      <c r="A368" s="6">
        <v>303</v>
      </c>
      <c r="B368" s="19">
        <v>43983</v>
      </c>
      <c r="C368" s="19">
        <v>44293.04</v>
      </c>
      <c r="D368" s="19">
        <v>0</v>
      </c>
    </row>
    <row r="369" spans="1:4">
      <c r="A369" s="6">
        <v>304</v>
      </c>
      <c r="B369" s="19">
        <v>13664</v>
      </c>
      <c r="C369" s="19">
        <v>3094.86</v>
      </c>
      <c r="D369" s="19">
        <v>0</v>
      </c>
    </row>
    <row r="370" spans="1:4">
      <c r="A370" s="6">
        <v>305</v>
      </c>
      <c r="B370" s="19">
        <v>3650</v>
      </c>
      <c r="C370" s="19">
        <v>8897.1299999999992</v>
      </c>
      <c r="D370" s="19">
        <v>0</v>
      </c>
    </row>
    <row r="371" spans="1:4">
      <c r="A371" s="6">
        <v>306</v>
      </c>
      <c r="B371" s="19">
        <v>4600</v>
      </c>
      <c r="C371" s="19">
        <v>6542.8</v>
      </c>
      <c r="D371" s="19">
        <v>0</v>
      </c>
    </row>
    <row r="372" spans="1:4">
      <c r="A372" s="6">
        <v>307</v>
      </c>
      <c r="B372" s="19">
        <v>0</v>
      </c>
      <c r="C372" s="19">
        <v>1796.85</v>
      </c>
      <c r="D372" s="19">
        <v>0</v>
      </c>
    </row>
    <row r="373" spans="1:4">
      <c r="A373" s="6">
        <v>308</v>
      </c>
      <c r="B373" s="19">
        <v>4068.7999999999997</v>
      </c>
      <c r="C373" s="19">
        <v>11506</v>
      </c>
      <c r="D373" s="19">
        <v>0</v>
      </c>
    </row>
    <row r="374" spans="1:4">
      <c r="A374" s="6">
        <v>309</v>
      </c>
      <c r="B374" s="19">
        <v>0</v>
      </c>
      <c r="C374" s="19">
        <v>7917.8</v>
      </c>
      <c r="D374" s="19">
        <v>0</v>
      </c>
    </row>
    <row r="375" spans="1:4">
      <c r="A375" s="6">
        <v>310</v>
      </c>
      <c r="B375" s="19">
        <v>5736.8</v>
      </c>
      <c r="C375" s="19">
        <v>4628.3599999999997</v>
      </c>
      <c r="D375" s="19">
        <v>0</v>
      </c>
    </row>
    <row r="376" spans="1:4">
      <c r="A376" s="6">
        <v>311</v>
      </c>
      <c r="B376" s="19">
        <v>0</v>
      </c>
      <c r="C376" s="19">
        <v>3618.87</v>
      </c>
      <c r="D376" s="19">
        <v>0</v>
      </c>
    </row>
    <row r="377" spans="1:4">
      <c r="A377" s="6">
        <v>312</v>
      </c>
      <c r="B377" s="19">
        <v>2269.1999999999998</v>
      </c>
      <c r="C377" s="19">
        <v>23661.99</v>
      </c>
      <c r="D377" s="19">
        <v>0</v>
      </c>
    </row>
    <row r="378" spans="1:4">
      <c r="A378" s="6">
        <v>313</v>
      </c>
      <c r="B378" s="19">
        <v>1344</v>
      </c>
      <c r="C378" s="19">
        <v>3027.2</v>
      </c>
      <c r="D378" s="19">
        <v>0</v>
      </c>
    </row>
    <row r="379" spans="1:4">
      <c r="A379" s="6">
        <v>314</v>
      </c>
      <c r="B379" s="19">
        <v>14185.7</v>
      </c>
      <c r="C379" s="19">
        <v>16790.91</v>
      </c>
      <c r="D379" s="19">
        <v>0</v>
      </c>
    </row>
    <row r="380" spans="1:4">
      <c r="A380" s="6">
        <v>315</v>
      </c>
      <c r="B380" s="19">
        <v>34960</v>
      </c>
      <c r="C380" s="19">
        <v>30751.599999999999</v>
      </c>
      <c r="D380" s="19">
        <v>0</v>
      </c>
    </row>
    <row r="381" spans="1:4">
      <c r="A381" s="6">
        <v>316</v>
      </c>
      <c r="B381" s="19">
        <v>12544</v>
      </c>
      <c r="C381" s="19">
        <v>43492.9</v>
      </c>
      <c r="D381" s="19">
        <v>0</v>
      </c>
    </row>
    <row r="382" spans="1:4">
      <c r="A382" s="6">
        <v>317</v>
      </c>
      <c r="B382" s="19">
        <v>11130</v>
      </c>
      <c r="C382" s="19">
        <v>26878.5</v>
      </c>
      <c r="D382" s="19">
        <v>0</v>
      </c>
    </row>
    <row r="383" spans="1:4">
      <c r="A383" s="6">
        <v>318</v>
      </c>
      <c r="B383" s="19">
        <v>38367.199999999997</v>
      </c>
      <c r="C383" s="19">
        <v>14135.61</v>
      </c>
      <c r="D383" s="19">
        <v>0</v>
      </c>
    </row>
    <row r="384" spans="1:4">
      <c r="A384" s="6">
        <v>319</v>
      </c>
      <c r="B384" s="19">
        <v>4600</v>
      </c>
      <c r="C384" s="19">
        <v>5682.16</v>
      </c>
      <c r="D384" s="19">
        <v>0</v>
      </c>
    </row>
    <row r="385" spans="1:4">
      <c r="A385" s="6">
        <v>320</v>
      </c>
      <c r="B385" s="19">
        <v>6600</v>
      </c>
      <c r="C385" s="19">
        <v>5808</v>
      </c>
      <c r="D385" s="19">
        <v>0</v>
      </c>
    </row>
    <row r="386" spans="1:4">
      <c r="A386" s="6">
        <v>321</v>
      </c>
      <c r="B386" s="19">
        <v>0</v>
      </c>
      <c r="C386" s="19">
        <v>13068</v>
      </c>
      <c r="D386" s="19">
        <v>0</v>
      </c>
    </row>
    <row r="387" spans="1:4">
      <c r="A387" s="6">
        <v>322</v>
      </c>
      <c r="B387" s="19">
        <v>3120</v>
      </c>
      <c r="C387" s="19">
        <v>5517.6</v>
      </c>
      <c r="D387" s="19">
        <v>0</v>
      </c>
    </row>
    <row r="388" spans="1:4">
      <c r="A388" s="6">
        <v>323</v>
      </c>
      <c r="B388" s="19">
        <v>0</v>
      </c>
      <c r="C388" s="19">
        <v>1593.57</v>
      </c>
      <c r="D388" s="19">
        <v>0</v>
      </c>
    </row>
    <row r="389" spans="1:4">
      <c r="A389" s="6">
        <v>324</v>
      </c>
      <c r="B389" s="19">
        <v>8866</v>
      </c>
      <c r="C389" s="19">
        <v>9280.7000000000007</v>
      </c>
      <c r="D389" s="19">
        <v>0</v>
      </c>
    </row>
    <row r="390" spans="1:4">
      <c r="A390" s="6">
        <v>325</v>
      </c>
      <c r="B390" s="19">
        <v>6600</v>
      </c>
      <c r="C390" s="19">
        <v>7986</v>
      </c>
      <c r="D390" s="19">
        <v>0</v>
      </c>
    </row>
    <row r="391" spans="1:4">
      <c r="A391" s="6">
        <v>326</v>
      </c>
      <c r="B391" s="19">
        <v>27726</v>
      </c>
      <c r="C391" s="19">
        <v>25361.599999999999</v>
      </c>
      <c r="D391" s="19">
        <v>0</v>
      </c>
    </row>
    <row r="392" spans="1:4">
      <c r="A392" s="6">
        <v>327</v>
      </c>
      <c r="B392" s="19">
        <v>9600</v>
      </c>
      <c r="C392" s="19">
        <v>10890</v>
      </c>
      <c r="D392" s="19">
        <v>0</v>
      </c>
    </row>
    <row r="393" spans="1:4">
      <c r="A393" s="6">
        <v>328</v>
      </c>
      <c r="B393" s="19">
        <v>9000</v>
      </c>
      <c r="C393" s="19">
        <v>12632.4</v>
      </c>
      <c r="D393" s="19">
        <v>0</v>
      </c>
    </row>
    <row r="394" spans="1:4">
      <c r="A394" s="6">
        <v>329</v>
      </c>
      <c r="B394" s="19">
        <v>7760</v>
      </c>
      <c r="C394" s="19">
        <v>8769.2000000000007</v>
      </c>
      <c r="D394" s="19">
        <v>0</v>
      </c>
    </row>
    <row r="395" spans="1:4">
      <c r="A395" s="6">
        <v>330</v>
      </c>
      <c r="B395" s="19">
        <v>15600</v>
      </c>
      <c r="C395" s="19">
        <v>8905.6</v>
      </c>
      <c r="D395" s="19">
        <v>0</v>
      </c>
    </row>
    <row r="396" spans="1:4">
      <c r="A396" s="6">
        <v>331</v>
      </c>
      <c r="B396" s="19">
        <v>17200</v>
      </c>
      <c r="C396" s="19">
        <v>12886.5</v>
      </c>
      <c r="D396" s="19">
        <v>0</v>
      </c>
    </row>
    <row r="397" spans="1:4">
      <c r="A397" s="6">
        <v>332</v>
      </c>
      <c r="B397" s="19">
        <v>11780</v>
      </c>
      <c r="C397" s="19">
        <v>2323.1999999999998</v>
      </c>
      <c r="D397" s="19">
        <v>0</v>
      </c>
    </row>
    <row r="398" spans="1:4">
      <c r="A398" s="6">
        <v>333</v>
      </c>
      <c r="B398" s="19">
        <v>0</v>
      </c>
      <c r="C398" s="19">
        <v>1258.4000000000001</v>
      </c>
      <c r="D398" s="19">
        <v>0</v>
      </c>
    </row>
    <row r="399" spans="1:4">
      <c r="A399" s="6">
        <v>334</v>
      </c>
      <c r="B399" s="19">
        <v>0</v>
      </c>
      <c r="C399" s="19">
        <v>9026.6</v>
      </c>
      <c r="D399" s="19">
        <v>0</v>
      </c>
    </row>
    <row r="400" spans="1:4">
      <c r="A400" s="6">
        <v>335</v>
      </c>
      <c r="B400" s="19">
        <v>21702.78</v>
      </c>
      <c r="C400" s="19">
        <v>13745.6</v>
      </c>
      <c r="D400" s="19">
        <v>0</v>
      </c>
    </row>
    <row r="401" spans="1:4">
      <c r="A401" s="6">
        <v>336</v>
      </c>
      <c r="B401" s="19">
        <v>6700</v>
      </c>
      <c r="C401" s="19">
        <v>45401.81</v>
      </c>
      <c r="D401" s="19">
        <v>0</v>
      </c>
    </row>
    <row r="402" spans="1:4">
      <c r="A402" s="6">
        <v>337</v>
      </c>
      <c r="B402" s="19">
        <v>0</v>
      </c>
      <c r="C402" s="19">
        <v>4065.6</v>
      </c>
      <c r="D402" s="19">
        <v>0</v>
      </c>
    </row>
    <row r="403" spans="1:4">
      <c r="A403" s="6">
        <v>338</v>
      </c>
      <c r="B403" s="19">
        <v>14400</v>
      </c>
      <c r="C403" s="19">
        <v>18681.3</v>
      </c>
      <c r="D403" s="19">
        <v>0</v>
      </c>
    </row>
    <row r="404" spans="1:4">
      <c r="A404" s="6">
        <v>339</v>
      </c>
      <c r="B404" s="19">
        <v>25715</v>
      </c>
      <c r="C404" s="19">
        <v>33033</v>
      </c>
      <c r="D404" s="19">
        <v>0</v>
      </c>
    </row>
    <row r="405" spans="1:4">
      <c r="A405" s="6">
        <v>340</v>
      </c>
      <c r="B405" s="19">
        <v>0</v>
      </c>
      <c r="C405" s="19">
        <v>2843.5</v>
      </c>
      <c r="D405" s="19">
        <v>0</v>
      </c>
    </row>
    <row r="406" spans="1:4">
      <c r="A406" s="6">
        <v>341</v>
      </c>
      <c r="B406" s="19">
        <v>37291.72</v>
      </c>
      <c r="C406" s="19">
        <v>39930</v>
      </c>
      <c r="D406" s="19">
        <v>0</v>
      </c>
    </row>
    <row r="407" spans="1:4">
      <c r="A407" s="6">
        <v>342</v>
      </c>
      <c r="B407" s="19">
        <v>0</v>
      </c>
      <c r="C407" s="19">
        <v>9317</v>
      </c>
      <c r="D407" s="19">
        <v>0</v>
      </c>
    </row>
    <row r="408" spans="1:4">
      <c r="A408" s="6">
        <v>343</v>
      </c>
      <c r="B408" s="19">
        <v>15070</v>
      </c>
      <c r="C408" s="19">
        <v>16080.9</v>
      </c>
      <c r="D408" s="19">
        <v>0</v>
      </c>
    </row>
    <row r="409" spans="1:4">
      <c r="A409" s="6">
        <v>344</v>
      </c>
      <c r="B409" s="19">
        <v>10300</v>
      </c>
      <c r="C409" s="19">
        <v>25264.799999999999</v>
      </c>
      <c r="D409" s="19">
        <v>0</v>
      </c>
    </row>
    <row r="410" spans="1:4">
      <c r="A410" s="6">
        <v>345</v>
      </c>
      <c r="B410" s="19">
        <v>28240</v>
      </c>
      <c r="C410" s="19">
        <v>39915.480000000003</v>
      </c>
      <c r="D410" s="19">
        <v>0</v>
      </c>
    </row>
    <row r="411" spans="1:4">
      <c r="A411" s="6">
        <v>346</v>
      </c>
      <c r="B411" s="19">
        <v>16740</v>
      </c>
      <c r="C411" s="19">
        <v>20001.3</v>
      </c>
      <c r="D411" s="19">
        <v>0</v>
      </c>
    </row>
    <row r="412" spans="1:4">
      <c r="A412" s="6">
        <v>347</v>
      </c>
      <c r="B412" s="19">
        <v>41712</v>
      </c>
      <c r="C412" s="19">
        <v>44818.400000000001</v>
      </c>
      <c r="D412" s="19">
        <v>0</v>
      </c>
    </row>
    <row r="413" spans="1:4">
      <c r="A413" s="6">
        <v>348</v>
      </c>
      <c r="B413" s="19">
        <v>41350</v>
      </c>
      <c r="C413" s="19">
        <v>50674.8</v>
      </c>
      <c r="D413" s="19">
        <v>0</v>
      </c>
    </row>
    <row r="414" spans="1:4">
      <c r="A414" s="6">
        <v>349</v>
      </c>
      <c r="B414" s="19">
        <v>4790</v>
      </c>
      <c r="C414" s="19">
        <v>6461.4</v>
      </c>
      <c r="D414" s="19">
        <v>0</v>
      </c>
    </row>
    <row r="415" spans="1:4">
      <c r="A415" s="6">
        <v>350</v>
      </c>
      <c r="B415" s="19">
        <v>13360</v>
      </c>
      <c r="C415" s="19">
        <v>10877.9</v>
      </c>
      <c r="D415" s="19">
        <v>0</v>
      </c>
    </row>
    <row r="416" spans="1:4">
      <c r="A416" s="6">
        <v>351</v>
      </c>
      <c r="B416" s="19">
        <v>6000</v>
      </c>
      <c r="C416" s="19">
        <v>6776</v>
      </c>
      <c r="D416" s="19">
        <v>0</v>
      </c>
    </row>
    <row r="417" spans="1:4">
      <c r="A417" s="6">
        <v>352</v>
      </c>
      <c r="B417" s="19">
        <v>49800</v>
      </c>
      <c r="C417" s="19">
        <v>52272</v>
      </c>
      <c r="D417" s="19">
        <v>0</v>
      </c>
    </row>
    <row r="418" spans="1:4">
      <c r="A418" s="6">
        <v>353</v>
      </c>
      <c r="B418" s="19">
        <v>10200</v>
      </c>
      <c r="C418" s="19">
        <v>8712</v>
      </c>
      <c r="D418" s="19">
        <v>0</v>
      </c>
    </row>
    <row r="419" spans="1:4">
      <c r="A419" s="6">
        <v>354</v>
      </c>
      <c r="B419" s="19">
        <v>11760</v>
      </c>
      <c r="C419" s="19">
        <v>10333.4</v>
      </c>
      <c r="D419" s="19">
        <v>0</v>
      </c>
    </row>
    <row r="420" spans="1:4">
      <c r="A420" s="6">
        <v>355</v>
      </c>
      <c r="B420" s="19">
        <v>7800</v>
      </c>
      <c r="C420" s="19">
        <v>7260</v>
      </c>
      <c r="D420" s="19">
        <v>0</v>
      </c>
    </row>
    <row r="421" spans="1:4">
      <c r="A421" s="6">
        <v>356</v>
      </c>
      <c r="B421" s="19">
        <v>47538</v>
      </c>
      <c r="C421" s="19">
        <v>35772</v>
      </c>
      <c r="D421" s="19">
        <v>0</v>
      </c>
    </row>
    <row r="422" spans="1:4">
      <c r="A422" s="6">
        <v>357</v>
      </c>
      <c r="B422" s="19">
        <v>46665</v>
      </c>
      <c r="C422" s="19">
        <v>39857.4</v>
      </c>
      <c r="D422" s="19">
        <v>0</v>
      </c>
    </row>
    <row r="423" spans="1:4">
      <c r="A423" s="6">
        <v>358</v>
      </c>
      <c r="B423" s="19">
        <v>22320</v>
      </c>
      <c r="C423" s="19">
        <v>21780</v>
      </c>
      <c r="D423" s="19">
        <v>0</v>
      </c>
    </row>
    <row r="424" spans="1:4">
      <c r="A424" s="6">
        <v>359</v>
      </c>
      <c r="B424" s="19">
        <v>18000</v>
      </c>
      <c r="C424" s="19">
        <v>21890</v>
      </c>
      <c r="D424" s="19">
        <v>0</v>
      </c>
    </row>
    <row r="425" spans="1:4">
      <c r="A425" s="6">
        <v>360</v>
      </c>
      <c r="B425" s="19">
        <v>77640</v>
      </c>
      <c r="C425" s="19">
        <v>40656</v>
      </c>
      <c r="D425" s="19">
        <v>0</v>
      </c>
    </row>
    <row r="426" spans="1:4">
      <c r="A426" s="6">
        <v>361</v>
      </c>
      <c r="B426" s="19">
        <v>17480</v>
      </c>
      <c r="C426" s="19">
        <v>7986</v>
      </c>
      <c r="D426" s="19">
        <v>0</v>
      </c>
    </row>
    <row r="427" spans="1:4">
      <c r="A427" s="6">
        <v>362</v>
      </c>
      <c r="B427" s="19">
        <v>2760</v>
      </c>
      <c r="C427" s="19">
        <v>5447.42</v>
      </c>
      <c r="D427" s="19">
        <v>0</v>
      </c>
    </row>
    <row r="428" spans="1:4">
      <c r="A428" s="6">
        <v>363</v>
      </c>
      <c r="B428" s="19">
        <v>4960</v>
      </c>
      <c r="C428" s="19">
        <v>3146</v>
      </c>
      <c r="D428" s="19">
        <v>0</v>
      </c>
    </row>
    <row r="429" spans="1:4">
      <c r="A429" s="6">
        <v>364</v>
      </c>
      <c r="B429" s="19">
        <v>39900</v>
      </c>
      <c r="C429" s="19">
        <v>57596</v>
      </c>
      <c r="D429" s="19">
        <v>0</v>
      </c>
    </row>
    <row r="430" spans="1:4">
      <c r="A430" s="6">
        <v>365</v>
      </c>
      <c r="B430" s="19">
        <v>25900</v>
      </c>
      <c r="C430" s="19">
        <v>8215.9</v>
      </c>
      <c r="D430" s="19">
        <v>0</v>
      </c>
    </row>
    <row r="431" spans="1:4">
      <c r="A431" s="6">
        <v>366</v>
      </c>
      <c r="B431" s="19">
        <v>9840.0499999999993</v>
      </c>
      <c r="C431" s="19">
        <v>7840.8</v>
      </c>
      <c r="D431" s="19">
        <v>0</v>
      </c>
    </row>
    <row r="432" spans="1:4">
      <c r="A432" s="6">
        <v>367</v>
      </c>
      <c r="B432" s="19">
        <v>6280</v>
      </c>
      <c r="C432" s="19">
        <v>6679.2</v>
      </c>
      <c r="D432" s="19">
        <v>0</v>
      </c>
    </row>
    <row r="433" spans="1:4">
      <c r="A433" s="6">
        <v>368</v>
      </c>
      <c r="B433" s="19">
        <v>16880</v>
      </c>
      <c r="C433" s="19">
        <v>21513.7</v>
      </c>
      <c r="D433" s="19">
        <v>0</v>
      </c>
    </row>
    <row r="434" spans="1:4">
      <c r="A434" s="6">
        <v>369</v>
      </c>
      <c r="B434" s="19">
        <v>7800</v>
      </c>
      <c r="C434" s="19">
        <v>12124.2</v>
      </c>
      <c r="D434" s="19">
        <v>0</v>
      </c>
    </row>
    <row r="435" spans="1:4">
      <c r="A435" s="6">
        <v>370</v>
      </c>
      <c r="B435" s="19">
        <v>6270</v>
      </c>
      <c r="C435" s="19">
        <v>5445</v>
      </c>
      <c r="D435" s="19">
        <v>0</v>
      </c>
    </row>
    <row r="436" spans="1:4">
      <c r="A436" s="6">
        <v>371</v>
      </c>
      <c r="B436" s="19">
        <v>14388</v>
      </c>
      <c r="C436" s="19">
        <v>13092.2</v>
      </c>
      <c r="D436" s="19">
        <v>0</v>
      </c>
    </row>
    <row r="437" spans="1:4">
      <c r="A437" s="6">
        <v>372</v>
      </c>
      <c r="B437" s="19">
        <v>34300</v>
      </c>
      <c r="C437" s="19">
        <v>36905</v>
      </c>
      <c r="D437" s="19">
        <v>0</v>
      </c>
    </row>
    <row r="438" spans="1:4">
      <c r="A438" s="6">
        <v>373</v>
      </c>
      <c r="B438" s="19">
        <v>11300</v>
      </c>
      <c r="C438" s="19">
        <v>7018</v>
      </c>
      <c r="D438" s="19">
        <v>0</v>
      </c>
    </row>
    <row r="439" spans="1:4">
      <c r="A439" s="6">
        <v>374</v>
      </c>
      <c r="B439" s="19">
        <v>16320</v>
      </c>
      <c r="C439" s="19">
        <v>14374.8</v>
      </c>
      <c r="D439" s="19">
        <v>0</v>
      </c>
    </row>
    <row r="440" spans="1:4">
      <c r="A440" s="6">
        <v>375</v>
      </c>
      <c r="B440" s="19">
        <v>5830</v>
      </c>
      <c r="C440" s="19">
        <v>7666.56</v>
      </c>
      <c r="D440" s="19">
        <v>0</v>
      </c>
    </row>
    <row r="441" spans="1:4">
      <c r="A441" s="6">
        <v>376</v>
      </c>
      <c r="B441" s="19">
        <v>11970</v>
      </c>
      <c r="C441" s="19">
        <v>13068</v>
      </c>
      <c r="D441" s="19">
        <v>0</v>
      </c>
    </row>
    <row r="442" spans="1:4">
      <c r="A442" s="6">
        <v>377</v>
      </c>
      <c r="B442" s="19">
        <v>0</v>
      </c>
      <c r="C442" s="19">
        <v>7550.4</v>
      </c>
      <c r="D442" s="19">
        <v>0</v>
      </c>
    </row>
    <row r="443" spans="1:4">
      <c r="A443" s="6">
        <v>378</v>
      </c>
      <c r="B443" s="19">
        <v>2640</v>
      </c>
      <c r="C443" s="19">
        <v>3630</v>
      </c>
      <c r="D443" s="19">
        <v>0</v>
      </c>
    </row>
    <row r="444" spans="1:4">
      <c r="A444" s="6">
        <v>379</v>
      </c>
      <c r="B444" s="19">
        <v>37540</v>
      </c>
      <c r="C444" s="19">
        <v>24139.5</v>
      </c>
      <c r="D444" s="19">
        <v>0</v>
      </c>
    </row>
    <row r="445" spans="1:4">
      <c r="A445" s="6">
        <v>380</v>
      </c>
      <c r="B445" s="19">
        <v>7480</v>
      </c>
      <c r="C445" s="19">
        <v>8046.5</v>
      </c>
      <c r="D445" s="19">
        <v>0</v>
      </c>
    </row>
    <row r="446" spans="1:4">
      <c r="A446" s="6">
        <v>381</v>
      </c>
      <c r="B446" s="19">
        <v>18220</v>
      </c>
      <c r="C446" s="19">
        <v>16226.1</v>
      </c>
      <c r="D446" s="19">
        <v>0</v>
      </c>
    </row>
    <row r="447" spans="1:4">
      <c r="A447" s="6">
        <v>382</v>
      </c>
      <c r="B447" s="19">
        <v>21620</v>
      </c>
      <c r="C447" s="19">
        <v>23958</v>
      </c>
      <c r="D447" s="19">
        <v>0</v>
      </c>
    </row>
    <row r="448" spans="1:4">
      <c r="A448" s="6">
        <v>383</v>
      </c>
      <c r="B448" s="19">
        <v>10828</v>
      </c>
      <c r="C448" s="19">
        <v>9927.5</v>
      </c>
      <c r="D448" s="19">
        <v>0</v>
      </c>
    </row>
    <row r="449" spans="1:4">
      <c r="A449" s="6">
        <v>384</v>
      </c>
      <c r="B449" s="19">
        <v>8660</v>
      </c>
      <c r="C449" s="19">
        <v>3853.3</v>
      </c>
      <c r="D449" s="19">
        <v>0</v>
      </c>
    </row>
    <row r="450" spans="1:4">
      <c r="A450" s="6">
        <v>385</v>
      </c>
      <c r="B450" s="19">
        <v>13840</v>
      </c>
      <c r="C450" s="19">
        <v>8179.6</v>
      </c>
      <c r="D450" s="19">
        <v>0</v>
      </c>
    </row>
    <row r="451" spans="1:4">
      <c r="A451" s="6">
        <v>386</v>
      </c>
      <c r="B451" s="19">
        <v>6830</v>
      </c>
      <c r="C451" s="19">
        <v>6292</v>
      </c>
      <c r="D451" s="19">
        <v>0</v>
      </c>
    </row>
    <row r="452" spans="1:4">
      <c r="A452" s="6">
        <v>387</v>
      </c>
      <c r="B452" s="19">
        <v>5400</v>
      </c>
      <c r="C452" s="19">
        <v>7986</v>
      </c>
      <c r="D452" s="19">
        <v>0</v>
      </c>
    </row>
    <row r="453" spans="1:4">
      <c r="A453" s="6">
        <v>388</v>
      </c>
      <c r="B453" s="19">
        <v>10708</v>
      </c>
      <c r="C453" s="19">
        <v>8566.7999999999993</v>
      </c>
      <c r="D453" s="19">
        <v>0</v>
      </c>
    </row>
    <row r="454" spans="1:4">
      <c r="A454" s="6">
        <v>389</v>
      </c>
      <c r="B454" s="19">
        <v>9000</v>
      </c>
      <c r="C454" s="19">
        <v>8712</v>
      </c>
      <c r="D454" s="19">
        <v>0</v>
      </c>
    </row>
    <row r="455" spans="1:4">
      <c r="A455" s="6">
        <v>390</v>
      </c>
      <c r="B455" s="19">
        <v>24000</v>
      </c>
      <c r="C455" s="19">
        <v>23232</v>
      </c>
      <c r="D455" s="19">
        <v>0</v>
      </c>
    </row>
    <row r="456" spans="1:4">
      <c r="A456" s="6">
        <v>391</v>
      </c>
      <c r="B456" s="19">
        <v>0</v>
      </c>
      <c r="C456" s="19">
        <v>1836.78</v>
      </c>
      <c r="D456" s="19">
        <v>0</v>
      </c>
    </row>
    <row r="457" spans="1:4">
      <c r="A457" s="6">
        <v>392</v>
      </c>
      <c r="B457" s="19">
        <v>9750</v>
      </c>
      <c r="C457" s="19">
        <v>13318.68</v>
      </c>
      <c r="D457" s="19">
        <v>0</v>
      </c>
    </row>
    <row r="458" spans="1:4">
      <c r="A458" s="6">
        <v>393</v>
      </c>
      <c r="B458" s="19">
        <v>7800</v>
      </c>
      <c r="C458" s="19">
        <v>16880.349999999999</v>
      </c>
      <c r="D458" s="19">
        <v>0</v>
      </c>
    </row>
    <row r="459" spans="1:4">
      <c r="A459" s="6">
        <v>394</v>
      </c>
      <c r="B459" s="19">
        <v>2610</v>
      </c>
      <c r="C459" s="19">
        <v>8929.7999999999993</v>
      </c>
      <c r="D459" s="19">
        <v>0</v>
      </c>
    </row>
    <row r="460" spans="1:4">
      <c r="A460" s="6">
        <v>395</v>
      </c>
      <c r="B460" s="19">
        <v>8199.9599999999991</v>
      </c>
      <c r="C460" s="19">
        <v>7623</v>
      </c>
      <c r="D460" s="19">
        <v>0</v>
      </c>
    </row>
    <row r="461" spans="1:4">
      <c r="A461" s="6">
        <v>396</v>
      </c>
      <c r="B461" s="19">
        <v>0</v>
      </c>
      <c r="C461" s="19">
        <v>2904</v>
      </c>
      <c r="D461" s="19">
        <v>0</v>
      </c>
    </row>
    <row r="462" spans="1:4">
      <c r="A462" s="6">
        <v>397</v>
      </c>
      <c r="B462" s="19">
        <v>6960</v>
      </c>
      <c r="C462" s="19">
        <v>8712</v>
      </c>
      <c r="D462" s="19">
        <v>0</v>
      </c>
    </row>
    <row r="463" spans="1:4">
      <c r="A463" s="6">
        <v>398</v>
      </c>
      <c r="B463" s="19">
        <v>28860</v>
      </c>
      <c r="C463" s="19">
        <v>14483.7</v>
      </c>
      <c r="D463" s="19">
        <v>0</v>
      </c>
    </row>
    <row r="464" spans="1:4">
      <c r="A464" s="6">
        <v>399</v>
      </c>
      <c r="B464" s="19">
        <v>20680</v>
      </c>
      <c r="C464" s="19">
        <v>18150</v>
      </c>
      <c r="D464" s="19">
        <v>0</v>
      </c>
    </row>
    <row r="465" spans="1:4">
      <c r="A465" s="6">
        <v>400</v>
      </c>
      <c r="B465" s="19">
        <v>3000</v>
      </c>
      <c r="C465" s="19">
        <v>3630</v>
      </c>
      <c r="D465" s="19">
        <v>0</v>
      </c>
    </row>
    <row r="466" spans="1:4">
      <c r="A466" s="6">
        <v>401</v>
      </c>
      <c r="B466" s="19">
        <v>4494</v>
      </c>
      <c r="C466" s="19">
        <v>5953.2</v>
      </c>
      <c r="D466" s="19">
        <v>0</v>
      </c>
    </row>
    <row r="467" spans="1:4">
      <c r="A467" s="6">
        <v>402</v>
      </c>
      <c r="B467" s="19">
        <v>9600</v>
      </c>
      <c r="C467" s="19">
        <v>16638.95</v>
      </c>
      <c r="D467" s="19">
        <v>0</v>
      </c>
    </row>
    <row r="468" spans="1:4">
      <c r="A468" s="6">
        <v>403</v>
      </c>
      <c r="B468" s="19">
        <v>17640</v>
      </c>
      <c r="C468" s="19">
        <v>15623.52</v>
      </c>
      <c r="D468" s="19">
        <v>0</v>
      </c>
    </row>
    <row r="469" spans="1:4">
      <c r="A469" s="6">
        <v>404</v>
      </c>
      <c r="B469" s="19">
        <v>26400</v>
      </c>
      <c r="C469" s="19">
        <v>41140</v>
      </c>
      <c r="D469" s="19">
        <v>0</v>
      </c>
    </row>
    <row r="470" spans="1:4">
      <c r="A470" s="6">
        <v>405</v>
      </c>
      <c r="B470" s="19">
        <v>1400</v>
      </c>
      <c r="C470" s="19">
        <v>4840</v>
      </c>
      <c r="D470" s="19">
        <v>0</v>
      </c>
    </row>
    <row r="471" spans="1:4">
      <c r="A471" s="6">
        <v>406</v>
      </c>
      <c r="B471" s="19">
        <v>24100</v>
      </c>
      <c r="C471" s="19">
        <v>14157</v>
      </c>
      <c r="D471" s="19">
        <v>0</v>
      </c>
    </row>
    <row r="472" spans="1:4">
      <c r="A472" s="6">
        <v>407</v>
      </c>
      <c r="B472" s="19">
        <v>3988.5</v>
      </c>
      <c r="C472" s="19">
        <v>4228.95</v>
      </c>
      <c r="D472" s="19">
        <v>0</v>
      </c>
    </row>
    <row r="473" spans="1:4">
      <c r="A473" s="6">
        <v>408</v>
      </c>
      <c r="B473" s="19">
        <v>0</v>
      </c>
      <c r="C473" s="19">
        <v>12777.6</v>
      </c>
      <c r="D473" s="19">
        <v>0</v>
      </c>
    </row>
    <row r="474" spans="1:4">
      <c r="A474" s="6">
        <v>409</v>
      </c>
      <c r="B474" s="19">
        <v>0</v>
      </c>
      <c r="C474" s="19">
        <v>12342</v>
      </c>
      <c r="D474" s="19">
        <v>0</v>
      </c>
    </row>
    <row r="475" spans="1:4">
      <c r="A475" s="6">
        <v>410</v>
      </c>
      <c r="B475" s="19">
        <v>12400</v>
      </c>
      <c r="C475" s="19">
        <v>13585</v>
      </c>
      <c r="D475" s="19">
        <v>0</v>
      </c>
    </row>
    <row r="476" spans="1:4">
      <c r="A476" s="6">
        <v>411</v>
      </c>
      <c r="B476" s="19">
        <v>0</v>
      </c>
      <c r="C476" s="19">
        <v>8000</v>
      </c>
      <c r="D476" s="19">
        <v>0</v>
      </c>
    </row>
    <row r="477" spans="1:4">
      <c r="A477" s="6">
        <v>412</v>
      </c>
      <c r="B477" s="19">
        <v>170650</v>
      </c>
      <c r="C477" s="19">
        <v>125000</v>
      </c>
      <c r="D477" s="19">
        <v>0</v>
      </c>
    </row>
    <row r="478" spans="1:4">
      <c r="A478" s="6">
        <v>413</v>
      </c>
      <c r="B478" s="19">
        <v>16800</v>
      </c>
      <c r="C478" s="19">
        <v>31680</v>
      </c>
      <c r="D478" s="19">
        <v>0</v>
      </c>
    </row>
    <row r="479" spans="1:4">
      <c r="A479" s="6">
        <v>414</v>
      </c>
      <c r="B479" s="19">
        <v>96553.919999999998</v>
      </c>
      <c r="C479" s="19">
        <v>2178</v>
      </c>
      <c r="D479" s="19">
        <v>0</v>
      </c>
    </row>
    <row r="480" spans="1:4">
      <c r="A480" s="6">
        <v>415</v>
      </c>
      <c r="B480" s="19">
        <v>39120</v>
      </c>
      <c r="C480" s="19">
        <v>33710.6</v>
      </c>
      <c r="D480" s="19">
        <v>0</v>
      </c>
    </row>
    <row r="481" spans="1:4">
      <c r="A481" s="6">
        <v>416</v>
      </c>
      <c r="B481" s="19">
        <v>31860</v>
      </c>
      <c r="C481" s="19">
        <v>46585</v>
      </c>
      <c r="D481" s="19">
        <v>0</v>
      </c>
    </row>
    <row r="482" spans="1:4">
      <c r="A482" s="6">
        <v>417</v>
      </c>
      <c r="B482" s="19">
        <v>2040</v>
      </c>
      <c r="C482" s="19">
        <v>36096.480000000003</v>
      </c>
      <c r="D482" s="19">
        <v>0</v>
      </c>
    </row>
    <row r="483" spans="1:4">
      <c r="A483" s="6">
        <v>418</v>
      </c>
      <c r="B483" s="19">
        <v>13400</v>
      </c>
      <c r="C483" s="19">
        <v>12221</v>
      </c>
      <c r="D483" s="19">
        <v>0</v>
      </c>
    </row>
    <row r="484" spans="1:4">
      <c r="A484" s="6">
        <v>419</v>
      </c>
      <c r="B484" s="19">
        <v>7880</v>
      </c>
      <c r="C484" s="19">
        <v>7744</v>
      </c>
      <c r="D484" s="19">
        <v>0</v>
      </c>
    </row>
    <row r="485" spans="1:4">
      <c r="A485" s="6">
        <v>420</v>
      </c>
      <c r="B485" s="19">
        <v>14120</v>
      </c>
      <c r="C485" s="19">
        <v>14181.2</v>
      </c>
      <c r="D485" s="19">
        <v>0</v>
      </c>
    </row>
    <row r="486" spans="1:4">
      <c r="A486" s="6">
        <v>421</v>
      </c>
      <c r="B486" s="19">
        <v>22000</v>
      </c>
      <c r="C486" s="19">
        <v>8811</v>
      </c>
      <c r="D486" s="19">
        <v>0</v>
      </c>
    </row>
    <row r="487" spans="1:4">
      <c r="A487" s="6">
        <v>422</v>
      </c>
      <c r="B487" s="19">
        <v>62718</v>
      </c>
      <c r="C487" s="19">
        <v>74234.600000000006</v>
      </c>
      <c r="D487" s="19">
        <v>0</v>
      </c>
    </row>
    <row r="488" spans="1:4">
      <c r="A488" s="6">
        <v>423</v>
      </c>
      <c r="B488" s="19">
        <v>16750</v>
      </c>
      <c r="C488" s="19">
        <v>42680</v>
      </c>
      <c r="D488" s="19">
        <v>0</v>
      </c>
    </row>
    <row r="489" spans="1:4">
      <c r="A489" s="6">
        <v>424</v>
      </c>
      <c r="B489" s="19">
        <v>7570</v>
      </c>
      <c r="C489" s="19">
        <v>5573.11</v>
      </c>
      <c r="D489" s="19">
        <v>0</v>
      </c>
    </row>
    <row r="490" spans="1:4">
      <c r="A490" s="6">
        <v>425</v>
      </c>
      <c r="B490" s="19">
        <v>0</v>
      </c>
      <c r="C490" s="19">
        <v>5500</v>
      </c>
      <c r="D490" s="19">
        <v>0</v>
      </c>
    </row>
    <row r="491" spans="1:4">
      <c r="A491" s="6">
        <v>426</v>
      </c>
      <c r="B491" s="19">
        <v>1089</v>
      </c>
      <c r="C491" s="19">
        <v>1196.69</v>
      </c>
      <c r="D491" s="19">
        <v>0</v>
      </c>
    </row>
    <row r="492" spans="1:4">
      <c r="A492" s="6">
        <v>427</v>
      </c>
      <c r="B492" s="19">
        <v>1287</v>
      </c>
      <c r="C492" s="19">
        <v>1900.79</v>
      </c>
      <c r="D492" s="19">
        <v>0</v>
      </c>
    </row>
    <row r="493" spans="1:4">
      <c r="A493" s="6">
        <v>428</v>
      </c>
      <c r="B493" s="19">
        <v>1682.64</v>
      </c>
      <c r="C493" s="19">
        <v>3208.92</v>
      </c>
      <c r="D493" s="19">
        <v>0</v>
      </c>
    </row>
    <row r="494" spans="1:4">
      <c r="A494" s="6">
        <v>429</v>
      </c>
      <c r="B494" s="19">
        <v>0</v>
      </c>
      <c r="C494" s="19">
        <v>668.04</v>
      </c>
      <c r="D494" s="19">
        <v>0</v>
      </c>
    </row>
    <row r="495" spans="1:4">
      <c r="A495" s="6">
        <v>430</v>
      </c>
      <c r="B495" s="19">
        <v>0</v>
      </c>
      <c r="C495" s="19">
        <v>271.70999999999998</v>
      </c>
      <c r="D495" s="19">
        <v>0</v>
      </c>
    </row>
    <row r="496" spans="1:4">
      <c r="A496" s="6">
        <v>431</v>
      </c>
      <c r="B496" s="19">
        <v>0</v>
      </c>
      <c r="C496" s="19">
        <v>1057.3399999999999</v>
      </c>
      <c r="D496" s="19">
        <v>0</v>
      </c>
    </row>
    <row r="497" spans="1:4">
      <c r="A497" s="6">
        <v>432</v>
      </c>
      <c r="B497" s="19">
        <v>0</v>
      </c>
      <c r="C497" s="19">
        <v>1157.3800000000001</v>
      </c>
      <c r="D497" s="19">
        <v>0</v>
      </c>
    </row>
    <row r="498" spans="1:4">
      <c r="A498" s="6">
        <v>433</v>
      </c>
      <c r="B498" s="19">
        <v>0</v>
      </c>
      <c r="C498" s="19">
        <v>501.42</v>
      </c>
      <c r="D498" s="19">
        <v>0</v>
      </c>
    </row>
    <row r="499" spans="1:4">
      <c r="A499" s="6">
        <v>434</v>
      </c>
      <c r="B499" s="19">
        <v>855.3599999999999</v>
      </c>
      <c r="C499" s="19">
        <v>727.45</v>
      </c>
      <c r="D499" s="19">
        <v>0</v>
      </c>
    </row>
    <row r="500" spans="1:4">
      <c r="A500" s="6">
        <v>435</v>
      </c>
      <c r="B500" s="19">
        <v>0</v>
      </c>
      <c r="C500" s="19">
        <v>834.3</v>
      </c>
      <c r="D500" s="19">
        <v>0</v>
      </c>
    </row>
    <row r="501" spans="1:4">
      <c r="A501" s="6">
        <v>436</v>
      </c>
      <c r="B501" s="19">
        <v>3808.8</v>
      </c>
      <c r="C501" s="19">
        <v>2959.9</v>
      </c>
      <c r="D501" s="19">
        <v>0</v>
      </c>
    </row>
    <row r="502" spans="1:4">
      <c r="A502" s="6">
        <v>437</v>
      </c>
      <c r="B502" s="19">
        <v>4800.6000000000004</v>
      </c>
      <c r="C502" s="19">
        <v>4489.68</v>
      </c>
      <c r="D502" s="19">
        <v>0</v>
      </c>
    </row>
    <row r="503" spans="1:4">
      <c r="A503" s="6">
        <v>438</v>
      </c>
      <c r="B503" s="19">
        <v>0</v>
      </c>
      <c r="C503" s="19">
        <v>1210</v>
      </c>
      <c r="D503" s="19">
        <v>0</v>
      </c>
    </row>
    <row r="504" spans="1:4">
      <c r="A504" s="6">
        <v>439</v>
      </c>
      <c r="B504" s="19">
        <v>0</v>
      </c>
      <c r="C504" s="19">
        <v>1853.72</v>
      </c>
      <c r="D504" s="19">
        <v>0</v>
      </c>
    </row>
    <row r="505" spans="1:4">
      <c r="A505" s="6">
        <v>440</v>
      </c>
      <c r="B505" s="19">
        <v>0</v>
      </c>
      <c r="C505" s="19">
        <v>914.76</v>
      </c>
      <c r="D505" s="19">
        <v>0</v>
      </c>
    </row>
    <row r="506" spans="1:4">
      <c r="A506" s="6">
        <v>441</v>
      </c>
      <c r="B506" s="19">
        <v>0</v>
      </c>
      <c r="C506" s="19">
        <v>1306.8</v>
      </c>
      <c r="D506" s="19">
        <v>0</v>
      </c>
    </row>
    <row r="507" spans="1:4">
      <c r="A507" s="6">
        <v>442</v>
      </c>
      <c r="B507" s="19">
        <v>0</v>
      </c>
      <c r="C507" s="19">
        <v>1093.49</v>
      </c>
      <c r="D507" s="19">
        <v>0</v>
      </c>
    </row>
    <row r="508" spans="1:4">
      <c r="A508" s="6">
        <v>443</v>
      </c>
      <c r="B508" s="19">
        <v>0</v>
      </c>
      <c r="C508" s="19">
        <v>912.73</v>
      </c>
      <c r="D508" s="19">
        <v>0</v>
      </c>
    </row>
    <row r="509" spans="1:4">
      <c r="A509" s="6">
        <v>444</v>
      </c>
      <c r="B509" s="19">
        <v>1197</v>
      </c>
      <c r="C509" s="19">
        <v>1195.72</v>
      </c>
      <c r="D509" s="19">
        <v>0</v>
      </c>
    </row>
    <row r="510" spans="1:4">
      <c r="A510" s="6">
        <v>445</v>
      </c>
      <c r="B510" s="19">
        <v>0</v>
      </c>
      <c r="C510" s="19">
        <v>618.54999999999995</v>
      </c>
      <c r="D510" s="19">
        <v>0</v>
      </c>
    </row>
    <row r="511" spans="1:4">
      <c r="A511" s="6">
        <v>446</v>
      </c>
      <c r="B511" s="19">
        <v>0</v>
      </c>
      <c r="C511" s="19">
        <v>506.17</v>
      </c>
      <c r="D511" s="19">
        <v>0</v>
      </c>
    </row>
    <row r="512" spans="1:4">
      <c r="A512" s="6">
        <v>447</v>
      </c>
      <c r="B512" s="19">
        <v>1173.5999999999999</v>
      </c>
      <c r="C512" s="19">
        <v>1302.73</v>
      </c>
      <c r="D512" s="19">
        <v>0</v>
      </c>
    </row>
    <row r="513" spans="1:4">
      <c r="A513" s="6">
        <v>448</v>
      </c>
      <c r="B513" s="19">
        <v>1560</v>
      </c>
      <c r="C513" s="19">
        <v>1290.96</v>
      </c>
      <c r="D513" s="19">
        <v>0</v>
      </c>
    </row>
    <row r="514" spans="1:4">
      <c r="A514" s="6">
        <v>449</v>
      </c>
      <c r="B514" s="19">
        <v>6263</v>
      </c>
      <c r="C514" s="19">
        <v>0</v>
      </c>
      <c r="D514" s="19">
        <v>0</v>
      </c>
    </row>
    <row r="515" spans="1:4">
      <c r="A515" s="6">
        <v>450</v>
      </c>
      <c r="B515" s="19">
        <v>9408</v>
      </c>
      <c r="C515" s="19">
        <v>9457.36</v>
      </c>
      <c r="D515" s="19">
        <v>0</v>
      </c>
    </row>
    <row r="516" spans="1:4">
      <c r="A516" s="6">
        <v>451</v>
      </c>
      <c r="B516" s="19">
        <v>4581</v>
      </c>
      <c r="C516" s="19">
        <v>6116.07</v>
      </c>
      <c r="D516" s="19">
        <v>0</v>
      </c>
    </row>
    <row r="517" spans="1:4">
      <c r="A517" s="6">
        <v>452</v>
      </c>
      <c r="B517" s="19">
        <v>5570</v>
      </c>
      <c r="C517" s="19">
        <v>3653.23</v>
      </c>
      <c r="D517" s="19">
        <v>0</v>
      </c>
    </row>
    <row r="518" spans="1:4">
      <c r="A518" s="6">
        <v>453</v>
      </c>
      <c r="B518" s="19">
        <v>2886.32</v>
      </c>
      <c r="C518" s="19">
        <v>3087.32</v>
      </c>
      <c r="D518" s="19">
        <v>0</v>
      </c>
    </row>
    <row r="519" spans="1:4">
      <c r="A519" s="6">
        <v>454</v>
      </c>
      <c r="B519" s="19">
        <v>15185</v>
      </c>
      <c r="C519" s="19">
        <v>1572.76</v>
      </c>
      <c r="D519" s="19">
        <v>0</v>
      </c>
    </row>
    <row r="520" spans="1:4">
      <c r="A520" s="6">
        <v>455</v>
      </c>
      <c r="B520" s="19">
        <v>7750</v>
      </c>
      <c r="C520" s="19">
        <v>7013.16</v>
      </c>
      <c r="D520" s="19">
        <v>0</v>
      </c>
    </row>
    <row r="521" spans="1:4">
      <c r="A521" s="6">
        <v>456</v>
      </c>
      <c r="B521" s="19">
        <v>8344.64</v>
      </c>
      <c r="C521" s="19">
        <v>8743.57</v>
      </c>
      <c r="D521" s="19">
        <v>0</v>
      </c>
    </row>
    <row r="522" spans="1:4">
      <c r="A522" s="6">
        <v>457</v>
      </c>
      <c r="B522" s="19">
        <v>3710.72</v>
      </c>
      <c r="C522" s="19">
        <v>3931.05</v>
      </c>
      <c r="D522" s="19">
        <v>0</v>
      </c>
    </row>
    <row r="523" spans="1:4">
      <c r="A523" s="6">
        <v>458</v>
      </c>
      <c r="B523" s="19">
        <v>5446.7199999999993</v>
      </c>
      <c r="C523" s="19">
        <v>8817.51</v>
      </c>
      <c r="D523" s="19">
        <v>0</v>
      </c>
    </row>
    <row r="524" spans="1:4">
      <c r="A524" s="6">
        <v>459</v>
      </c>
      <c r="B524" s="19">
        <v>4002</v>
      </c>
      <c r="C524" s="19">
        <v>1047.3800000000001</v>
      </c>
      <c r="D524" s="19">
        <v>0</v>
      </c>
    </row>
    <row r="525" spans="1:4">
      <c r="A525" s="6">
        <v>460</v>
      </c>
      <c r="B525" s="19">
        <v>15456</v>
      </c>
      <c r="C525" s="19">
        <v>8058.6</v>
      </c>
      <c r="D525" s="19">
        <v>0</v>
      </c>
    </row>
    <row r="526" spans="1:4">
      <c r="A526" s="6">
        <v>461</v>
      </c>
      <c r="B526" s="19">
        <v>5040</v>
      </c>
      <c r="C526" s="19">
        <v>7832.33</v>
      </c>
      <c r="D526" s="19">
        <v>0</v>
      </c>
    </row>
    <row r="527" spans="1:4">
      <c r="A527" s="6">
        <v>462</v>
      </c>
      <c r="B527" s="19">
        <v>4717.5</v>
      </c>
      <c r="C527" s="19">
        <v>4397.1400000000003</v>
      </c>
      <c r="D527" s="19">
        <v>0</v>
      </c>
    </row>
    <row r="528" spans="1:4">
      <c r="A528" s="6">
        <v>463</v>
      </c>
      <c r="B528" s="19">
        <v>9900</v>
      </c>
      <c r="C528" s="19">
        <v>6630.8</v>
      </c>
      <c r="D528" s="19">
        <v>0</v>
      </c>
    </row>
    <row r="529" spans="1:4">
      <c r="A529" s="6">
        <v>464</v>
      </c>
      <c r="B529" s="19">
        <v>15530</v>
      </c>
      <c r="C529" s="19">
        <v>5597.94</v>
      </c>
      <c r="D529" s="19">
        <v>0</v>
      </c>
    </row>
    <row r="530" spans="1:4">
      <c r="A530" s="6">
        <v>465</v>
      </c>
      <c r="B530" s="19">
        <v>2865</v>
      </c>
      <c r="C530" s="19">
        <v>2950.59</v>
      </c>
      <c r="D530" s="19">
        <v>0</v>
      </c>
    </row>
    <row r="531" spans="1:4">
      <c r="A531" s="6">
        <v>466</v>
      </c>
      <c r="B531" s="19">
        <v>10064</v>
      </c>
      <c r="C531" s="19">
        <v>15024.09</v>
      </c>
      <c r="D531" s="19">
        <v>0</v>
      </c>
    </row>
    <row r="532" spans="1:4">
      <c r="A532" s="6">
        <v>467</v>
      </c>
      <c r="B532" s="19">
        <v>5680</v>
      </c>
      <c r="C532" s="19">
        <v>3066.32</v>
      </c>
      <c r="D532" s="19">
        <v>0</v>
      </c>
    </row>
    <row r="533" spans="1:4">
      <c r="A533" s="6">
        <v>468</v>
      </c>
      <c r="B533" s="19">
        <v>10260</v>
      </c>
      <c r="C533" s="19">
        <v>7804.5</v>
      </c>
      <c r="D533" s="19">
        <v>0</v>
      </c>
    </row>
    <row r="534" spans="1:4">
      <c r="A534" s="6">
        <v>469</v>
      </c>
      <c r="B534" s="19">
        <v>3766.5</v>
      </c>
      <c r="C534" s="19">
        <v>2556.39</v>
      </c>
      <c r="D534" s="19">
        <v>0</v>
      </c>
    </row>
    <row r="535" spans="1:4">
      <c r="A535" s="6">
        <v>470</v>
      </c>
      <c r="B535" s="19">
        <v>9408</v>
      </c>
      <c r="C535" s="19">
        <v>9665.9599999999991</v>
      </c>
      <c r="D535" s="19">
        <v>0</v>
      </c>
    </row>
    <row r="536" spans="1:4">
      <c r="A536" s="6">
        <v>471</v>
      </c>
      <c r="B536" s="19">
        <v>5947.56</v>
      </c>
      <c r="C536" s="19">
        <v>9035.9500000000007</v>
      </c>
      <c r="D536" s="19">
        <v>0</v>
      </c>
    </row>
    <row r="537" spans="1:4">
      <c r="A537" s="6">
        <v>472</v>
      </c>
      <c r="B537" s="19">
        <v>9495</v>
      </c>
      <c r="C537" s="19">
        <v>14867.03</v>
      </c>
      <c r="D537" s="19">
        <v>0</v>
      </c>
    </row>
    <row r="538" spans="1:4">
      <c r="A538" s="6">
        <v>473</v>
      </c>
      <c r="B538" s="19">
        <v>6340</v>
      </c>
      <c r="C538" s="19">
        <v>7156.91</v>
      </c>
      <c r="D538" s="19">
        <v>0</v>
      </c>
    </row>
    <row r="539" spans="1:4">
      <c r="A539" s="6">
        <v>474</v>
      </c>
      <c r="B539" s="19">
        <v>3470</v>
      </c>
      <c r="C539" s="19">
        <v>5417.46</v>
      </c>
      <c r="D539" s="19">
        <v>0</v>
      </c>
    </row>
    <row r="540" spans="1:4">
      <c r="A540" s="6">
        <v>475</v>
      </c>
      <c r="B540" s="19">
        <v>10439.200000000001</v>
      </c>
      <c r="C540" s="19">
        <v>8853.57</v>
      </c>
      <c r="D540" s="19">
        <v>0</v>
      </c>
    </row>
    <row r="541" spans="1:4">
      <c r="A541" s="6">
        <v>476</v>
      </c>
      <c r="B541" s="19">
        <v>3438</v>
      </c>
      <c r="C541" s="19">
        <v>5348.2</v>
      </c>
      <c r="D541" s="19">
        <v>0</v>
      </c>
    </row>
    <row r="542" spans="1:4">
      <c r="A542" s="6">
        <v>477</v>
      </c>
      <c r="B542" s="19">
        <v>6331.2</v>
      </c>
      <c r="C542" s="19">
        <v>376.07</v>
      </c>
      <c r="D542" s="19">
        <v>0</v>
      </c>
    </row>
    <row r="543" spans="1:4">
      <c r="A543" s="6">
        <v>478</v>
      </c>
      <c r="B543" s="19">
        <v>12576</v>
      </c>
      <c r="C543" s="19">
        <v>10201.99</v>
      </c>
      <c r="D543" s="19">
        <v>0</v>
      </c>
    </row>
    <row r="544" spans="1:4">
      <c r="A544" s="6">
        <v>479</v>
      </c>
      <c r="B544" s="19">
        <v>2376.48</v>
      </c>
      <c r="C544" s="19">
        <v>4397.18</v>
      </c>
      <c r="D544" s="19">
        <v>0</v>
      </c>
    </row>
    <row r="545" spans="1:4">
      <c r="A545" s="6">
        <v>480</v>
      </c>
      <c r="B545" s="19">
        <v>7396.56</v>
      </c>
      <c r="C545" s="19">
        <v>8648.26</v>
      </c>
      <c r="D545" s="19">
        <v>0</v>
      </c>
    </row>
    <row r="546" spans="1:4">
      <c r="A546" s="6">
        <v>481</v>
      </c>
      <c r="B546" s="19">
        <v>8878.7999999999993</v>
      </c>
      <c r="C546" s="19">
        <v>10877.44</v>
      </c>
      <c r="D546" s="19">
        <v>0</v>
      </c>
    </row>
    <row r="547" spans="1:4">
      <c r="A547" s="6">
        <v>482</v>
      </c>
      <c r="B547" s="19">
        <v>11496</v>
      </c>
      <c r="C547" s="19">
        <v>9537.2199999999993</v>
      </c>
      <c r="D547" s="19">
        <v>0</v>
      </c>
    </row>
    <row r="548" spans="1:4">
      <c r="A548" s="6">
        <v>483</v>
      </c>
      <c r="B548" s="19">
        <v>34515</v>
      </c>
      <c r="C548" s="19">
        <v>50000</v>
      </c>
      <c r="D548" s="19">
        <v>0</v>
      </c>
    </row>
    <row r="549" spans="1:4">
      <c r="A549" s="6">
        <v>484</v>
      </c>
      <c r="B549" s="19">
        <v>16887</v>
      </c>
      <c r="C549" s="19">
        <v>50000</v>
      </c>
      <c r="D549" s="19">
        <v>0</v>
      </c>
    </row>
    <row r="550" spans="1:4">
      <c r="A550" s="6">
        <v>485</v>
      </c>
      <c r="B550" s="19">
        <v>25972.400000000001</v>
      </c>
      <c r="C550" s="19">
        <v>59000</v>
      </c>
      <c r="D550" s="19">
        <v>0</v>
      </c>
    </row>
    <row r="551" spans="1:4">
      <c r="A551" s="6">
        <v>486</v>
      </c>
      <c r="B551" s="19">
        <v>0</v>
      </c>
      <c r="C551" s="19">
        <v>59000</v>
      </c>
      <c r="D551" s="19">
        <v>0</v>
      </c>
    </row>
    <row r="552" spans="1:4">
      <c r="A552" s="6">
        <v>487</v>
      </c>
      <c r="B552" s="19">
        <v>7866</v>
      </c>
      <c r="C552" s="19">
        <v>59000</v>
      </c>
      <c r="D552" s="19">
        <v>0</v>
      </c>
    </row>
    <row r="553" spans="1:4">
      <c r="A553" s="6">
        <v>488</v>
      </c>
      <c r="B553" s="19">
        <v>30690</v>
      </c>
      <c r="C553" s="19">
        <v>59000</v>
      </c>
      <c r="D553" s="19">
        <v>0</v>
      </c>
    </row>
    <row r="554" spans="1:4">
      <c r="A554" s="6">
        <v>489</v>
      </c>
      <c r="B554" s="19">
        <v>5943.6</v>
      </c>
      <c r="C554" s="19">
        <v>35000</v>
      </c>
      <c r="D554" s="19">
        <v>0</v>
      </c>
    </row>
    <row r="555" spans="1:4">
      <c r="A555" s="6">
        <v>490</v>
      </c>
      <c r="B555" s="19">
        <v>47550</v>
      </c>
      <c r="C555" s="19">
        <v>59000</v>
      </c>
      <c r="D555" s="19">
        <v>0</v>
      </c>
    </row>
    <row r="556" spans="1:4">
      <c r="A556" s="6">
        <v>491</v>
      </c>
      <c r="B556" s="19">
        <v>0</v>
      </c>
      <c r="C556" s="19">
        <v>59000</v>
      </c>
      <c r="D556" s="19">
        <v>0</v>
      </c>
    </row>
    <row r="557" spans="1:4">
      <c r="A557" s="6">
        <v>492</v>
      </c>
      <c r="B557" s="19">
        <v>39370</v>
      </c>
      <c r="C557" s="19">
        <v>59000</v>
      </c>
      <c r="D557" s="19">
        <v>0</v>
      </c>
    </row>
    <row r="558" spans="1:4">
      <c r="A558" s="6">
        <v>493</v>
      </c>
      <c r="B558" s="19">
        <v>0</v>
      </c>
      <c r="C558" s="19">
        <v>10000</v>
      </c>
      <c r="D558" s="19">
        <v>0</v>
      </c>
    </row>
    <row r="559" spans="1:4">
      <c r="A559" s="6">
        <v>494</v>
      </c>
      <c r="B559" s="19">
        <v>12000</v>
      </c>
      <c r="C559" s="19">
        <v>62000</v>
      </c>
      <c r="D559" s="19">
        <v>0</v>
      </c>
    </row>
    <row r="560" spans="1:4">
      <c r="A560" s="6">
        <v>495</v>
      </c>
      <c r="B560" s="19">
        <v>0</v>
      </c>
      <c r="C560" s="19">
        <v>10000</v>
      </c>
      <c r="D560" s="19">
        <v>0</v>
      </c>
    </row>
    <row r="561" spans="1:4">
      <c r="A561" s="6">
        <v>496</v>
      </c>
      <c r="B561" s="19">
        <v>1188</v>
      </c>
      <c r="C561" s="19">
        <v>5500</v>
      </c>
      <c r="D561" s="19">
        <v>0</v>
      </c>
    </row>
    <row r="562" spans="1:4">
      <c r="A562" s="6">
        <v>497</v>
      </c>
      <c r="B562" s="19">
        <v>0</v>
      </c>
      <c r="C562" s="19">
        <v>1000</v>
      </c>
      <c r="D562" s="19">
        <v>0</v>
      </c>
    </row>
    <row r="563" spans="1:4">
      <c r="A563" s="6">
        <v>498</v>
      </c>
      <c r="B563" s="19">
        <v>3900</v>
      </c>
      <c r="C563" s="19">
        <v>30000</v>
      </c>
      <c r="D563" s="19">
        <v>0</v>
      </c>
    </row>
    <row r="564" spans="1:4">
      <c r="A564" s="6">
        <v>499</v>
      </c>
      <c r="B564" s="19">
        <v>0</v>
      </c>
      <c r="C564" s="19">
        <v>10000</v>
      </c>
      <c r="D564" s="19">
        <v>0</v>
      </c>
    </row>
    <row r="565" spans="1:4">
      <c r="A565" s="6">
        <v>500</v>
      </c>
      <c r="B565" s="19">
        <v>0</v>
      </c>
      <c r="C565" s="19">
        <v>30000</v>
      </c>
      <c r="D565" s="19">
        <v>0</v>
      </c>
    </row>
    <row r="566" spans="1:4">
      <c r="A566" s="6">
        <v>501</v>
      </c>
      <c r="B566" s="19">
        <v>11380</v>
      </c>
      <c r="C566" s="19">
        <v>20000</v>
      </c>
      <c r="D566" s="19">
        <v>0</v>
      </c>
    </row>
    <row r="567" spans="1:4">
      <c r="A567" s="6">
        <v>502</v>
      </c>
      <c r="B567" s="19">
        <v>12570</v>
      </c>
      <c r="C567" s="19">
        <v>8000</v>
      </c>
      <c r="D567" s="19">
        <v>0</v>
      </c>
    </row>
    <row r="568" spans="1:4">
      <c r="A568" s="6">
        <v>503</v>
      </c>
      <c r="B568" s="19">
        <v>0</v>
      </c>
      <c r="C568" s="19">
        <v>40000</v>
      </c>
      <c r="D568" s="19">
        <v>0</v>
      </c>
    </row>
    <row r="569" spans="1:4">
      <c r="A569" s="6">
        <v>504</v>
      </c>
      <c r="B569" s="19">
        <v>0</v>
      </c>
      <c r="C569" s="19">
        <v>5000</v>
      </c>
      <c r="D569" s="19">
        <v>0</v>
      </c>
    </row>
    <row r="570" spans="1:4">
      <c r="A570" s="6">
        <v>505</v>
      </c>
      <c r="B570" s="19">
        <v>0</v>
      </c>
      <c r="C570" s="19">
        <v>80000</v>
      </c>
      <c r="D570" s="19">
        <v>0</v>
      </c>
    </row>
    <row r="571" spans="1:4">
      <c r="A571" s="6">
        <v>506</v>
      </c>
      <c r="B571" s="19">
        <v>0</v>
      </c>
      <c r="C571" s="19">
        <v>42000</v>
      </c>
      <c r="D571" s="19">
        <v>0</v>
      </c>
    </row>
    <row r="572" spans="1:4">
      <c r="A572" s="6">
        <v>507</v>
      </c>
      <c r="B572" s="19">
        <v>0</v>
      </c>
      <c r="C572" s="19">
        <v>20000</v>
      </c>
      <c r="D572" s="19">
        <v>0</v>
      </c>
    </row>
    <row r="573" spans="1:4">
      <c r="A573" s="6">
        <v>508</v>
      </c>
      <c r="B573" s="19">
        <v>0</v>
      </c>
      <c r="C573" s="19">
        <v>8000</v>
      </c>
      <c r="D573" s="19">
        <v>0</v>
      </c>
    </row>
    <row r="574" spans="1:4">
      <c r="A574" s="6">
        <v>509</v>
      </c>
      <c r="B574" s="19">
        <v>3878</v>
      </c>
      <c r="C574" s="19">
        <v>10000</v>
      </c>
      <c r="D574" s="19">
        <v>0</v>
      </c>
    </row>
    <row r="575" spans="1:4">
      <c r="A575" s="6">
        <v>510</v>
      </c>
      <c r="B575" s="19">
        <v>14400</v>
      </c>
      <c r="C575" s="19">
        <v>35000</v>
      </c>
      <c r="D575" s="19">
        <v>0</v>
      </c>
    </row>
    <row r="576" spans="1:4">
      <c r="A576" s="6">
        <v>511</v>
      </c>
      <c r="B576" s="19">
        <v>14100</v>
      </c>
      <c r="C576" s="19">
        <v>40000</v>
      </c>
      <c r="D576" s="19">
        <v>0</v>
      </c>
    </row>
    <row r="577" spans="1:4">
      <c r="A577" s="6">
        <v>512</v>
      </c>
      <c r="B577" s="19">
        <v>25762.5</v>
      </c>
      <c r="C577" s="19">
        <v>10000</v>
      </c>
      <c r="D577" s="19">
        <v>0</v>
      </c>
    </row>
    <row r="578" spans="1:4">
      <c r="A578" s="6">
        <v>513</v>
      </c>
      <c r="B578" s="19">
        <v>0</v>
      </c>
      <c r="C578" s="19">
        <v>4000</v>
      </c>
      <c r="D578" s="19">
        <v>0</v>
      </c>
    </row>
    <row r="579" spans="1:4">
      <c r="A579" s="6">
        <v>514</v>
      </c>
      <c r="B579" s="19">
        <v>0</v>
      </c>
      <c r="C579" s="19">
        <v>2000</v>
      </c>
      <c r="D579" s="19">
        <v>0</v>
      </c>
    </row>
    <row r="580" spans="1:4">
      <c r="A580" s="6">
        <v>515</v>
      </c>
      <c r="B580" s="19">
        <v>0</v>
      </c>
      <c r="C580" s="19">
        <v>21000</v>
      </c>
      <c r="D580" s="19">
        <v>0</v>
      </c>
    </row>
    <row r="581" spans="1:4">
      <c r="A581" s="6">
        <v>516</v>
      </c>
      <c r="B581" s="19">
        <v>0</v>
      </c>
      <c r="C581" s="19">
        <v>1000</v>
      </c>
      <c r="D581" s="19">
        <v>0</v>
      </c>
    </row>
    <row r="582" spans="1:4">
      <c r="A582" s="6">
        <v>517</v>
      </c>
      <c r="B582" s="19">
        <v>0</v>
      </c>
      <c r="C582" s="19">
        <v>6000</v>
      </c>
      <c r="D582" s="19">
        <v>0</v>
      </c>
    </row>
    <row r="583" spans="1:4">
      <c r="A583" s="6">
        <v>518</v>
      </c>
      <c r="B583" s="19">
        <v>7190</v>
      </c>
      <c r="C583" s="19">
        <v>62000</v>
      </c>
      <c r="D583" s="19">
        <v>0</v>
      </c>
    </row>
    <row r="584" spans="1:4">
      <c r="A584" s="6">
        <v>519</v>
      </c>
      <c r="B584" s="19">
        <v>12126</v>
      </c>
      <c r="C584" s="19">
        <v>10000</v>
      </c>
      <c r="D584" s="19">
        <v>0</v>
      </c>
    </row>
    <row r="585" spans="1:4">
      <c r="A585" s="6">
        <v>520</v>
      </c>
      <c r="B585" s="19">
        <v>0</v>
      </c>
      <c r="C585" s="19">
        <v>15000</v>
      </c>
      <c r="D585" s="19">
        <v>0</v>
      </c>
    </row>
    <row r="586" spans="1:4">
      <c r="A586" s="6">
        <v>521</v>
      </c>
      <c r="B586" s="19">
        <v>0</v>
      </c>
      <c r="C586" s="19">
        <v>1000</v>
      </c>
      <c r="D586" s="19">
        <v>0</v>
      </c>
    </row>
    <row r="587" spans="1:4">
      <c r="A587" s="6">
        <v>522</v>
      </c>
      <c r="B587" s="19">
        <v>46311</v>
      </c>
      <c r="C587" s="19">
        <v>60000</v>
      </c>
      <c r="D587" s="19">
        <v>0</v>
      </c>
    </row>
    <row r="588" spans="1:4">
      <c r="A588" s="6">
        <v>523</v>
      </c>
      <c r="B588" s="19">
        <v>0</v>
      </c>
      <c r="C588" s="19">
        <v>2000</v>
      </c>
      <c r="D588" s="19">
        <v>0</v>
      </c>
    </row>
    <row r="589" spans="1:4">
      <c r="A589" s="6">
        <v>524</v>
      </c>
      <c r="B589" s="19">
        <v>0</v>
      </c>
      <c r="C589" s="19">
        <v>2000</v>
      </c>
      <c r="D589" s="19">
        <v>0</v>
      </c>
    </row>
    <row r="590" spans="1:4">
      <c r="A590" s="6">
        <v>525</v>
      </c>
      <c r="B590" s="19">
        <v>6857.4</v>
      </c>
      <c r="C590" s="19">
        <v>6000</v>
      </c>
      <c r="D590" s="19">
        <v>0</v>
      </c>
    </row>
    <row r="591" spans="1:4">
      <c r="A591" s="6">
        <v>526</v>
      </c>
      <c r="B591" s="19">
        <v>0</v>
      </c>
      <c r="C591" s="19">
        <v>2000</v>
      </c>
      <c r="D591" s="19">
        <v>0</v>
      </c>
    </row>
    <row r="592" spans="1:4">
      <c r="A592" s="6">
        <v>527</v>
      </c>
      <c r="B592" s="19">
        <v>15720</v>
      </c>
      <c r="C592" s="19">
        <v>18000</v>
      </c>
      <c r="D592" s="19">
        <v>0</v>
      </c>
    </row>
    <row r="593" spans="1:4">
      <c r="A593" s="6">
        <v>528</v>
      </c>
      <c r="B593" s="19">
        <v>3849</v>
      </c>
      <c r="C593" s="19">
        <v>10000</v>
      </c>
      <c r="D593" s="19">
        <v>0</v>
      </c>
    </row>
    <row r="594" spans="1:4">
      <c r="A594" s="6">
        <v>529</v>
      </c>
      <c r="B594" s="19">
        <v>6256.8</v>
      </c>
      <c r="C594" s="19">
        <v>12000</v>
      </c>
      <c r="D594" s="19">
        <v>0</v>
      </c>
    </row>
    <row r="595" spans="1:4">
      <c r="A595" s="6">
        <v>530</v>
      </c>
      <c r="B595" s="19">
        <v>10522.8</v>
      </c>
      <c r="C595" s="19">
        <v>15000</v>
      </c>
      <c r="D595" s="19">
        <v>0</v>
      </c>
    </row>
    <row r="596" spans="1:4">
      <c r="A596" s="6">
        <v>531</v>
      </c>
      <c r="B596" s="19">
        <v>12875</v>
      </c>
      <c r="C596" s="19">
        <v>30000</v>
      </c>
      <c r="D596" s="19">
        <v>0</v>
      </c>
    </row>
    <row r="597" spans="1:4">
      <c r="A597" s="6">
        <v>532</v>
      </c>
      <c r="B597" s="19">
        <v>46800</v>
      </c>
      <c r="C597" s="19">
        <v>50000</v>
      </c>
      <c r="D597" s="19">
        <v>0</v>
      </c>
    </row>
    <row r="598" spans="1:4">
      <c r="A598" s="6">
        <v>533</v>
      </c>
      <c r="B598" s="19">
        <v>2575</v>
      </c>
      <c r="C598" s="19">
        <v>5000</v>
      </c>
      <c r="D598" s="19">
        <v>0</v>
      </c>
    </row>
    <row r="599" spans="1:4">
      <c r="A599" s="6">
        <v>534</v>
      </c>
      <c r="B599" s="19">
        <v>2370</v>
      </c>
      <c r="C599" s="19">
        <v>6000</v>
      </c>
      <c r="D599" s="19">
        <v>0</v>
      </c>
    </row>
    <row r="600" spans="1:4">
      <c r="A600" s="6">
        <v>535</v>
      </c>
      <c r="B600" s="19">
        <v>48535</v>
      </c>
      <c r="C600" s="19">
        <v>34000</v>
      </c>
      <c r="D600" s="19">
        <v>0</v>
      </c>
    </row>
    <row r="601" spans="1:4">
      <c r="A601" s="6">
        <v>536</v>
      </c>
      <c r="B601" s="19">
        <v>0</v>
      </c>
      <c r="C601" s="19">
        <v>8000</v>
      </c>
      <c r="D601" s="19">
        <v>0</v>
      </c>
    </row>
    <row r="602" spans="1:4">
      <c r="A602" s="6">
        <v>537</v>
      </c>
      <c r="B602" s="19">
        <v>9492</v>
      </c>
      <c r="C602" s="19">
        <v>13000</v>
      </c>
      <c r="D602" s="19">
        <v>0</v>
      </c>
    </row>
    <row r="603" spans="1:4">
      <c r="A603" s="6">
        <v>538</v>
      </c>
      <c r="B603" s="19">
        <v>0</v>
      </c>
      <c r="C603" s="19">
        <v>11391</v>
      </c>
      <c r="D603" s="19">
        <v>0</v>
      </c>
    </row>
    <row r="604" spans="1:4">
      <c r="A604" s="6">
        <v>539</v>
      </c>
      <c r="B604" s="19">
        <v>21825</v>
      </c>
      <c r="C604" s="19">
        <v>59700</v>
      </c>
      <c r="D604" s="19">
        <v>0</v>
      </c>
    </row>
    <row r="605" spans="1:4">
      <c r="A605" s="6">
        <v>540</v>
      </c>
      <c r="B605" s="19">
        <v>2784</v>
      </c>
      <c r="C605" s="19">
        <v>4000</v>
      </c>
      <c r="D605" s="19">
        <v>0</v>
      </c>
    </row>
    <row r="606" spans="1:4">
      <c r="A606" s="6">
        <v>541</v>
      </c>
      <c r="B606" s="19">
        <v>4488</v>
      </c>
      <c r="C606" s="19">
        <v>8000</v>
      </c>
      <c r="D606" s="19">
        <v>0</v>
      </c>
    </row>
    <row r="607" spans="1:4">
      <c r="A607" s="6">
        <v>542</v>
      </c>
      <c r="B607" s="19">
        <v>3768</v>
      </c>
      <c r="C607" s="19">
        <v>6000</v>
      </c>
      <c r="D607" s="19">
        <v>0</v>
      </c>
    </row>
    <row r="608" spans="1:4">
      <c r="A608" s="6">
        <v>543</v>
      </c>
      <c r="B608" s="19">
        <v>3910</v>
      </c>
      <c r="C608" s="19">
        <v>7000</v>
      </c>
      <c r="D608" s="19">
        <v>0</v>
      </c>
    </row>
    <row r="609" spans="1:4">
      <c r="A609" s="6">
        <v>544</v>
      </c>
      <c r="B609" s="19">
        <v>0</v>
      </c>
      <c r="C609" s="19">
        <v>13000</v>
      </c>
      <c r="D609" s="19">
        <v>0</v>
      </c>
    </row>
    <row r="610" spans="1:4">
      <c r="A610" s="6">
        <v>545</v>
      </c>
      <c r="B610" s="19">
        <v>9126</v>
      </c>
      <c r="C610" s="19">
        <v>18000</v>
      </c>
      <c r="D610" s="19">
        <v>0</v>
      </c>
    </row>
    <row r="611" spans="1:4">
      <c r="A611" s="6">
        <v>546</v>
      </c>
      <c r="B611" s="19">
        <v>6588</v>
      </c>
      <c r="C611" s="19">
        <v>6000</v>
      </c>
      <c r="D611" s="19">
        <v>0</v>
      </c>
    </row>
    <row r="612" spans="1:4">
      <c r="A612" s="6">
        <v>547</v>
      </c>
      <c r="B612" s="19">
        <v>0</v>
      </c>
      <c r="C612" s="19">
        <v>45000</v>
      </c>
      <c r="D612" s="19">
        <v>0</v>
      </c>
    </row>
    <row r="613" spans="1:4">
      <c r="A613" s="6">
        <v>548</v>
      </c>
      <c r="B613" s="19">
        <v>0</v>
      </c>
      <c r="C613" s="19">
        <v>9000</v>
      </c>
      <c r="D613" s="19">
        <v>0</v>
      </c>
    </row>
    <row r="614" spans="1:4">
      <c r="A614" s="6">
        <v>549</v>
      </c>
      <c r="B614" s="19">
        <v>8820</v>
      </c>
      <c r="C614" s="19">
        <v>10000</v>
      </c>
      <c r="D614" s="19">
        <v>0</v>
      </c>
    </row>
    <row r="615" spans="1:4">
      <c r="A615" s="6">
        <v>550</v>
      </c>
      <c r="B615" s="19">
        <v>24185</v>
      </c>
      <c r="C615" s="19">
        <v>20000</v>
      </c>
      <c r="D615" s="19">
        <v>0</v>
      </c>
    </row>
    <row r="616" spans="1:4">
      <c r="A616" s="6">
        <v>551</v>
      </c>
      <c r="B616" s="19">
        <v>3708</v>
      </c>
      <c r="C616" s="19">
        <v>3000</v>
      </c>
      <c r="D616" s="19">
        <v>0</v>
      </c>
    </row>
    <row r="617" spans="1:4">
      <c r="A617" s="6">
        <v>552</v>
      </c>
      <c r="B617" s="19">
        <v>0</v>
      </c>
      <c r="C617" s="19">
        <v>3000</v>
      </c>
      <c r="D617" s="19">
        <v>0</v>
      </c>
    </row>
    <row r="618" spans="1:4">
      <c r="A618" s="6">
        <v>553</v>
      </c>
      <c r="B618" s="19">
        <v>2835</v>
      </c>
      <c r="C618" s="19">
        <v>5000</v>
      </c>
      <c r="D618" s="19">
        <v>0</v>
      </c>
    </row>
    <row r="619" spans="1:4">
      <c r="A619" s="6">
        <v>554</v>
      </c>
      <c r="B619" s="19">
        <v>2790</v>
      </c>
      <c r="C619" s="19">
        <v>7000</v>
      </c>
      <c r="D619" s="19">
        <v>0</v>
      </c>
    </row>
    <row r="620" spans="1:4">
      <c r="A620" s="6">
        <v>555</v>
      </c>
      <c r="B620" s="19">
        <v>0</v>
      </c>
      <c r="C620" s="19">
        <v>3500</v>
      </c>
      <c r="D620" s="19">
        <v>0</v>
      </c>
    </row>
    <row r="621" spans="1:4">
      <c r="A621" s="6">
        <v>556</v>
      </c>
      <c r="B621" s="19">
        <v>3596</v>
      </c>
      <c r="C621" s="19">
        <v>3500</v>
      </c>
      <c r="D621" s="19">
        <v>0</v>
      </c>
    </row>
    <row r="622" spans="1:4">
      <c r="A622" s="6">
        <v>557</v>
      </c>
      <c r="B622" s="19">
        <v>5304</v>
      </c>
      <c r="C622" s="19">
        <v>5000</v>
      </c>
      <c r="D622" s="19">
        <v>0</v>
      </c>
    </row>
    <row r="623" spans="1:4">
      <c r="A623" s="6">
        <v>558</v>
      </c>
      <c r="B623" s="19">
        <v>0</v>
      </c>
      <c r="C623" s="19">
        <v>5000</v>
      </c>
      <c r="D623" s="19">
        <v>0</v>
      </c>
    </row>
    <row r="624" spans="1:4">
      <c r="A624" s="6">
        <v>559</v>
      </c>
      <c r="B624" s="19">
        <v>1836</v>
      </c>
      <c r="C624" s="19">
        <v>3000</v>
      </c>
      <c r="D624" s="19">
        <v>0</v>
      </c>
    </row>
    <row r="625" spans="1:4">
      <c r="A625" s="6">
        <v>560</v>
      </c>
      <c r="B625" s="19">
        <v>77800</v>
      </c>
      <c r="C625" s="19">
        <v>120000</v>
      </c>
      <c r="D625" s="19">
        <v>0</v>
      </c>
    </row>
    <row r="626" spans="1:4">
      <c r="A626" s="6">
        <v>561</v>
      </c>
      <c r="B626" s="19">
        <v>59280</v>
      </c>
      <c r="C626" s="19">
        <v>62725.59</v>
      </c>
      <c r="D626" s="19">
        <v>0</v>
      </c>
    </row>
    <row r="627" spans="1:4">
      <c r="A627" s="6">
        <v>562</v>
      </c>
      <c r="B627" s="19">
        <v>0</v>
      </c>
      <c r="C627" s="19">
        <v>40000</v>
      </c>
      <c r="D627" s="19">
        <v>0</v>
      </c>
    </row>
    <row r="628" spans="1:4">
      <c r="A628" s="6">
        <v>563</v>
      </c>
      <c r="B628" s="19">
        <v>0</v>
      </c>
      <c r="C628" s="19">
        <v>62725.59</v>
      </c>
      <c r="D628" s="19">
        <v>0</v>
      </c>
    </row>
    <row r="629" spans="1:4">
      <c r="A629" s="6">
        <v>564</v>
      </c>
      <c r="B629" s="19">
        <v>0</v>
      </c>
      <c r="C629" s="19">
        <v>62725.59</v>
      </c>
      <c r="D629" s="19">
        <v>0</v>
      </c>
    </row>
    <row r="630" spans="1:4">
      <c r="A630" s="6">
        <v>565</v>
      </c>
      <c r="B630" s="19">
        <v>0</v>
      </c>
      <c r="C630" s="19">
        <v>20000</v>
      </c>
      <c r="D630" s="19">
        <v>0</v>
      </c>
    </row>
    <row r="631" spans="1:4">
      <c r="A631" s="6">
        <v>566</v>
      </c>
      <c r="B631" s="19">
        <v>47820</v>
      </c>
      <c r="C631" s="19">
        <v>62725.59</v>
      </c>
      <c r="D631" s="19">
        <v>0</v>
      </c>
    </row>
    <row r="632" spans="1:4">
      <c r="A632" s="6">
        <v>567</v>
      </c>
      <c r="B632" s="19">
        <v>6802.56</v>
      </c>
      <c r="C632" s="19">
        <v>9000</v>
      </c>
      <c r="D632" s="19">
        <v>0</v>
      </c>
    </row>
    <row r="633" spans="1:4">
      <c r="A633" s="6">
        <v>568</v>
      </c>
      <c r="B633" s="19">
        <v>8388</v>
      </c>
      <c r="C633" s="19">
        <v>8197</v>
      </c>
      <c r="D633" s="19">
        <v>0</v>
      </c>
    </row>
    <row r="634" spans="1:4">
      <c r="A634" s="6">
        <v>569</v>
      </c>
      <c r="B634" s="19">
        <v>26244</v>
      </c>
      <c r="C634" s="19">
        <v>21000</v>
      </c>
      <c r="D634" s="19">
        <v>0</v>
      </c>
    </row>
    <row r="635" spans="1:4">
      <c r="A635" s="6">
        <v>570</v>
      </c>
      <c r="B635" s="19">
        <v>0</v>
      </c>
      <c r="C635" s="19">
        <v>40000</v>
      </c>
      <c r="D635" s="19">
        <v>0</v>
      </c>
    </row>
    <row r="636" spans="1:4">
      <c r="A636" s="6">
        <v>571</v>
      </c>
      <c r="B636" s="19">
        <v>12522.8</v>
      </c>
      <c r="C636" s="19">
        <v>20000</v>
      </c>
      <c r="D636" s="19">
        <v>0</v>
      </c>
    </row>
    <row r="637" spans="1:4">
      <c r="A637" s="6">
        <v>572</v>
      </c>
      <c r="B637" s="19">
        <v>6100</v>
      </c>
      <c r="C637" s="19">
        <v>6000</v>
      </c>
      <c r="D637" s="19">
        <v>0</v>
      </c>
    </row>
    <row r="638" spans="1:4">
      <c r="A638" s="6">
        <v>573</v>
      </c>
      <c r="B638" s="19">
        <v>0</v>
      </c>
      <c r="C638" s="19">
        <v>10000</v>
      </c>
      <c r="D638" s="19">
        <v>0</v>
      </c>
    </row>
    <row r="639" spans="1:4">
      <c r="A639" s="6">
        <v>574</v>
      </c>
      <c r="B639" s="19">
        <v>44000</v>
      </c>
      <c r="C639" s="19">
        <v>50000</v>
      </c>
      <c r="D639" s="19">
        <v>0</v>
      </c>
    </row>
    <row r="640" spans="1:4">
      <c r="A640" s="6">
        <v>575</v>
      </c>
      <c r="B640" s="19">
        <v>2700</v>
      </c>
      <c r="C640" s="19">
        <v>3000</v>
      </c>
      <c r="D640" s="19">
        <v>0</v>
      </c>
    </row>
    <row r="641" spans="1:4">
      <c r="A641" s="6">
        <v>576</v>
      </c>
      <c r="B641" s="19">
        <v>0</v>
      </c>
      <c r="C641" s="19">
        <v>7000</v>
      </c>
      <c r="D641" s="19">
        <v>0</v>
      </c>
    </row>
    <row r="642" spans="1:4">
      <c r="A642" s="6">
        <v>577</v>
      </c>
      <c r="B642" s="19">
        <v>5856</v>
      </c>
      <c r="C642" s="19">
        <v>9000</v>
      </c>
      <c r="D642" s="19">
        <v>0</v>
      </c>
    </row>
    <row r="643" spans="1:4">
      <c r="A643" s="6">
        <v>578</v>
      </c>
      <c r="B643" s="19">
        <v>3000</v>
      </c>
      <c r="C643" s="19">
        <v>3000</v>
      </c>
      <c r="D643" s="19">
        <v>0</v>
      </c>
    </row>
    <row r="644" spans="1:4">
      <c r="A644" s="6">
        <v>579</v>
      </c>
      <c r="B644" s="19">
        <v>0</v>
      </c>
      <c r="C644" s="19">
        <v>9100</v>
      </c>
      <c r="D644" s="19">
        <v>0</v>
      </c>
    </row>
    <row r="645" spans="1:4">
      <c r="A645" s="6">
        <v>580</v>
      </c>
      <c r="B645" s="19">
        <v>5000</v>
      </c>
      <c r="C645" s="19">
        <v>5000</v>
      </c>
      <c r="D645" s="19">
        <v>0</v>
      </c>
    </row>
    <row r="646" spans="1:4">
      <c r="A646" s="6">
        <v>581</v>
      </c>
      <c r="B646" s="19">
        <v>0</v>
      </c>
      <c r="C646" s="19">
        <v>5000</v>
      </c>
      <c r="D646" s="19">
        <v>0</v>
      </c>
    </row>
    <row r="647" spans="1:4">
      <c r="A647" s="6">
        <v>582</v>
      </c>
      <c r="B647" s="19">
        <v>3784</v>
      </c>
      <c r="C647" s="19">
        <v>5000</v>
      </c>
      <c r="D647" s="19">
        <v>0</v>
      </c>
    </row>
    <row r="648" spans="1:4">
      <c r="A648" s="6">
        <v>583</v>
      </c>
      <c r="B648" s="19">
        <v>31986</v>
      </c>
      <c r="C648" s="19">
        <v>50000</v>
      </c>
      <c r="D648" s="19">
        <v>0</v>
      </c>
    </row>
    <row r="649" spans="1:4">
      <c r="A649" s="6">
        <v>584</v>
      </c>
      <c r="B649" s="19">
        <v>8325</v>
      </c>
      <c r="C649" s="19">
        <v>12000</v>
      </c>
      <c r="D649" s="19">
        <v>0</v>
      </c>
    </row>
    <row r="650" spans="1:4">
      <c r="A650" s="6">
        <v>585</v>
      </c>
      <c r="B650" s="19">
        <v>0</v>
      </c>
      <c r="C650" s="19">
        <v>3000</v>
      </c>
      <c r="D650" s="19">
        <v>0</v>
      </c>
    </row>
    <row r="651" spans="1:4">
      <c r="A651" s="6">
        <v>586</v>
      </c>
      <c r="B651" s="19">
        <v>42842</v>
      </c>
      <c r="C651" s="19">
        <v>40000</v>
      </c>
      <c r="D651" s="19">
        <v>0</v>
      </c>
    </row>
    <row r="652" spans="1:4">
      <c r="A652" s="6">
        <v>587</v>
      </c>
      <c r="B652" s="19">
        <v>9129.6</v>
      </c>
      <c r="C652" s="19">
        <v>14000</v>
      </c>
      <c r="D652" s="19">
        <v>0</v>
      </c>
    </row>
    <row r="653" spans="1:4">
      <c r="A653" s="6">
        <v>588</v>
      </c>
      <c r="B653" s="19">
        <v>2736</v>
      </c>
      <c r="C653" s="19">
        <v>4000</v>
      </c>
      <c r="D653" s="19">
        <v>0</v>
      </c>
    </row>
    <row r="654" spans="1:4">
      <c r="A654" s="6">
        <v>589</v>
      </c>
      <c r="B654" s="19">
        <v>4000</v>
      </c>
      <c r="C654" s="19">
        <v>8000</v>
      </c>
      <c r="D654" s="19">
        <v>0</v>
      </c>
    </row>
    <row r="655" spans="1:4">
      <c r="A655" s="6">
        <v>590</v>
      </c>
      <c r="B655" s="19">
        <v>0</v>
      </c>
      <c r="C655" s="19">
        <v>1000</v>
      </c>
      <c r="D655" s="19">
        <v>0</v>
      </c>
    </row>
    <row r="656" spans="1:4">
      <c r="A656" s="6">
        <v>591</v>
      </c>
      <c r="B656" s="19">
        <v>0</v>
      </c>
      <c r="C656" s="19">
        <v>12000</v>
      </c>
      <c r="D656" s="19">
        <v>0</v>
      </c>
    </row>
    <row r="657" spans="1:4">
      <c r="A657" s="6">
        <v>592</v>
      </c>
      <c r="B657" s="19">
        <v>0</v>
      </c>
      <c r="C657" s="19">
        <v>50000</v>
      </c>
      <c r="D657" s="19">
        <v>0</v>
      </c>
    </row>
    <row r="658" spans="1:4">
      <c r="A658" s="6">
        <v>593</v>
      </c>
      <c r="B658" s="19">
        <v>2026</v>
      </c>
      <c r="C658" s="19">
        <v>4480</v>
      </c>
      <c r="D658" s="19">
        <v>0</v>
      </c>
    </row>
    <row r="659" spans="1:4">
      <c r="A659" s="6">
        <v>594</v>
      </c>
      <c r="B659" s="19">
        <v>768</v>
      </c>
      <c r="C659" s="19">
        <v>1600</v>
      </c>
      <c r="D659" s="19">
        <v>0</v>
      </c>
    </row>
    <row r="660" spans="1:4">
      <c r="A660" s="6">
        <v>595</v>
      </c>
      <c r="B660" s="19">
        <v>0</v>
      </c>
      <c r="C660" s="19">
        <v>5350</v>
      </c>
      <c r="D660" s="19">
        <v>0</v>
      </c>
    </row>
    <row r="661" spans="1:4">
      <c r="A661" s="6">
        <v>596</v>
      </c>
      <c r="B661" s="19">
        <v>0</v>
      </c>
      <c r="C661" s="19">
        <v>100000</v>
      </c>
      <c r="D661" s="19">
        <v>0</v>
      </c>
    </row>
    <row r="662" spans="1:4">
      <c r="A662" s="6">
        <v>597</v>
      </c>
      <c r="B662" s="19">
        <v>0</v>
      </c>
      <c r="C662" s="19">
        <v>62725.59</v>
      </c>
      <c r="D662" s="19">
        <v>0</v>
      </c>
    </row>
    <row r="663" spans="1:4">
      <c r="A663" s="6">
        <v>598</v>
      </c>
      <c r="B663" s="19">
        <v>0</v>
      </c>
      <c r="C663" s="19">
        <v>62725.59</v>
      </c>
      <c r="D663" s="19">
        <v>0</v>
      </c>
    </row>
    <row r="664" spans="1:4">
      <c r="A664" s="6">
        <v>599</v>
      </c>
      <c r="B664" s="19">
        <v>0</v>
      </c>
      <c r="C664" s="19">
        <v>70000</v>
      </c>
      <c r="D664" s="19">
        <v>0</v>
      </c>
    </row>
    <row r="665" spans="1:4">
      <c r="A665" s="6">
        <v>600</v>
      </c>
      <c r="B665" s="19">
        <v>0</v>
      </c>
      <c r="C665" s="19">
        <v>15000</v>
      </c>
      <c r="D665" s="19">
        <v>0</v>
      </c>
    </row>
    <row r="666" spans="1:4">
      <c r="A666" s="6">
        <v>601</v>
      </c>
      <c r="B666" s="19">
        <v>19368.7</v>
      </c>
      <c r="C666" s="19">
        <v>10000</v>
      </c>
      <c r="D666" s="19">
        <v>0</v>
      </c>
    </row>
    <row r="667" spans="1:4">
      <c r="A667" s="6">
        <v>602</v>
      </c>
      <c r="B667" s="19">
        <v>0</v>
      </c>
      <c r="C667" s="19">
        <v>20000</v>
      </c>
      <c r="D667" s="19">
        <v>0</v>
      </c>
    </row>
    <row r="668" spans="1:4">
      <c r="A668" s="6">
        <v>603</v>
      </c>
      <c r="B668" s="19">
        <v>0</v>
      </c>
      <c r="C668" s="19">
        <v>15290</v>
      </c>
      <c r="D668" s="19">
        <v>0</v>
      </c>
    </row>
    <row r="669" spans="1:4">
      <c r="A669" s="6">
        <v>604</v>
      </c>
      <c r="B669" s="19">
        <v>0</v>
      </c>
      <c r="C669" s="19">
        <v>35508</v>
      </c>
      <c r="D669" s="19">
        <v>0</v>
      </c>
    </row>
    <row r="670" spans="1:4">
      <c r="A670" s="6">
        <v>605</v>
      </c>
      <c r="B670" s="19">
        <v>23779.22</v>
      </c>
      <c r="C670" s="19">
        <v>10500</v>
      </c>
      <c r="D670" s="19">
        <v>0</v>
      </c>
    </row>
    <row r="671" spans="1:4">
      <c r="A671" s="6">
        <v>606</v>
      </c>
      <c r="B671" s="19">
        <v>1095</v>
      </c>
      <c r="C671" s="19">
        <v>16000</v>
      </c>
      <c r="D671" s="19">
        <v>0</v>
      </c>
    </row>
    <row r="672" spans="1:4">
      <c r="A672" s="6">
        <v>607</v>
      </c>
      <c r="B672" s="19">
        <v>0</v>
      </c>
      <c r="C672" s="19">
        <v>12000</v>
      </c>
      <c r="D672" s="19">
        <v>0</v>
      </c>
    </row>
    <row r="673" spans="1:4">
      <c r="A673" s="6">
        <v>608</v>
      </c>
      <c r="B673" s="19">
        <v>0</v>
      </c>
      <c r="C673" s="19">
        <v>30000</v>
      </c>
      <c r="D673" s="19">
        <v>0</v>
      </c>
    </row>
    <row r="674" spans="1:4">
      <c r="A674" s="6">
        <v>609</v>
      </c>
      <c r="B674" s="19">
        <v>0</v>
      </c>
      <c r="C674" s="19">
        <v>50000</v>
      </c>
      <c r="D674" s="19">
        <v>0</v>
      </c>
    </row>
    <row r="675" spans="1:4">
      <c r="A675" s="6">
        <v>610</v>
      </c>
      <c r="B675" s="19">
        <v>0</v>
      </c>
      <c r="C675" s="19">
        <v>15000</v>
      </c>
      <c r="D675" s="19">
        <v>0</v>
      </c>
    </row>
    <row r="676" spans="1:4">
      <c r="A676" s="6">
        <v>611</v>
      </c>
      <c r="B676" s="19">
        <v>0</v>
      </c>
      <c r="C676" s="19">
        <v>36575</v>
      </c>
      <c r="D676" s="19">
        <v>0</v>
      </c>
    </row>
    <row r="677" spans="1:4">
      <c r="A677" s="6">
        <v>612</v>
      </c>
      <c r="B677" s="19">
        <v>0</v>
      </c>
      <c r="C677" s="19">
        <v>18141</v>
      </c>
      <c r="D677" s="19">
        <v>0</v>
      </c>
    </row>
    <row r="678" spans="1:4">
      <c r="A678" s="6">
        <v>613</v>
      </c>
      <c r="B678" s="19">
        <v>0</v>
      </c>
      <c r="C678" s="19">
        <v>32240.04</v>
      </c>
      <c r="D678" s="19">
        <v>0</v>
      </c>
    </row>
    <row r="679" spans="1:4">
      <c r="A679" s="6">
        <v>614</v>
      </c>
      <c r="B679" s="19">
        <v>0</v>
      </c>
      <c r="C679" s="19">
        <v>2746</v>
      </c>
      <c r="D679" s="19">
        <v>0</v>
      </c>
    </row>
    <row r="680" spans="1:4">
      <c r="A680" s="6">
        <v>615</v>
      </c>
      <c r="B680" s="19">
        <v>0</v>
      </c>
      <c r="C680" s="19">
        <v>10000</v>
      </c>
      <c r="D680" s="19">
        <v>0</v>
      </c>
    </row>
    <row r="681" spans="1:4">
      <c r="A681" s="6">
        <v>616</v>
      </c>
      <c r="B681" s="19">
        <v>0</v>
      </c>
      <c r="C681" s="19">
        <v>50053</v>
      </c>
      <c r="D681" s="19">
        <v>0</v>
      </c>
    </row>
    <row r="682" spans="1:4">
      <c r="A682" s="6">
        <v>617</v>
      </c>
      <c r="B682" s="19">
        <v>0</v>
      </c>
      <c r="C682" s="19">
        <v>10000</v>
      </c>
      <c r="D682" s="19">
        <v>0</v>
      </c>
    </row>
    <row r="683" spans="1:4">
      <c r="A683" s="6">
        <v>618</v>
      </c>
      <c r="B683" s="19">
        <v>13515.1</v>
      </c>
      <c r="C683" s="19">
        <v>17640</v>
      </c>
      <c r="D683" s="19">
        <v>0</v>
      </c>
    </row>
    <row r="684" spans="1:4">
      <c r="A684" s="6">
        <v>619</v>
      </c>
      <c r="B684" s="19">
        <v>0</v>
      </c>
      <c r="C684" s="19">
        <v>16000</v>
      </c>
      <c r="D684" s="19">
        <v>0</v>
      </c>
    </row>
    <row r="685" spans="1:4">
      <c r="A685" s="6">
        <v>620</v>
      </c>
      <c r="B685" s="19">
        <v>22080</v>
      </c>
      <c r="C685" s="19">
        <v>58500</v>
      </c>
      <c r="D685" s="19">
        <v>0</v>
      </c>
    </row>
    <row r="686" spans="1:4">
      <c r="A686" s="6">
        <v>621</v>
      </c>
      <c r="B686" s="19">
        <v>0</v>
      </c>
      <c r="C686" s="19">
        <v>10000</v>
      </c>
      <c r="D686" s="19">
        <v>0</v>
      </c>
    </row>
    <row r="687" spans="1:4">
      <c r="A687" s="6">
        <v>622</v>
      </c>
      <c r="B687" s="19">
        <v>0</v>
      </c>
      <c r="C687" s="19">
        <v>9000</v>
      </c>
      <c r="D687" s="19">
        <v>0</v>
      </c>
    </row>
    <row r="688" spans="1:4">
      <c r="A688" s="6">
        <v>623</v>
      </c>
      <c r="B688" s="19">
        <v>0</v>
      </c>
      <c r="C688" s="19">
        <v>10000</v>
      </c>
      <c r="D688" s="19">
        <v>0</v>
      </c>
    </row>
    <row r="689" spans="1:4">
      <c r="A689" s="6">
        <v>624</v>
      </c>
      <c r="B689" s="19">
        <v>44150.07</v>
      </c>
      <c r="C689" s="19">
        <v>50000</v>
      </c>
      <c r="D689" s="19">
        <v>0</v>
      </c>
    </row>
    <row r="690" spans="1:4">
      <c r="A690" s="6">
        <v>625</v>
      </c>
      <c r="B690" s="19">
        <v>1796</v>
      </c>
      <c r="C690" s="19">
        <v>8000</v>
      </c>
      <c r="D690" s="19">
        <v>0</v>
      </c>
    </row>
    <row r="691" spans="1:4">
      <c r="A691" s="6">
        <v>626</v>
      </c>
      <c r="B691" s="19">
        <v>0</v>
      </c>
      <c r="C691" s="19">
        <v>1200</v>
      </c>
      <c r="D691" s="19">
        <v>0</v>
      </c>
    </row>
    <row r="692" spans="1:4">
      <c r="A692" s="6">
        <v>627</v>
      </c>
      <c r="B692" s="19">
        <v>4091</v>
      </c>
      <c r="C692" s="19">
        <v>5000</v>
      </c>
      <c r="D692" s="19">
        <v>0</v>
      </c>
    </row>
    <row r="693" spans="1:4">
      <c r="A693" s="6">
        <v>628</v>
      </c>
      <c r="B693" s="19">
        <v>0</v>
      </c>
      <c r="C693" s="19">
        <v>10000</v>
      </c>
      <c r="D693" s="19">
        <v>0</v>
      </c>
    </row>
    <row r="694" spans="1:4">
      <c r="A694" s="6">
        <v>629</v>
      </c>
      <c r="B694" s="19">
        <v>0</v>
      </c>
      <c r="C694" s="19">
        <v>5000</v>
      </c>
      <c r="D694" s="19">
        <v>0</v>
      </c>
    </row>
    <row r="695" spans="1:4">
      <c r="A695" s="6">
        <v>630</v>
      </c>
      <c r="B695" s="19">
        <v>0</v>
      </c>
      <c r="C695" s="19">
        <v>6123</v>
      </c>
      <c r="D695" s="19">
        <v>0</v>
      </c>
    </row>
    <row r="696" spans="1:4">
      <c r="A696" s="6">
        <v>631</v>
      </c>
      <c r="B696" s="19">
        <v>0</v>
      </c>
      <c r="C696" s="19">
        <v>62000</v>
      </c>
      <c r="D696" s="19">
        <v>0</v>
      </c>
    </row>
    <row r="697" spans="1:4">
      <c r="A697" s="6">
        <v>632</v>
      </c>
      <c r="B697" s="19">
        <v>0</v>
      </c>
      <c r="C697" s="19">
        <v>5000</v>
      </c>
      <c r="D697" s="19">
        <v>0</v>
      </c>
    </row>
    <row r="698" spans="1:4">
      <c r="A698" s="6">
        <v>633</v>
      </c>
      <c r="B698" s="19">
        <v>7468.26</v>
      </c>
      <c r="C698" s="19">
        <v>30000</v>
      </c>
      <c r="D698" s="19">
        <v>0</v>
      </c>
    </row>
    <row r="699" spans="1:4">
      <c r="A699" s="6">
        <v>634</v>
      </c>
      <c r="B699" s="19">
        <v>2800</v>
      </c>
      <c r="C699" s="19">
        <v>7000</v>
      </c>
      <c r="D699" s="19">
        <v>0</v>
      </c>
    </row>
    <row r="700" spans="1:4">
      <c r="A700" s="6">
        <v>635</v>
      </c>
      <c r="B700" s="19">
        <v>0</v>
      </c>
      <c r="C700" s="19">
        <v>25000</v>
      </c>
      <c r="D700" s="19">
        <v>0</v>
      </c>
    </row>
    <row r="701" spans="1:4">
      <c r="A701" s="6">
        <v>636</v>
      </c>
      <c r="B701" s="19">
        <v>3120</v>
      </c>
      <c r="C701" s="19">
        <v>45000</v>
      </c>
      <c r="D701" s="19">
        <v>0</v>
      </c>
    </row>
    <row r="702" spans="1:4">
      <c r="A702" s="6">
        <v>637</v>
      </c>
      <c r="B702" s="19">
        <v>9160</v>
      </c>
      <c r="C702" s="19">
        <v>15000</v>
      </c>
      <c r="D702" s="19">
        <v>0</v>
      </c>
    </row>
    <row r="703" spans="1:4">
      <c r="A703" s="6">
        <v>638</v>
      </c>
      <c r="B703" s="19">
        <v>0</v>
      </c>
      <c r="C703" s="19">
        <v>62000</v>
      </c>
      <c r="D703" s="19">
        <v>0</v>
      </c>
    </row>
    <row r="704" spans="1:4">
      <c r="A704" s="6">
        <v>639</v>
      </c>
      <c r="B704" s="19">
        <v>0</v>
      </c>
      <c r="C704" s="19">
        <v>7000</v>
      </c>
      <c r="D704" s="19">
        <v>0</v>
      </c>
    </row>
    <row r="705" spans="1:4">
      <c r="A705" s="6">
        <v>640</v>
      </c>
      <c r="B705" s="19">
        <v>11280</v>
      </c>
      <c r="C705" s="19">
        <v>8000</v>
      </c>
      <c r="D705" s="19">
        <v>0</v>
      </c>
    </row>
    <row r="706" spans="1:4">
      <c r="A706" s="6">
        <v>641</v>
      </c>
      <c r="B706" s="19">
        <v>0</v>
      </c>
      <c r="C706" s="19">
        <v>6000</v>
      </c>
      <c r="D706" s="19">
        <v>0</v>
      </c>
    </row>
    <row r="707" spans="1:4">
      <c r="A707" s="6">
        <v>642</v>
      </c>
      <c r="B707" s="19">
        <v>0</v>
      </c>
      <c r="C707" s="19">
        <v>8000</v>
      </c>
      <c r="D707" s="19">
        <v>0</v>
      </c>
    </row>
    <row r="708" spans="1:4">
      <c r="A708" s="6">
        <v>643</v>
      </c>
      <c r="B708" s="19">
        <v>0</v>
      </c>
      <c r="C708" s="19">
        <v>5000</v>
      </c>
      <c r="D708" s="19">
        <v>0</v>
      </c>
    </row>
    <row r="709" spans="1:4">
      <c r="A709" s="6">
        <v>644</v>
      </c>
      <c r="B709" s="19">
        <v>0</v>
      </c>
      <c r="C709" s="19">
        <v>5000</v>
      </c>
      <c r="D709" s="19">
        <v>0</v>
      </c>
    </row>
    <row r="710" spans="1:4">
      <c r="A710" s="6">
        <v>645</v>
      </c>
      <c r="B710" s="19">
        <v>0</v>
      </c>
      <c r="C710" s="19">
        <v>20000</v>
      </c>
      <c r="D710" s="19">
        <v>0</v>
      </c>
    </row>
    <row r="711" spans="1:4">
      <c r="A711" s="6">
        <v>646</v>
      </c>
      <c r="B711" s="19">
        <v>0</v>
      </c>
      <c r="C711" s="19">
        <v>62000</v>
      </c>
      <c r="D711" s="19">
        <v>0</v>
      </c>
    </row>
    <row r="712" spans="1:4">
      <c r="A712" s="6">
        <v>647</v>
      </c>
      <c r="B712" s="19">
        <v>65491</v>
      </c>
      <c r="C712" s="19">
        <v>62000</v>
      </c>
      <c r="D712" s="19">
        <v>0</v>
      </c>
    </row>
    <row r="713" spans="1:4">
      <c r="A713" s="6">
        <v>648</v>
      </c>
      <c r="B713" s="19">
        <v>0</v>
      </c>
      <c r="C713" s="19">
        <v>62000</v>
      </c>
      <c r="D713" s="19">
        <v>0</v>
      </c>
    </row>
    <row r="714" spans="1:4">
      <c r="A714" s="6">
        <v>649</v>
      </c>
      <c r="B714" s="19">
        <v>0</v>
      </c>
      <c r="C714" s="19">
        <v>62000</v>
      </c>
      <c r="D714" s="19">
        <v>0</v>
      </c>
    </row>
    <row r="715" spans="1:4">
      <c r="A715" s="6">
        <v>650</v>
      </c>
      <c r="B715" s="19">
        <v>0</v>
      </c>
      <c r="C715" s="19">
        <v>62000</v>
      </c>
      <c r="D715" s="19">
        <v>0</v>
      </c>
    </row>
    <row r="716" spans="1:4">
      <c r="A716" s="6">
        <v>651</v>
      </c>
      <c r="B716" s="19">
        <v>50416</v>
      </c>
      <c r="C716" s="19">
        <v>62000</v>
      </c>
      <c r="D716" s="19">
        <v>0</v>
      </c>
    </row>
    <row r="717" spans="1:4">
      <c r="A717" s="6">
        <v>652</v>
      </c>
      <c r="B717" s="19">
        <v>0</v>
      </c>
      <c r="C717" s="19">
        <v>62000</v>
      </c>
      <c r="D717" s="19">
        <v>0</v>
      </c>
    </row>
    <row r="718" spans="1:4">
      <c r="A718" s="6">
        <v>653</v>
      </c>
      <c r="B718" s="19">
        <v>0</v>
      </c>
      <c r="C718" s="19">
        <v>25000</v>
      </c>
      <c r="D718" s="19">
        <v>0</v>
      </c>
    </row>
    <row r="719" spans="1:4">
      <c r="A719" s="6">
        <v>654</v>
      </c>
      <c r="B719" s="19">
        <v>1152</v>
      </c>
      <c r="C719" s="19">
        <v>62000</v>
      </c>
      <c r="D719" s="19">
        <v>0</v>
      </c>
    </row>
    <row r="720" spans="1:4">
      <c r="A720" s="6">
        <v>655</v>
      </c>
      <c r="B720" s="19">
        <v>9009.2000000000007</v>
      </c>
      <c r="C720" s="19">
        <v>62000</v>
      </c>
      <c r="D720" s="19">
        <v>0</v>
      </c>
    </row>
    <row r="721" spans="1:4">
      <c r="A721" s="6">
        <v>656</v>
      </c>
      <c r="B721" s="19">
        <v>0</v>
      </c>
      <c r="C721" s="19">
        <v>62000</v>
      </c>
      <c r="D721" s="19">
        <v>0</v>
      </c>
    </row>
    <row r="722" spans="1:4">
      <c r="A722" s="6">
        <v>657</v>
      </c>
      <c r="B722" s="19">
        <v>0</v>
      </c>
      <c r="C722" s="19">
        <v>62000</v>
      </c>
      <c r="D722" s="19">
        <v>0</v>
      </c>
    </row>
    <row r="723" spans="1:4">
      <c r="A723" s="6">
        <v>658</v>
      </c>
      <c r="B723" s="19">
        <v>0</v>
      </c>
      <c r="C723" s="19">
        <v>62000</v>
      </c>
      <c r="D723" s="19">
        <v>0</v>
      </c>
    </row>
    <row r="724" spans="1:4">
      <c r="A724" s="6">
        <v>659</v>
      </c>
      <c r="B724" s="19">
        <v>0</v>
      </c>
      <c r="C724" s="19">
        <v>62000</v>
      </c>
      <c r="D724" s="19">
        <v>0</v>
      </c>
    </row>
    <row r="725" spans="1:4">
      <c r="A725" s="6">
        <v>660</v>
      </c>
      <c r="B725" s="19">
        <v>8690.25</v>
      </c>
      <c r="C725" s="19">
        <v>50000</v>
      </c>
      <c r="D725" s="19">
        <v>0</v>
      </c>
    </row>
    <row r="726" spans="1:4">
      <c r="A726" s="6">
        <v>661</v>
      </c>
      <c r="B726" s="19">
        <v>168108.38</v>
      </c>
      <c r="C726" s="19">
        <v>62000</v>
      </c>
      <c r="D726" s="19">
        <v>0</v>
      </c>
    </row>
    <row r="727" spans="1:4">
      <c r="A727" s="6">
        <v>662</v>
      </c>
      <c r="B727" s="19">
        <v>850</v>
      </c>
      <c r="C727" s="19">
        <v>62000</v>
      </c>
      <c r="D727" s="19">
        <v>0</v>
      </c>
    </row>
    <row r="728" spans="1:4">
      <c r="A728" s="6">
        <v>663</v>
      </c>
      <c r="B728" s="19">
        <v>6577</v>
      </c>
      <c r="C728" s="19">
        <v>62000</v>
      </c>
      <c r="D728" s="19">
        <v>0</v>
      </c>
    </row>
    <row r="729" spans="1:4">
      <c r="A729" s="6">
        <v>664</v>
      </c>
      <c r="B729" s="19">
        <v>0</v>
      </c>
      <c r="C729" s="19">
        <v>76478</v>
      </c>
      <c r="D729" s="19">
        <v>0</v>
      </c>
    </row>
    <row r="730" spans="1:4">
      <c r="A730" s="6">
        <v>665</v>
      </c>
      <c r="B730" s="19">
        <v>0</v>
      </c>
      <c r="C730" s="19">
        <v>30000</v>
      </c>
      <c r="D730" s="19">
        <v>0</v>
      </c>
    </row>
    <row r="731" spans="1:4">
      <c r="A731" s="6">
        <v>666</v>
      </c>
      <c r="B731" s="19">
        <v>0</v>
      </c>
      <c r="C731" s="19">
        <v>35000</v>
      </c>
      <c r="D731" s="19">
        <v>0</v>
      </c>
    </row>
    <row r="732" spans="1:4">
      <c r="A732" s="6">
        <v>667</v>
      </c>
      <c r="B732" s="19">
        <v>0</v>
      </c>
      <c r="C732" s="19">
        <v>9000</v>
      </c>
      <c r="D732" s="19">
        <v>0</v>
      </c>
    </row>
    <row r="733" spans="1:4">
      <c r="A733" s="6">
        <v>668</v>
      </c>
      <c r="B733" s="19">
        <v>0</v>
      </c>
      <c r="C733" s="19">
        <v>62000</v>
      </c>
      <c r="D733" s="19">
        <v>0</v>
      </c>
    </row>
    <row r="734" spans="1:4">
      <c r="A734" s="6">
        <v>669</v>
      </c>
      <c r="B734" s="19">
        <v>44049.64</v>
      </c>
      <c r="C734" s="19">
        <v>62000</v>
      </c>
      <c r="D734" s="19">
        <v>0</v>
      </c>
    </row>
    <row r="735" spans="1:4">
      <c r="A735" s="6">
        <v>670</v>
      </c>
      <c r="B735" s="19">
        <v>0</v>
      </c>
      <c r="C735" s="19">
        <v>62000</v>
      </c>
      <c r="D735" s="19">
        <v>0</v>
      </c>
    </row>
    <row r="736" spans="1:4">
      <c r="A736" s="6">
        <v>671</v>
      </c>
      <c r="B736" s="19">
        <v>12274</v>
      </c>
      <c r="C736" s="19">
        <v>62000</v>
      </c>
      <c r="D736" s="19">
        <v>0</v>
      </c>
    </row>
    <row r="737" spans="1:4">
      <c r="A737" s="6">
        <v>672</v>
      </c>
      <c r="B737" s="19">
        <v>0</v>
      </c>
      <c r="C737" s="19">
        <v>62000</v>
      </c>
      <c r="D737" s="19">
        <v>0</v>
      </c>
    </row>
    <row r="738" spans="1:4">
      <c r="A738" s="6">
        <v>673</v>
      </c>
      <c r="B738" s="19">
        <v>0</v>
      </c>
      <c r="C738" s="19">
        <v>62000</v>
      </c>
      <c r="D738" s="19">
        <v>0</v>
      </c>
    </row>
    <row r="739" spans="1:4">
      <c r="A739" s="6">
        <v>674</v>
      </c>
      <c r="B739" s="19">
        <v>0</v>
      </c>
      <c r="C739" s="19">
        <v>62000</v>
      </c>
      <c r="D739" s="19">
        <v>0</v>
      </c>
    </row>
    <row r="740" spans="1:4">
      <c r="A740" s="6">
        <v>675</v>
      </c>
      <c r="B740" s="19">
        <v>0</v>
      </c>
      <c r="C740" s="19">
        <v>62000</v>
      </c>
      <c r="D740" s="19">
        <v>0</v>
      </c>
    </row>
    <row r="741" spans="1:4">
      <c r="A741" s="6">
        <v>676</v>
      </c>
      <c r="B741" s="19">
        <v>0</v>
      </c>
      <c r="C741" s="19">
        <v>50000</v>
      </c>
      <c r="D741" s="19">
        <v>0</v>
      </c>
    </row>
    <row r="742" spans="1:4">
      <c r="A742" s="6">
        <v>677</v>
      </c>
      <c r="B742" s="19">
        <v>0</v>
      </c>
      <c r="C742" s="19">
        <v>4000</v>
      </c>
      <c r="D742" s="19">
        <v>0</v>
      </c>
    </row>
    <row r="743" spans="1:4">
      <c r="A743" s="6">
        <v>678</v>
      </c>
      <c r="B743" s="19">
        <v>30392</v>
      </c>
      <c r="C743" s="19">
        <v>45000</v>
      </c>
      <c r="D743" s="19">
        <v>0</v>
      </c>
    </row>
    <row r="744" spans="1:4">
      <c r="A744" s="6">
        <v>679</v>
      </c>
      <c r="B744" s="19">
        <v>0</v>
      </c>
      <c r="C744" s="19">
        <v>62000</v>
      </c>
      <c r="D744" s="19">
        <v>0</v>
      </c>
    </row>
    <row r="745" spans="1:4">
      <c r="A745" s="6">
        <v>680</v>
      </c>
      <c r="B745" s="19">
        <v>0</v>
      </c>
      <c r="C745" s="19">
        <v>35000</v>
      </c>
      <c r="D745" s="19">
        <v>0</v>
      </c>
    </row>
    <row r="746" spans="1:4">
      <c r="A746" s="6">
        <v>681</v>
      </c>
      <c r="B746" s="19">
        <v>0</v>
      </c>
      <c r="C746" s="19">
        <v>62000</v>
      </c>
      <c r="D746" s="19">
        <v>0</v>
      </c>
    </row>
    <row r="747" spans="1:4">
      <c r="A747" s="6">
        <v>682</v>
      </c>
      <c r="B747" s="19">
        <v>0</v>
      </c>
      <c r="C747" s="19">
        <v>4000</v>
      </c>
      <c r="D747" s="19">
        <v>0</v>
      </c>
    </row>
    <row r="748" spans="1:4">
      <c r="A748" s="6">
        <v>683</v>
      </c>
      <c r="B748" s="19">
        <v>0</v>
      </c>
      <c r="C748" s="19">
        <v>4000</v>
      </c>
      <c r="D748" s="19">
        <v>0</v>
      </c>
    </row>
    <row r="749" spans="1:4">
      <c r="A749" s="6">
        <v>684</v>
      </c>
      <c r="B749" s="19">
        <v>13750</v>
      </c>
      <c r="C749" s="19">
        <v>30000</v>
      </c>
      <c r="D749" s="19">
        <v>0</v>
      </c>
    </row>
    <row r="750" spans="1:4">
      <c r="A750" s="6">
        <v>685</v>
      </c>
      <c r="B750" s="19">
        <v>0</v>
      </c>
      <c r="C750" s="19">
        <v>62000</v>
      </c>
      <c r="D750" s="19">
        <v>0</v>
      </c>
    </row>
    <row r="751" spans="1:4">
      <c r="A751" s="6">
        <v>686</v>
      </c>
      <c r="B751" s="19">
        <v>40070</v>
      </c>
      <c r="C751" s="19">
        <v>62000</v>
      </c>
      <c r="D751" s="19">
        <v>0</v>
      </c>
    </row>
    <row r="752" spans="1:4">
      <c r="A752" s="6">
        <v>687</v>
      </c>
      <c r="B752" s="19">
        <v>0</v>
      </c>
      <c r="C752" s="19">
        <v>62000</v>
      </c>
      <c r="D752" s="19">
        <v>0</v>
      </c>
    </row>
    <row r="753" spans="1:4">
      <c r="A753" s="6">
        <v>688</v>
      </c>
      <c r="B753" s="19">
        <v>3382</v>
      </c>
      <c r="C753" s="19">
        <v>62000</v>
      </c>
      <c r="D753" s="19">
        <v>0</v>
      </c>
    </row>
    <row r="754" spans="1:4">
      <c r="A754" s="6">
        <v>689</v>
      </c>
      <c r="B754" s="19">
        <v>0</v>
      </c>
      <c r="C754" s="19">
        <v>1200</v>
      </c>
      <c r="D754" s="19">
        <v>0</v>
      </c>
    </row>
    <row r="755" spans="1:4">
      <c r="A755" s="6">
        <v>690</v>
      </c>
      <c r="B755" s="19">
        <v>49800</v>
      </c>
      <c r="C755" s="19">
        <v>62000</v>
      </c>
      <c r="D755" s="19">
        <v>0</v>
      </c>
    </row>
    <row r="756" spans="1:4">
      <c r="A756" s="6">
        <v>691</v>
      </c>
      <c r="B756" s="19">
        <v>19232.599999999999</v>
      </c>
      <c r="C756" s="19">
        <v>7500</v>
      </c>
      <c r="D756" s="19">
        <v>0</v>
      </c>
    </row>
    <row r="757" spans="1:4">
      <c r="A757" s="6">
        <v>692</v>
      </c>
      <c r="B757" s="19">
        <v>0</v>
      </c>
      <c r="C757" s="19">
        <v>20000</v>
      </c>
      <c r="D757" s="19">
        <v>0</v>
      </c>
    </row>
    <row r="758" spans="1:4">
      <c r="A758" s="6">
        <v>693</v>
      </c>
      <c r="B758" s="19">
        <v>0</v>
      </c>
      <c r="C758" s="19">
        <v>62000</v>
      </c>
      <c r="D758" s="19">
        <v>0</v>
      </c>
    </row>
    <row r="759" spans="1:4">
      <c r="A759" s="6">
        <v>694</v>
      </c>
      <c r="B759" s="19">
        <v>0</v>
      </c>
      <c r="C759" s="19">
        <v>62000</v>
      </c>
      <c r="D759" s="19">
        <v>0</v>
      </c>
    </row>
    <row r="760" spans="1:4">
      <c r="A760" s="6">
        <v>695</v>
      </c>
      <c r="B760" s="19">
        <v>0</v>
      </c>
      <c r="C760" s="19">
        <v>3600</v>
      </c>
      <c r="D760" s="19">
        <v>0</v>
      </c>
    </row>
    <row r="761" spans="1:4">
      <c r="A761" s="6">
        <v>696</v>
      </c>
      <c r="B761" s="19">
        <v>0</v>
      </c>
      <c r="C761" s="19">
        <v>500</v>
      </c>
      <c r="D761" s="19">
        <v>0</v>
      </c>
    </row>
    <row r="762" spans="1:4">
      <c r="A762" s="6">
        <v>697</v>
      </c>
      <c r="B762" s="19">
        <v>0</v>
      </c>
      <c r="C762" s="19">
        <v>1296.68</v>
      </c>
      <c r="D762" s="19">
        <v>0</v>
      </c>
    </row>
    <row r="763" spans="1:4">
      <c r="A763" s="6">
        <v>698</v>
      </c>
      <c r="B763" s="19">
        <v>0</v>
      </c>
      <c r="C763" s="19">
        <v>1000</v>
      </c>
      <c r="D763" s="19">
        <v>0</v>
      </c>
    </row>
    <row r="764" spans="1:4">
      <c r="A764" s="6">
        <v>699</v>
      </c>
      <c r="B764" s="19">
        <v>23510.46</v>
      </c>
      <c r="C764" s="19">
        <v>20000</v>
      </c>
      <c r="D764" s="19">
        <v>0</v>
      </c>
    </row>
    <row r="765" spans="1:4">
      <c r="A765" s="6">
        <v>700</v>
      </c>
      <c r="B765" s="19">
        <v>0</v>
      </c>
      <c r="C765" s="19">
        <v>35000</v>
      </c>
      <c r="D765" s="19">
        <v>0</v>
      </c>
    </row>
    <row r="766" spans="1:4">
      <c r="A766" s="6">
        <v>701</v>
      </c>
      <c r="B766" s="19">
        <v>0</v>
      </c>
      <c r="C766" s="19">
        <v>60000</v>
      </c>
      <c r="D766" s="19">
        <v>0</v>
      </c>
    </row>
    <row r="767" spans="1:4">
      <c r="A767" s="6">
        <v>702</v>
      </c>
      <c r="B767" s="19">
        <v>0</v>
      </c>
      <c r="C767" s="19">
        <v>20000</v>
      </c>
      <c r="D767" s="19">
        <v>0</v>
      </c>
    </row>
    <row r="768" spans="1:4">
      <c r="A768" s="6">
        <v>703</v>
      </c>
      <c r="B768" s="19">
        <v>0</v>
      </c>
      <c r="C768" s="19">
        <v>16000</v>
      </c>
      <c r="D768" s="19">
        <v>0</v>
      </c>
    </row>
    <row r="769" spans="1:4">
      <c r="A769" s="6">
        <v>704</v>
      </c>
      <c r="B769" s="19">
        <v>0</v>
      </c>
      <c r="C769" s="19">
        <v>1035</v>
      </c>
      <c r="D769" s="19">
        <v>0</v>
      </c>
    </row>
    <row r="770" spans="1:4">
      <c r="A770" s="6">
        <v>705</v>
      </c>
      <c r="B770" s="19">
        <v>0</v>
      </c>
      <c r="C770" s="19">
        <v>1014</v>
      </c>
      <c r="D770" s="19">
        <v>0</v>
      </c>
    </row>
    <row r="771" spans="1:4">
      <c r="A771" s="6">
        <v>706</v>
      </c>
      <c r="B771" s="19">
        <v>0</v>
      </c>
      <c r="C771" s="19">
        <v>50000</v>
      </c>
      <c r="D771" s="19">
        <v>0</v>
      </c>
    </row>
    <row r="772" spans="1:4">
      <c r="A772" s="6">
        <v>707</v>
      </c>
      <c r="B772" s="19">
        <v>0</v>
      </c>
      <c r="C772" s="19">
        <v>50000</v>
      </c>
      <c r="D772" s="19">
        <v>0</v>
      </c>
    </row>
    <row r="773" spans="1:4">
      <c r="A773" s="6">
        <v>708</v>
      </c>
      <c r="B773" s="19">
        <v>0</v>
      </c>
      <c r="C773" s="19">
        <v>50000</v>
      </c>
      <c r="D773" s="19">
        <v>0</v>
      </c>
    </row>
    <row r="774" spans="1:4">
      <c r="A774" s="6">
        <v>709</v>
      </c>
      <c r="B774" s="19">
        <v>0</v>
      </c>
      <c r="C774" s="19">
        <v>50000</v>
      </c>
      <c r="D774" s="19">
        <v>0</v>
      </c>
    </row>
    <row r="775" spans="1:4">
      <c r="A775" s="6">
        <v>710</v>
      </c>
      <c r="B775" s="19">
        <v>0</v>
      </c>
      <c r="C775" s="19">
        <v>50000</v>
      </c>
      <c r="D775" s="19">
        <v>0</v>
      </c>
    </row>
    <row r="776" spans="1:4">
      <c r="A776" s="6">
        <v>711</v>
      </c>
      <c r="B776" s="19">
        <v>0</v>
      </c>
      <c r="C776" s="19">
        <v>50000</v>
      </c>
      <c r="D776" s="19">
        <v>0</v>
      </c>
    </row>
    <row r="777" spans="1:4">
      <c r="A777" s="6">
        <v>712</v>
      </c>
      <c r="B777" s="19">
        <v>0</v>
      </c>
      <c r="C777" s="19">
        <v>30000</v>
      </c>
      <c r="D777" s="19">
        <v>0</v>
      </c>
    </row>
    <row r="778" spans="1:4">
      <c r="A778" s="6">
        <v>713</v>
      </c>
      <c r="B778" s="19">
        <v>0</v>
      </c>
      <c r="C778" s="19">
        <v>65000</v>
      </c>
      <c r="D778" s="19">
        <v>0</v>
      </c>
    </row>
    <row r="779" spans="1:4">
      <c r="A779" s="6">
        <v>714</v>
      </c>
      <c r="B779" s="19">
        <v>0</v>
      </c>
      <c r="C779" s="19">
        <v>62725.59</v>
      </c>
      <c r="D779" s="19">
        <v>0</v>
      </c>
    </row>
    <row r="780" spans="1:4">
      <c r="A780" s="6">
        <v>715</v>
      </c>
      <c r="B780" s="19">
        <v>0</v>
      </c>
      <c r="C780" s="19">
        <v>62725.59</v>
      </c>
      <c r="D780" s="19">
        <v>0</v>
      </c>
    </row>
    <row r="781" spans="1:4">
      <c r="A781" s="6">
        <v>716</v>
      </c>
      <c r="B781" s="19">
        <v>0</v>
      </c>
      <c r="C781" s="19">
        <v>0</v>
      </c>
      <c r="D781" s="19">
        <v>300</v>
      </c>
    </row>
    <row r="782" spans="1:4">
      <c r="A782" s="6">
        <v>717</v>
      </c>
      <c r="B782" s="19">
        <v>0</v>
      </c>
      <c r="C782" s="19">
        <v>0</v>
      </c>
      <c r="D782" s="19">
        <v>600</v>
      </c>
    </row>
    <row r="783" spans="1:4">
      <c r="A783" s="6">
        <v>718</v>
      </c>
      <c r="B783" s="19">
        <v>0</v>
      </c>
      <c r="C783" s="19">
        <v>0</v>
      </c>
      <c r="D783" s="19">
        <v>3950</v>
      </c>
    </row>
    <row r="784" spans="1:4">
      <c r="A784" s="6">
        <v>719</v>
      </c>
      <c r="B784" s="19">
        <v>0</v>
      </c>
      <c r="C784" s="19">
        <v>0</v>
      </c>
      <c r="D784" s="19">
        <v>3720</v>
      </c>
    </row>
    <row r="785" spans="1:7">
      <c r="A785" s="6">
        <v>720</v>
      </c>
      <c r="B785" s="19">
        <v>0</v>
      </c>
      <c r="C785" s="19">
        <v>0</v>
      </c>
      <c r="D785" s="19">
        <v>58150</v>
      </c>
    </row>
    <row r="786" spans="1:7">
      <c r="A786" s="6">
        <v>721</v>
      </c>
      <c r="B786" s="19">
        <v>0</v>
      </c>
      <c r="C786" s="19">
        <v>0</v>
      </c>
      <c r="D786" s="19">
        <v>720</v>
      </c>
    </row>
    <row r="787" spans="1:7">
      <c r="A787" s="6">
        <v>722</v>
      </c>
      <c r="B787" s="19">
        <v>0</v>
      </c>
      <c r="C787" s="19">
        <v>0</v>
      </c>
      <c r="D787" s="19">
        <v>8826.5400000000009</v>
      </c>
    </row>
    <row r="788" spans="1:7">
      <c r="A788" s="6">
        <v>723</v>
      </c>
      <c r="B788" s="19">
        <v>0</v>
      </c>
      <c r="C788" s="19">
        <v>0</v>
      </c>
      <c r="D788" s="19">
        <v>2840</v>
      </c>
    </row>
    <row r="789" spans="1:7">
      <c r="A789" s="6">
        <v>726</v>
      </c>
      <c r="B789" s="19">
        <v>0</v>
      </c>
      <c r="C789" s="19">
        <v>0</v>
      </c>
      <c r="D789" s="19">
        <v>1738</v>
      </c>
    </row>
    <row r="790" spans="1:7">
      <c r="A790" s="6">
        <v>727</v>
      </c>
      <c r="B790" s="19">
        <v>0</v>
      </c>
      <c r="C790" s="19">
        <v>0</v>
      </c>
      <c r="D790" s="19">
        <v>981</v>
      </c>
    </row>
    <row r="791" spans="1:7">
      <c r="A791" s="6">
        <v>728</v>
      </c>
      <c r="B791" s="19">
        <v>0</v>
      </c>
      <c r="C791" s="19">
        <v>0</v>
      </c>
      <c r="D791" s="19">
        <v>4400</v>
      </c>
    </row>
    <row r="792" spans="1:7">
      <c r="A792" s="6">
        <v>725</v>
      </c>
      <c r="B792" s="19">
        <v>0</v>
      </c>
      <c r="C792" s="19">
        <v>0</v>
      </c>
      <c r="D792" s="19">
        <v>94367.5</v>
      </c>
    </row>
    <row r="793" spans="1:7">
      <c r="A793" s="6">
        <v>729</v>
      </c>
      <c r="B793" s="19">
        <v>0</v>
      </c>
      <c r="C793" s="19">
        <v>0</v>
      </c>
      <c r="D793" s="19">
        <v>23520</v>
      </c>
    </row>
    <row r="794" spans="1:7">
      <c r="A794" s="6">
        <v>730</v>
      </c>
      <c r="B794" s="19">
        <v>0</v>
      </c>
      <c r="C794" s="19">
        <v>0</v>
      </c>
      <c r="D794" s="19">
        <v>9210.2999999999993</v>
      </c>
    </row>
    <row r="795" spans="1:7">
      <c r="A795" s="6">
        <v>740</v>
      </c>
      <c r="B795" s="19">
        <v>0</v>
      </c>
      <c r="C795" s="19">
        <v>0</v>
      </c>
      <c r="D795" s="19">
        <v>11400</v>
      </c>
    </row>
    <row r="796" spans="1:7">
      <c r="A796" s="6">
        <v>739</v>
      </c>
      <c r="B796" s="19">
        <v>0</v>
      </c>
      <c r="C796" s="19">
        <v>0</v>
      </c>
      <c r="D796" s="19">
        <v>5200</v>
      </c>
    </row>
    <row r="797" spans="1:7">
      <c r="A797" s="6">
        <v>738</v>
      </c>
      <c r="B797" s="19">
        <v>0</v>
      </c>
      <c r="C797" s="19">
        <v>0</v>
      </c>
      <c r="D797" s="19">
        <v>2321.1799999999998</v>
      </c>
      <c r="G797" s="197"/>
    </row>
    <row r="798" spans="1:7">
      <c r="A798" s="6">
        <v>731</v>
      </c>
      <c r="B798" s="19">
        <v>0</v>
      </c>
      <c r="C798" s="19">
        <v>0</v>
      </c>
      <c r="D798" s="19">
        <v>600</v>
      </c>
    </row>
    <row r="799" spans="1:7">
      <c r="A799" s="6">
        <v>732</v>
      </c>
      <c r="B799" s="19">
        <v>0</v>
      </c>
      <c r="C799" s="19">
        <v>0</v>
      </c>
      <c r="D799" s="19">
        <v>21600</v>
      </c>
    </row>
    <row r="800" spans="1:7">
      <c r="A800" s="6">
        <v>733</v>
      </c>
      <c r="B800" s="19">
        <v>0</v>
      </c>
      <c r="C800" s="19">
        <v>0</v>
      </c>
      <c r="D800" s="19">
        <v>1010</v>
      </c>
    </row>
    <row r="801" spans="1:4">
      <c r="A801" s="6">
        <v>734</v>
      </c>
      <c r="B801" s="19">
        <v>0</v>
      </c>
      <c r="C801" s="19">
        <v>0</v>
      </c>
      <c r="D801" s="19">
        <v>21450</v>
      </c>
    </row>
    <row r="802" spans="1:4">
      <c r="A802" s="6">
        <v>735</v>
      </c>
      <c r="B802" s="19">
        <v>0</v>
      </c>
      <c r="C802" s="19">
        <v>0</v>
      </c>
      <c r="D802" s="19">
        <v>55440</v>
      </c>
    </row>
    <row r="803" spans="1:4">
      <c r="A803" s="6">
        <v>736</v>
      </c>
      <c r="B803" s="19">
        <v>0</v>
      </c>
      <c r="C803" s="19">
        <v>0</v>
      </c>
      <c r="D803" s="19">
        <v>4576</v>
      </c>
    </row>
    <row r="804" spans="1:4">
      <c r="A804" s="6">
        <v>737</v>
      </c>
      <c r="B804" s="19">
        <v>0</v>
      </c>
      <c r="C804" s="19">
        <v>0</v>
      </c>
      <c r="D804" s="19">
        <v>64025</v>
      </c>
    </row>
    <row r="805" spans="1:4">
      <c r="A805" s="6">
        <v>741</v>
      </c>
      <c r="B805" s="19">
        <v>0</v>
      </c>
      <c r="C805" s="19">
        <v>0</v>
      </c>
      <c r="D805" s="19">
        <v>1024.8</v>
      </c>
    </row>
    <row r="806" spans="1:4">
      <c r="A806" s="6">
        <v>742</v>
      </c>
      <c r="B806" s="19">
        <v>0</v>
      </c>
      <c r="C806" s="19">
        <v>0</v>
      </c>
      <c r="D806" s="19">
        <v>5199.6000000000004</v>
      </c>
    </row>
    <row r="807" spans="1:4">
      <c r="A807" s="6">
        <v>743</v>
      </c>
      <c r="B807" s="19">
        <v>0</v>
      </c>
      <c r="C807" s="19">
        <v>0</v>
      </c>
      <c r="D807" s="19">
        <v>23040</v>
      </c>
    </row>
    <row r="808" spans="1:4">
      <c r="A808" s="6">
        <v>747</v>
      </c>
      <c r="B808" s="19">
        <v>0</v>
      </c>
      <c r="C808" s="19">
        <v>0</v>
      </c>
      <c r="D808" s="19">
        <v>795</v>
      </c>
    </row>
    <row r="809" spans="1:4">
      <c r="A809" s="6">
        <v>746</v>
      </c>
      <c r="B809" s="19">
        <v>0</v>
      </c>
      <c r="C809" s="19">
        <v>0</v>
      </c>
      <c r="D809" s="19">
        <v>770</v>
      </c>
    </row>
    <row r="810" spans="1:4">
      <c r="A810" s="6">
        <v>745</v>
      </c>
      <c r="B810" s="19">
        <v>0</v>
      </c>
      <c r="C810" s="19">
        <v>0</v>
      </c>
      <c r="D810" s="19">
        <v>500</v>
      </c>
    </row>
    <row r="811" spans="1:4">
      <c r="A811" s="6">
        <v>744</v>
      </c>
      <c r="B811" s="19">
        <v>0</v>
      </c>
      <c r="C811" s="19">
        <v>0</v>
      </c>
      <c r="D811" s="19">
        <v>1900</v>
      </c>
    </row>
    <row r="812" spans="1:4">
      <c r="A812" s="6">
        <v>755</v>
      </c>
      <c r="B812" s="19">
        <v>0</v>
      </c>
      <c r="C812" s="19">
        <v>0</v>
      </c>
      <c r="D812" s="19">
        <v>4950</v>
      </c>
    </row>
    <row r="813" spans="1:4">
      <c r="A813" s="6">
        <v>754</v>
      </c>
      <c r="B813" s="19">
        <v>0</v>
      </c>
      <c r="C813" s="19">
        <v>0</v>
      </c>
      <c r="D813" s="19">
        <v>600</v>
      </c>
    </row>
    <row r="814" spans="1:4">
      <c r="A814" s="6">
        <v>753</v>
      </c>
      <c r="B814" s="19">
        <v>0</v>
      </c>
      <c r="C814" s="19">
        <v>0</v>
      </c>
      <c r="D814" s="19">
        <v>14400</v>
      </c>
    </row>
    <row r="815" spans="1:4">
      <c r="A815" s="6">
        <v>752</v>
      </c>
      <c r="B815" s="19">
        <v>0</v>
      </c>
      <c r="C815" s="19">
        <v>0</v>
      </c>
      <c r="D815" s="19">
        <v>897</v>
      </c>
    </row>
    <row r="816" spans="1:4">
      <c r="A816" s="6">
        <v>751</v>
      </c>
      <c r="B816" s="19">
        <v>0</v>
      </c>
      <c r="C816" s="19">
        <v>0</v>
      </c>
      <c r="D816" s="19">
        <v>1980</v>
      </c>
    </row>
    <row r="817" spans="1:4">
      <c r="A817" s="6">
        <v>750</v>
      </c>
      <c r="B817" s="19">
        <v>0</v>
      </c>
      <c r="C817" s="19">
        <v>0</v>
      </c>
      <c r="D817" s="19">
        <v>3960</v>
      </c>
    </row>
    <row r="818" spans="1:4">
      <c r="A818" s="6">
        <v>749</v>
      </c>
      <c r="B818" s="19">
        <v>0</v>
      </c>
      <c r="C818" s="19">
        <v>0</v>
      </c>
      <c r="D818" s="19">
        <v>500</v>
      </c>
    </row>
    <row r="819" spans="1:4">
      <c r="A819" s="6">
        <v>748</v>
      </c>
      <c r="B819" s="19">
        <v>0</v>
      </c>
      <c r="C819" s="19">
        <v>0</v>
      </c>
      <c r="D819" s="19">
        <v>63979.22</v>
      </c>
    </row>
    <row r="820" spans="1:4">
      <c r="A820" s="6">
        <v>756</v>
      </c>
      <c r="B820" s="19">
        <v>0</v>
      </c>
      <c r="C820" s="19">
        <v>0</v>
      </c>
      <c r="D820" s="19">
        <v>350</v>
      </c>
    </row>
    <row r="821" spans="1:4">
      <c r="A821" s="6">
        <v>757</v>
      </c>
      <c r="B821" s="19">
        <v>0</v>
      </c>
      <c r="C821" s="19">
        <v>0</v>
      </c>
      <c r="D821" s="19">
        <v>510</v>
      </c>
    </row>
    <row r="822" spans="1:4">
      <c r="A822" s="6">
        <v>758</v>
      </c>
      <c r="B822" s="19">
        <v>0</v>
      </c>
      <c r="C822" s="19">
        <v>0</v>
      </c>
      <c r="D822" s="19">
        <v>405</v>
      </c>
    </row>
    <row r="823" spans="1:4">
      <c r="A823" s="6">
        <v>759</v>
      </c>
      <c r="B823" s="19">
        <v>0</v>
      </c>
      <c r="C823" s="19">
        <v>0</v>
      </c>
      <c r="D823" s="19">
        <v>5980</v>
      </c>
    </row>
    <row r="824" spans="1:4">
      <c r="A824" s="6">
        <v>760</v>
      </c>
      <c r="B824" s="19">
        <v>0</v>
      </c>
      <c r="C824" s="19">
        <v>0</v>
      </c>
      <c r="D824" s="19">
        <v>649.99</v>
      </c>
    </row>
    <row r="825" spans="1:4">
      <c r="A825" s="6">
        <v>761</v>
      </c>
      <c r="B825" s="19">
        <v>0</v>
      </c>
      <c r="C825" s="19">
        <v>0</v>
      </c>
      <c r="D825" s="19">
        <v>1724</v>
      </c>
    </row>
    <row r="826" spans="1:4">
      <c r="A826" s="6">
        <v>762</v>
      </c>
      <c r="B826" s="19">
        <v>0</v>
      </c>
      <c r="C826" s="19">
        <v>0</v>
      </c>
      <c r="D826" s="19">
        <v>99.5</v>
      </c>
    </row>
    <row r="827" spans="1:4">
      <c r="A827" s="6">
        <v>763</v>
      </c>
      <c r="B827" s="19">
        <v>0</v>
      </c>
      <c r="C827" s="19">
        <v>0</v>
      </c>
      <c r="D827" s="19">
        <v>1645</v>
      </c>
    </row>
    <row r="828" spans="1:4">
      <c r="A828" s="6">
        <v>765</v>
      </c>
      <c r="B828" s="19">
        <v>0</v>
      </c>
      <c r="C828" s="19">
        <v>0</v>
      </c>
      <c r="D828" s="19">
        <v>1971</v>
      </c>
    </row>
    <row r="829" spans="1:4">
      <c r="A829" s="6">
        <v>766</v>
      </c>
      <c r="B829" s="19">
        <v>0</v>
      </c>
      <c r="C829" s="19">
        <v>0</v>
      </c>
      <c r="D829" s="19">
        <v>289</v>
      </c>
    </row>
    <row r="830" spans="1:4">
      <c r="A830" s="6">
        <v>767</v>
      </c>
      <c r="B830" s="19">
        <v>0</v>
      </c>
      <c r="C830" s="19">
        <v>0</v>
      </c>
      <c r="D830" s="19">
        <v>390</v>
      </c>
    </row>
    <row r="831" spans="1:4">
      <c r="A831" s="6">
        <v>768</v>
      </c>
      <c r="B831" s="19">
        <v>0</v>
      </c>
      <c r="C831" s="19">
        <v>0</v>
      </c>
      <c r="D831" s="19">
        <v>5600</v>
      </c>
    </row>
    <row r="832" spans="1:4">
      <c r="A832" s="6">
        <v>769</v>
      </c>
      <c r="B832" s="19">
        <v>0</v>
      </c>
      <c r="C832" s="19">
        <v>0</v>
      </c>
      <c r="D832" s="19">
        <v>2606</v>
      </c>
    </row>
    <row r="833" spans="1:4">
      <c r="A833" s="6">
        <v>773</v>
      </c>
      <c r="B833" s="19">
        <v>0</v>
      </c>
      <c r="C833" s="19">
        <v>0</v>
      </c>
      <c r="D833" s="19">
        <v>1923</v>
      </c>
    </row>
    <row r="834" spans="1:4">
      <c r="A834" s="6">
        <v>772</v>
      </c>
      <c r="B834" s="19">
        <v>0</v>
      </c>
      <c r="C834" s="19">
        <v>0</v>
      </c>
      <c r="D834" s="19">
        <v>1923</v>
      </c>
    </row>
    <row r="835" spans="1:4">
      <c r="A835" s="6">
        <v>771</v>
      </c>
      <c r="B835" s="19">
        <v>0</v>
      </c>
      <c r="C835" s="19">
        <v>0</v>
      </c>
      <c r="D835" s="19">
        <v>1791</v>
      </c>
    </row>
    <row r="836" spans="1:4">
      <c r="A836" s="6">
        <v>770</v>
      </c>
      <c r="B836" s="19">
        <v>0</v>
      </c>
      <c r="C836" s="19">
        <v>0</v>
      </c>
      <c r="D836" s="19">
        <v>2385</v>
      </c>
    </row>
    <row r="837" spans="1:4">
      <c r="A837" s="6">
        <v>774</v>
      </c>
      <c r="B837" s="19">
        <v>0</v>
      </c>
      <c r="C837" s="19">
        <v>0</v>
      </c>
      <c r="D837" s="19">
        <v>60083.1</v>
      </c>
    </row>
    <row r="838" spans="1:4">
      <c r="A838" s="6">
        <v>775</v>
      </c>
      <c r="B838" s="19">
        <v>0</v>
      </c>
      <c r="C838" s="19">
        <v>0</v>
      </c>
      <c r="D838" s="19">
        <v>71.5</v>
      </c>
    </row>
    <row r="839" spans="1:4">
      <c r="A839" s="6">
        <v>776</v>
      </c>
      <c r="B839" s="19">
        <v>0</v>
      </c>
      <c r="C839" s="19">
        <v>0</v>
      </c>
      <c r="D839" s="19">
        <v>139.9</v>
      </c>
    </row>
    <row r="840" spans="1:4">
      <c r="A840" s="6">
        <v>777</v>
      </c>
      <c r="B840" s="19">
        <v>0</v>
      </c>
      <c r="C840" s="19">
        <v>0</v>
      </c>
      <c r="D840" s="19">
        <v>1000</v>
      </c>
    </row>
    <row r="841" spans="1:4">
      <c r="A841" s="6">
        <v>778</v>
      </c>
      <c r="B841" s="19">
        <v>0</v>
      </c>
      <c r="C841" s="19">
        <v>0</v>
      </c>
      <c r="D841" s="19">
        <v>285</v>
      </c>
    </row>
    <row r="842" spans="1:4">
      <c r="A842" s="6">
        <v>779</v>
      </c>
      <c r="B842" s="19">
        <v>97000</v>
      </c>
      <c r="C842" s="19">
        <v>97000</v>
      </c>
      <c r="D842" s="19">
        <v>0</v>
      </c>
    </row>
    <row r="843" spans="1:4">
      <c r="A843" s="6">
        <v>780</v>
      </c>
      <c r="B843" s="19">
        <v>0</v>
      </c>
      <c r="C843" s="19">
        <v>0</v>
      </c>
      <c r="D843" s="19">
        <v>20000</v>
      </c>
    </row>
    <row r="844" spans="1:4">
      <c r="A844" s="6">
        <v>781</v>
      </c>
      <c r="B844" s="19">
        <v>0</v>
      </c>
      <c r="C844" s="19">
        <v>0</v>
      </c>
      <c r="D844" s="19">
        <v>20765.400000000001</v>
      </c>
    </row>
    <row r="845" spans="1:4">
      <c r="A845" s="6">
        <v>782</v>
      </c>
      <c r="B845" s="19">
        <v>0</v>
      </c>
      <c r="C845" s="19">
        <v>0</v>
      </c>
      <c r="D845" s="19">
        <v>1000</v>
      </c>
    </row>
    <row r="846" spans="1:4">
      <c r="A846" s="6">
        <v>783</v>
      </c>
      <c r="B846" s="19">
        <v>0</v>
      </c>
      <c r="C846" s="19">
        <v>0</v>
      </c>
      <c r="D846" s="19">
        <v>28000</v>
      </c>
    </row>
    <row r="847" spans="1:4">
      <c r="A847" s="6">
        <v>784</v>
      </c>
      <c r="B847" s="19">
        <v>0</v>
      </c>
      <c r="C847" s="19">
        <v>0</v>
      </c>
      <c r="D847" s="19">
        <v>350</v>
      </c>
    </row>
    <row r="848" spans="1:4">
      <c r="A848" s="6">
        <v>785</v>
      </c>
      <c r="B848" s="19">
        <v>0</v>
      </c>
      <c r="C848" s="19">
        <v>0</v>
      </c>
      <c r="D848" s="19">
        <v>1200</v>
      </c>
    </row>
    <row r="849" spans="1:4">
      <c r="A849" s="6">
        <v>786</v>
      </c>
      <c r="B849" s="19">
        <v>0</v>
      </c>
      <c r="C849" s="19">
        <v>0</v>
      </c>
      <c r="D849" s="19">
        <v>1260</v>
      </c>
    </row>
    <row r="850" spans="1:4">
      <c r="A850" s="6">
        <v>787</v>
      </c>
      <c r="B850" s="19">
        <v>0</v>
      </c>
      <c r="C850" s="19">
        <v>0</v>
      </c>
      <c r="D850" s="19">
        <v>417</v>
      </c>
    </row>
    <row r="851" spans="1:4">
      <c r="A851" s="6">
        <v>788</v>
      </c>
      <c r="B851" s="19">
        <v>0</v>
      </c>
      <c r="C851" s="19">
        <v>0</v>
      </c>
      <c r="D851" s="19">
        <v>387</v>
      </c>
    </row>
    <row r="852" spans="1:4">
      <c r="A852" s="6">
        <v>789</v>
      </c>
      <c r="B852" s="19">
        <v>0</v>
      </c>
      <c r="C852" s="19">
        <v>0</v>
      </c>
      <c r="D852" s="19">
        <v>480</v>
      </c>
    </row>
    <row r="853" spans="1:4">
      <c r="A853" s="6">
        <v>790</v>
      </c>
      <c r="B853" s="19">
        <v>0</v>
      </c>
      <c r="C853" s="19">
        <v>0</v>
      </c>
      <c r="D853" s="19">
        <v>480</v>
      </c>
    </row>
    <row r="854" spans="1:4">
      <c r="A854" s="6">
        <v>791</v>
      </c>
      <c r="B854" s="19">
        <v>0</v>
      </c>
      <c r="C854" s="19">
        <v>0</v>
      </c>
      <c r="D854" s="19">
        <v>131</v>
      </c>
    </row>
    <row r="855" spans="1:4">
      <c r="A855" s="6">
        <v>792</v>
      </c>
      <c r="B855" s="19">
        <v>0</v>
      </c>
      <c r="C855" s="19">
        <v>0</v>
      </c>
      <c r="D855" s="19">
        <v>200</v>
      </c>
    </row>
    <row r="856" spans="1:4">
      <c r="A856" s="6">
        <v>793</v>
      </c>
      <c r="B856" s="19">
        <v>0</v>
      </c>
      <c r="C856" s="19">
        <v>0</v>
      </c>
      <c r="D856" s="19">
        <v>1332</v>
      </c>
    </row>
    <row r="857" spans="1:4">
      <c r="A857" s="6">
        <v>794</v>
      </c>
      <c r="B857" s="19">
        <v>0</v>
      </c>
      <c r="C857" s="19">
        <v>0</v>
      </c>
      <c r="D857" s="19">
        <v>1196.2</v>
      </c>
    </row>
    <row r="858" spans="1:4">
      <c r="A858" s="6">
        <v>795</v>
      </c>
      <c r="B858" s="19">
        <v>0</v>
      </c>
      <c r="C858" s="19">
        <v>0</v>
      </c>
      <c r="D858" s="19">
        <v>2750.48</v>
      </c>
    </row>
    <row r="859" spans="1:4">
      <c r="A859" s="6">
        <v>796</v>
      </c>
      <c r="B859" s="19">
        <v>0</v>
      </c>
      <c r="C859" s="19">
        <v>0</v>
      </c>
      <c r="D859" s="19">
        <v>680</v>
      </c>
    </row>
    <row r="860" spans="1:4">
      <c r="A860" s="6">
        <v>797</v>
      </c>
      <c r="B860" s="19">
        <v>0</v>
      </c>
      <c r="C860" s="19">
        <v>0</v>
      </c>
      <c r="D860" s="19">
        <v>17950.62</v>
      </c>
    </row>
    <row r="861" spans="1:4">
      <c r="A861" s="6">
        <v>798</v>
      </c>
      <c r="B861" s="19">
        <v>0</v>
      </c>
      <c r="C861" s="19">
        <v>0</v>
      </c>
      <c r="D861" s="19">
        <v>300</v>
      </c>
    </row>
    <row r="862" spans="1:4">
      <c r="A862" s="6">
        <v>799</v>
      </c>
      <c r="B862" s="19">
        <v>0</v>
      </c>
      <c r="C862" s="19">
        <v>0</v>
      </c>
      <c r="D862" s="19">
        <v>633.6</v>
      </c>
    </row>
    <row r="863" spans="1:4">
      <c r="A863">
        <v>800</v>
      </c>
      <c r="B863" s="19">
        <v>0</v>
      </c>
      <c r="C863" s="19">
        <v>0</v>
      </c>
      <c r="D863" s="19">
        <v>84.35</v>
      </c>
    </row>
    <row r="864" spans="1:4">
      <c r="A864">
        <v>801</v>
      </c>
      <c r="B864" s="19">
        <v>0</v>
      </c>
      <c r="C864" s="19">
        <v>0</v>
      </c>
      <c r="D864" s="19">
        <v>681.5</v>
      </c>
    </row>
    <row r="865" spans="1:4">
      <c r="A865">
        <v>802</v>
      </c>
      <c r="B865" s="19">
        <v>0</v>
      </c>
      <c r="C865" s="19">
        <v>0</v>
      </c>
      <c r="D865" s="19">
        <v>2857.61</v>
      </c>
    </row>
    <row r="866" spans="1:4">
      <c r="A866">
        <v>803</v>
      </c>
      <c r="B866" s="19">
        <v>0</v>
      </c>
      <c r="C866" s="19">
        <v>0</v>
      </c>
      <c r="D866" s="19">
        <v>4000</v>
      </c>
    </row>
    <row r="867" spans="1:4">
      <c r="A867">
        <v>804</v>
      </c>
      <c r="B867" s="19">
        <v>0</v>
      </c>
      <c r="C867" s="19">
        <v>0</v>
      </c>
      <c r="D867" s="19">
        <v>346.62</v>
      </c>
    </row>
    <row r="868" spans="1:4">
      <c r="A868">
        <v>805</v>
      </c>
      <c r="B868" s="19">
        <v>0</v>
      </c>
      <c r="C868" s="19">
        <v>0</v>
      </c>
      <c r="D868" s="19">
        <v>357.2</v>
      </c>
    </row>
    <row r="869" spans="1:4">
      <c r="A869">
        <v>806</v>
      </c>
      <c r="B869" s="19">
        <v>0</v>
      </c>
      <c r="C869" s="19">
        <v>0</v>
      </c>
      <c r="D869" s="19">
        <v>2510</v>
      </c>
    </row>
    <row r="870" spans="1:4">
      <c r="A870">
        <v>807</v>
      </c>
      <c r="B870" s="19">
        <v>0</v>
      </c>
      <c r="C870" s="19">
        <v>0</v>
      </c>
      <c r="D870" s="19">
        <v>8400</v>
      </c>
    </row>
    <row r="871" spans="1:4">
      <c r="A871">
        <v>808</v>
      </c>
      <c r="B871" s="19">
        <v>0</v>
      </c>
      <c r="C871" s="19">
        <v>0</v>
      </c>
      <c r="D871" s="19">
        <v>400</v>
      </c>
    </row>
    <row r="872" spans="1:4">
      <c r="A872">
        <v>809</v>
      </c>
      <c r="B872" s="19">
        <v>0</v>
      </c>
      <c r="C872" s="19">
        <v>0</v>
      </c>
      <c r="D872" s="19">
        <v>9450</v>
      </c>
    </row>
    <row r="873" spans="1:4">
      <c r="A873">
        <v>810</v>
      </c>
      <c r="B873" s="19">
        <v>0</v>
      </c>
      <c r="C873" s="19">
        <v>0</v>
      </c>
      <c r="D873" s="19">
        <v>1860</v>
      </c>
    </row>
    <row r="874" spans="1:4">
      <c r="A874">
        <v>811</v>
      </c>
      <c r="B874" s="19">
        <v>0</v>
      </c>
      <c r="C874" s="19">
        <v>0</v>
      </c>
      <c r="D874" s="19">
        <v>407</v>
      </c>
    </row>
    <row r="875" spans="1:4">
      <c r="A875">
        <v>812</v>
      </c>
      <c r="B875" s="19">
        <v>0</v>
      </c>
      <c r="C875" s="19">
        <v>0</v>
      </c>
      <c r="D875" s="19">
        <v>2070</v>
      </c>
    </row>
    <row r="876" spans="1:4">
      <c r="A876">
        <v>813</v>
      </c>
      <c r="B876" s="19">
        <v>0</v>
      </c>
      <c r="C876" s="19">
        <v>0</v>
      </c>
      <c r="D876" s="19">
        <v>540</v>
      </c>
    </row>
    <row r="877" spans="1:4">
      <c r="A877">
        <v>814</v>
      </c>
      <c r="B877" s="19">
        <v>0</v>
      </c>
      <c r="C877" s="19">
        <v>0</v>
      </c>
      <c r="D877" s="19">
        <v>1949.5</v>
      </c>
    </row>
    <row r="878" spans="1:4">
      <c r="A878">
        <v>815</v>
      </c>
      <c r="B878" s="19">
        <v>0</v>
      </c>
      <c r="C878" s="19">
        <v>0</v>
      </c>
      <c r="D878" s="19">
        <v>1236</v>
      </c>
    </row>
    <row r="879" spans="1:4">
      <c r="A879">
        <v>816</v>
      </c>
      <c r="B879" s="19">
        <v>0</v>
      </c>
      <c r="C879" s="19">
        <v>0</v>
      </c>
      <c r="D879" s="19">
        <v>899.7</v>
      </c>
    </row>
    <row r="880" spans="1:4">
      <c r="A880">
        <v>817</v>
      </c>
      <c r="B880" s="19">
        <v>0</v>
      </c>
      <c r="C880" s="19">
        <v>0</v>
      </c>
      <c r="D880" s="19">
        <v>200</v>
      </c>
    </row>
    <row r="881" spans="1:4">
      <c r="A881">
        <v>818</v>
      </c>
      <c r="B881" s="19">
        <v>0</v>
      </c>
      <c r="C881" s="19">
        <v>0</v>
      </c>
      <c r="D881" s="19">
        <v>250</v>
      </c>
    </row>
    <row r="882" spans="1:4">
      <c r="A882">
        <v>819</v>
      </c>
      <c r="B882" s="19">
        <v>0</v>
      </c>
      <c r="C882" s="19">
        <v>0</v>
      </c>
      <c r="D882" s="19">
        <v>120</v>
      </c>
    </row>
    <row r="883" spans="1:4">
      <c r="A883">
        <v>820</v>
      </c>
      <c r="B883" s="19">
        <v>0</v>
      </c>
      <c r="C883" s="19">
        <v>0</v>
      </c>
      <c r="D883" s="19">
        <v>670</v>
      </c>
    </row>
    <row r="884" spans="1:4">
      <c r="A884">
        <v>821</v>
      </c>
      <c r="B884" s="19">
        <v>0</v>
      </c>
      <c r="C884" s="19">
        <v>0</v>
      </c>
      <c r="D884" s="19">
        <v>120</v>
      </c>
    </row>
    <row r="885" spans="1:4">
      <c r="A885">
        <v>822</v>
      </c>
      <c r="B885" s="19">
        <v>0</v>
      </c>
      <c r="C885" s="19">
        <v>0</v>
      </c>
      <c r="D885" s="19">
        <v>815.40000000000009</v>
      </c>
    </row>
    <row r="886" spans="1:4">
      <c r="A886">
        <v>823</v>
      </c>
      <c r="B886" s="19">
        <v>0</v>
      </c>
      <c r="C886" s="19">
        <v>0</v>
      </c>
      <c r="D886" s="19">
        <v>2585.8000000000002</v>
      </c>
    </row>
    <row r="887" spans="1:4">
      <c r="A887">
        <v>824</v>
      </c>
      <c r="B887" s="19">
        <v>0</v>
      </c>
      <c r="C887" s="19">
        <v>0</v>
      </c>
      <c r="D887" s="19">
        <v>509.28</v>
      </c>
    </row>
    <row r="888" spans="1:4">
      <c r="A888">
        <v>825</v>
      </c>
      <c r="B888" s="19">
        <v>0</v>
      </c>
      <c r="C888" s="19">
        <v>0</v>
      </c>
      <c r="D888" s="19">
        <v>1356.11</v>
      </c>
    </row>
    <row r="889" spans="1:4">
      <c r="A889">
        <v>826</v>
      </c>
      <c r="B889" s="19">
        <v>0</v>
      </c>
      <c r="C889" s="19">
        <v>0</v>
      </c>
      <c r="D889" s="19">
        <v>960</v>
      </c>
    </row>
    <row r="890" spans="1:4">
      <c r="A890">
        <v>827</v>
      </c>
      <c r="B890" s="19">
        <v>0</v>
      </c>
      <c r="C890" s="19">
        <v>0</v>
      </c>
      <c r="D890" s="19">
        <v>1200</v>
      </c>
    </row>
    <row r="891" spans="1:4">
      <c r="A891">
        <v>828</v>
      </c>
      <c r="B891" s="19">
        <v>0</v>
      </c>
      <c r="C891" s="19">
        <v>0</v>
      </c>
      <c r="D891" s="19">
        <v>60000</v>
      </c>
    </row>
    <row r="892" spans="1:4">
      <c r="A892">
        <v>829</v>
      </c>
      <c r="B892" s="19">
        <v>0</v>
      </c>
      <c r="C892" s="19">
        <v>0</v>
      </c>
      <c r="D892" s="19">
        <v>769.9</v>
      </c>
    </row>
    <row r="893" spans="1:4">
      <c r="A893">
        <v>830</v>
      </c>
      <c r="B893" s="19">
        <v>0</v>
      </c>
      <c r="C893" s="19">
        <v>0</v>
      </c>
      <c r="D893" s="19">
        <v>2214</v>
      </c>
    </row>
    <row r="894" spans="1:4">
      <c r="A894">
        <v>831</v>
      </c>
      <c r="B894" s="19">
        <v>0</v>
      </c>
      <c r="C894" s="19">
        <v>0</v>
      </c>
      <c r="D894" s="19">
        <v>10450</v>
      </c>
    </row>
    <row r="895" spans="1:4">
      <c r="A895">
        <v>832</v>
      </c>
      <c r="B895" s="19">
        <v>0</v>
      </c>
      <c r="C895" s="19">
        <v>0</v>
      </c>
      <c r="D895" s="19">
        <v>14072</v>
      </c>
    </row>
    <row r="896" spans="1:4">
      <c r="A896">
        <v>833</v>
      </c>
      <c r="B896" s="19">
        <v>0</v>
      </c>
      <c r="C896" s="19">
        <v>0</v>
      </c>
      <c r="D896" s="19">
        <v>984</v>
      </c>
    </row>
    <row r="897" spans="1:4">
      <c r="A897">
        <v>834</v>
      </c>
      <c r="B897" s="19">
        <v>0</v>
      </c>
      <c r="C897" s="19">
        <v>0</v>
      </c>
      <c r="D897" s="19">
        <v>4800</v>
      </c>
    </row>
    <row r="898" spans="1:4">
      <c r="A898">
        <v>835</v>
      </c>
      <c r="B898" s="19">
        <v>0</v>
      </c>
      <c r="C898" s="19">
        <v>0</v>
      </c>
      <c r="D898" s="19">
        <v>1462.5</v>
      </c>
    </row>
    <row r="899" spans="1:4">
      <c r="A899">
        <v>836</v>
      </c>
      <c r="B899" s="19">
        <v>0</v>
      </c>
      <c r="C899" s="19">
        <v>0</v>
      </c>
      <c r="D899" s="19">
        <v>6570</v>
      </c>
    </row>
    <row r="900" spans="1:4">
      <c r="A900">
        <v>837</v>
      </c>
      <c r="B900" s="19">
        <v>0</v>
      </c>
      <c r="C900" s="19">
        <v>0</v>
      </c>
      <c r="D900" s="19">
        <v>589</v>
      </c>
    </row>
    <row r="901" spans="1:4">
      <c r="A901">
        <v>838</v>
      </c>
      <c r="B901" s="19">
        <v>0</v>
      </c>
      <c r="C901" s="19">
        <v>0</v>
      </c>
      <c r="D901" s="19">
        <v>12050</v>
      </c>
    </row>
    <row r="902" spans="1:4">
      <c r="A902">
        <v>839</v>
      </c>
      <c r="B902" s="19">
        <v>0</v>
      </c>
      <c r="C902" s="19">
        <v>0</v>
      </c>
      <c r="D902" s="19">
        <v>480</v>
      </c>
    </row>
    <row r="903" spans="1:4">
      <c r="A903">
        <v>840</v>
      </c>
      <c r="B903" s="19">
        <v>0</v>
      </c>
      <c r="C903" s="19">
        <v>0</v>
      </c>
      <c r="D903" s="19">
        <v>5171.6000000000004</v>
      </c>
    </row>
    <row r="904" spans="1:4">
      <c r="A904">
        <v>841</v>
      </c>
      <c r="B904" s="19">
        <v>0</v>
      </c>
      <c r="C904" s="19">
        <v>0</v>
      </c>
      <c r="D904" s="19">
        <v>4101</v>
      </c>
    </row>
    <row r="905" spans="1:4">
      <c r="A905">
        <v>842</v>
      </c>
      <c r="B905" s="19">
        <v>0</v>
      </c>
      <c r="C905" s="19">
        <v>0</v>
      </c>
      <c r="D905" s="19">
        <v>3617.3</v>
      </c>
    </row>
    <row r="906" spans="1:4">
      <c r="A906">
        <v>843</v>
      </c>
      <c r="B906" s="19">
        <v>0</v>
      </c>
      <c r="C906" s="19">
        <v>0</v>
      </c>
      <c r="D906" s="19">
        <v>2430</v>
      </c>
    </row>
    <row r="907" spans="1:4">
      <c r="A907">
        <v>844</v>
      </c>
      <c r="B907" s="19">
        <v>0</v>
      </c>
      <c r="C907" s="19">
        <v>0</v>
      </c>
      <c r="D907" s="19">
        <v>259.2</v>
      </c>
    </row>
    <row r="908" spans="1:4">
      <c r="A908">
        <v>845</v>
      </c>
      <c r="B908" s="19">
        <v>0</v>
      </c>
      <c r="C908" s="19">
        <v>0</v>
      </c>
      <c r="D908" s="19">
        <v>5799</v>
      </c>
    </row>
    <row r="909" spans="1:4">
      <c r="A909">
        <v>846</v>
      </c>
      <c r="B909" s="19">
        <v>0</v>
      </c>
      <c r="C909" s="19">
        <v>0</v>
      </c>
      <c r="D909" s="19">
        <v>861.4</v>
      </c>
    </row>
    <row r="910" spans="1:4">
      <c r="A910">
        <v>847</v>
      </c>
      <c r="B910" s="19">
        <v>0</v>
      </c>
      <c r="C910" s="19">
        <v>0</v>
      </c>
      <c r="D910" s="19">
        <v>180</v>
      </c>
    </row>
    <row r="911" spans="1:4">
      <c r="A911">
        <v>848</v>
      </c>
      <c r="B911" s="19">
        <v>0</v>
      </c>
      <c r="C911" s="19">
        <v>0</v>
      </c>
      <c r="D911" s="19">
        <v>432</v>
      </c>
    </row>
    <row r="912" spans="1:4">
      <c r="A912">
        <v>849</v>
      </c>
      <c r="B912" s="19">
        <v>0</v>
      </c>
      <c r="C912" s="19">
        <v>0</v>
      </c>
      <c r="D912" s="19">
        <v>4560</v>
      </c>
    </row>
    <row r="913" spans="1:4">
      <c r="A913">
        <v>850</v>
      </c>
      <c r="B913" s="19">
        <v>0</v>
      </c>
      <c r="C913" s="19">
        <v>0</v>
      </c>
      <c r="D913" s="19">
        <v>34056</v>
      </c>
    </row>
    <row r="914" spans="1:4">
      <c r="A914">
        <v>851</v>
      </c>
      <c r="B914" s="19">
        <v>0</v>
      </c>
      <c r="C914" s="19">
        <v>0</v>
      </c>
      <c r="D914" s="19">
        <v>63.96</v>
      </c>
    </row>
    <row r="915" spans="1:4">
      <c r="A915">
        <v>852</v>
      </c>
      <c r="B915" s="19">
        <v>0</v>
      </c>
      <c r="C915" s="19">
        <v>0</v>
      </c>
      <c r="D915" s="19">
        <v>1650</v>
      </c>
    </row>
    <row r="916" spans="1:4">
      <c r="A916">
        <v>853</v>
      </c>
      <c r="B916" s="19">
        <v>0</v>
      </c>
      <c r="C916" s="19">
        <v>0</v>
      </c>
      <c r="D916" s="19">
        <v>5802.75</v>
      </c>
    </row>
    <row r="917" spans="1:4">
      <c r="A917">
        <v>854</v>
      </c>
      <c r="B917" s="19">
        <v>0</v>
      </c>
      <c r="C917" s="19">
        <v>0</v>
      </c>
      <c r="D917" s="19">
        <v>64392</v>
      </c>
    </row>
    <row r="918" spans="1:4">
      <c r="A918">
        <v>855</v>
      </c>
      <c r="B918" s="19">
        <v>0</v>
      </c>
      <c r="C918" s="19">
        <v>0</v>
      </c>
      <c r="D918" s="19">
        <v>4532</v>
      </c>
    </row>
    <row r="919" spans="1:4">
      <c r="A919">
        <v>856</v>
      </c>
      <c r="B919" s="19">
        <v>0</v>
      </c>
      <c r="C919" s="19">
        <v>0</v>
      </c>
      <c r="D919" s="19">
        <v>1005</v>
      </c>
    </row>
    <row r="920" spans="1:4">
      <c r="A920">
        <v>857</v>
      </c>
      <c r="B920" s="19">
        <v>0</v>
      </c>
      <c r="C920" s="19">
        <v>0</v>
      </c>
      <c r="D920" s="19">
        <v>540</v>
      </c>
    </row>
    <row r="921" spans="1:4">
      <c r="A921">
        <v>858</v>
      </c>
      <c r="B921" s="19">
        <v>0</v>
      </c>
      <c r="C921" s="19">
        <v>0</v>
      </c>
      <c r="D921" s="19">
        <v>545</v>
      </c>
    </row>
    <row r="922" spans="1:4">
      <c r="A922">
        <v>859</v>
      </c>
      <c r="B922" s="19">
        <v>0</v>
      </c>
      <c r="C922" s="19">
        <v>0</v>
      </c>
      <c r="D922" s="19">
        <v>8320</v>
      </c>
    </row>
    <row r="923" spans="1:4">
      <c r="A923">
        <v>860</v>
      </c>
      <c r="B923" s="19">
        <v>0</v>
      </c>
      <c r="C923" s="19">
        <v>0</v>
      </c>
      <c r="D923" s="19">
        <v>2317.6999999999998</v>
      </c>
    </row>
    <row r="924" spans="1:4">
      <c r="A924">
        <v>861</v>
      </c>
      <c r="B924" s="19">
        <v>0</v>
      </c>
      <c r="C924" s="19">
        <v>14000</v>
      </c>
      <c r="D924" s="19">
        <v>0</v>
      </c>
    </row>
    <row r="925" spans="1:4">
      <c r="A925">
        <v>862</v>
      </c>
      <c r="B925" s="19">
        <v>61200</v>
      </c>
      <c r="C925" s="19">
        <v>61200</v>
      </c>
      <c r="D925" s="19">
        <v>0</v>
      </c>
    </row>
    <row r="926" spans="1:4">
      <c r="A926">
        <v>863</v>
      </c>
      <c r="B926" s="19">
        <v>0</v>
      </c>
      <c r="C926" s="19">
        <v>0</v>
      </c>
      <c r="D926" s="19">
        <v>400</v>
      </c>
    </row>
    <row r="927" spans="1:4">
      <c r="A927">
        <v>864</v>
      </c>
      <c r="B927" s="19">
        <v>0</v>
      </c>
      <c r="C927" s="19">
        <v>0</v>
      </c>
      <c r="D927" s="19">
        <v>70</v>
      </c>
    </row>
    <row r="928" spans="1:4">
      <c r="A928">
        <v>865</v>
      </c>
      <c r="B928" s="19">
        <v>0</v>
      </c>
      <c r="C928" s="19">
        <v>0</v>
      </c>
      <c r="D928" s="19">
        <v>200</v>
      </c>
    </row>
    <row r="929" spans="1:4">
      <c r="A929">
        <v>866</v>
      </c>
      <c r="B929" s="19">
        <v>0</v>
      </c>
      <c r="C929" s="19">
        <v>0</v>
      </c>
      <c r="D929" s="19">
        <v>883.6</v>
      </c>
    </row>
    <row r="930" spans="1:4">
      <c r="A930">
        <v>867</v>
      </c>
      <c r="B930" s="19">
        <v>0</v>
      </c>
      <c r="C930" s="19">
        <v>0</v>
      </c>
      <c r="D930" s="19">
        <v>23900.28</v>
      </c>
    </row>
    <row r="931" spans="1:4">
      <c r="A931">
        <v>868</v>
      </c>
      <c r="B931" s="19">
        <v>0</v>
      </c>
      <c r="C931" s="19">
        <v>0</v>
      </c>
      <c r="D931" s="19">
        <v>1075.92</v>
      </c>
    </row>
    <row r="932" spans="1:4">
      <c r="A932">
        <v>869</v>
      </c>
      <c r="B932" s="19">
        <v>0</v>
      </c>
      <c r="C932" s="19">
        <v>0</v>
      </c>
      <c r="D932" s="19">
        <v>405</v>
      </c>
    </row>
    <row r="933" spans="1:4">
      <c r="A933">
        <v>870</v>
      </c>
      <c r="B933" s="19">
        <v>0</v>
      </c>
      <c r="C933" s="19">
        <v>0</v>
      </c>
      <c r="D933" s="19">
        <v>438</v>
      </c>
    </row>
    <row r="934" spans="1:4">
      <c r="A934">
        <v>871</v>
      </c>
      <c r="B934" s="19">
        <v>0</v>
      </c>
      <c r="C934" s="19">
        <v>0</v>
      </c>
      <c r="D934" s="19">
        <v>3653</v>
      </c>
    </row>
    <row r="935" spans="1:4">
      <c r="A935">
        <v>872</v>
      </c>
      <c r="B935" s="19">
        <v>0</v>
      </c>
      <c r="C935" s="19">
        <v>0</v>
      </c>
      <c r="D935" s="19">
        <v>2798.64</v>
      </c>
    </row>
    <row r="936" spans="1:4">
      <c r="A936">
        <v>873</v>
      </c>
      <c r="B936" s="19">
        <v>0</v>
      </c>
      <c r="C936" s="19">
        <v>0</v>
      </c>
      <c r="D936" s="19">
        <v>17500</v>
      </c>
    </row>
    <row r="937" spans="1:4">
      <c r="A937">
        <v>874</v>
      </c>
      <c r="B937" s="19">
        <v>0</v>
      </c>
      <c r="C937" s="19">
        <v>0</v>
      </c>
      <c r="D937" s="19">
        <v>4320</v>
      </c>
    </row>
    <row r="938" spans="1:4">
      <c r="A938">
        <v>875</v>
      </c>
      <c r="B938" s="19">
        <v>0</v>
      </c>
      <c r="C938" s="19">
        <v>0</v>
      </c>
      <c r="D938" s="19">
        <v>1760</v>
      </c>
    </row>
    <row r="939" spans="1:4">
      <c r="A939">
        <v>876</v>
      </c>
      <c r="B939" s="19">
        <v>0</v>
      </c>
      <c r="C939" s="19">
        <v>0</v>
      </c>
      <c r="D939" s="19">
        <v>1700</v>
      </c>
    </row>
    <row r="940" spans="1:4">
      <c r="A940">
        <v>881</v>
      </c>
      <c r="B940" s="19">
        <v>0</v>
      </c>
      <c r="C940" s="19">
        <v>0</v>
      </c>
      <c r="D940" s="19">
        <v>4950</v>
      </c>
    </row>
    <row r="941" spans="1:4">
      <c r="A941">
        <v>880</v>
      </c>
      <c r="B941" s="19">
        <v>0</v>
      </c>
      <c r="C941" s="19">
        <v>0</v>
      </c>
      <c r="D941" s="19">
        <v>4433</v>
      </c>
    </row>
    <row r="942" spans="1:4">
      <c r="A942">
        <v>879</v>
      </c>
      <c r="B942" s="19">
        <v>0</v>
      </c>
      <c r="C942" s="19">
        <v>0</v>
      </c>
      <c r="D942" s="19">
        <v>633.6</v>
      </c>
    </row>
    <row r="943" spans="1:4">
      <c r="A943">
        <v>878</v>
      </c>
      <c r="B943" s="19">
        <v>0</v>
      </c>
      <c r="C943" s="19">
        <v>0</v>
      </c>
      <c r="D943" s="19">
        <v>1350</v>
      </c>
    </row>
    <row r="944" spans="1:4">
      <c r="A944">
        <v>877</v>
      </c>
      <c r="B944" s="19">
        <v>0</v>
      </c>
      <c r="C944" s="19">
        <v>0</v>
      </c>
      <c r="D944" s="19">
        <v>1200</v>
      </c>
    </row>
    <row r="945" spans="1:4">
      <c r="A945">
        <v>883</v>
      </c>
      <c r="B945" s="19">
        <v>0</v>
      </c>
      <c r="C945" s="19">
        <v>0</v>
      </c>
      <c r="D945" s="19">
        <v>830</v>
      </c>
    </row>
    <row r="946" spans="1:4">
      <c r="A946">
        <v>882</v>
      </c>
      <c r="B946" s="19">
        <v>0</v>
      </c>
      <c r="C946" s="19">
        <v>0</v>
      </c>
      <c r="D946" s="19">
        <v>290</v>
      </c>
    </row>
    <row r="947" spans="1:4">
      <c r="A947">
        <v>884</v>
      </c>
      <c r="B947" s="19">
        <v>0</v>
      </c>
      <c r="C947" s="19">
        <v>0</v>
      </c>
      <c r="D947" s="19">
        <v>3920</v>
      </c>
    </row>
    <row r="948" spans="1:4">
      <c r="A948">
        <v>885</v>
      </c>
      <c r="B948" s="19">
        <v>0</v>
      </c>
      <c r="C948" s="19">
        <v>0</v>
      </c>
      <c r="D948" s="19">
        <v>1540.5</v>
      </c>
    </row>
    <row r="949" spans="1:4">
      <c r="A949">
        <v>886</v>
      </c>
      <c r="B949" s="19">
        <v>0</v>
      </c>
      <c r="C949" s="19">
        <v>0</v>
      </c>
      <c r="D949" s="19">
        <v>851.7</v>
      </c>
    </row>
    <row r="950" spans="1:4">
      <c r="A950">
        <v>887</v>
      </c>
      <c r="B950" s="19">
        <v>0</v>
      </c>
      <c r="C950" s="19">
        <v>0</v>
      </c>
      <c r="D950" s="19">
        <v>12583.55</v>
      </c>
    </row>
    <row r="951" spans="1:4">
      <c r="A951">
        <v>888</v>
      </c>
      <c r="B951" s="19">
        <v>0</v>
      </c>
      <c r="C951" s="19">
        <v>12720</v>
      </c>
      <c r="D951" s="19">
        <v>0</v>
      </c>
    </row>
    <row r="952" spans="1:4">
      <c r="A952">
        <v>889</v>
      </c>
      <c r="B952" s="19">
        <v>0</v>
      </c>
      <c r="C952" s="19">
        <v>0</v>
      </c>
      <c r="D952" s="19">
        <v>450</v>
      </c>
    </row>
    <row r="953" spans="1:4">
      <c r="A953">
        <v>890</v>
      </c>
      <c r="B953" s="19">
        <v>0</v>
      </c>
      <c r="C953" s="19">
        <v>0</v>
      </c>
      <c r="D953" s="19">
        <v>25000</v>
      </c>
    </row>
    <row r="954" spans="1:4">
      <c r="A954">
        <v>891</v>
      </c>
      <c r="B954" s="19">
        <v>0</v>
      </c>
      <c r="C954" s="19">
        <v>0</v>
      </c>
      <c r="D954" s="19">
        <v>16170</v>
      </c>
    </row>
    <row r="955" spans="1:4">
      <c r="A955">
        <v>892</v>
      </c>
      <c r="B955" s="19">
        <v>0</v>
      </c>
      <c r="C955" s="19">
        <v>0</v>
      </c>
      <c r="D955" s="19">
        <v>1287</v>
      </c>
    </row>
    <row r="956" spans="1:4">
      <c r="A956">
        <v>893</v>
      </c>
      <c r="B956" s="19">
        <v>0</v>
      </c>
      <c r="C956" s="19">
        <v>0</v>
      </c>
      <c r="D956" s="19">
        <v>3108</v>
      </c>
    </row>
    <row r="957" spans="1:4">
      <c r="A957">
        <v>894</v>
      </c>
      <c r="B957" s="19">
        <v>0</v>
      </c>
      <c r="C957" s="19">
        <v>0</v>
      </c>
      <c r="D957" s="19">
        <v>1100</v>
      </c>
    </row>
    <row r="958" spans="1:4">
      <c r="A958">
        <v>895</v>
      </c>
      <c r="B958" s="19">
        <v>0</v>
      </c>
      <c r="C958" s="19">
        <v>0</v>
      </c>
      <c r="D958" s="19">
        <v>6222</v>
      </c>
    </row>
    <row r="959" spans="1:4">
      <c r="A959">
        <v>896</v>
      </c>
      <c r="B959" s="19">
        <v>0</v>
      </c>
      <c r="C959" s="19">
        <v>0</v>
      </c>
      <c r="D959" s="19">
        <v>2538</v>
      </c>
    </row>
    <row r="960" spans="1:4">
      <c r="A960">
        <v>904</v>
      </c>
      <c r="B960" s="19">
        <v>0</v>
      </c>
      <c r="C960" s="19">
        <v>0</v>
      </c>
      <c r="D960" s="19">
        <v>2284</v>
      </c>
    </row>
    <row r="961" spans="1:4">
      <c r="A961">
        <v>903</v>
      </c>
      <c r="B961" s="19">
        <v>0</v>
      </c>
      <c r="C961" s="19">
        <v>0</v>
      </c>
      <c r="D961" s="19">
        <v>1547.54</v>
      </c>
    </row>
    <row r="962" spans="1:4">
      <c r="A962">
        <v>902</v>
      </c>
      <c r="B962" s="19">
        <v>0</v>
      </c>
      <c r="C962" s="19">
        <v>0</v>
      </c>
      <c r="D962" s="19">
        <v>9886</v>
      </c>
    </row>
    <row r="963" spans="1:4">
      <c r="A963">
        <v>901</v>
      </c>
      <c r="B963" s="19">
        <v>0</v>
      </c>
      <c r="C963" s="19">
        <v>0</v>
      </c>
      <c r="D963" s="19">
        <v>756</v>
      </c>
    </row>
    <row r="964" spans="1:4">
      <c r="A964">
        <v>900</v>
      </c>
      <c r="B964" s="19">
        <v>0</v>
      </c>
      <c r="C964" s="19">
        <v>0</v>
      </c>
      <c r="D964" s="19">
        <v>1022.5</v>
      </c>
    </row>
    <row r="965" spans="1:4">
      <c r="A965">
        <v>899</v>
      </c>
      <c r="B965" s="19">
        <v>0</v>
      </c>
      <c r="C965" s="19">
        <v>0</v>
      </c>
      <c r="D965" s="19">
        <v>4500</v>
      </c>
    </row>
    <row r="966" spans="1:4">
      <c r="A966">
        <v>898</v>
      </c>
      <c r="B966" s="19">
        <v>0</v>
      </c>
      <c r="C966" s="19">
        <v>0</v>
      </c>
      <c r="D966" s="19">
        <v>450</v>
      </c>
    </row>
    <row r="967" spans="1:4">
      <c r="A967">
        <v>897</v>
      </c>
      <c r="B967" s="19">
        <v>0</v>
      </c>
      <c r="C967" s="19">
        <v>0</v>
      </c>
      <c r="D967" s="19">
        <v>1512</v>
      </c>
    </row>
    <row r="968" spans="1:4">
      <c r="A968">
        <v>908</v>
      </c>
      <c r="B968" s="19">
        <v>0</v>
      </c>
      <c r="C968" s="19">
        <v>0</v>
      </c>
      <c r="D968" s="19">
        <v>800</v>
      </c>
    </row>
    <row r="969" spans="1:4">
      <c r="A969">
        <v>907</v>
      </c>
      <c r="B969" s="19">
        <v>0</v>
      </c>
      <c r="C969" s="19">
        <v>0</v>
      </c>
      <c r="D969" s="19">
        <v>2320.38</v>
      </c>
    </row>
    <row r="970" spans="1:4">
      <c r="A970">
        <v>906</v>
      </c>
      <c r="B970" s="19">
        <v>0</v>
      </c>
      <c r="C970" s="19">
        <v>0</v>
      </c>
      <c r="D970" s="19">
        <v>2507</v>
      </c>
    </row>
    <row r="971" spans="1:4">
      <c r="A971">
        <v>905</v>
      </c>
      <c r="B971" s="19">
        <v>0</v>
      </c>
      <c r="C971" s="19">
        <v>0</v>
      </c>
      <c r="D971" s="19">
        <v>7000</v>
      </c>
    </row>
    <row r="972" spans="1:4">
      <c r="A972">
        <v>909</v>
      </c>
      <c r="B972" s="19">
        <v>0</v>
      </c>
      <c r="C972" s="19">
        <v>0</v>
      </c>
      <c r="D972" s="19">
        <v>922</v>
      </c>
    </row>
    <row r="973" spans="1:4">
      <c r="A973">
        <v>910</v>
      </c>
      <c r="B973" s="19">
        <v>0</v>
      </c>
      <c r="C973" s="19">
        <v>0</v>
      </c>
      <c r="D973" s="19">
        <v>900</v>
      </c>
    </row>
    <row r="974" spans="1:4">
      <c r="A974" t="s">
        <v>3930</v>
      </c>
      <c r="B974" s="19">
        <v>128116.05</v>
      </c>
      <c r="C974" s="19">
        <v>130000</v>
      </c>
      <c r="D974" s="19">
        <v>0</v>
      </c>
    </row>
    <row r="975" spans="1:4">
      <c r="A975" t="s">
        <v>3934</v>
      </c>
      <c r="B975" s="19">
        <v>0</v>
      </c>
      <c r="C975" s="19">
        <v>130000</v>
      </c>
      <c r="D975" s="19">
        <v>0</v>
      </c>
    </row>
    <row r="976" spans="1:4">
      <c r="A976">
        <v>911</v>
      </c>
      <c r="B976" s="19">
        <v>0</v>
      </c>
      <c r="C976" s="19">
        <v>0</v>
      </c>
      <c r="D976" s="19">
        <v>612.5</v>
      </c>
    </row>
    <row r="977" spans="1:4">
      <c r="A977">
        <v>912</v>
      </c>
      <c r="B977" s="19">
        <v>0</v>
      </c>
      <c r="C977" s="19">
        <v>0</v>
      </c>
      <c r="D977" s="19">
        <v>65492</v>
      </c>
    </row>
    <row r="978" spans="1:4">
      <c r="A978">
        <v>913</v>
      </c>
      <c r="B978" s="19">
        <v>0</v>
      </c>
      <c r="C978" s="19">
        <v>0</v>
      </c>
      <c r="D978" s="19">
        <v>10724.8</v>
      </c>
    </row>
    <row r="979" spans="1:4">
      <c r="A979">
        <v>914</v>
      </c>
      <c r="B979" s="19">
        <v>0</v>
      </c>
      <c r="C979" s="19">
        <v>0</v>
      </c>
      <c r="D979" s="19">
        <v>2400</v>
      </c>
    </row>
    <row r="980" spans="1:4">
      <c r="A980">
        <v>915</v>
      </c>
      <c r="B980" s="19">
        <v>0</v>
      </c>
      <c r="C980" s="19">
        <v>0</v>
      </c>
      <c r="D980" s="19">
        <v>542</v>
      </c>
    </row>
    <row r="981" spans="1:4">
      <c r="A981">
        <v>916</v>
      </c>
      <c r="B981" s="19">
        <v>0</v>
      </c>
      <c r="C981" s="19">
        <v>0</v>
      </c>
      <c r="D981" s="19">
        <v>267.35000000000002</v>
      </c>
    </row>
    <row r="982" spans="1:4">
      <c r="A982">
        <v>917</v>
      </c>
      <c r="B982" s="19">
        <v>0</v>
      </c>
      <c r="C982" s="19">
        <v>0</v>
      </c>
      <c r="D982" s="19">
        <v>3710</v>
      </c>
    </row>
    <row r="983" spans="1:4">
      <c r="A983">
        <v>918</v>
      </c>
      <c r="B983" s="19">
        <v>0</v>
      </c>
      <c r="C983" s="19">
        <v>0</v>
      </c>
      <c r="D983" s="19">
        <v>10876.8</v>
      </c>
    </row>
    <row r="984" spans="1:4">
      <c r="A984">
        <v>923</v>
      </c>
      <c r="B984" s="19">
        <v>0</v>
      </c>
      <c r="C984" s="19">
        <v>0</v>
      </c>
      <c r="D984" s="19">
        <v>25500</v>
      </c>
    </row>
    <row r="985" spans="1:4">
      <c r="A985">
        <v>922</v>
      </c>
      <c r="B985" s="19">
        <v>0</v>
      </c>
      <c r="C985" s="19">
        <v>0</v>
      </c>
      <c r="D985" s="19">
        <v>2185.92</v>
      </c>
    </row>
    <row r="986" spans="1:4">
      <c r="A986">
        <v>921</v>
      </c>
      <c r="B986" s="19">
        <v>0</v>
      </c>
      <c r="C986" s="19">
        <v>0</v>
      </c>
      <c r="D986" s="19">
        <v>1114.78</v>
      </c>
    </row>
    <row r="987" spans="1:4">
      <c r="A987">
        <v>920</v>
      </c>
      <c r="B987" s="19">
        <v>0</v>
      </c>
      <c r="C987" s="19">
        <v>0</v>
      </c>
      <c r="D987" s="19">
        <v>221.29</v>
      </c>
    </row>
    <row r="988" spans="1:4">
      <c r="A988">
        <v>919</v>
      </c>
      <c r="B988" s="19">
        <v>0</v>
      </c>
      <c r="C988" s="19">
        <v>0</v>
      </c>
      <c r="D988" s="19">
        <v>4791.3599999999997</v>
      </c>
    </row>
    <row r="989" spans="1:4">
      <c r="A989">
        <v>924</v>
      </c>
      <c r="B989" s="19">
        <v>0</v>
      </c>
      <c r="C989" s="19">
        <v>0</v>
      </c>
      <c r="D989" s="19">
        <v>3493.4</v>
      </c>
    </row>
    <row r="990" spans="1:4">
      <c r="A990">
        <v>925</v>
      </c>
      <c r="B990" s="19">
        <v>0</v>
      </c>
      <c r="C990" s="19">
        <v>0</v>
      </c>
      <c r="D990" s="19">
        <v>679.6</v>
      </c>
    </row>
    <row r="991" spans="1:4">
      <c r="A991">
        <v>926</v>
      </c>
      <c r="B991" s="19">
        <v>0</v>
      </c>
      <c r="C991" s="19">
        <v>0</v>
      </c>
      <c r="D991" s="19">
        <v>1210</v>
      </c>
    </row>
    <row r="992" spans="1:4">
      <c r="A992">
        <v>927</v>
      </c>
      <c r="B992" s="19">
        <v>0</v>
      </c>
      <c r="C992" s="19">
        <v>0</v>
      </c>
      <c r="D992" s="19">
        <v>8000</v>
      </c>
    </row>
    <row r="993" spans="1:4">
      <c r="A993">
        <v>928</v>
      </c>
      <c r="B993" s="19">
        <v>0</v>
      </c>
      <c r="C993" s="19">
        <v>0</v>
      </c>
      <c r="D993" s="19">
        <v>6024</v>
      </c>
    </row>
    <row r="994" spans="1:4">
      <c r="A994">
        <v>929</v>
      </c>
      <c r="B994" s="19">
        <v>0</v>
      </c>
      <c r="C994" s="19">
        <v>0</v>
      </c>
      <c r="D994" s="19">
        <v>2400</v>
      </c>
    </row>
    <row r="995" spans="1:4">
      <c r="A995">
        <v>930</v>
      </c>
      <c r="B995" s="19">
        <v>0</v>
      </c>
      <c r="C995" s="19">
        <v>0</v>
      </c>
      <c r="D995" s="19">
        <v>2200</v>
      </c>
    </row>
    <row r="996" spans="1:4">
      <c r="A996">
        <v>931</v>
      </c>
      <c r="B996" s="19">
        <v>0</v>
      </c>
      <c r="C996" s="19">
        <v>0</v>
      </c>
      <c r="D996" s="19">
        <v>7387.2</v>
      </c>
    </row>
    <row r="997" spans="1:4">
      <c r="A997">
        <v>932</v>
      </c>
      <c r="B997" s="19">
        <v>0</v>
      </c>
      <c r="C997" s="19">
        <v>0</v>
      </c>
      <c r="D997" s="19">
        <v>7430</v>
      </c>
    </row>
    <row r="998" spans="1:4">
      <c r="A998">
        <v>933</v>
      </c>
      <c r="B998" s="19">
        <v>0</v>
      </c>
      <c r="C998" s="19">
        <v>0</v>
      </c>
      <c r="D998" s="19">
        <v>6920</v>
      </c>
    </row>
    <row r="999" spans="1:4">
      <c r="A999">
        <v>934</v>
      </c>
      <c r="B999" s="19">
        <v>0</v>
      </c>
      <c r="C999" s="19">
        <v>0</v>
      </c>
      <c r="D999" s="19">
        <v>8337</v>
      </c>
    </row>
    <row r="1000" spans="1:4">
      <c r="A1000">
        <v>935</v>
      </c>
      <c r="B1000" s="19">
        <v>0</v>
      </c>
      <c r="C1000" s="19">
        <v>0</v>
      </c>
      <c r="D1000" s="19">
        <v>5868.6</v>
      </c>
    </row>
    <row r="1001" spans="1:4">
      <c r="A1001">
        <v>936</v>
      </c>
      <c r="B1001" s="19">
        <v>0</v>
      </c>
      <c r="C1001" s="19">
        <v>0</v>
      </c>
      <c r="D1001" s="19">
        <v>8410</v>
      </c>
    </row>
    <row r="1002" spans="1:4">
      <c r="A1002">
        <v>937</v>
      </c>
      <c r="B1002" s="19">
        <v>0</v>
      </c>
      <c r="C1002" s="19">
        <v>0</v>
      </c>
      <c r="D1002" s="19">
        <v>8597</v>
      </c>
    </row>
    <row r="1003" spans="1:4">
      <c r="A1003">
        <v>938</v>
      </c>
      <c r="B1003" s="19">
        <v>0</v>
      </c>
      <c r="C1003" s="19">
        <v>0</v>
      </c>
      <c r="D1003" s="19">
        <v>495</v>
      </c>
    </row>
    <row r="1004" spans="1:4">
      <c r="A1004">
        <v>939</v>
      </c>
      <c r="B1004" s="19">
        <v>0</v>
      </c>
      <c r="C1004" s="19">
        <v>0</v>
      </c>
      <c r="D1004" s="19">
        <v>840</v>
      </c>
    </row>
    <row r="1005" spans="1:4">
      <c r="A1005">
        <v>940</v>
      </c>
      <c r="B1005" s="19">
        <v>0</v>
      </c>
      <c r="C1005" s="19">
        <v>0</v>
      </c>
      <c r="D1005" s="19">
        <v>41600</v>
      </c>
    </row>
    <row r="1006" spans="1:4">
      <c r="A1006">
        <v>945</v>
      </c>
      <c r="B1006" s="19">
        <v>0</v>
      </c>
      <c r="C1006" s="19">
        <v>0</v>
      </c>
      <c r="D1006" s="19">
        <v>1167</v>
      </c>
    </row>
    <row r="1007" spans="1:4">
      <c r="A1007">
        <v>944</v>
      </c>
      <c r="B1007" s="19">
        <v>0</v>
      </c>
      <c r="C1007" s="19">
        <v>0</v>
      </c>
      <c r="D1007" s="19">
        <v>6200</v>
      </c>
    </row>
    <row r="1008" spans="1:4">
      <c r="A1008">
        <v>943</v>
      </c>
      <c r="B1008" s="19">
        <v>0</v>
      </c>
      <c r="C1008" s="19">
        <v>0</v>
      </c>
      <c r="D1008" s="19">
        <v>1344</v>
      </c>
    </row>
    <row r="1009" spans="1:4">
      <c r="A1009">
        <v>942</v>
      </c>
      <c r="B1009" s="19">
        <v>0</v>
      </c>
      <c r="C1009" s="19">
        <v>0</v>
      </c>
      <c r="D1009" s="19">
        <v>355.42</v>
      </c>
    </row>
    <row r="1010" spans="1:4">
      <c r="A1010">
        <v>941</v>
      </c>
      <c r="B1010" s="19">
        <v>0</v>
      </c>
      <c r="C1010" s="19">
        <v>0</v>
      </c>
      <c r="D1010" s="19">
        <v>4569</v>
      </c>
    </row>
    <row r="1011" spans="1:4">
      <c r="A1011">
        <v>946</v>
      </c>
      <c r="B1011" s="19">
        <v>0</v>
      </c>
      <c r="C1011" s="19">
        <v>0</v>
      </c>
      <c r="D1011" s="19">
        <v>1989</v>
      </c>
    </row>
    <row r="1012" spans="1:4">
      <c r="A1012">
        <v>947</v>
      </c>
      <c r="B1012" s="19">
        <v>0</v>
      </c>
      <c r="C1012" s="19">
        <v>0</v>
      </c>
      <c r="D1012" s="19">
        <v>147.9</v>
      </c>
    </row>
    <row r="1013" spans="1:4">
      <c r="A1013">
        <v>948</v>
      </c>
      <c r="B1013" s="19">
        <v>0</v>
      </c>
      <c r="C1013" s="19">
        <v>0</v>
      </c>
      <c r="D1013" s="19">
        <v>279</v>
      </c>
    </row>
    <row r="1014" spans="1:4">
      <c r="A1014">
        <v>949</v>
      </c>
      <c r="B1014" s="19">
        <v>0</v>
      </c>
      <c r="C1014" s="19">
        <v>0</v>
      </c>
      <c r="D1014" s="19">
        <v>1747.98</v>
      </c>
    </row>
    <row r="1015" spans="1:4">
      <c r="A1015">
        <v>950</v>
      </c>
      <c r="B1015" s="19">
        <v>0</v>
      </c>
      <c r="C1015" s="19">
        <v>0</v>
      </c>
      <c r="D1015" s="19">
        <v>217.45</v>
      </c>
    </row>
    <row r="1016" spans="1:4">
      <c r="A1016">
        <v>951</v>
      </c>
      <c r="B1016" s="19">
        <v>0</v>
      </c>
      <c r="C1016" s="19">
        <v>0</v>
      </c>
      <c r="D1016" s="19">
        <v>5328</v>
      </c>
    </row>
    <row r="1017" spans="1:4">
      <c r="A1017">
        <v>952</v>
      </c>
      <c r="B1017" s="19">
        <v>0</v>
      </c>
      <c r="C1017" s="19">
        <v>0</v>
      </c>
      <c r="D1017" s="19">
        <v>3616</v>
      </c>
    </row>
    <row r="1018" spans="1:4">
      <c r="A1018">
        <v>953</v>
      </c>
      <c r="B1018" s="19">
        <v>0</v>
      </c>
      <c r="C1018" s="19">
        <v>0</v>
      </c>
      <c r="D1018" s="19">
        <v>246.7</v>
      </c>
    </row>
    <row r="1019" spans="1:4">
      <c r="A1019">
        <v>954</v>
      </c>
      <c r="B1019" s="19">
        <v>0</v>
      </c>
      <c r="C1019" s="19">
        <v>0</v>
      </c>
      <c r="D1019" s="19">
        <v>588.95000000000005</v>
      </c>
    </row>
    <row r="1020" spans="1:4">
      <c r="A1020">
        <v>955</v>
      </c>
      <c r="B1020" s="19">
        <v>0</v>
      </c>
      <c r="C1020" s="19">
        <v>0</v>
      </c>
      <c r="D1020" s="19">
        <v>5438.4</v>
      </c>
    </row>
    <row r="1021" spans="1:4">
      <c r="A1021">
        <v>964</v>
      </c>
      <c r="B1021" s="19">
        <v>0</v>
      </c>
      <c r="C1021" s="19">
        <v>0</v>
      </c>
      <c r="D1021" s="19">
        <v>350</v>
      </c>
    </row>
    <row r="1022" spans="1:4">
      <c r="A1022">
        <v>963</v>
      </c>
      <c r="B1022" s="19">
        <v>0</v>
      </c>
      <c r="C1022" s="19">
        <v>0</v>
      </c>
      <c r="D1022" s="19">
        <v>5370</v>
      </c>
    </row>
    <row r="1023" spans="1:4">
      <c r="A1023">
        <v>962</v>
      </c>
      <c r="B1023" s="19">
        <v>0</v>
      </c>
      <c r="C1023" s="19">
        <v>0</v>
      </c>
      <c r="D1023" s="19">
        <v>30180.5</v>
      </c>
    </row>
    <row r="1024" spans="1:4">
      <c r="A1024">
        <v>961</v>
      </c>
      <c r="B1024" s="19">
        <v>0</v>
      </c>
      <c r="C1024" s="19">
        <v>0</v>
      </c>
      <c r="D1024" s="19">
        <v>528</v>
      </c>
    </row>
    <row r="1025" spans="1:4">
      <c r="A1025">
        <v>960</v>
      </c>
      <c r="B1025" s="19">
        <v>0</v>
      </c>
      <c r="C1025" s="19">
        <v>0</v>
      </c>
      <c r="D1025" s="19">
        <v>2637.52</v>
      </c>
    </row>
    <row r="1026" spans="1:4">
      <c r="A1026">
        <v>959</v>
      </c>
      <c r="B1026" s="19">
        <v>0</v>
      </c>
      <c r="C1026" s="19">
        <v>0</v>
      </c>
      <c r="D1026" s="19">
        <v>1755</v>
      </c>
    </row>
    <row r="1027" spans="1:4">
      <c r="A1027">
        <v>958</v>
      </c>
      <c r="B1027" s="19">
        <v>0</v>
      </c>
      <c r="C1027" s="19">
        <v>0</v>
      </c>
      <c r="D1027" s="19">
        <v>800</v>
      </c>
    </row>
    <row r="1028" spans="1:4">
      <c r="A1028">
        <v>957</v>
      </c>
      <c r="B1028" s="19">
        <v>0</v>
      </c>
      <c r="C1028" s="19">
        <v>0</v>
      </c>
      <c r="D1028" s="19">
        <v>8740.66</v>
      </c>
    </row>
    <row r="1029" spans="1:4">
      <c r="A1029">
        <v>956</v>
      </c>
      <c r="B1029" s="19">
        <v>0</v>
      </c>
      <c r="C1029" s="19">
        <v>0</v>
      </c>
      <c r="D1029" s="19">
        <v>200</v>
      </c>
    </row>
    <row r="1030" spans="1:4">
      <c r="A1030">
        <v>965</v>
      </c>
      <c r="B1030" s="19">
        <v>0</v>
      </c>
      <c r="C1030" s="19">
        <v>0</v>
      </c>
      <c r="D1030" s="19">
        <v>10950</v>
      </c>
    </row>
    <row r="1031" spans="1:4">
      <c r="A1031">
        <v>966</v>
      </c>
      <c r="B1031" s="19">
        <v>0</v>
      </c>
      <c r="C1031" s="19">
        <v>0</v>
      </c>
      <c r="D1031" s="19">
        <v>2224.8000000000002</v>
      </c>
    </row>
    <row r="1032" spans="1:4">
      <c r="A1032">
        <v>967</v>
      </c>
      <c r="B1032" s="19">
        <v>0</v>
      </c>
      <c r="C1032" s="19">
        <v>0</v>
      </c>
      <c r="D1032" s="19">
        <v>41700</v>
      </c>
    </row>
    <row r="1033" spans="1:4">
      <c r="A1033">
        <v>968</v>
      </c>
      <c r="B1033" s="19">
        <v>0</v>
      </c>
      <c r="C1033" s="19">
        <v>0</v>
      </c>
      <c r="D1033" s="19">
        <v>43202.66</v>
      </c>
    </row>
    <row r="1034" spans="1:4">
      <c r="A1034">
        <v>969</v>
      </c>
      <c r="B1034" s="19">
        <v>0</v>
      </c>
      <c r="C1034" s="19">
        <v>0</v>
      </c>
      <c r="D1034" s="19">
        <v>595</v>
      </c>
    </row>
    <row r="1035" spans="1:4">
      <c r="A1035">
        <v>970</v>
      </c>
      <c r="B1035" s="19">
        <v>0</v>
      </c>
      <c r="C1035" s="19">
        <v>0</v>
      </c>
      <c r="D1035" s="19">
        <v>37200</v>
      </c>
    </row>
    <row r="1036" spans="1:4">
      <c r="A1036">
        <v>971</v>
      </c>
      <c r="B1036" s="19">
        <v>0</v>
      </c>
      <c r="C1036" s="19">
        <v>0</v>
      </c>
      <c r="D1036" s="19">
        <v>2100</v>
      </c>
    </row>
    <row r="1037" spans="1:4">
      <c r="A1037">
        <v>972</v>
      </c>
      <c r="B1037" s="19">
        <v>0</v>
      </c>
      <c r="C1037" s="19">
        <v>0</v>
      </c>
      <c r="D1037" s="19">
        <v>572.5</v>
      </c>
    </row>
    <row r="1038" spans="1:4">
      <c r="A1038">
        <v>973</v>
      </c>
      <c r="B1038" s="19">
        <v>0</v>
      </c>
      <c r="C1038" s="19">
        <v>0</v>
      </c>
      <c r="D1038" s="19">
        <v>32</v>
      </c>
    </row>
    <row r="1039" spans="1:4">
      <c r="A1039">
        <v>974</v>
      </c>
      <c r="B1039" s="19">
        <v>0</v>
      </c>
      <c r="C1039" s="19">
        <v>0</v>
      </c>
      <c r="D1039" s="19">
        <v>200</v>
      </c>
    </row>
    <row r="1040" spans="1:4">
      <c r="A1040">
        <v>975</v>
      </c>
      <c r="B1040" s="19">
        <v>0</v>
      </c>
      <c r="C1040" s="19">
        <v>0</v>
      </c>
      <c r="D1040" s="19">
        <v>1659.6</v>
      </c>
    </row>
    <row r="1041" spans="1:4">
      <c r="A1041">
        <v>976</v>
      </c>
      <c r="B1041" s="19">
        <v>0</v>
      </c>
      <c r="C1041" s="19">
        <v>0</v>
      </c>
      <c r="D1041" s="19">
        <v>669</v>
      </c>
    </row>
    <row r="1042" spans="1:4">
      <c r="A1042">
        <v>977</v>
      </c>
      <c r="B1042" s="19">
        <v>0</v>
      </c>
      <c r="C1042" s="19">
        <v>0</v>
      </c>
      <c r="D1042" s="19">
        <v>2115</v>
      </c>
    </row>
    <row r="1043" spans="1:4">
      <c r="A1043">
        <v>978</v>
      </c>
      <c r="B1043" s="19">
        <v>0</v>
      </c>
      <c r="C1043" s="19">
        <v>0</v>
      </c>
      <c r="D1043" s="19">
        <v>274.5</v>
      </c>
    </row>
    <row r="1044" spans="1:4">
      <c r="A1044">
        <v>979</v>
      </c>
      <c r="B1044" s="19">
        <v>0</v>
      </c>
      <c r="C1044" s="19">
        <v>0</v>
      </c>
      <c r="D1044" s="19">
        <v>106429.05</v>
      </c>
    </row>
    <row r="1045" spans="1:4">
      <c r="A1045">
        <v>980</v>
      </c>
      <c r="B1045" s="19">
        <v>0</v>
      </c>
      <c r="C1045" s="19">
        <v>0</v>
      </c>
      <c r="D1045" s="19">
        <v>1488</v>
      </c>
    </row>
    <row r="1046" spans="1:4">
      <c r="A1046">
        <v>981</v>
      </c>
      <c r="B1046" s="19">
        <v>0</v>
      </c>
      <c r="C1046" s="19">
        <v>0</v>
      </c>
      <c r="D1046" s="19">
        <v>802.2</v>
      </c>
    </row>
    <row r="1047" spans="1:4">
      <c r="A1047">
        <v>982</v>
      </c>
      <c r="B1047" s="19">
        <v>0</v>
      </c>
      <c r="C1047" s="19">
        <v>0</v>
      </c>
      <c r="D1047" s="19">
        <v>8770.7999999999993</v>
      </c>
    </row>
    <row r="1048" spans="1:4">
      <c r="A1048">
        <v>983</v>
      </c>
      <c r="B1048" s="19">
        <v>0</v>
      </c>
      <c r="C1048" s="19">
        <v>0</v>
      </c>
      <c r="D1048" s="19">
        <v>1096</v>
      </c>
    </row>
    <row r="1049" spans="1:4">
      <c r="A1049">
        <v>984</v>
      </c>
      <c r="B1049" s="19">
        <v>0</v>
      </c>
      <c r="C1049" s="19">
        <v>0</v>
      </c>
      <c r="D1049" s="19">
        <v>815.5</v>
      </c>
    </row>
    <row r="1050" spans="1:4">
      <c r="A1050">
        <v>985</v>
      </c>
      <c r="B1050" s="19">
        <v>0</v>
      </c>
      <c r="C1050" s="19">
        <v>0</v>
      </c>
      <c r="D1050" s="19">
        <v>2100</v>
      </c>
    </row>
    <row r="1051" spans="1:4">
      <c r="A1051">
        <v>986</v>
      </c>
      <c r="B1051" s="19">
        <v>0</v>
      </c>
      <c r="C1051" s="19">
        <v>0</v>
      </c>
      <c r="D1051" s="19">
        <v>3480</v>
      </c>
    </row>
    <row r="1052" spans="1:4">
      <c r="A1052">
        <v>987</v>
      </c>
      <c r="B1052" s="19">
        <v>0</v>
      </c>
      <c r="C1052" s="19">
        <v>0</v>
      </c>
      <c r="D1052" s="19">
        <v>878.96</v>
      </c>
    </row>
    <row r="1053" spans="1:4">
      <c r="A1053">
        <v>988</v>
      </c>
      <c r="B1053" s="19">
        <v>0</v>
      </c>
      <c r="C1053" s="19">
        <v>0</v>
      </c>
      <c r="D1053" s="19">
        <v>3060</v>
      </c>
    </row>
    <row r="1054" spans="1:4">
      <c r="A1054">
        <v>989</v>
      </c>
      <c r="B1054" s="19">
        <v>0</v>
      </c>
      <c r="C1054" s="19">
        <v>0</v>
      </c>
      <c r="D1054" s="19">
        <v>586.79999999999995</v>
      </c>
    </row>
    <row r="1055" spans="1:4">
      <c r="A1055">
        <v>990</v>
      </c>
      <c r="B1055" s="19">
        <v>0</v>
      </c>
      <c r="C1055" s="19">
        <v>0</v>
      </c>
      <c r="D1055" s="19">
        <v>1605.72</v>
      </c>
    </row>
    <row r="1056" spans="1:4">
      <c r="A1056">
        <v>991</v>
      </c>
      <c r="B1056" s="19">
        <v>0</v>
      </c>
      <c r="C1056" s="19">
        <v>0</v>
      </c>
      <c r="D1056" s="19">
        <v>700</v>
      </c>
    </row>
    <row r="1057" spans="1:4">
      <c r="A1057">
        <v>992</v>
      </c>
      <c r="B1057" s="19">
        <v>0</v>
      </c>
      <c r="C1057" s="19">
        <v>0</v>
      </c>
      <c r="D1057" s="19">
        <v>1084.0999999999999</v>
      </c>
    </row>
    <row r="1058" spans="1:4">
      <c r="A1058">
        <v>993</v>
      </c>
      <c r="B1058" s="19">
        <v>0</v>
      </c>
      <c r="C1058" s="19">
        <v>0</v>
      </c>
      <c r="D1058" s="19">
        <v>387.7</v>
      </c>
    </row>
    <row r="1059" spans="1:4">
      <c r="A1059">
        <v>994</v>
      </c>
      <c r="B1059" s="19">
        <v>0</v>
      </c>
      <c r="C1059" s="19">
        <v>0</v>
      </c>
      <c r="D1059" s="19">
        <v>1998</v>
      </c>
    </row>
    <row r="1060" spans="1:4">
      <c r="A1060">
        <v>995</v>
      </c>
      <c r="B1060" s="19">
        <v>0</v>
      </c>
      <c r="C1060" s="19">
        <v>0</v>
      </c>
      <c r="D1060" s="19">
        <v>1107</v>
      </c>
    </row>
    <row r="1061" spans="1:4">
      <c r="A1061">
        <v>996</v>
      </c>
      <c r="B1061" s="19">
        <v>0</v>
      </c>
      <c r="C1061" s="19">
        <v>0</v>
      </c>
      <c r="D1061" s="19">
        <v>4990</v>
      </c>
    </row>
    <row r="1062" spans="1:4">
      <c r="A1062">
        <v>997</v>
      </c>
      <c r="B1062" s="19">
        <v>0</v>
      </c>
      <c r="C1062" s="19">
        <v>0</v>
      </c>
      <c r="D1062" s="19">
        <v>39506</v>
      </c>
    </row>
    <row r="1063" spans="1:4">
      <c r="A1063">
        <v>998</v>
      </c>
      <c r="B1063" s="19">
        <v>0</v>
      </c>
      <c r="C1063" s="19">
        <v>0</v>
      </c>
      <c r="D1063" s="19">
        <v>31995.599999999999</v>
      </c>
    </row>
    <row r="1064" spans="1:4">
      <c r="A1064">
        <v>999</v>
      </c>
      <c r="B1064" s="19">
        <v>0</v>
      </c>
      <c r="C1064" s="19">
        <v>0</v>
      </c>
      <c r="D1064" s="19">
        <v>1720</v>
      </c>
    </row>
    <row r="1065" spans="1:4">
      <c r="A1065">
        <v>1000</v>
      </c>
      <c r="B1065" s="19">
        <v>0</v>
      </c>
      <c r="C1065" s="19">
        <v>0</v>
      </c>
      <c r="D1065" s="19">
        <v>7669.6</v>
      </c>
    </row>
    <row r="1066" spans="1:4">
      <c r="A1066">
        <v>1007</v>
      </c>
      <c r="B1066" s="19">
        <v>0</v>
      </c>
      <c r="C1066" s="19">
        <v>0</v>
      </c>
      <c r="D1066" s="19">
        <v>1000</v>
      </c>
    </row>
    <row r="1067" spans="1:4">
      <c r="A1067">
        <v>1006</v>
      </c>
      <c r="B1067" s="19">
        <v>0</v>
      </c>
      <c r="C1067" s="19">
        <v>0</v>
      </c>
      <c r="D1067" s="19">
        <v>150</v>
      </c>
    </row>
    <row r="1068" spans="1:4">
      <c r="A1068">
        <v>1005</v>
      </c>
      <c r="B1068" s="19">
        <v>0</v>
      </c>
      <c r="C1068" s="19">
        <v>0</v>
      </c>
      <c r="D1068" s="19">
        <v>147.5</v>
      </c>
    </row>
    <row r="1069" spans="1:4">
      <c r="A1069">
        <v>1004</v>
      </c>
      <c r="B1069" s="19">
        <v>0</v>
      </c>
      <c r="C1069" s="19">
        <v>0</v>
      </c>
      <c r="D1069" s="19">
        <v>4200</v>
      </c>
    </row>
    <row r="1070" spans="1:4">
      <c r="A1070">
        <v>1003</v>
      </c>
      <c r="B1070" s="19">
        <v>0</v>
      </c>
      <c r="C1070" s="19">
        <v>0</v>
      </c>
      <c r="D1070" s="19">
        <v>1100</v>
      </c>
    </row>
    <row r="1071" spans="1:4">
      <c r="A1071">
        <v>1002</v>
      </c>
      <c r="B1071" s="19">
        <v>0</v>
      </c>
      <c r="C1071" s="19">
        <v>0</v>
      </c>
      <c r="D1071" s="19">
        <v>8341.08</v>
      </c>
    </row>
    <row r="1072" spans="1:4">
      <c r="A1072">
        <v>1001</v>
      </c>
      <c r="B1072" s="19">
        <v>0</v>
      </c>
      <c r="C1072" s="19">
        <v>0</v>
      </c>
      <c r="D1072" s="19">
        <v>250</v>
      </c>
    </row>
    <row r="1073" spans="1:4">
      <c r="A1073">
        <v>1008</v>
      </c>
      <c r="B1073" s="19">
        <v>0</v>
      </c>
      <c r="C1073" s="19">
        <v>0</v>
      </c>
      <c r="D1073" s="19">
        <v>1680</v>
      </c>
    </row>
    <row r="1074" spans="1:4">
      <c r="A1074">
        <v>1009</v>
      </c>
      <c r="B1074" s="19">
        <v>0</v>
      </c>
      <c r="C1074" s="19">
        <v>0</v>
      </c>
      <c r="D1074" s="19">
        <v>1881.51</v>
      </c>
    </row>
    <row r="1075" spans="1:4">
      <c r="A1075">
        <v>1010</v>
      </c>
      <c r="B1075" s="19">
        <v>0</v>
      </c>
      <c r="C1075" s="19">
        <v>0</v>
      </c>
      <c r="D1075" s="19">
        <v>240</v>
      </c>
    </row>
    <row r="1076" spans="1:4">
      <c r="A1076">
        <v>1011</v>
      </c>
      <c r="B1076" s="19">
        <v>0</v>
      </c>
      <c r="C1076" s="19">
        <v>0</v>
      </c>
      <c r="D1076" s="19">
        <v>2668</v>
      </c>
    </row>
    <row r="1077" spans="1:4">
      <c r="A1077">
        <v>1012</v>
      </c>
      <c r="B1077" s="19">
        <v>0</v>
      </c>
      <c r="C1077" s="19">
        <v>0</v>
      </c>
      <c r="D1077" s="19">
        <v>961.4</v>
      </c>
    </row>
    <row r="1078" spans="1:4">
      <c r="A1078">
        <v>1013</v>
      </c>
      <c r="B1078" s="19">
        <v>0</v>
      </c>
      <c r="C1078" s="19">
        <v>0</v>
      </c>
      <c r="D1078" s="19">
        <v>51450</v>
      </c>
    </row>
    <row r="1079" spans="1:4">
      <c r="A1079">
        <v>1014</v>
      </c>
      <c r="B1079" s="19">
        <v>0</v>
      </c>
      <c r="C1079" s="19">
        <v>0</v>
      </c>
      <c r="D1079" s="19">
        <v>45173.33</v>
      </c>
    </row>
    <row r="1080" spans="1:4">
      <c r="A1080">
        <v>1015</v>
      </c>
      <c r="B1080" s="19">
        <v>0</v>
      </c>
      <c r="C1080" s="19">
        <v>0</v>
      </c>
      <c r="D1080" s="19">
        <v>14300</v>
      </c>
    </row>
    <row r="1081" spans="1:4">
      <c r="A1081">
        <v>1016</v>
      </c>
      <c r="B1081" s="19">
        <v>0</v>
      </c>
      <c r="C1081" s="19">
        <v>0</v>
      </c>
      <c r="D1081" s="19">
        <v>1820</v>
      </c>
    </row>
    <row r="1082" spans="1:4">
      <c r="A1082">
        <v>1017</v>
      </c>
      <c r="B1082" s="19">
        <v>0</v>
      </c>
      <c r="C1082" s="19">
        <v>0</v>
      </c>
      <c r="D1082" s="19">
        <v>32316.38</v>
      </c>
    </row>
    <row r="1083" spans="1:4">
      <c r="A1083">
        <v>1018</v>
      </c>
      <c r="B1083" s="19">
        <v>0</v>
      </c>
      <c r="C1083" s="19">
        <v>0</v>
      </c>
      <c r="D1083" s="19">
        <v>108060</v>
      </c>
    </row>
    <row r="1084" spans="1:4">
      <c r="A1084">
        <v>1019</v>
      </c>
      <c r="B1084" s="19">
        <v>0</v>
      </c>
      <c r="C1084" s="19">
        <v>0</v>
      </c>
      <c r="D1084" s="19">
        <v>915</v>
      </c>
    </row>
    <row r="1085" spans="1:4">
      <c r="A1085">
        <v>1020</v>
      </c>
      <c r="B1085" s="19">
        <v>0</v>
      </c>
      <c r="C1085" s="19">
        <v>0</v>
      </c>
      <c r="D1085" s="19">
        <v>10124</v>
      </c>
    </row>
    <row r="1086" spans="1:4">
      <c r="A1086">
        <v>1021</v>
      </c>
      <c r="B1086" s="19">
        <v>0</v>
      </c>
      <c r="C1086" s="19">
        <v>0</v>
      </c>
      <c r="D1086" s="19">
        <v>1400</v>
      </c>
    </row>
    <row r="1087" spans="1:4">
      <c r="A1087">
        <v>1022</v>
      </c>
      <c r="B1087" s="19">
        <v>0</v>
      </c>
      <c r="C1087" s="19">
        <v>0</v>
      </c>
      <c r="D1087" s="19">
        <v>1043.6400000000001</v>
      </c>
    </row>
    <row r="1088" spans="1:4">
      <c r="A1088">
        <v>1023</v>
      </c>
      <c r="B1088" s="19">
        <v>0</v>
      </c>
      <c r="C1088" s="19">
        <v>0</v>
      </c>
      <c r="D1088" s="19">
        <v>3429</v>
      </c>
    </row>
    <row r="1089" spans="1:4">
      <c r="A1089">
        <v>1024</v>
      </c>
      <c r="B1089" s="19">
        <v>0</v>
      </c>
      <c r="C1089" s="19">
        <v>0</v>
      </c>
      <c r="D1089" s="19">
        <v>2514</v>
      </c>
    </row>
    <row r="1090" spans="1:4">
      <c r="A1090">
        <v>1025</v>
      </c>
      <c r="B1090" s="19">
        <v>0</v>
      </c>
      <c r="C1090" s="19">
        <v>0</v>
      </c>
      <c r="D1090" s="19">
        <v>1497.5</v>
      </c>
    </row>
    <row r="1091" spans="1:4">
      <c r="A1091">
        <v>1026</v>
      </c>
      <c r="B1091" s="19">
        <v>0</v>
      </c>
      <c r="C1091" s="19">
        <v>0</v>
      </c>
      <c r="D1091" s="19">
        <v>630</v>
      </c>
    </row>
    <row r="1092" spans="1:4">
      <c r="A1092">
        <v>1027</v>
      </c>
      <c r="B1092" s="19">
        <v>0</v>
      </c>
      <c r="C1092" s="19">
        <v>0</v>
      </c>
      <c r="D1092" s="19">
        <v>1720</v>
      </c>
    </row>
    <row r="1093" spans="1:4">
      <c r="A1093">
        <v>1028</v>
      </c>
      <c r="B1093" s="19">
        <v>0</v>
      </c>
      <c r="C1093" s="19">
        <v>0</v>
      </c>
      <c r="D1093" s="19">
        <v>220</v>
      </c>
    </row>
    <row r="1094" spans="1:4">
      <c r="A1094">
        <v>1029</v>
      </c>
      <c r="B1094" s="19">
        <v>0</v>
      </c>
      <c r="C1094" s="19">
        <v>0</v>
      </c>
      <c r="D1094" s="19">
        <v>1815</v>
      </c>
    </row>
    <row r="1095" spans="1:4">
      <c r="A1095">
        <v>1035</v>
      </c>
      <c r="B1095" s="19">
        <v>0</v>
      </c>
      <c r="C1095" s="19">
        <v>0</v>
      </c>
      <c r="D1095" s="19">
        <v>310</v>
      </c>
    </row>
    <row r="1096" spans="1:4">
      <c r="A1096">
        <v>1034</v>
      </c>
      <c r="B1096" s="19">
        <v>0</v>
      </c>
      <c r="C1096" s="19">
        <v>0</v>
      </c>
      <c r="D1096" s="19">
        <v>1119.5999999999999</v>
      </c>
    </row>
    <row r="1097" spans="1:4">
      <c r="A1097">
        <v>1033</v>
      </c>
      <c r="B1097" s="19">
        <v>0</v>
      </c>
      <c r="C1097" s="19">
        <v>0</v>
      </c>
      <c r="D1097" s="19">
        <v>830</v>
      </c>
    </row>
    <row r="1098" spans="1:4">
      <c r="A1098">
        <v>1032</v>
      </c>
      <c r="B1098" s="19">
        <v>0</v>
      </c>
      <c r="C1098" s="19">
        <v>0</v>
      </c>
      <c r="D1098" s="19">
        <v>4038.4</v>
      </c>
    </row>
    <row r="1099" spans="1:4">
      <c r="A1099">
        <v>1031</v>
      </c>
      <c r="B1099" s="19">
        <v>0</v>
      </c>
      <c r="C1099" s="19">
        <v>0</v>
      </c>
      <c r="D1099" s="19">
        <v>900</v>
      </c>
    </row>
    <row r="1100" spans="1:4">
      <c r="A1100">
        <v>1030</v>
      </c>
      <c r="B1100" s="19">
        <v>0</v>
      </c>
      <c r="C1100" s="19">
        <v>0</v>
      </c>
      <c r="D1100" s="19">
        <v>5712.86</v>
      </c>
    </row>
    <row r="1101" spans="1:4">
      <c r="A1101">
        <v>1044</v>
      </c>
      <c r="B1101" s="19">
        <v>0</v>
      </c>
      <c r="C1101" s="19">
        <v>0</v>
      </c>
      <c r="D1101" s="19">
        <v>56859.5</v>
      </c>
    </row>
    <row r="1102" spans="1:4">
      <c r="A1102">
        <v>1043</v>
      </c>
      <c r="B1102" s="19">
        <v>0</v>
      </c>
      <c r="C1102" s="19">
        <v>0</v>
      </c>
      <c r="D1102" s="19">
        <v>1715.38</v>
      </c>
    </row>
    <row r="1103" spans="1:4">
      <c r="A1103">
        <v>1042</v>
      </c>
      <c r="B1103" s="19">
        <v>0</v>
      </c>
      <c r="C1103" s="19">
        <v>0</v>
      </c>
      <c r="D1103" s="19">
        <v>2700</v>
      </c>
    </row>
    <row r="1104" spans="1:4">
      <c r="A1104">
        <v>1041</v>
      </c>
      <c r="B1104" s="19">
        <v>0</v>
      </c>
      <c r="C1104" s="19">
        <v>0</v>
      </c>
      <c r="D1104" s="19">
        <v>215.68</v>
      </c>
    </row>
    <row r="1105" spans="1:4">
      <c r="A1105">
        <v>1040</v>
      </c>
      <c r="B1105" s="19">
        <v>0</v>
      </c>
      <c r="C1105" s="19">
        <v>0</v>
      </c>
      <c r="D1105" s="19">
        <v>2060.2399999999998</v>
      </c>
    </row>
    <row r="1106" spans="1:4">
      <c r="A1106">
        <v>1039</v>
      </c>
      <c r="B1106" s="19">
        <v>0</v>
      </c>
      <c r="C1106" s="19">
        <v>0</v>
      </c>
      <c r="D1106" s="19">
        <v>137.22</v>
      </c>
    </row>
    <row r="1107" spans="1:4">
      <c r="A1107">
        <v>1038</v>
      </c>
      <c r="B1107" s="19">
        <v>0</v>
      </c>
      <c r="C1107" s="19">
        <v>0</v>
      </c>
      <c r="D1107" s="19">
        <v>8587.2000000000007</v>
      </c>
    </row>
    <row r="1108" spans="1:4">
      <c r="A1108">
        <v>1037</v>
      </c>
      <c r="B1108" s="19">
        <v>0</v>
      </c>
      <c r="C1108" s="19">
        <v>0</v>
      </c>
      <c r="D1108" s="19">
        <v>4400</v>
      </c>
    </row>
    <row r="1109" spans="1:4">
      <c r="A1109">
        <v>1036</v>
      </c>
      <c r="B1109" s="19">
        <v>0</v>
      </c>
      <c r="C1109" s="19">
        <v>0</v>
      </c>
      <c r="D1109" s="19">
        <v>61890</v>
      </c>
    </row>
    <row r="1110" spans="1:4">
      <c r="A1110">
        <v>1045</v>
      </c>
      <c r="B1110" s="19">
        <v>0</v>
      </c>
      <c r="C1110" s="19">
        <v>0</v>
      </c>
      <c r="D1110" s="19">
        <v>160</v>
      </c>
    </row>
    <row r="1111" spans="1:4">
      <c r="A1111">
        <v>1046</v>
      </c>
      <c r="B1111" s="19">
        <v>0</v>
      </c>
      <c r="C1111" s="19">
        <v>0</v>
      </c>
      <c r="D1111" s="19">
        <v>356.8</v>
      </c>
    </row>
    <row r="1112" spans="1:4">
      <c r="A1112">
        <v>1047</v>
      </c>
      <c r="B1112" s="19">
        <v>0</v>
      </c>
      <c r="C1112" s="19">
        <v>0</v>
      </c>
      <c r="D1112" s="19">
        <v>400</v>
      </c>
    </row>
    <row r="1113" spans="1:4">
      <c r="A1113">
        <v>1048</v>
      </c>
      <c r="B1113" s="19">
        <v>0</v>
      </c>
      <c r="C1113" s="19">
        <v>0</v>
      </c>
      <c r="D1113" s="19">
        <v>1174.1600000000001</v>
      </c>
    </row>
    <row r="1114" spans="1:4">
      <c r="A1114">
        <v>1049</v>
      </c>
      <c r="B1114" s="19">
        <v>0</v>
      </c>
      <c r="C1114" s="19">
        <v>0</v>
      </c>
      <c r="D1114" s="19">
        <v>2960</v>
      </c>
    </row>
    <row r="1115" spans="1:4">
      <c r="A1115">
        <v>1050</v>
      </c>
      <c r="B1115" s="19">
        <v>0</v>
      </c>
      <c r="C1115" s="19">
        <v>0</v>
      </c>
      <c r="D1115" s="19">
        <v>1171</v>
      </c>
    </row>
    <row r="1116" spans="1:4">
      <c r="A1116">
        <v>1051</v>
      </c>
      <c r="B1116" s="19">
        <v>0</v>
      </c>
      <c r="C1116" s="19">
        <v>0</v>
      </c>
      <c r="D1116" s="19">
        <v>630</v>
      </c>
    </row>
    <row r="1117" spans="1:4">
      <c r="A1117">
        <v>1052</v>
      </c>
      <c r="B1117" s="19">
        <v>0</v>
      </c>
      <c r="C1117" s="19">
        <v>0</v>
      </c>
      <c r="D1117" s="19">
        <v>1556</v>
      </c>
    </row>
    <row r="1118" spans="1:4">
      <c r="A1118">
        <v>1053</v>
      </c>
      <c r="B1118" s="19">
        <v>0</v>
      </c>
      <c r="C1118" s="19">
        <v>0</v>
      </c>
      <c r="D1118" s="19">
        <v>5800</v>
      </c>
    </row>
    <row r="1119" spans="1:4">
      <c r="A1119">
        <v>1054</v>
      </c>
      <c r="B1119" s="19">
        <v>0</v>
      </c>
      <c r="C1119" s="19">
        <v>0</v>
      </c>
      <c r="D1119" s="19">
        <v>1466.93</v>
      </c>
    </row>
    <row r="1120" spans="1:4">
      <c r="A1120">
        <v>1055</v>
      </c>
      <c r="B1120" s="19">
        <v>0</v>
      </c>
      <c r="C1120" s="19">
        <v>0</v>
      </c>
      <c r="D1120" s="19">
        <v>288.75</v>
      </c>
    </row>
    <row r="1121" spans="1:4">
      <c r="A1121">
        <v>1056</v>
      </c>
      <c r="B1121" s="19">
        <v>0</v>
      </c>
      <c r="C1121" s="19">
        <v>0</v>
      </c>
      <c r="D1121" s="19">
        <v>787.5</v>
      </c>
    </row>
    <row r="1122" spans="1:4">
      <c r="A1122">
        <v>1057</v>
      </c>
      <c r="B1122" s="19">
        <v>0</v>
      </c>
      <c r="C1122" s="19">
        <v>0</v>
      </c>
      <c r="D1122" s="19">
        <v>285</v>
      </c>
    </row>
    <row r="1123" spans="1:4">
      <c r="A1123">
        <v>1058</v>
      </c>
      <c r="B1123" s="19">
        <v>0</v>
      </c>
      <c r="C1123" s="19">
        <v>0</v>
      </c>
      <c r="D1123" s="19">
        <v>269.89999999999998</v>
      </c>
    </row>
    <row r="1124" spans="1:4">
      <c r="A1124">
        <v>1059</v>
      </c>
      <c r="B1124" s="19">
        <v>0</v>
      </c>
      <c r="C1124" s="19">
        <v>0</v>
      </c>
      <c r="D1124" s="19">
        <v>287.3</v>
      </c>
    </row>
    <row r="1125" spans="1:4">
      <c r="A1125">
        <v>1060</v>
      </c>
      <c r="B1125" s="19">
        <v>0</v>
      </c>
      <c r="C1125" s="19">
        <v>0</v>
      </c>
      <c r="D1125" s="19">
        <v>185</v>
      </c>
    </row>
    <row r="1126" spans="1:4">
      <c r="A1126">
        <v>1061</v>
      </c>
      <c r="B1126" s="19">
        <v>0</v>
      </c>
      <c r="C1126" s="19">
        <v>0</v>
      </c>
      <c r="D1126" s="19">
        <v>8550</v>
      </c>
    </row>
    <row r="1127" spans="1:4">
      <c r="A1127">
        <v>1062</v>
      </c>
      <c r="B1127" s="19">
        <v>0</v>
      </c>
      <c r="C1127" s="19">
        <v>0</v>
      </c>
      <c r="D1127" s="19">
        <v>2400</v>
      </c>
    </row>
    <row r="1128" spans="1:4">
      <c r="A1128">
        <v>1063</v>
      </c>
      <c r="B1128" s="19">
        <v>0</v>
      </c>
      <c r="C1128" s="19">
        <v>0</v>
      </c>
      <c r="D1128" s="19">
        <v>602.26</v>
      </c>
    </row>
    <row r="1129" spans="1:4">
      <c r="A1129">
        <v>1064</v>
      </c>
      <c r="B1129" s="19">
        <v>0</v>
      </c>
      <c r="C1129" s="19">
        <v>0</v>
      </c>
      <c r="D1129" s="19">
        <v>607.5</v>
      </c>
    </row>
    <row r="1130" spans="1:4">
      <c r="A1130">
        <v>1065</v>
      </c>
      <c r="B1130" s="19">
        <v>0</v>
      </c>
      <c r="C1130" s="19">
        <v>0</v>
      </c>
      <c r="D1130" s="19">
        <v>11350</v>
      </c>
    </row>
    <row r="1131" spans="1:4">
      <c r="A1131">
        <v>1066</v>
      </c>
      <c r="B1131" s="19">
        <v>0</v>
      </c>
      <c r="C1131" s="19">
        <v>0</v>
      </c>
      <c r="D1131" s="19">
        <v>429</v>
      </c>
    </row>
    <row r="1132" spans="1:4">
      <c r="A1132">
        <v>1067</v>
      </c>
      <c r="B1132" s="19">
        <v>0</v>
      </c>
      <c r="C1132" s="19">
        <v>0</v>
      </c>
      <c r="D1132" s="19">
        <v>2169.96</v>
      </c>
    </row>
    <row r="1133" spans="1:4">
      <c r="A1133">
        <v>1068</v>
      </c>
      <c r="B1133" s="19">
        <v>0</v>
      </c>
      <c r="C1133" s="19">
        <v>0</v>
      </c>
      <c r="D1133" s="19">
        <v>157.9</v>
      </c>
    </row>
    <row r="1134" spans="1:4">
      <c r="A1134">
        <v>1069</v>
      </c>
      <c r="B1134" s="19">
        <v>0</v>
      </c>
      <c r="C1134" s="19">
        <v>0</v>
      </c>
      <c r="D1134" s="19">
        <v>23950</v>
      </c>
    </row>
    <row r="1135" spans="1:4">
      <c r="A1135">
        <v>1070</v>
      </c>
      <c r="B1135" s="19">
        <v>0</v>
      </c>
      <c r="C1135" s="19">
        <v>0</v>
      </c>
      <c r="D1135" s="19">
        <v>1815</v>
      </c>
    </row>
    <row r="1136" spans="1:4">
      <c r="A1136">
        <v>1071</v>
      </c>
      <c r="B1136" s="19">
        <v>0</v>
      </c>
      <c r="C1136" s="19">
        <v>0</v>
      </c>
      <c r="D1136" s="19">
        <v>450</v>
      </c>
    </row>
    <row r="1137" spans="1:4">
      <c r="A1137">
        <v>1072</v>
      </c>
      <c r="B1137" s="19">
        <v>0</v>
      </c>
      <c r="C1137" s="19">
        <v>0</v>
      </c>
      <c r="D1137" s="19">
        <v>5283.6</v>
      </c>
    </row>
    <row r="1138" spans="1:4">
      <c r="A1138">
        <v>1073</v>
      </c>
      <c r="B1138" s="19">
        <v>0</v>
      </c>
      <c r="C1138" s="19">
        <v>0</v>
      </c>
      <c r="D1138" s="19">
        <v>6000</v>
      </c>
    </row>
    <row r="1139" spans="1:4">
      <c r="A1139">
        <v>1074</v>
      </c>
      <c r="B1139" s="19">
        <v>0</v>
      </c>
      <c r="C1139" s="19">
        <v>0</v>
      </c>
      <c r="D1139" s="19">
        <v>826.2</v>
      </c>
    </row>
    <row r="1140" spans="1:4">
      <c r="A1140">
        <v>1075</v>
      </c>
      <c r="B1140" s="19">
        <v>0</v>
      </c>
      <c r="C1140" s="19">
        <v>0</v>
      </c>
      <c r="D1140" s="19">
        <v>263.77999999999997</v>
      </c>
    </row>
    <row r="1141" spans="1:4">
      <c r="A1141">
        <v>1076</v>
      </c>
      <c r="B1141" s="19">
        <v>0</v>
      </c>
      <c r="C1141" s="19">
        <v>0</v>
      </c>
      <c r="D1141" s="19">
        <v>16410</v>
      </c>
    </row>
    <row r="1142" spans="1:4">
      <c r="A1142">
        <v>1077</v>
      </c>
      <c r="B1142" s="19">
        <v>0</v>
      </c>
      <c r="C1142" s="19">
        <v>0</v>
      </c>
      <c r="D1142" s="19">
        <v>200</v>
      </c>
    </row>
    <row r="1143" spans="1:4">
      <c r="A1143">
        <v>1078</v>
      </c>
      <c r="B1143" s="19">
        <v>0</v>
      </c>
      <c r="C1143" s="19">
        <v>0</v>
      </c>
      <c r="D1143" s="19">
        <v>200</v>
      </c>
    </row>
    <row r="1144" spans="1:4">
      <c r="A1144">
        <v>1079</v>
      </c>
      <c r="B1144" s="19">
        <v>0</v>
      </c>
      <c r="C1144" s="19">
        <v>0</v>
      </c>
      <c r="D1144" s="19">
        <v>200</v>
      </c>
    </row>
    <row r="1145" spans="1:4">
      <c r="A1145">
        <v>1080</v>
      </c>
      <c r="B1145" s="19">
        <v>0</v>
      </c>
      <c r="C1145" s="19">
        <v>0</v>
      </c>
      <c r="D1145" s="19">
        <v>26704.46</v>
      </c>
    </row>
    <row r="1146" spans="1:4">
      <c r="A1146">
        <v>1081</v>
      </c>
      <c r="B1146" s="19">
        <v>0</v>
      </c>
      <c r="C1146" s="19">
        <v>0</v>
      </c>
      <c r="D1146" s="19">
        <v>42540</v>
      </c>
    </row>
    <row r="1147" spans="1:4">
      <c r="A1147">
        <v>1082</v>
      </c>
      <c r="B1147" s="19">
        <v>0</v>
      </c>
      <c r="C1147" s="19">
        <v>0</v>
      </c>
      <c r="D1147" s="19">
        <v>125000</v>
      </c>
    </row>
    <row r="1148" spans="1:4">
      <c r="A1148">
        <v>1083</v>
      </c>
      <c r="B1148" s="19">
        <v>0</v>
      </c>
      <c r="C1148" s="19">
        <v>24150</v>
      </c>
      <c r="D1148" s="19">
        <v>0</v>
      </c>
    </row>
    <row r="1149" spans="1:4">
      <c r="A1149">
        <v>1089</v>
      </c>
      <c r="B1149" s="19">
        <v>0</v>
      </c>
      <c r="C1149" s="19">
        <v>0</v>
      </c>
      <c r="D1149" s="19">
        <v>1500</v>
      </c>
    </row>
    <row r="1150" spans="1:4">
      <c r="A1150">
        <v>1084</v>
      </c>
      <c r="B1150" s="19">
        <v>0</v>
      </c>
      <c r="C1150" s="19">
        <v>0</v>
      </c>
      <c r="D1150" s="19">
        <v>6429.38</v>
      </c>
    </row>
    <row r="1151" spans="1:4">
      <c r="A1151">
        <v>1085</v>
      </c>
      <c r="B1151" s="19">
        <v>0</v>
      </c>
      <c r="C1151" s="19">
        <v>0</v>
      </c>
      <c r="D1151" s="19">
        <v>114.4</v>
      </c>
    </row>
    <row r="1152" spans="1:4">
      <c r="A1152">
        <v>1086</v>
      </c>
      <c r="B1152" s="19">
        <v>0</v>
      </c>
      <c r="C1152" s="19">
        <v>0</v>
      </c>
      <c r="D1152" s="19">
        <v>1115.04</v>
      </c>
    </row>
    <row r="1153" spans="1:4">
      <c r="A1153">
        <v>1087</v>
      </c>
      <c r="B1153" s="19">
        <v>0</v>
      </c>
      <c r="C1153" s="19">
        <v>0</v>
      </c>
      <c r="D1153" s="19">
        <v>7885.02</v>
      </c>
    </row>
    <row r="1154" spans="1:4">
      <c r="A1154">
        <v>1088</v>
      </c>
      <c r="B1154" s="19">
        <v>0</v>
      </c>
      <c r="C1154" s="19">
        <v>0</v>
      </c>
      <c r="D1154" s="19">
        <v>15670</v>
      </c>
    </row>
    <row r="1155" spans="1:4">
      <c r="A1155" s="6" t="s">
        <v>4479</v>
      </c>
      <c r="B1155" s="19">
        <v>6519928.639999995</v>
      </c>
      <c r="C1155" s="19">
        <v>15817612.640000001</v>
      </c>
      <c r="D1155" s="19">
        <v>2689676.4499999997</v>
      </c>
    </row>
  </sheetData>
  <mergeCells count="1">
    <mergeCell ref="A44:H45"/>
  </mergeCells>
  <pageMargins left="0.7" right="0.7" top="0.75" bottom="0.75" header="0.3" footer="0.3"/>
  <drawing r:id="rId6"/>
  <extLst>
    <ext xmlns:x14="http://schemas.microsoft.com/office/spreadsheetml/2009/9/main" uri="{A8765BA9-456A-4dab-B4F3-ACF838C121DE}">
      <x14:slicerList>
        <x14:slicer r:id="rId7"/>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CC0FD-B08A-4C23-B8E9-756898E7D424}">
  <dimension ref="A1:AW402"/>
  <sheetViews>
    <sheetView workbookViewId="0">
      <selection activeCell="B5" sqref="B5"/>
    </sheetView>
  </sheetViews>
  <sheetFormatPr defaultRowHeight="14.25"/>
  <cols>
    <col min="14" max="18" width="10.375" style="82" bestFit="1" customWidth="1"/>
    <col min="21" max="21" width="9" style="290"/>
    <col min="26" max="30" width="10.375" style="223" bestFit="1" customWidth="1"/>
    <col min="31" max="31" width="9" style="223"/>
    <col min="32" max="43" width="10.375" style="82" bestFit="1" customWidth="1"/>
    <col min="45" max="45" width="11.75" customWidth="1"/>
    <col min="46" max="46" width="26.25" customWidth="1"/>
    <col min="47" max="47" width="24.875" customWidth="1"/>
  </cols>
  <sheetData>
    <row r="1" spans="1:49" ht="150">
      <c r="A1" s="250" t="s">
        <v>11</v>
      </c>
      <c r="B1" s="250" t="s">
        <v>12</v>
      </c>
      <c r="C1" s="250" t="s">
        <v>13</v>
      </c>
      <c r="D1" s="250" t="s">
        <v>14</v>
      </c>
      <c r="E1" s="250" t="s">
        <v>15</v>
      </c>
      <c r="F1" s="250" t="s">
        <v>16</v>
      </c>
      <c r="G1" s="251" t="s">
        <v>17</v>
      </c>
      <c r="H1" s="250" t="s">
        <v>18</v>
      </c>
      <c r="I1" s="250" t="s">
        <v>19</v>
      </c>
      <c r="J1" s="250" t="s">
        <v>20</v>
      </c>
      <c r="K1" s="250" t="s">
        <v>21</v>
      </c>
      <c r="L1" s="250" t="s">
        <v>22</v>
      </c>
      <c r="M1" s="250" t="s">
        <v>23</v>
      </c>
      <c r="N1" s="250" t="s">
        <v>24</v>
      </c>
      <c r="O1" s="250" t="s">
        <v>25</v>
      </c>
      <c r="P1" s="250" t="s">
        <v>26</v>
      </c>
      <c r="Q1" s="250" t="s">
        <v>27</v>
      </c>
      <c r="R1" s="250" t="s">
        <v>28</v>
      </c>
      <c r="S1" s="252" t="s">
        <v>29</v>
      </c>
      <c r="T1" s="250" t="s">
        <v>30</v>
      </c>
      <c r="U1" s="250" t="s">
        <v>11</v>
      </c>
      <c r="V1" s="250" t="s">
        <v>12</v>
      </c>
      <c r="W1" s="250" t="s">
        <v>13</v>
      </c>
      <c r="X1" s="250" t="s">
        <v>17</v>
      </c>
      <c r="Y1" s="250" t="s">
        <v>3944</v>
      </c>
      <c r="Z1" s="250" t="s">
        <v>3945</v>
      </c>
      <c r="AA1" s="250" t="s">
        <v>3946</v>
      </c>
      <c r="AB1" s="250" t="s">
        <v>570</v>
      </c>
      <c r="AC1" s="250" t="s">
        <v>3947</v>
      </c>
      <c r="AD1" s="250" t="s">
        <v>572</v>
      </c>
      <c r="AE1" s="250" t="s">
        <v>3948</v>
      </c>
      <c r="AF1" s="250" t="s">
        <v>3949</v>
      </c>
      <c r="AG1" s="250" t="s">
        <v>3950</v>
      </c>
      <c r="AH1" s="250" t="s">
        <v>3951</v>
      </c>
      <c r="AI1" s="250" t="s">
        <v>3952</v>
      </c>
      <c r="AJ1" s="250" t="s">
        <v>25</v>
      </c>
      <c r="AK1" s="250" t="s">
        <v>26</v>
      </c>
      <c r="AL1" s="250" t="s">
        <v>27</v>
      </c>
      <c r="AM1" s="250" t="s">
        <v>28</v>
      </c>
      <c r="AN1" s="250" t="s">
        <v>3953</v>
      </c>
      <c r="AO1" s="250" t="s">
        <v>3954</v>
      </c>
      <c r="AP1" s="250" t="s">
        <v>3955</v>
      </c>
      <c r="AQ1" s="250" t="s">
        <v>3956</v>
      </c>
      <c r="AR1" s="250" t="s">
        <v>3957</v>
      </c>
      <c r="AS1" s="250" t="s">
        <v>3958</v>
      </c>
      <c r="AT1" s="250" t="s">
        <v>3959</v>
      </c>
      <c r="AU1" s="250" t="s">
        <v>4491</v>
      </c>
      <c r="AV1" s="250" t="s">
        <v>3960</v>
      </c>
      <c r="AW1" s="250">
        <v>49</v>
      </c>
    </row>
    <row r="2" spans="1:49">
      <c r="A2" t="str" cm="1">
        <f t="array" ref="A2:T402">Plano[]</f>
        <v>023.1.11.0</v>
      </c>
      <c r="B2" t="str">
        <v>DEA</v>
      </c>
      <c r="C2" t="str">
        <v>Substituição do sistema de climatização Rid Silva Capital</v>
      </c>
      <c r="D2">
        <v>1</v>
      </c>
      <c r="E2">
        <v>2000000</v>
      </c>
      <c r="F2">
        <v>0</v>
      </c>
      <c r="G2" t="str">
        <v>Concorrência</v>
      </c>
      <c r="H2">
        <v>1627</v>
      </c>
      <c r="I2" t="str">
        <v>sistema obsoleto, com alto custo de manutenção</v>
      </c>
      <c r="J2" t="str">
        <v>Não</v>
      </c>
      <c r="K2" t="str">
        <v>Não</v>
      </c>
      <c r="L2" t="str">
        <v>Sim</v>
      </c>
      <c r="M2" t="str">
        <v>alto</v>
      </c>
      <c r="N2" s="82">
        <v>46235</v>
      </c>
      <c r="O2" s="82">
        <v>46355</v>
      </c>
      <c r="P2" s="82">
        <v>46370</v>
      </c>
      <c r="Q2" s="82">
        <v>46375</v>
      </c>
      <c r="R2" s="82">
        <v>46555</v>
      </c>
      <c r="S2">
        <v>0</v>
      </c>
      <c r="T2">
        <v>50</v>
      </c>
      <c r="U2" s="290" cm="1">
        <f t="array" aca="1" ref="U2:AW2" ca="1">IF(A2=0,"",_xlfn._xlws.FILTER(Acompanhamento4[],Acompanhamento4[ID]=A2))</f>
        <v>50</v>
      </c>
      <c r="V2" t="str">
        <f ca="1"/>
        <v>023.1.11.0</v>
      </c>
      <c r="W2" t="str">
        <f ca="1"/>
        <v>DEA</v>
      </c>
      <c r="X2" t="str">
        <f ca="1"/>
        <v>Substituição do sistema de climatização Rid Silva Capital</v>
      </c>
      <c r="Y2" t="str">
        <f ca="1"/>
        <v>Concorrência</v>
      </c>
      <c r="Z2" s="223" t="str">
        <f ca="1"/>
        <v>Comissão</v>
      </c>
      <c r="AA2" s="223">
        <f ca="1"/>
        <v>0</v>
      </c>
      <c r="AB2" s="223" t="str">
        <f ca="1"/>
        <v>Não se aplica</v>
      </c>
      <c r="AC2" s="223">
        <f ca="1"/>
        <v>0</v>
      </c>
      <c r="AD2" s="223">
        <f ca="1"/>
        <v>0</v>
      </c>
      <c r="AE2" s="223" t="str">
        <f ca="1"/>
        <v>PREVISTA</v>
      </c>
      <c r="AF2" s="82">
        <f ca="1"/>
        <v>0</v>
      </c>
      <c r="AG2" s="82">
        <f ca="1"/>
        <v>0</v>
      </c>
      <c r="AH2" s="82">
        <f ca="1"/>
        <v>0</v>
      </c>
      <c r="AI2" s="82">
        <f ca="1"/>
        <v>0</v>
      </c>
      <c r="AJ2" s="82">
        <f ca="1"/>
        <v>46235</v>
      </c>
      <c r="AK2" s="82">
        <f ca="1"/>
        <v>46355</v>
      </c>
      <c r="AL2" s="82">
        <f ca="1"/>
        <v>46370</v>
      </c>
      <c r="AM2" s="82">
        <f ca="1"/>
        <v>46375</v>
      </c>
      <c r="AN2" s="82">
        <f ca="1"/>
        <v>46555</v>
      </c>
      <c r="AO2" s="82">
        <f ca="1"/>
        <v>0</v>
      </c>
      <c r="AP2" s="82">
        <f ca="1"/>
        <v>0</v>
      </c>
      <c r="AQ2" s="82">
        <f ca="1"/>
        <v>0</v>
      </c>
      <c r="AR2">
        <f ca="1"/>
        <v>104</v>
      </c>
      <c r="AS2">
        <f ca="1"/>
        <v>124</v>
      </c>
      <c r="AT2">
        <f ca="1"/>
        <v>304</v>
      </c>
      <c r="AU2" t="str">
        <f ca="1"/>
        <v>não finalizada</v>
      </c>
      <c r="AV2" t="str">
        <f ca="1"/>
        <v>contratação no prazo</v>
      </c>
      <c r="AW2" t="str">
        <f ca="1"/>
        <v>Material em elaboração. Atraso na entrega por parte da empresa contratada. Demanda para 2027 (informação DEA - julho/2026)</v>
      </c>
    </row>
    <row r="3" spans="1:49">
      <c r="A3" t="str">
        <v>030.1.2.0</v>
      </c>
      <c r="B3" t="str">
        <v>DEA</v>
      </c>
      <c r="C3" t="str">
        <v>Reforma Global e Ampliação Fórum Criciúma</v>
      </c>
      <c r="D3">
        <v>1</v>
      </c>
      <c r="E3">
        <v>30000000</v>
      </c>
      <c r="F3">
        <v>0</v>
      </c>
      <c r="G3" t="str">
        <v>Concorrência</v>
      </c>
      <c r="H3">
        <v>1627</v>
      </c>
      <c r="I3" t="str">
        <v xml:space="preserve">Atendimento ao programa de necessidades da Comarca (solucionar problemas de acessibilidade, PCI, espaço físico, segurança, entre outros); </v>
      </c>
      <c r="J3" t="str">
        <v>Não</v>
      </c>
      <c r="K3" t="str">
        <v>Não</v>
      </c>
      <c r="L3" t="str">
        <v>Sim</v>
      </c>
      <c r="M3" t="str">
        <v>alto</v>
      </c>
      <c r="N3" s="82">
        <v>45030</v>
      </c>
      <c r="O3" s="82">
        <v>46327</v>
      </c>
      <c r="P3" s="82">
        <v>46342</v>
      </c>
      <c r="Q3" s="82">
        <v>46347</v>
      </c>
      <c r="R3" s="82">
        <v>46527</v>
      </c>
      <c r="S3">
        <v>0</v>
      </c>
      <c r="T3">
        <v>44</v>
      </c>
      <c r="U3" s="290" cm="1">
        <f t="array" aca="1" ref="U3:AW3" ca="1">IF(A3=0,"",_xlfn._xlws.FILTER(Acompanhamento4[],Acompanhamento4[ID]=A3))</f>
        <v>44</v>
      </c>
      <c r="V3" t="str">
        <f ca="1"/>
        <v>030.1.2.0</v>
      </c>
      <c r="W3" t="str">
        <f ca="1"/>
        <v>DEA</v>
      </c>
      <c r="X3" t="str">
        <f ca="1"/>
        <v>Reforma Global e Ampliação Fórum Criciúma</v>
      </c>
      <c r="Y3" t="str">
        <f ca="1"/>
        <v>Concorrência</v>
      </c>
      <c r="Z3" s="223" t="str">
        <f ca="1"/>
        <v>Comissão</v>
      </c>
      <c r="AA3" s="223">
        <f ca="1"/>
        <v>0</v>
      </c>
      <c r="AB3" s="223" t="str">
        <f ca="1"/>
        <v>Não se aplica</v>
      </c>
      <c r="AC3" s="223">
        <f ca="1"/>
        <v>0</v>
      </c>
      <c r="AD3" s="223">
        <f ca="1"/>
        <v>0</v>
      </c>
      <c r="AE3" s="223" t="str">
        <f ca="1"/>
        <v>TRANSF. PARA O PRÓX. EXERCÍCIO</v>
      </c>
      <c r="AF3" s="82">
        <f ca="1"/>
        <v>0</v>
      </c>
      <c r="AG3" s="82">
        <f ca="1"/>
        <v>0</v>
      </c>
      <c r="AH3" s="82">
        <f ca="1"/>
        <v>0</v>
      </c>
      <c r="AI3" s="82">
        <f ca="1"/>
        <v>0</v>
      </c>
      <c r="AJ3" s="82">
        <f ca="1"/>
        <v>45030</v>
      </c>
      <c r="AK3" s="82">
        <f ca="1"/>
        <v>46327</v>
      </c>
      <c r="AL3" s="82">
        <f ca="1"/>
        <v>46342</v>
      </c>
      <c r="AM3" s="82">
        <f ca="1"/>
        <v>46347</v>
      </c>
      <c r="AN3" s="82">
        <f ca="1"/>
        <v>46527</v>
      </c>
      <c r="AO3" s="82">
        <f ca="1"/>
        <v>46355</v>
      </c>
      <c r="AP3" s="82">
        <f ca="1"/>
        <v>0</v>
      </c>
      <c r="AQ3" s="82">
        <f ca="1"/>
        <v>46527</v>
      </c>
      <c r="AR3" t="str">
        <f ca="1"/>
        <v>finalizada</v>
      </c>
      <c r="AS3" t="str">
        <f ca="1"/>
        <v>finalizada</v>
      </c>
      <c r="AT3" t="str">
        <f ca="1"/>
        <v>finalizada</v>
      </c>
      <c r="AU3" t="str">
        <f ca="1"/>
        <v>finalizada sem contratação</v>
      </c>
      <c r="AV3" t="str">
        <f ca="1"/>
        <v>finalizada</v>
      </c>
      <c r="AW3" t="str">
        <f ca="1"/>
        <v>Material em elaboração. Atraso na entrega por parte da empresa contratada. Demanda para 2027 (informação DEA - julho/2026)</v>
      </c>
    </row>
    <row r="4" spans="1:49">
      <c r="A4" t="str">
        <v>055.1.1.0</v>
      </c>
      <c r="B4" t="str">
        <v>DEA</v>
      </c>
      <c r="C4" t="str">
        <v>Reforma parcial - cobertura Jaguaruna</v>
      </c>
      <c r="D4">
        <v>1</v>
      </c>
      <c r="E4">
        <v>600000</v>
      </c>
      <c r="F4">
        <v>100000</v>
      </c>
      <c r="G4" t="str">
        <v>Concorrência</v>
      </c>
      <c r="H4">
        <v>1627</v>
      </c>
      <c r="I4" t="str">
        <v>solucionar problemas de infiltração</v>
      </c>
      <c r="J4" t="str">
        <v>Não</v>
      </c>
      <c r="K4" t="str">
        <v>Não</v>
      </c>
      <c r="L4" t="str">
        <v>Sim</v>
      </c>
      <c r="M4" t="str">
        <v>alto</v>
      </c>
      <c r="N4" s="82">
        <v>46065</v>
      </c>
      <c r="O4" s="82">
        <v>46185</v>
      </c>
      <c r="P4" s="82">
        <v>46200</v>
      </c>
      <c r="Q4" s="82">
        <v>46205</v>
      </c>
      <c r="R4" s="82">
        <v>46385</v>
      </c>
      <c r="S4">
        <v>0</v>
      </c>
      <c r="T4">
        <v>41</v>
      </c>
      <c r="U4" s="290" cm="1">
        <f t="array" aca="1" ref="U4:AW4" ca="1">IF(A4=0,"",_xlfn._xlws.FILTER(Acompanhamento4[],Acompanhamento4[ID]=A4))</f>
        <v>41</v>
      </c>
      <c r="V4" t="str">
        <f ca="1"/>
        <v>055.1.1.0</v>
      </c>
      <c r="W4" t="str">
        <f ca="1"/>
        <v>DEA</v>
      </c>
      <c r="X4" t="str">
        <f ca="1"/>
        <v>Reforma parcial - cobertura Jaguaruna</v>
      </c>
      <c r="Y4" t="str">
        <f ca="1"/>
        <v>Concorrência</v>
      </c>
      <c r="Z4" s="223" t="str">
        <f ca="1"/>
        <v>Comissão</v>
      </c>
      <c r="AA4" s="223">
        <f ca="1"/>
        <v>0</v>
      </c>
      <c r="AB4" s="223" t="str">
        <f ca="1"/>
        <v>Não se aplica</v>
      </c>
      <c r="AC4" s="223">
        <f ca="1"/>
        <v>0</v>
      </c>
      <c r="AD4" s="223">
        <f ca="1"/>
        <v>0</v>
      </c>
      <c r="AE4" s="223" t="str">
        <f ca="1"/>
        <v>CANCELADA</v>
      </c>
      <c r="AF4" s="82">
        <f ca="1"/>
        <v>0</v>
      </c>
      <c r="AG4" s="82">
        <f ca="1"/>
        <v>0</v>
      </c>
      <c r="AH4" s="82">
        <f ca="1"/>
        <v>0</v>
      </c>
      <c r="AI4" s="82">
        <f ca="1"/>
        <v>0</v>
      </c>
      <c r="AJ4" s="82">
        <f ca="1"/>
        <v>46065</v>
      </c>
      <c r="AK4" s="82">
        <f ca="1"/>
        <v>46185</v>
      </c>
      <c r="AL4" s="82">
        <f ca="1"/>
        <v>46200</v>
      </c>
      <c r="AM4" s="82">
        <f ca="1"/>
        <v>46205</v>
      </c>
      <c r="AN4" s="82">
        <f ca="1"/>
        <v>46385</v>
      </c>
      <c r="AO4" s="82">
        <f ca="1"/>
        <v>46355</v>
      </c>
      <c r="AP4" s="82">
        <f ca="1"/>
        <v>0</v>
      </c>
      <c r="AQ4" s="82">
        <f ca="1"/>
        <v>46555</v>
      </c>
      <c r="AR4" t="str">
        <f ca="1"/>
        <v>finalizada</v>
      </c>
      <c r="AS4" t="str">
        <f ca="1"/>
        <v>finalizada</v>
      </c>
      <c r="AT4" t="str">
        <f ca="1"/>
        <v>finalizada</v>
      </c>
      <c r="AU4" t="str">
        <f ca="1"/>
        <v>finalizada sem contratação</v>
      </c>
      <c r="AV4" t="str">
        <f ca="1"/>
        <v>finalizada</v>
      </c>
      <c r="AW4">
        <f ca="1"/>
        <v>0</v>
      </c>
    </row>
    <row r="5" spans="1:49">
      <c r="A5" t="str">
        <v>058.1.4.0</v>
      </c>
      <c r="B5" t="str">
        <v>DEA</v>
      </c>
      <c r="C5" t="str">
        <v>Reforma Global e Ampliação Fórum de Joinville</v>
      </c>
      <c r="D5">
        <v>1</v>
      </c>
      <c r="E5">
        <v>37500000</v>
      </c>
      <c r="F5">
        <v>0</v>
      </c>
      <c r="G5" t="str">
        <v>Concorrência</v>
      </c>
      <c r="H5">
        <v>1627</v>
      </c>
      <c r="I5" t="str">
        <v xml:space="preserve">Atendimento ao programa de necessidades da Comarca (solucionar problemas de acessibilidade, PCI, espaço físico, segurança, entre outros); </v>
      </c>
      <c r="J5" t="str">
        <v>Não</v>
      </c>
      <c r="K5" t="str">
        <v>Não</v>
      </c>
      <c r="L5" t="str">
        <v>Sim</v>
      </c>
      <c r="M5" t="str">
        <v>alto</v>
      </c>
      <c r="N5" s="82">
        <v>44427</v>
      </c>
      <c r="O5" s="82">
        <v>46355</v>
      </c>
      <c r="P5" s="82">
        <v>46370</v>
      </c>
      <c r="Q5" s="82">
        <v>46375</v>
      </c>
      <c r="R5" s="82">
        <v>46555</v>
      </c>
      <c r="S5">
        <v>0</v>
      </c>
      <c r="T5">
        <v>49</v>
      </c>
      <c r="U5" s="290" cm="1">
        <f t="array" aca="1" ref="U5:AW5" ca="1">IF(A5=0,"",_xlfn._xlws.FILTER(Acompanhamento4[],Acompanhamento4[ID]=A5))</f>
        <v>49</v>
      </c>
      <c r="V5" t="str">
        <f ca="1"/>
        <v>058.1.4.0</v>
      </c>
      <c r="W5" t="str">
        <f ca="1"/>
        <v>DEA</v>
      </c>
      <c r="X5" t="str">
        <f ca="1"/>
        <v>Reforma Global e Ampliação Fórum de Joinville</v>
      </c>
      <c r="Y5" t="str">
        <f ca="1"/>
        <v>Concorrência</v>
      </c>
      <c r="Z5" s="223" t="str">
        <f ca="1"/>
        <v>Comissão</v>
      </c>
      <c r="AA5" s="223">
        <f ca="1"/>
        <v>0</v>
      </c>
      <c r="AB5" s="223" t="str">
        <f ca="1"/>
        <v>Não se aplica</v>
      </c>
      <c r="AC5" s="223">
        <f ca="1"/>
        <v>0</v>
      </c>
      <c r="AD5" s="223">
        <f ca="1"/>
        <v>0</v>
      </c>
      <c r="AE5" s="223" t="str">
        <f ca="1"/>
        <v>TRANSF. PARA O PRÓX. EXERCÍCIO</v>
      </c>
      <c r="AF5" s="82">
        <f ca="1"/>
        <v>0</v>
      </c>
      <c r="AG5" s="82">
        <f ca="1"/>
        <v>0</v>
      </c>
      <c r="AH5" s="82">
        <f ca="1"/>
        <v>0</v>
      </c>
      <c r="AI5" s="82">
        <f ca="1"/>
        <v>0</v>
      </c>
      <c r="AJ5" s="82">
        <f ca="1"/>
        <v>44427</v>
      </c>
      <c r="AK5" s="82">
        <f ca="1"/>
        <v>46355</v>
      </c>
      <c r="AL5" s="82">
        <f ca="1"/>
        <v>46370</v>
      </c>
      <c r="AM5" s="82">
        <f ca="1"/>
        <v>46375</v>
      </c>
      <c r="AN5" s="82">
        <f ca="1"/>
        <v>46555</v>
      </c>
      <c r="AO5" s="82">
        <f ca="1"/>
        <v>0</v>
      </c>
      <c r="AP5" s="82">
        <f ca="1"/>
        <v>0</v>
      </c>
      <c r="AQ5" s="82">
        <f ca="1"/>
        <v>0</v>
      </c>
      <c r="AR5" t="str">
        <f ca="1"/>
        <v>finalizada</v>
      </c>
      <c r="AS5" t="str">
        <f ca="1"/>
        <v>finalizada</v>
      </c>
      <c r="AT5" t="str">
        <f ca="1"/>
        <v>finalizada</v>
      </c>
      <c r="AU5" t="str">
        <f ca="1"/>
        <v>finalizada sem contratação</v>
      </c>
      <c r="AV5" t="str">
        <f ca="1"/>
        <v>finalizada</v>
      </c>
      <c r="AW5">
        <f ca="1"/>
        <v>0</v>
      </c>
    </row>
    <row r="6" spans="1:49">
      <c r="A6" t="str">
        <v>078.1.1.0</v>
      </c>
      <c r="B6" t="str">
        <v>DEA</v>
      </c>
      <c r="C6" t="str">
        <v>Reforma Global e Ampliação Fórum Porto União</v>
      </c>
      <c r="D6">
        <v>1</v>
      </c>
      <c r="E6">
        <v>17000000</v>
      </c>
      <c r="F6">
        <v>500000</v>
      </c>
      <c r="G6" t="str">
        <v>Concorrência</v>
      </c>
      <c r="H6">
        <v>1627</v>
      </c>
      <c r="I6" t="str">
        <v xml:space="preserve">Atendimento ao programa de necessidades da Comarca (solucionar problemas de acessibilidade, PCI, espaço físico, segurança, entre outros); </v>
      </c>
      <c r="J6" t="str">
        <v>Não</v>
      </c>
      <c r="K6" t="str">
        <v>Não</v>
      </c>
      <c r="L6" t="str">
        <v>Sim</v>
      </c>
      <c r="M6" t="str">
        <v>alto</v>
      </c>
      <c r="N6" s="82">
        <v>45866</v>
      </c>
      <c r="O6" s="82">
        <v>45986</v>
      </c>
      <c r="P6" s="82">
        <v>46001</v>
      </c>
      <c r="Q6" s="82">
        <v>46052</v>
      </c>
      <c r="R6" s="82">
        <v>46186</v>
      </c>
      <c r="S6">
        <v>0</v>
      </c>
      <c r="T6">
        <v>38</v>
      </c>
      <c r="U6" s="290" cm="1">
        <f t="array" aca="1" ref="U6:AW6" ca="1">IF(A6=0,"",_xlfn._xlws.FILTER(Acompanhamento4[],Acompanhamento4[ID]=A6))</f>
        <v>38</v>
      </c>
      <c r="V6" t="str">
        <f ca="1"/>
        <v>078.1.1.0</v>
      </c>
      <c r="W6" t="str">
        <f ca="1"/>
        <v>DEA</v>
      </c>
      <c r="X6" t="str">
        <f ca="1"/>
        <v>Reforma Global e Ampliação Fórum Porto União</v>
      </c>
      <c r="Y6" t="str">
        <f ca="1"/>
        <v>Concorrência</v>
      </c>
      <c r="Z6" s="223" t="str">
        <f ca="1"/>
        <v>Comissão</v>
      </c>
      <c r="AA6" s="223">
        <f ca="1"/>
        <v>0</v>
      </c>
      <c r="AB6" s="223" t="str">
        <f ca="1"/>
        <v>Não se aplica</v>
      </c>
      <c r="AC6" s="223" t="str">
        <f ca="1"/>
        <v>0002860-03.2021.8.24.0710</v>
      </c>
      <c r="AD6" s="223" t="str">
        <f ca="1"/>
        <v>90013/2026</v>
      </c>
      <c r="AE6" s="223" t="str">
        <f ca="1"/>
        <v>CONTRATADA</v>
      </c>
      <c r="AF6" s="82">
        <f ca="1"/>
        <v>46104</v>
      </c>
      <c r="AG6" s="82">
        <f ca="1"/>
        <v>46119</v>
      </c>
      <c r="AH6" s="82">
        <f ca="1"/>
        <v>46246</v>
      </c>
      <c r="AI6" s="82">
        <f ca="1"/>
        <v>0</v>
      </c>
      <c r="AJ6" s="82">
        <f ca="1"/>
        <v>45866</v>
      </c>
      <c r="AK6" s="82">
        <f ca="1"/>
        <v>45986</v>
      </c>
      <c r="AL6" s="82">
        <f ca="1"/>
        <v>46001</v>
      </c>
      <c r="AM6" s="82">
        <f ca="1"/>
        <v>46052</v>
      </c>
      <c r="AN6" s="82">
        <f ca="1"/>
        <v>46186</v>
      </c>
      <c r="AO6" s="82">
        <f ca="1"/>
        <v>46078</v>
      </c>
      <c r="AP6" s="82">
        <f ca="1"/>
        <v>46096</v>
      </c>
      <c r="AQ6" s="82">
        <f ca="1"/>
        <v>46310</v>
      </c>
      <c r="AR6" t="str">
        <f ca="1"/>
        <v>finalizada</v>
      </c>
      <c r="AS6" t="str">
        <f ca="1"/>
        <v>finalizada</v>
      </c>
      <c r="AT6" t="str">
        <f ca="1"/>
        <v>finalizada</v>
      </c>
      <c r="AU6">
        <f ca="1"/>
        <v>127</v>
      </c>
      <c r="AV6" t="str">
        <f ca="1"/>
        <v>contratada</v>
      </c>
      <c r="AW6">
        <f ca="1"/>
        <v>0</v>
      </c>
    </row>
    <row r="7" spans="1:49">
      <c r="A7" t="str">
        <v>092.1.1.0</v>
      </c>
      <c r="B7" t="str">
        <v>DEA</v>
      </c>
      <c r="C7" t="str">
        <v>Reforma Global e Ampliação Fórum São João Batista</v>
      </c>
      <c r="D7">
        <v>1</v>
      </c>
      <c r="E7">
        <v>15000000</v>
      </c>
      <c r="F7">
        <v>0</v>
      </c>
      <c r="G7" t="str">
        <v>Concorrência</v>
      </c>
      <c r="H7">
        <v>1627</v>
      </c>
      <c r="I7" t="str">
        <v xml:space="preserve">Atendimento ao programa de necessidades da Comarca (solucionar problemas de acessibilidade, PCI, espaço físico, segurança, entre outros); </v>
      </c>
      <c r="J7" t="str">
        <v>Não</v>
      </c>
      <c r="K7" t="str">
        <v>Não</v>
      </c>
      <c r="L7" t="str">
        <v>Sim</v>
      </c>
      <c r="M7" t="str">
        <v>alto</v>
      </c>
      <c r="N7" s="82">
        <v>45187</v>
      </c>
      <c r="O7" s="82">
        <v>46355</v>
      </c>
      <c r="P7" s="82">
        <v>46370</v>
      </c>
      <c r="Q7" s="82">
        <v>46375</v>
      </c>
      <c r="R7" s="82">
        <v>46555</v>
      </c>
      <c r="S7">
        <v>0</v>
      </c>
      <c r="T7">
        <v>47</v>
      </c>
      <c r="U7" s="290" cm="1">
        <f t="array" aca="1" ref="U7:AW7" ca="1">IF(A7=0,"",_xlfn._xlws.FILTER(Acompanhamento4[],Acompanhamento4[ID]=A7))</f>
        <v>47</v>
      </c>
      <c r="V7" t="str">
        <f ca="1"/>
        <v>092.1.1.0</v>
      </c>
      <c r="W7" t="str">
        <f ca="1"/>
        <v>DEA</v>
      </c>
      <c r="X7" t="str">
        <f ca="1"/>
        <v>Reforma Global e Ampliação Fórum São João Batista</v>
      </c>
      <c r="Y7" t="str">
        <f ca="1"/>
        <v>Concorrência</v>
      </c>
      <c r="Z7" s="223" t="str">
        <f ca="1"/>
        <v>Comissão</v>
      </c>
      <c r="AA7" s="223">
        <f ca="1"/>
        <v>0</v>
      </c>
      <c r="AB7" s="223" t="str">
        <f ca="1"/>
        <v>Não se aplica</v>
      </c>
      <c r="AC7" s="223">
        <f ca="1"/>
        <v>0</v>
      </c>
      <c r="AD7" s="223">
        <f ca="1"/>
        <v>0</v>
      </c>
      <c r="AE7" s="223" t="str">
        <f ca="1"/>
        <v>TRANSF. PARA O PRÓX. EXERCÍCIO</v>
      </c>
      <c r="AF7" s="82">
        <f ca="1"/>
        <v>0</v>
      </c>
      <c r="AG7" s="82">
        <f ca="1"/>
        <v>0</v>
      </c>
      <c r="AH7" s="82">
        <f ca="1"/>
        <v>0</v>
      </c>
      <c r="AI7" s="82">
        <f ca="1"/>
        <v>0</v>
      </c>
      <c r="AJ7" s="82">
        <f ca="1"/>
        <v>45187</v>
      </c>
      <c r="AK7" s="82">
        <f ca="1"/>
        <v>46355</v>
      </c>
      <c r="AL7" s="82">
        <f ca="1"/>
        <v>46370</v>
      </c>
      <c r="AM7" s="82">
        <f ca="1"/>
        <v>46375</v>
      </c>
      <c r="AN7" s="82">
        <f ca="1"/>
        <v>46555</v>
      </c>
      <c r="AO7" s="82">
        <f ca="1"/>
        <v>46355</v>
      </c>
      <c r="AP7" s="82">
        <f ca="1"/>
        <v>46555</v>
      </c>
      <c r="AQ7" s="82">
        <f ca="1"/>
        <v>46555</v>
      </c>
      <c r="AR7" t="str">
        <f ca="1"/>
        <v>finalizada</v>
      </c>
      <c r="AS7" t="str">
        <f ca="1"/>
        <v>finalizada</v>
      </c>
      <c r="AT7" t="str">
        <f ca="1"/>
        <v>finalizada</v>
      </c>
      <c r="AU7" t="str">
        <f ca="1"/>
        <v>finalizada sem contratação</v>
      </c>
      <c r="AV7" t="str">
        <f ca="1"/>
        <v>finalizada</v>
      </c>
      <c r="AW7" t="str">
        <f ca="1"/>
        <v>Material em elaboração. Atraso na entrega por parte da empresa contratada. Demanda para 2027 (informação DEA - julho/2026)</v>
      </c>
    </row>
    <row r="8" spans="1:49">
      <c r="A8" t="str">
        <v>094.1.2.0</v>
      </c>
      <c r="B8" t="str">
        <v>DEA</v>
      </c>
      <c r="C8" t="str">
        <v>Reforço estrutural das lajes do canal Fórum São José Anexo</v>
      </c>
      <c r="D8">
        <v>1</v>
      </c>
      <c r="E8">
        <v>500000</v>
      </c>
      <c r="F8">
        <v>500000</v>
      </c>
      <c r="G8" t="str">
        <v>Concorrência</v>
      </c>
      <c r="H8">
        <v>1627</v>
      </c>
      <c r="I8" t="str">
        <v>estrutura atual não permite tráfego por cima da tampa do canal</v>
      </c>
      <c r="J8" t="str">
        <v>Não</v>
      </c>
      <c r="K8" t="str">
        <v>Não</v>
      </c>
      <c r="L8" t="str">
        <v>Sim</v>
      </c>
      <c r="M8" t="str">
        <v>alto</v>
      </c>
      <c r="N8" s="82">
        <v>45915</v>
      </c>
      <c r="O8" s="82">
        <v>46073</v>
      </c>
      <c r="P8" s="82">
        <v>46088</v>
      </c>
      <c r="Q8" s="82">
        <v>46093</v>
      </c>
      <c r="R8" s="82">
        <v>46273</v>
      </c>
      <c r="S8">
        <v>0</v>
      </c>
      <c r="T8">
        <v>40</v>
      </c>
      <c r="U8" s="290" cm="1">
        <f t="array" aca="1" ref="U8:AW8" ca="1">IF(A8=0,"",_xlfn._xlws.FILTER(Acompanhamento4[],Acompanhamento4[ID]=A8))</f>
        <v>40</v>
      </c>
      <c r="V8" t="str">
        <f ca="1"/>
        <v>094.1.2.0</v>
      </c>
      <c r="W8" t="str">
        <f ca="1"/>
        <v>DEA</v>
      </c>
      <c r="X8" t="str">
        <f ca="1"/>
        <v>Reforço estrutural das lajes do canal Fórum São José Anexo</v>
      </c>
      <c r="Y8" t="str">
        <f ca="1"/>
        <v>Concorrência</v>
      </c>
      <c r="Z8" s="223" t="str">
        <f ca="1"/>
        <v>Comissão</v>
      </c>
      <c r="AA8" s="223">
        <f ca="1"/>
        <v>0</v>
      </c>
      <c r="AB8" s="223" t="str">
        <f ca="1"/>
        <v>Não se aplica</v>
      </c>
      <c r="AC8" s="223">
        <f ca="1"/>
        <v>0</v>
      </c>
      <c r="AD8" s="223">
        <f ca="1"/>
        <v>0</v>
      </c>
      <c r="AE8" s="223" t="str">
        <f ca="1"/>
        <v>PREVISTA</v>
      </c>
      <c r="AF8" s="82">
        <f ca="1"/>
        <v>0</v>
      </c>
      <c r="AG8" s="82">
        <f ca="1"/>
        <v>0</v>
      </c>
      <c r="AH8" s="82">
        <f ca="1"/>
        <v>0</v>
      </c>
      <c r="AI8" s="82">
        <f ca="1"/>
        <v>0</v>
      </c>
      <c r="AJ8" s="82">
        <f ca="1"/>
        <v>45915</v>
      </c>
      <c r="AK8" s="82">
        <f ca="1"/>
        <v>46073</v>
      </c>
      <c r="AL8" s="82">
        <f ca="1"/>
        <v>46088</v>
      </c>
      <c r="AM8" s="82">
        <f ca="1"/>
        <v>46093</v>
      </c>
      <c r="AN8" s="82">
        <f ca="1"/>
        <v>46273</v>
      </c>
      <c r="AO8" s="82">
        <f ca="1"/>
        <v>46325</v>
      </c>
      <c r="AP8" s="82">
        <f ca="1"/>
        <v>46325</v>
      </c>
      <c r="AQ8" s="82">
        <f ca="1"/>
        <v>46568</v>
      </c>
      <c r="AR8">
        <f ca="1"/>
        <v>74</v>
      </c>
      <c r="AS8">
        <f ca="1"/>
        <v>74</v>
      </c>
      <c r="AT8">
        <f ca="1"/>
        <v>317</v>
      </c>
      <c r="AU8" t="str">
        <f ca="1"/>
        <v>não finalizada</v>
      </c>
      <c r="AV8" t="str">
        <f ca="1"/>
        <v>contratação no prazo</v>
      </c>
      <c r="AW8" t="str">
        <f ca="1"/>
        <v>Aguardando informações da Secretaria de Infraestrutura do Município nde São José, impedindo a continuidade do projeto (informação DEA - julho/2026).</v>
      </c>
    </row>
    <row r="9" spans="1:49">
      <c r="A9" t="str">
        <v>094.3.1.0</v>
      </c>
      <c r="B9" t="str">
        <v>DEA</v>
      </c>
      <c r="C9" t="str">
        <v>Reforma global do prédio anexo ao fórum São José</v>
      </c>
      <c r="D9">
        <v>1</v>
      </c>
      <c r="E9">
        <v>25000000</v>
      </c>
      <c r="F9">
        <v>0</v>
      </c>
      <c r="G9" t="str">
        <v>Concorrência</v>
      </c>
      <c r="H9">
        <v>1627</v>
      </c>
      <c r="I9" t="str">
        <v xml:space="preserve">Atendimento ao programa de necessidades da Comarca (solucionar problemas de acessibilidade, PCI, espaço físico, segurança, entre outros); </v>
      </c>
      <c r="J9" t="str">
        <v>Não</v>
      </c>
      <c r="K9" t="str">
        <v>Não</v>
      </c>
      <c r="L9" t="str">
        <v>Sim</v>
      </c>
      <c r="M9" t="str">
        <v>alto</v>
      </c>
      <c r="N9" s="82">
        <v>45546</v>
      </c>
      <c r="O9" s="82">
        <v>46346</v>
      </c>
      <c r="P9" s="82">
        <v>46361</v>
      </c>
      <c r="Q9" s="82">
        <v>46366</v>
      </c>
      <c r="R9" s="82">
        <v>46546</v>
      </c>
      <c r="S9">
        <v>0</v>
      </c>
      <c r="T9">
        <v>45</v>
      </c>
      <c r="U9" s="290" cm="1">
        <f t="array" aca="1" ref="U9:AW9" ca="1">IF(A9=0,"",_xlfn._xlws.FILTER(Acompanhamento4[],Acompanhamento4[ID]=A9))</f>
        <v>45</v>
      </c>
      <c r="V9" t="str">
        <f ca="1"/>
        <v>094.3.1.0</v>
      </c>
      <c r="W9" t="str">
        <f ca="1"/>
        <v>DEA</v>
      </c>
      <c r="X9" t="str">
        <f ca="1"/>
        <v>Reforma global do prédio anexo ao fórum São José</v>
      </c>
      <c r="Y9" t="str">
        <f ca="1"/>
        <v>Concorrência</v>
      </c>
      <c r="Z9" s="223" t="str">
        <f ca="1"/>
        <v>Comissão</v>
      </c>
      <c r="AA9" s="223">
        <f ca="1"/>
        <v>0</v>
      </c>
      <c r="AB9" s="223" t="str">
        <f ca="1"/>
        <v>Não se aplica</v>
      </c>
      <c r="AC9" s="223">
        <f ca="1"/>
        <v>0</v>
      </c>
      <c r="AD9" s="223">
        <f ca="1"/>
        <v>0</v>
      </c>
      <c r="AE9" s="223" t="str">
        <f ca="1"/>
        <v>TRANSF. PARA O PRÓX. EXERCÍCIO</v>
      </c>
      <c r="AF9" s="82">
        <f ca="1"/>
        <v>0</v>
      </c>
      <c r="AG9" s="82">
        <f ca="1"/>
        <v>0</v>
      </c>
      <c r="AH9" s="82">
        <f ca="1"/>
        <v>0</v>
      </c>
      <c r="AI9" s="82">
        <f ca="1"/>
        <v>0</v>
      </c>
      <c r="AJ9" s="82">
        <f ca="1"/>
        <v>45546</v>
      </c>
      <c r="AK9" s="82">
        <f ca="1"/>
        <v>46346</v>
      </c>
      <c r="AL9" s="82">
        <f ca="1"/>
        <v>46361</v>
      </c>
      <c r="AM9" s="82">
        <f ca="1"/>
        <v>46366</v>
      </c>
      <c r="AN9" s="82">
        <f ca="1"/>
        <v>46546</v>
      </c>
      <c r="AO9" s="82">
        <f ca="1"/>
        <v>46346</v>
      </c>
      <c r="AP9" s="82">
        <f ca="1"/>
        <v>0</v>
      </c>
      <c r="AQ9" s="82">
        <f ca="1"/>
        <v>46546</v>
      </c>
      <c r="AR9" t="str">
        <f ca="1"/>
        <v>finalizada</v>
      </c>
      <c r="AS9" t="str">
        <f ca="1"/>
        <v>finalizada</v>
      </c>
      <c r="AT9" t="str">
        <f ca="1"/>
        <v>finalizada</v>
      </c>
      <c r="AU9" t="str">
        <f ca="1"/>
        <v>finalizada sem contratação</v>
      </c>
      <c r="AV9" t="str">
        <f ca="1"/>
        <v>finalizada</v>
      </c>
      <c r="AW9" t="str">
        <f ca="1"/>
        <v>Material em elaboração. Atraso na entrega por parte da empresa contratada. Demanda para 2027 (informação DEA - julho/2026)</v>
      </c>
    </row>
    <row r="10" spans="1:49">
      <c r="A10" t="str">
        <v>112.1.9.0</v>
      </c>
      <c r="B10" t="str">
        <v>DEA</v>
      </c>
      <c r="C10" t="str">
        <v>Modernização do espaço físico do hall superior TJSC</v>
      </c>
      <c r="D10">
        <v>1</v>
      </c>
      <c r="E10">
        <v>1200000</v>
      </c>
      <c r="F10">
        <v>0</v>
      </c>
      <c r="G10" t="str">
        <v>Concorrência</v>
      </c>
      <c r="H10">
        <v>1627</v>
      </c>
      <c r="I10" t="str">
        <v>otimização de espaço pouco utilizado, com a saída do museu para outro local</v>
      </c>
      <c r="J10" t="str">
        <v>Não</v>
      </c>
      <c r="K10" t="str">
        <v>Não</v>
      </c>
      <c r="L10" t="str">
        <v>Sim</v>
      </c>
      <c r="M10" t="str">
        <v>alto</v>
      </c>
      <c r="N10" s="82">
        <v>45910</v>
      </c>
      <c r="O10" s="82">
        <v>46346</v>
      </c>
      <c r="P10" s="82">
        <v>46361</v>
      </c>
      <c r="Q10" s="82">
        <v>46366</v>
      </c>
      <c r="R10" s="82">
        <v>46546</v>
      </c>
      <c r="S10">
        <v>0</v>
      </c>
      <c r="T10">
        <v>46</v>
      </c>
      <c r="U10" s="290" cm="1">
        <f t="array" aca="1" ref="U10:AW10" ca="1">IF(A10=0,"",_xlfn._xlws.FILTER(Acompanhamento4[],Acompanhamento4[ID]=A10))</f>
        <v>46</v>
      </c>
      <c r="V10" t="str">
        <f ca="1"/>
        <v>112.1.9.0</v>
      </c>
      <c r="W10" t="str">
        <f ca="1"/>
        <v>DEA</v>
      </c>
      <c r="X10" t="str">
        <f ca="1"/>
        <v>Modernização do espaço físico do hall superior TJSC</v>
      </c>
      <c r="Y10" t="str">
        <f ca="1"/>
        <v>Concorrência</v>
      </c>
      <c r="Z10" s="223" t="str">
        <f ca="1"/>
        <v>Comissão</v>
      </c>
      <c r="AA10" s="223">
        <f ca="1"/>
        <v>0</v>
      </c>
      <c r="AB10" s="223" t="str">
        <f ca="1"/>
        <v>Não se aplica</v>
      </c>
      <c r="AC10" s="223">
        <f ca="1"/>
        <v>0</v>
      </c>
      <c r="AD10" s="223">
        <f ca="1"/>
        <v>0</v>
      </c>
      <c r="AE10" s="223" t="str">
        <f ca="1"/>
        <v>TRANSF. PARA O PRÓX. EXERCÍCIO</v>
      </c>
      <c r="AF10" s="82">
        <f ca="1"/>
        <v>0</v>
      </c>
      <c r="AG10" s="82">
        <f ca="1"/>
        <v>0</v>
      </c>
      <c r="AH10" s="82">
        <f ca="1"/>
        <v>0</v>
      </c>
      <c r="AI10" s="82">
        <f ca="1"/>
        <v>0</v>
      </c>
      <c r="AJ10" s="82">
        <f ca="1"/>
        <v>45910</v>
      </c>
      <c r="AK10" s="82">
        <f ca="1"/>
        <v>46346</v>
      </c>
      <c r="AL10" s="82">
        <f ca="1"/>
        <v>46361</v>
      </c>
      <c r="AM10" s="82">
        <f ca="1"/>
        <v>46366</v>
      </c>
      <c r="AN10" s="82">
        <f ca="1"/>
        <v>46546</v>
      </c>
      <c r="AO10" s="82">
        <f ca="1"/>
        <v>46346</v>
      </c>
      <c r="AP10" s="82">
        <f ca="1"/>
        <v>0</v>
      </c>
      <c r="AQ10" s="82">
        <f ca="1"/>
        <v>46546</v>
      </c>
      <c r="AR10" t="str">
        <f ca="1"/>
        <v>finalizada</v>
      </c>
      <c r="AS10" t="str">
        <f ca="1"/>
        <v>finalizada</v>
      </c>
      <c r="AT10" t="str">
        <f ca="1"/>
        <v>finalizada</v>
      </c>
      <c r="AU10" t="str">
        <f ca="1"/>
        <v>finalizada sem contratação</v>
      </c>
      <c r="AV10" t="str">
        <f ca="1"/>
        <v>finalizada</v>
      </c>
      <c r="AW10" t="str">
        <f ca="1"/>
        <v>Projeto em desenvolvimento, demandará mais tempo do que o previsto anteriormente. Demanda para 2027 (informação DEA - julho/2026)</v>
      </c>
    </row>
    <row r="11" spans="1:49">
      <c r="A11" t="str">
        <v>112.16.1.1</v>
      </c>
      <c r="B11" t="str">
        <v>DEA</v>
      </c>
      <c r="C11" t="str">
        <v>Contratação de projeto arquitetônico (concurso) para construção no terreno permutado com a DPU</v>
      </c>
      <c r="D11">
        <v>1</v>
      </c>
      <c r="E11">
        <v>500000</v>
      </c>
      <c r="F11">
        <v>0</v>
      </c>
      <c r="G11" t="str">
        <v>Concurso</v>
      </c>
      <c r="H11">
        <v>1341</v>
      </c>
      <c r="I11" t="str">
        <v>buscar melhor solução arquitetônica</v>
      </c>
      <c r="J11" t="str">
        <v>Sim</v>
      </c>
      <c r="K11" t="str">
        <v>Não</v>
      </c>
      <c r="L11" t="str">
        <v>Sim</v>
      </c>
      <c r="M11" t="str">
        <v>alto</v>
      </c>
      <c r="N11" s="82">
        <v>46226</v>
      </c>
      <c r="O11" s="82">
        <v>46346</v>
      </c>
      <c r="P11" s="82">
        <v>46361</v>
      </c>
      <c r="Q11" s="82">
        <v>46366</v>
      </c>
      <c r="R11" s="82">
        <v>46486</v>
      </c>
      <c r="S11">
        <v>0</v>
      </c>
      <c r="T11">
        <v>51</v>
      </c>
      <c r="U11" s="290" cm="1">
        <f t="array" aca="1" ref="U11:AW11" ca="1">IF(A11=0,"",_xlfn._xlws.FILTER(Acompanhamento4[],Acompanhamento4[ID]=A11))</f>
        <v>51</v>
      </c>
      <c r="V11" t="str">
        <f ca="1"/>
        <v>112.16.1.1</v>
      </c>
      <c r="W11" t="str">
        <f ca="1"/>
        <v>DEA</v>
      </c>
      <c r="X11" t="str">
        <f ca="1"/>
        <v>Contratação de projeto arquitetônico (concurso) para construção no terreno permutado com a DPU</v>
      </c>
      <c r="Y11" t="str">
        <f ca="1"/>
        <v>Concurso</v>
      </c>
      <c r="Z11" s="223" t="str">
        <f ca="1"/>
        <v>Comissão</v>
      </c>
      <c r="AA11" s="223">
        <f ca="1"/>
        <v>0</v>
      </c>
      <c r="AB11" s="223" t="str">
        <f ca="1"/>
        <v>Não se aplica</v>
      </c>
      <c r="AC11" s="223">
        <f ca="1"/>
        <v>0</v>
      </c>
      <c r="AD11" s="223">
        <f ca="1"/>
        <v>0</v>
      </c>
      <c r="AE11" s="223" t="str">
        <f ca="1"/>
        <v>PREVISTA</v>
      </c>
      <c r="AF11" s="82">
        <f ca="1"/>
        <v>0</v>
      </c>
      <c r="AG11" s="82">
        <f ca="1"/>
        <v>0</v>
      </c>
      <c r="AH11" s="82">
        <f ca="1"/>
        <v>0</v>
      </c>
      <c r="AI11" s="82">
        <f ca="1"/>
        <v>0</v>
      </c>
      <c r="AJ11" s="82">
        <f ca="1"/>
        <v>46226</v>
      </c>
      <c r="AK11" s="82">
        <f ca="1"/>
        <v>46346</v>
      </c>
      <c r="AL11" s="82">
        <f ca="1"/>
        <v>46361</v>
      </c>
      <c r="AM11" s="82">
        <f ca="1"/>
        <v>46366</v>
      </c>
      <c r="AN11" s="82">
        <f ca="1"/>
        <v>46486</v>
      </c>
      <c r="AO11" s="82">
        <f ca="1"/>
        <v>0</v>
      </c>
      <c r="AP11" s="82">
        <f ca="1"/>
        <v>0</v>
      </c>
      <c r="AQ11" s="82">
        <f ca="1"/>
        <v>0</v>
      </c>
      <c r="AR11">
        <f ca="1"/>
        <v>95</v>
      </c>
      <c r="AS11">
        <f ca="1"/>
        <v>115</v>
      </c>
      <c r="AT11">
        <f ca="1"/>
        <v>235</v>
      </c>
      <c r="AU11" t="str">
        <f ca="1"/>
        <v>não finalizada</v>
      </c>
      <c r="AV11" t="str">
        <f ca="1"/>
        <v>contratação no prazo</v>
      </c>
      <c r="AW11">
        <f ca="1"/>
        <v>0</v>
      </c>
    </row>
    <row r="12" spans="1:49">
      <c r="A12" t="str">
        <v>112.16.1.2</v>
      </c>
      <c r="B12" t="str">
        <v>DEA</v>
      </c>
      <c r="C12" t="str">
        <v>Demolição prédio DPU</v>
      </c>
      <c r="D12">
        <v>1</v>
      </c>
      <c r="E12">
        <v>120000</v>
      </c>
      <c r="F12">
        <v>60000</v>
      </c>
      <c r="G12" t="str">
        <v>Pregão</v>
      </c>
      <c r="H12">
        <v>1635</v>
      </c>
      <c r="I12" t="str">
        <v>Local será transformado em estacionamento até a conclusão da nova edificação</v>
      </c>
      <c r="J12" t="str">
        <v>Não</v>
      </c>
      <c r="K12" t="str">
        <v>Não</v>
      </c>
      <c r="L12" t="str">
        <v>Sim</v>
      </c>
      <c r="M12" t="str">
        <v>alto</v>
      </c>
      <c r="N12" s="82">
        <v>45981</v>
      </c>
      <c r="O12" s="82">
        <v>46101</v>
      </c>
      <c r="P12" s="82">
        <v>46116</v>
      </c>
      <c r="Q12" s="82">
        <v>46121</v>
      </c>
      <c r="R12" s="82">
        <v>46211</v>
      </c>
      <c r="S12">
        <v>0</v>
      </c>
      <c r="T12">
        <v>55</v>
      </c>
      <c r="U12" s="290" cm="1">
        <f t="array" aca="1" ref="U12:AW12" ca="1">IF(A12=0,"",_xlfn._xlws.FILTER(Acompanhamento4[],Acompanhamento4[ID]=A12))</f>
        <v>55</v>
      </c>
      <c r="V12" t="str">
        <f ca="1"/>
        <v>112.16.1.2</v>
      </c>
      <c r="W12" t="str">
        <f ca="1"/>
        <v>DEA</v>
      </c>
      <c r="X12" t="str">
        <f ca="1"/>
        <v>Demolição prédio DPU</v>
      </c>
      <c r="Y12" t="str">
        <f ca="1"/>
        <v>Pregão</v>
      </c>
      <c r="Z12" s="223" t="str">
        <f ca="1"/>
        <v>Luciano</v>
      </c>
      <c r="AA12" s="223">
        <f ca="1"/>
        <v>0</v>
      </c>
      <c r="AB12" s="223" t="str">
        <f ca="1"/>
        <v>Não se aplica</v>
      </c>
      <c r="AC12" s="223">
        <f ca="1"/>
        <v>0</v>
      </c>
      <c r="AD12" s="223">
        <f ca="1"/>
        <v>0</v>
      </c>
      <c r="AE12" s="223" t="str">
        <f ca="1"/>
        <v>CANCELADA</v>
      </c>
      <c r="AF12" s="82">
        <f ca="1"/>
        <v>0</v>
      </c>
      <c r="AG12" s="82">
        <f ca="1"/>
        <v>0</v>
      </c>
      <c r="AH12" s="82">
        <f ca="1"/>
        <v>0</v>
      </c>
      <c r="AI12" s="82">
        <f ca="1"/>
        <v>0</v>
      </c>
      <c r="AJ12" s="82">
        <f ca="1"/>
        <v>45981</v>
      </c>
      <c r="AK12" s="82">
        <f ca="1"/>
        <v>46101</v>
      </c>
      <c r="AL12" s="82">
        <f ca="1"/>
        <v>46116</v>
      </c>
      <c r="AM12" s="82">
        <f ca="1"/>
        <v>46121</v>
      </c>
      <c r="AN12" s="82">
        <f ca="1"/>
        <v>46211</v>
      </c>
      <c r="AO12" s="82">
        <f ca="1"/>
        <v>0</v>
      </c>
      <c r="AP12" s="82">
        <f ca="1"/>
        <v>0</v>
      </c>
      <c r="AQ12" s="82">
        <f ca="1"/>
        <v>0</v>
      </c>
      <c r="AR12" t="str">
        <f ca="1"/>
        <v>finalizada</v>
      </c>
      <c r="AS12" t="str">
        <f ca="1"/>
        <v>finalizada</v>
      </c>
      <c r="AT12" t="str">
        <f ca="1"/>
        <v>finalizada</v>
      </c>
      <c r="AU12" t="str">
        <f ca="1"/>
        <v>finalizada sem contratação</v>
      </c>
      <c r="AV12" t="str">
        <f ca="1"/>
        <v>finalizada</v>
      </c>
      <c r="AW12">
        <f ca="1"/>
        <v>0</v>
      </c>
    </row>
    <row r="13" spans="1:49">
      <c r="A13" t="str">
        <v>112.3.5.0</v>
      </c>
      <c r="B13" t="str">
        <v>DEA</v>
      </c>
      <c r="C13" t="str">
        <v>Estabilização de talude no terreno que abriga o Almoxarifado (ASTJ)</v>
      </c>
      <c r="D13">
        <v>1</v>
      </c>
      <c r="E13">
        <v>2500000</v>
      </c>
      <c r="F13">
        <v>0</v>
      </c>
      <c r="G13" t="str">
        <v>Concorrência</v>
      </c>
      <c r="H13">
        <v>1627</v>
      </c>
      <c r="I13" t="str">
        <v>garantir segurança ; risco de desmoronamento de rochas</v>
      </c>
      <c r="J13" t="str">
        <v>Não</v>
      </c>
      <c r="K13" t="str">
        <v>Não</v>
      </c>
      <c r="L13" t="str">
        <v>Sim</v>
      </c>
      <c r="M13" t="str">
        <v>alto</v>
      </c>
      <c r="N13" s="82">
        <v>46095</v>
      </c>
      <c r="O13" s="82">
        <v>46215</v>
      </c>
      <c r="P13" s="82">
        <v>46230</v>
      </c>
      <c r="Q13" s="82">
        <v>46235</v>
      </c>
      <c r="R13" s="82">
        <v>46415</v>
      </c>
      <c r="S13">
        <v>0</v>
      </c>
      <c r="T13">
        <v>43</v>
      </c>
      <c r="U13" s="290" cm="1">
        <f t="array" aca="1" ref="U13:AW13" ca="1">IF(A13=0,"",_xlfn._xlws.FILTER(Acompanhamento4[],Acompanhamento4[ID]=A13))</f>
        <v>43</v>
      </c>
      <c r="V13" t="str">
        <f ca="1"/>
        <v>112.3.5.0</v>
      </c>
      <c r="W13" t="str">
        <f ca="1"/>
        <v>DEA</v>
      </c>
      <c r="X13" t="str">
        <f ca="1"/>
        <v>Estabilização de talude no terreno que abriga o Almoxarifado (ASTJ)</v>
      </c>
      <c r="Y13" t="str">
        <f ca="1"/>
        <v>Concorrência</v>
      </c>
      <c r="Z13" s="223" t="str">
        <f ca="1"/>
        <v>Comissão</v>
      </c>
      <c r="AA13" s="223">
        <f ca="1"/>
        <v>0</v>
      </c>
      <c r="AB13" s="223" t="str">
        <f ca="1"/>
        <v>Não se aplica</v>
      </c>
      <c r="AC13" s="223">
        <f ca="1"/>
        <v>0</v>
      </c>
      <c r="AD13" s="223">
        <f ca="1"/>
        <v>0</v>
      </c>
      <c r="AE13" s="223" t="str">
        <f ca="1"/>
        <v>TRANSF. PARA O PRÓX. EXERCÍCIO</v>
      </c>
      <c r="AF13" s="82">
        <f ca="1"/>
        <v>0</v>
      </c>
      <c r="AG13" s="82">
        <f ca="1"/>
        <v>0</v>
      </c>
      <c r="AH13" s="82">
        <f ca="1"/>
        <v>0</v>
      </c>
      <c r="AI13" s="82">
        <f ca="1"/>
        <v>0</v>
      </c>
      <c r="AJ13" s="82">
        <f ca="1"/>
        <v>46095</v>
      </c>
      <c r="AK13" s="82">
        <f ca="1"/>
        <v>46215</v>
      </c>
      <c r="AL13" s="82">
        <f ca="1"/>
        <v>46230</v>
      </c>
      <c r="AM13" s="82">
        <f ca="1"/>
        <v>46235</v>
      </c>
      <c r="AN13" s="82">
        <f ca="1"/>
        <v>46415</v>
      </c>
      <c r="AO13" s="82">
        <f ca="1"/>
        <v>46346</v>
      </c>
      <c r="AP13" s="82">
        <f ca="1"/>
        <v>0</v>
      </c>
      <c r="AQ13" s="82">
        <f ca="1"/>
        <v>46486</v>
      </c>
      <c r="AR13" t="str">
        <f ca="1"/>
        <v>finalizada</v>
      </c>
      <c r="AS13" t="str">
        <f ca="1"/>
        <v>finalizada</v>
      </c>
      <c r="AT13" t="str">
        <f ca="1"/>
        <v>finalizada</v>
      </c>
      <c r="AU13" t="str">
        <f ca="1"/>
        <v>finalizada sem contratação</v>
      </c>
      <c r="AV13" t="str">
        <f ca="1"/>
        <v>finalizada</v>
      </c>
      <c r="AW13" t="str">
        <f ca="1"/>
        <v>Projeto em desenvolvimento, demandará mais tempo do que o previsto anteriormente. Demanda para 2027 (informação DEA - julho/2026)</v>
      </c>
    </row>
    <row r="14" spans="1:49">
      <c r="A14" t="str">
        <v>112.4.2.0</v>
      </c>
      <c r="B14" t="str">
        <v>DEA</v>
      </c>
      <c r="C14" t="str">
        <v>Ampliação da rede sprinkler Arquivo Central</v>
      </c>
      <c r="D14">
        <v>1</v>
      </c>
      <c r="E14">
        <v>350000</v>
      </c>
      <c r="F14">
        <v>0</v>
      </c>
      <c r="G14" t="str">
        <v>Concorrência</v>
      </c>
      <c r="H14">
        <v>1627</v>
      </c>
      <c r="I14" t="str">
        <v>garantir que toda a área estará coberta com o sistema de proteção contra indêndios</v>
      </c>
      <c r="J14" t="str">
        <v>Não</v>
      </c>
      <c r="K14" t="str">
        <v>Não</v>
      </c>
      <c r="L14" t="str">
        <v>Sim</v>
      </c>
      <c r="M14" t="str">
        <v>alto</v>
      </c>
      <c r="N14" s="82">
        <v>46235</v>
      </c>
      <c r="O14" s="82">
        <v>46355</v>
      </c>
      <c r="P14" s="82">
        <v>46370</v>
      </c>
      <c r="Q14" s="82">
        <v>46375</v>
      </c>
      <c r="R14" s="82">
        <v>46555</v>
      </c>
      <c r="S14">
        <v>0</v>
      </c>
      <c r="T14">
        <v>48</v>
      </c>
      <c r="U14" s="290" cm="1">
        <f t="array" aca="1" ref="U14:AW14" ca="1">IF(A14=0,"",_xlfn._xlws.FILTER(Acompanhamento4[],Acompanhamento4[ID]=A14))</f>
        <v>48</v>
      </c>
      <c r="V14" t="str">
        <f ca="1"/>
        <v>112.4.2.0</v>
      </c>
      <c r="W14" t="str">
        <f ca="1"/>
        <v>DEA</v>
      </c>
      <c r="X14" t="str">
        <f ca="1"/>
        <v>Ampliação da rede sprinkler Arquivo Central</v>
      </c>
      <c r="Y14" t="str">
        <f ca="1"/>
        <v>Concorrência</v>
      </c>
      <c r="Z14" s="223" t="str">
        <f ca="1"/>
        <v>Comissão</v>
      </c>
      <c r="AA14" s="223">
        <f ca="1"/>
        <v>0</v>
      </c>
      <c r="AB14" s="223" t="str">
        <f ca="1"/>
        <v>Não se aplica</v>
      </c>
      <c r="AC14" s="223">
        <f ca="1"/>
        <v>0</v>
      </c>
      <c r="AD14" s="223">
        <f ca="1"/>
        <v>0</v>
      </c>
      <c r="AE14" s="223" t="str">
        <f ca="1"/>
        <v>TRANSF. PARA O PRÓX. EXERCÍCIO</v>
      </c>
      <c r="AF14" s="82">
        <f ca="1"/>
        <v>0</v>
      </c>
      <c r="AG14" s="82">
        <f ca="1"/>
        <v>0</v>
      </c>
      <c r="AH14" s="82">
        <f ca="1"/>
        <v>0</v>
      </c>
      <c r="AI14" s="82">
        <f ca="1"/>
        <v>0</v>
      </c>
      <c r="AJ14" s="82">
        <f ca="1"/>
        <v>46235</v>
      </c>
      <c r="AK14" s="82">
        <f ca="1"/>
        <v>46355</v>
      </c>
      <c r="AL14" s="82">
        <f ca="1"/>
        <v>46370</v>
      </c>
      <c r="AM14" s="82">
        <f ca="1"/>
        <v>46375</v>
      </c>
      <c r="AN14" s="82">
        <f ca="1"/>
        <v>46555</v>
      </c>
      <c r="AO14" s="82">
        <f ca="1"/>
        <v>0</v>
      </c>
      <c r="AP14" s="82">
        <f ca="1"/>
        <v>0</v>
      </c>
      <c r="AQ14" s="82">
        <f ca="1"/>
        <v>0</v>
      </c>
      <c r="AR14" t="str">
        <f ca="1"/>
        <v>finalizada</v>
      </c>
      <c r="AS14" t="str">
        <f ca="1"/>
        <v>finalizada</v>
      </c>
      <c r="AT14" t="str">
        <f ca="1"/>
        <v>finalizada</v>
      </c>
      <c r="AU14" t="str">
        <f ca="1"/>
        <v>finalizada sem contratação</v>
      </c>
      <c r="AV14" t="str">
        <f ca="1"/>
        <v>finalizada</v>
      </c>
      <c r="AW14" t="str">
        <f ca="1"/>
        <v>Ainda não iniciado, em razão de outras demandas da equipe. Demanda para 2027 (informação DEA - julho/2026)</v>
      </c>
    </row>
    <row r="15" spans="1:49">
      <c r="A15" t="str">
        <v>113.2.1.0</v>
      </c>
      <c r="B15" t="str">
        <v>DEA</v>
      </c>
      <c r="C15" t="str">
        <v>Construção do Fórum da Comarca de Penha</v>
      </c>
      <c r="D15">
        <v>1</v>
      </c>
      <c r="E15">
        <v>19500000</v>
      </c>
      <c r="F15">
        <v>750000</v>
      </c>
      <c r="G15" t="str">
        <v>Concorrência</v>
      </c>
      <c r="H15">
        <v>5622</v>
      </c>
      <c r="I15" t="str">
        <v>Atendimento ao programa de necessidades da Comarca (solucionar problemas de acessibilidade, PCI, espaço físico, segurança, entre outros); COMARCA sem prédio próprio</v>
      </c>
      <c r="J15" t="str">
        <v>Não</v>
      </c>
      <c r="K15" t="str">
        <v>Não</v>
      </c>
      <c r="L15" t="str">
        <v>Sim</v>
      </c>
      <c r="M15" t="str">
        <v>alto</v>
      </c>
      <c r="N15" s="82">
        <v>45718</v>
      </c>
      <c r="O15" s="82">
        <v>46052</v>
      </c>
      <c r="P15" s="82">
        <v>46067</v>
      </c>
      <c r="Q15" s="82">
        <v>46072</v>
      </c>
      <c r="R15" s="82">
        <v>46252</v>
      </c>
      <c r="S15" t="str">
        <v>0028004-71.2024.8.24.0710</v>
      </c>
      <c r="T15">
        <v>39</v>
      </c>
      <c r="U15" s="290" cm="1">
        <f t="array" aca="1" ref="U15:AW15" ca="1">IF(A15=0,"",_xlfn._xlws.FILTER(Acompanhamento4[],Acompanhamento4[ID]=A15))</f>
        <v>39</v>
      </c>
      <c r="V15" t="str">
        <f ca="1"/>
        <v>113.2.1.0</v>
      </c>
      <c r="W15" t="str">
        <f ca="1"/>
        <v>DEA</v>
      </c>
      <c r="X15" t="str">
        <f ca="1"/>
        <v>Construção do Fórum da Comarca de Penha</v>
      </c>
      <c r="Y15" t="str">
        <f ca="1"/>
        <v>Concorrência</v>
      </c>
      <c r="Z15" s="223" t="str">
        <f ca="1"/>
        <v>Comissão</v>
      </c>
      <c r="AA15" s="223">
        <f ca="1"/>
        <v>0</v>
      </c>
      <c r="AB15" s="223" t="str">
        <f ca="1"/>
        <v>Não se aplica</v>
      </c>
      <c r="AC15" s="223" t="str">
        <f ca="1"/>
        <v>0028004-71.2024.8.24.0710</v>
      </c>
      <c r="AD15" s="223" t="str">
        <f ca="1"/>
        <v>90008/2026</v>
      </c>
      <c r="AE15" s="223" t="str">
        <f ca="1"/>
        <v>EM ANDAMENTO</v>
      </c>
      <c r="AF15" s="82">
        <f ca="1"/>
        <v>46058</v>
      </c>
      <c r="AG15" s="82">
        <f ca="1"/>
        <v>46084</v>
      </c>
      <c r="AH15" s="82">
        <f ca="1"/>
        <v>0</v>
      </c>
      <c r="AI15" s="82">
        <f ca="1"/>
        <v>0</v>
      </c>
      <c r="AJ15" s="82">
        <f ca="1"/>
        <v>45718</v>
      </c>
      <c r="AK15" s="82">
        <f ca="1"/>
        <v>46052</v>
      </c>
      <c r="AL15" s="82">
        <f ca="1"/>
        <v>46067</v>
      </c>
      <c r="AM15" s="82">
        <f ca="1"/>
        <v>46072</v>
      </c>
      <c r="AN15" s="82">
        <f ca="1"/>
        <v>46252</v>
      </c>
      <c r="AO15" s="82">
        <f ca="1"/>
        <v>0</v>
      </c>
      <c r="AP15" s="82">
        <f ca="1"/>
        <v>0</v>
      </c>
      <c r="AQ15" s="82">
        <f ca="1"/>
        <v>0</v>
      </c>
      <c r="AR15" t="str">
        <f ca="1"/>
        <v>finalizada</v>
      </c>
      <c r="AS15" t="str">
        <f ca="1"/>
        <v>finalizada</v>
      </c>
      <c r="AT15">
        <f ca="1"/>
        <v>1</v>
      </c>
      <c r="AU15" t="str">
        <f ca="1"/>
        <v>não finalizada</v>
      </c>
      <c r="AV15" t="str">
        <f ca="1"/>
        <v>prazo vencendo em menos de 15 dias</v>
      </c>
      <c r="AW15">
        <f ca="1"/>
        <v>0</v>
      </c>
    </row>
    <row r="16" spans="1:49">
      <c r="A16" t="str">
        <v>200.3.15.6</v>
      </c>
      <c r="B16" t="str">
        <v>DEA</v>
      </c>
      <c r="C16" t="str">
        <v>Serviços de instalação de Sistemas de Alarme de Incêndio.</v>
      </c>
      <c r="D16">
        <v>1</v>
      </c>
      <c r="E16">
        <v>200000</v>
      </c>
      <c r="F16">
        <v>80000</v>
      </c>
      <c r="G16" t="str">
        <v>Pregão</v>
      </c>
      <c r="H16">
        <v>2763</v>
      </c>
      <c r="I16" t="str">
        <v>Serviços de instalação de sistema de alarme de incêndio, não previstos em contratos de manutenção, em prédios do poder Judiciário. É fundamental e obrigatório por lei, garantindo a proteção da vida, do patrimônio e a continuidade dos negócios. exigência legal para a obtenção e manutenção do Auto de Vistoria do Corpo de Bombeiros (AVCB) e do alvará de funcionamento dos prédios.</v>
      </c>
      <c r="J16" t="str">
        <v>Não</v>
      </c>
      <c r="K16" t="str">
        <v>Não</v>
      </c>
      <c r="L16" t="str">
        <v>Sim</v>
      </c>
      <c r="M16" t="str">
        <v>alto</v>
      </c>
      <c r="N16" s="82">
        <v>46007</v>
      </c>
      <c r="O16" s="82">
        <v>46127</v>
      </c>
      <c r="P16" s="82">
        <v>46142</v>
      </c>
      <c r="Q16" s="82">
        <v>46147</v>
      </c>
      <c r="R16" s="82">
        <v>46237</v>
      </c>
      <c r="S16">
        <v>0</v>
      </c>
      <c r="T16">
        <v>61</v>
      </c>
      <c r="U16" s="290" cm="1">
        <f t="array" aca="1" ref="U16:AW16" ca="1">IF(A16=0,"",_xlfn._xlws.FILTER(Acompanhamento4[],Acompanhamento4[ID]=A16))</f>
        <v>61</v>
      </c>
      <c r="V16" t="str">
        <f ca="1"/>
        <v>200.3.15.6</v>
      </c>
      <c r="W16" t="str">
        <f ca="1"/>
        <v>DEA</v>
      </c>
      <c r="X16" t="str">
        <f ca="1"/>
        <v>Serviços de instalação de Sistemas de Alarme de Incêndio.</v>
      </c>
      <c r="Y16" t="str">
        <f ca="1"/>
        <v>Pregão</v>
      </c>
      <c r="Z16" s="223" t="str">
        <f ca="1"/>
        <v>Anna</v>
      </c>
      <c r="AA16" s="223">
        <f ca="1"/>
        <v>0</v>
      </c>
      <c r="AB16" s="223" t="str">
        <f ca="1"/>
        <v>Não se aplica</v>
      </c>
      <c r="AC16" s="223">
        <f ca="1"/>
        <v>0</v>
      </c>
      <c r="AD16" s="223">
        <f ca="1"/>
        <v>0</v>
      </c>
      <c r="AE16" s="223" t="str">
        <f ca="1"/>
        <v>CANCELADA</v>
      </c>
      <c r="AF16" s="82">
        <f ca="1"/>
        <v>0</v>
      </c>
      <c r="AG16" s="82">
        <f ca="1"/>
        <v>0</v>
      </c>
      <c r="AH16" s="82">
        <f ca="1"/>
        <v>0</v>
      </c>
      <c r="AI16" s="82">
        <f ca="1"/>
        <v>0</v>
      </c>
      <c r="AJ16" s="82">
        <f ca="1"/>
        <v>46007</v>
      </c>
      <c r="AK16" s="82">
        <f ca="1"/>
        <v>46127</v>
      </c>
      <c r="AL16" s="82">
        <f ca="1"/>
        <v>46142</v>
      </c>
      <c r="AM16" s="82">
        <f ca="1"/>
        <v>46147</v>
      </c>
      <c r="AN16" s="82">
        <f ca="1"/>
        <v>46237</v>
      </c>
      <c r="AO16" s="82">
        <f ca="1"/>
        <v>46235</v>
      </c>
      <c r="AP16" s="82">
        <f ca="1"/>
        <v>46249</v>
      </c>
      <c r="AQ16" s="82">
        <f ca="1"/>
        <v>46341</v>
      </c>
      <c r="AR16" t="str">
        <f ca="1"/>
        <v>finalizada</v>
      </c>
      <c r="AS16" t="str">
        <f ca="1"/>
        <v>finalizada</v>
      </c>
      <c r="AT16" t="str">
        <f ca="1"/>
        <v>finalizada</v>
      </c>
      <c r="AU16" t="str">
        <f ca="1"/>
        <v>finalizada sem contratação</v>
      </c>
      <c r="AV16" t="str">
        <f ca="1"/>
        <v>finalizada</v>
      </c>
      <c r="AW16">
        <f ca="1"/>
        <v>0</v>
      </c>
    </row>
    <row r="17" spans="1:49">
      <c r="A17" t="str">
        <v>200.3.15.7</v>
      </c>
      <c r="B17" t="str">
        <v>DEA</v>
      </c>
      <c r="C17" t="str">
        <v>Serviços continuado de manutenção preventiva e corretiva em bombas auxiliares de sistema preventivo de incendio nas Comarcas de Caçador, Criciuma, Blumenau.</v>
      </c>
      <c r="D17">
        <v>1</v>
      </c>
      <c r="E17">
        <v>120000</v>
      </c>
      <c r="F17">
        <v>80000</v>
      </c>
      <c r="G17" t="str">
        <v>Pregão</v>
      </c>
      <c r="H17">
        <v>2763</v>
      </c>
      <c r="I17" t="str">
        <v>A manutenção preventiva e corretiva contínua das bombas auxiliares dos sistemas preventivos de incêndio é essencial para garantir a segurança de edificações públicas, garantia de funcionamento em emergências, conformidade com normas técnicas, aredução de riscos e prejuízos.</v>
      </c>
      <c r="J17" t="str">
        <v>Não</v>
      </c>
      <c r="K17" t="str">
        <v>Não</v>
      </c>
      <c r="L17" t="str">
        <v>Sim</v>
      </c>
      <c r="M17" t="str">
        <v>alto</v>
      </c>
      <c r="N17" s="82">
        <v>46023</v>
      </c>
      <c r="O17" s="82">
        <v>46143</v>
      </c>
      <c r="P17" s="82">
        <v>46158</v>
      </c>
      <c r="Q17" s="82">
        <v>46163</v>
      </c>
      <c r="R17" s="82">
        <v>46253</v>
      </c>
      <c r="S17">
        <v>0</v>
      </c>
      <c r="T17">
        <v>62</v>
      </c>
      <c r="U17" s="290" cm="1">
        <f t="array" aca="1" ref="U17:AW17" ca="1">IF(A17=0,"",_xlfn._xlws.FILTER(Acompanhamento4[],Acompanhamento4[ID]=A17))</f>
        <v>62</v>
      </c>
      <c r="V17" t="str">
        <f ca="1"/>
        <v>200.3.15.7</v>
      </c>
      <c r="W17" t="str">
        <f ca="1"/>
        <v>DEA</v>
      </c>
      <c r="X17" t="str">
        <f ca="1"/>
        <v>Serviços continuado de manutenção preventiva e corretiva em bombas auxiliares de sistema preventivo de incendio nas Comarcas de Caçador, Criciuma, Blumenau.</v>
      </c>
      <c r="Y17" t="str">
        <f ca="1"/>
        <v>Pregão</v>
      </c>
      <c r="Z17" s="223" t="str">
        <f ca="1"/>
        <v>Luciano</v>
      </c>
      <c r="AA17" s="223">
        <f ca="1"/>
        <v>0</v>
      </c>
      <c r="AB17" s="223" t="str">
        <f ca="1"/>
        <v>Não se aplica</v>
      </c>
      <c r="AC17" s="223">
        <f ca="1"/>
        <v>0</v>
      </c>
      <c r="AD17" s="223">
        <f ca="1"/>
        <v>0</v>
      </c>
      <c r="AE17" s="223" t="str">
        <f ca="1"/>
        <v>PREVISTA</v>
      </c>
      <c r="AF17" s="82">
        <f ca="1"/>
        <v>0</v>
      </c>
      <c r="AG17" s="82">
        <f ca="1"/>
        <v>0</v>
      </c>
      <c r="AH17" s="82">
        <f ca="1"/>
        <v>0</v>
      </c>
      <c r="AI17" s="82">
        <f ca="1"/>
        <v>0</v>
      </c>
      <c r="AJ17" s="82">
        <f ca="1"/>
        <v>46023</v>
      </c>
      <c r="AK17" s="82">
        <f ca="1"/>
        <v>46143</v>
      </c>
      <c r="AL17" s="82">
        <f ca="1"/>
        <v>46158</v>
      </c>
      <c r="AM17" s="82">
        <f ca="1"/>
        <v>46163</v>
      </c>
      <c r="AN17" s="82">
        <f ca="1"/>
        <v>46253</v>
      </c>
      <c r="AO17" s="82">
        <f ca="1"/>
        <v>46265</v>
      </c>
      <c r="AP17" s="82">
        <f ca="1"/>
        <v>46286</v>
      </c>
      <c r="AQ17" s="82">
        <f ca="1"/>
        <v>46371</v>
      </c>
      <c r="AR17">
        <f ca="1"/>
        <v>14</v>
      </c>
      <c r="AS17">
        <f ca="1"/>
        <v>35</v>
      </c>
      <c r="AT17">
        <f ca="1"/>
        <v>120</v>
      </c>
      <c r="AU17" t="str">
        <f ca="1"/>
        <v>não finalizada</v>
      </c>
      <c r="AV17" t="str">
        <f ca="1"/>
        <v>prazo vencendo em menos de 15 dias</v>
      </c>
      <c r="AW17">
        <f ca="1"/>
        <v>0</v>
      </c>
    </row>
    <row r="18" spans="1:49">
      <c r="A18" t="str">
        <v>200.3.27.12</v>
      </c>
      <c r="B18" t="str">
        <v>DEA</v>
      </c>
      <c r="C18" t="str">
        <v>Serviços continuado de manutenção preventiva e corretiva em sistema de tratamento de agua da chuva - Herval do Oeste</v>
      </c>
      <c r="D18">
        <v>1</v>
      </c>
      <c r="E18">
        <v>60000</v>
      </c>
      <c r="F18">
        <v>30000</v>
      </c>
      <c r="G18" t="str">
        <v>Pregão</v>
      </c>
      <c r="H18">
        <v>30282</v>
      </c>
      <c r="I18" t="str">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v>
      </c>
      <c r="J18" t="str">
        <v>Não</v>
      </c>
      <c r="K18" t="str">
        <v>Não</v>
      </c>
      <c r="L18" t="str">
        <v>Sim</v>
      </c>
      <c r="M18" t="str">
        <v>alto</v>
      </c>
      <c r="N18" s="82">
        <v>45991</v>
      </c>
      <c r="O18" s="82">
        <v>46111</v>
      </c>
      <c r="P18" s="82">
        <v>46126</v>
      </c>
      <c r="Q18" s="82">
        <v>46131</v>
      </c>
      <c r="R18" s="82">
        <v>46221</v>
      </c>
      <c r="S18">
        <v>0</v>
      </c>
      <c r="T18">
        <v>56</v>
      </c>
      <c r="U18" s="290" cm="1">
        <f t="array" aca="1" ref="U18:AW18" ca="1">IF(A18=0,"",_xlfn._xlws.FILTER(Acompanhamento4[],Acompanhamento4[ID]=A18))</f>
        <v>56</v>
      </c>
      <c r="V18" t="str">
        <f ca="1"/>
        <v>200.3.27.12</v>
      </c>
      <c r="W18" t="str">
        <f ca="1"/>
        <v>DEA</v>
      </c>
      <c r="X18" t="str">
        <f ca="1"/>
        <v>Serviços continuado de manutenção preventiva e corretiva em sistema de tratamento de agua da chuva - Herval do Oeste</v>
      </c>
      <c r="Y18" t="str">
        <f ca="1"/>
        <v>Pregão</v>
      </c>
      <c r="Z18" s="223" t="str">
        <f ca="1"/>
        <v>Monica</v>
      </c>
      <c r="AA18" s="223">
        <f ca="1"/>
        <v>0</v>
      </c>
      <c r="AB18" s="223" t="str">
        <f ca="1"/>
        <v>Não se aplica</v>
      </c>
      <c r="AC18" s="223" t="str">
        <f ca="1"/>
        <v>0095271-26.2025.8.24.0710</v>
      </c>
      <c r="AD18" s="223">
        <f ca="1"/>
        <v>0</v>
      </c>
      <c r="AE18" s="223" t="str">
        <f ca="1"/>
        <v>CONTRATADA COMO RC</v>
      </c>
      <c r="AF18" s="82">
        <f ca="1"/>
        <v>0</v>
      </c>
      <c r="AG18" s="82">
        <f ca="1"/>
        <v>0</v>
      </c>
      <c r="AH18" s="82">
        <f ca="1"/>
        <v>0</v>
      </c>
      <c r="AI18" s="82">
        <f ca="1"/>
        <v>0</v>
      </c>
      <c r="AJ18" s="82">
        <f ca="1"/>
        <v>45991</v>
      </c>
      <c r="AK18" s="82">
        <f ca="1"/>
        <v>46111</v>
      </c>
      <c r="AL18" s="82">
        <f ca="1"/>
        <v>46126</v>
      </c>
      <c r="AM18" s="82">
        <f ca="1"/>
        <v>46131</v>
      </c>
      <c r="AN18" s="82">
        <f ca="1"/>
        <v>46221</v>
      </c>
      <c r="AO18" s="82">
        <f ca="1"/>
        <v>0</v>
      </c>
      <c r="AP18" s="82">
        <f ca="1"/>
        <v>0</v>
      </c>
      <c r="AQ18" s="82">
        <f ca="1"/>
        <v>0</v>
      </c>
      <c r="AR18" t="str">
        <f ca="1"/>
        <v>finalizada</v>
      </c>
      <c r="AS18" t="str">
        <f ca="1"/>
        <v>finalizada</v>
      </c>
      <c r="AT18" t="str">
        <f ca="1"/>
        <v>finalizada</v>
      </c>
      <c r="AU18" t="str">
        <f ca="1"/>
        <v>finalizada sem contratação</v>
      </c>
      <c r="AV18" t="str">
        <f ca="1"/>
        <v>finalizada</v>
      </c>
      <c r="AW18">
        <f ca="1"/>
        <v>0</v>
      </c>
    </row>
    <row r="19" spans="1:49">
      <c r="A19" t="str">
        <v>200.3.27.13</v>
      </c>
      <c r="B19" t="str">
        <v>DEA</v>
      </c>
      <c r="C19" t="str">
        <v>Serviços continuado de manutenção preventiva e corretiva em sistema de tratamento de agua da chuva -  Imbituba</v>
      </c>
      <c r="D19">
        <v>1</v>
      </c>
      <c r="E19">
        <v>60000</v>
      </c>
      <c r="F19">
        <v>30000</v>
      </c>
      <c r="G19" t="str">
        <v>Pregão</v>
      </c>
      <c r="H19">
        <v>30282</v>
      </c>
      <c r="I19" t="str">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v>
      </c>
      <c r="J19" t="str">
        <v>Não</v>
      </c>
      <c r="K19" t="str">
        <v>Não</v>
      </c>
      <c r="L19" t="str">
        <v>Sim</v>
      </c>
      <c r="M19" t="str">
        <v>alto</v>
      </c>
      <c r="N19" s="82">
        <v>45991</v>
      </c>
      <c r="O19" s="82">
        <v>46111</v>
      </c>
      <c r="P19" s="82">
        <v>46126</v>
      </c>
      <c r="Q19" s="82">
        <v>46131</v>
      </c>
      <c r="R19" s="82">
        <v>46221</v>
      </c>
      <c r="S19">
        <v>0</v>
      </c>
      <c r="T19">
        <v>57</v>
      </c>
      <c r="U19" s="290" cm="1">
        <f t="array" aca="1" ref="U19:AW19" ca="1">IF(A19=0,"",_xlfn._xlws.FILTER(Acompanhamento4[],Acompanhamento4[ID]=A19))</f>
        <v>57</v>
      </c>
      <c r="V19" t="str">
        <f ca="1"/>
        <v>200.3.27.13</v>
      </c>
      <c r="W19" t="str">
        <f ca="1"/>
        <v>DEA</v>
      </c>
      <c r="X19" t="str">
        <f ca="1"/>
        <v>Serviços continuado de manutenção preventiva e corretiva em sistema de tratamento de agua da chuva -  Imbituba</v>
      </c>
      <c r="Y19" t="str">
        <f ca="1"/>
        <v>Pregão</v>
      </c>
      <c r="Z19" s="223" t="str">
        <f ca="1"/>
        <v>Vanessa Borges</v>
      </c>
      <c r="AA19" s="223">
        <f ca="1"/>
        <v>0</v>
      </c>
      <c r="AB19" s="223" t="str">
        <f ca="1"/>
        <v>Não se aplica</v>
      </c>
      <c r="AC19" s="223">
        <f ca="1"/>
        <v>0</v>
      </c>
      <c r="AD19" s="223">
        <f ca="1"/>
        <v>0</v>
      </c>
      <c r="AE19" s="223" t="str">
        <f ca="1"/>
        <v>SOBRESTADA</v>
      </c>
      <c r="AF19" s="82">
        <f ca="1"/>
        <v>0</v>
      </c>
      <c r="AG19" s="82">
        <f ca="1"/>
        <v>0</v>
      </c>
      <c r="AH19" s="82">
        <f ca="1"/>
        <v>0</v>
      </c>
      <c r="AI19" s="82">
        <f ca="1"/>
        <v>0</v>
      </c>
      <c r="AJ19" s="82">
        <f ca="1"/>
        <v>45991</v>
      </c>
      <c r="AK19" s="82">
        <f ca="1"/>
        <v>46111</v>
      </c>
      <c r="AL19" s="82">
        <f ca="1"/>
        <v>46126</v>
      </c>
      <c r="AM19" s="82">
        <f ca="1"/>
        <v>46131</v>
      </c>
      <c r="AN19" s="82">
        <f ca="1"/>
        <v>46221</v>
      </c>
      <c r="AO19" s="82">
        <f ca="1"/>
        <v>0</v>
      </c>
      <c r="AP19" s="82">
        <f ca="1"/>
        <v>0</v>
      </c>
      <c r="AQ19" s="82">
        <f ca="1"/>
        <v>0</v>
      </c>
      <c r="AR19" t="str">
        <f ca="1"/>
        <v>finalizada</v>
      </c>
      <c r="AS19" t="str">
        <f ca="1"/>
        <v>finalizada</v>
      </c>
      <c r="AT19" t="str">
        <f ca="1"/>
        <v>finalizada</v>
      </c>
      <c r="AU19" t="str">
        <f ca="1"/>
        <v>finalizada sem contratação</v>
      </c>
      <c r="AV19" t="str">
        <f ca="1"/>
        <v>sobrestada</v>
      </c>
      <c r="AW19" t="str">
        <f ca="1"/>
        <v xml:space="preserve">Informa-se que a demanda foi aditada ao contrato 29/2025, razão pela qual pode ser excluída do
PCA 2026. e-mail de </v>
      </c>
    </row>
    <row r="20" spans="1:49">
      <c r="A20" t="str">
        <v>200.3.27.14</v>
      </c>
      <c r="B20" t="str">
        <v>DEA</v>
      </c>
      <c r="C20" t="str">
        <v>Serviços continuado de manutenção preventiva e corretiva em sistema de tratamento de agua da chuva -São Lourenço do Oeste</v>
      </c>
      <c r="D20">
        <v>1</v>
      </c>
      <c r="E20">
        <v>60000</v>
      </c>
      <c r="F20">
        <v>30000</v>
      </c>
      <c r="G20" t="str">
        <v>Pregão</v>
      </c>
      <c r="H20">
        <v>30282</v>
      </c>
      <c r="I20" t="str">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v>
      </c>
      <c r="J20" t="str">
        <v>Não</v>
      </c>
      <c r="K20" t="str">
        <v>Não</v>
      </c>
      <c r="L20" t="str">
        <v>Sim</v>
      </c>
      <c r="M20" t="str">
        <v>alto</v>
      </c>
      <c r="N20" s="82">
        <v>45991</v>
      </c>
      <c r="O20" s="82">
        <v>46111</v>
      </c>
      <c r="P20" s="82">
        <v>46126</v>
      </c>
      <c r="Q20" s="82">
        <v>46131</v>
      </c>
      <c r="R20" s="82">
        <v>46221</v>
      </c>
      <c r="S20">
        <v>0</v>
      </c>
      <c r="T20">
        <v>58</v>
      </c>
      <c r="U20" s="290" cm="1">
        <f t="array" aca="1" ref="U20:AW20" ca="1">IF(A20=0,"",_xlfn._xlws.FILTER(Acompanhamento4[],Acompanhamento4[ID]=A20))</f>
        <v>58</v>
      </c>
      <c r="V20" t="str">
        <f ca="1"/>
        <v>200.3.27.14</v>
      </c>
      <c r="W20" t="str">
        <f ca="1"/>
        <v>DEA</v>
      </c>
      <c r="X20" t="str">
        <f ca="1"/>
        <v>Serviços continuado de manutenção preventiva e corretiva em sistema de tratamento de agua da chuva -São Lourenço do Oeste</v>
      </c>
      <c r="Y20" t="str">
        <f ca="1"/>
        <v>Pregão</v>
      </c>
      <c r="Z20" s="223" t="str">
        <f ca="1"/>
        <v>Mariana Abreu</v>
      </c>
      <c r="AA20" s="223">
        <f ca="1"/>
        <v>0</v>
      </c>
      <c r="AB20" s="223" t="str">
        <f ca="1"/>
        <v>Não se aplica</v>
      </c>
      <c r="AC20" s="223">
        <f ca="1"/>
        <v>0</v>
      </c>
      <c r="AD20" s="223">
        <f ca="1"/>
        <v>0</v>
      </c>
      <c r="AE20" s="223" t="str">
        <f ca="1"/>
        <v>CANCELADA</v>
      </c>
      <c r="AF20" s="82">
        <f ca="1"/>
        <v>0</v>
      </c>
      <c r="AG20" s="82">
        <f ca="1"/>
        <v>0</v>
      </c>
      <c r="AH20" s="82">
        <f ca="1"/>
        <v>0</v>
      </c>
      <c r="AI20" s="82">
        <f ca="1"/>
        <v>0</v>
      </c>
      <c r="AJ20" s="82">
        <f ca="1"/>
        <v>45991</v>
      </c>
      <c r="AK20" s="82">
        <f ca="1"/>
        <v>46111</v>
      </c>
      <c r="AL20" s="82">
        <f ca="1"/>
        <v>46126</v>
      </c>
      <c r="AM20" s="82">
        <f ca="1"/>
        <v>46131</v>
      </c>
      <c r="AN20" s="82">
        <f ca="1"/>
        <v>46221</v>
      </c>
      <c r="AO20" s="82">
        <f ca="1"/>
        <v>0</v>
      </c>
      <c r="AP20" s="82">
        <f ca="1"/>
        <v>0</v>
      </c>
      <c r="AQ20" s="82">
        <f ca="1"/>
        <v>0</v>
      </c>
      <c r="AR20" t="str">
        <f ca="1"/>
        <v>finalizada</v>
      </c>
      <c r="AS20" t="str">
        <f ca="1"/>
        <v>finalizada</v>
      </c>
      <c r="AT20" t="str">
        <f ca="1"/>
        <v>finalizada</v>
      </c>
      <c r="AU20" t="str">
        <f ca="1"/>
        <v>finalizada sem contratação</v>
      </c>
      <c r="AV20" t="str">
        <f ca="1"/>
        <v>finalizada</v>
      </c>
      <c r="AW20">
        <f ca="1"/>
        <v>0</v>
      </c>
    </row>
    <row r="21" spans="1:49">
      <c r="A21" t="str">
        <v>200.3.27.15</v>
      </c>
      <c r="B21" t="str">
        <v>DEA</v>
      </c>
      <c r="C21" t="str">
        <v>Serviços continuado de manutenção preventiva e corretiva em sistema de tratamento de agua da chuva - Garuva</v>
      </c>
      <c r="D21">
        <v>1</v>
      </c>
      <c r="E21">
        <v>60000</v>
      </c>
      <c r="F21">
        <v>30000</v>
      </c>
      <c r="G21" t="str">
        <v>Pregão</v>
      </c>
      <c r="H21">
        <v>30282</v>
      </c>
      <c r="I21" t="str">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v>
      </c>
      <c r="J21" t="str">
        <v>Não</v>
      </c>
      <c r="K21" t="str">
        <v>Não</v>
      </c>
      <c r="L21" t="str">
        <v>Sim</v>
      </c>
      <c r="M21" t="str">
        <v>alto</v>
      </c>
      <c r="N21" s="82">
        <v>45991</v>
      </c>
      <c r="O21" s="82">
        <v>46111</v>
      </c>
      <c r="P21" s="82">
        <v>46126</v>
      </c>
      <c r="Q21" s="82">
        <v>46131</v>
      </c>
      <c r="R21" s="82">
        <v>46221</v>
      </c>
      <c r="S21">
        <v>0</v>
      </c>
      <c r="T21">
        <v>59</v>
      </c>
      <c r="U21" s="290" cm="1">
        <f t="array" aca="1" ref="U21:AW21" ca="1">IF(A21=0,"",_xlfn._xlws.FILTER(Acompanhamento4[],Acompanhamento4[ID]=A21))</f>
        <v>59</v>
      </c>
      <c r="V21" t="str">
        <f ca="1"/>
        <v>200.3.27.15</v>
      </c>
      <c r="W21" t="str">
        <f ca="1"/>
        <v>DEA</v>
      </c>
      <c r="X21" t="str">
        <f ca="1"/>
        <v>Serviços continuado de manutenção preventiva e corretiva em sistema de tratamento de agua da chuva - Garuva</v>
      </c>
      <c r="Y21" t="str">
        <f ca="1"/>
        <v>Pregão</v>
      </c>
      <c r="Z21" s="223" t="str">
        <f ca="1"/>
        <v>Anna</v>
      </c>
      <c r="AA21" s="223">
        <f ca="1"/>
        <v>0</v>
      </c>
      <c r="AB21" s="223" t="str">
        <f ca="1"/>
        <v>Não se aplica</v>
      </c>
      <c r="AC21" s="223">
        <f ca="1"/>
        <v>0</v>
      </c>
      <c r="AD21" s="223">
        <f ca="1"/>
        <v>0</v>
      </c>
      <c r="AE21" s="223" t="str">
        <f ca="1"/>
        <v>CANCELADA</v>
      </c>
      <c r="AF21" s="82">
        <f ca="1"/>
        <v>0</v>
      </c>
      <c r="AG21" s="82">
        <f ca="1"/>
        <v>0</v>
      </c>
      <c r="AH21" s="82">
        <f ca="1"/>
        <v>0</v>
      </c>
      <c r="AI21" s="82">
        <f ca="1"/>
        <v>0</v>
      </c>
      <c r="AJ21" s="82">
        <f ca="1"/>
        <v>45991</v>
      </c>
      <c r="AK21" s="82">
        <f ca="1"/>
        <v>46111</v>
      </c>
      <c r="AL21" s="82">
        <f ca="1"/>
        <v>46126</v>
      </c>
      <c r="AM21" s="82">
        <f ca="1"/>
        <v>46131</v>
      </c>
      <c r="AN21" s="82">
        <f ca="1"/>
        <v>46221</v>
      </c>
      <c r="AO21" s="82">
        <f ca="1"/>
        <v>0</v>
      </c>
      <c r="AP21" s="82">
        <f ca="1"/>
        <v>46188</v>
      </c>
      <c r="AQ21" s="82">
        <f ca="1"/>
        <v>46280</v>
      </c>
      <c r="AR21" t="str">
        <f ca="1"/>
        <v>finalizada</v>
      </c>
      <c r="AS21" t="str">
        <f ca="1"/>
        <v>finalizada</v>
      </c>
      <c r="AT21" t="str">
        <f ca="1"/>
        <v>finalizada</v>
      </c>
      <c r="AU21" t="str">
        <f ca="1"/>
        <v>finalizada sem contratação</v>
      </c>
      <c r="AV21" t="str">
        <f ca="1"/>
        <v>finalizada</v>
      </c>
      <c r="AW21">
        <f ca="1"/>
        <v>0</v>
      </c>
    </row>
    <row r="22" spans="1:49">
      <c r="A22" t="str">
        <v>200.3.27.16</v>
      </c>
      <c r="B22" t="str">
        <v>DEA</v>
      </c>
      <c r="C22" t="str">
        <v>Serviços continuado de manutenção preventiva e corretiva em sistema de tratamento de agua da chuva - Araquari</v>
      </c>
      <c r="D22">
        <v>1</v>
      </c>
      <c r="E22">
        <v>60000</v>
      </c>
      <c r="F22">
        <v>30000</v>
      </c>
      <c r="G22" t="str">
        <v>Pregão</v>
      </c>
      <c r="H22">
        <v>30282</v>
      </c>
      <c r="I22" t="str">
        <v>A manutenção em sistemas de tratamento de água da chuva é fundamental para garantir eficiência, segurança e sustentabilidade, evitando contaminações por sedimentos, microrganismos ou produtos químicos e garante que a água esteja própria para usos não potáveis, identifica desgastes e falhas antes que se tornem problemas graves, evita paradas inesperadas que podem comprometer o funcionamento do prédio ou gerar custos emergenciais.</v>
      </c>
      <c r="J22" t="str">
        <v>Não</v>
      </c>
      <c r="K22" t="str">
        <v>Não</v>
      </c>
      <c r="L22" t="str">
        <v>Sim</v>
      </c>
      <c r="M22" t="str">
        <v>alto</v>
      </c>
      <c r="N22" s="82">
        <v>45991</v>
      </c>
      <c r="O22" s="82">
        <v>46111</v>
      </c>
      <c r="P22" s="82">
        <v>46126</v>
      </c>
      <c r="Q22" s="82">
        <v>46131</v>
      </c>
      <c r="R22" s="82">
        <v>46221</v>
      </c>
      <c r="S22">
        <v>0</v>
      </c>
      <c r="T22">
        <v>60</v>
      </c>
      <c r="U22" s="290" cm="1">
        <f t="array" aca="1" ref="U22:AW22" ca="1">IF(A22=0,"",_xlfn._xlws.FILTER(Acompanhamento4[],Acompanhamento4[ID]=A22))</f>
        <v>60</v>
      </c>
      <c r="V22" t="str">
        <f ca="1"/>
        <v>200.3.27.16</v>
      </c>
      <c r="W22" t="str">
        <f ca="1"/>
        <v>DEA</v>
      </c>
      <c r="X22" t="str">
        <f ca="1"/>
        <v>Serviços continuado de manutenção preventiva e corretiva em sistema de tratamento de agua da chuva - Araquari</v>
      </c>
      <c r="Y22" t="str">
        <f ca="1"/>
        <v>Pregão</v>
      </c>
      <c r="Z22" s="223" t="str">
        <f ca="1"/>
        <v>Fabiana</v>
      </c>
      <c r="AA22" s="223">
        <f ca="1"/>
        <v>0</v>
      </c>
      <c r="AB22" s="223" t="str">
        <f ca="1"/>
        <v>Não se aplica</v>
      </c>
      <c r="AC22" s="223">
        <f ca="1"/>
        <v>0</v>
      </c>
      <c r="AD22" s="223">
        <f ca="1"/>
        <v>0</v>
      </c>
      <c r="AE22" s="223" t="str">
        <f ca="1"/>
        <v>PREVISTA</v>
      </c>
      <c r="AF22" s="82">
        <f ca="1"/>
        <v>0</v>
      </c>
      <c r="AG22" s="82">
        <f ca="1"/>
        <v>0</v>
      </c>
      <c r="AH22" s="82">
        <f ca="1"/>
        <v>0</v>
      </c>
      <c r="AI22" s="82">
        <f ca="1"/>
        <v>0</v>
      </c>
      <c r="AJ22" s="82">
        <f ca="1"/>
        <v>45991</v>
      </c>
      <c r="AK22" s="82">
        <f ca="1"/>
        <v>46111</v>
      </c>
      <c r="AL22" s="82">
        <f ca="1"/>
        <v>46126</v>
      </c>
      <c r="AM22" s="82">
        <f ca="1"/>
        <v>46131</v>
      </c>
      <c r="AN22" s="82">
        <f ca="1"/>
        <v>46221</v>
      </c>
      <c r="AO22" s="82">
        <f ca="1"/>
        <v>46265</v>
      </c>
      <c r="AP22" s="82">
        <f ca="1"/>
        <v>46293</v>
      </c>
      <c r="AQ22" s="82">
        <f ca="1"/>
        <v>46371</v>
      </c>
      <c r="AR22">
        <f ca="1"/>
        <v>14</v>
      </c>
      <c r="AS22">
        <f ca="1"/>
        <v>42</v>
      </c>
      <c r="AT22">
        <f ca="1"/>
        <v>120</v>
      </c>
      <c r="AU22" t="str">
        <f ca="1"/>
        <v>não finalizada</v>
      </c>
      <c r="AV22" t="str">
        <f ca="1"/>
        <v>prazo vencendo em menos de 15 dias</v>
      </c>
      <c r="AW22">
        <f ca="1"/>
        <v>0</v>
      </c>
    </row>
    <row r="23" spans="1:49">
      <c r="A23" t="str">
        <v>200.3.32.16</v>
      </c>
      <c r="B23" t="str">
        <v>DEA</v>
      </c>
      <c r="C23" t="str">
        <v>Aquisição de energia elétrica por meio do Ambiente de Contratação Livre (ACL)</v>
      </c>
      <c r="D23">
        <v>1</v>
      </c>
      <c r="E23">
        <v>6000000</v>
      </c>
      <c r="F23">
        <v>3500000</v>
      </c>
      <c r="G23" t="str">
        <v>Pregão</v>
      </c>
      <c r="H23" t="str">
        <v>-</v>
      </c>
      <c r="I23" t="str">
        <v>A alta demanda por deslocamentos, tanto para atividades administrativas quanto operacionais, exige a disponibilização de motoristas capacitados e em número suficiente para atender às necessidades diárias.</v>
      </c>
      <c r="J23" t="str">
        <v>Sim</v>
      </c>
      <c r="K23" t="str">
        <v>Não</v>
      </c>
      <c r="L23" t="str">
        <v>Sim</v>
      </c>
      <c r="M23" t="str">
        <v>alto</v>
      </c>
      <c r="N23" s="82">
        <v>45973</v>
      </c>
      <c r="O23" s="82">
        <v>46063</v>
      </c>
      <c r="P23" s="82">
        <v>46078</v>
      </c>
      <c r="Q23" s="82">
        <v>46111</v>
      </c>
      <c r="R23" s="82">
        <v>46201</v>
      </c>
      <c r="S23" t="str">
        <v>0108323-26.2024.8.24.0710</v>
      </c>
      <c r="T23">
        <v>77</v>
      </c>
      <c r="U23" s="290" cm="1">
        <f t="array" aca="1" ref="U23:AW23" ca="1">IF(A23=0,"",_xlfn._xlws.FILTER(Acompanhamento4[],Acompanhamento4[ID]=A23))</f>
        <v>77</v>
      </c>
      <c r="V23" t="str">
        <f ca="1"/>
        <v>200.3.32.16</v>
      </c>
      <c r="W23" t="str">
        <f ca="1"/>
        <v>DEA</v>
      </c>
      <c r="X23" t="str">
        <f ca="1"/>
        <v>Aquisição de energia elétrica por meio do Ambiente de Contratação Livre (ACL)</v>
      </c>
      <c r="Y23" t="str">
        <f ca="1"/>
        <v>Pregão</v>
      </c>
      <c r="Z23" s="223" t="str">
        <f ca="1"/>
        <v>Luciano</v>
      </c>
      <c r="AA23" s="223">
        <f ca="1"/>
        <v>0</v>
      </c>
      <c r="AB23" s="223" t="str">
        <f ca="1"/>
        <v>Vanessa Borges</v>
      </c>
      <c r="AC23" s="223" t="str">
        <f ca="1"/>
        <v>0108323-26.2024.8.24.0710</v>
      </c>
      <c r="AD23" s="223">
        <f ca="1"/>
        <v>0</v>
      </c>
      <c r="AE23" s="223" t="str">
        <f ca="1"/>
        <v>EM ANDAMENTO</v>
      </c>
      <c r="AF23" s="82">
        <f ca="1"/>
        <v>46170</v>
      </c>
      <c r="AG23" s="82">
        <f ca="1"/>
        <v>0</v>
      </c>
      <c r="AH23" s="82">
        <f ca="1"/>
        <v>0</v>
      </c>
      <c r="AI23" s="82">
        <f ca="1"/>
        <v>0</v>
      </c>
      <c r="AJ23" s="82">
        <f ca="1"/>
        <v>45973</v>
      </c>
      <c r="AK23" s="82">
        <f ca="1"/>
        <v>46063</v>
      </c>
      <c r="AL23" s="82">
        <f ca="1"/>
        <v>46078</v>
      </c>
      <c r="AM23" s="82">
        <f ca="1"/>
        <v>46111</v>
      </c>
      <c r="AN23" s="82">
        <f ca="1"/>
        <v>46201</v>
      </c>
      <c r="AO23" s="82">
        <f ca="1"/>
        <v>0</v>
      </c>
      <c r="AP23" s="82">
        <f ca="1"/>
        <v>46275</v>
      </c>
      <c r="AQ23" s="82">
        <f ca="1"/>
        <v>46366</v>
      </c>
      <c r="AR23" t="str">
        <f ca="1"/>
        <v>finalizada</v>
      </c>
      <c r="AS23">
        <f ca="1"/>
        <v>24</v>
      </c>
      <c r="AT23">
        <f ca="1"/>
        <v>115</v>
      </c>
      <c r="AU23" t="str">
        <f ca="1"/>
        <v>não finalizada</v>
      </c>
      <c r="AV23" t="str">
        <f ca="1"/>
        <v>prazo vencendo em menos de 30 dias</v>
      </c>
      <c r="AW23">
        <f ca="1"/>
        <v>0</v>
      </c>
    </row>
    <row r="24" spans="1:49">
      <c r="A24" t="str">
        <v>200.3.32.5</v>
      </c>
      <c r="B24" t="str">
        <v>DEA</v>
      </c>
      <c r="C24" t="str">
        <v>Construção de nova cisterna TJSC</v>
      </c>
      <c r="D24">
        <v>1</v>
      </c>
      <c r="E24">
        <v>150000</v>
      </c>
      <c r="F24">
        <v>100000</v>
      </c>
      <c r="G24" t="str">
        <v>Concorrência</v>
      </c>
      <c r="H24">
        <v>1627</v>
      </c>
      <c r="I24" t="str">
        <v>Dar confiabilidade ao sistema de água potável do complexo, além de adequar às normas vigentes</v>
      </c>
      <c r="J24" t="str">
        <v>Não</v>
      </c>
      <c r="K24" t="str">
        <v>Não</v>
      </c>
      <c r="L24" t="str">
        <v>Sim</v>
      </c>
      <c r="M24" t="str">
        <v>alto</v>
      </c>
      <c r="N24" s="82">
        <v>46065</v>
      </c>
      <c r="O24" s="82">
        <v>46185</v>
      </c>
      <c r="P24" s="82">
        <v>46200</v>
      </c>
      <c r="Q24" s="82">
        <v>46205</v>
      </c>
      <c r="R24" s="82">
        <v>46385</v>
      </c>
      <c r="S24">
        <v>0</v>
      </c>
      <c r="T24">
        <v>42</v>
      </c>
      <c r="U24" s="290" cm="1">
        <f t="array" aca="1" ref="U24:AW24" ca="1">IF(A24=0,"",_xlfn._xlws.FILTER(Acompanhamento4[],Acompanhamento4[ID]=A24))</f>
        <v>42</v>
      </c>
      <c r="V24" t="str">
        <f ca="1"/>
        <v>200.3.32.5</v>
      </c>
      <c r="W24" t="str">
        <f ca="1"/>
        <v>DEA</v>
      </c>
      <c r="X24" t="str">
        <f ca="1"/>
        <v>Construção de nova cisterna TJSC</v>
      </c>
      <c r="Y24" t="str">
        <f ca="1"/>
        <v>Concorrência</v>
      </c>
      <c r="Z24" s="223" t="str">
        <f ca="1"/>
        <v>Comissão</v>
      </c>
      <c r="AA24" s="223">
        <f ca="1"/>
        <v>0</v>
      </c>
      <c r="AB24" s="223" t="str">
        <f ca="1"/>
        <v>Não se aplica</v>
      </c>
      <c r="AC24" s="223">
        <f ca="1"/>
        <v>0</v>
      </c>
      <c r="AD24" s="223">
        <f ca="1"/>
        <v>0</v>
      </c>
      <c r="AE24" s="223" t="str">
        <f ca="1"/>
        <v>TRANSF. PARA O PRÓX. EXERCÍCIO</v>
      </c>
      <c r="AF24" s="82">
        <f ca="1"/>
        <v>0</v>
      </c>
      <c r="AG24" s="82">
        <f ca="1"/>
        <v>0</v>
      </c>
      <c r="AH24" s="82">
        <f ca="1"/>
        <v>0</v>
      </c>
      <c r="AI24" s="82">
        <f ca="1"/>
        <v>0</v>
      </c>
      <c r="AJ24" s="82">
        <f ca="1"/>
        <v>46065</v>
      </c>
      <c r="AK24" s="82">
        <f ca="1"/>
        <v>46185</v>
      </c>
      <c r="AL24" s="82">
        <f ca="1"/>
        <v>46200</v>
      </c>
      <c r="AM24" s="82">
        <f ca="1"/>
        <v>46205</v>
      </c>
      <c r="AN24" s="82">
        <f ca="1"/>
        <v>46385</v>
      </c>
      <c r="AO24" s="82">
        <f ca="1"/>
        <v>0</v>
      </c>
      <c r="AP24" s="82">
        <f ca="1"/>
        <v>0</v>
      </c>
      <c r="AQ24" s="82">
        <f ca="1"/>
        <v>0</v>
      </c>
      <c r="AR24" t="str">
        <f ca="1"/>
        <v>finalizada</v>
      </c>
      <c r="AS24" t="str">
        <f ca="1"/>
        <v>finalizada</v>
      </c>
      <c r="AT24" t="str">
        <f ca="1"/>
        <v>finalizada</v>
      </c>
      <c r="AU24" t="str">
        <f ca="1"/>
        <v>finalizada sem contratação</v>
      </c>
      <c r="AV24" t="str">
        <f ca="1"/>
        <v>finalizada</v>
      </c>
      <c r="AW24" t="str">
        <f ca="1"/>
        <v>Ainda não iniciado, em razão de outras demandas da equipe. Demanda para 2027 (informação DEA - julho/2026)</v>
      </c>
    </row>
    <row r="25" spans="1:49">
      <c r="A25" t="str">
        <v>200.3.62.31</v>
      </c>
      <c r="B25" t="str">
        <v>DEA</v>
      </c>
      <c r="C25" t="str">
        <v>Serviço continuado de manutenção preventiva e corretivano sistema de climatização do Fórum de Família da Comarca de Balneário Camboriú</v>
      </c>
      <c r="D25">
        <v>1</v>
      </c>
      <c r="E25">
        <v>144000</v>
      </c>
      <c r="F25">
        <v>75000</v>
      </c>
      <c r="G25" t="str">
        <v>Pregão</v>
      </c>
      <c r="H25">
        <v>2171</v>
      </c>
      <c r="I25" t="str">
        <v>Manter perfeito funcionamento dos equipamentos</v>
      </c>
      <c r="J25" t="str">
        <v>Não</v>
      </c>
      <c r="K25" t="str">
        <v>Não</v>
      </c>
      <c r="L25" t="str">
        <v>Sim</v>
      </c>
      <c r="M25" t="str">
        <v>alto</v>
      </c>
      <c r="N25" s="82">
        <v>45932</v>
      </c>
      <c r="O25" s="82">
        <v>46052</v>
      </c>
      <c r="P25" s="82">
        <v>46067</v>
      </c>
      <c r="Q25" s="82">
        <v>46072</v>
      </c>
      <c r="R25" s="82">
        <v>46162</v>
      </c>
      <c r="S25">
        <v>0</v>
      </c>
      <c r="T25">
        <v>53</v>
      </c>
      <c r="U25" s="290" cm="1">
        <f t="array" aca="1" ref="U25:AW25" ca="1">IF(A25=0,"",_xlfn._xlws.FILTER(Acompanhamento4[],Acompanhamento4[ID]=A25))</f>
        <v>53</v>
      </c>
      <c r="V25" t="str">
        <f ca="1"/>
        <v>200.3.62.31</v>
      </c>
      <c r="W25" t="str">
        <f ca="1"/>
        <v>DEA</v>
      </c>
      <c r="X25" t="str">
        <f ca="1"/>
        <v>Serviço continuado de manutenção preventiva e corretivano sistema de climatização do Fórum de Família da Comarca de Balneário Camboriú</v>
      </c>
      <c r="Y25" t="str">
        <f ca="1"/>
        <v>Pregão</v>
      </c>
      <c r="Z25" s="223" t="str">
        <f ca="1"/>
        <v>Luciano</v>
      </c>
      <c r="AA25" s="223">
        <f ca="1"/>
        <v>0</v>
      </c>
      <c r="AB25" s="223" t="str">
        <f ca="1"/>
        <v>Não se aplica</v>
      </c>
      <c r="AC25" s="223">
        <f ca="1"/>
        <v>0</v>
      </c>
      <c r="AD25" s="223">
        <f ca="1"/>
        <v>0</v>
      </c>
      <c r="AE25" s="223" t="str">
        <f ca="1"/>
        <v>CANCELADA</v>
      </c>
      <c r="AF25" s="82">
        <f ca="1"/>
        <v>0</v>
      </c>
      <c r="AG25" s="82">
        <f ca="1"/>
        <v>0</v>
      </c>
      <c r="AH25" s="82">
        <f ca="1"/>
        <v>0</v>
      </c>
      <c r="AI25" s="82">
        <f ca="1"/>
        <v>0</v>
      </c>
      <c r="AJ25" s="82">
        <f ca="1"/>
        <v>45932</v>
      </c>
      <c r="AK25" s="82">
        <f ca="1"/>
        <v>46052</v>
      </c>
      <c r="AL25" s="82">
        <f ca="1"/>
        <v>46067</v>
      </c>
      <c r="AM25" s="82">
        <f ca="1"/>
        <v>46072</v>
      </c>
      <c r="AN25" s="82">
        <f ca="1"/>
        <v>46162</v>
      </c>
      <c r="AO25" s="82">
        <f ca="1"/>
        <v>0</v>
      </c>
      <c r="AP25" s="82">
        <f ca="1"/>
        <v>46204</v>
      </c>
      <c r="AQ25" s="82">
        <f ca="1"/>
        <v>46296</v>
      </c>
      <c r="AR25" t="str">
        <f ca="1"/>
        <v>finalizada</v>
      </c>
      <c r="AS25" t="str">
        <f ca="1"/>
        <v>finalizada</v>
      </c>
      <c r="AT25" t="str">
        <f ca="1"/>
        <v>finalizada</v>
      </c>
      <c r="AU25" t="str">
        <f ca="1"/>
        <v>finalizada sem contratação</v>
      </c>
      <c r="AV25" t="str">
        <f ca="1"/>
        <v>finalizada</v>
      </c>
      <c r="AW25">
        <f ca="1"/>
        <v>0</v>
      </c>
    </row>
    <row r="26" spans="1:49">
      <c r="A26" t="str">
        <v>200.3.62.6</v>
      </c>
      <c r="B26" t="str">
        <v>DEA</v>
      </c>
      <c r="C26" t="str">
        <v>Serviço continuado de manutenção preventiva e corretivano sistema de climatização do Fórum da Comarca de Abelardo Luz</v>
      </c>
      <c r="D26">
        <v>1</v>
      </c>
      <c r="E26">
        <v>144000</v>
      </c>
      <c r="F26">
        <v>100000</v>
      </c>
      <c r="G26" t="str">
        <v>Pregão</v>
      </c>
      <c r="H26">
        <v>2171</v>
      </c>
      <c r="I26" t="str">
        <v>Manter perfeito funcionamento dos equipamentos</v>
      </c>
      <c r="J26" t="str">
        <v>Não</v>
      </c>
      <c r="K26" t="str">
        <v>Não</v>
      </c>
      <c r="L26" t="str">
        <v>Sim</v>
      </c>
      <c r="M26" t="str">
        <v>alto</v>
      </c>
      <c r="N26" s="82">
        <v>46052</v>
      </c>
      <c r="O26" s="82">
        <v>46172</v>
      </c>
      <c r="P26" s="82">
        <v>46187</v>
      </c>
      <c r="Q26" s="82">
        <v>46192</v>
      </c>
      <c r="R26" s="82">
        <v>46282</v>
      </c>
      <c r="S26">
        <v>0</v>
      </c>
      <c r="T26">
        <v>63</v>
      </c>
      <c r="U26" s="290" cm="1">
        <f t="array" aca="1" ref="U26:AW26" ca="1">IF(A26=0,"",_xlfn._xlws.FILTER(Acompanhamento4[],Acompanhamento4[ID]=A26))</f>
        <v>63</v>
      </c>
      <c r="V26" t="str">
        <f ca="1"/>
        <v>200.3.62.6</v>
      </c>
      <c r="W26" t="str">
        <f ca="1"/>
        <v>DEA</v>
      </c>
      <c r="X26" t="str">
        <f ca="1"/>
        <v>Serviço continuado de manutenção preventiva e corretivano sistema de climatização do Fórum da Comarca de Abelardo Luz</v>
      </c>
      <c r="Y26" t="str">
        <f ca="1"/>
        <v>Pregão</v>
      </c>
      <c r="Z26" s="223" t="str">
        <f ca="1"/>
        <v>Vanessa Borges</v>
      </c>
      <c r="AA26" s="223">
        <f ca="1"/>
        <v>0</v>
      </c>
      <c r="AB26" s="223" t="str">
        <f ca="1"/>
        <v>Não se aplica</v>
      </c>
      <c r="AC26" s="223">
        <f ca="1"/>
        <v>0</v>
      </c>
      <c r="AD26" s="223">
        <f ca="1"/>
        <v>0</v>
      </c>
      <c r="AE26" s="223" t="str">
        <f ca="1"/>
        <v>CANCELADA</v>
      </c>
      <c r="AF26" s="82">
        <f ca="1"/>
        <v>0</v>
      </c>
      <c r="AG26" s="82">
        <f ca="1"/>
        <v>0</v>
      </c>
      <c r="AH26" s="82">
        <f ca="1"/>
        <v>0</v>
      </c>
      <c r="AI26" s="82">
        <f ca="1"/>
        <v>0</v>
      </c>
      <c r="AJ26" s="82">
        <f ca="1"/>
        <v>46052</v>
      </c>
      <c r="AK26" s="82">
        <f ca="1"/>
        <v>46172</v>
      </c>
      <c r="AL26" s="82">
        <f ca="1"/>
        <v>46187</v>
      </c>
      <c r="AM26" s="82">
        <f ca="1"/>
        <v>46192</v>
      </c>
      <c r="AN26" s="82">
        <f ca="1"/>
        <v>46282</v>
      </c>
      <c r="AO26" s="82">
        <f ca="1"/>
        <v>0</v>
      </c>
      <c r="AP26" s="82">
        <f ca="1"/>
        <v>0</v>
      </c>
      <c r="AQ26" s="82">
        <f ca="1"/>
        <v>0</v>
      </c>
      <c r="AR26" t="str">
        <f ca="1"/>
        <v>finalizada</v>
      </c>
      <c r="AS26" t="str">
        <f ca="1"/>
        <v>finalizada</v>
      </c>
      <c r="AT26" t="str">
        <f ca="1"/>
        <v>finalizada</v>
      </c>
      <c r="AU26" t="str">
        <f ca="1"/>
        <v>finalizada sem contratação</v>
      </c>
      <c r="AV26" t="str">
        <f ca="1"/>
        <v>finalizada</v>
      </c>
      <c r="AW26" t="str">
        <f ca="1"/>
        <v>A demanda ID 200.3.62.6 pode ser excluída do PCA 2026, pois o contrato da obra de construção do fórum será rescindido. Então, este ano não iremosmais contratar a manut do sist de climatização para aquele prédio. e-mail de 22.4</v>
      </c>
    </row>
    <row r="27" spans="1:49">
      <c r="A27" t="str">
        <v>200.3.62.7</v>
      </c>
      <c r="B27" t="str">
        <v>DEA</v>
      </c>
      <c r="C27" t="str">
        <v>Serviço continuado de manutenção preventiva e corretivano sistema de climatização do Fórum da Comarca de Araquari</v>
      </c>
      <c r="D27">
        <v>1</v>
      </c>
      <c r="E27">
        <v>144000</v>
      </c>
      <c r="F27">
        <v>75000</v>
      </c>
      <c r="G27" t="str">
        <v>Pregão</v>
      </c>
      <c r="H27">
        <v>2171</v>
      </c>
      <c r="I27" t="str">
        <v>Manter perfeito funcionamento dos equipamentos</v>
      </c>
      <c r="J27" t="str">
        <v>Não</v>
      </c>
      <c r="K27" t="str">
        <v>Não</v>
      </c>
      <c r="L27" t="str">
        <v>Sim</v>
      </c>
      <c r="M27" t="str">
        <v>alto</v>
      </c>
      <c r="N27" s="82">
        <v>45932</v>
      </c>
      <c r="O27" s="82">
        <v>46052</v>
      </c>
      <c r="P27" s="82">
        <v>46067</v>
      </c>
      <c r="Q27" s="82">
        <v>46072</v>
      </c>
      <c r="R27" s="82">
        <v>46162</v>
      </c>
      <c r="S27">
        <v>0</v>
      </c>
      <c r="T27">
        <v>52</v>
      </c>
      <c r="U27" s="290" cm="1">
        <f t="array" aca="1" ref="U27:AW27" ca="1">IF(A27=0,"",_xlfn._xlws.FILTER(Acompanhamento4[],Acompanhamento4[ID]=A27))</f>
        <v>52</v>
      </c>
      <c r="V27" t="str">
        <f ca="1"/>
        <v>200.3.62.7</v>
      </c>
      <c r="W27" t="str">
        <f ca="1"/>
        <v>DEA</v>
      </c>
      <c r="X27" t="str">
        <f ca="1"/>
        <v>Serviço continuado de manutenção preventiva e corretivano sistema de climatização do Fórum da Comarca de Araquari</v>
      </c>
      <c r="Y27" t="str">
        <f ca="1"/>
        <v>Pregão</v>
      </c>
      <c r="Z27" s="223" t="str">
        <f ca="1"/>
        <v>Fabiana</v>
      </c>
      <c r="AA27" s="223">
        <f ca="1"/>
        <v>0</v>
      </c>
      <c r="AB27" s="223" t="str">
        <f ca="1"/>
        <v>Não se aplica</v>
      </c>
      <c r="AC27" s="223">
        <f ca="1"/>
        <v>0</v>
      </c>
      <c r="AD27" s="223">
        <f ca="1"/>
        <v>0</v>
      </c>
      <c r="AE27" s="223" t="str">
        <f ca="1"/>
        <v>CANCELADA</v>
      </c>
      <c r="AF27" s="82">
        <f ca="1"/>
        <v>0</v>
      </c>
      <c r="AG27" s="82">
        <f ca="1"/>
        <v>0</v>
      </c>
      <c r="AH27" s="82">
        <f ca="1"/>
        <v>0</v>
      </c>
      <c r="AI27" s="82">
        <f ca="1"/>
        <v>0</v>
      </c>
      <c r="AJ27" s="82">
        <f ca="1"/>
        <v>45932</v>
      </c>
      <c r="AK27" s="82">
        <f ca="1"/>
        <v>46052</v>
      </c>
      <c r="AL27" s="82">
        <f ca="1"/>
        <v>46067</v>
      </c>
      <c r="AM27" s="82">
        <f ca="1"/>
        <v>46072</v>
      </c>
      <c r="AN27" s="82">
        <f ca="1"/>
        <v>46162</v>
      </c>
      <c r="AO27" s="82">
        <f ca="1"/>
        <v>0</v>
      </c>
      <c r="AP27" s="82">
        <f ca="1"/>
        <v>46142</v>
      </c>
      <c r="AQ27" s="82">
        <f ca="1"/>
        <v>46233</v>
      </c>
      <c r="AR27" t="str">
        <f ca="1"/>
        <v>finalizada</v>
      </c>
      <c r="AS27" t="str">
        <f ca="1"/>
        <v>finalizada</v>
      </c>
      <c r="AT27" t="str">
        <f ca="1"/>
        <v>finalizada</v>
      </c>
      <c r="AU27" t="str">
        <f ca="1"/>
        <v>finalizada sem contratação</v>
      </c>
      <c r="AV27" t="str">
        <f ca="1"/>
        <v>finalizada</v>
      </c>
      <c r="AW27">
        <f ca="1"/>
        <v>0</v>
      </c>
    </row>
    <row r="28" spans="1:49">
      <c r="A28" t="str">
        <v>200.3.62.74</v>
      </c>
      <c r="B28" t="str">
        <v>DEA</v>
      </c>
      <c r="C28" t="str">
        <v>Instalação de um novo sistema de ar condicionado para a torre 2 do TJSC</v>
      </c>
      <c r="D28">
        <v>1</v>
      </c>
      <c r="E28">
        <v>9000000</v>
      </c>
      <c r="F28">
        <v>1000000</v>
      </c>
      <c r="G28" t="str">
        <v>Concorrência</v>
      </c>
      <c r="H28">
        <v>2020</v>
      </c>
      <c r="I28" t="str">
        <v>Necessidade de substituir o sistema central da torre 2 do TJSC em função do tempo de vida do atual sistema que se encontra com mais de 20 anos de uso continuo</v>
      </c>
      <c r="J28" t="str">
        <v>Não</v>
      </c>
      <c r="K28" t="str">
        <v>Não</v>
      </c>
      <c r="L28" t="str">
        <v>Sim</v>
      </c>
      <c r="M28" t="str">
        <v>Alto</v>
      </c>
      <c r="N28" s="82">
        <v>46037</v>
      </c>
      <c r="O28" s="82">
        <v>46054</v>
      </c>
      <c r="P28" s="82">
        <v>46059</v>
      </c>
      <c r="Q28" s="82">
        <v>46068</v>
      </c>
      <c r="R28" s="82">
        <v>46249</v>
      </c>
      <c r="S28">
        <v>0</v>
      </c>
      <c r="T28">
        <v>106</v>
      </c>
      <c r="U28" s="290" cm="1">
        <f t="array" aca="1" ref="U28:AW28" ca="1">IF(A28=0,"",_xlfn._xlws.FILTER(Acompanhamento4[],Acompanhamento4[ID]=A28))</f>
        <v>106</v>
      </c>
      <c r="V28" t="str">
        <f ca="1"/>
        <v>200.3.62.74</v>
      </c>
      <c r="W28" t="str">
        <f ca="1"/>
        <v>DEA</v>
      </c>
      <c r="X28" t="str">
        <f ca="1"/>
        <v>Instalação de um novo sistema de ar condicionado para a torre 2 do TJSC</v>
      </c>
      <c r="Y28" t="str">
        <f ca="1"/>
        <v>Concorrência</v>
      </c>
      <c r="Z28" s="223" t="str">
        <f ca="1"/>
        <v>Comissão</v>
      </c>
      <c r="AA28" s="223">
        <f ca="1"/>
        <v>0</v>
      </c>
      <c r="AB28" s="223" t="str">
        <f ca="1"/>
        <v>Não se aplica</v>
      </c>
      <c r="AC28" s="223">
        <f ca="1"/>
        <v>0</v>
      </c>
      <c r="AD28" s="223">
        <f ca="1"/>
        <v>0</v>
      </c>
      <c r="AE28" s="223" t="str">
        <f ca="1"/>
        <v>CANCELADA</v>
      </c>
      <c r="AF28" s="82">
        <f ca="1"/>
        <v>0</v>
      </c>
      <c r="AG28" s="82">
        <f ca="1"/>
        <v>0</v>
      </c>
      <c r="AH28" s="82">
        <f ca="1"/>
        <v>0</v>
      </c>
      <c r="AI28" s="82">
        <f ca="1"/>
        <v>0</v>
      </c>
      <c r="AJ28" s="82">
        <f ca="1"/>
        <v>46037</v>
      </c>
      <c r="AK28" s="82">
        <f ca="1"/>
        <v>46054</v>
      </c>
      <c r="AL28" s="82">
        <f ca="1"/>
        <v>46059</v>
      </c>
      <c r="AM28" s="82">
        <f ca="1"/>
        <v>46068</v>
      </c>
      <c r="AN28" s="82">
        <f ca="1"/>
        <v>46249</v>
      </c>
      <c r="AO28" s="82">
        <f ca="1"/>
        <v>46142</v>
      </c>
      <c r="AP28" s="82">
        <f ca="1"/>
        <v>46172</v>
      </c>
      <c r="AQ28" s="82">
        <f ca="1"/>
        <v>46366</v>
      </c>
      <c r="AR28" t="str">
        <f ca="1"/>
        <v>finalizada</v>
      </c>
      <c r="AS28" t="str">
        <f ca="1"/>
        <v>finalizada</v>
      </c>
      <c r="AT28" t="str">
        <f ca="1"/>
        <v>finalizada</v>
      </c>
      <c r="AU28" t="str">
        <f ca="1"/>
        <v>finalizada sem contratação</v>
      </c>
      <c r="AV28" t="str">
        <f ca="1"/>
        <v>finalizada</v>
      </c>
      <c r="AW28" t="str">
        <f ca="1"/>
        <v>Demanda tratada no ID 112.2.1.0. Excluir demanda ID 200.3.62.74 (informação DEA à CC - julho/2026)</v>
      </c>
    </row>
    <row r="29" spans="1:49">
      <c r="A29" t="str">
        <v>200.3.62.9</v>
      </c>
      <c r="B29" t="str">
        <v>DEA</v>
      </c>
      <c r="C29" t="str">
        <v>Serviço continuado de manutenção preventiva e corretivano sistema de climatização do Fórum da Comarca de Campo Erê</v>
      </c>
      <c r="D29">
        <v>1</v>
      </c>
      <c r="E29">
        <v>144000</v>
      </c>
      <c r="F29">
        <v>75000</v>
      </c>
      <c r="G29" t="str">
        <v>Pregão</v>
      </c>
      <c r="H29">
        <v>2171</v>
      </c>
      <c r="I29" t="str">
        <v>Manter perfeito funcionamento dos equipamentos</v>
      </c>
      <c r="J29" t="str">
        <v>Não</v>
      </c>
      <c r="K29" t="str">
        <v>Não</v>
      </c>
      <c r="L29" t="str">
        <v>Sim</v>
      </c>
      <c r="M29" t="str">
        <v>alto</v>
      </c>
      <c r="N29" s="82">
        <v>45953</v>
      </c>
      <c r="O29" s="82">
        <v>46073</v>
      </c>
      <c r="P29" s="82">
        <v>46088</v>
      </c>
      <c r="Q29" s="82">
        <v>46093</v>
      </c>
      <c r="R29" s="82">
        <v>46183</v>
      </c>
      <c r="S29">
        <v>0</v>
      </c>
      <c r="T29">
        <v>54</v>
      </c>
      <c r="U29" s="290" cm="1">
        <f t="array" aca="1" ref="U29:AW29" ca="1">IF(A29=0,"",_xlfn._xlws.FILTER(Acompanhamento4[],Acompanhamento4[ID]=A29))</f>
        <v>54</v>
      </c>
      <c r="V29" t="str">
        <f ca="1"/>
        <v>200.3.62.9</v>
      </c>
      <c r="W29" t="str">
        <f ca="1"/>
        <v>DEA</v>
      </c>
      <c r="X29" t="str">
        <f ca="1"/>
        <v>Serviço continuado de manutenção preventiva e corretivano sistema de climatização do Fórum da Comarca de Campo Erê</v>
      </c>
      <c r="Y29" t="str">
        <f ca="1"/>
        <v>Pregão</v>
      </c>
      <c r="Z29" s="223" t="str">
        <f ca="1"/>
        <v>Anna</v>
      </c>
      <c r="AA29" s="223">
        <f ca="1"/>
        <v>0</v>
      </c>
      <c r="AB29" s="223" t="str">
        <f ca="1"/>
        <v>Não se aplica</v>
      </c>
      <c r="AC29" s="223">
        <f ca="1"/>
        <v>0</v>
      </c>
      <c r="AD29" s="223">
        <f ca="1"/>
        <v>0</v>
      </c>
      <c r="AE29" s="223" t="str">
        <f ca="1"/>
        <v>CANCELADA</v>
      </c>
      <c r="AF29" s="82">
        <f ca="1"/>
        <v>0</v>
      </c>
      <c r="AG29" s="82">
        <f ca="1"/>
        <v>0</v>
      </c>
      <c r="AH29" s="82">
        <f ca="1"/>
        <v>0</v>
      </c>
      <c r="AI29" s="82">
        <f ca="1"/>
        <v>0</v>
      </c>
      <c r="AJ29" s="82">
        <f ca="1"/>
        <v>45953</v>
      </c>
      <c r="AK29" s="82">
        <f ca="1"/>
        <v>46073</v>
      </c>
      <c r="AL29" s="82">
        <f ca="1"/>
        <v>46088</v>
      </c>
      <c r="AM29" s="82">
        <f ca="1"/>
        <v>46093</v>
      </c>
      <c r="AN29" s="82">
        <f ca="1"/>
        <v>46183</v>
      </c>
      <c r="AO29" s="82">
        <f ca="1"/>
        <v>0</v>
      </c>
      <c r="AP29" s="82">
        <f ca="1"/>
        <v>0</v>
      </c>
      <c r="AQ29" s="82">
        <f ca="1"/>
        <v>0</v>
      </c>
      <c r="AR29" t="str">
        <f ca="1"/>
        <v>finalizada</v>
      </c>
      <c r="AS29" t="str">
        <f ca="1"/>
        <v>finalizada</v>
      </c>
      <c r="AT29" t="str">
        <f ca="1"/>
        <v>finalizada</v>
      </c>
      <c r="AU29" t="str">
        <f ca="1"/>
        <v>finalizada sem contratação</v>
      </c>
      <c r="AV29" t="str">
        <f ca="1"/>
        <v>finalizada</v>
      </c>
      <c r="AW29">
        <f ca="1"/>
        <v>0</v>
      </c>
    </row>
    <row r="30" spans="1:49">
      <c r="A30" t="str">
        <v>200.3.63.54</v>
      </c>
      <c r="B30" t="str">
        <v>DEA</v>
      </c>
      <c r="C30" t="str">
        <v>Serviço continuado de manutenção preventiva e corretiva em Plataformas Elevatórias instaladas em edificações do Poder Judiciário do Estado de Santa Catarina</v>
      </c>
      <c r="D30">
        <v>1</v>
      </c>
      <c r="E30">
        <v>120000</v>
      </c>
      <c r="F30">
        <v>100000</v>
      </c>
      <c r="G30" t="str">
        <v>Pregão</v>
      </c>
      <c r="H30">
        <v>3557</v>
      </c>
      <c r="I30" t="str">
        <v>Garantir o funcionamento adequado dos equipamentos de acessibilidade. Fim da vigência do contrato n. 80/2021 em 30/09/2026</v>
      </c>
      <c r="J30" t="str">
        <v>Não</v>
      </c>
      <c r="K30" t="str">
        <v>Não</v>
      </c>
      <c r="L30" t="str">
        <v>Sim</v>
      </c>
      <c r="M30" t="str">
        <v>alto</v>
      </c>
      <c r="N30" s="82">
        <v>46083</v>
      </c>
      <c r="O30" s="82">
        <v>46203</v>
      </c>
      <c r="P30" s="82">
        <v>46218</v>
      </c>
      <c r="Q30" s="82">
        <v>46223</v>
      </c>
      <c r="R30" s="82">
        <v>46313</v>
      </c>
      <c r="S30">
        <v>0</v>
      </c>
      <c r="T30">
        <v>64</v>
      </c>
      <c r="U30" s="290" cm="1">
        <f t="array" aca="1" ref="U30:AW30" ca="1">IF(A30=0,"",_xlfn._xlws.FILTER(Acompanhamento4[],Acompanhamento4[ID]=A30))</f>
        <v>64</v>
      </c>
      <c r="V30" t="str">
        <f ca="1"/>
        <v>200.3.63.54</v>
      </c>
      <c r="W30" t="str">
        <f ca="1"/>
        <v>DEA</v>
      </c>
      <c r="X30" t="str">
        <f ca="1"/>
        <v>Serviço continuado de manutenção preventiva e corretiva em Plataformas Elevatórias instaladas em edificações do Poder Judiciário do Estado de Santa Catarina</v>
      </c>
      <c r="Y30" t="str">
        <f ca="1"/>
        <v>Pregão</v>
      </c>
      <c r="Z30" s="223" t="str">
        <f ca="1"/>
        <v>Monica</v>
      </c>
      <c r="AA30" s="223">
        <f ca="1"/>
        <v>0</v>
      </c>
      <c r="AB30" s="223" t="str">
        <f ca="1"/>
        <v>Não se aplica</v>
      </c>
      <c r="AC30" s="223" t="str">
        <f ca="1"/>
        <v>0019421-29.2026.8.24.0710</v>
      </c>
      <c r="AD30" s="223" t="str">
        <f ca="1"/>
        <v>90017/2026</v>
      </c>
      <c r="AE30" s="223" t="str">
        <f ca="1"/>
        <v>EM ANDAMENTO</v>
      </c>
      <c r="AF30" s="82">
        <f ca="1"/>
        <v>46127</v>
      </c>
      <c r="AG30" s="82">
        <f ca="1"/>
        <v>46181</v>
      </c>
      <c r="AH30" s="82">
        <f ca="1"/>
        <v>0</v>
      </c>
      <c r="AI30" s="82">
        <f ca="1"/>
        <v>0</v>
      </c>
      <c r="AJ30" s="82">
        <f ca="1"/>
        <v>46083</v>
      </c>
      <c r="AK30" s="82">
        <f ca="1"/>
        <v>46203</v>
      </c>
      <c r="AL30" s="82">
        <f ca="1"/>
        <v>46218</v>
      </c>
      <c r="AM30" s="82">
        <f ca="1"/>
        <v>46223</v>
      </c>
      <c r="AN30" s="82">
        <f ca="1"/>
        <v>46313</v>
      </c>
      <c r="AO30" s="82">
        <f ca="1"/>
        <v>0</v>
      </c>
      <c r="AP30" s="82">
        <f ca="1"/>
        <v>0</v>
      </c>
      <c r="AQ30" s="82">
        <f ca="1"/>
        <v>0</v>
      </c>
      <c r="AR30" t="str">
        <f ca="1"/>
        <v>finalizada</v>
      </c>
      <c r="AS30" t="str">
        <f ca="1"/>
        <v>finalizada</v>
      </c>
      <c r="AT30">
        <f ca="1"/>
        <v>62</v>
      </c>
      <c r="AU30" t="str">
        <f ca="1"/>
        <v>não finalizada</v>
      </c>
      <c r="AV30" t="str">
        <f ca="1"/>
        <v>contratação no prazo</v>
      </c>
      <c r="AW30">
        <f ca="1"/>
        <v>0</v>
      </c>
    </row>
    <row r="31" spans="1:49">
      <c r="A31" t="str">
        <v>200.3.63.55</v>
      </c>
      <c r="B31" t="str">
        <v>DEA</v>
      </c>
      <c r="C31" t="str">
        <v>Manutenção Preventiva e Corretiva nos elevadores das torres 1  e 2 e do TJSC e nos dois elevadores da unidade UPC</v>
      </c>
      <c r="D31">
        <v>1</v>
      </c>
      <c r="E31">
        <v>150000</v>
      </c>
      <c r="F31">
        <v>90000</v>
      </c>
      <c r="G31" t="str">
        <v>Pregão</v>
      </c>
      <c r="H31">
        <v>3557</v>
      </c>
      <c r="I31" t="str">
        <v>Manter em adequadas condicições de operação os elevadores das torres 1  e 2 do TJSC e da UPC,  atendendo as exigencias e normativas nacionais relativas ao uso de elevadores em instituições públicas e privadas (contrato 117/2021 vai encerrar em dez de 2026)</v>
      </c>
      <c r="J31" t="str">
        <v>Não</v>
      </c>
      <c r="K31" t="str">
        <v>Não</v>
      </c>
      <c r="L31" t="str">
        <v>Sim</v>
      </c>
      <c r="M31" t="str">
        <v>Alto</v>
      </c>
      <c r="N31" s="82">
        <v>46037</v>
      </c>
      <c r="O31" s="82">
        <v>46054</v>
      </c>
      <c r="P31" s="82">
        <v>46059</v>
      </c>
      <c r="Q31" s="82">
        <v>46068</v>
      </c>
      <c r="R31" s="82">
        <v>46157</v>
      </c>
      <c r="S31">
        <v>0</v>
      </c>
      <c r="T31">
        <v>105</v>
      </c>
      <c r="U31" s="290" cm="1">
        <f t="array" aca="1" ref="U31:AW31" ca="1">IF(A31=0,"",_xlfn._xlws.FILTER(Acompanhamento4[],Acompanhamento4[ID]=A31))</f>
        <v>105</v>
      </c>
      <c r="V31" t="str">
        <f ca="1"/>
        <v>200.3.63.55</v>
      </c>
      <c r="W31" t="str">
        <f ca="1"/>
        <v>DEA</v>
      </c>
      <c r="X31" t="str">
        <f ca="1"/>
        <v>Manutenção Preventiva e Corretiva nos elevadores das torres 1  e 2 e do TJSC e nos dois elevadores da unidade UPC</v>
      </c>
      <c r="Y31" t="str">
        <f ca="1"/>
        <v>Pregão</v>
      </c>
      <c r="Z31" s="223" t="str">
        <f ca="1"/>
        <v>Anna</v>
      </c>
      <c r="AA31" s="223">
        <f ca="1"/>
        <v>0</v>
      </c>
      <c r="AB31" s="223" t="str">
        <f ca="1"/>
        <v>Não se aplica</v>
      </c>
      <c r="AC31" s="223" t="str">
        <f ca="1"/>
        <v>0088371-90.2026.8.24.0710</v>
      </c>
      <c r="AD31" s="223">
        <f ca="1"/>
        <v>0</v>
      </c>
      <c r="AE31" s="223" t="str">
        <f ca="1"/>
        <v>CONTRATADA COMO RC</v>
      </c>
      <c r="AF31" s="82">
        <f ca="1"/>
        <v>0</v>
      </c>
      <c r="AG31" s="82">
        <f ca="1"/>
        <v>0</v>
      </c>
      <c r="AH31" s="82">
        <f ca="1"/>
        <v>0</v>
      </c>
      <c r="AI31" s="82">
        <f ca="1"/>
        <v>0</v>
      </c>
      <c r="AJ31" s="82">
        <f ca="1"/>
        <v>46037</v>
      </c>
      <c r="AK31" s="82">
        <f ca="1"/>
        <v>46054</v>
      </c>
      <c r="AL31" s="82">
        <f ca="1"/>
        <v>46059</v>
      </c>
      <c r="AM31" s="82">
        <f ca="1"/>
        <v>46068</v>
      </c>
      <c r="AN31" s="82">
        <f ca="1"/>
        <v>46157</v>
      </c>
      <c r="AO31" s="82">
        <f ca="1"/>
        <v>46235</v>
      </c>
      <c r="AP31" s="82">
        <f ca="1"/>
        <v>46249</v>
      </c>
      <c r="AQ31" s="82">
        <f ca="1"/>
        <v>46341</v>
      </c>
      <c r="AR31" t="str">
        <f ca="1"/>
        <v>finalizada</v>
      </c>
      <c r="AS31" t="str">
        <f ca="1"/>
        <v>finalizada</v>
      </c>
      <c r="AT31" t="str">
        <f ca="1"/>
        <v>finalizada</v>
      </c>
      <c r="AU31" t="str">
        <f ca="1"/>
        <v>finalizada sem contratação</v>
      </c>
      <c r="AV31" t="str">
        <f ca="1"/>
        <v>finalizada</v>
      </c>
      <c r="AW31">
        <f ca="1"/>
        <v>0</v>
      </c>
    </row>
    <row r="32" spans="1:49">
      <c r="A32" t="str">
        <v>AJU001</v>
      </c>
      <c r="B32" t="str">
        <v>AJU</v>
      </c>
      <c r="C32" t="str">
        <v>Capacitação - Direção Defensiva, Evasiva e Ofensiva - Básico, Avançado e Baixa Luminosidade</v>
      </c>
      <c r="D32" t="str">
        <v>8 turmas</v>
      </c>
      <c r="E32">
        <v>135920</v>
      </c>
      <c r="F32">
        <v>135920</v>
      </c>
      <c r="G32" t="str">
        <v>Inexigibilidade</v>
      </c>
      <c r="H32">
        <v>21172</v>
      </c>
      <c r="I32" t="str">
        <v>As atividades de capacitação desenvolvidas pela Academia Judicial propiciam o alinhamento de sua missão de “Desenvolver permanentemente conhecimentos, habilidades e atitudes de magistrados, servidores e colaboradores do Poder Judiciário de Santa</v>
      </c>
      <c r="J32" t="str">
        <v>Não</v>
      </c>
      <c r="K32" t="str">
        <v>Não</v>
      </c>
      <c r="L32" t="str">
        <v>Não</v>
      </c>
      <c r="M32" t="str">
        <v>Alto</v>
      </c>
      <c r="N32" s="82">
        <v>0</v>
      </c>
      <c r="O32" s="82">
        <v>0</v>
      </c>
      <c r="P32" s="82">
        <v>0</v>
      </c>
      <c r="Q32" s="82">
        <v>0</v>
      </c>
      <c r="R32" s="82">
        <v>0</v>
      </c>
      <c r="S32">
        <v>0</v>
      </c>
      <c r="T32">
        <v>101</v>
      </c>
      <c r="U32" s="290" cm="1">
        <f t="array" aca="1" ref="U32:AW32" ca="1">IF(A32=0,"",_xlfn._xlws.FILTER(Acompanhamento4[],Acompanhamento4[ID]=A32))</f>
        <v>101</v>
      </c>
      <c r="V32" t="str">
        <f ca="1"/>
        <v>AJU001</v>
      </c>
      <c r="W32" t="str">
        <f ca="1"/>
        <v>AJU</v>
      </c>
      <c r="X32" t="str">
        <f ca="1"/>
        <v>Capacitação - Direção Defensiva, Evasiva e Ofensiva - Básico, Avançado e Baixa Luminosidade</v>
      </c>
      <c r="Y32" t="str">
        <f ca="1"/>
        <v>Inexigibilidade</v>
      </c>
      <c r="Z32" s="223" t="str">
        <f ca="1"/>
        <v>Mariana Digiácomo</v>
      </c>
      <c r="AA32" s="223">
        <f ca="1"/>
        <v>0</v>
      </c>
      <c r="AB32" s="223" t="str">
        <f ca="1"/>
        <v>Não se aplica</v>
      </c>
      <c r="AC32" s="223" t="str">
        <f ca="1"/>
        <v>0019296-61.2026.8.24.0710</v>
      </c>
      <c r="AD32" s="223" t="str">
        <f ca="1"/>
        <v>22/2026</v>
      </c>
      <c r="AE32" s="223" t="str">
        <f ca="1"/>
        <v>CONTRATADA</v>
      </c>
      <c r="AF32" s="82">
        <f ca="1"/>
        <v>46134</v>
      </c>
      <c r="AG32" s="82">
        <f ca="1"/>
        <v>46164</v>
      </c>
      <c r="AH32" s="82">
        <f ca="1"/>
        <v>46182</v>
      </c>
      <c r="AI32" s="82" t="str">
        <f ca="1"/>
        <v>Não se aplica</v>
      </c>
      <c r="AJ32" s="82">
        <f ca="1"/>
        <v>0</v>
      </c>
      <c r="AK32" s="82">
        <f ca="1"/>
        <v>0</v>
      </c>
      <c r="AL32" s="82">
        <f ca="1"/>
        <v>0</v>
      </c>
      <c r="AM32" s="82">
        <f ca="1"/>
        <v>0</v>
      </c>
      <c r="AN32" s="82">
        <f ca="1"/>
        <v>0</v>
      </c>
      <c r="AO32" s="82">
        <f ca="1"/>
        <v>0</v>
      </c>
      <c r="AP32" s="82">
        <f ca="1"/>
        <v>46134</v>
      </c>
      <c r="AQ32" s="82">
        <f ca="1"/>
        <v>0</v>
      </c>
      <c r="AR32" t="str">
        <f ca="1"/>
        <v>finalizada</v>
      </c>
      <c r="AS32" t="str">
        <f ca="1"/>
        <v>finalizada</v>
      </c>
      <c r="AT32" t="str">
        <f ca="1"/>
        <v>finalizada</v>
      </c>
      <c r="AU32">
        <f ca="1"/>
        <v>18</v>
      </c>
      <c r="AV32" t="str">
        <f ca="1"/>
        <v>contratada</v>
      </c>
      <c r="AW32">
        <f ca="1"/>
        <v>0</v>
      </c>
    </row>
    <row r="33" spans="1:49">
      <c r="A33" t="str">
        <v>AJU002</v>
      </c>
      <c r="B33" t="str">
        <v>AJU</v>
      </c>
      <c r="C33" t="str">
        <v>Capacitação - Conferência Gartner Data &amp; Analytics 2026</v>
      </c>
      <c r="D33" t="str">
        <v>7 inscrições</v>
      </c>
      <c r="E33">
        <v>83825</v>
      </c>
      <c r="F33">
        <v>83825</v>
      </c>
      <c r="G33" t="str">
        <v>Inexigibilidade</v>
      </c>
      <c r="H33">
        <v>21172</v>
      </c>
      <c r="I33" t="str">
        <v>As atividades de capacitação desenvolvidas pela Academia Judicial propiciam o alinhamento de sua missão de “Desenvolver permanentemente conhecimentos, habilidades e atitudes de magistrados, servidores e colaboradores do Poder Judiciário de Santa</v>
      </c>
      <c r="J33" t="str">
        <v>Não</v>
      </c>
      <c r="K33" t="str">
        <v>Não</v>
      </c>
      <c r="L33" t="str">
        <v>Não</v>
      </c>
      <c r="M33" t="str">
        <v>Alto</v>
      </c>
      <c r="N33" s="82">
        <v>0</v>
      </c>
      <c r="O33" s="82">
        <v>0</v>
      </c>
      <c r="P33" s="82">
        <v>0</v>
      </c>
      <c r="Q33" s="82">
        <v>0</v>
      </c>
      <c r="R33" s="82">
        <v>0</v>
      </c>
      <c r="S33">
        <v>0</v>
      </c>
      <c r="T33">
        <v>102</v>
      </c>
      <c r="U33" s="290" cm="1">
        <f t="array" aca="1" ref="U33:AW33" ca="1">IF(A33=0,"",_xlfn._xlws.FILTER(Acompanhamento4[],Acompanhamento4[ID]=A33))</f>
        <v>102</v>
      </c>
      <c r="V33" t="str">
        <f ca="1"/>
        <v>AJU002</v>
      </c>
      <c r="W33" t="str">
        <f ca="1"/>
        <v>AJU</v>
      </c>
      <c r="X33" t="str">
        <f ca="1"/>
        <v>Capacitação - Conferência Gartner Data &amp; Analytics 2026</v>
      </c>
      <c r="Y33" t="str">
        <f ca="1"/>
        <v>Inexigibilidade</v>
      </c>
      <c r="Z33" s="223" t="str">
        <f ca="1"/>
        <v>Rogério Bernardi</v>
      </c>
      <c r="AA33" s="223">
        <f ca="1"/>
        <v>0</v>
      </c>
      <c r="AB33" s="223" t="str">
        <f ca="1"/>
        <v>Não se aplica</v>
      </c>
      <c r="AC33" s="223" t="str">
        <f ca="1"/>
        <v>0027549-38.2026.8.24.0710</v>
      </c>
      <c r="AD33" s="223" t="str">
        <f ca="1"/>
        <v>16/2026</v>
      </c>
      <c r="AE33" s="223" t="str">
        <f ca="1"/>
        <v>CONTRATADA</v>
      </c>
      <c r="AF33" s="82">
        <f ca="1"/>
        <v>0</v>
      </c>
      <c r="AG33" s="82">
        <f ca="1"/>
        <v>46126</v>
      </c>
      <c r="AH33" s="82">
        <f ca="1"/>
        <v>46136</v>
      </c>
      <c r="AI33" s="82" t="str">
        <f ca="1"/>
        <v>Não se aplica</v>
      </c>
      <c r="AJ33" s="82">
        <f ca="1"/>
        <v>0</v>
      </c>
      <c r="AK33" s="82">
        <f ca="1"/>
        <v>0</v>
      </c>
      <c r="AL33" s="82">
        <f ca="1"/>
        <v>0</v>
      </c>
      <c r="AM33" s="82">
        <f ca="1"/>
        <v>0</v>
      </c>
      <c r="AN33" s="82">
        <f ca="1"/>
        <v>0</v>
      </c>
      <c r="AO33" s="82">
        <f ca="1"/>
        <v>46118</v>
      </c>
      <c r="AP33" s="82">
        <f ca="1"/>
        <v>0</v>
      </c>
      <c r="AQ33" s="82">
        <f ca="1"/>
        <v>46136</v>
      </c>
      <c r="AR33" t="str">
        <f ca="1"/>
        <v>finalizada</v>
      </c>
      <c r="AS33" t="str">
        <f ca="1"/>
        <v>finalizada</v>
      </c>
      <c r="AT33" t="str">
        <f ca="1"/>
        <v>finalizada</v>
      </c>
      <c r="AU33">
        <f ca="1"/>
        <v>10</v>
      </c>
      <c r="AV33" t="str">
        <f ca="1"/>
        <v>contratada</v>
      </c>
      <c r="AW33">
        <f ca="1"/>
        <v>0</v>
      </c>
    </row>
    <row r="34" spans="1:49">
      <c r="A34" t="str">
        <v>AJU003</v>
      </c>
      <c r="B34" t="str">
        <v>AJU</v>
      </c>
      <c r="C34" t="str">
        <v>Capacitação - Especialista em Proteção Pessoal</v>
      </c>
      <c r="D34" t="str">
        <v>23 inscrições</v>
      </c>
      <c r="E34">
        <v>69000</v>
      </c>
      <c r="F34">
        <v>69000</v>
      </c>
      <c r="G34" t="str">
        <v>Inexigibilidade</v>
      </c>
      <c r="H34">
        <v>21172</v>
      </c>
      <c r="I34" t="str">
        <v>As atividades de capacitação desenvolvidas pela Academia Judicial propiciam o alinhamento de sua missão de “Desenvolver permanentemente conhecimentos, habilidades e atitudes de magistrados, servidores e colaboradores do Poder Judiciário de Santa</v>
      </c>
      <c r="J34" t="str">
        <v>Não</v>
      </c>
      <c r="K34" t="str">
        <v>Não</v>
      </c>
      <c r="L34" t="str">
        <v>Não</v>
      </c>
      <c r="M34" t="str">
        <v>Alto</v>
      </c>
      <c r="N34" s="82">
        <v>0</v>
      </c>
      <c r="O34" s="82">
        <v>0</v>
      </c>
      <c r="P34" s="82">
        <v>0</v>
      </c>
      <c r="Q34" s="82">
        <v>0</v>
      </c>
      <c r="R34" s="82">
        <v>0</v>
      </c>
      <c r="S34">
        <v>0</v>
      </c>
      <c r="T34">
        <v>103</v>
      </c>
      <c r="U34" s="290" cm="1">
        <f t="array" aca="1" ref="U34:AW34" ca="1">IF(A34=0,"",_xlfn._xlws.FILTER(Acompanhamento4[],Acompanhamento4[ID]=A34))</f>
        <v>103</v>
      </c>
      <c r="V34" t="str">
        <f ca="1"/>
        <v>AJU003</v>
      </c>
      <c r="W34" t="str">
        <f ca="1"/>
        <v>AJU</v>
      </c>
      <c r="X34" t="str">
        <f ca="1"/>
        <v>Capacitação - Especialista em Proteção Pessoal</v>
      </c>
      <c r="Y34" t="str">
        <f ca="1"/>
        <v>Inexigibilidade</v>
      </c>
      <c r="Z34" s="223" t="str">
        <f ca="1"/>
        <v>Rogério Bernardi</v>
      </c>
      <c r="AA34" s="223">
        <f ca="1"/>
        <v>0</v>
      </c>
      <c r="AB34" s="223" t="str">
        <f ca="1"/>
        <v>Não se aplica</v>
      </c>
      <c r="AC34" s="223">
        <f ca="1"/>
        <v>0</v>
      </c>
      <c r="AD34" s="223">
        <f ca="1"/>
        <v>0</v>
      </c>
      <c r="AE34" s="223" t="str">
        <f ca="1"/>
        <v>PREVISTA</v>
      </c>
      <c r="AF34" s="82">
        <f ca="1"/>
        <v>0</v>
      </c>
      <c r="AG34" s="82">
        <f ca="1"/>
        <v>0</v>
      </c>
      <c r="AH34" s="82">
        <f ca="1"/>
        <v>0</v>
      </c>
      <c r="AI34" s="82">
        <f ca="1"/>
        <v>0</v>
      </c>
      <c r="AJ34" s="82">
        <f ca="1"/>
        <v>0</v>
      </c>
      <c r="AK34" s="82">
        <f ca="1"/>
        <v>0</v>
      </c>
      <c r="AL34" s="82">
        <f ca="1"/>
        <v>0</v>
      </c>
      <c r="AM34" s="82">
        <f ca="1"/>
        <v>0</v>
      </c>
      <c r="AN34" s="82">
        <f ca="1"/>
        <v>0</v>
      </c>
      <c r="AO34" s="82">
        <f ca="1"/>
        <v>0</v>
      </c>
      <c r="AP34" s="82">
        <f ca="1"/>
        <v>0</v>
      </c>
      <c r="AQ34" s="82">
        <f ca="1"/>
        <v>0</v>
      </c>
      <c r="AR34">
        <f ca="1"/>
        <v>-46251</v>
      </c>
      <c r="AS34">
        <f ca="1"/>
        <v>-46251</v>
      </c>
      <c r="AT34">
        <f ca="1"/>
        <v>-46251</v>
      </c>
      <c r="AU34" t="str">
        <f ca="1"/>
        <v>não finalizada</v>
      </c>
      <c r="AV34" t="str">
        <f ca="1"/>
        <v>prazo vencido</v>
      </c>
      <c r="AW34">
        <f ca="1"/>
        <v>0</v>
      </c>
    </row>
    <row r="35" spans="1:49">
      <c r="A35" t="str">
        <v>ASP001</v>
      </c>
      <c r="B35" t="str">
        <v>ASPLAN</v>
      </c>
      <c r="C35" t="str">
        <v>Serviço de consultoria em inovação</v>
      </c>
      <c r="D35">
        <v>1</v>
      </c>
      <c r="E35">
        <v>330000</v>
      </c>
      <c r="F35">
        <v>330000</v>
      </c>
      <c r="G35" t="str">
        <v>Dispensa</v>
      </c>
      <c r="H35">
        <v>17620</v>
      </c>
      <c r="I35" t="str">
        <v>Necessidade de buscar soluções inovadoras para problemas específicos, por meio da formulação e seleção de desafios em um hub de inovação. Esse modelo favorece a colaboração entre diferentes empresas, instituições e profissionais, ampliando a diversidade de perspectivas e experiências envolvidas no processo. Além disso, promove um ambiente propício ao compartilhamento de ideias, conhecimentos e boas práticas, fortalecendo a lógica da inovação aberta e gerando resultados mais criativos, ágeis e eficazes para o enfrentamento dos desafios institucionais.</v>
      </c>
      <c r="J35" t="str">
        <v>Não</v>
      </c>
      <c r="K35" t="str">
        <v>Não</v>
      </c>
      <c r="L35" t="str">
        <v>Sim</v>
      </c>
      <c r="M35" t="str">
        <v>Alto</v>
      </c>
      <c r="N35" s="82">
        <v>46073</v>
      </c>
      <c r="O35" s="82">
        <v>46101</v>
      </c>
      <c r="P35" s="82">
        <v>46113</v>
      </c>
      <c r="Q35" s="82">
        <v>46172</v>
      </c>
      <c r="R35" s="82">
        <v>46264</v>
      </c>
      <c r="S35">
        <v>0</v>
      </c>
      <c r="T35">
        <v>32</v>
      </c>
      <c r="U35" s="290" cm="1">
        <f t="array" aca="1" ref="U35:AW35" ca="1">IF(A35=0,"",_xlfn._xlws.FILTER(Acompanhamento4[],Acompanhamento4[ID]=A35))</f>
        <v>32</v>
      </c>
      <c r="V35" t="str">
        <f ca="1"/>
        <v>ASP001</v>
      </c>
      <c r="W35" t="str">
        <f ca="1"/>
        <v>ASPLAN</v>
      </c>
      <c r="X35" t="str">
        <f ca="1"/>
        <v>Serviço de consultoria em inovação</v>
      </c>
      <c r="Y35" t="str">
        <f ca="1"/>
        <v>Dispensa</v>
      </c>
      <c r="Z35" s="223" t="str">
        <f ca="1"/>
        <v>Vanessa Hasckel</v>
      </c>
      <c r="AA35" s="223">
        <f ca="1"/>
        <v>0</v>
      </c>
      <c r="AB35" s="223" t="str">
        <f ca="1"/>
        <v>Não se aplica</v>
      </c>
      <c r="AC35" s="223">
        <f ca="1"/>
        <v>0</v>
      </c>
      <c r="AD35" s="223">
        <f ca="1"/>
        <v>0</v>
      </c>
      <c r="AE35" s="223" t="str">
        <f ca="1"/>
        <v>PREVISTA</v>
      </c>
      <c r="AF35" s="82">
        <f ca="1"/>
        <v>0</v>
      </c>
      <c r="AG35" s="82">
        <f ca="1"/>
        <v>0</v>
      </c>
      <c r="AH35" s="82">
        <f ca="1"/>
        <v>0</v>
      </c>
      <c r="AI35" s="82">
        <f ca="1"/>
        <v>0</v>
      </c>
      <c r="AJ35" s="82">
        <f ca="1"/>
        <v>46073</v>
      </c>
      <c r="AK35" s="82">
        <f ca="1"/>
        <v>46101</v>
      </c>
      <c r="AL35" s="82">
        <f ca="1"/>
        <v>46113</v>
      </c>
      <c r="AM35" s="82">
        <f ca="1"/>
        <v>46172</v>
      </c>
      <c r="AN35" s="82">
        <f ca="1"/>
        <v>46264</v>
      </c>
      <c r="AO35" s="82">
        <f ca="1"/>
        <v>46329</v>
      </c>
      <c r="AP35" s="82">
        <f ca="1"/>
        <v>0</v>
      </c>
      <c r="AQ35" s="82">
        <f ca="1"/>
        <v>46421</v>
      </c>
      <c r="AR35">
        <f ca="1"/>
        <v>78</v>
      </c>
      <c r="AS35">
        <f ca="1"/>
        <v>-79</v>
      </c>
      <c r="AT35">
        <f ca="1"/>
        <v>170</v>
      </c>
      <c r="AU35" t="str">
        <f ca="1"/>
        <v>não finalizada</v>
      </c>
      <c r="AV35" t="str">
        <f ca="1"/>
        <v>prazo vencido</v>
      </c>
      <c r="AW35">
        <f ca="1"/>
        <v>0</v>
      </c>
    </row>
    <row r="36" spans="1:49">
      <c r="A36" t="str">
        <v>ASP002</v>
      </c>
      <c r="B36" t="str">
        <v>ASPLAN</v>
      </c>
      <c r="C36" t="str">
        <v>Serviço de consultoria em projetos de inovação</v>
      </c>
      <c r="D36">
        <v>1</v>
      </c>
      <c r="E36">
        <v>120000</v>
      </c>
      <c r="F36">
        <v>120000</v>
      </c>
      <c r="G36" t="str">
        <v>Inexigibilidade</v>
      </c>
      <c r="H36">
        <v>17620</v>
      </c>
      <c r="I36" t="str">
        <v>A contratação justifica-se pela necessidade de acesso a serviços de consultoria e mentoria especializados, capazes de avaliar a viabilidade de iniciativas estratégicas e de apoiar a identificação de novas e melhores oportunidades de avanço institucional. Além disso, tais serviços ampliam a visão de negócio do Poder Judiciário de Santa Catarina, fornecendo subsídios qualificados para decisões mais assertivas e alinhadas às demandas contemporâneas de inovação e modernização administrativa.</v>
      </c>
      <c r="J36" t="str">
        <v>Não</v>
      </c>
      <c r="K36" t="str">
        <v>Não</v>
      </c>
      <c r="L36" t="str">
        <v>Sim</v>
      </c>
      <c r="M36" t="str">
        <v>Médio</v>
      </c>
      <c r="N36" s="82">
        <v>46132</v>
      </c>
      <c r="O36" s="82">
        <v>46162</v>
      </c>
      <c r="P36" s="82">
        <v>46174</v>
      </c>
      <c r="Q36" s="82">
        <v>46204</v>
      </c>
      <c r="R36" s="82">
        <v>46266</v>
      </c>
      <c r="S36">
        <v>0</v>
      </c>
      <c r="T36">
        <v>33</v>
      </c>
      <c r="U36" s="290" cm="1">
        <f t="array" aca="1" ref="U36:AW36" ca="1">IF(A36=0,"",_xlfn._xlws.FILTER(Acompanhamento4[],Acompanhamento4[ID]=A36))</f>
        <v>33</v>
      </c>
      <c r="V36" t="str">
        <f ca="1"/>
        <v>ASP002</v>
      </c>
      <c r="W36" t="str">
        <f ca="1"/>
        <v>ASPLAN</v>
      </c>
      <c r="X36" t="str">
        <f ca="1"/>
        <v>Serviço de consultoria em projetos de inovação</v>
      </c>
      <c r="Y36" t="str">
        <f ca="1"/>
        <v>Inexigibilidade</v>
      </c>
      <c r="Z36" s="223" t="str">
        <f ca="1"/>
        <v>Vanessa Hasckel</v>
      </c>
      <c r="AA36" s="223">
        <f ca="1"/>
        <v>0</v>
      </c>
      <c r="AB36" s="223" t="str">
        <f ca="1"/>
        <v>Não se aplica</v>
      </c>
      <c r="AC36" s="223">
        <f ca="1"/>
        <v>0</v>
      </c>
      <c r="AD36" s="223">
        <f ca="1"/>
        <v>0</v>
      </c>
      <c r="AE36" s="223" t="str">
        <f ca="1"/>
        <v>PREVISTA</v>
      </c>
      <c r="AF36" s="82">
        <f ca="1"/>
        <v>0</v>
      </c>
      <c r="AG36" s="82">
        <f ca="1"/>
        <v>0</v>
      </c>
      <c r="AH36" s="82">
        <f ca="1"/>
        <v>0</v>
      </c>
      <c r="AI36" s="82">
        <f ca="1"/>
        <v>0</v>
      </c>
      <c r="AJ36" s="82">
        <f ca="1"/>
        <v>46132</v>
      </c>
      <c r="AK36" s="82">
        <f ca="1"/>
        <v>46162</v>
      </c>
      <c r="AL36" s="82">
        <f ca="1"/>
        <v>46174</v>
      </c>
      <c r="AM36" s="82">
        <f ca="1"/>
        <v>46204</v>
      </c>
      <c r="AN36" s="82">
        <f ca="1"/>
        <v>46266</v>
      </c>
      <c r="AO36" s="82">
        <f ca="1"/>
        <v>46285</v>
      </c>
      <c r="AP36" s="82">
        <f ca="1"/>
        <v>0</v>
      </c>
      <c r="AQ36" s="82">
        <f ca="1"/>
        <v>46346</v>
      </c>
      <c r="AR36">
        <f ca="1"/>
        <v>34</v>
      </c>
      <c r="AS36">
        <f ca="1"/>
        <v>-47</v>
      </c>
      <c r="AT36">
        <f ca="1"/>
        <v>95</v>
      </c>
      <c r="AU36" t="str">
        <f ca="1"/>
        <v>não finalizada</v>
      </c>
      <c r="AV36" t="str">
        <f ca="1"/>
        <v>prazo vencido</v>
      </c>
      <c r="AW36">
        <f ca="1"/>
        <v>0</v>
      </c>
    </row>
    <row r="37" spans="1:49">
      <c r="A37" t="str">
        <v>ASP003</v>
      </c>
      <c r="B37" t="str">
        <v>ASPLAN</v>
      </c>
      <c r="C37" t="str">
        <v>Serviço de especialistas em inovação com expertise em capacitar laboratoristas em inovação</v>
      </c>
      <c r="D37">
        <v>1</v>
      </c>
      <c r="E37">
        <v>120000</v>
      </c>
      <c r="F37">
        <v>120000</v>
      </c>
      <c r="G37" t="str">
        <v>Inexigibilidade</v>
      </c>
      <c r="H37">
        <v>17620</v>
      </c>
      <c r="I37" t="str">
        <v>A contratação é essencial para a disseminação da cultura da inovação e do compartilhamento de problemas, ieias e soluções, nas diversas unidades administrativas e judiciais do PJSC</v>
      </c>
      <c r="J37" t="str">
        <v>Não</v>
      </c>
      <c r="K37" t="str">
        <v>Não</v>
      </c>
      <c r="L37" t="str">
        <v>Sim</v>
      </c>
      <c r="M37" t="str">
        <v>Médio</v>
      </c>
      <c r="N37" s="82">
        <v>46132</v>
      </c>
      <c r="O37" s="82">
        <v>46162</v>
      </c>
      <c r="P37" s="82">
        <v>46174</v>
      </c>
      <c r="Q37" s="82">
        <v>46204</v>
      </c>
      <c r="R37" s="82">
        <v>46267</v>
      </c>
      <c r="S37">
        <v>0</v>
      </c>
      <c r="T37">
        <v>34</v>
      </c>
      <c r="U37" s="290" cm="1">
        <f t="array" aca="1" ref="U37:AW37" ca="1">IF(A37=0,"",_xlfn._xlws.FILTER(Acompanhamento4[],Acompanhamento4[ID]=A37))</f>
        <v>34</v>
      </c>
      <c r="V37" t="str">
        <f ca="1"/>
        <v>ASP003</v>
      </c>
      <c r="W37" t="str">
        <f ca="1"/>
        <v>ASPLAN</v>
      </c>
      <c r="X37" t="str">
        <f ca="1"/>
        <v>Serviço de especialistas em inovação com expertise em capacitar laboratoristas em inovação</v>
      </c>
      <c r="Y37" t="str">
        <f ca="1"/>
        <v>Inexigibilidade</v>
      </c>
      <c r="Z37" s="223" t="str">
        <f ca="1"/>
        <v>Rogério Bernardi</v>
      </c>
      <c r="AA37" s="223">
        <f ca="1"/>
        <v>0</v>
      </c>
      <c r="AB37" s="223" t="str">
        <f ca="1"/>
        <v>Não se aplica</v>
      </c>
      <c r="AC37" s="223">
        <f ca="1"/>
        <v>0</v>
      </c>
      <c r="AD37" s="223">
        <f ca="1"/>
        <v>0</v>
      </c>
      <c r="AE37" s="223" t="str">
        <f ca="1"/>
        <v>PREVISTA</v>
      </c>
      <c r="AF37" s="82">
        <f ca="1"/>
        <v>0</v>
      </c>
      <c r="AG37" s="82">
        <f ca="1"/>
        <v>0</v>
      </c>
      <c r="AH37" s="82">
        <f ca="1"/>
        <v>0</v>
      </c>
      <c r="AI37" s="82">
        <f ca="1"/>
        <v>0</v>
      </c>
      <c r="AJ37" s="82">
        <f ca="1"/>
        <v>46132</v>
      </c>
      <c r="AK37" s="82">
        <f ca="1"/>
        <v>46162</v>
      </c>
      <c r="AL37" s="82">
        <f ca="1"/>
        <v>46174</v>
      </c>
      <c r="AM37" s="82">
        <f ca="1"/>
        <v>46204</v>
      </c>
      <c r="AN37" s="82">
        <f ca="1"/>
        <v>46267</v>
      </c>
      <c r="AO37" s="82">
        <f ca="1"/>
        <v>0</v>
      </c>
      <c r="AP37" s="82">
        <f ca="1"/>
        <v>0</v>
      </c>
      <c r="AQ37" s="82">
        <f ca="1"/>
        <v>0</v>
      </c>
      <c r="AR37">
        <f ca="1"/>
        <v>-89</v>
      </c>
      <c r="AS37">
        <f ca="1"/>
        <v>-47</v>
      </c>
      <c r="AT37">
        <f ca="1"/>
        <v>16</v>
      </c>
      <c r="AU37" t="str">
        <f ca="1"/>
        <v>não finalizada</v>
      </c>
      <c r="AV37" t="str">
        <f ca="1"/>
        <v>prazo vencido</v>
      </c>
      <c r="AW37">
        <f ca="1"/>
        <v>0</v>
      </c>
    </row>
    <row r="38" spans="1:49">
      <c r="A38" t="str">
        <v>ASPL004</v>
      </c>
      <c r="B38" t="str">
        <v>ASPLAN</v>
      </c>
      <c r="C38" t="str">
        <v>Serviço de ferramentas de inovação</v>
      </c>
      <c r="D38">
        <v>1</v>
      </c>
      <c r="E38">
        <v>62000</v>
      </c>
      <c r="F38">
        <v>62000</v>
      </c>
      <c r="G38" t="str">
        <v>Duplo enquadramento</v>
      </c>
      <c r="H38">
        <v>17620</v>
      </c>
      <c r="I38" t="str">
        <v>A contratação de ferramentas é essencial para brainstorming como técnica de geração de ideias, além de possibilitar a validação de projetos por meio de técnicas de prototipagem que auxiliam de maneira objetiva e singular o dispêncio equivocado de orçamento público em projetos vultuosos</v>
      </c>
      <c r="J38" t="str">
        <v>Não</v>
      </c>
      <c r="K38" t="str">
        <v>Não</v>
      </c>
      <c r="L38" t="str">
        <v>Sim</v>
      </c>
      <c r="M38" t="str">
        <v>Médio</v>
      </c>
      <c r="N38" s="82">
        <v>46084</v>
      </c>
      <c r="O38" s="82">
        <v>46115</v>
      </c>
      <c r="P38" s="82">
        <v>46174</v>
      </c>
      <c r="Q38" s="82">
        <v>46204</v>
      </c>
      <c r="R38" s="82">
        <v>46268</v>
      </c>
      <c r="S38">
        <v>0</v>
      </c>
      <c r="T38">
        <v>35</v>
      </c>
      <c r="U38" s="290" cm="1">
        <f t="array" aca="1" ref="U38:AW38" ca="1">IF(A38=0,"",_xlfn._xlws.FILTER(Acompanhamento4[],Acompanhamento4[ID]=A38))</f>
        <v>35</v>
      </c>
      <c r="V38" t="str">
        <f ca="1"/>
        <v>ASPL004</v>
      </c>
      <c r="W38" t="str">
        <f ca="1"/>
        <v>ASPLAN</v>
      </c>
      <c r="X38" t="str">
        <f ca="1"/>
        <v>Serviço de ferramentas de inovação</v>
      </c>
      <c r="Y38" t="str">
        <f ca="1"/>
        <v>Duplo enquadramento</v>
      </c>
      <c r="Z38" s="223" t="str">
        <f ca="1"/>
        <v>Rogério Bernardi</v>
      </c>
      <c r="AA38" s="223">
        <f ca="1"/>
        <v>0</v>
      </c>
      <c r="AB38" s="223" t="str">
        <f ca="1"/>
        <v>Não se aplica</v>
      </c>
      <c r="AC38" s="223">
        <f ca="1"/>
        <v>0</v>
      </c>
      <c r="AD38" s="223">
        <f ca="1"/>
        <v>0</v>
      </c>
      <c r="AE38" s="223" t="str">
        <f ca="1"/>
        <v>PREVISTA</v>
      </c>
      <c r="AF38" s="82">
        <f ca="1"/>
        <v>0</v>
      </c>
      <c r="AG38" s="82">
        <f ca="1"/>
        <v>0</v>
      </c>
      <c r="AH38" s="82">
        <f ca="1"/>
        <v>0</v>
      </c>
      <c r="AI38" s="82">
        <f ca="1"/>
        <v>0</v>
      </c>
      <c r="AJ38" s="82">
        <f ca="1"/>
        <v>46084</v>
      </c>
      <c r="AK38" s="82">
        <f ca="1"/>
        <v>46115</v>
      </c>
      <c r="AL38" s="82">
        <f ca="1"/>
        <v>46174</v>
      </c>
      <c r="AM38" s="82">
        <f ca="1"/>
        <v>46204</v>
      </c>
      <c r="AN38" s="82">
        <f ca="1"/>
        <v>46268</v>
      </c>
      <c r="AO38" s="82">
        <f ca="1"/>
        <v>0</v>
      </c>
      <c r="AP38" s="82">
        <f ca="1"/>
        <v>0</v>
      </c>
      <c r="AQ38" s="82">
        <f ca="1"/>
        <v>0</v>
      </c>
      <c r="AR38">
        <f ca="1"/>
        <v>-136</v>
      </c>
      <c r="AS38">
        <f ca="1"/>
        <v>-47</v>
      </c>
      <c r="AT38">
        <f ca="1"/>
        <v>17</v>
      </c>
      <c r="AU38" t="str">
        <f ca="1"/>
        <v>não finalizada</v>
      </c>
      <c r="AV38" t="str">
        <f ca="1"/>
        <v>prazo vencido</v>
      </c>
      <c r="AW38">
        <f ca="1"/>
        <v>0</v>
      </c>
    </row>
    <row r="39" spans="1:49">
      <c r="A39" t="str">
        <v>CM 001</v>
      </c>
      <c r="B39" t="str">
        <v>CM</v>
      </c>
      <c r="C39" t="str">
        <v>Aquisição de detectores de metais portáteis - CASA MILITAR</v>
      </c>
      <c r="D39">
        <v>400</v>
      </c>
      <c r="E39">
        <v>130000</v>
      </c>
      <c r="F39">
        <v>130000</v>
      </c>
      <c r="G39" t="str">
        <v>Pregão</v>
      </c>
      <c r="H39">
        <v>441567</v>
      </c>
      <c r="I39" t="str">
        <v xml:space="preserve">Para auxílio controle de acesso das unidades judiciárias, atendendo aos casos especiais citados na resolução de controle de acesso do PJSC. </v>
      </c>
      <c r="J39" t="str">
        <v>Não</v>
      </c>
      <c r="K39" t="str">
        <v>Não</v>
      </c>
      <c r="L39" t="str">
        <v>Sim</v>
      </c>
      <c r="M39" t="str">
        <v>Médio</v>
      </c>
      <c r="N39" s="82">
        <v>46113</v>
      </c>
      <c r="O39" s="82">
        <v>46143</v>
      </c>
      <c r="P39" s="82">
        <v>46174</v>
      </c>
      <c r="Q39" s="82">
        <v>46204</v>
      </c>
      <c r="R39" s="82">
        <v>46266</v>
      </c>
      <c r="S39">
        <v>0</v>
      </c>
      <c r="T39">
        <v>87</v>
      </c>
      <c r="U39" s="290" cm="1">
        <f t="array" aca="1" ref="U39:AW39" ca="1">IF(A39=0,"",_xlfn._xlws.FILTER(Acompanhamento4[],Acompanhamento4[ID]=A39))</f>
        <v>87</v>
      </c>
      <c r="V39" t="str">
        <f ca="1"/>
        <v>CM 001</v>
      </c>
      <c r="W39" t="str">
        <f ca="1"/>
        <v>CM</v>
      </c>
      <c r="X39" t="str">
        <f ca="1"/>
        <v>Aquisição de detectores de metais portáteis - CASA MILITAR</v>
      </c>
      <c r="Y39" t="str">
        <f ca="1"/>
        <v>Pregão</v>
      </c>
      <c r="Z39" s="223" t="str">
        <f ca="1"/>
        <v>Anna</v>
      </c>
      <c r="AA39" s="223">
        <f ca="1"/>
        <v>0</v>
      </c>
      <c r="AB39" s="223" t="str">
        <f ca="1"/>
        <v>Não se aplica</v>
      </c>
      <c r="AC39" s="223">
        <f ca="1"/>
        <v>0</v>
      </c>
      <c r="AD39" s="223">
        <f ca="1"/>
        <v>0</v>
      </c>
      <c r="AE39" s="223" t="str">
        <f ca="1"/>
        <v>CANCELADA</v>
      </c>
      <c r="AF39" s="82">
        <f ca="1"/>
        <v>0</v>
      </c>
      <c r="AG39" s="82">
        <f ca="1"/>
        <v>0</v>
      </c>
      <c r="AH39" s="82">
        <f ca="1"/>
        <v>0</v>
      </c>
      <c r="AI39" s="82">
        <f ca="1"/>
        <v>0</v>
      </c>
      <c r="AJ39" s="82">
        <f ca="1"/>
        <v>46113</v>
      </c>
      <c r="AK39" s="82">
        <f ca="1"/>
        <v>46143</v>
      </c>
      <c r="AL39" s="82">
        <f ca="1"/>
        <v>46174</v>
      </c>
      <c r="AM39" s="82">
        <f ca="1"/>
        <v>46204</v>
      </c>
      <c r="AN39" s="82">
        <f ca="1"/>
        <v>46266</v>
      </c>
      <c r="AO39" s="82">
        <f ca="1"/>
        <v>46235</v>
      </c>
      <c r="AP39" s="82">
        <f ca="1"/>
        <v>46266</v>
      </c>
      <c r="AQ39" s="82">
        <f ca="1"/>
        <v>0</v>
      </c>
      <c r="AR39" t="str">
        <f ca="1"/>
        <v>finalizada</v>
      </c>
      <c r="AS39" t="str">
        <f ca="1"/>
        <v>finalizada</v>
      </c>
      <c r="AT39" t="str">
        <f ca="1"/>
        <v>finalizada</v>
      </c>
      <c r="AU39" t="str">
        <f ca="1"/>
        <v>finalizada sem contratação</v>
      </c>
      <c r="AV39" t="str">
        <f ca="1"/>
        <v>finalizada</v>
      </c>
      <c r="AW39">
        <f ca="1"/>
        <v>0</v>
      </c>
    </row>
    <row r="40" spans="1:49">
      <c r="A40" t="str">
        <v>CM002</v>
      </c>
      <c r="B40" t="str">
        <v>CM</v>
      </c>
      <c r="C40" t="str">
        <v>Aquisição de Pórtico detector de metais portátil para a Casa Militar</v>
      </c>
      <c r="D40">
        <v>3</v>
      </c>
      <c r="E40">
        <v>450000</v>
      </c>
      <c r="F40">
        <v>450000</v>
      </c>
      <c r="G40" t="str">
        <v>Pregão</v>
      </c>
      <c r="H40">
        <v>90255</v>
      </c>
      <c r="I40" t="str">
        <v>Para utilização em sessões do júri e demais eventos nas comarcas que não dispõem do equipamento.</v>
      </c>
      <c r="J40" t="str">
        <v>Não</v>
      </c>
      <c r="K40" t="str">
        <v>Não</v>
      </c>
      <c r="L40" t="str">
        <v>Sim</v>
      </c>
      <c r="M40" t="str">
        <v>Alto</v>
      </c>
      <c r="N40" s="82">
        <v>46054</v>
      </c>
      <c r="O40" s="82">
        <v>46082</v>
      </c>
      <c r="P40" s="82">
        <v>46113</v>
      </c>
      <c r="Q40" s="82">
        <v>46143</v>
      </c>
      <c r="R40" s="82">
        <v>46174</v>
      </c>
      <c r="S40">
        <v>0</v>
      </c>
      <c r="T40">
        <v>88</v>
      </c>
      <c r="U40" s="290" cm="1">
        <f t="array" aca="1" ref="U40:AW40" ca="1">IF(A40=0,"",_xlfn._xlws.FILTER(Acompanhamento4[],Acompanhamento4[ID]=A40))</f>
        <v>88</v>
      </c>
      <c r="V40" t="str">
        <f ca="1"/>
        <v>CM002</v>
      </c>
      <c r="W40" t="str">
        <f ca="1"/>
        <v>CM</v>
      </c>
      <c r="X40" t="str">
        <f ca="1"/>
        <v>Aquisição de Pórtico detector de metais portátil para a Casa Militar</v>
      </c>
      <c r="Y40" t="str">
        <f ca="1"/>
        <v>Pregão</v>
      </c>
      <c r="Z40" s="223" t="str">
        <f ca="1"/>
        <v>Vanessa Hasckel</v>
      </c>
      <c r="AA40" s="223">
        <f ca="1"/>
        <v>0</v>
      </c>
      <c r="AB40" s="223" t="str">
        <f ca="1"/>
        <v>Não se aplica</v>
      </c>
      <c r="AC40" s="223" t="str">
        <f ca="1"/>
        <v>0009214-68.2026.8.24.0710</v>
      </c>
      <c r="AD40" s="223">
        <f ca="1"/>
        <v>0</v>
      </c>
      <c r="AE40" s="223" t="str">
        <f ca="1"/>
        <v>CONTRATADA</v>
      </c>
      <c r="AF40" s="82">
        <f ca="1"/>
        <v>46134</v>
      </c>
      <c r="AG40" s="82">
        <f ca="1"/>
        <v>46176</v>
      </c>
      <c r="AH40" s="82">
        <f ca="1"/>
        <v>46210</v>
      </c>
      <c r="AI40" s="82">
        <f ca="1"/>
        <v>0</v>
      </c>
      <c r="AJ40" s="82">
        <f ca="1"/>
        <v>46054</v>
      </c>
      <c r="AK40" s="82">
        <f ca="1"/>
        <v>46082</v>
      </c>
      <c r="AL40" s="82">
        <f ca="1"/>
        <v>46113</v>
      </c>
      <c r="AM40" s="82">
        <f ca="1"/>
        <v>46143</v>
      </c>
      <c r="AN40" s="82">
        <f ca="1"/>
        <v>46174</v>
      </c>
      <c r="AO40" s="82">
        <f ca="1"/>
        <v>46119</v>
      </c>
      <c r="AP40" s="82">
        <f ca="1"/>
        <v>46157</v>
      </c>
      <c r="AQ40" s="82">
        <f ca="1"/>
        <v>46193</v>
      </c>
      <c r="AR40" t="str">
        <f ca="1"/>
        <v>finalizada</v>
      </c>
      <c r="AS40" t="str">
        <f ca="1"/>
        <v>finalizada</v>
      </c>
      <c r="AT40" t="str">
        <f ca="1"/>
        <v>finalizada</v>
      </c>
      <c r="AU40">
        <f ca="1"/>
        <v>34</v>
      </c>
      <c r="AV40" t="str">
        <f ca="1"/>
        <v>contratada</v>
      </c>
      <c r="AW40">
        <f ca="1"/>
        <v>0</v>
      </c>
    </row>
    <row r="41" spans="1:49">
      <c r="A41" t="str">
        <v>DGDM 162</v>
      </c>
      <c r="B41" t="str">
        <v>DGDM</v>
      </c>
      <c r="C41" t="str">
        <v>Serviços continuados de treinamento de hardware e software, bem como de serviços continuados de suporte técnico de catracas de acesso e controloador biométrico facial</v>
      </c>
      <c r="D41">
        <v>714</v>
      </c>
      <c r="E41">
        <v>2500000</v>
      </c>
      <c r="F41">
        <v>500000</v>
      </c>
      <c r="G41" t="str">
        <v>Inexigibilidade</v>
      </c>
      <c r="H41">
        <v>19631</v>
      </c>
      <c r="I41" t="str">
        <v>Permitir o suporte técnico que abranja manutenções preventivas e corretivas das catracas de acesso, bem assim manutenções corretivas do software integrado de controle e registro de acesso de pessoas, para garantir a efetiva utilização dos equipamentos e o consequente monitoramento de acesso aos prédios</v>
      </c>
      <c r="J41" t="str">
        <v>Não</v>
      </c>
      <c r="K41" t="str">
        <v>Não</v>
      </c>
      <c r="L41" t="str">
        <v>Sim</v>
      </c>
      <c r="M41" t="str">
        <v>Alto</v>
      </c>
      <c r="N41" s="82">
        <v>45936</v>
      </c>
      <c r="O41" s="82">
        <v>45954</v>
      </c>
      <c r="P41" s="82">
        <v>45964</v>
      </c>
      <c r="Q41" s="82">
        <v>46137</v>
      </c>
      <c r="R41" s="82">
        <v>46198</v>
      </c>
      <c r="S41">
        <v>0</v>
      </c>
      <c r="T41">
        <v>95</v>
      </c>
      <c r="U41" s="290" cm="1">
        <f t="array" aca="1" ref="U41:AW41" ca="1">IF(A41=0,"",_xlfn._xlws.FILTER(Acompanhamento4[],Acompanhamento4[ID]=A41))</f>
        <v>95</v>
      </c>
      <c r="V41" t="str">
        <f ca="1"/>
        <v>DGDM 162</v>
      </c>
      <c r="W41" t="str">
        <f ca="1"/>
        <v>DGDM</v>
      </c>
      <c r="X41" t="str">
        <f ca="1"/>
        <v>Serviços continuados de treinamento de hardware e software, bem como de serviços continuados de suporte técnico de catracas de acesso e controloador biométrico facial</v>
      </c>
      <c r="Y41" t="str">
        <f ca="1"/>
        <v>Inexigibilidade</v>
      </c>
      <c r="Z41" s="223" t="str">
        <f ca="1"/>
        <v>Paola</v>
      </c>
      <c r="AA41" s="223">
        <f ca="1"/>
        <v>0</v>
      </c>
      <c r="AB41" s="223" t="str">
        <f ca="1"/>
        <v>Não se aplica</v>
      </c>
      <c r="AC41" s="223" t="str">
        <f ca="1"/>
        <v>0087139-77.2025.8.24.0710</v>
      </c>
      <c r="AD41" s="223" t="str">
        <f ca="1"/>
        <v>24/2026</v>
      </c>
      <c r="AE41" s="223" t="str">
        <f ca="1"/>
        <v>CONTRATADA</v>
      </c>
      <c r="AF41" s="82">
        <f ca="1"/>
        <v>46111</v>
      </c>
      <c r="AG41" s="82">
        <f ca="1"/>
        <v>0</v>
      </c>
      <c r="AH41" s="82">
        <f ca="1"/>
        <v>46184</v>
      </c>
      <c r="AI41" s="82">
        <f ca="1"/>
        <v>0</v>
      </c>
      <c r="AJ41" s="82">
        <f ca="1"/>
        <v>45936</v>
      </c>
      <c r="AK41" s="82">
        <f ca="1"/>
        <v>45954</v>
      </c>
      <c r="AL41" s="82">
        <f ca="1"/>
        <v>45964</v>
      </c>
      <c r="AM41" s="82">
        <f ca="1"/>
        <v>46137</v>
      </c>
      <c r="AN41" s="82">
        <f ca="1"/>
        <v>46198</v>
      </c>
      <c r="AO41" s="82">
        <f ca="1"/>
        <v>0</v>
      </c>
      <c r="AP41" s="82">
        <f ca="1"/>
        <v>0</v>
      </c>
      <c r="AQ41" s="82">
        <f ca="1"/>
        <v>0</v>
      </c>
      <c r="AR41" t="str">
        <f ca="1"/>
        <v>finalizada</v>
      </c>
      <c r="AS41" t="str">
        <f ca="1"/>
        <v>finalizada</v>
      </c>
      <c r="AT41" t="str">
        <f ca="1"/>
        <v>finalizada</v>
      </c>
      <c r="AU41">
        <f ca="1"/>
        <v>46184</v>
      </c>
      <c r="AV41" t="str">
        <f ca="1"/>
        <v>contratada</v>
      </c>
      <c r="AW41">
        <f ca="1"/>
        <v>0</v>
      </c>
    </row>
    <row r="42" spans="1:49">
      <c r="A42" t="str">
        <v>DGDM 165</v>
      </c>
      <c r="B42" t="str">
        <v>DGDM</v>
      </c>
      <c r="C42" t="str">
        <v>Prestação de serviços consistentes na disponibilização de acesso à plataforma de jurisprudência, pelo prazo de 12 (doze) meses. (Jusbrasil)</v>
      </c>
      <c r="D42">
        <v>1</v>
      </c>
      <c r="E42">
        <v>120000</v>
      </c>
      <c r="F42">
        <v>120000</v>
      </c>
      <c r="G42" t="str">
        <v>Inexigibilidade</v>
      </c>
      <c r="H42">
        <v>23108</v>
      </c>
      <c r="I42" t="str">
        <v>Facilitar o acesso à jurisprudência nacional, permitindo que magistrados e assessores consultem, de forma centralizada, decisões proferidas por tribunais superiores e outras cortes do país,  de forma a contribuir para a padronização da interpretação jurídica, a unifromização da aplicação do direito e a celeridade na prestação jurisdicional</v>
      </c>
      <c r="J42" t="str">
        <v>Não</v>
      </c>
      <c r="K42" t="str">
        <v>Sim</v>
      </c>
      <c r="L42" t="str">
        <v>Sim</v>
      </c>
      <c r="M42" t="str">
        <v>Médio</v>
      </c>
      <c r="N42" s="82">
        <v>46083</v>
      </c>
      <c r="O42" s="82">
        <v>46115</v>
      </c>
      <c r="P42" s="82">
        <v>46118</v>
      </c>
      <c r="Q42" s="82">
        <v>46146</v>
      </c>
      <c r="R42" s="82">
        <v>46209</v>
      </c>
      <c r="S42" t="str">
        <v>0015775-45.2025.8.24.0710</v>
      </c>
      <c r="T42">
        <v>94</v>
      </c>
      <c r="U42" s="290" cm="1">
        <f t="array" aca="1" ref="U42:AW42" ca="1">IF(A42=0,"",_xlfn._xlws.FILTER(Acompanhamento4[],Acompanhamento4[ID]=A42))</f>
        <v>94</v>
      </c>
      <c r="V42" t="str">
        <f ca="1"/>
        <v>DGDM 165</v>
      </c>
      <c r="W42" t="str">
        <f ca="1"/>
        <v>DGDM</v>
      </c>
      <c r="X42" t="str">
        <f ca="1"/>
        <v>Prestação de serviços consistentes na disponibilização de acesso à plataforma de jurisprudência, pelo prazo de 12 (doze) meses. (Jusbrasil)</v>
      </c>
      <c r="Y42" t="str">
        <f ca="1"/>
        <v>Inexigibilidade</v>
      </c>
      <c r="Z42" s="223" t="str">
        <f ca="1"/>
        <v>Vanessa Hasckel</v>
      </c>
      <c r="AA42" s="223">
        <f ca="1"/>
        <v>0</v>
      </c>
      <c r="AB42" s="223" t="str">
        <f ca="1"/>
        <v>Não se aplica</v>
      </c>
      <c r="AC42" s="223" t="str">
        <f ca="1"/>
        <v>0015775-45.2025.8.24.0710</v>
      </c>
      <c r="AD42" s="223">
        <f ca="1"/>
        <v>0</v>
      </c>
      <c r="AE42" s="223" t="str">
        <f ca="1"/>
        <v>SOBRESTADA</v>
      </c>
      <c r="AF42" s="82">
        <f ca="1"/>
        <v>0</v>
      </c>
      <c r="AG42" s="82">
        <f ca="1"/>
        <v>0</v>
      </c>
      <c r="AH42" s="82">
        <f ca="1"/>
        <v>0</v>
      </c>
      <c r="AI42" s="82">
        <f ca="1"/>
        <v>0</v>
      </c>
      <c r="AJ42" s="82">
        <f ca="1"/>
        <v>46083</v>
      </c>
      <c r="AK42" s="82">
        <f ca="1"/>
        <v>46115</v>
      </c>
      <c r="AL42" s="82">
        <f ca="1"/>
        <v>46118</v>
      </c>
      <c r="AM42" s="82">
        <f ca="1"/>
        <v>46146</v>
      </c>
      <c r="AN42" s="82">
        <f ca="1"/>
        <v>46209</v>
      </c>
      <c r="AO42" s="82">
        <f ca="1"/>
        <v>0</v>
      </c>
      <c r="AP42" s="82">
        <f ca="1"/>
        <v>0</v>
      </c>
      <c r="AQ42" s="82">
        <f ca="1"/>
        <v>0</v>
      </c>
      <c r="AR42" t="str">
        <f ca="1"/>
        <v>finalizada</v>
      </c>
      <c r="AS42" t="str">
        <f ca="1"/>
        <v>finalizada</v>
      </c>
      <c r="AT42" t="str">
        <f ca="1"/>
        <v>finalizada</v>
      </c>
      <c r="AU42" t="str">
        <f ca="1"/>
        <v>finalizada sem contratação</v>
      </c>
      <c r="AV42" t="str">
        <f ca="1"/>
        <v>sobrestada</v>
      </c>
      <c r="AW42">
        <f ca="1"/>
        <v>0</v>
      </c>
    </row>
    <row r="43" spans="1:49">
      <c r="A43" t="str">
        <v>DGDM 170</v>
      </c>
      <c r="B43" t="str">
        <v>DGDM</v>
      </c>
      <c r="C43" t="str">
        <v>Estantes para armazenamento de caixas com processos</v>
      </c>
      <c r="D43">
        <v>500</v>
      </c>
      <c r="E43">
        <v>200000</v>
      </c>
      <c r="F43">
        <v>200000</v>
      </c>
      <c r="G43" t="str">
        <v>Pregão</v>
      </c>
      <c r="H43">
        <v>229658</v>
      </c>
      <c r="I43" t="str">
        <v>Prover os meios adequados para a guarda de processos judiciais e da documentação administrativa das unidades do PJSC</v>
      </c>
      <c r="J43" t="str">
        <v>Não</v>
      </c>
      <c r="K43" t="str">
        <v>Sim</v>
      </c>
      <c r="L43" t="str">
        <v>Sim</v>
      </c>
      <c r="M43" t="str">
        <v>Médio</v>
      </c>
      <c r="N43" s="82">
        <v>46054</v>
      </c>
      <c r="O43" s="82">
        <v>46080</v>
      </c>
      <c r="P43" s="82">
        <v>46054</v>
      </c>
      <c r="Q43" s="82">
        <v>46111</v>
      </c>
      <c r="R43" s="82">
        <v>46171</v>
      </c>
      <c r="S43">
        <v>0</v>
      </c>
      <c r="T43">
        <v>97</v>
      </c>
      <c r="U43" s="290" cm="1">
        <f t="array" aca="1" ref="U43:AW43" ca="1">IF(A43=0,"",_xlfn._xlws.FILTER(Acompanhamento4[],Acompanhamento4[ID]=A43))</f>
        <v>97</v>
      </c>
      <c r="V43" t="str">
        <f ca="1"/>
        <v>DGDM 170</v>
      </c>
      <c r="W43" t="str">
        <f ca="1"/>
        <v>DGDM</v>
      </c>
      <c r="X43" t="str">
        <f ca="1"/>
        <v>Estantes para armazenamento de caixas com processos</v>
      </c>
      <c r="Y43" t="str">
        <f ca="1"/>
        <v>Pregão</v>
      </c>
      <c r="Z43" s="223" t="str">
        <f ca="1"/>
        <v>Monica</v>
      </c>
      <c r="AA43" s="223">
        <f ca="1"/>
        <v>0</v>
      </c>
      <c r="AB43" s="223" t="str">
        <f ca="1"/>
        <v>Não se aplica</v>
      </c>
      <c r="AC43" s="223">
        <f ca="1"/>
        <v>0</v>
      </c>
      <c r="AD43" s="223">
        <f ca="1"/>
        <v>0</v>
      </c>
      <c r="AE43" s="223" t="str">
        <f ca="1"/>
        <v>CONTRATADA COMO RC</v>
      </c>
      <c r="AF43" s="82">
        <f ca="1"/>
        <v>0</v>
      </c>
      <c r="AG43" s="82">
        <f ca="1"/>
        <v>0</v>
      </c>
      <c r="AH43" s="82">
        <f ca="1"/>
        <v>0</v>
      </c>
      <c r="AI43" s="82">
        <f ca="1"/>
        <v>0</v>
      </c>
      <c r="AJ43" s="82">
        <f ca="1"/>
        <v>46054</v>
      </c>
      <c r="AK43" s="82">
        <f ca="1"/>
        <v>46080</v>
      </c>
      <c r="AL43" s="82">
        <f ca="1"/>
        <v>46054</v>
      </c>
      <c r="AM43" s="82">
        <f ca="1"/>
        <v>46111</v>
      </c>
      <c r="AN43" s="82">
        <f ca="1"/>
        <v>46171</v>
      </c>
      <c r="AO43" s="82">
        <f ca="1"/>
        <v>46211</v>
      </c>
      <c r="AP43" s="82">
        <f ca="1"/>
        <v>46262</v>
      </c>
      <c r="AQ43" s="82">
        <f ca="1"/>
        <v>46325</v>
      </c>
      <c r="AR43" t="str">
        <f ca="1"/>
        <v>finalizada</v>
      </c>
      <c r="AS43" t="str">
        <f ca="1"/>
        <v>finalizada</v>
      </c>
      <c r="AT43" t="str">
        <f ca="1"/>
        <v>finalizada</v>
      </c>
      <c r="AU43" t="str">
        <f ca="1"/>
        <v>finalizada sem contratação</v>
      </c>
      <c r="AV43" t="str">
        <f ca="1"/>
        <v>finalizada</v>
      </c>
      <c r="AW43">
        <f ca="1"/>
        <v>0</v>
      </c>
    </row>
    <row r="44" spans="1:49">
      <c r="A44" t="str">
        <v>DGDM 171</v>
      </c>
      <c r="B44" t="str">
        <v>DGDM</v>
      </c>
      <c r="C44" t="str">
        <v>Aquisição de empilhadeira elétrica para a Divisão de Arquivo</v>
      </c>
      <c r="D44">
        <v>1</v>
      </c>
      <c r="E44">
        <v>80000</v>
      </c>
      <c r="F44">
        <v>80000</v>
      </c>
      <c r="G44" t="str">
        <v>Pregão</v>
      </c>
      <c r="H44">
        <v>624177</v>
      </c>
      <c r="I44" t="str">
        <v>Prover os meios adequados para a guarda de processos judiciais e da documentação administrativa das unidades do PJSC</v>
      </c>
      <c r="J44" t="str">
        <v>Não</v>
      </c>
      <c r="K44" t="str">
        <v>Sim</v>
      </c>
      <c r="L44" t="str">
        <v>Sim</v>
      </c>
      <c r="M44" t="str">
        <v>Médio</v>
      </c>
      <c r="N44" s="82">
        <v>46082</v>
      </c>
      <c r="O44" s="82">
        <v>46112</v>
      </c>
      <c r="P44" s="82">
        <v>46082</v>
      </c>
      <c r="Q44" s="82">
        <v>46142</v>
      </c>
      <c r="R44" s="82">
        <v>46203</v>
      </c>
      <c r="S44">
        <v>0</v>
      </c>
      <c r="T44">
        <v>98</v>
      </c>
      <c r="U44" s="290" cm="1">
        <f t="array" aca="1" ref="U44:AW44" ca="1">IF(A44=0,"",_xlfn._xlws.FILTER(Acompanhamento4[],Acompanhamento4[ID]=A44))</f>
        <v>98</v>
      </c>
      <c r="V44" t="str">
        <f ca="1"/>
        <v>DGDM 171</v>
      </c>
      <c r="W44" t="str">
        <f ca="1"/>
        <v>DGDM</v>
      </c>
      <c r="X44" t="str">
        <f ca="1"/>
        <v>Aquisição de empilhadeira elétrica para a Divisão de Arquivo</v>
      </c>
      <c r="Y44" t="str">
        <f ca="1"/>
        <v>Pregão</v>
      </c>
      <c r="Z44" s="223" t="str">
        <f ca="1"/>
        <v>Monica</v>
      </c>
      <c r="AA44" s="223">
        <f ca="1"/>
        <v>0</v>
      </c>
      <c r="AB44" s="223" t="str">
        <f ca="1"/>
        <v>Não se aplica</v>
      </c>
      <c r="AC44" s="223">
        <f ca="1"/>
        <v>0</v>
      </c>
      <c r="AD44" s="223">
        <f ca="1"/>
        <v>0</v>
      </c>
      <c r="AE44" s="223" t="str">
        <f ca="1"/>
        <v>PREVISTA</v>
      </c>
      <c r="AF44" s="82">
        <f ca="1"/>
        <v>0</v>
      </c>
      <c r="AG44" s="82">
        <f ca="1"/>
        <v>0</v>
      </c>
      <c r="AH44" s="82">
        <f ca="1"/>
        <v>0</v>
      </c>
      <c r="AI44" s="82">
        <f ca="1"/>
        <v>0</v>
      </c>
      <c r="AJ44" s="82">
        <f ca="1"/>
        <v>46082</v>
      </c>
      <c r="AK44" s="82">
        <f ca="1"/>
        <v>46112</v>
      </c>
      <c r="AL44" s="82">
        <f ca="1"/>
        <v>46082</v>
      </c>
      <c r="AM44" s="82">
        <f ca="1"/>
        <v>46142</v>
      </c>
      <c r="AN44" s="82">
        <f ca="1"/>
        <v>46203</v>
      </c>
      <c r="AO44" s="82">
        <f ca="1"/>
        <v>46265</v>
      </c>
      <c r="AP44" s="82">
        <f ca="1"/>
        <v>46296</v>
      </c>
      <c r="AQ44" s="82">
        <f ca="1"/>
        <v>46357</v>
      </c>
      <c r="AR44">
        <f ca="1"/>
        <v>14</v>
      </c>
      <c r="AS44">
        <f ca="1"/>
        <v>45</v>
      </c>
      <c r="AT44">
        <f ca="1"/>
        <v>106</v>
      </c>
      <c r="AU44" t="str">
        <f ca="1"/>
        <v>não finalizada</v>
      </c>
      <c r="AV44" t="str">
        <f ca="1"/>
        <v>prazo vencendo em menos de 15 dias</v>
      </c>
      <c r="AW44">
        <f ca="1"/>
        <v>0</v>
      </c>
    </row>
    <row r="45" spans="1:49">
      <c r="A45" t="str">
        <v>DGDM 172</v>
      </c>
      <c r="B45" t="str">
        <v>DGDM</v>
      </c>
      <c r="C45" t="str">
        <v>Aquisição de caixa de arquivo em papelão</v>
      </c>
      <c r="D45">
        <v>20000</v>
      </c>
      <c r="E45">
        <v>120000</v>
      </c>
      <c r="F45">
        <v>120000</v>
      </c>
      <c r="G45" t="str">
        <v>Pregão</v>
      </c>
      <c r="H45">
        <v>459426</v>
      </c>
      <c r="I45" t="str">
        <v>Prover os meios adequados para a guarda de processos judiciais e da documentação administrativa das unidades do PJSC</v>
      </c>
      <c r="J45" t="str">
        <v>Não</v>
      </c>
      <c r="K45" t="str">
        <v>Sim</v>
      </c>
      <c r="L45" t="str">
        <v>Sim</v>
      </c>
      <c r="M45" t="str">
        <v>Médio</v>
      </c>
      <c r="N45" s="82">
        <v>46143</v>
      </c>
      <c r="O45" s="82">
        <v>46173</v>
      </c>
      <c r="P45" s="82">
        <v>46174</v>
      </c>
      <c r="Q45" s="82">
        <v>46233</v>
      </c>
      <c r="R45" s="82">
        <v>46295</v>
      </c>
      <c r="S45">
        <v>0</v>
      </c>
      <c r="T45">
        <v>99</v>
      </c>
      <c r="U45" s="290" cm="1">
        <f t="array" aca="1" ref="U45:AW45" ca="1">IF(A45=0,"",_xlfn._xlws.FILTER(Acompanhamento4[],Acompanhamento4[ID]=A45))</f>
        <v>99</v>
      </c>
      <c r="V45" t="str">
        <f ca="1"/>
        <v>DGDM 172</v>
      </c>
      <c r="W45" t="str">
        <f ca="1"/>
        <v>DGDM</v>
      </c>
      <c r="X45" t="str">
        <f ca="1"/>
        <v>Aquisição de caixa de arquivo em papelão</v>
      </c>
      <c r="Y45" t="str">
        <f ca="1"/>
        <v>Pregão</v>
      </c>
      <c r="Z45" s="223" t="str">
        <f ca="1"/>
        <v>Vanessa Borges</v>
      </c>
      <c r="AA45" s="223">
        <f ca="1"/>
        <v>0</v>
      </c>
      <c r="AB45" s="223" t="str">
        <f ca="1"/>
        <v>Não se aplica</v>
      </c>
      <c r="AC45" s="223" t="str">
        <f ca="1"/>
        <v>0088052-25.2026.8.24.0710</v>
      </c>
      <c r="AD45" s="223">
        <f ca="1"/>
        <v>0</v>
      </c>
      <c r="AE45" s="223" t="str">
        <f ca="1"/>
        <v>PREVISTA</v>
      </c>
      <c r="AF45" s="82">
        <f ca="1"/>
        <v>0</v>
      </c>
      <c r="AG45" s="82">
        <f ca="1"/>
        <v>0</v>
      </c>
      <c r="AH45" s="82">
        <f ca="1"/>
        <v>0</v>
      </c>
      <c r="AI45" s="82">
        <f ca="1"/>
        <v>0</v>
      </c>
      <c r="AJ45" s="82">
        <f ca="1"/>
        <v>46143</v>
      </c>
      <c r="AK45" s="82">
        <f ca="1"/>
        <v>46173</v>
      </c>
      <c r="AL45" s="82">
        <f ca="1"/>
        <v>46174</v>
      </c>
      <c r="AM45" s="82">
        <f ca="1"/>
        <v>46233</v>
      </c>
      <c r="AN45" s="82">
        <f ca="1"/>
        <v>46295</v>
      </c>
      <c r="AO45" s="82">
        <f ca="1"/>
        <v>46213</v>
      </c>
      <c r="AP45" s="82">
        <f ca="1"/>
        <v>46247</v>
      </c>
      <c r="AQ45" s="82">
        <f ca="1"/>
        <v>46308</v>
      </c>
      <c r="AR45">
        <f ca="1"/>
        <v>-38</v>
      </c>
      <c r="AS45">
        <f ca="1"/>
        <v>-4</v>
      </c>
      <c r="AT45">
        <f ca="1"/>
        <v>57</v>
      </c>
      <c r="AU45" t="str">
        <f ca="1"/>
        <v>não finalizada</v>
      </c>
      <c r="AV45" t="str">
        <f ca="1"/>
        <v>prazo vencido</v>
      </c>
      <c r="AW45">
        <f ca="1"/>
        <v>0</v>
      </c>
    </row>
    <row r="46" spans="1:49">
      <c r="A46" t="str">
        <v>DGDM 173</v>
      </c>
      <c r="B46" t="str">
        <v>DGDM</v>
      </c>
      <c r="C46" t="str">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D46">
        <v>1</v>
      </c>
      <c r="E46">
        <v>800000</v>
      </c>
      <c r="F46">
        <v>300000</v>
      </c>
      <c r="G46" t="str">
        <v>Inexigibilidade</v>
      </c>
      <c r="H46">
        <v>24759</v>
      </c>
      <c r="I46" t="str">
        <v>Atender às diretrizes estabelecidas pelo Conselho Nacional de Justiça (CNJ), em especial a Resolução CNJ nº 324/2020 e 522/2023 (Moreq-Jus), garantindo a preservação digital de longo prazo de documentos arquivísticos digitais do TJSC, com ênfase na autenticidade, integridade e confiabilidade. Integrar os sistemas institucionais produtores de documentos (SEI, DJe e e-Proc) a um repositório arquivístico digital confiável (RDC-Arq), promovendo a cadeia de custódia digital ininterrupta e alinhamento à política nacional de gestão documental e memória do Poder Judiciário (Proname/CNJ). Fortalecer a capacidade institucional do TJSC em ações permanentes de preservação digital, acessibilidade e transparência dos documentos de valor probatório, administrativo e histórico.</v>
      </c>
      <c r="J46" t="str">
        <v>Sim</v>
      </c>
      <c r="K46" t="str">
        <v>Não</v>
      </c>
      <c r="L46" t="str">
        <v>Sim</v>
      </c>
      <c r="M46" t="str">
        <v>Alto</v>
      </c>
      <c r="N46" s="82">
        <v>46082</v>
      </c>
      <c r="O46" s="82">
        <v>46143</v>
      </c>
      <c r="P46" s="82">
        <v>46174</v>
      </c>
      <c r="Q46" s="82">
        <v>46233</v>
      </c>
      <c r="R46" s="82">
        <v>46295</v>
      </c>
      <c r="S46">
        <v>0</v>
      </c>
      <c r="T46">
        <v>100</v>
      </c>
      <c r="U46" s="290" cm="1">
        <f t="array" aca="1" ref="U46:AW46" ca="1">IF(A46=0,"",_xlfn._xlws.FILTER(Acompanhamento4[],Acompanhamento4[ID]=A46))</f>
        <v>100</v>
      </c>
      <c r="V46" t="str">
        <f ca="1"/>
        <v>DGDM 173</v>
      </c>
      <c r="W46" t="str">
        <f ca="1"/>
        <v>DGDM</v>
      </c>
      <c r="X46" t="str">
        <f ca="1"/>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Y46" t="str">
        <f ca="1"/>
        <v>Inexigibilidade</v>
      </c>
      <c r="Z46" s="223" t="str">
        <f ca="1"/>
        <v>Vanessa Hasckel</v>
      </c>
      <c r="AA46" s="223">
        <f ca="1"/>
        <v>0</v>
      </c>
      <c r="AB46" s="223" t="str">
        <f ca="1"/>
        <v>Vanessa Borges</v>
      </c>
      <c r="AC46" s="223">
        <f ca="1"/>
        <v>0</v>
      </c>
      <c r="AD46" s="223">
        <f ca="1"/>
        <v>0</v>
      </c>
      <c r="AE46" s="223" t="str">
        <f ca="1"/>
        <v>SOBRESTADA</v>
      </c>
      <c r="AF46" s="82">
        <f ca="1"/>
        <v>0</v>
      </c>
      <c r="AG46" s="82">
        <f ca="1"/>
        <v>0</v>
      </c>
      <c r="AH46" s="82">
        <f ca="1"/>
        <v>0</v>
      </c>
      <c r="AI46" s="82">
        <f ca="1"/>
        <v>0</v>
      </c>
      <c r="AJ46" s="82">
        <f ca="1"/>
        <v>46082</v>
      </c>
      <c r="AK46" s="82">
        <f ca="1"/>
        <v>46143</v>
      </c>
      <c r="AL46" s="82">
        <f ca="1"/>
        <v>46174</v>
      </c>
      <c r="AM46" s="82">
        <f ca="1"/>
        <v>46233</v>
      </c>
      <c r="AN46" s="82">
        <f ca="1"/>
        <v>46295</v>
      </c>
      <c r="AO46" s="82">
        <f ca="1"/>
        <v>0</v>
      </c>
      <c r="AP46" s="82">
        <f ca="1"/>
        <v>0</v>
      </c>
      <c r="AQ46" s="82">
        <f ca="1"/>
        <v>0</v>
      </c>
      <c r="AR46" t="str">
        <f ca="1"/>
        <v>finalizada</v>
      </c>
      <c r="AS46" t="str">
        <f ca="1"/>
        <v>finalizada</v>
      </c>
      <c r="AT46" t="str">
        <f ca="1"/>
        <v>finalizada</v>
      </c>
      <c r="AU46" t="str">
        <f ca="1"/>
        <v>finalizada sem contratação</v>
      </c>
      <c r="AV46" t="str">
        <f ca="1"/>
        <v>sobrestada</v>
      </c>
      <c r="AW46">
        <f ca="1"/>
        <v>0</v>
      </c>
    </row>
    <row r="47" spans="1:49">
      <c r="A47" t="str">
        <v>DGDM161</v>
      </c>
      <c r="B47" t="str">
        <v>DGDM</v>
      </c>
      <c r="C47" t="str">
        <v>Aquisição e instalação de catracas, controladores biométrico facial e licenças de software de controle de acesso</v>
      </c>
      <c r="D47" t="str">
        <v>50 catracas; 100 controladores biométrico facial; 150 licenças de software de controle de acesso</v>
      </c>
      <c r="E47">
        <v>1500000</v>
      </c>
      <c r="F47">
        <v>300000</v>
      </c>
      <c r="G47" t="str">
        <v>Inexigibilidade</v>
      </c>
      <c r="H47" t="str">
        <v>301814, 458339, 416543, 3840</v>
      </c>
      <c r="I47" t="str">
        <v>Oportunizar o incremento da segurança e o monitoramento mais efetivo de pessoal no acesso às edificações do PJSC</v>
      </c>
      <c r="J47" t="str">
        <v>Não</v>
      </c>
      <c r="K47" t="str">
        <v>Sim</v>
      </c>
      <c r="L47" t="str">
        <v>Sim</v>
      </c>
      <c r="M47" t="str">
        <v>Alto</v>
      </c>
      <c r="N47" s="82">
        <v>45936</v>
      </c>
      <c r="O47" s="82">
        <v>45954</v>
      </c>
      <c r="P47" s="82">
        <v>45964</v>
      </c>
      <c r="Q47" s="82">
        <v>46052</v>
      </c>
      <c r="R47" s="82">
        <v>46112</v>
      </c>
      <c r="S47">
        <v>0</v>
      </c>
      <c r="T47">
        <v>96</v>
      </c>
      <c r="U47" s="290" cm="1">
        <f t="array" aca="1" ref="U47:AW47" ca="1">IF(A47=0,"",_xlfn._xlws.FILTER(Acompanhamento4[],Acompanhamento4[ID]=A47))</f>
        <v>96</v>
      </c>
      <c r="V47" t="str">
        <f ca="1"/>
        <v>DGDM161</v>
      </c>
      <c r="W47" t="str">
        <f ca="1"/>
        <v>DGDM</v>
      </c>
      <c r="X47" t="str">
        <f ca="1"/>
        <v>Aquisição e instalação de catracas, controladores biométrico facial e licenças de software de controle de acesso</v>
      </c>
      <c r="Y47" t="str">
        <f ca="1"/>
        <v>Inexigibilidade</v>
      </c>
      <c r="Z47" s="223" t="str">
        <f ca="1"/>
        <v>Paola</v>
      </c>
      <c r="AA47" s="223">
        <f ca="1"/>
        <v>0</v>
      </c>
      <c r="AB47" s="223" t="str">
        <f ca="1"/>
        <v>Não se aplica</v>
      </c>
      <c r="AC47" s="223" t="str">
        <f ca="1"/>
        <v>0086899-88.2025.8.24.0710</v>
      </c>
      <c r="AD47" s="223">
        <f ca="1"/>
        <v>0</v>
      </c>
      <c r="AE47" s="223" t="str">
        <f ca="1"/>
        <v>EM ANDAMENTO</v>
      </c>
      <c r="AF47" s="82">
        <f ca="1"/>
        <v>0</v>
      </c>
      <c r="AG47" s="82">
        <f ca="1"/>
        <v>0</v>
      </c>
      <c r="AH47" s="82">
        <f ca="1"/>
        <v>0</v>
      </c>
      <c r="AI47" s="82">
        <f ca="1"/>
        <v>0</v>
      </c>
      <c r="AJ47" s="82">
        <f ca="1"/>
        <v>45936</v>
      </c>
      <c r="AK47" s="82">
        <f ca="1"/>
        <v>45954</v>
      </c>
      <c r="AL47" s="82">
        <f ca="1"/>
        <v>45964</v>
      </c>
      <c r="AM47" s="82">
        <f ca="1"/>
        <v>46052</v>
      </c>
      <c r="AN47" s="82">
        <f ca="1"/>
        <v>46112</v>
      </c>
      <c r="AO47" s="82">
        <f ca="1"/>
        <v>0</v>
      </c>
      <c r="AP47" s="82">
        <f ca="1"/>
        <v>0</v>
      </c>
      <c r="AQ47" s="82">
        <f ca="1"/>
        <v>0</v>
      </c>
      <c r="AR47">
        <f ca="1"/>
        <v>-297</v>
      </c>
      <c r="AS47">
        <f ca="1"/>
        <v>-199</v>
      </c>
      <c r="AT47">
        <f ca="1"/>
        <v>-139</v>
      </c>
      <c r="AU47" t="str">
        <f ca="1"/>
        <v>não finalizada</v>
      </c>
      <c r="AV47" t="str">
        <f ca="1"/>
        <v>prazo vencido</v>
      </c>
      <c r="AW47">
        <f ca="1"/>
        <v>0</v>
      </c>
    </row>
    <row r="48" spans="1:49">
      <c r="A48" t="str">
        <v>DIE 249</v>
      </c>
      <c r="B48" t="str">
        <v>DIE</v>
      </c>
      <c r="C48" t="str">
        <v>Contratação de fornecimento contínuo de equipamentos e insumos de copa e limpeza</v>
      </c>
      <c r="D48" t="str">
        <v>Bebedouro elétrico: 250; Refrigerador compacto (frigobar): 100; Cafeteira: 25; refrigerador: 20; fogão elétrico: 35; forno microondas: 25; enceradeira: 15; máquina de lavar roupas: 25; lavadora de alta pressão: 25; aspirador de pó e água: 40; carro funcional: 40; dispenser para papel toalha: 300; dispenser para papel higiênico: 300; dispenser para sabonete/alcool: 600; alcool liquido: 16.000;alcool sache gel:4600;alcool gel em frasco:3500</v>
      </c>
      <c r="E48">
        <v>2231826.7999999998</v>
      </c>
      <c r="F48">
        <v>2231826.7999999998</v>
      </c>
      <c r="G48" t="str">
        <v>Pregão</v>
      </c>
      <c r="H48" t="str">
        <v>272743, 326636, 218821, 478514, 34177, 473582, 441196, 254418, 257407, 393298, 330346, 600381, 600953, 404651, 269941, 269943, 269943</v>
      </c>
      <c r="I48" t="str">
        <v xml:space="preserve">As aquisições dos equipamentos e insumos de copa e limpeza para propiciar aos magistrados, servidores, colaboradores e público externo um ambiente limpo, higienizado, além de propiciar o bem estar a todos que frequentam as Comarcas e unidades do Tribunal de Justiça. </v>
      </c>
      <c r="J48" t="str">
        <v>Não</v>
      </c>
      <c r="K48" t="str">
        <v>Sim</v>
      </c>
      <c r="L48" t="str">
        <v>Sim</v>
      </c>
      <c r="M48" t="str">
        <v>Médio</v>
      </c>
      <c r="N48" s="82">
        <v>46029</v>
      </c>
      <c r="O48" s="82">
        <v>46060</v>
      </c>
      <c r="P48" s="82">
        <v>46060</v>
      </c>
      <c r="Q48" s="82">
        <v>46127</v>
      </c>
      <c r="R48" s="82">
        <v>46188</v>
      </c>
      <c r="S48">
        <v>0</v>
      </c>
      <c r="T48">
        <v>66</v>
      </c>
      <c r="U48" s="290" cm="1">
        <f t="array" aca="1" ref="U48:AW48" ca="1">IF(A48=0,"",_xlfn._xlws.FILTER(Acompanhamento4[],Acompanhamento4[ID]=A48))</f>
        <v>66</v>
      </c>
      <c r="V48" t="str">
        <f ca="1"/>
        <v>DIE 249</v>
      </c>
      <c r="W48" t="str">
        <f ca="1"/>
        <v>DIE</v>
      </c>
      <c r="X48" t="str">
        <f ca="1"/>
        <v>Contratação de fornecimento contínuo de equipamentos e insumos de copa e limpeza</v>
      </c>
      <c r="Y48" t="str">
        <f ca="1"/>
        <v>Pregão</v>
      </c>
      <c r="Z48" s="223" t="str">
        <f ca="1"/>
        <v>Mariana Abreu</v>
      </c>
      <c r="AA48" s="223">
        <f ca="1"/>
        <v>0</v>
      </c>
      <c r="AB48" s="223" t="str">
        <f ca="1"/>
        <v>Não se aplica</v>
      </c>
      <c r="AC48" s="223" t="str">
        <f ca="1"/>
        <v xml:space="preserve"> 0027069-60.2026.8.24.0710</v>
      </c>
      <c r="AD48" s="223">
        <f ca="1"/>
        <v>0</v>
      </c>
      <c r="AE48" s="223" t="str">
        <f ca="1"/>
        <v>CANCELADA</v>
      </c>
      <c r="AF48" s="82">
        <f ca="1"/>
        <v>0</v>
      </c>
      <c r="AG48" s="82">
        <f ca="1"/>
        <v>0</v>
      </c>
      <c r="AH48" s="82">
        <f ca="1"/>
        <v>0</v>
      </c>
      <c r="AI48" s="82">
        <f ca="1"/>
        <v>0</v>
      </c>
      <c r="AJ48" s="82">
        <f ca="1"/>
        <v>46029</v>
      </c>
      <c r="AK48" s="82">
        <f ca="1"/>
        <v>46060</v>
      </c>
      <c r="AL48" s="82">
        <f ca="1"/>
        <v>46060</v>
      </c>
      <c r="AM48" s="82">
        <f ca="1"/>
        <v>46127</v>
      </c>
      <c r="AN48" s="82">
        <f ca="1"/>
        <v>46188</v>
      </c>
      <c r="AO48" s="82">
        <f ca="1"/>
        <v>0</v>
      </c>
      <c r="AP48" s="82">
        <f ca="1"/>
        <v>0</v>
      </c>
      <c r="AQ48" s="82">
        <f ca="1"/>
        <v>0</v>
      </c>
      <c r="AR48" t="str">
        <f ca="1"/>
        <v>finalizada</v>
      </c>
      <c r="AS48" t="str">
        <f ca="1"/>
        <v>finalizada</v>
      </c>
      <c r="AT48" t="str">
        <f ca="1"/>
        <v>finalizada</v>
      </c>
      <c r="AU48" t="str">
        <f ca="1"/>
        <v>finalizada sem contratação</v>
      </c>
      <c r="AV48" t="str">
        <f ca="1"/>
        <v>finalizada</v>
      </c>
      <c r="AW48">
        <f ca="1"/>
        <v>0</v>
      </c>
    </row>
    <row r="49" spans="1:49">
      <c r="A49" t="str">
        <v>DIE 250</v>
      </c>
      <c r="B49" t="str">
        <v>DIE</v>
      </c>
      <c r="C49" t="str">
        <v>Contratação de fornecimento contínuo de leite UHT</v>
      </c>
      <c r="D49">
        <v>141129</v>
      </c>
      <c r="E49">
        <v>721818.16</v>
      </c>
      <c r="F49">
        <v>481212.11</v>
      </c>
      <c r="G49" t="str">
        <v>Pregão</v>
      </c>
      <c r="H49">
        <v>445995</v>
      </c>
      <c r="I49" t="str">
        <v>Aquisição de leite Uht para fornecer bebida quente às pessoas que trabalham nas unidades</v>
      </c>
      <c r="J49" t="str">
        <v>Não</v>
      </c>
      <c r="K49" t="str">
        <v>Sim</v>
      </c>
      <c r="L49" t="str">
        <v>Sim</v>
      </c>
      <c r="M49" t="str">
        <v>Alto</v>
      </c>
      <c r="N49" s="82">
        <v>45998</v>
      </c>
      <c r="O49" s="82">
        <v>46029</v>
      </c>
      <c r="P49" s="82">
        <v>46029</v>
      </c>
      <c r="Q49" s="82">
        <v>46060</v>
      </c>
      <c r="R49" s="82">
        <v>46118</v>
      </c>
      <c r="S49">
        <v>0</v>
      </c>
      <c r="T49">
        <v>67</v>
      </c>
      <c r="U49" s="290" cm="1">
        <f t="array" aca="1" ref="U49:AW49" ca="1">IF(A49=0,"",_xlfn._xlws.FILTER(Acompanhamento4[],Acompanhamento4[ID]=A49))</f>
        <v>67</v>
      </c>
      <c r="V49" t="str">
        <f ca="1"/>
        <v>DIE 250</v>
      </c>
      <c r="W49" t="str">
        <f ca="1"/>
        <v>DIE</v>
      </c>
      <c r="X49" t="str">
        <f ca="1"/>
        <v>Contratação de fornecimento contínuo de leite UHT</v>
      </c>
      <c r="Y49" t="str">
        <f ca="1"/>
        <v>Pregão</v>
      </c>
      <c r="Z49" s="223" t="str">
        <f ca="1"/>
        <v>Luciano</v>
      </c>
      <c r="AA49" s="223" t="str">
        <f ca="1"/>
        <v>Luciano</v>
      </c>
      <c r="AB49" s="223" t="str">
        <f ca="1"/>
        <v>Não se aplica</v>
      </c>
      <c r="AC49" s="223" t="str">
        <f ca="1"/>
        <v>0101592-77.2025.8.24.0710</v>
      </c>
      <c r="AD49" s="223" t="str">
        <f ca="1"/>
        <v>90004/2026</v>
      </c>
      <c r="AE49" s="223" t="str">
        <f ca="1"/>
        <v>CONTRATADA</v>
      </c>
      <c r="AF49" s="82">
        <f ca="1"/>
        <v>46003</v>
      </c>
      <c r="AG49" s="82">
        <f ca="1"/>
        <v>46048</v>
      </c>
      <c r="AH49" s="82">
        <f ca="1"/>
        <v>46100</v>
      </c>
      <c r="AI49" s="82">
        <f ca="1"/>
        <v>0</v>
      </c>
      <c r="AJ49" s="82">
        <f ca="1"/>
        <v>45998</v>
      </c>
      <c r="AK49" s="82">
        <f ca="1"/>
        <v>46029</v>
      </c>
      <c r="AL49" s="82">
        <f ca="1"/>
        <v>46029</v>
      </c>
      <c r="AM49" s="82">
        <f ca="1"/>
        <v>46060</v>
      </c>
      <c r="AN49" s="82">
        <f ca="1"/>
        <v>46118</v>
      </c>
      <c r="AO49" s="82">
        <f ca="1"/>
        <v>0</v>
      </c>
      <c r="AP49" s="82">
        <f ca="1"/>
        <v>0</v>
      </c>
      <c r="AQ49" s="82">
        <f ca="1"/>
        <v>0</v>
      </c>
      <c r="AR49" t="str">
        <f ca="1"/>
        <v>finalizada</v>
      </c>
      <c r="AS49" t="str">
        <f ca="1"/>
        <v>finalizada</v>
      </c>
      <c r="AT49" t="str">
        <f ca="1"/>
        <v>finalizada</v>
      </c>
      <c r="AU49">
        <f ca="1"/>
        <v>52</v>
      </c>
      <c r="AV49" t="str">
        <f ca="1"/>
        <v>contratada</v>
      </c>
      <c r="AW49">
        <f ca="1"/>
        <v>0</v>
      </c>
    </row>
    <row r="50" spans="1:49">
      <c r="A50" t="str">
        <v>DIE 251</v>
      </c>
      <c r="B50" t="str">
        <v>DIE</v>
      </c>
      <c r="C50" t="str">
        <v xml:space="preserve">Contratação de fornecimento contínuo de água mineral </v>
      </c>
      <c r="D50" t="str">
        <v>bombona: 134.703; garrafa de água sem gas:865.262; garrafa de agua com gás:263769</v>
      </c>
      <c r="E50">
        <v>4267952.7</v>
      </c>
      <c r="F50">
        <v>1066988.17</v>
      </c>
      <c r="G50" t="str">
        <v>Pregão</v>
      </c>
      <c r="H50" t="str">
        <v>445485; 445484; 445479</v>
      </c>
      <c r="I50" t="str">
        <v>Aquisição de água mineral para fornecer às pessoas que trabalham nas unidades e público externo</v>
      </c>
      <c r="J50" t="str">
        <v>Não</v>
      </c>
      <c r="K50" t="str">
        <v>Sim</v>
      </c>
      <c r="L50" t="str">
        <v>Sim</v>
      </c>
      <c r="M50" t="str">
        <v>Alto</v>
      </c>
      <c r="N50" s="82">
        <v>46175</v>
      </c>
      <c r="O50" s="82">
        <v>46205</v>
      </c>
      <c r="P50" s="82">
        <v>46205</v>
      </c>
      <c r="Q50" s="82">
        <v>46236</v>
      </c>
      <c r="R50" s="82">
        <v>46297</v>
      </c>
      <c r="S50">
        <v>0</v>
      </c>
      <c r="T50">
        <v>68</v>
      </c>
      <c r="U50" s="290" cm="1">
        <f t="array" aca="1" ref="U50:AW50" ca="1">IF(A50=0,"",_xlfn._xlws.FILTER(Acompanhamento4[],Acompanhamento4[ID]=A50))</f>
        <v>68</v>
      </c>
      <c r="V50" t="str">
        <f ca="1"/>
        <v>DIE 251</v>
      </c>
      <c r="W50" t="str">
        <f ca="1"/>
        <v>DIE</v>
      </c>
      <c r="X50" t="str">
        <f ca="1"/>
        <v xml:space="preserve">Contratação de fornecimento contínuo de água mineral </v>
      </c>
      <c r="Y50" t="str">
        <f ca="1"/>
        <v>Pregão</v>
      </c>
      <c r="Z50" s="223" t="str">
        <f ca="1"/>
        <v>Anna</v>
      </c>
      <c r="AA50" s="223" t="str">
        <f ca="1"/>
        <v>Luciano</v>
      </c>
      <c r="AB50" s="223" t="str">
        <f ca="1"/>
        <v>Não se aplica</v>
      </c>
      <c r="AC50" s="223" t="str">
        <f ca="1"/>
        <v>0059231-11.2026.8.24.0710</v>
      </c>
      <c r="AD50" s="223">
        <f ca="1"/>
        <v>0</v>
      </c>
      <c r="AE50" s="223" t="str">
        <f ca="1"/>
        <v>EM ANDAMENTO</v>
      </c>
      <c r="AF50" s="82">
        <f ca="1"/>
        <v>46170</v>
      </c>
      <c r="AG50" s="82">
        <f ca="1"/>
        <v>46217</v>
      </c>
      <c r="AH50" s="82">
        <f ca="1"/>
        <v>0</v>
      </c>
      <c r="AI50" s="82" t="str">
        <f ca="1"/>
        <v>Não se aplica</v>
      </c>
      <c r="AJ50" s="82">
        <f ca="1"/>
        <v>46175</v>
      </c>
      <c r="AK50" s="82">
        <f ca="1"/>
        <v>46205</v>
      </c>
      <c r="AL50" s="82">
        <f ca="1"/>
        <v>46205</v>
      </c>
      <c r="AM50" s="82">
        <f ca="1"/>
        <v>46236</v>
      </c>
      <c r="AN50" s="82">
        <f ca="1"/>
        <v>46297</v>
      </c>
      <c r="AO50" s="82">
        <f ca="1"/>
        <v>0</v>
      </c>
      <c r="AP50" s="82">
        <f ca="1"/>
        <v>0</v>
      </c>
      <c r="AQ50" s="82">
        <f ca="1"/>
        <v>0</v>
      </c>
      <c r="AR50" t="str">
        <f ca="1"/>
        <v>finalizada</v>
      </c>
      <c r="AS50" t="str">
        <f ca="1"/>
        <v>finalizada</v>
      </c>
      <c r="AT50">
        <f ca="1"/>
        <v>46</v>
      </c>
      <c r="AU50" t="str">
        <f ca="1"/>
        <v>não finalizada</v>
      </c>
      <c r="AV50" t="str">
        <f ca="1"/>
        <v>contratação no prazo</v>
      </c>
      <c r="AW50">
        <f ca="1"/>
        <v>0</v>
      </c>
    </row>
    <row r="51" spans="1:49">
      <c r="A51" t="str">
        <v>DIE 252</v>
      </c>
      <c r="B51" t="str">
        <v>DIE</v>
      </c>
      <c r="C51" t="str">
        <v>Contratação de fornecimento contínuo de insumos de copa ( café e açucar )</v>
      </c>
      <c r="D51" t="str">
        <v>Café em pó: 31600kg; Açucar: 23400kg</v>
      </c>
      <c r="E51">
        <v>1332560</v>
      </c>
      <c r="F51">
        <v>555233.32999999996</v>
      </c>
      <c r="G51" t="str">
        <v>Pregão</v>
      </c>
      <c r="H51" t="str">
        <v>463587; 463996</v>
      </c>
      <c r="I51" t="str">
        <v>Aquisição de café em pó e açúcar para fornecimento de bebida quente às pessoas que trabalham nas unidades e ao público externo</v>
      </c>
      <c r="J51" t="str">
        <v>Não</v>
      </c>
      <c r="K51" t="str">
        <v>Sim</v>
      </c>
      <c r="L51" t="str">
        <v>Sim</v>
      </c>
      <c r="M51" t="str">
        <v>Médio</v>
      </c>
      <c r="N51" s="82">
        <v>46110</v>
      </c>
      <c r="O51" s="82">
        <v>46141</v>
      </c>
      <c r="P51" s="82">
        <v>46141</v>
      </c>
      <c r="Q51" s="82">
        <v>46171</v>
      </c>
      <c r="R51" s="82">
        <v>46212</v>
      </c>
      <c r="S51">
        <v>0</v>
      </c>
      <c r="T51">
        <v>69</v>
      </c>
      <c r="U51" s="290" cm="1">
        <f t="array" aca="1" ref="U51:AW51" ca="1">IF(A51=0,"",_xlfn._xlws.FILTER(Acompanhamento4[],Acompanhamento4[ID]=A51))</f>
        <v>69</v>
      </c>
      <c r="V51" t="str">
        <f ca="1"/>
        <v>DIE 252</v>
      </c>
      <c r="W51" t="str">
        <f ca="1"/>
        <v>DIE</v>
      </c>
      <c r="X51" t="str">
        <f ca="1"/>
        <v>Contratação de fornecimento contínuo de insumos de copa ( café e açucar )</v>
      </c>
      <c r="Y51" t="str">
        <f ca="1"/>
        <v>Pregão</v>
      </c>
      <c r="Z51" s="223" t="str">
        <f ca="1"/>
        <v>Mariana Abreu</v>
      </c>
      <c r="AA51" s="223" t="str">
        <f ca="1"/>
        <v>Anna</v>
      </c>
      <c r="AB51" s="223" t="str">
        <f ca="1"/>
        <v>Não se aplica</v>
      </c>
      <c r="AC51" s="223" t="str">
        <f ca="1"/>
        <v>0015739-66.2026.8.24.0710</v>
      </c>
      <c r="AD51" s="223" t="str">
        <f ca="1"/>
        <v>90014/2026</v>
      </c>
      <c r="AE51" s="223" t="str">
        <f ca="1"/>
        <v>CONTRATADA</v>
      </c>
      <c r="AF51" s="82">
        <f ca="1"/>
        <v>46086</v>
      </c>
      <c r="AG51" s="82">
        <f ca="1"/>
        <v>46129</v>
      </c>
      <c r="AH51" s="82">
        <f ca="1"/>
        <v>46223</v>
      </c>
      <c r="AI51" s="82">
        <f ca="1"/>
        <v>0</v>
      </c>
      <c r="AJ51" s="82">
        <f ca="1"/>
        <v>46110</v>
      </c>
      <c r="AK51" s="82">
        <f ca="1"/>
        <v>46141</v>
      </c>
      <c r="AL51" s="82">
        <f ca="1"/>
        <v>46141</v>
      </c>
      <c r="AM51" s="82">
        <f ca="1"/>
        <v>46171</v>
      </c>
      <c r="AN51" s="82">
        <f ca="1"/>
        <v>46212</v>
      </c>
      <c r="AO51" s="82">
        <f ca="1"/>
        <v>0</v>
      </c>
      <c r="AP51" s="82">
        <f ca="1"/>
        <v>0</v>
      </c>
      <c r="AQ51" s="82">
        <f ca="1"/>
        <v>0</v>
      </c>
      <c r="AR51" t="str">
        <f ca="1"/>
        <v>finalizada</v>
      </c>
      <c r="AS51" t="str">
        <f ca="1"/>
        <v>finalizada</v>
      </c>
      <c r="AT51" t="str">
        <f ca="1"/>
        <v>finalizada</v>
      </c>
      <c r="AU51">
        <f ca="1"/>
        <v>94</v>
      </c>
      <c r="AV51" t="str">
        <f ca="1"/>
        <v>contratada</v>
      </c>
      <c r="AW51">
        <f ca="1"/>
        <v>0</v>
      </c>
    </row>
    <row r="52" spans="1:49">
      <c r="A52" t="str">
        <v>DIE 253</v>
      </c>
      <c r="B52" t="str">
        <v>DIE</v>
      </c>
      <c r="C52" t="str">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D52" t="str">
        <v>Capital(lanche):3500
Balneário Camboriu refeição:625;lanche; Laguna-lanche:1000;Joinville-refeição:4375,lanche:3750;Navegantes-refeição:937;lanche:625</v>
      </c>
      <c r="E52">
        <v>456304.96</v>
      </c>
      <c r="F52">
        <v>266177.89</v>
      </c>
      <c r="G52" t="str">
        <v>Pregão</v>
      </c>
      <c r="H52">
        <v>3697</v>
      </c>
      <c r="I52" t="str">
        <v>Necessidade de fornecer refeições e lanches para participantes das sessões do Tribunal do Júri em razão da duração das sessões.</v>
      </c>
      <c r="J52" t="str">
        <v>Não</v>
      </c>
      <c r="K52" t="str">
        <v>Não</v>
      </c>
      <c r="L52" t="str">
        <v>Sim</v>
      </c>
      <c r="M52" t="str">
        <v>Alto</v>
      </c>
      <c r="N52" s="82">
        <v>46062</v>
      </c>
      <c r="O52" s="82">
        <v>46090</v>
      </c>
      <c r="P52" s="82">
        <v>46090</v>
      </c>
      <c r="Q52" s="82">
        <v>46121</v>
      </c>
      <c r="R52" s="82">
        <v>46182</v>
      </c>
      <c r="S52">
        <v>0</v>
      </c>
      <c r="T52">
        <v>70</v>
      </c>
      <c r="U52" s="290" cm="1">
        <f t="array" aca="1" ref="U52:AW52" ca="1">IF(A52=0,"",_xlfn._xlws.FILTER(Acompanhamento4[],Acompanhamento4[ID]=A52))</f>
        <v>70</v>
      </c>
      <c r="V52" t="str">
        <f ca="1"/>
        <v>DIE 253</v>
      </c>
      <c r="W52" t="str">
        <f ca="1"/>
        <v>DIE</v>
      </c>
      <c r="X52" t="str">
        <f ca="1"/>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Y52" t="str">
        <f ca="1"/>
        <v>Pregão</v>
      </c>
      <c r="Z52" s="223" t="str">
        <f ca="1"/>
        <v>Fabiana</v>
      </c>
      <c r="AA52" s="223" t="str">
        <f ca="1"/>
        <v>Vanessa Borges</v>
      </c>
      <c r="AB52" s="223" t="str">
        <f ca="1"/>
        <v>Não se aplica</v>
      </c>
      <c r="AC52" s="223" t="str">
        <f ca="1"/>
        <v>0005553-81.2026.8.24.0710</v>
      </c>
      <c r="AD52" s="223" t="str">
        <f ca="1"/>
        <v>90005/2026</v>
      </c>
      <c r="AE52" s="223" t="str">
        <f ca="1"/>
        <v>CONTRATADA</v>
      </c>
      <c r="AF52" s="82">
        <f ca="1"/>
        <v>0</v>
      </c>
      <c r="AG52" s="82">
        <f ca="1"/>
        <v>46057</v>
      </c>
      <c r="AH52" s="82">
        <f ca="1"/>
        <v>46122</v>
      </c>
      <c r="AI52" s="82">
        <f ca="1"/>
        <v>0</v>
      </c>
      <c r="AJ52" s="82">
        <f ca="1"/>
        <v>46062</v>
      </c>
      <c r="AK52" s="82">
        <f ca="1"/>
        <v>46090</v>
      </c>
      <c r="AL52" s="82">
        <f ca="1"/>
        <v>46090</v>
      </c>
      <c r="AM52" s="82">
        <f ca="1"/>
        <v>46121</v>
      </c>
      <c r="AN52" s="82">
        <f ca="1"/>
        <v>46182</v>
      </c>
      <c r="AO52" s="82">
        <f ca="1"/>
        <v>0</v>
      </c>
      <c r="AP52" s="82">
        <f ca="1"/>
        <v>0</v>
      </c>
      <c r="AQ52" s="82">
        <f ca="1"/>
        <v>0</v>
      </c>
      <c r="AR52" t="str">
        <f ca="1"/>
        <v>finalizada</v>
      </c>
      <c r="AS52" t="str">
        <f ca="1"/>
        <v>finalizada</v>
      </c>
      <c r="AT52" t="str">
        <f ca="1"/>
        <v>finalizada</v>
      </c>
      <c r="AU52">
        <f ca="1"/>
        <v>65</v>
      </c>
      <c r="AV52" t="str">
        <f ca="1"/>
        <v>contratada</v>
      </c>
      <c r="AW52">
        <f ca="1"/>
        <v>0</v>
      </c>
    </row>
    <row r="53" spans="1:49">
      <c r="A53" t="str">
        <v>DIE 254</v>
      </c>
      <c r="B53" t="str">
        <v>DIE</v>
      </c>
      <c r="C53" t="str">
        <v xml:space="preserve">Seguro da frota própria do PJSC. </v>
      </c>
      <c r="D53" t="str">
        <v>Previsão</v>
      </c>
      <c r="E53">
        <v>410000</v>
      </c>
      <c r="F53">
        <v>274000</v>
      </c>
      <c r="G53" t="str">
        <v>Pregão</v>
      </c>
      <c r="H53">
        <v>30127</v>
      </c>
      <c r="I53" t="str">
        <v>O contrato de seguro da frota vencerá em 01.05.2026 sem possibilidade de renovação. Será necessário fazer seguro para a frota de veículos próprios do PJSC. Cálculo: Orçamento encaminhado na data 09/04/2025 "cotação de seguro Tribunal de Justiça de Santa Catarina"</v>
      </c>
      <c r="J53" t="str">
        <v>Não</v>
      </c>
      <c r="K53" t="str">
        <v>Não</v>
      </c>
      <c r="L53" t="str">
        <v>Sim</v>
      </c>
      <c r="M53" t="str">
        <v>Alto</v>
      </c>
      <c r="N53" s="82">
        <v>45945</v>
      </c>
      <c r="O53" s="82">
        <v>45976</v>
      </c>
      <c r="P53" s="82">
        <v>46006</v>
      </c>
      <c r="Q53" s="82">
        <v>46054</v>
      </c>
      <c r="R53" s="82">
        <v>46143</v>
      </c>
      <c r="S53">
        <v>0</v>
      </c>
      <c r="T53">
        <v>71</v>
      </c>
      <c r="U53" s="290" cm="1">
        <f t="array" aca="1" ref="U53:AW53" ca="1">IF(A53=0,"",_xlfn._xlws.FILTER(Acompanhamento4[],Acompanhamento4[ID]=A53))</f>
        <v>71</v>
      </c>
      <c r="V53" t="str">
        <f ca="1"/>
        <v>DIE 254</v>
      </c>
      <c r="W53" t="str">
        <f ca="1"/>
        <v>DIE</v>
      </c>
      <c r="X53" t="str">
        <f ca="1"/>
        <v xml:space="preserve">Seguro da frota própria do PJSC. </v>
      </c>
      <c r="Y53" t="str">
        <f ca="1"/>
        <v>Pregão</v>
      </c>
      <c r="Z53" s="223" t="str">
        <f ca="1"/>
        <v>Vanessa Hasckel</v>
      </c>
      <c r="AA53" s="223">
        <f ca="1"/>
        <v>0</v>
      </c>
      <c r="AB53" s="223" t="str">
        <f ca="1"/>
        <v>Não se aplica</v>
      </c>
      <c r="AC53" s="223" t="str">
        <f ca="1"/>
        <v>0104414-39.2025.8.24.0710 (pregão)
0012628-74.2026.8.24.0710 (dispensa)</v>
      </c>
      <c r="AD53" s="223" t="str">
        <f ca="1"/>
        <v>14/2026</v>
      </c>
      <c r="AE53" s="223" t="str">
        <f ca="1"/>
        <v>CONTRATADA</v>
      </c>
      <c r="AF53" s="82">
        <f ca="1"/>
        <v>0</v>
      </c>
      <c r="AG53" s="82">
        <f ca="1"/>
        <v>46122</v>
      </c>
      <c r="AH53" s="82">
        <f ca="1"/>
        <v>46122</v>
      </c>
      <c r="AI53" s="82" t="str">
        <f ca="1"/>
        <v>Não se aplica</v>
      </c>
      <c r="AJ53" s="82">
        <f ca="1"/>
        <v>45945</v>
      </c>
      <c r="AK53" s="82">
        <f ca="1"/>
        <v>45976</v>
      </c>
      <c r="AL53" s="82">
        <f ca="1"/>
        <v>46006</v>
      </c>
      <c r="AM53" s="82">
        <f ca="1"/>
        <v>46054</v>
      </c>
      <c r="AN53" s="82">
        <f ca="1"/>
        <v>46143</v>
      </c>
      <c r="AO53" s="82">
        <f ca="1"/>
        <v>0</v>
      </c>
      <c r="AP53" s="82">
        <f ca="1"/>
        <v>0</v>
      </c>
      <c r="AQ53" s="82">
        <f ca="1"/>
        <v>0</v>
      </c>
      <c r="AR53" t="str">
        <f ca="1"/>
        <v>finalizada</v>
      </c>
      <c r="AS53" t="str">
        <f ca="1"/>
        <v>finalizada</v>
      </c>
      <c r="AT53" t="str">
        <f ca="1"/>
        <v>finalizada</v>
      </c>
      <c r="AU53">
        <f ca="1"/>
        <v>0</v>
      </c>
      <c r="AV53" t="str">
        <f ca="1"/>
        <v>contratada</v>
      </c>
      <c r="AW53">
        <f ca="1"/>
        <v>0</v>
      </c>
    </row>
    <row r="54" spans="1:49">
      <c r="A54" t="str">
        <v>DIE 255</v>
      </c>
      <c r="B54" t="str">
        <v>DIE</v>
      </c>
      <c r="C54" t="str">
        <v>Contratação de prestação de serviços continuados de motorista, em regime de dedicação exclusiva de mão de obra, a serem executados nas sedes administrativas do TJSC</v>
      </c>
      <c r="D54">
        <v>20</v>
      </c>
      <c r="E54">
        <v>3700000</v>
      </c>
      <c r="F54">
        <v>190000</v>
      </c>
      <c r="G54" t="str">
        <v>Pregão</v>
      </c>
      <c r="H54">
        <v>15008</v>
      </c>
      <c r="I54" t="str">
        <v>A contratação de serviço terceirizado de motorista visa atender à crescente demanda de transporte institucional no âmbito deste órgão, especialmente no que se refere ao deslocamento de servidores e ao apoio logístico no transporte de cargas entre unidades administrativas.</v>
      </c>
      <c r="J54" t="str">
        <v>Sim</v>
      </c>
      <c r="K54" t="str">
        <v>Não</v>
      </c>
      <c r="L54" t="str">
        <v>Sim</v>
      </c>
      <c r="M54" t="str">
        <v>Médio</v>
      </c>
      <c r="N54" s="82">
        <v>46055</v>
      </c>
      <c r="O54" s="82">
        <v>46146</v>
      </c>
      <c r="P54" s="82">
        <v>46174</v>
      </c>
      <c r="Q54" s="82">
        <v>46204</v>
      </c>
      <c r="R54" s="82">
        <v>46296</v>
      </c>
      <c r="S54">
        <v>0</v>
      </c>
      <c r="T54">
        <v>73</v>
      </c>
      <c r="U54" s="290" cm="1">
        <f t="array" aca="1" ref="U54:AW54" ca="1">IF(A54=0,"",_xlfn._xlws.FILTER(Acompanhamento4[],Acompanhamento4[ID]=A54))</f>
        <v>73</v>
      </c>
      <c r="V54" t="str">
        <f ca="1"/>
        <v>DIE 255</v>
      </c>
      <c r="W54" t="str">
        <f ca="1"/>
        <v>DIE</v>
      </c>
      <c r="X54" t="str">
        <f ca="1"/>
        <v>Contratação de prestação de serviços continuados de motorista, em regime de dedicação exclusiva de mão de obra, a serem executados nas sedes administrativas do TJSC</v>
      </c>
      <c r="Y54" t="str">
        <f ca="1"/>
        <v>Pregão</v>
      </c>
      <c r="Z54" s="223" t="str">
        <f ca="1"/>
        <v>Fabiana</v>
      </c>
      <c r="AA54" s="223">
        <f ca="1"/>
        <v>0</v>
      </c>
      <c r="AB54" s="223" t="str">
        <f ca="1"/>
        <v>Luciano</v>
      </c>
      <c r="AC54" s="223" t="str">
        <f ca="1"/>
        <v>0061426-66.2026.8.24.0710</v>
      </c>
      <c r="AD54" s="223">
        <f ca="1"/>
        <v>0</v>
      </c>
      <c r="AE54" s="223" t="str">
        <f ca="1"/>
        <v>EM ANDAMENTO</v>
      </c>
      <c r="AF54" s="82">
        <f ca="1"/>
        <v>0</v>
      </c>
      <c r="AG54" s="82">
        <f ca="1"/>
        <v>0</v>
      </c>
      <c r="AH54" s="82">
        <f ca="1"/>
        <v>0</v>
      </c>
      <c r="AI54" s="82">
        <f ca="1"/>
        <v>0</v>
      </c>
      <c r="AJ54" s="82">
        <f ca="1"/>
        <v>46055</v>
      </c>
      <c r="AK54" s="82">
        <f ca="1"/>
        <v>46146</v>
      </c>
      <c r="AL54" s="82">
        <f ca="1"/>
        <v>46174</v>
      </c>
      <c r="AM54" s="82">
        <f ca="1"/>
        <v>46204</v>
      </c>
      <c r="AN54" s="82">
        <f ca="1"/>
        <v>46296</v>
      </c>
      <c r="AO54" s="82">
        <f ca="1"/>
        <v>46199</v>
      </c>
      <c r="AP54" s="82">
        <f ca="1"/>
        <v>46213</v>
      </c>
      <c r="AQ54" s="82">
        <f ca="1"/>
        <v>46308</v>
      </c>
      <c r="AR54">
        <f ca="1"/>
        <v>-52</v>
      </c>
      <c r="AS54">
        <f ca="1"/>
        <v>-38</v>
      </c>
      <c r="AT54">
        <f ca="1"/>
        <v>57</v>
      </c>
      <c r="AU54" t="str">
        <f ca="1"/>
        <v>não finalizada</v>
      </c>
      <c r="AV54" t="str">
        <f ca="1"/>
        <v>prazo vencido</v>
      </c>
      <c r="AW54">
        <f ca="1"/>
        <v>0</v>
      </c>
    </row>
    <row r="55" spans="1:49">
      <c r="A55" t="str">
        <v>DIE 257</v>
      </c>
      <c r="B55" t="str">
        <v>DIE</v>
      </c>
      <c r="C55" t="str">
        <v>Locação mensal de 2 veículos do tipo SUV para a Casa Militar.</v>
      </c>
      <c r="D55">
        <v>2</v>
      </c>
      <c r="E55">
        <v>918964.4</v>
      </c>
      <c r="F55">
        <v>382901.8</v>
      </c>
      <c r="G55" t="str">
        <v>Pregão</v>
      </c>
      <c r="H55">
        <v>4014</v>
      </c>
      <c r="I55" t="str">
        <v>A contratação é justificada pela necessidade pública de disponibilizar veículos para a Assessoria de Polícia Militar (Casa Militar) do PJSC, a fim de executar missões críticas e de alto risco. Registra-se que, conforme o Processo n. 0050452-04.2025.8.24.0710, foi realizada licitação na modalidade Pregão, registrado sob o n. 90061/2025. O item 2, que se refere à Locação mensal de 2 veículos SUV, resultou fracassado.</v>
      </c>
      <c r="J55" t="str">
        <v>Não</v>
      </c>
      <c r="K55" t="str">
        <v>Não</v>
      </c>
      <c r="L55" t="str">
        <v>Sim</v>
      </c>
      <c r="M55" t="str">
        <v>Médio</v>
      </c>
      <c r="N55" s="82">
        <v>45981</v>
      </c>
      <c r="O55" s="82">
        <v>46052</v>
      </c>
      <c r="P55" s="82">
        <v>46054</v>
      </c>
      <c r="Q55" s="82">
        <v>46082</v>
      </c>
      <c r="R55" s="82">
        <v>46174</v>
      </c>
      <c r="S55" t="str">
        <v>0088550-58.2025.8.24.0710</v>
      </c>
      <c r="T55">
        <v>72</v>
      </c>
      <c r="U55" s="290" cm="1">
        <f t="array" aca="1" ref="U55:AW55" ca="1">IF(A55=0,"",_xlfn._xlws.FILTER(Acompanhamento4[],Acompanhamento4[ID]=A55))</f>
        <v>72</v>
      </c>
      <c r="V55" t="str">
        <f ca="1"/>
        <v>DIE 257</v>
      </c>
      <c r="W55" t="str">
        <f ca="1"/>
        <v>DIE</v>
      </c>
      <c r="X55" t="str">
        <f ca="1"/>
        <v>Locação mensal de 2 veículos do tipo SUV para a Casa Militar.</v>
      </c>
      <c r="Y55" t="str">
        <f ca="1"/>
        <v>Pregão</v>
      </c>
      <c r="Z55" s="223" t="str">
        <f ca="1"/>
        <v>Vanessa Borges</v>
      </c>
      <c r="AA55" s="223" t="str">
        <f ca="1"/>
        <v>Anna</v>
      </c>
      <c r="AB55" s="223" t="str">
        <f ca="1"/>
        <v>Fabiana</v>
      </c>
      <c r="AC55" s="223" t="str">
        <f ca="1"/>
        <v>0088550-58.2025.8.24.0710</v>
      </c>
      <c r="AD55" s="223" t="str">
        <f ca="1"/>
        <v>90007/2026</v>
      </c>
      <c r="AE55" s="223" t="str">
        <f ca="1"/>
        <v>CONTRATADA</v>
      </c>
      <c r="AF55" s="82">
        <f ca="1"/>
        <v>46049</v>
      </c>
      <c r="AG55" s="82">
        <f ca="1"/>
        <v>46073</v>
      </c>
      <c r="AH55" s="82">
        <f ca="1"/>
        <v>46174</v>
      </c>
      <c r="AI55" s="82">
        <f ca="1"/>
        <v>0</v>
      </c>
      <c r="AJ55" s="82">
        <f ca="1"/>
        <v>45981</v>
      </c>
      <c r="AK55" s="82">
        <f ca="1"/>
        <v>46052</v>
      </c>
      <c r="AL55" s="82">
        <f ca="1"/>
        <v>46054</v>
      </c>
      <c r="AM55" s="82">
        <f ca="1"/>
        <v>46082</v>
      </c>
      <c r="AN55" s="82">
        <f ca="1"/>
        <v>46174</v>
      </c>
      <c r="AO55" s="82">
        <f ca="1"/>
        <v>46104</v>
      </c>
      <c r="AP55" s="82">
        <f ca="1"/>
        <v>0</v>
      </c>
      <c r="AQ55" s="82">
        <f ca="1"/>
        <v>0</v>
      </c>
      <c r="AR55" t="str">
        <f ca="1"/>
        <v>finalizada</v>
      </c>
      <c r="AS55" t="str">
        <f ca="1"/>
        <v>finalizada</v>
      </c>
      <c r="AT55" t="str">
        <f ca="1"/>
        <v>finalizada</v>
      </c>
      <c r="AU55">
        <f ca="1"/>
        <v>101</v>
      </c>
      <c r="AV55" t="str">
        <f ca="1"/>
        <v>contratada</v>
      </c>
      <c r="AW55">
        <f ca="1"/>
        <v>0</v>
      </c>
    </row>
    <row r="56" spans="1:49">
      <c r="A56" t="str">
        <v>DIE 258</v>
      </c>
      <c r="B56" t="str">
        <v>DIE</v>
      </c>
      <c r="C56" t="str">
        <v>Prestação de serviços continuados de locação de veículos, sem motorista e sem combustível, com quilometragem livre, para o Poder Judiciário do Estado de Santa Catarina – PJSC (Corolla CTI). Serviço de locação eventual de veículos.</v>
      </c>
      <c r="D56" t="str">
        <v>30 (mensal) e 400 (diárias)</v>
      </c>
      <c r="E56">
        <v>2010000</v>
      </c>
      <c r="F56">
        <v>1863700</v>
      </c>
      <c r="G56" t="str">
        <v>Pregão</v>
      </c>
      <c r="H56">
        <v>4014</v>
      </c>
      <c r="I56" t="str">
        <v>Trata-se de veículos locados para atendimento aos Desembargadores e Juízes do Tribunal de Justiça, sob a gestão da Central de Transporte Institucional. Incluem-se, ainda, as locações eventuais, realizadas por diária, destinadas a suprir demandas específicas em eventos institucionais. O valor estimado considera o custo atual acrescido de 5% de reajuste, tomando-se como base a utilização de 30 veículos por mensalidade e 400 diárias de locação eventual.</v>
      </c>
      <c r="J56" t="str">
        <v>Não</v>
      </c>
      <c r="K56" t="str">
        <v>Não</v>
      </c>
      <c r="L56" t="str">
        <v>Sim</v>
      </c>
      <c r="M56" t="str">
        <v>Alto</v>
      </c>
      <c r="N56" s="82">
        <v>46241</v>
      </c>
      <c r="O56" s="82">
        <v>46302</v>
      </c>
      <c r="P56" s="82">
        <v>46333</v>
      </c>
      <c r="Q56" s="82">
        <v>46363</v>
      </c>
      <c r="R56" s="82">
        <v>46425</v>
      </c>
      <c r="S56">
        <v>0</v>
      </c>
      <c r="T56">
        <v>74</v>
      </c>
      <c r="U56" s="290" cm="1">
        <f t="array" aca="1" ref="U56:AW56" ca="1">IF(A56=0,"",_xlfn._xlws.FILTER(Acompanhamento4[],Acompanhamento4[ID]=A56))</f>
        <v>74</v>
      </c>
      <c r="V56" t="str">
        <f ca="1"/>
        <v>DIE 258</v>
      </c>
      <c r="W56" t="str">
        <f ca="1"/>
        <v>DIE</v>
      </c>
      <c r="X56" t="str">
        <f ca="1"/>
        <v>Prestação de serviços continuados de locação de veículos, sem motorista e sem combustível, com quilometragem livre, para o Poder Judiciário do Estado de Santa Catarina – PJSC (Corolla CTI). Serviço de locação eventual de veículos.</v>
      </c>
      <c r="Y56" t="str">
        <f ca="1"/>
        <v>Pregão</v>
      </c>
      <c r="Z56" s="223" t="str">
        <f ca="1"/>
        <v>Anna</v>
      </c>
      <c r="AA56" s="223" t="str">
        <f ca="1"/>
        <v>Fabiana</v>
      </c>
      <c r="AB56" s="223" t="str">
        <f ca="1"/>
        <v>Não se aplica</v>
      </c>
      <c r="AC56" s="223" t="str">
        <f ca="1"/>
        <v>0057220-09.2026.8.24.0710</v>
      </c>
      <c r="AD56" s="223">
        <f ca="1"/>
        <v>0</v>
      </c>
      <c r="AE56" s="223" t="str">
        <f ca="1"/>
        <v>EM ANDAMENTO</v>
      </c>
      <c r="AF56" s="82">
        <f ca="1"/>
        <v>46183</v>
      </c>
      <c r="AG56" s="82">
        <f ca="1"/>
        <v>46218</v>
      </c>
      <c r="AH56" s="82">
        <f ca="1"/>
        <v>0</v>
      </c>
      <c r="AI56" s="82">
        <f ca="1"/>
        <v>0</v>
      </c>
      <c r="AJ56" s="82">
        <f ca="1"/>
        <v>46241</v>
      </c>
      <c r="AK56" s="82">
        <f ca="1"/>
        <v>46302</v>
      </c>
      <c r="AL56" s="82">
        <f ca="1"/>
        <v>46333</v>
      </c>
      <c r="AM56" s="82">
        <f ca="1"/>
        <v>46363</v>
      </c>
      <c r="AN56" s="82">
        <f ca="1"/>
        <v>46425</v>
      </c>
      <c r="AO56" s="82">
        <f ca="1"/>
        <v>0</v>
      </c>
      <c r="AP56" s="82">
        <f ca="1"/>
        <v>46219</v>
      </c>
      <c r="AQ56" s="82">
        <f ca="1"/>
        <v>46248</v>
      </c>
      <c r="AR56" t="str">
        <f ca="1"/>
        <v>finalizada</v>
      </c>
      <c r="AS56" t="str">
        <f ca="1"/>
        <v>finalizada</v>
      </c>
      <c r="AT56">
        <f ca="1"/>
        <v>-3</v>
      </c>
      <c r="AU56" t="str">
        <f ca="1"/>
        <v>não finalizada</v>
      </c>
      <c r="AV56" t="str">
        <f ca="1"/>
        <v>prazo vencido</v>
      </c>
      <c r="AW56">
        <f ca="1"/>
        <v>0</v>
      </c>
    </row>
    <row r="57" spans="1:49">
      <c r="A57" t="str">
        <v>DIE 259</v>
      </c>
      <c r="B57" t="str">
        <v>DIE</v>
      </c>
      <c r="C57" t="str">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D57" t="str">
        <v>Previsão</v>
      </c>
      <c r="E57">
        <v>210000</v>
      </c>
      <c r="F57">
        <v>210000</v>
      </c>
      <c r="G57" t="str">
        <v>Pregão</v>
      </c>
      <c r="H57">
        <v>24210</v>
      </c>
      <c r="I57" t="str">
        <v>Serviço destinado ao auxílio no deslocamento de servidores do Poder Judiciário de Santa Catarina, por meio de transporte por aplicativo, bem como à contratação de motoristas no interior do Estado para atendimento às comarcas. Engloba, também, o transporte de jurados ao final das sessões do Tribunal do Júri. O valor estimado para o exercício de 2026 corresponde ao valor previsto para 2025 acrescido de 50%, em razão da possível ampliação da demanda decorrente do recolhimento dos veículos oficiais das comarcas.</v>
      </c>
      <c r="J57" t="str">
        <v>Não</v>
      </c>
      <c r="K57" t="str">
        <v>Não</v>
      </c>
      <c r="L57" t="str">
        <v>Sim</v>
      </c>
      <c r="M57" t="str">
        <v>Alto</v>
      </c>
      <c r="N57" s="82">
        <v>46249</v>
      </c>
      <c r="O57" s="82">
        <v>46310</v>
      </c>
      <c r="P57" s="82">
        <v>46341</v>
      </c>
      <c r="Q57" s="82">
        <v>46371</v>
      </c>
      <c r="R57" s="82">
        <v>46461</v>
      </c>
      <c r="S57">
        <v>0</v>
      </c>
      <c r="T57">
        <v>75</v>
      </c>
      <c r="U57" s="290" cm="1">
        <f t="array" aca="1" ref="U57:AW57" ca="1">IF(A57=0,"",_xlfn._xlws.FILTER(Acompanhamento4[],Acompanhamento4[ID]=A57))</f>
        <v>75</v>
      </c>
      <c r="V57" t="str">
        <f ca="1"/>
        <v>DIE 259</v>
      </c>
      <c r="W57" t="str">
        <f ca="1"/>
        <v>DIE</v>
      </c>
      <c r="X57" t="str">
        <f ca="1"/>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Y57" t="str">
        <f ca="1"/>
        <v>Pregão</v>
      </c>
      <c r="Z57" s="223" t="str">
        <f ca="1"/>
        <v>Fabiana</v>
      </c>
      <c r="AA57" s="223">
        <f ca="1"/>
        <v>0</v>
      </c>
      <c r="AB57" s="223" t="str">
        <f ca="1"/>
        <v>Não se aplica</v>
      </c>
      <c r="AC57" s="223" t="str">
        <f ca="1"/>
        <v>0026367-17.2026.8.24.0710</v>
      </c>
      <c r="AD57" s="223">
        <f ca="1"/>
        <v>0</v>
      </c>
      <c r="AE57" s="223" t="str">
        <f ca="1"/>
        <v>EM ANDAMENTO</v>
      </c>
      <c r="AF57" s="82">
        <f ca="1"/>
        <v>46171</v>
      </c>
      <c r="AG57" s="82">
        <f ca="1"/>
        <v>0</v>
      </c>
      <c r="AH57" s="82">
        <f ca="1"/>
        <v>0</v>
      </c>
      <c r="AI57" s="82">
        <f ca="1"/>
        <v>0</v>
      </c>
      <c r="AJ57" s="82">
        <f ca="1"/>
        <v>46249</v>
      </c>
      <c r="AK57" s="82">
        <f ca="1"/>
        <v>46310</v>
      </c>
      <c r="AL57" s="82">
        <f ca="1"/>
        <v>46341</v>
      </c>
      <c r="AM57" s="82">
        <f ca="1"/>
        <v>46371</v>
      </c>
      <c r="AN57" s="82">
        <f ca="1"/>
        <v>46461</v>
      </c>
      <c r="AO57" s="82">
        <f ca="1"/>
        <v>0</v>
      </c>
      <c r="AP57" s="82">
        <f ca="1"/>
        <v>0</v>
      </c>
      <c r="AQ57" s="82">
        <f ca="1"/>
        <v>0</v>
      </c>
      <c r="AR57" t="str">
        <f ca="1"/>
        <v>finalizada</v>
      </c>
      <c r="AS57">
        <f ca="1"/>
        <v>120</v>
      </c>
      <c r="AT57">
        <f ca="1"/>
        <v>210</v>
      </c>
      <c r="AU57" t="str">
        <f ca="1"/>
        <v>não finalizada</v>
      </c>
      <c r="AV57" t="str">
        <f ca="1"/>
        <v>contratação no prazo</v>
      </c>
      <c r="AW57">
        <f ca="1"/>
        <v>0</v>
      </c>
    </row>
    <row r="58" spans="1:49">
      <c r="A58" t="str">
        <v>DIE 260</v>
      </c>
      <c r="B58" t="str">
        <v>DIE</v>
      </c>
      <c r="C58" t="str">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D58" t="str">
        <v>Previsão</v>
      </c>
      <c r="E58">
        <v>8000000</v>
      </c>
      <c r="F58">
        <v>8000000</v>
      </c>
      <c r="G58" t="str">
        <v>Pregão</v>
      </c>
      <c r="H58">
        <v>25828</v>
      </c>
      <c r="I58" t="str">
        <v>Serviço de aquisição e emissão de passagens aéreas destinadas a membros e servidores do Poder Judiciário de Santa Catarina, quando em serviço ou representação institucional, bem como a palestrantes e convidados da Academia Judicial. O cálculo orçamentário baseia-se nos valores das aquisições, cancelamentos e alterações registrados no exercício de 2025 (parcial).</v>
      </c>
      <c r="J58" t="str">
        <v>Sim</v>
      </c>
      <c r="K58" t="str">
        <v>Não</v>
      </c>
      <c r="L58" t="str">
        <v>Sim</v>
      </c>
      <c r="M58" t="str">
        <v>Alto</v>
      </c>
      <c r="N58" s="82">
        <v>46240</v>
      </c>
      <c r="O58" s="82">
        <v>46301</v>
      </c>
      <c r="P58" s="82">
        <v>46332</v>
      </c>
      <c r="Q58" s="82">
        <v>46362</v>
      </c>
      <c r="R58" s="82">
        <v>46452</v>
      </c>
      <c r="S58">
        <v>0</v>
      </c>
      <c r="T58">
        <v>76</v>
      </c>
      <c r="U58" s="290" cm="1">
        <f t="array" aca="1" ref="U58:AW58" ca="1">IF(A58=0,"",_xlfn._xlws.FILTER(Acompanhamento4[],Acompanhamento4[ID]=A58))</f>
        <v>76</v>
      </c>
      <c r="V58" t="str">
        <f ca="1"/>
        <v>DIE 260</v>
      </c>
      <c r="W58" t="str">
        <f ca="1"/>
        <v>DIE</v>
      </c>
      <c r="X58" t="str">
        <f ca="1"/>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Y58" t="str">
        <f ca="1"/>
        <v>Pregão</v>
      </c>
      <c r="Z58" s="223" t="str">
        <f ca="1"/>
        <v>Vanessa Borges</v>
      </c>
      <c r="AA58" s="223">
        <f ca="1"/>
        <v>0</v>
      </c>
      <c r="AB58" s="223" t="str">
        <f ca="1"/>
        <v>Anna</v>
      </c>
      <c r="AC58" s="223" t="str">
        <f ca="1"/>
        <v>0026365-47.2026.8.24.0710</v>
      </c>
      <c r="AD58" s="223">
        <f ca="1"/>
        <v>0</v>
      </c>
      <c r="AE58" s="223" t="str">
        <f ca="1"/>
        <v>EM ANDAMENTO</v>
      </c>
      <c r="AF58" s="82">
        <f ca="1"/>
        <v>0</v>
      </c>
      <c r="AG58" s="82">
        <f ca="1"/>
        <v>0</v>
      </c>
      <c r="AH58" s="82">
        <f ca="1"/>
        <v>0</v>
      </c>
      <c r="AI58" s="82">
        <f ca="1"/>
        <v>0</v>
      </c>
      <c r="AJ58" s="82">
        <f ca="1"/>
        <v>46240</v>
      </c>
      <c r="AK58" s="82">
        <f ca="1"/>
        <v>46301</v>
      </c>
      <c r="AL58" s="82">
        <f ca="1"/>
        <v>46332</v>
      </c>
      <c r="AM58" s="82">
        <f ca="1"/>
        <v>46362</v>
      </c>
      <c r="AN58" s="82">
        <f ca="1"/>
        <v>46452</v>
      </c>
      <c r="AO58" s="82">
        <f ca="1"/>
        <v>0</v>
      </c>
      <c r="AP58" s="82">
        <f ca="1"/>
        <v>0</v>
      </c>
      <c r="AQ58" s="82">
        <f ca="1"/>
        <v>0</v>
      </c>
      <c r="AR58">
        <f ca="1"/>
        <v>50</v>
      </c>
      <c r="AS58">
        <f ca="1"/>
        <v>111</v>
      </c>
      <c r="AT58">
        <f ca="1"/>
        <v>201</v>
      </c>
      <c r="AU58" t="str">
        <f ca="1"/>
        <v>não finalizada</v>
      </c>
      <c r="AV58" t="str">
        <f ca="1"/>
        <v>contratação no prazo</v>
      </c>
      <c r="AW58">
        <f ca="1"/>
        <v>0</v>
      </c>
    </row>
    <row r="59" spans="1:49">
      <c r="A59" t="str">
        <v>DIE247</v>
      </c>
      <c r="B59" t="str">
        <v>DIE</v>
      </c>
      <c r="C59" t="str">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D59">
        <v>158</v>
      </c>
      <c r="E59">
        <v>40000000</v>
      </c>
      <c r="F59">
        <v>40000000</v>
      </c>
      <c r="G59" t="str">
        <v>Pregão</v>
      </c>
      <c r="H59">
        <v>27260</v>
      </c>
      <c r="I59" t="str">
        <v>Contratação de empresa especializada para fornecimento de profissionais de TI, em regime remoto, visando ampliar a capacidade de atendimento às demandas de desenvolvimento, sustentação de sistemas e segurança da informação. A medida busca reduzir demandas reprimidas, potencializar entregas de soluções tecnológicas e permitir que servidores da DTI se concentrem em atividades estratégicas como planejamento e fiscalização.</v>
      </c>
      <c r="J59" t="str">
        <v>Sim</v>
      </c>
      <c r="K59" t="str">
        <v>Não</v>
      </c>
      <c r="L59" t="str">
        <v>Sim</v>
      </c>
      <c r="M59" t="str">
        <v>Médio</v>
      </c>
      <c r="N59" s="82">
        <v>46082</v>
      </c>
      <c r="O59" s="82">
        <v>46174</v>
      </c>
      <c r="P59" s="82">
        <v>46175</v>
      </c>
      <c r="Q59" s="82">
        <v>46266</v>
      </c>
      <c r="R59" s="82">
        <v>46357</v>
      </c>
      <c r="S59" t="str">
        <v>0041871-97.2025.8.24.0710</v>
      </c>
      <c r="T59">
        <v>37</v>
      </c>
      <c r="U59" s="290" cm="1">
        <f t="array" aca="1" ref="U59:AW59" ca="1">IF(A59=0,"",_xlfn._xlws.FILTER(Acompanhamento4[],Acompanhamento4[ID]=A59))</f>
        <v>37</v>
      </c>
      <c r="V59" t="str">
        <f ca="1"/>
        <v>DIE247</v>
      </c>
      <c r="W59" t="str">
        <f ca="1"/>
        <v>DIE</v>
      </c>
      <c r="X59" t="str">
        <f ca="1"/>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Y59" t="str">
        <f ca="1"/>
        <v>Pregão</v>
      </c>
      <c r="Z59" s="223" t="str">
        <f ca="1"/>
        <v>Mariana Abreu</v>
      </c>
      <c r="AA59" s="223">
        <f ca="1"/>
        <v>0</v>
      </c>
      <c r="AB59" s="223" t="str">
        <f ca="1"/>
        <v>Vanessa Borges</v>
      </c>
      <c r="AC59" s="223" t="str">
        <f ca="1"/>
        <v>0041871-97.2025.8.24.0710</v>
      </c>
      <c r="AD59" s="223">
        <f ca="1"/>
        <v>0</v>
      </c>
      <c r="AE59" s="223" t="str">
        <f ca="1"/>
        <v>EM ANDAMENTO</v>
      </c>
      <c r="AF59" s="82">
        <f ca="1"/>
        <v>0</v>
      </c>
      <c r="AG59" s="82">
        <f ca="1"/>
        <v>0</v>
      </c>
      <c r="AH59" s="82">
        <f ca="1"/>
        <v>0</v>
      </c>
      <c r="AI59" s="82">
        <f ca="1"/>
        <v>0</v>
      </c>
      <c r="AJ59" s="82">
        <f ca="1"/>
        <v>46082</v>
      </c>
      <c r="AK59" s="82">
        <f ca="1"/>
        <v>46174</v>
      </c>
      <c r="AL59" s="82">
        <f ca="1"/>
        <v>46175</v>
      </c>
      <c r="AM59" s="82">
        <f ca="1"/>
        <v>46266</v>
      </c>
      <c r="AN59" s="82">
        <f ca="1"/>
        <v>46357</v>
      </c>
      <c r="AO59" s="82">
        <f ca="1"/>
        <v>46266</v>
      </c>
      <c r="AP59" s="82">
        <f ca="1"/>
        <v>46327</v>
      </c>
      <c r="AQ59" s="82">
        <f ca="1"/>
        <v>46441</v>
      </c>
      <c r="AR59">
        <f ca="1"/>
        <v>15</v>
      </c>
      <c r="AS59">
        <f ca="1"/>
        <v>76</v>
      </c>
      <c r="AT59">
        <f ca="1"/>
        <v>190</v>
      </c>
      <c r="AU59" t="str">
        <f ca="1"/>
        <v>não finalizada</v>
      </c>
      <c r="AV59" t="str">
        <f ca="1"/>
        <v>prazo vencendo em menos de 30 dias</v>
      </c>
      <c r="AW59">
        <f ca="1"/>
        <v>0</v>
      </c>
    </row>
    <row r="60" spans="1:49">
      <c r="A60" t="str">
        <v>DIE248</v>
      </c>
      <c r="B60" t="str">
        <v>DIE</v>
      </c>
      <c r="C60" t="str">
        <v>Contratação de serviços continuados de desinsetização para Comarcas da Grande Florianópolis, TJSC e unidades administrativas</v>
      </c>
      <c r="D60">
        <v>3</v>
      </c>
      <c r="E60">
        <v>16000</v>
      </c>
      <c r="F60">
        <v>13300</v>
      </c>
      <c r="G60" t="str">
        <v>Pregão</v>
      </c>
      <c r="H60">
        <v>3417</v>
      </c>
      <c r="I60" t="str">
        <v>Necessidade de manter as unidades livres de infestação de animais peçonhentos, os quais tornam o ambiente de trabalho insalubre e proporcionam a transmissão de doenças. Isso porque a contratação deste serviço é de suma importância para que sejam antecipados e/ou resolvidos os problemas de desinsetização, como infestação e proliferação de pragas, como baratas, formigas e bichos peçonhentos.</v>
      </c>
      <c r="J60" t="str">
        <v>Não</v>
      </c>
      <c r="K60" t="str">
        <v>Não</v>
      </c>
      <c r="L60" t="str">
        <v>Sim</v>
      </c>
      <c r="M60" t="str">
        <v>Médio</v>
      </c>
      <c r="N60" s="82">
        <v>46286</v>
      </c>
      <c r="O60" s="82">
        <v>46316</v>
      </c>
      <c r="P60" s="82">
        <v>46316</v>
      </c>
      <c r="Q60" s="82">
        <v>46375</v>
      </c>
      <c r="R60" s="82">
        <v>46409</v>
      </c>
      <c r="S60">
        <v>0</v>
      </c>
      <c r="T60">
        <v>65</v>
      </c>
      <c r="U60" s="290" cm="1">
        <f t="array" aca="1" ref="U60:AW60" ca="1">IF(A60=0,"",_xlfn._xlws.FILTER(Acompanhamento4[],Acompanhamento4[ID]=A60))</f>
        <v>65</v>
      </c>
      <c r="V60" t="str">
        <f ca="1"/>
        <v>DIE248</v>
      </c>
      <c r="W60" t="str">
        <f ca="1"/>
        <v>DIE</v>
      </c>
      <c r="X60" t="str">
        <f ca="1"/>
        <v>Contratação de serviços continuados de desinsetização para Comarcas da Grande Florianópolis, TJSC e unidades administrativas</v>
      </c>
      <c r="Y60" t="str">
        <f ca="1"/>
        <v>Pregão</v>
      </c>
      <c r="Z60" s="223" t="str">
        <f ca="1"/>
        <v>Luciano</v>
      </c>
      <c r="AA60" s="223">
        <f ca="1"/>
        <v>0</v>
      </c>
      <c r="AB60" s="223" t="str">
        <f ca="1"/>
        <v>Não se aplica</v>
      </c>
      <c r="AC60" s="223">
        <f ca="1"/>
        <v>0</v>
      </c>
      <c r="AD60" s="223">
        <f ca="1"/>
        <v>0</v>
      </c>
      <c r="AE60" s="223" t="str">
        <f ca="1"/>
        <v>PREVISTA</v>
      </c>
      <c r="AF60" s="82">
        <f ca="1"/>
        <v>0</v>
      </c>
      <c r="AG60" s="82">
        <f ca="1"/>
        <v>0</v>
      </c>
      <c r="AH60" s="82">
        <f ca="1"/>
        <v>0</v>
      </c>
      <c r="AI60" s="82">
        <f ca="1"/>
        <v>0</v>
      </c>
      <c r="AJ60" s="82">
        <f ca="1"/>
        <v>46286</v>
      </c>
      <c r="AK60" s="82">
        <f ca="1"/>
        <v>46316</v>
      </c>
      <c r="AL60" s="82">
        <f ca="1"/>
        <v>46316</v>
      </c>
      <c r="AM60" s="82">
        <f ca="1"/>
        <v>46375</v>
      </c>
      <c r="AN60" s="82">
        <f ca="1"/>
        <v>46409</v>
      </c>
      <c r="AO60" s="82">
        <f ca="1"/>
        <v>0</v>
      </c>
      <c r="AP60" s="82">
        <f ca="1"/>
        <v>0</v>
      </c>
      <c r="AQ60" s="82">
        <f ca="1"/>
        <v>0</v>
      </c>
      <c r="AR60">
        <f ca="1"/>
        <v>65</v>
      </c>
      <c r="AS60">
        <f ca="1"/>
        <v>124</v>
      </c>
      <c r="AT60">
        <f ca="1"/>
        <v>158</v>
      </c>
      <c r="AU60" t="str">
        <f ca="1"/>
        <v>não finalizada</v>
      </c>
      <c r="AV60" t="str">
        <f ca="1"/>
        <v>contratação no prazo</v>
      </c>
      <c r="AW60">
        <f ca="1"/>
        <v>0</v>
      </c>
    </row>
    <row r="61" spans="1:49">
      <c r="A61" t="str">
        <v>DIE256</v>
      </c>
      <c r="B61" t="str">
        <v>DIE</v>
      </c>
      <c r="C61" t="str">
        <v>Contratação de serviços continuados de apoio técnico, suporte e desenvolvimento de análises de dados de caráter descritivo, diagnóstico, prescritivo e preditivo, por meio de cientistas de dados</v>
      </c>
      <c r="D61">
        <v>4</v>
      </c>
      <c r="E61">
        <v>736066.8</v>
      </c>
      <c r="F61">
        <v>368033.4</v>
      </c>
      <c r="G61" t="str">
        <v>Pregão</v>
      </c>
      <c r="H61">
        <v>27308</v>
      </c>
      <c r="I61" t="str">
        <v>Necessidade de atendimento contínuo às demandas da Administração relacionadas à análise exploratória de dados, automatização de cálculos de indicadores, levantamento de requisitos, desenvolvimento de painéis de indicadores e construção de modelos estatísticos. Ressalta-se que não há, no quadro de pessoal deste Poder, cargo com atribuições compatíveis às exigidas para o desempenho dessas atividades, que requerem conhecimentos interdisciplinares em estatística, computação, engenharia, economia e técnicas avançadas de ciência de dados.</v>
      </c>
      <c r="J61" t="str">
        <v>Não</v>
      </c>
      <c r="K61" t="str">
        <v>Não</v>
      </c>
      <c r="L61" t="str">
        <v>Sim</v>
      </c>
      <c r="M61" t="str">
        <v>Alto</v>
      </c>
      <c r="N61" s="82">
        <v>46000</v>
      </c>
      <c r="O61" s="82">
        <v>46062</v>
      </c>
      <c r="P61" s="82">
        <v>46090</v>
      </c>
      <c r="Q61" s="82">
        <v>46120</v>
      </c>
      <c r="R61" s="82">
        <v>46211</v>
      </c>
      <c r="S61">
        <v>0</v>
      </c>
      <c r="T61">
        <v>104</v>
      </c>
      <c r="U61" s="290" cm="1">
        <f t="array" aca="1" ref="U61:AW61" ca="1">IF(A61=0,"",_xlfn._xlws.FILTER(Acompanhamento4[],Acompanhamento4[ID]=A61))</f>
        <v>104</v>
      </c>
      <c r="V61" t="str">
        <f ca="1"/>
        <v>DIE256</v>
      </c>
      <c r="W61" t="str">
        <f ca="1"/>
        <v>DIE</v>
      </c>
      <c r="X61" t="str">
        <f ca="1"/>
        <v>Contratação de serviços continuados de apoio técnico, suporte e desenvolvimento de análises de dados de caráter descritivo, diagnóstico, prescritivo e preditivo, por meio de cientistas de dados</v>
      </c>
      <c r="Y61" t="str">
        <f ca="1"/>
        <v>Pregão</v>
      </c>
      <c r="Z61" s="223" t="str">
        <f ca="1"/>
        <v>Anna</v>
      </c>
      <c r="AA61" s="223">
        <f ca="1"/>
        <v>0</v>
      </c>
      <c r="AB61" s="223" t="str">
        <f ca="1"/>
        <v>Não se aplica</v>
      </c>
      <c r="AC61" s="223">
        <f ca="1"/>
        <v>0</v>
      </c>
      <c r="AD61" s="223">
        <f ca="1"/>
        <v>0</v>
      </c>
      <c r="AE61" s="223" t="str">
        <f ca="1"/>
        <v>CANCELADA</v>
      </c>
      <c r="AF61" s="82">
        <f ca="1"/>
        <v>0</v>
      </c>
      <c r="AG61" s="82">
        <f ca="1"/>
        <v>0</v>
      </c>
      <c r="AH61" s="82">
        <f ca="1"/>
        <v>0</v>
      </c>
      <c r="AI61" s="82">
        <f ca="1"/>
        <v>0</v>
      </c>
      <c r="AJ61" s="82">
        <f ca="1"/>
        <v>46000</v>
      </c>
      <c r="AK61" s="82">
        <f ca="1"/>
        <v>46062</v>
      </c>
      <c r="AL61" s="82">
        <f ca="1"/>
        <v>46090</v>
      </c>
      <c r="AM61" s="82">
        <f ca="1"/>
        <v>46120</v>
      </c>
      <c r="AN61" s="82">
        <f ca="1"/>
        <v>46211</v>
      </c>
      <c r="AO61" s="82">
        <f ca="1"/>
        <v>0</v>
      </c>
      <c r="AP61" s="82">
        <f ca="1"/>
        <v>0</v>
      </c>
      <c r="AQ61" s="82">
        <f ca="1"/>
        <v>0</v>
      </c>
      <c r="AR61" t="str">
        <f ca="1"/>
        <v>finalizada</v>
      </c>
      <c r="AS61" t="str">
        <f ca="1"/>
        <v>finalizada</v>
      </c>
      <c r="AT61" t="str">
        <f ca="1"/>
        <v>finalizada</v>
      </c>
      <c r="AU61" t="str">
        <f ca="1"/>
        <v>finalizada sem contratação</v>
      </c>
      <c r="AV61" t="str">
        <f ca="1"/>
        <v>finalizada</v>
      </c>
      <c r="AW61">
        <f ca="1"/>
        <v>0</v>
      </c>
    </row>
    <row r="62" spans="1:49">
      <c r="A62" t="str">
        <v>DMP 001</v>
      </c>
      <c r="B62" t="str">
        <v>DMP</v>
      </c>
      <c r="C62" t="str">
        <v>Fornecimento continuado estimado do item papel A4</v>
      </c>
      <c r="D62" t="str">
        <v>24.000 resmas</v>
      </c>
      <c r="E62">
        <v>600000</v>
      </c>
      <c r="F62">
        <v>600000</v>
      </c>
      <c r="G62" t="str">
        <v>Pregão</v>
      </c>
      <c r="H62">
        <v>481439</v>
      </c>
      <c r="I62" t="str">
        <v>A terceirização do serviço de motorista proporciona maior flexibilidade na alocação de pessoal, permite a substituição imediata em casos de afastamento e assegura o cumprimento das exigências legais quanto à habilitação e segurança no transporte de pessoas e cargas. Além disso, contribui para a economicidade e eficiência na prestação dos serviços públicos, evitando a sobrecarga de servidores efetivos.</v>
      </c>
      <c r="J62" t="str">
        <v>Não</v>
      </c>
      <c r="K62" t="str">
        <v>Sim</v>
      </c>
      <c r="L62" t="str">
        <v>Sim</v>
      </c>
      <c r="M62" t="str">
        <v>Médio</v>
      </c>
      <c r="N62" s="82">
        <v>46235</v>
      </c>
      <c r="O62" s="82">
        <v>46254</v>
      </c>
      <c r="P62" s="82">
        <v>46266</v>
      </c>
      <c r="Q62" s="82">
        <v>46281</v>
      </c>
      <c r="R62" s="82">
        <v>46373</v>
      </c>
      <c r="S62">
        <v>0</v>
      </c>
      <c r="T62">
        <v>78</v>
      </c>
      <c r="U62" s="290" cm="1">
        <f t="array" aca="1" ref="U62:AW62" ca="1">IF(A62=0,"",_xlfn._xlws.FILTER(Acompanhamento4[],Acompanhamento4[ID]=A62))</f>
        <v>78</v>
      </c>
      <c r="V62" t="str">
        <f ca="1"/>
        <v>DMP 001</v>
      </c>
      <c r="W62" t="str">
        <f ca="1"/>
        <v>DMP</v>
      </c>
      <c r="X62" t="str">
        <f ca="1"/>
        <v>Fornecimento continuado estimado do item papel A4</v>
      </c>
      <c r="Y62" t="str">
        <f ca="1"/>
        <v>Pregão</v>
      </c>
      <c r="Z62" s="223" t="str">
        <f ca="1"/>
        <v>Mariana Abreu</v>
      </c>
      <c r="AA62" s="223">
        <f ca="1"/>
        <v>0</v>
      </c>
      <c r="AB62" s="223" t="str">
        <f ca="1"/>
        <v>Não se aplica</v>
      </c>
      <c r="AC62" s="223">
        <f ca="1"/>
        <v>0</v>
      </c>
      <c r="AD62" s="223">
        <f ca="1"/>
        <v>0</v>
      </c>
      <c r="AE62" s="223" t="str">
        <f ca="1"/>
        <v>PREVISTA</v>
      </c>
      <c r="AF62" s="82">
        <f ca="1"/>
        <v>0</v>
      </c>
      <c r="AG62" s="82">
        <f ca="1"/>
        <v>0</v>
      </c>
      <c r="AH62" s="82">
        <f ca="1"/>
        <v>0</v>
      </c>
      <c r="AI62" s="82">
        <f ca="1"/>
        <v>0</v>
      </c>
      <c r="AJ62" s="82">
        <f ca="1"/>
        <v>46235</v>
      </c>
      <c r="AK62" s="82">
        <f ca="1"/>
        <v>46254</v>
      </c>
      <c r="AL62" s="82">
        <f ca="1"/>
        <v>46266</v>
      </c>
      <c r="AM62" s="82">
        <f ca="1"/>
        <v>46281</v>
      </c>
      <c r="AN62" s="82">
        <f ca="1"/>
        <v>46373</v>
      </c>
      <c r="AO62" s="82">
        <f ca="1"/>
        <v>46347</v>
      </c>
      <c r="AP62" s="82">
        <f ca="1"/>
        <v>0</v>
      </c>
      <c r="AQ62" s="82">
        <f ca="1"/>
        <v>46446</v>
      </c>
      <c r="AR62">
        <f ca="1"/>
        <v>96</v>
      </c>
      <c r="AS62">
        <f ca="1"/>
        <v>30</v>
      </c>
      <c r="AT62">
        <f ca="1"/>
        <v>195</v>
      </c>
      <c r="AU62" t="str">
        <f ca="1"/>
        <v>não finalizada</v>
      </c>
      <c r="AV62" t="str">
        <f ca="1"/>
        <v>contratação no prazo</v>
      </c>
      <c r="AW62">
        <f ca="1"/>
        <v>0</v>
      </c>
    </row>
    <row r="63" spans="1:49">
      <c r="A63" t="str">
        <v>DMP 002</v>
      </c>
      <c r="B63" t="str">
        <v>DMP</v>
      </c>
      <c r="C63" t="str">
        <v>Fornecimento continuado estimado dos itens papel toalha e papel higiênico</v>
      </c>
      <c r="D63" t="str">
        <v>40.000 pacotes de papel toalha, 1.000 pacotes com 64 rolos papel hig 30m, 4.000 caixas de papel hig rolão</v>
      </c>
      <c r="E63">
        <v>1160000</v>
      </c>
      <c r="F63">
        <v>1160000</v>
      </c>
      <c r="G63" t="str">
        <v>Pregão</v>
      </c>
      <c r="H63" t="str">
        <v>238338, 412112, 389042</v>
      </c>
      <c r="I63" t="str">
        <v>Disponibilizar materiais para higiene dos funcionários e público das Unidades Judiciárias</v>
      </c>
      <c r="J63" t="str">
        <v>Não</v>
      </c>
      <c r="K63" t="str">
        <v>Sim</v>
      </c>
      <c r="L63" t="str">
        <v>Sim</v>
      </c>
      <c r="M63" t="str">
        <v>Médio</v>
      </c>
      <c r="N63" s="82">
        <v>46204</v>
      </c>
      <c r="O63" s="82">
        <v>46223</v>
      </c>
      <c r="P63" s="82">
        <v>46235</v>
      </c>
      <c r="Q63" s="82">
        <v>46250</v>
      </c>
      <c r="R63" s="82">
        <v>46343</v>
      </c>
      <c r="S63">
        <v>0</v>
      </c>
      <c r="T63">
        <v>79</v>
      </c>
      <c r="U63" s="290" cm="1">
        <f t="array" aca="1" ref="U63:AW63" ca="1">IF(A63=0,"",_xlfn._xlws.FILTER(Acompanhamento4[],Acompanhamento4[ID]=A63))</f>
        <v>79</v>
      </c>
      <c r="V63" t="str">
        <f ca="1"/>
        <v>DMP 002</v>
      </c>
      <c r="W63" t="str">
        <f ca="1"/>
        <v>DMP</v>
      </c>
      <c r="X63" t="str">
        <f ca="1"/>
        <v>Fornecimento continuado estimado dos itens papel toalha e papel higiênico</v>
      </c>
      <c r="Y63" t="str">
        <f ca="1"/>
        <v>Pregão</v>
      </c>
      <c r="Z63" s="223" t="str">
        <f ca="1"/>
        <v>Luciano</v>
      </c>
      <c r="AA63" s="223">
        <f ca="1"/>
        <v>0</v>
      </c>
      <c r="AB63" s="223" t="str">
        <f ca="1"/>
        <v>Não se aplica</v>
      </c>
      <c r="AC63" s="223" t="str">
        <f ca="1"/>
        <v>0100572-17.2026.8.24.0710</v>
      </c>
      <c r="AD63" s="223">
        <f ca="1"/>
        <v>0</v>
      </c>
      <c r="AE63" s="223" t="str">
        <f ca="1"/>
        <v>PREVISTA</v>
      </c>
      <c r="AF63" s="82">
        <f ca="1"/>
        <v>0</v>
      </c>
      <c r="AG63" s="82">
        <f ca="1"/>
        <v>0</v>
      </c>
      <c r="AH63" s="82">
        <f ca="1"/>
        <v>0</v>
      </c>
      <c r="AI63" s="82">
        <f ca="1"/>
        <v>0</v>
      </c>
      <c r="AJ63" s="82">
        <f ca="1"/>
        <v>46204</v>
      </c>
      <c r="AK63" s="82">
        <f ca="1"/>
        <v>46223</v>
      </c>
      <c r="AL63" s="82">
        <f ca="1"/>
        <v>46235</v>
      </c>
      <c r="AM63" s="82">
        <f ca="1"/>
        <v>46250</v>
      </c>
      <c r="AN63" s="82">
        <f ca="1"/>
        <v>46343</v>
      </c>
      <c r="AO63" s="82">
        <f ca="1"/>
        <v>46254</v>
      </c>
      <c r="AP63" s="82">
        <f ca="1"/>
        <v>46296</v>
      </c>
      <c r="AQ63" s="82">
        <f ca="1"/>
        <v>46398</v>
      </c>
      <c r="AR63">
        <f ca="1"/>
        <v>3</v>
      </c>
      <c r="AS63">
        <f ca="1"/>
        <v>45</v>
      </c>
      <c r="AT63">
        <f ca="1"/>
        <v>147</v>
      </c>
      <c r="AU63" t="str">
        <f ca="1"/>
        <v>não finalizada</v>
      </c>
      <c r="AV63" t="str">
        <f ca="1"/>
        <v>prazo vencendo em menos de 15 dias</v>
      </c>
      <c r="AW63">
        <f ca="1"/>
        <v>0</v>
      </c>
    </row>
    <row r="64" spans="1:49">
      <c r="A64" t="str">
        <v>DMP 003</v>
      </c>
      <c r="B64" t="str">
        <v>DMP</v>
      </c>
      <c r="C64" t="str">
        <v>Fornecimento continuado estimado de itens de limpeza</v>
      </c>
      <c r="D64" t="str">
        <v>agua sanitária 3.500 caixas, desinfetante 10.000 bombonas, deterg multiuso 4.000 bombonas, pano p/ limpeza 13.000 unidades, saco de lixo 50L 2.000 centos, saco de lixo 15L 4.000 centos, saco de lixo 100L 3.000 centos, pastilha adesiva sanit 15.000 caixas, sabonete líquido 12.000 refis</v>
      </c>
      <c r="E64">
        <v>800000</v>
      </c>
      <c r="F64">
        <v>800000</v>
      </c>
      <c r="G64" t="str">
        <v>Pregão</v>
      </c>
      <c r="H64" t="str">
        <v>310507, 424175, 307880, 137057, 151014, 398561, 253727, 150224, 229357, 253730</v>
      </c>
      <c r="I64" t="str">
        <v>Permitir a realização das atividades de limpeza das edificações do PJSC</v>
      </c>
      <c r="J64" t="str">
        <v>Não</v>
      </c>
      <c r="K64" t="str">
        <v>Sim</v>
      </c>
      <c r="L64" t="str">
        <v>Sim</v>
      </c>
      <c r="M64" t="str">
        <v>Médio</v>
      </c>
      <c r="N64" s="82">
        <v>46218</v>
      </c>
      <c r="O64" s="82">
        <v>46239</v>
      </c>
      <c r="P64" s="82">
        <v>46249</v>
      </c>
      <c r="Q64" s="82">
        <v>46266</v>
      </c>
      <c r="R64" s="82">
        <v>46366</v>
      </c>
      <c r="S64">
        <v>0</v>
      </c>
      <c r="T64">
        <v>80</v>
      </c>
      <c r="U64" s="290" cm="1">
        <f t="array" aca="1" ref="U64:AW64" ca="1">IF(A64=0,"",_xlfn._xlws.FILTER(Acompanhamento4[],Acompanhamento4[ID]=A64))</f>
        <v>80</v>
      </c>
      <c r="V64" t="str">
        <f ca="1"/>
        <v>DMP 003</v>
      </c>
      <c r="W64" t="str">
        <f ca="1"/>
        <v>DMP</v>
      </c>
      <c r="X64" t="str">
        <f ca="1"/>
        <v>Fornecimento continuado estimado de itens de limpeza</v>
      </c>
      <c r="Y64" t="str">
        <f ca="1"/>
        <v>Pregão</v>
      </c>
      <c r="Z64" s="223" t="str">
        <f ca="1"/>
        <v>Anna</v>
      </c>
      <c r="AA64" s="223">
        <f ca="1"/>
        <v>0</v>
      </c>
      <c r="AB64" s="223" t="str">
        <f ca="1"/>
        <v>Não se aplica</v>
      </c>
      <c r="AC64" s="223" t="str">
        <f ca="1"/>
        <v>0100554-93.2026.8.24.0710</v>
      </c>
      <c r="AD64" s="223">
        <f ca="1"/>
        <v>0</v>
      </c>
      <c r="AE64" s="223" t="str">
        <f ca="1"/>
        <v>EM ANDAMENTO</v>
      </c>
      <c r="AF64" s="82">
        <f ca="1"/>
        <v>0</v>
      </c>
      <c r="AG64" s="82">
        <f ca="1"/>
        <v>0</v>
      </c>
      <c r="AH64" s="82">
        <f ca="1"/>
        <v>0</v>
      </c>
      <c r="AI64" s="82">
        <f ca="1"/>
        <v>0</v>
      </c>
      <c r="AJ64" s="82">
        <f ca="1"/>
        <v>46218</v>
      </c>
      <c r="AK64" s="82">
        <f ca="1"/>
        <v>46239</v>
      </c>
      <c r="AL64" s="82">
        <f ca="1"/>
        <v>46249</v>
      </c>
      <c r="AM64" s="82">
        <f ca="1"/>
        <v>46266</v>
      </c>
      <c r="AN64" s="82">
        <f ca="1"/>
        <v>46366</v>
      </c>
      <c r="AO64" s="82">
        <f ca="1"/>
        <v>0</v>
      </c>
      <c r="AP64" s="82">
        <f ca="1"/>
        <v>0</v>
      </c>
      <c r="AQ64" s="82">
        <f ca="1"/>
        <v>0</v>
      </c>
      <c r="AR64">
        <f ca="1"/>
        <v>-12</v>
      </c>
      <c r="AS64">
        <f ca="1"/>
        <v>15</v>
      </c>
      <c r="AT64">
        <f ca="1"/>
        <v>115</v>
      </c>
      <c r="AU64" t="str">
        <f ca="1"/>
        <v>não finalizada</v>
      </c>
      <c r="AV64" t="str">
        <f ca="1"/>
        <v>prazo vencido</v>
      </c>
      <c r="AW64">
        <f ca="1"/>
        <v>0</v>
      </c>
    </row>
    <row r="65" spans="1:49">
      <c r="A65" t="str">
        <v>DMP 004</v>
      </c>
      <c r="B65" t="str">
        <v>DMP</v>
      </c>
      <c r="C65" t="str">
        <v>Fornecimento continuado estimado de suprimentos de informática estocáveis</v>
      </c>
      <c r="D65" t="str">
        <v>2.000 toners, 400 fotocondutores e 200 fusores</v>
      </c>
      <c r="E65">
        <v>1700000</v>
      </c>
      <c r="F65">
        <v>1700000</v>
      </c>
      <c r="G65" t="str">
        <v>Pregão</v>
      </c>
      <c r="H65" t="str">
        <v>modelos não encontrados no catálogo</v>
      </c>
      <c r="I65" t="str">
        <v>Permitir a geração de documentos físicos</v>
      </c>
      <c r="J65" t="str">
        <v>Não</v>
      </c>
      <c r="K65" t="str">
        <v>Sim</v>
      </c>
      <c r="L65" t="str">
        <v>Sim</v>
      </c>
      <c r="M65" t="str">
        <v>Médio</v>
      </c>
      <c r="N65" s="82">
        <v>46054</v>
      </c>
      <c r="O65" s="82">
        <v>46081</v>
      </c>
      <c r="P65" s="82">
        <v>46091</v>
      </c>
      <c r="Q65" s="82">
        <v>46113</v>
      </c>
      <c r="R65" s="82">
        <v>46213</v>
      </c>
      <c r="S65">
        <v>0</v>
      </c>
      <c r="T65">
        <v>81</v>
      </c>
      <c r="U65" s="290" cm="1">
        <f t="array" aca="1" ref="U65:AW65" ca="1">IF(A65=0,"",_xlfn._xlws.FILTER(Acompanhamento4[],Acompanhamento4[ID]=A65))</f>
        <v>81</v>
      </c>
      <c r="V65" t="str">
        <f ca="1"/>
        <v>DMP 004</v>
      </c>
      <c r="W65" t="str">
        <f ca="1"/>
        <v>DMP</v>
      </c>
      <c r="X65" t="str">
        <f ca="1"/>
        <v>Fornecimento continuado estimado de suprimentos de informática estocáveis</v>
      </c>
      <c r="Y65" t="str">
        <f ca="1"/>
        <v>Pregão</v>
      </c>
      <c r="Z65" s="223" t="str">
        <f ca="1"/>
        <v>Vanessa Borges</v>
      </c>
      <c r="AA65" s="223">
        <f ca="1"/>
        <v>0</v>
      </c>
      <c r="AB65" s="223" t="str">
        <f ca="1"/>
        <v>Não se aplica</v>
      </c>
      <c r="AC65" s="223">
        <f ca="1"/>
        <v>0</v>
      </c>
      <c r="AD65" s="223">
        <f ca="1"/>
        <v>0</v>
      </c>
      <c r="AE65" s="223" t="str">
        <f ca="1"/>
        <v>SOBRESTADA</v>
      </c>
      <c r="AF65" s="82">
        <f ca="1"/>
        <v>0</v>
      </c>
      <c r="AG65" s="82">
        <f ca="1"/>
        <v>0</v>
      </c>
      <c r="AH65" s="82">
        <f ca="1"/>
        <v>0</v>
      </c>
      <c r="AI65" s="82">
        <f ca="1"/>
        <v>0</v>
      </c>
      <c r="AJ65" s="82">
        <f ca="1"/>
        <v>46054</v>
      </c>
      <c r="AK65" s="82">
        <f ca="1"/>
        <v>46081</v>
      </c>
      <c r="AL65" s="82">
        <f ca="1"/>
        <v>46091</v>
      </c>
      <c r="AM65" s="82">
        <f ca="1"/>
        <v>46113</v>
      </c>
      <c r="AN65" s="82">
        <f ca="1"/>
        <v>46213</v>
      </c>
      <c r="AO65" s="82">
        <f ca="1"/>
        <v>46275</v>
      </c>
      <c r="AP65" s="82">
        <f ca="1"/>
        <v>46315</v>
      </c>
      <c r="AQ65" s="82">
        <f ca="1"/>
        <v>46412</v>
      </c>
      <c r="AR65" t="str">
        <f ca="1"/>
        <v>finalizada</v>
      </c>
      <c r="AS65" t="str">
        <f ca="1"/>
        <v>finalizada</v>
      </c>
      <c r="AT65" t="str">
        <f ca="1"/>
        <v>finalizada</v>
      </c>
      <c r="AU65" t="str">
        <f ca="1"/>
        <v>finalizada sem contratação</v>
      </c>
      <c r="AV65" t="str">
        <f ca="1"/>
        <v>sobrestada</v>
      </c>
      <c r="AW65" t="str">
        <f ca="1"/>
        <v>Realizamos contato junto à DTI, informando os saldos e estatísticos de distribuição dos suprimentos em estoque. A Divisão de Suporte e Gestão
de Ativos informou ainda a respeito da contratação de aquisição impressoras coloridas com suprimentos instruída pela DTI no SEI 114539-
03.2024.
Deste modo, chegou-se à conclusão que não será necessária aquisição de outros suprimentos para abastecimento do estoque neste exercício. e-mail de 11/08/2026</v>
      </c>
    </row>
    <row r="66" spans="1:49">
      <c r="A66" t="str">
        <v>DMP 005</v>
      </c>
      <c r="B66" t="str">
        <v>DMP</v>
      </c>
      <c r="C66" t="str">
        <v>Aquisição de empihadeira elétrica</v>
      </c>
      <c r="D66">
        <v>1</v>
      </c>
      <c r="E66">
        <v>200000</v>
      </c>
      <c r="F66">
        <v>200000</v>
      </c>
      <c r="G66" t="str">
        <v>Pregão</v>
      </c>
      <c r="H66">
        <v>610725</v>
      </c>
      <c r="I66" t="str">
        <v>Houve baixa da máquina empilhadeira a gás, que possuía maior porte, de modo que a máquina elétrica existente em alguns momento não se apresenta suficiente para algumas tarefas</v>
      </c>
      <c r="J66" t="str">
        <v>Não</v>
      </c>
      <c r="K66" t="str">
        <v>Não</v>
      </c>
      <c r="L66" t="str">
        <v>Sim</v>
      </c>
      <c r="M66" t="str">
        <v>Médio</v>
      </c>
      <c r="N66" s="82">
        <v>46058</v>
      </c>
      <c r="O66" s="82">
        <v>46081</v>
      </c>
      <c r="P66" s="82">
        <v>46091</v>
      </c>
      <c r="Q66" s="82">
        <v>46113</v>
      </c>
      <c r="R66" s="82">
        <v>46213</v>
      </c>
      <c r="S66">
        <v>0</v>
      </c>
      <c r="T66">
        <v>82</v>
      </c>
      <c r="U66" s="290" cm="1">
        <f t="array" aca="1" ref="U66:AW66" ca="1">IF(A66=0,"",_xlfn._xlws.FILTER(Acompanhamento4[],Acompanhamento4[ID]=A66))</f>
        <v>82</v>
      </c>
      <c r="V66" t="str">
        <f ca="1"/>
        <v>DMP 005</v>
      </c>
      <c r="W66" t="str">
        <f ca="1"/>
        <v>DMP</v>
      </c>
      <c r="X66" t="str">
        <f ca="1"/>
        <v>Aquisição de empihadeira elétrica</v>
      </c>
      <c r="Y66" t="str">
        <f ca="1"/>
        <v>Pregão</v>
      </c>
      <c r="Z66" s="223" t="str">
        <f ca="1"/>
        <v>Mariana Abreu</v>
      </c>
      <c r="AA66" s="223">
        <f ca="1"/>
        <v>0</v>
      </c>
      <c r="AB66" s="223" t="str">
        <f ca="1"/>
        <v>Não se aplica</v>
      </c>
      <c r="AC66" s="223">
        <f ca="1"/>
        <v>0</v>
      </c>
      <c r="AD66" s="223">
        <f ca="1"/>
        <v>0</v>
      </c>
      <c r="AE66" s="223" t="str">
        <f ca="1"/>
        <v>PREVISTA</v>
      </c>
      <c r="AF66" s="82">
        <f ca="1"/>
        <v>0</v>
      </c>
      <c r="AG66" s="82">
        <f ca="1"/>
        <v>0</v>
      </c>
      <c r="AH66" s="82">
        <f ca="1"/>
        <v>0</v>
      </c>
      <c r="AI66" s="82">
        <f ca="1"/>
        <v>0</v>
      </c>
      <c r="AJ66" s="82">
        <f ca="1"/>
        <v>46058</v>
      </c>
      <c r="AK66" s="82">
        <f ca="1"/>
        <v>46081</v>
      </c>
      <c r="AL66" s="82">
        <f ca="1"/>
        <v>46091</v>
      </c>
      <c r="AM66" s="82">
        <f ca="1"/>
        <v>46113</v>
      </c>
      <c r="AN66" s="82">
        <f ca="1"/>
        <v>46213</v>
      </c>
      <c r="AO66" s="82">
        <f ca="1"/>
        <v>46339</v>
      </c>
      <c r="AP66" s="82">
        <f ca="1"/>
        <v>0</v>
      </c>
      <c r="AQ66" s="82">
        <f ca="1"/>
        <v>46447</v>
      </c>
      <c r="AR66">
        <f ca="1"/>
        <v>88</v>
      </c>
      <c r="AS66">
        <f ca="1"/>
        <v>-138</v>
      </c>
      <c r="AT66">
        <f ca="1"/>
        <v>196</v>
      </c>
      <c r="AU66" t="str">
        <f ca="1"/>
        <v>não finalizada</v>
      </c>
      <c r="AV66" t="str">
        <f ca="1"/>
        <v>prazo vencido</v>
      </c>
      <c r="AW66">
        <f ca="1"/>
        <v>0</v>
      </c>
    </row>
    <row r="67" spans="1:49">
      <c r="A67" t="str">
        <v>DMP 006</v>
      </c>
      <c r="B67" t="str">
        <v>DMP</v>
      </c>
      <c r="C67" t="str">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D67" t="str">
        <v>60 meses</v>
      </c>
      <c r="E67">
        <v>5000000</v>
      </c>
      <c r="F67">
        <v>500000</v>
      </c>
      <c r="G67" t="str">
        <v>Pregão</v>
      </c>
      <c r="H67">
        <v>27685</v>
      </c>
      <c r="I67" t="str">
        <v>Objetiva-se modernizar o modelo adotado para suprimento dos bens de consumo, buscando a redução dos processos para aquisição destes, a diminuição do volume de trabalho e melhor aproveitamento dos recursos humanos e financeiros.</v>
      </c>
      <c r="J67" t="str">
        <v>Sim</v>
      </c>
      <c r="K67" t="str">
        <v>Não</v>
      </c>
      <c r="L67" t="str">
        <v>Sim</v>
      </c>
      <c r="M67" t="str">
        <v>Alto</v>
      </c>
      <c r="N67" s="82">
        <v>45936</v>
      </c>
      <c r="O67" s="82">
        <v>46045</v>
      </c>
      <c r="P67" s="82">
        <v>46054</v>
      </c>
      <c r="Q67" s="82">
        <v>46082</v>
      </c>
      <c r="R67" s="82">
        <v>46174</v>
      </c>
      <c r="S67" t="str">
        <v>0082962-70.2025.8.24.0710</v>
      </c>
      <c r="T67">
        <v>83</v>
      </c>
      <c r="U67" s="290" cm="1">
        <f t="array" aca="1" ref="U67:AW67" ca="1">IF(A67=0,"",_xlfn._xlws.FILTER(Acompanhamento4[],Acompanhamento4[ID]=A67))</f>
        <v>83</v>
      </c>
      <c r="V67" t="str">
        <f ca="1"/>
        <v>DMP 006</v>
      </c>
      <c r="W67" t="str">
        <f ca="1"/>
        <v>DMP</v>
      </c>
      <c r="X67" t="str">
        <f ca="1"/>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Y67" t="str">
        <f ca="1"/>
        <v>Pregão</v>
      </c>
      <c r="Z67" s="223" t="str">
        <f ca="1"/>
        <v>Monica</v>
      </c>
      <c r="AA67" s="223">
        <f ca="1"/>
        <v>0</v>
      </c>
      <c r="AB67" s="223" t="str">
        <f ca="1"/>
        <v>Vanessa Borges</v>
      </c>
      <c r="AC67" s="223" t="str">
        <f ca="1"/>
        <v>0082962-70.2025.8.24.0710</v>
      </c>
      <c r="AD67" s="223">
        <f ca="1"/>
        <v>0</v>
      </c>
      <c r="AE67" s="223" t="str">
        <f ca="1"/>
        <v>SOBRESTADA</v>
      </c>
      <c r="AF67" s="82">
        <f ca="1"/>
        <v>0</v>
      </c>
      <c r="AG67" s="82">
        <f ca="1"/>
        <v>0</v>
      </c>
      <c r="AH67" s="82">
        <f ca="1"/>
        <v>0</v>
      </c>
      <c r="AI67" s="82">
        <f ca="1"/>
        <v>0</v>
      </c>
      <c r="AJ67" s="82">
        <f ca="1"/>
        <v>45936</v>
      </c>
      <c r="AK67" s="82">
        <f ca="1"/>
        <v>46045</v>
      </c>
      <c r="AL67" s="82">
        <f ca="1"/>
        <v>46054</v>
      </c>
      <c r="AM67" s="82">
        <f ca="1"/>
        <v>46082</v>
      </c>
      <c r="AN67" s="82">
        <f ca="1"/>
        <v>46174</v>
      </c>
      <c r="AO67" s="82">
        <f ca="1"/>
        <v>0</v>
      </c>
      <c r="AP67" s="82">
        <f ca="1"/>
        <v>0</v>
      </c>
      <c r="AQ67" s="82">
        <f ca="1"/>
        <v>0</v>
      </c>
      <c r="AR67" t="str">
        <f ca="1"/>
        <v>finalizada</v>
      </c>
      <c r="AS67" t="str">
        <f ca="1"/>
        <v>finalizada</v>
      </c>
      <c r="AT67" t="str">
        <f ca="1"/>
        <v>finalizada</v>
      </c>
      <c r="AU67" t="str">
        <f ca="1"/>
        <v>finalizada sem contratação</v>
      </c>
      <c r="AV67" t="str">
        <f ca="1"/>
        <v>sobrestada</v>
      </c>
      <c r="AW67" t="str">
        <f ca="1"/>
        <v>Aguardando decisão DGA</v>
      </c>
    </row>
    <row r="68" spans="1:49">
      <c r="A68" t="str">
        <v>DMP 007</v>
      </c>
      <c r="B68" t="str">
        <v>DMP</v>
      </c>
      <c r="C68" t="str">
        <v xml:space="preserve">Fornecimento continuado estimado de Mobiliários Padronizados </v>
      </c>
      <c r="D68" t="str">
        <v>7380 por exercício</v>
      </c>
      <c r="E68">
        <v>60000000</v>
      </c>
      <c r="F68">
        <v>5000000</v>
      </c>
      <c r="G68" t="str">
        <v>Pregão</v>
      </c>
      <c r="H68" t="str">
        <v>229148; 230810; 232163; 232946; 234185; 235691; 237054; 237129; 238171; 245681; 253229; 256767; 276717; 277471; 298513; 328749; 355792; 378279; 390178; 446437; 446820; 458808; 601598; 611266; 614016</v>
      </c>
      <c r="I68" t="str">
        <v>Necessidade de renovação e novas instalações</v>
      </c>
      <c r="J68" t="str">
        <v>Sim</v>
      </c>
      <c r="K68" t="str">
        <v>Sim</v>
      </c>
      <c r="L68" t="str">
        <v>Sim</v>
      </c>
      <c r="M68" t="str">
        <v>Médio</v>
      </c>
      <c r="N68" s="82">
        <v>46113</v>
      </c>
      <c r="O68" s="82">
        <v>46193</v>
      </c>
      <c r="P68" s="82">
        <v>46204</v>
      </c>
      <c r="Q68" s="82">
        <v>46266</v>
      </c>
      <c r="R68" s="82">
        <v>46327</v>
      </c>
      <c r="S68">
        <v>0</v>
      </c>
      <c r="T68">
        <v>84</v>
      </c>
      <c r="U68" s="290" cm="1">
        <f t="array" aca="1" ref="U68:AW68" ca="1">IF(A68=0,"",_xlfn._xlws.FILTER(Acompanhamento4[],Acompanhamento4[ID]=A68))</f>
        <v>84</v>
      </c>
      <c r="V68" t="str">
        <f ca="1"/>
        <v>DMP 007</v>
      </c>
      <c r="W68" t="str">
        <f ca="1"/>
        <v>DMP</v>
      </c>
      <c r="X68" t="str">
        <f ca="1"/>
        <v xml:space="preserve">Fornecimento continuado estimado de Mobiliários Padronizados </v>
      </c>
      <c r="Y68" t="str">
        <f ca="1"/>
        <v>Pregão</v>
      </c>
      <c r="Z68" s="223" t="str">
        <f ca="1"/>
        <v>Monica</v>
      </c>
      <c r="AA68" s="223">
        <f ca="1"/>
        <v>0</v>
      </c>
      <c r="AB68" s="223" t="str">
        <f ca="1"/>
        <v>Anna</v>
      </c>
      <c r="AC68" s="223" t="str">
        <f ca="1"/>
        <v>0005564-13.2026.8.24.0710</v>
      </c>
      <c r="AD68" s="223">
        <f ca="1"/>
        <v>0</v>
      </c>
      <c r="AE68" s="223" t="str">
        <f ca="1"/>
        <v>PREVISTA</v>
      </c>
      <c r="AF68" s="82">
        <f ca="1"/>
        <v>0</v>
      </c>
      <c r="AG68" s="82">
        <f ca="1"/>
        <v>0</v>
      </c>
      <c r="AH68" s="82">
        <f ca="1"/>
        <v>0</v>
      </c>
      <c r="AI68" s="82">
        <f ca="1"/>
        <v>0</v>
      </c>
      <c r="AJ68" s="82">
        <f ca="1"/>
        <v>46113</v>
      </c>
      <c r="AK68" s="82">
        <f ca="1"/>
        <v>46193</v>
      </c>
      <c r="AL68" s="82">
        <f ca="1"/>
        <v>46204</v>
      </c>
      <c r="AM68" s="82">
        <f ca="1"/>
        <v>46266</v>
      </c>
      <c r="AN68" s="82">
        <f ca="1"/>
        <v>46327</v>
      </c>
      <c r="AO68" s="82">
        <f ca="1"/>
        <v>46233</v>
      </c>
      <c r="AP68" s="82">
        <f ca="1"/>
        <v>46310</v>
      </c>
      <c r="AQ68" s="82">
        <f ca="1"/>
        <v>46371</v>
      </c>
      <c r="AR68">
        <f ca="1"/>
        <v>-18</v>
      </c>
      <c r="AS68">
        <f ca="1"/>
        <v>59</v>
      </c>
      <c r="AT68">
        <f ca="1"/>
        <v>120</v>
      </c>
      <c r="AU68" t="str">
        <f ca="1"/>
        <v>não finalizada</v>
      </c>
      <c r="AV68" t="str">
        <f ca="1"/>
        <v>prazo vencido</v>
      </c>
      <c r="AW68">
        <f ca="1"/>
        <v>0</v>
      </c>
    </row>
    <row r="69" spans="1:49">
      <c r="A69" t="str">
        <v>DMP 008</v>
      </c>
      <c r="B69" t="str">
        <v>DMP</v>
      </c>
      <c r="C69" t="str">
        <v>Fornecimento continuado estimado de Etiquetas e Coletora de Dados RFID</v>
      </c>
      <c r="D69" t="str">
        <v>300 coletores e 30000 etiquetas</v>
      </c>
      <c r="E69">
        <v>15000000</v>
      </c>
      <c r="F69">
        <v>2000000</v>
      </c>
      <c r="G69" t="str">
        <v>Pregão</v>
      </c>
      <c r="H69" t="str">
        <v>228703; 301860</v>
      </c>
      <c r="I69" t="str">
        <v>Permanência de controle de gestão patrimonial nas lotações do TJSC</v>
      </c>
      <c r="J69" t="str">
        <v>Sim</v>
      </c>
      <c r="K69" t="str">
        <v>Sim</v>
      </c>
      <c r="L69" t="str">
        <v>Sim</v>
      </c>
      <c r="M69" t="str">
        <v>Médio</v>
      </c>
      <c r="N69" s="82">
        <v>46082</v>
      </c>
      <c r="O69" s="82">
        <v>46143</v>
      </c>
      <c r="P69" s="82">
        <v>46152</v>
      </c>
      <c r="Q69" s="82">
        <v>46204</v>
      </c>
      <c r="R69" s="82">
        <v>46235</v>
      </c>
      <c r="S69">
        <v>0</v>
      </c>
      <c r="T69">
        <v>85</v>
      </c>
      <c r="U69" s="290" cm="1">
        <f t="array" aca="1" ref="U69:AW69" ca="1">IF(A69=0,"",_xlfn._xlws.FILTER(Acompanhamento4[],Acompanhamento4[ID]=A69))</f>
        <v>85</v>
      </c>
      <c r="V69" t="str">
        <f ca="1"/>
        <v>DMP 008</v>
      </c>
      <c r="W69" t="str">
        <f ca="1"/>
        <v>DMP</v>
      </c>
      <c r="X69" t="str">
        <f ca="1"/>
        <v>Fornecimento continuado estimado de Etiquetas e Coletora de Dados RFID</v>
      </c>
      <c r="Y69" t="str">
        <f ca="1"/>
        <v>Pregão</v>
      </c>
      <c r="Z69" s="223" t="str">
        <f ca="1"/>
        <v>Vanessa Borges</v>
      </c>
      <c r="AA69" s="223">
        <f ca="1"/>
        <v>0</v>
      </c>
      <c r="AB69" s="223" t="str">
        <f ca="1"/>
        <v>Monica</v>
      </c>
      <c r="AC69" s="223" t="str">
        <f ca="1"/>
        <v>0079572-92.2025.8.24.0710</v>
      </c>
      <c r="AD69" s="223">
        <f ca="1"/>
        <v>0</v>
      </c>
      <c r="AE69" s="223" t="str">
        <f ca="1"/>
        <v>EM ANDAMENTO</v>
      </c>
      <c r="AF69" s="82">
        <f ca="1"/>
        <v>0</v>
      </c>
      <c r="AG69" s="82">
        <f ca="1"/>
        <v>0</v>
      </c>
      <c r="AH69" s="82">
        <f ca="1"/>
        <v>0</v>
      </c>
      <c r="AI69" s="82">
        <f ca="1"/>
        <v>0</v>
      </c>
      <c r="AJ69" s="82">
        <f ca="1"/>
        <v>46082</v>
      </c>
      <c r="AK69" s="82">
        <f ca="1"/>
        <v>46143</v>
      </c>
      <c r="AL69" s="82">
        <f ca="1"/>
        <v>46152</v>
      </c>
      <c r="AM69" s="82">
        <f ca="1"/>
        <v>46204</v>
      </c>
      <c r="AN69" s="82">
        <f ca="1"/>
        <v>46235</v>
      </c>
      <c r="AO69" s="82">
        <f ca="1"/>
        <v>46210</v>
      </c>
      <c r="AP69" s="82">
        <f ca="1"/>
        <v>46264</v>
      </c>
      <c r="AQ69" s="82">
        <f ca="1"/>
        <v>46356</v>
      </c>
      <c r="AR69">
        <f ca="1"/>
        <v>-41</v>
      </c>
      <c r="AS69">
        <f ca="1"/>
        <v>13</v>
      </c>
      <c r="AT69">
        <f ca="1"/>
        <v>105</v>
      </c>
      <c r="AU69" t="str">
        <f ca="1"/>
        <v>não finalizada</v>
      </c>
      <c r="AV69" t="str">
        <f ca="1"/>
        <v>prazo vencido</v>
      </c>
      <c r="AW69">
        <f ca="1"/>
        <v>0</v>
      </c>
    </row>
    <row r="70" spans="1:49">
      <c r="A70" t="str">
        <v>DMP 009</v>
      </c>
      <c r="B70" t="str">
        <v>DMP</v>
      </c>
      <c r="C70" t="str">
        <v>Fornecimento continuado estimado de Poltronas para o Salão do Júri</v>
      </c>
      <c r="D70" t="str">
        <v>800 para 2026</v>
      </c>
      <c r="E70">
        <v>10000000</v>
      </c>
      <c r="F70">
        <v>1280000</v>
      </c>
      <c r="G70" t="str">
        <v>Pregão</v>
      </c>
      <c r="H70">
        <v>296891</v>
      </c>
      <c r="I70" t="str">
        <v>Necessidade de renovação e novas instalações</v>
      </c>
      <c r="J70" t="str">
        <v>Sim</v>
      </c>
      <c r="K70" t="str">
        <v>Não</v>
      </c>
      <c r="L70" t="str">
        <v>Sim</v>
      </c>
      <c r="M70" t="str">
        <v>Médio</v>
      </c>
      <c r="N70" s="82">
        <v>45866</v>
      </c>
      <c r="O70" s="82">
        <v>45916</v>
      </c>
      <c r="P70" s="82">
        <v>45918</v>
      </c>
      <c r="Q70" s="82">
        <v>45962</v>
      </c>
      <c r="R70" s="82">
        <v>46042</v>
      </c>
      <c r="S70" t="str">
        <v>0066642-42.2025.8.24.0710</v>
      </c>
      <c r="T70">
        <v>107</v>
      </c>
      <c r="U70" s="290" cm="1">
        <f t="array" aca="1" ref="U70:AW70" ca="1">IF(A70=0,"",_xlfn._xlws.FILTER(Acompanhamento4[],Acompanhamento4[ID]=A70))</f>
        <v>107</v>
      </c>
      <c r="V70" t="str">
        <f ca="1"/>
        <v>DMP 009</v>
      </c>
      <c r="W70" t="str">
        <f ca="1"/>
        <v>DMP</v>
      </c>
      <c r="X70" t="str">
        <f ca="1"/>
        <v>Fornecimento continuado estimado de Poltronas para o Salão do Júri</v>
      </c>
      <c r="Y70" t="str">
        <f ca="1"/>
        <v>Pregão</v>
      </c>
      <c r="Z70" s="223" t="str">
        <f ca="1"/>
        <v>Vanessa Borges</v>
      </c>
      <c r="AA70" s="223">
        <f ca="1"/>
        <v>0</v>
      </c>
      <c r="AB70" s="223" t="str">
        <f ca="1"/>
        <v>Anna</v>
      </c>
      <c r="AC70" s="223" t="str">
        <f ca="1"/>
        <v>0066642-42.2025.8.24.0710</v>
      </c>
      <c r="AD70" s="223" t="str">
        <f ca="1"/>
        <v>90003/2026</v>
      </c>
      <c r="AE70" s="223" t="str">
        <f ca="1"/>
        <v>CONTRATADA</v>
      </c>
      <c r="AF70" s="82">
        <f ca="1"/>
        <v>45918</v>
      </c>
      <c r="AG70" s="82">
        <f ca="1"/>
        <v>45974</v>
      </c>
      <c r="AH70" s="82">
        <f ca="1"/>
        <v>46065</v>
      </c>
      <c r="AI70" s="82">
        <f ca="1"/>
        <v>0</v>
      </c>
      <c r="AJ70" s="82">
        <f ca="1"/>
        <v>45866</v>
      </c>
      <c r="AK70" s="82">
        <f ca="1"/>
        <v>45916</v>
      </c>
      <c r="AL70" s="82">
        <f ca="1"/>
        <v>45918</v>
      </c>
      <c r="AM70" s="82">
        <f ca="1"/>
        <v>45962</v>
      </c>
      <c r="AN70" s="82">
        <f ca="1"/>
        <v>46042</v>
      </c>
      <c r="AO70" s="82">
        <f ca="1"/>
        <v>0</v>
      </c>
      <c r="AP70" s="82">
        <f ca="1"/>
        <v>0</v>
      </c>
      <c r="AQ70" s="82">
        <f ca="1"/>
        <v>0</v>
      </c>
      <c r="AR70" t="str">
        <f ca="1"/>
        <v>finalizada</v>
      </c>
      <c r="AS70" t="str">
        <f ca="1"/>
        <v>finalizada</v>
      </c>
      <c r="AT70" t="str">
        <f ca="1"/>
        <v>finalizada</v>
      </c>
      <c r="AU70">
        <f ca="1"/>
        <v>91</v>
      </c>
      <c r="AV70" t="str">
        <f ca="1"/>
        <v>contratada</v>
      </c>
      <c r="AW70">
        <f ca="1"/>
        <v>0</v>
      </c>
    </row>
    <row r="71" spans="1:49">
      <c r="A71" t="str">
        <v>DMP 010</v>
      </c>
      <c r="B71" t="str">
        <v>DMP</v>
      </c>
      <c r="C71" t="str">
        <v>Locação de imóvel para abrigar o fórum da Comarca de Brusque, durante a reforma global e ampliação daquela edificação</v>
      </c>
      <c r="D71" t="str">
        <v>24 meses</v>
      </c>
      <c r="E71">
        <v>2300000</v>
      </c>
      <c r="F71">
        <v>1150000</v>
      </c>
      <c r="G71" t="str">
        <v>Inexigibilidade</v>
      </c>
      <c r="H71">
        <v>4316</v>
      </c>
      <c r="I71" t="str">
        <v>Em razão da reforma global e ampliação da edificação do Fórum da Comarca de Brusque, cujas obras estão previstas no atual Plano de Obras e PPA 2024/2027, é necessário um imóvel para abrigar temporariamente as unidades judiciárias do atual fórum da comarca de Brusque.</v>
      </c>
      <c r="J71" t="str">
        <v>Não</v>
      </c>
      <c r="K71" t="str">
        <v>Não</v>
      </c>
      <c r="L71" t="str">
        <v>Sim</v>
      </c>
      <c r="M71" t="str">
        <v>Médio</v>
      </c>
      <c r="N71" s="82">
        <v>45950</v>
      </c>
      <c r="O71" s="82">
        <v>45989</v>
      </c>
      <c r="P71" s="82">
        <v>45996</v>
      </c>
      <c r="Q71" s="82">
        <v>46053</v>
      </c>
      <c r="R71" s="82">
        <v>46112</v>
      </c>
      <c r="S71">
        <v>0</v>
      </c>
      <c r="T71">
        <v>108</v>
      </c>
      <c r="U71" s="290" cm="1">
        <f t="array" aca="1" ref="U71:AW71" ca="1">IF(A71=0,"",_xlfn._xlws.FILTER(Acompanhamento4[],Acompanhamento4[ID]=A71))</f>
        <v>108</v>
      </c>
      <c r="V71" t="str">
        <f ca="1"/>
        <v>DMP 010</v>
      </c>
      <c r="W71" t="str">
        <f ca="1"/>
        <v>DMP</v>
      </c>
      <c r="X71" t="str">
        <f ca="1"/>
        <v>Locação de imóvel para abrigar o fórum da Comarca de Brusque, durante a reforma global e ampliação daquela edificação</v>
      </c>
      <c r="Y71" t="str">
        <f ca="1"/>
        <v>Inexigibilidade</v>
      </c>
      <c r="Z71" s="223" t="str">
        <f ca="1"/>
        <v>Rogério Bernardi</v>
      </c>
      <c r="AA71" s="223">
        <f ca="1"/>
        <v>0</v>
      </c>
      <c r="AB71" s="223" t="str">
        <f ca="1"/>
        <v>Não se aplica</v>
      </c>
      <c r="AC71" s="223" t="str">
        <f ca="1"/>
        <v>0089068-48.2025.8.24.0710</v>
      </c>
      <c r="AD71" s="223" t="str">
        <f ca="1"/>
        <v>70/2025</v>
      </c>
      <c r="AE71" s="223" t="str">
        <f ca="1"/>
        <v>CONTRATADA</v>
      </c>
      <c r="AF71" s="82">
        <f ca="1"/>
        <v>0</v>
      </c>
      <c r="AG71" s="82">
        <f ca="1"/>
        <v>46372</v>
      </c>
      <c r="AH71" s="82">
        <f ca="1"/>
        <v>46029</v>
      </c>
      <c r="AI71" s="82">
        <f ca="1"/>
        <v>0</v>
      </c>
      <c r="AJ71" s="82">
        <f ca="1"/>
        <v>45950</v>
      </c>
      <c r="AK71" s="82">
        <f ca="1"/>
        <v>45989</v>
      </c>
      <c r="AL71" s="82">
        <f ca="1"/>
        <v>45996</v>
      </c>
      <c r="AM71" s="82">
        <f ca="1"/>
        <v>46053</v>
      </c>
      <c r="AN71" s="82">
        <f ca="1"/>
        <v>46112</v>
      </c>
      <c r="AO71" s="82">
        <f ca="1"/>
        <v>0</v>
      </c>
      <c r="AP71" s="82">
        <f ca="1"/>
        <v>0</v>
      </c>
      <c r="AQ71" s="82">
        <f ca="1"/>
        <v>0</v>
      </c>
      <c r="AR71" t="str">
        <f ca="1"/>
        <v>finalizada</v>
      </c>
      <c r="AS71" t="str">
        <f ca="1"/>
        <v>finalizada</v>
      </c>
      <c r="AT71" t="str">
        <f ca="1"/>
        <v>finalizada</v>
      </c>
      <c r="AU71">
        <f ca="1"/>
        <v>-343</v>
      </c>
      <c r="AV71" t="str">
        <f ca="1"/>
        <v>contratada</v>
      </c>
      <c r="AW71">
        <f ca="1"/>
        <v>0</v>
      </c>
    </row>
    <row r="72" spans="1:49">
      <c r="A72" t="str">
        <v>DSQV20</v>
      </c>
      <c r="B72" t="str">
        <v>DSQV</v>
      </c>
      <c r="C72" t="str">
        <v>Aquisição de acessórios ergonômicos - mouse pad, apoio de teclado, apoio de antebraços e apoio de pés (Demanda atualmente atendida pelas ARPPs 2025/04,  2025/042 e 2025/043)</v>
      </c>
      <c r="D72" t="str">
        <v xml:space="preserve">mouse - 400 unidades, teclado - 400 unidades, antebraços - 400 pares e pés - 300 unidades
</v>
      </c>
      <c r="E72">
        <v>704155</v>
      </c>
      <c r="F72">
        <v>140831</v>
      </c>
      <c r="G72" t="str">
        <v>Pregão</v>
      </c>
      <c r="H72" t="str">
        <v xml:space="preserve">35951 (M), 422220(T), 150991(A), 246335(P)
</v>
      </c>
      <c r="I72" t="str">
        <v>Prevenir o surgimento de doenças osteomusculoarticulares e diminuir o absenteísmo  (em cumprimento às Res. GP n. 56/2023, à Res. CNJ 207/2015 e à NR - 17)</v>
      </c>
      <c r="J72" t="str">
        <v>Não</v>
      </c>
      <c r="K72" t="str">
        <v>Sim</v>
      </c>
      <c r="L72" t="str">
        <v>Sim</v>
      </c>
      <c r="M72" t="str">
        <v>Baixo</v>
      </c>
      <c r="N72" s="82">
        <v>46055</v>
      </c>
      <c r="O72" s="82">
        <v>46083</v>
      </c>
      <c r="P72" s="82">
        <v>46143</v>
      </c>
      <c r="Q72" s="82">
        <v>46235</v>
      </c>
      <c r="R72" s="82">
        <v>46296</v>
      </c>
      <c r="S72">
        <v>0</v>
      </c>
      <c r="T72">
        <v>36</v>
      </c>
      <c r="U72" s="290" cm="1">
        <f t="array" aca="1" ref="U72:AW72" ca="1">IF(A72=0,"",_xlfn._xlws.FILTER(Acompanhamento4[],Acompanhamento4[ID]=A72))</f>
        <v>36</v>
      </c>
      <c r="V72" t="str">
        <f ca="1"/>
        <v>DSQV20</v>
      </c>
      <c r="W72" t="str">
        <f ca="1"/>
        <v>DSQV</v>
      </c>
      <c r="X72" t="str">
        <f ca="1"/>
        <v>Aquisição de acessórios ergonômicos - mouse pad, apoio de teclado, apoio de antebraços e apoio de pés (Demanda atualmente atendida pelas ARPPs 2025/04,  2025/042 e 2025/043)</v>
      </c>
      <c r="Y72" t="str">
        <f ca="1"/>
        <v>Pregão</v>
      </c>
      <c r="Z72" s="223" t="str">
        <f ca="1"/>
        <v>Monica</v>
      </c>
      <c r="AA72" s="223">
        <f ca="1"/>
        <v>0</v>
      </c>
      <c r="AB72" s="223" t="str">
        <f ca="1"/>
        <v>Não se aplica</v>
      </c>
      <c r="AC72" s="223" t="str">
        <f ca="1"/>
        <v>0021585-64.2026.8.24.0710</v>
      </c>
      <c r="AD72" s="223" t="str">
        <f ca="1"/>
        <v>90016/2026</v>
      </c>
      <c r="AE72" s="223" t="str">
        <f ca="1"/>
        <v>CONTRATADA</v>
      </c>
      <c r="AF72" s="82">
        <f ca="1"/>
        <v>46118</v>
      </c>
      <c r="AG72" s="82">
        <f ca="1"/>
        <v>46170</v>
      </c>
      <c r="AH72" s="82">
        <f ca="1"/>
        <v>46237</v>
      </c>
      <c r="AI72" s="82" t="str">
        <f ca="1"/>
        <v>Não se aplica</v>
      </c>
      <c r="AJ72" s="82">
        <f ca="1"/>
        <v>46055</v>
      </c>
      <c r="AK72" s="82">
        <f ca="1"/>
        <v>46083</v>
      </c>
      <c r="AL72" s="82">
        <f ca="1"/>
        <v>46143</v>
      </c>
      <c r="AM72" s="82">
        <f ca="1"/>
        <v>46235</v>
      </c>
      <c r="AN72" s="82">
        <f ca="1"/>
        <v>46296</v>
      </c>
      <c r="AO72" s="82">
        <f ca="1"/>
        <v>0</v>
      </c>
      <c r="AP72" s="82">
        <f ca="1"/>
        <v>0</v>
      </c>
      <c r="AQ72" s="82">
        <f ca="1"/>
        <v>0</v>
      </c>
      <c r="AR72" t="str">
        <f ca="1"/>
        <v>finalizada</v>
      </c>
      <c r="AS72" t="str">
        <f ca="1"/>
        <v>finalizada</v>
      </c>
      <c r="AT72" t="str">
        <f ca="1"/>
        <v>finalizada</v>
      </c>
      <c r="AU72">
        <f ca="1"/>
        <v>67</v>
      </c>
      <c r="AV72" t="str">
        <f ca="1"/>
        <v>contratada</v>
      </c>
      <c r="AW72">
        <f ca="1"/>
        <v>0</v>
      </c>
    </row>
    <row r="73" spans="1:49">
      <c r="A73" t="str">
        <v>DSQV21</v>
      </c>
      <c r="B73" t="str">
        <v>DSQV</v>
      </c>
      <c r="C73" t="str">
        <v>Aquisição de desfibrilador externo automático - CSI/NIS e DSQV</v>
      </c>
      <c r="D73">
        <v>71</v>
      </c>
      <c r="E73">
        <v>700000</v>
      </c>
      <c r="F73">
        <v>700000</v>
      </c>
      <c r="G73" t="str">
        <v>Pregão</v>
      </c>
      <c r="H73">
        <v>615329</v>
      </c>
      <c r="I73" t="str">
        <v>Equipamento permanente para a sede do TJ e comarcas de maior fluxo de pessoas, especialmente aquelas de competência final e especial</v>
      </c>
      <c r="J73" t="str">
        <v>Não</v>
      </c>
      <c r="K73" t="str">
        <v>Sim</v>
      </c>
      <c r="L73" t="str">
        <v>Sim</v>
      </c>
      <c r="M73" t="str">
        <v>Médio</v>
      </c>
      <c r="N73" s="82">
        <v>46146</v>
      </c>
      <c r="O73" s="82">
        <v>46177</v>
      </c>
      <c r="P73" s="82">
        <v>46207</v>
      </c>
      <c r="Q73" s="82">
        <v>46238</v>
      </c>
      <c r="R73" s="82">
        <v>46330</v>
      </c>
      <c r="S73">
        <v>0</v>
      </c>
      <c r="T73">
        <v>86</v>
      </c>
      <c r="U73" s="290" cm="1">
        <f t="array" aca="1" ref="U73:AW73" ca="1">IF(A73=0,"",_xlfn._xlws.FILTER(Acompanhamento4[],Acompanhamento4[ID]=A73))</f>
        <v>86</v>
      </c>
      <c r="V73" t="str">
        <f ca="1"/>
        <v>DSQV21</v>
      </c>
      <c r="W73" t="str">
        <f ca="1"/>
        <v>DSQV</v>
      </c>
      <c r="X73" t="str">
        <f ca="1"/>
        <v>Aquisição de desfibrilador externo automático - CSI/NIS e DSQV</v>
      </c>
      <c r="Y73" t="str">
        <f ca="1"/>
        <v>Pregão</v>
      </c>
      <c r="Z73" s="223" t="str">
        <f ca="1"/>
        <v>Fabiana</v>
      </c>
      <c r="AA73" s="223">
        <f ca="1"/>
        <v>0</v>
      </c>
      <c r="AB73" s="223" t="str">
        <f ca="1"/>
        <v>Não se aplica</v>
      </c>
      <c r="AC73" s="223" t="str">
        <f ca="1"/>
        <v>0076243-38.2026.8.24.0710</v>
      </c>
      <c r="AD73" s="223">
        <f ca="1"/>
        <v>0</v>
      </c>
      <c r="AE73" s="223" t="str">
        <f ca="1"/>
        <v>PREVISTA</v>
      </c>
      <c r="AF73" s="82">
        <f ca="1"/>
        <v>46213</v>
      </c>
      <c r="AG73" s="82">
        <f ca="1"/>
        <v>46237</v>
      </c>
      <c r="AH73" s="82">
        <f ca="1"/>
        <v>0</v>
      </c>
      <c r="AI73" s="82">
        <f ca="1"/>
        <v>0</v>
      </c>
      <c r="AJ73" s="82">
        <f ca="1"/>
        <v>46146</v>
      </c>
      <c r="AK73" s="82">
        <f ca="1"/>
        <v>46177</v>
      </c>
      <c r="AL73" s="82">
        <f ca="1"/>
        <v>46207</v>
      </c>
      <c r="AM73" s="82">
        <f ca="1"/>
        <v>46238</v>
      </c>
      <c r="AN73" s="82">
        <f ca="1"/>
        <v>46330</v>
      </c>
      <c r="AO73" s="82">
        <f ca="1"/>
        <v>46203</v>
      </c>
      <c r="AP73" s="82">
        <f ca="1"/>
        <v>46255</v>
      </c>
      <c r="AQ73" s="82">
        <f ca="1"/>
        <v>46356</v>
      </c>
      <c r="AR73" t="str">
        <f ca="1"/>
        <v>finalizada</v>
      </c>
      <c r="AS73" t="str">
        <f ca="1"/>
        <v>finalizada</v>
      </c>
      <c r="AT73">
        <f ca="1"/>
        <v>105</v>
      </c>
      <c r="AU73" t="str">
        <f ca="1"/>
        <v>não finalizada</v>
      </c>
      <c r="AV73" t="str">
        <f ca="1"/>
        <v>contratação no prazo</v>
      </c>
      <c r="AW73">
        <f ca="1"/>
        <v>0</v>
      </c>
    </row>
    <row r="74" spans="1:49">
      <c r="A74" t="str">
        <v>DTI057</v>
      </c>
      <c r="B74" t="str">
        <v>DTI</v>
      </c>
      <c r="C74" t="str">
        <v>Contratação de empresa especializada para atender atividades operacionais dos serviços de infraestrutura de TI</v>
      </c>
      <c r="D74" t="str">
        <v>Serviços técnicos especializados para operação da infraestrtura de TI</v>
      </c>
      <c r="E74">
        <v>7200000</v>
      </c>
      <c r="F74">
        <v>2400000</v>
      </c>
      <c r="G74" t="str">
        <v>Pregão</v>
      </c>
      <c r="H74">
        <v>27014</v>
      </c>
      <c r="I74" t="str">
        <v>Aprimorar o monitoramento da infrestrutura de TI, em regime 24x7, proporcionando maior disponibilidade aos serviços e sistemas de TI providos pelo PJSC</v>
      </c>
      <c r="J74" t="str">
        <v>Sim</v>
      </c>
      <c r="K74" t="str">
        <v>Não</v>
      </c>
      <c r="L74" t="str">
        <v>Sim</v>
      </c>
      <c r="M74" t="str">
        <v>Alto</v>
      </c>
      <c r="N74" s="82">
        <v>44958</v>
      </c>
      <c r="O74" s="82">
        <v>45369</v>
      </c>
      <c r="P74" s="82">
        <v>46174</v>
      </c>
      <c r="Q74" s="82">
        <v>46282</v>
      </c>
      <c r="R74" s="82">
        <v>46373</v>
      </c>
      <c r="S74" t="str">
        <v>0013457-94.2022.8.24.0710 (antigo 10483/2018)</v>
      </c>
      <c r="T74">
        <v>1</v>
      </c>
      <c r="U74" s="290" cm="1">
        <f t="array" aca="1" ref="U74:AW74" ca="1">IF(A74=0,"",_xlfn._xlws.FILTER(Acompanhamento4[],Acompanhamento4[ID]=A74))</f>
        <v>1</v>
      </c>
      <c r="V74" t="str">
        <f ca="1"/>
        <v>DTI057</v>
      </c>
      <c r="W74" t="str">
        <f ca="1"/>
        <v>DTI</v>
      </c>
      <c r="X74" t="str">
        <f ca="1"/>
        <v>Contratação de empresa especializada para atender atividades operacionais dos serviços de infraestrutura de TI</v>
      </c>
      <c r="Y74" t="str">
        <f ca="1"/>
        <v>Pregão</v>
      </c>
      <c r="Z74" s="223" t="str">
        <f ca="1"/>
        <v>Monica</v>
      </c>
      <c r="AA74" s="223">
        <f ca="1"/>
        <v>0</v>
      </c>
      <c r="AB74" s="223" t="str">
        <f ca="1"/>
        <v>Vanessa Borges</v>
      </c>
      <c r="AC74" s="223" t="str">
        <f ca="1"/>
        <v>0013457-94.2022.8.24.0710 (antigo 10483/2018)</v>
      </c>
      <c r="AD74" s="223">
        <f ca="1"/>
        <v>0</v>
      </c>
      <c r="AE74" s="223" t="str">
        <f ca="1"/>
        <v>SOBRESTADA</v>
      </c>
      <c r="AF74" s="82">
        <f ca="1"/>
        <v>0</v>
      </c>
      <c r="AG74" s="82">
        <f ca="1"/>
        <v>0</v>
      </c>
      <c r="AH74" s="82">
        <f ca="1"/>
        <v>0</v>
      </c>
      <c r="AI74" s="82">
        <f ca="1"/>
        <v>0</v>
      </c>
      <c r="AJ74" s="82">
        <f ca="1"/>
        <v>44958</v>
      </c>
      <c r="AK74" s="82">
        <f ca="1"/>
        <v>45369</v>
      </c>
      <c r="AL74" s="82">
        <f ca="1"/>
        <v>46174</v>
      </c>
      <c r="AM74" s="82">
        <f ca="1"/>
        <v>46282</v>
      </c>
      <c r="AN74" s="82">
        <f ca="1"/>
        <v>46373</v>
      </c>
      <c r="AO74" s="82">
        <f ca="1"/>
        <v>0</v>
      </c>
      <c r="AP74" s="82">
        <f ca="1"/>
        <v>0</v>
      </c>
      <c r="AQ74" s="82">
        <f ca="1"/>
        <v>0</v>
      </c>
      <c r="AR74" t="str">
        <f ca="1"/>
        <v>finalizada</v>
      </c>
      <c r="AS74" t="str">
        <f ca="1"/>
        <v>finalizada</v>
      </c>
      <c r="AT74" t="str">
        <f ca="1"/>
        <v>finalizada</v>
      </c>
      <c r="AU74" t="str">
        <f ca="1"/>
        <v>finalizada sem contratação</v>
      </c>
      <c r="AV74" t="str">
        <f ca="1"/>
        <v>sobrestada</v>
      </c>
      <c r="AW74">
        <f ca="1"/>
        <v>0</v>
      </c>
    </row>
    <row r="75" spans="1:49">
      <c r="A75" t="str">
        <v>DTI140</v>
      </c>
      <c r="B75" t="str">
        <v>DTI</v>
      </c>
      <c r="C75" t="str">
        <v>Contratação de serviços em nuvem na modalidade IaaS - multi cloud</v>
      </c>
      <c r="D75">
        <v>1000</v>
      </c>
      <c r="E75">
        <v>1500000</v>
      </c>
      <c r="F75">
        <v>750000</v>
      </c>
      <c r="G75" t="str">
        <v>Dispensa</v>
      </c>
      <c r="H75">
        <v>26050</v>
      </c>
      <c r="I75" t="str">
        <v>Prover infraestrutura de servidores de rede e de armazenamento para atendimento de demandas não planejadas ou que necessitam ser atendidas de maneira imediata, e para armazenar cópias de segurança (backup)</v>
      </c>
      <c r="J75" t="str">
        <v>Sim</v>
      </c>
      <c r="K75" t="str">
        <v>Não</v>
      </c>
      <c r="L75" t="str">
        <v>Sim</v>
      </c>
      <c r="M75" t="str">
        <v>Médio</v>
      </c>
      <c r="N75" s="82">
        <v>45198</v>
      </c>
      <c r="O75" s="82">
        <v>45362</v>
      </c>
      <c r="P75" s="82">
        <v>45365</v>
      </c>
      <c r="Q75" s="82">
        <v>46081</v>
      </c>
      <c r="R75" s="82">
        <v>46170</v>
      </c>
      <c r="S75" t="str">
        <v>0037533-51.2023.8.24.0710</v>
      </c>
      <c r="T75">
        <v>2</v>
      </c>
      <c r="U75" s="290" cm="1">
        <f t="array" aca="1" ref="U75:AW75" ca="1">IF(A75=0,"",_xlfn._xlws.FILTER(Acompanhamento4[],Acompanhamento4[ID]=A75))</f>
        <v>2</v>
      </c>
      <c r="V75" t="str">
        <f ca="1"/>
        <v>DTI140</v>
      </c>
      <c r="W75" t="str">
        <f ca="1"/>
        <v>DTI</v>
      </c>
      <c r="X75" t="str">
        <f ca="1"/>
        <v>Contratação de serviços em nuvem na modalidade IaaS - multi cloud</v>
      </c>
      <c r="Y75" t="str">
        <f ca="1"/>
        <v>Dispensa</v>
      </c>
      <c r="Z75" s="223" t="str">
        <f ca="1"/>
        <v>Mariana Abreu</v>
      </c>
      <c r="AA75" s="223">
        <f ca="1"/>
        <v>0</v>
      </c>
      <c r="AB75" s="223" t="str">
        <f ca="1"/>
        <v>Vanessa Borges</v>
      </c>
      <c r="AC75" s="223" t="str">
        <f ca="1"/>
        <v>0037533-51.2023.8.24.0710</v>
      </c>
      <c r="AD75" s="223" t="str">
        <f ca="1"/>
        <v>15/2026</v>
      </c>
      <c r="AE75" s="223" t="str">
        <f ca="1"/>
        <v>CONTRATADA</v>
      </c>
      <c r="AF75" s="82">
        <f ca="1"/>
        <v>0</v>
      </c>
      <c r="AG75" s="82">
        <f ca="1"/>
        <v>46111</v>
      </c>
      <c r="AH75" s="82">
        <f ca="1"/>
        <v>46142</v>
      </c>
      <c r="AI75" s="82" t="str">
        <f ca="1"/>
        <v>Não se aplica</v>
      </c>
      <c r="AJ75" s="82">
        <f ca="1"/>
        <v>45198</v>
      </c>
      <c r="AK75" s="82">
        <f ca="1"/>
        <v>45362</v>
      </c>
      <c r="AL75" s="82">
        <f ca="1"/>
        <v>45365</v>
      </c>
      <c r="AM75" s="82">
        <f ca="1"/>
        <v>46081</v>
      </c>
      <c r="AN75" s="82">
        <f ca="1"/>
        <v>46170</v>
      </c>
      <c r="AO75" s="82">
        <f ca="1"/>
        <v>0</v>
      </c>
      <c r="AP75" s="82">
        <f ca="1"/>
        <v>46112</v>
      </c>
      <c r="AQ75" s="82">
        <f ca="1"/>
        <v>46174</v>
      </c>
      <c r="AR75" t="str">
        <f ca="1"/>
        <v>finalizada</v>
      </c>
      <c r="AS75" t="str">
        <f ca="1"/>
        <v>finalizada</v>
      </c>
      <c r="AT75" t="str">
        <f ca="1"/>
        <v>finalizada</v>
      </c>
      <c r="AU75">
        <f ca="1"/>
        <v>31</v>
      </c>
      <c r="AV75" t="str">
        <f ca="1"/>
        <v>contratada</v>
      </c>
      <c r="AW75">
        <f ca="1"/>
        <v>0</v>
      </c>
    </row>
    <row r="76" spans="1:49">
      <c r="A76" t="str">
        <v>DTI173</v>
      </c>
      <c r="B76" t="str">
        <v>DTI</v>
      </c>
      <c r="C76" t="str">
        <v>Modernização e ampliação da infraestrutura de servidores de rede e de armazenamento, que suportam o banco de dados do eproc</v>
      </c>
      <c r="D76" t="str">
        <v>20 servidores de rede 4 storages</v>
      </c>
      <c r="E76">
        <v>5600000</v>
      </c>
      <c r="F76">
        <v>5600000</v>
      </c>
      <c r="G76" t="str">
        <v>Pregão</v>
      </c>
      <c r="H76">
        <v>610068</v>
      </c>
      <c r="I76" t="str">
        <v>Expansão, continuidade e suporte da infraestrutura do banco de dados do sistema eproc</v>
      </c>
      <c r="J76" t="str">
        <v>Sim</v>
      </c>
      <c r="K76" t="str">
        <v>Não</v>
      </c>
      <c r="L76" t="str">
        <v>Sim</v>
      </c>
      <c r="M76" t="str">
        <v>Alto</v>
      </c>
      <c r="N76" s="82">
        <v>45231</v>
      </c>
      <c r="O76" s="82">
        <v>45322</v>
      </c>
      <c r="P76" s="82">
        <v>45323</v>
      </c>
      <c r="Q76" s="82">
        <v>45968</v>
      </c>
      <c r="R76" s="82">
        <v>46066</v>
      </c>
      <c r="S76" t="str">
        <v>0012879-34.2022.8.24.0710</v>
      </c>
      <c r="T76">
        <v>3</v>
      </c>
      <c r="U76" s="290" cm="1">
        <f t="array" aca="1" ref="U76:AW76" ca="1">IF(A76=0,"",_xlfn._xlws.FILTER(Acompanhamento4[],Acompanhamento4[ID]=A76))</f>
        <v>3</v>
      </c>
      <c r="V76" t="str">
        <f ca="1"/>
        <v>DTI173</v>
      </c>
      <c r="W76" t="str">
        <f ca="1"/>
        <v>DTI</v>
      </c>
      <c r="X76" t="str">
        <f ca="1"/>
        <v>Modernização e ampliação da infraestrutura de servidores de rede e de armazenamento, que suportam o banco de dados do eproc</v>
      </c>
      <c r="Y76" t="str">
        <f ca="1"/>
        <v>Pregão</v>
      </c>
      <c r="Z76" s="223" t="str">
        <f ca="1"/>
        <v>Monica</v>
      </c>
      <c r="AA76" s="223">
        <f ca="1"/>
        <v>0</v>
      </c>
      <c r="AB76" s="223" t="str">
        <f ca="1"/>
        <v>Vanessa Borges</v>
      </c>
      <c r="AC76" s="223" t="str">
        <f ca="1"/>
        <v>0012879-34.2022.8.24.0710</v>
      </c>
      <c r="AD76" s="223">
        <f ca="1"/>
        <v>0</v>
      </c>
      <c r="AE76" s="223" t="str">
        <f ca="1"/>
        <v>EM ANDAMENTO</v>
      </c>
      <c r="AF76" s="82">
        <f ca="1"/>
        <v>0</v>
      </c>
      <c r="AG76" s="82">
        <f ca="1"/>
        <v>0</v>
      </c>
      <c r="AH76" s="82">
        <f ca="1"/>
        <v>0</v>
      </c>
      <c r="AI76" s="82">
        <f ca="1"/>
        <v>0</v>
      </c>
      <c r="AJ76" s="82">
        <f ca="1"/>
        <v>45231</v>
      </c>
      <c r="AK76" s="82">
        <f ca="1"/>
        <v>45322</v>
      </c>
      <c r="AL76" s="82">
        <f ca="1"/>
        <v>45323</v>
      </c>
      <c r="AM76" s="82">
        <f ca="1"/>
        <v>45968</v>
      </c>
      <c r="AN76" s="82">
        <f ca="1"/>
        <v>46066</v>
      </c>
      <c r="AO76" s="82">
        <f ca="1"/>
        <v>46269</v>
      </c>
      <c r="AP76" s="82">
        <f ca="1"/>
        <v>46325</v>
      </c>
      <c r="AQ76" s="82">
        <f ca="1"/>
        <v>46444</v>
      </c>
      <c r="AR76">
        <f ca="1"/>
        <v>18</v>
      </c>
      <c r="AS76">
        <f ca="1"/>
        <v>74</v>
      </c>
      <c r="AT76">
        <f ca="1"/>
        <v>193</v>
      </c>
      <c r="AU76" t="str">
        <f ca="1"/>
        <v>não finalizada</v>
      </c>
      <c r="AV76" t="str">
        <f ca="1"/>
        <v>prazo vencendo em menos de 30 dias</v>
      </c>
      <c r="AW76">
        <f ca="1"/>
        <v>0</v>
      </c>
    </row>
    <row r="77" spans="1:49">
      <c r="A77" t="str">
        <v>DTI232</v>
      </c>
      <c r="B77" t="str">
        <v>DTI</v>
      </c>
      <c r="C77" t="str">
        <v>Aquisição de peças e insumos para manutenção preventiva, corretiva e atualização tecnológica em equipamentos fora do prazo de garantia do parque tecnológico do Poder Judiciário de Santa Catarina.</v>
      </c>
      <c r="D77">
        <v>3000</v>
      </c>
      <c r="E77">
        <v>1500000</v>
      </c>
      <c r="F77">
        <v>1000000</v>
      </c>
      <c r="G77" t="str">
        <v>Pregão</v>
      </c>
      <c r="H77" t="str">
        <v>330047
235356
398361
367307
414511
451822
449693
451817
487697</v>
      </c>
      <c r="I77" t="str">
        <v>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v>
      </c>
      <c r="J77" t="str">
        <v>Não</v>
      </c>
      <c r="K77" t="str">
        <v>Sim</v>
      </c>
      <c r="L77" t="str">
        <v>Sim</v>
      </c>
      <c r="M77" t="str">
        <v>Alto</v>
      </c>
      <c r="N77" s="82">
        <v>46083</v>
      </c>
      <c r="O77" s="82">
        <v>46142</v>
      </c>
      <c r="P77" s="82">
        <v>46146</v>
      </c>
      <c r="Q77" s="82">
        <v>46203</v>
      </c>
      <c r="R77" s="82">
        <v>46295</v>
      </c>
      <c r="S77" t="str">
        <v> </v>
      </c>
      <c r="T77">
        <v>4</v>
      </c>
      <c r="U77" s="290" cm="1">
        <f t="array" aca="1" ref="U77:AW77" ca="1">IF(A77=0,"",_xlfn._xlws.FILTER(Acompanhamento4[],Acompanhamento4[ID]=A77))</f>
        <v>4</v>
      </c>
      <c r="V77" t="str">
        <f ca="1"/>
        <v>DTI232</v>
      </c>
      <c r="W77" t="str">
        <f ca="1"/>
        <v>DTI</v>
      </c>
      <c r="X77" t="str">
        <f ca="1"/>
        <v>Aquisição de peças e insumos para manutenção preventiva, corretiva e atualização tecnológica em equipamentos fora do prazo de garantia do parque tecnológico do Poder Judiciário de Santa Catarina.</v>
      </c>
      <c r="Y77" t="str">
        <f ca="1"/>
        <v>Pregão</v>
      </c>
      <c r="Z77" s="223" t="str">
        <f ca="1"/>
        <v>Mariana Abreu</v>
      </c>
      <c r="AA77" s="223">
        <f ca="1"/>
        <v>0</v>
      </c>
      <c r="AB77" s="223" t="str">
        <f ca="1"/>
        <v>Não se aplica</v>
      </c>
      <c r="AC77" s="223">
        <f ca="1"/>
        <v>0</v>
      </c>
      <c r="AD77" s="223">
        <f ca="1"/>
        <v>0</v>
      </c>
      <c r="AE77" s="223" t="str">
        <f ca="1"/>
        <v>CANCELADA</v>
      </c>
      <c r="AF77" s="82">
        <f ca="1"/>
        <v>0</v>
      </c>
      <c r="AG77" s="82">
        <f ca="1"/>
        <v>0</v>
      </c>
      <c r="AH77" s="82">
        <f ca="1"/>
        <v>0</v>
      </c>
      <c r="AI77" s="82">
        <f ca="1"/>
        <v>0</v>
      </c>
      <c r="AJ77" s="82">
        <f ca="1"/>
        <v>46083</v>
      </c>
      <c r="AK77" s="82">
        <f ca="1"/>
        <v>46142</v>
      </c>
      <c r="AL77" s="82">
        <f ca="1"/>
        <v>46146</v>
      </c>
      <c r="AM77" s="82">
        <f ca="1"/>
        <v>46203</v>
      </c>
      <c r="AN77" s="82">
        <f ca="1"/>
        <v>46295</v>
      </c>
      <c r="AO77" s="82">
        <f ca="1"/>
        <v>0</v>
      </c>
      <c r="AP77" s="82">
        <f ca="1"/>
        <v>0</v>
      </c>
      <c r="AQ77" s="82">
        <f ca="1"/>
        <v>0</v>
      </c>
      <c r="AR77" t="str">
        <f ca="1"/>
        <v>finalizada</v>
      </c>
      <c r="AS77" t="str">
        <f ca="1"/>
        <v>finalizada</v>
      </c>
      <c r="AT77" t="str">
        <f ca="1"/>
        <v>finalizada</v>
      </c>
      <c r="AU77" t="str">
        <f ca="1"/>
        <v>finalizada sem contratação</v>
      </c>
      <c r="AV77" t="str">
        <f ca="1"/>
        <v>finalizada</v>
      </c>
      <c r="AW77">
        <f ca="1"/>
        <v>0</v>
      </c>
    </row>
    <row r="78" spans="1:49">
      <c r="A78" t="str">
        <v>DTI239</v>
      </c>
      <c r="B78" t="str">
        <v>DTI</v>
      </c>
      <c r="C78" t="str">
        <v>Contratação de prestação de serviços continuados de subscrição de licenças de uso do software "Autodesk Architecture, Engineering and Construction Collection" (AEC Collection) e assinatura do Autodesk BIM 360 Docs usuário nomeado standard</v>
      </c>
      <c r="D78" t="str">
        <v>Autodesk AEC: Renovação (10 ) + Aquisição (+10) para 3 anos
BIM 360: Renovação (40) para 3 anos
(BIM-Engenharia) Prestação de serviços continuados de subscrição de licenças de uso do software "Autodesk Architecture, Engineering and ConstructionCollection" (AEC Collection) e assinatura do Autodesk BIM 360 Docs usuário nomeado standard.
Apenas item 1 atual:
Architecture Engineering &amp; Construction Collection ICCommercial
New Single-user ELD 3-Year
Subscription WIN
Licençaindividualde</v>
      </c>
      <c r="E78">
        <v>1800000</v>
      </c>
      <c r="F78">
        <v>1800000</v>
      </c>
      <c r="G78" t="str">
        <v>Pregão</v>
      </c>
      <c r="H78">
        <v>27472</v>
      </c>
      <c r="I78" t="str">
        <v>Se trata do software que está sendo utilizado pela Divisão de Projetos para desenvolvimento dos projetos de arquitetura e engenharia, assim como, sendo utilizado para acessar e analisar os projetos apresentados pelas empresas terceirizadas contratadas para o desenvolvimento dos projetos de construção e reforma previstos no planejamento do Poder Judiciário. Uma interrupção das licenças impactará na paralização dos projetos em desenvolvimento e irá comprometer o cumprimento do planejamento da DEA.</v>
      </c>
      <c r="J78" t="str">
        <v>Não</v>
      </c>
      <c r="K78" t="str">
        <v>Sim</v>
      </c>
      <c r="L78" t="str">
        <v>Sim</v>
      </c>
      <c r="M78" t="str">
        <v>Alto</v>
      </c>
      <c r="N78" s="82">
        <v>46083</v>
      </c>
      <c r="O78" s="82">
        <v>46142</v>
      </c>
      <c r="P78" s="82">
        <v>46146</v>
      </c>
      <c r="Q78" s="82">
        <v>46220</v>
      </c>
      <c r="R78" s="82">
        <v>46312</v>
      </c>
      <c r="S78" t="str">
        <v> </v>
      </c>
      <c r="T78">
        <v>5</v>
      </c>
      <c r="U78" s="290" cm="1">
        <f t="array" aca="1" ref="U78:AW78" ca="1">IF(A78=0,"",_xlfn._xlws.FILTER(Acompanhamento4[],Acompanhamento4[ID]=A78))</f>
        <v>5</v>
      </c>
      <c r="V78" t="str">
        <f ca="1"/>
        <v>DTI239</v>
      </c>
      <c r="W78" t="str">
        <f ca="1"/>
        <v>DTI</v>
      </c>
      <c r="X78" t="str">
        <f ca="1"/>
        <v>Contratação de prestação de serviços continuados de subscrição de licenças de uso do software "Autodesk Architecture, Engineering and Construction Collection" (AEC Collection) e assinatura do Autodesk BIM 360 Docs usuário nomeado standard</v>
      </c>
      <c r="Y78" t="str">
        <f ca="1"/>
        <v>Pregão</v>
      </c>
      <c r="Z78" s="223" t="str">
        <f ca="1"/>
        <v>Luciano</v>
      </c>
      <c r="AA78" s="223">
        <f ca="1"/>
        <v>0</v>
      </c>
      <c r="AB78" s="223" t="str">
        <f ca="1"/>
        <v>Não se aplica</v>
      </c>
      <c r="AC78" s="223" t="str">
        <f ca="1"/>
        <v>0015332-60.2026.8.24.0710</v>
      </c>
      <c r="AD78" s="223">
        <f ca="1"/>
        <v>0</v>
      </c>
      <c r="AE78" s="223" t="str">
        <f ca="1"/>
        <v>EM ANDAMENTO</v>
      </c>
      <c r="AF78" s="82">
        <f ca="1"/>
        <v>0</v>
      </c>
      <c r="AG78" s="82">
        <f ca="1"/>
        <v>0</v>
      </c>
      <c r="AH78" s="82">
        <f ca="1"/>
        <v>0</v>
      </c>
      <c r="AI78" s="82">
        <f ca="1"/>
        <v>0</v>
      </c>
      <c r="AJ78" s="82">
        <f ca="1"/>
        <v>46083</v>
      </c>
      <c r="AK78" s="82">
        <f ca="1"/>
        <v>46142</v>
      </c>
      <c r="AL78" s="82">
        <f ca="1"/>
        <v>46146</v>
      </c>
      <c r="AM78" s="82">
        <f ca="1"/>
        <v>46220</v>
      </c>
      <c r="AN78" s="82">
        <f ca="1"/>
        <v>46312</v>
      </c>
      <c r="AO78" s="82">
        <f ca="1"/>
        <v>46220</v>
      </c>
      <c r="AP78" s="82">
        <f ca="1"/>
        <v>46251</v>
      </c>
      <c r="AQ78" s="82">
        <f ca="1"/>
        <v>0</v>
      </c>
      <c r="AR78">
        <f ca="1"/>
        <v>-31</v>
      </c>
      <c r="AS78">
        <f ca="1"/>
        <v>0</v>
      </c>
      <c r="AT78">
        <f ca="1"/>
        <v>61</v>
      </c>
      <c r="AU78" t="str">
        <f ca="1"/>
        <v>não finalizada</v>
      </c>
      <c r="AV78" t="str">
        <f ca="1"/>
        <v>prazo vencido</v>
      </c>
      <c r="AW78">
        <f ca="1"/>
        <v>0</v>
      </c>
    </row>
    <row r="79" spans="1:49">
      <c r="A79" t="str">
        <v>DTI247</v>
      </c>
      <c r="B79" t="str">
        <v>DTI</v>
      </c>
      <c r="C79" t="str">
        <v>Contratação de plataforma, no modelo Software as a Service (SaaS), de conteúdos educacionais para conscientização e treinamento em segurança da informação e proteção de dados pessoais.</v>
      </c>
      <c r="D79" t="str">
        <v>Aproximadamente 11.200</v>
      </c>
      <c r="E79">
        <v>575000</v>
      </c>
      <c r="F79">
        <v>0</v>
      </c>
      <c r="G79" t="str">
        <v>Pregão</v>
      </c>
      <c r="H79">
        <v>26077</v>
      </c>
      <c r="I79" t="str">
        <v>A contratação de uma plataforma de treinamento em segurança da informação é essencial para garantir a integridade, confidencialidade e disponibilidade dos dados da instituição. Com o aumento constante de ameaças cibernéticas, é crucial que todos os usuários estejam bem-informados e treinados para identificar e evitar potenciais ataques. Além disso, um programa de treinamento eficaz pode ajudar a minimizar o risco de violações de dados e fortalecer a cultura de segurança da informação.
Resultados esperados: Identificar o grau de maturidade em segurança da informação dos usuários do PJSC; disponibilizar conteúdo atualizado e de fácil entendimento sobre segurança da informação e proteção de dados pessoais; Possibilitar a verificação do grau de conhecimento das pessoas, por meio de simulações e testes; Identificar, individualmente, a trilha de treinamento necessária; Propiciar um ambiente de pesquisa a informações acerca da segurança da informação e proteção de dados pessoais.</v>
      </c>
      <c r="J79" t="str">
        <v>Não</v>
      </c>
      <c r="K79" t="str">
        <v>Não</v>
      </c>
      <c r="L79" t="str">
        <v>Sim</v>
      </c>
      <c r="M79" t="str">
        <v>Alto</v>
      </c>
      <c r="N79" s="82">
        <v>46076</v>
      </c>
      <c r="O79" s="82">
        <v>46142</v>
      </c>
      <c r="P79" s="82">
        <v>46143</v>
      </c>
      <c r="Q79" s="82">
        <v>46203</v>
      </c>
      <c r="R79" s="82">
        <v>46295</v>
      </c>
      <c r="S79" t="str">
        <v> </v>
      </c>
      <c r="T79">
        <v>6</v>
      </c>
      <c r="U79" s="290" cm="1">
        <f t="array" aca="1" ref="U79:AW79" ca="1">IF(A79=0,"",_xlfn._xlws.FILTER(Acompanhamento4[],Acompanhamento4[ID]=A79))</f>
        <v>6</v>
      </c>
      <c r="V79" t="str">
        <f ca="1"/>
        <v>DTI247</v>
      </c>
      <c r="W79" t="str">
        <f ca="1"/>
        <v>DTI</v>
      </c>
      <c r="X79" t="str">
        <f ca="1"/>
        <v>Contratação de plataforma, no modelo Software as a Service (SaaS), de conteúdos educacionais para conscientização e treinamento em segurança da informação e proteção de dados pessoais.</v>
      </c>
      <c r="Y79" t="str">
        <f ca="1"/>
        <v>Pregão</v>
      </c>
      <c r="Z79" s="223" t="str">
        <f ca="1"/>
        <v>Monica</v>
      </c>
      <c r="AA79" s="223">
        <f ca="1"/>
        <v>0</v>
      </c>
      <c r="AB79" s="223" t="str">
        <f ca="1"/>
        <v>Não se aplica</v>
      </c>
      <c r="AC79" s="223">
        <f ca="1"/>
        <v>0</v>
      </c>
      <c r="AD79" s="223">
        <f ca="1"/>
        <v>0</v>
      </c>
      <c r="AE79" s="223" t="str">
        <f ca="1"/>
        <v>SOBRESTADA</v>
      </c>
      <c r="AF79" s="82">
        <f ca="1"/>
        <v>0</v>
      </c>
      <c r="AG79" s="82">
        <f ca="1"/>
        <v>0</v>
      </c>
      <c r="AH79" s="82">
        <f ca="1"/>
        <v>0</v>
      </c>
      <c r="AI79" s="82">
        <f ca="1"/>
        <v>0</v>
      </c>
      <c r="AJ79" s="82">
        <f ca="1"/>
        <v>46076</v>
      </c>
      <c r="AK79" s="82">
        <f ca="1"/>
        <v>46142</v>
      </c>
      <c r="AL79" s="82">
        <f ca="1"/>
        <v>46143</v>
      </c>
      <c r="AM79" s="82">
        <f ca="1"/>
        <v>46203</v>
      </c>
      <c r="AN79" s="82">
        <f ca="1"/>
        <v>46295</v>
      </c>
      <c r="AO79" s="82">
        <f ca="1"/>
        <v>0</v>
      </c>
      <c r="AP79" s="82">
        <f ca="1"/>
        <v>0</v>
      </c>
      <c r="AQ79" s="82">
        <f ca="1"/>
        <v>0</v>
      </c>
      <c r="AR79" t="str">
        <f ca="1"/>
        <v>finalizada</v>
      </c>
      <c r="AS79" t="str">
        <f ca="1"/>
        <v>finalizada</v>
      </c>
      <c r="AT79" t="str">
        <f ca="1"/>
        <v>finalizada</v>
      </c>
      <c r="AU79" t="str">
        <f ca="1"/>
        <v>finalizada sem contratação</v>
      </c>
      <c r="AV79" t="str">
        <f ca="1"/>
        <v>sobrestada</v>
      </c>
      <c r="AW79">
        <f ca="1"/>
        <v>0</v>
      </c>
    </row>
    <row r="80" spans="1:49">
      <c r="A80" t="str">
        <v>DTI249</v>
      </c>
      <c r="B80" t="str">
        <v>DTI</v>
      </c>
      <c r="C80" t="str">
        <v>Serviços de suporte e manutenção de solução computacional hiperconvergente Dell VXRAIL</v>
      </c>
      <c r="D80" t="str">
        <v>Serviços de suporte e manutenção de 5 soluções computacionais hiperconvergente pelo período de 60 meses</v>
      </c>
      <c r="E80">
        <v>2210800</v>
      </c>
      <c r="F80">
        <v>0</v>
      </c>
      <c r="G80" t="str">
        <v>Pregão</v>
      </c>
      <c r="H80">
        <v>27103</v>
      </c>
      <c r="I80" t="str">
        <v>Manter o funcionamento adequado do ambiente computacional hiperconvergente Dell VxRail, garantindo a reposição de componentes defeituosos e atualização de versões dos softwares da solução. O ambiente é essencial na infraestrutura de TIC do PJSC, o qual é responsável pelo funcionamento de cerca de 80% das aplicações e serviços de TIC disponibilizado pelo PJSC para seus usuários</v>
      </c>
      <c r="J80" t="str">
        <v>Sim</v>
      </c>
      <c r="K80" t="str">
        <v>Não</v>
      </c>
      <c r="L80" t="str">
        <v>Sim</v>
      </c>
      <c r="M80" t="str">
        <v>Alto</v>
      </c>
      <c r="N80" s="82">
        <v>45962</v>
      </c>
      <c r="O80" s="82">
        <v>46112</v>
      </c>
      <c r="P80" s="82">
        <v>46113</v>
      </c>
      <c r="Q80" s="82">
        <v>46234</v>
      </c>
      <c r="R80" s="82">
        <v>46326</v>
      </c>
      <c r="S80" t="str">
        <v> </v>
      </c>
      <c r="T80">
        <v>7</v>
      </c>
      <c r="U80" s="290" cm="1">
        <f t="array" aca="1" ref="U80:AW80" ca="1">IF(A80=0,"",_xlfn._xlws.FILTER(Acompanhamento4[],Acompanhamento4[ID]=A80))</f>
        <v>7</v>
      </c>
      <c r="V80" t="str">
        <f ca="1"/>
        <v>DTI249</v>
      </c>
      <c r="W80" t="str">
        <f ca="1"/>
        <v>DTI</v>
      </c>
      <c r="X80" t="str">
        <f ca="1"/>
        <v>Serviços de suporte e manutenção de solução computacional hiperconvergente Dell VXRAIL</v>
      </c>
      <c r="Y80" t="str">
        <f ca="1"/>
        <v>Pregão</v>
      </c>
      <c r="Z80" s="223" t="str">
        <f ca="1"/>
        <v>Anna</v>
      </c>
      <c r="AA80" s="223">
        <f ca="1"/>
        <v>0</v>
      </c>
      <c r="AB80" s="223" t="str">
        <f ca="1"/>
        <v>Vanessa Borges</v>
      </c>
      <c r="AC80" s="223" t="str">
        <f ca="1"/>
        <v>0093708-94.2025.8.24.0710</v>
      </c>
      <c r="AD80" s="223">
        <f ca="1"/>
        <v>0</v>
      </c>
      <c r="AE80" s="223" t="str">
        <f ca="1"/>
        <v>EM ANDAMENTO</v>
      </c>
      <c r="AF80" s="82">
        <f ca="1"/>
        <v>0</v>
      </c>
      <c r="AG80" s="82">
        <f ca="1"/>
        <v>0</v>
      </c>
      <c r="AH80" s="82">
        <f ca="1"/>
        <v>0</v>
      </c>
      <c r="AI80" s="82">
        <f ca="1"/>
        <v>0</v>
      </c>
      <c r="AJ80" s="82">
        <f ca="1"/>
        <v>45962</v>
      </c>
      <c r="AK80" s="82">
        <f ca="1"/>
        <v>46112</v>
      </c>
      <c r="AL80" s="82">
        <f ca="1"/>
        <v>46113</v>
      </c>
      <c r="AM80" s="82">
        <f ca="1"/>
        <v>46234</v>
      </c>
      <c r="AN80" s="82">
        <f ca="1"/>
        <v>46326</v>
      </c>
      <c r="AO80" s="82">
        <f ca="1"/>
        <v>46238</v>
      </c>
      <c r="AP80" s="82">
        <f ca="1"/>
        <v>46280</v>
      </c>
      <c r="AQ80" s="82">
        <f ca="1"/>
        <v>46371</v>
      </c>
      <c r="AR80">
        <f ca="1"/>
        <v>-13</v>
      </c>
      <c r="AS80">
        <f ca="1"/>
        <v>29</v>
      </c>
      <c r="AT80">
        <f ca="1"/>
        <v>120</v>
      </c>
      <c r="AU80" t="str">
        <f ca="1"/>
        <v>não finalizada</v>
      </c>
      <c r="AV80" t="str">
        <f ca="1"/>
        <v>prazo vencido</v>
      </c>
      <c r="AW80">
        <f ca="1"/>
        <v>0</v>
      </c>
    </row>
    <row r="81" spans="1:49">
      <c r="A81" t="str">
        <v>DTI250</v>
      </c>
      <c r="B81" t="str">
        <v>DTI</v>
      </c>
      <c r="C81" t="str">
        <v>Serviço de DNS em nuvem com proteção anti-DDoS</v>
      </c>
      <c r="D81" t="str">
        <v>Serviços de DNS em nuvem com proteção Anti DDoS</v>
      </c>
      <c r="E81">
        <v>1800000</v>
      </c>
      <c r="F81">
        <v>120000</v>
      </c>
      <c r="G81" t="str">
        <v>Pregão</v>
      </c>
      <c r="H81">
        <v>26050</v>
      </c>
      <c r="I81" t="str">
        <v>Uma dos ataques cibernéticos mais frequentes é o ataque de negação de serviço contra os servidores de nome - DNS. Estes ataques geram requisições excessivas, além da capacidade de processamento, ocasionando a paralisação total dos serviços de TI. Para combater este tipo de ataque, a forma mais adequada é a utilização de um serviço de DNS em nuvem com proteção anti-DDoS</v>
      </c>
      <c r="J81" t="str">
        <v>Sim</v>
      </c>
      <c r="K81" t="str">
        <v>Não</v>
      </c>
      <c r="L81" t="str">
        <v>Sim</v>
      </c>
      <c r="M81" t="str">
        <v>Médio</v>
      </c>
      <c r="N81" s="82">
        <v>46054</v>
      </c>
      <c r="O81" s="82">
        <v>46173</v>
      </c>
      <c r="P81" s="82">
        <v>46174</v>
      </c>
      <c r="Q81" s="82">
        <v>46234</v>
      </c>
      <c r="R81" s="82">
        <v>46326</v>
      </c>
      <c r="S81" t="str">
        <v> </v>
      </c>
      <c r="T81">
        <v>8</v>
      </c>
      <c r="U81" s="290" cm="1">
        <f t="array" aca="1" ref="U81:AW81" ca="1">IF(A81=0,"",_xlfn._xlws.FILTER(Acompanhamento4[],Acompanhamento4[ID]=A81))</f>
        <v>8</v>
      </c>
      <c r="V81" t="str">
        <f ca="1"/>
        <v>DTI250</v>
      </c>
      <c r="W81" t="str">
        <f ca="1"/>
        <v>DTI</v>
      </c>
      <c r="X81" t="str">
        <f ca="1"/>
        <v>Serviço de DNS em nuvem com proteção anti-DDoS</v>
      </c>
      <c r="Y81" t="str">
        <f ca="1"/>
        <v>Pregão</v>
      </c>
      <c r="Z81" s="223" t="str">
        <f ca="1"/>
        <v>Mariana Abreu</v>
      </c>
      <c r="AA81" s="223">
        <f ca="1"/>
        <v>0</v>
      </c>
      <c r="AB81" s="223" t="str">
        <f ca="1"/>
        <v>Vanessa Hasckel</v>
      </c>
      <c r="AC81" s="223">
        <f ca="1"/>
        <v>0</v>
      </c>
      <c r="AD81" s="223">
        <f ca="1"/>
        <v>0</v>
      </c>
      <c r="AE81" s="223" t="str">
        <f ca="1"/>
        <v>SOBRESTADA</v>
      </c>
      <c r="AF81" s="82">
        <f ca="1"/>
        <v>0</v>
      </c>
      <c r="AG81" s="82">
        <f ca="1"/>
        <v>0</v>
      </c>
      <c r="AH81" s="82">
        <f ca="1"/>
        <v>0</v>
      </c>
      <c r="AI81" s="82">
        <f ca="1"/>
        <v>0</v>
      </c>
      <c r="AJ81" s="82">
        <f ca="1"/>
        <v>46054</v>
      </c>
      <c r="AK81" s="82">
        <f ca="1"/>
        <v>46173</v>
      </c>
      <c r="AL81" s="82">
        <f ca="1"/>
        <v>46174</v>
      </c>
      <c r="AM81" s="82">
        <f ca="1"/>
        <v>46234</v>
      </c>
      <c r="AN81" s="82">
        <f ca="1"/>
        <v>46326</v>
      </c>
      <c r="AO81" s="82">
        <f ca="1"/>
        <v>0</v>
      </c>
      <c r="AP81" s="82">
        <f ca="1"/>
        <v>0</v>
      </c>
      <c r="AQ81" s="82">
        <f ca="1"/>
        <v>0</v>
      </c>
      <c r="AR81" t="str">
        <f ca="1"/>
        <v>finalizada</v>
      </c>
      <c r="AS81" t="str">
        <f ca="1"/>
        <v>finalizada</v>
      </c>
      <c r="AT81" t="str">
        <f ca="1"/>
        <v>finalizada</v>
      </c>
      <c r="AU81" t="str">
        <f ca="1"/>
        <v>finalizada sem contratação</v>
      </c>
      <c r="AV81" t="str">
        <f ca="1"/>
        <v>sobrestada</v>
      </c>
      <c r="AW81">
        <f ca="1"/>
        <v>0</v>
      </c>
    </row>
    <row r="82" spans="1:49">
      <c r="A82" t="str">
        <v>DTI252</v>
      </c>
      <c r="B82" t="str">
        <v>DTI</v>
      </c>
      <c r="C82" t="str">
        <v>Contratação para ampliação da solução de visibilidade de rede</v>
      </c>
      <c r="D82" t="str">
        <v>4 equipamentos</v>
      </c>
      <c r="E82">
        <v>7000000</v>
      </c>
      <c r="F82">
        <v>7000000</v>
      </c>
      <c r="G82" t="str">
        <v>Pregão</v>
      </c>
      <c r="H82">
        <v>26999</v>
      </c>
      <c r="I82" t="str">
        <v>Devido ao fim da vida útil dos equipamentos do datacenter e mudança das portas de 1/10 para 40/100/400GB, é necessário ajustes nos equipamentos de visibilidade de rede (Gigamon).</v>
      </c>
      <c r="J82" t="str">
        <v>Sim</v>
      </c>
      <c r="K82" t="str">
        <v>Não</v>
      </c>
      <c r="L82" t="str">
        <v>Sim</v>
      </c>
      <c r="M82" t="str">
        <v>Alto</v>
      </c>
      <c r="N82" s="82">
        <v>46082</v>
      </c>
      <c r="O82" s="82">
        <v>46168</v>
      </c>
      <c r="P82" s="82">
        <v>46169</v>
      </c>
      <c r="Q82" s="82">
        <v>46234</v>
      </c>
      <c r="R82" s="82">
        <v>46325</v>
      </c>
      <c r="S82" t="str">
        <v> </v>
      </c>
      <c r="T82">
        <v>9</v>
      </c>
      <c r="U82" s="290" cm="1">
        <f t="array" aca="1" ref="U82:AW82" ca="1">IF(A82=0,"",_xlfn._xlws.FILTER(Acompanhamento4[],Acompanhamento4[ID]=A82))</f>
        <v>9</v>
      </c>
      <c r="V82" t="str">
        <f ca="1"/>
        <v>DTI252</v>
      </c>
      <c r="W82" t="str">
        <f ca="1"/>
        <v>DTI</v>
      </c>
      <c r="X82" t="str">
        <f ca="1"/>
        <v>Contratação para ampliação da solução de visibilidade de rede</v>
      </c>
      <c r="Y82" t="str">
        <f ca="1"/>
        <v>Pregão</v>
      </c>
      <c r="Z82" s="223" t="str">
        <f ca="1"/>
        <v>Fabiana</v>
      </c>
      <c r="AA82" s="223">
        <f ca="1"/>
        <v>0</v>
      </c>
      <c r="AB82" s="223" t="str">
        <f ca="1"/>
        <v>Monica</v>
      </c>
      <c r="AC82" s="223" t="str">
        <f ca="1"/>
        <v>0019869-02.2026.8.24.0710</v>
      </c>
      <c r="AD82" s="223">
        <f ca="1"/>
        <v>0</v>
      </c>
      <c r="AE82" s="223" t="str">
        <f ca="1"/>
        <v>PREVISTA</v>
      </c>
      <c r="AF82" s="82">
        <f ca="1"/>
        <v>0</v>
      </c>
      <c r="AG82" s="82">
        <f ca="1"/>
        <v>0</v>
      </c>
      <c r="AH82" s="82">
        <f ca="1"/>
        <v>0</v>
      </c>
      <c r="AI82" s="82">
        <f ca="1"/>
        <v>0</v>
      </c>
      <c r="AJ82" s="82">
        <f ca="1"/>
        <v>46082</v>
      </c>
      <c r="AK82" s="82">
        <f ca="1"/>
        <v>46168</v>
      </c>
      <c r="AL82" s="82">
        <f ca="1"/>
        <v>46169</v>
      </c>
      <c r="AM82" s="82">
        <f ca="1"/>
        <v>46234</v>
      </c>
      <c r="AN82" s="82">
        <f ca="1"/>
        <v>46325</v>
      </c>
      <c r="AO82" s="82">
        <f ca="1"/>
        <v>46230</v>
      </c>
      <c r="AP82" s="82">
        <f ca="1"/>
        <v>46269</v>
      </c>
      <c r="AQ82" s="82">
        <f ca="1"/>
        <v>46367</v>
      </c>
      <c r="AR82">
        <f ca="1"/>
        <v>-21</v>
      </c>
      <c r="AS82">
        <f ca="1"/>
        <v>18</v>
      </c>
      <c r="AT82">
        <f ca="1"/>
        <v>116</v>
      </c>
      <c r="AU82" t="str">
        <f ca="1"/>
        <v>não finalizada</v>
      </c>
      <c r="AV82" t="str">
        <f ca="1"/>
        <v>prazo vencido</v>
      </c>
      <c r="AW82">
        <f ca="1"/>
        <v>0</v>
      </c>
    </row>
    <row r="83" spans="1:49">
      <c r="A83" t="str">
        <v>DTI257</v>
      </c>
      <c r="B83" t="str">
        <v>DTI</v>
      </c>
      <c r="C83" t="str">
        <v>Aquisição de computadores portáteis - laptops/notebooks - para renovação do parque tecnológico do PJSC e atendimento de diversas áreas do TJSC</v>
      </c>
      <c r="D83">
        <v>600</v>
      </c>
      <c r="E83">
        <v>3900000</v>
      </c>
      <c r="F83">
        <v>3900000</v>
      </c>
      <c r="G83" t="str">
        <v>Pregão</v>
      </c>
      <c r="H83">
        <v>618644</v>
      </c>
      <c r="I83" t="str">
        <v>DTI - Destina-se a atualização tecnológicas dos laptops/notebooks de magistrados e do corpo diretivo do PJSC em razão de inovações tecnológicas e maiores demandas de processamento, navegação, inteligência artificial - copilot, videoconferência, entre outras.</v>
      </c>
      <c r="J83" t="str">
        <v>Sim</v>
      </c>
      <c r="K83" t="str">
        <v>Sim</v>
      </c>
      <c r="L83" t="str">
        <v>Sim</v>
      </c>
      <c r="M83" t="str">
        <v>Alto</v>
      </c>
      <c r="N83" s="82">
        <v>45717</v>
      </c>
      <c r="O83" s="82">
        <v>45777</v>
      </c>
      <c r="P83" s="82">
        <v>45787</v>
      </c>
      <c r="Q83" s="82">
        <v>45943</v>
      </c>
      <c r="R83" s="82">
        <v>46052</v>
      </c>
      <c r="S83" t="str">
        <v>024746-19.2025.8.24.0710</v>
      </c>
      <c r="T83">
        <v>10</v>
      </c>
      <c r="U83" s="290" cm="1">
        <f t="array" aca="1" ref="U83:AW83" ca="1">IF(A83=0,"",_xlfn._xlws.FILTER(Acompanhamento4[],Acompanhamento4[ID]=A83))</f>
        <v>10</v>
      </c>
      <c r="V83" t="str">
        <f ca="1"/>
        <v>DTI257</v>
      </c>
      <c r="W83" t="str">
        <f ca="1"/>
        <v>DTI</v>
      </c>
      <c r="X83" t="str">
        <f ca="1"/>
        <v>Aquisição de computadores portáteis - laptops/notebooks - para renovação do parque tecnológico do PJSC e atendimento de diversas áreas do TJSC</v>
      </c>
      <c r="Y83" t="str">
        <f ca="1"/>
        <v>Pregão</v>
      </c>
      <c r="Z83" s="223" t="str">
        <f ca="1"/>
        <v>Anna</v>
      </c>
      <c r="AA83" s="223">
        <f ca="1"/>
        <v>0</v>
      </c>
      <c r="AB83" s="223" t="str">
        <f ca="1"/>
        <v>Fabiana</v>
      </c>
      <c r="AC83" s="223" t="str">
        <f ca="1"/>
        <v>024746-19.2025.8.24.0710</v>
      </c>
      <c r="AD83" s="223">
        <f ca="1"/>
        <v>0</v>
      </c>
      <c r="AE83" s="223" t="str">
        <f ca="1"/>
        <v>CONTRATADA</v>
      </c>
      <c r="AF83" s="82">
        <f ca="1"/>
        <v>0</v>
      </c>
      <c r="AG83" s="82">
        <f ca="1"/>
        <v>45968</v>
      </c>
      <c r="AH83" s="82">
        <f ca="1"/>
        <v>45986</v>
      </c>
      <c r="AI83" s="82" t="str">
        <f ca="1"/>
        <v>Sim</v>
      </c>
      <c r="AJ83" s="82">
        <f ca="1"/>
        <v>45717</v>
      </c>
      <c r="AK83" s="82">
        <f ca="1"/>
        <v>45777</v>
      </c>
      <c r="AL83" s="82">
        <f ca="1"/>
        <v>45787</v>
      </c>
      <c r="AM83" s="82">
        <f ca="1"/>
        <v>45943</v>
      </c>
      <c r="AN83" s="82">
        <f ca="1"/>
        <v>46052</v>
      </c>
      <c r="AO83" s="82">
        <f ca="1"/>
        <v>0</v>
      </c>
      <c r="AP83" s="82">
        <f ca="1"/>
        <v>0</v>
      </c>
      <c r="AQ83" s="82">
        <f ca="1"/>
        <v>0</v>
      </c>
      <c r="AR83" t="str">
        <f ca="1"/>
        <v>finalizada</v>
      </c>
      <c r="AS83" t="str">
        <f ca="1"/>
        <v>finalizada</v>
      </c>
      <c r="AT83" t="str">
        <f ca="1"/>
        <v>finalizada</v>
      </c>
      <c r="AU83">
        <f ca="1"/>
        <v>18</v>
      </c>
      <c r="AV83" t="str">
        <f ca="1"/>
        <v>contratada</v>
      </c>
      <c r="AW83">
        <f ca="1"/>
        <v>0</v>
      </c>
    </row>
    <row r="84" spans="1:49">
      <c r="A84" t="str">
        <v>DTI258</v>
      </c>
      <c r="B84" t="str">
        <v>DTI</v>
      </c>
      <c r="C84" t="str">
        <v>Solução para digitalização de documentos históricos  para a Diretoria de Gestão Documental e Memória do TJSC</v>
      </c>
      <c r="D84">
        <v>1</v>
      </c>
      <c r="E84">
        <v>285000</v>
      </c>
      <c r="F84">
        <v>285000</v>
      </c>
      <c r="G84" t="str">
        <v>Inexigibilidade</v>
      </c>
      <c r="H84">
        <v>611695</v>
      </c>
      <c r="I84" t="str">
        <v>Recentemente foi identificada a necessidade de digitalizar atas do Pleno do Tribunal de Justiça cujas dimensões dos documentos ensejam a necessidade de uma solução própria a este fim.</v>
      </c>
      <c r="J84" t="str">
        <v>Não</v>
      </c>
      <c r="K84" t="str">
        <v>Não</v>
      </c>
      <c r="L84" t="str">
        <v>Sim</v>
      </c>
      <c r="M84" t="str">
        <v>Médio</v>
      </c>
      <c r="N84" s="82">
        <v>46083</v>
      </c>
      <c r="O84" s="82">
        <v>46146</v>
      </c>
      <c r="P84" s="82">
        <v>46147</v>
      </c>
      <c r="Q84" s="82">
        <v>46213</v>
      </c>
      <c r="R84" s="82">
        <v>46311</v>
      </c>
      <c r="S84" t="str">
        <v> </v>
      </c>
      <c r="T84">
        <v>11</v>
      </c>
      <c r="U84" s="290" cm="1">
        <f t="array" aca="1" ref="U84:AW84" ca="1">IF(A84=0,"",_xlfn._xlws.FILTER(Acompanhamento4[],Acompanhamento4[ID]=A84))</f>
        <v>11</v>
      </c>
      <c r="V84" t="str">
        <f ca="1"/>
        <v>DTI258</v>
      </c>
      <c r="W84" t="str">
        <f ca="1"/>
        <v>DTI</v>
      </c>
      <c r="X84" t="str">
        <f ca="1"/>
        <v>Solução para digitalização de documentos históricos  para a Diretoria de Gestão Documental e Memória do TJSC</v>
      </c>
      <c r="Y84" t="str">
        <f ca="1"/>
        <v>Inexigibilidade</v>
      </c>
      <c r="Z84" s="223" t="str">
        <f ca="1"/>
        <v>Rogério Bernardi</v>
      </c>
      <c r="AA84" s="223">
        <f ca="1"/>
        <v>0</v>
      </c>
      <c r="AB84" s="223" t="str">
        <f ca="1"/>
        <v>Não se aplica</v>
      </c>
      <c r="AC84" s="223">
        <f ca="1"/>
        <v>0</v>
      </c>
      <c r="AD84" s="223">
        <f ca="1"/>
        <v>0</v>
      </c>
      <c r="AE84" s="223" t="str">
        <f ca="1"/>
        <v>CANCELADA</v>
      </c>
      <c r="AF84" s="82">
        <f ca="1"/>
        <v>0</v>
      </c>
      <c r="AG84" s="82">
        <f ca="1"/>
        <v>0</v>
      </c>
      <c r="AH84" s="82">
        <f ca="1"/>
        <v>0</v>
      </c>
      <c r="AI84" s="82">
        <f ca="1"/>
        <v>0</v>
      </c>
      <c r="AJ84" s="82">
        <f ca="1"/>
        <v>46083</v>
      </c>
      <c r="AK84" s="82">
        <f ca="1"/>
        <v>46146</v>
      </c>
      <c r="AL84" s="82">
        <f ca="1"/>
        <v>46147</v>
      </c>
      <c r="AM84" s="82">
        <f ca="1"/>
        <v>46213</v>
      </c>
      <c r="AN84" s="82">
        <f ca="1"/>
        <v>46311</v>
      </c>
      <c r="AO84" s="82">
        <f ca="1"/>
        <v>0</v>
      </c>
      <c r="AP84" s="82">
        <f ca="1"/>
        <v>0</v>
      </c>
      <c r="AQ84" s="82">
        <f ca="1"/>
        <v>0</v>
      </c>
      <c r="AR84" t="str">
        <f ca="1"/>
        <v>finalizada</v>
      </c>
      <c r="AS84" t="str">
        <f ca="1"/>
        <v>finalizada</v>
      </c>
      <c r="AT84" t="str">
        <f ca="1"/>
        <v>finalizada</v>
      </c>
      <c r="AU84" t="str">
        <f ca="1"/>
        <v>finalizada sem contratação</v>
      </c>
      <c r="AV84" t="str">
        <f ca="1"/>
        <v>finalizada</v>
      </c>
      <c r="AW84">
        <f ca="1"/>
        <v>0</v>
      </c>
    </row>
    <row r="85" spans="1:49">
      <c r="A85" t="str">
        <v>DTI260</v>
      </c>
      <c r="B85" t="str">
        <v>DTI</v>
      </c>
      <c r="C85" t="str">
        <v>Serviços de atualização, manutenção e suporte do Sistema Pergamum relativo aos módulos de biblioteca, museu e arquivo.</v>
      </c>
      <c r="D85" t="str">
        <v>1 serviço mensal de Atualização e manutenção/suporte do Sistema Pergamum – ambiente de produção
1 serviço mensal de Atualização e manutenção/suporte do Sistema Pergamum – ambiente de homologação</v>
      </c>
      <c r="E85">
        <v>75915</v>
      </c>
      <c r="F85">
        <v>75915</v>
      </c>
      <c r="G85" t="str">
        <v>Inexigibilidade</v>
      </c>
      <c r="H85" t="str">
        <v>25992 e 26000</v>
      </c>
      <c r="I85" t="str">
        <v>Possibilitar a atualização, manutenção e suporte do sistema Pergamum relativo aos módulos biblioteca, museu e arquivo, tanto no ambiente de homologação como no de produção.</v>
      </c>
      <c r="J85" t="str">
        <v>Não</v>
      </c>
      <c r="K85" t="str">
        <v>Não</v>
      </c>
      <c r="L85" t="str">
        <v>Sim</v>
      </c>
      <c r="M85" t="str">
        <v>Alto</v>
      </c>
      <c r="N85" s="82">
        <v>45779</v>
      </c>
      <c r="O85" s="82">
        <v>45839</v>
      </c>
      <c r="P85" s="82">
        <v>45840</v>
      </c>
      <c r="Q85" s="82">
        <v>45931</v>
      </c>
      <c r="R85" s="82">
        <v>46042</v>
      </c>
      <c r="S85" t="str">
        <v>0039076-21.2025.8.24.0710</v>
      </c>
      <c r="T85">
        <v>12</v>
      </c>
      <c r="U85" s="290" cm="1">
        <f t="array" aca="1" ref="U85:AW85" ca="1">IF(A85=0,"",_xlfn._xlws.FILTER(Acompanhamento4[],Acompanhamento4[ID]=A85))</f>
        <v>12</v>
      </c>
      <c r="V85" t="str">
        <f ca="1"/>
        <v>DTI260</v>
      </c>
      <c r="W85" t="str">
        <f ca="1"/>
        <v>DTI</v>
      </c>
      <c r="X85" t="str">
        <f ca="1"/>
        <v>Serviços de atualização, manutenção e suporte do Sistema Pergamum relativo aos módulos de biblioteca, museu e arquivo.</v>
      </c>
      <c r="Y85" t="str">
        <f ca="1"/>
        <v>Inexigibilidade</v>
      </c>
      <c r="Z85" s="223" t="str">
        <f ca="1"/>
        <v>Rogério Bernardi</v>
      </c>
      <c r="AA85" s="223">
        <f ca="1"/>
        <v>0</v>
      </c>
      <c r="AB85" s="223" t="str">
        <f ca="1"/>
        <v>Não se aplica</v>
      </c>
      <c r="AC85" s="223" t="str">
        <f ca="1"/>
        <v>0039076-21.2025.8.24.0710</v>
      </c>
      <c r="AD85" s="223" t="str">
        <f ca="1"/>
        <v>32/2025</v>
      </c>
      <c r="AE85" s="223" t="str">
        <f ca="1"/>
        <v>CONTRATADA</v>
      </c>
      <c r="AF85" s="82">
        <f ca="1"/>
        <v>0</v>
      </c>
      <c r="AG85" s="82">
        <f ca="1"/>
        <v>45828</v>
      </c>
      <c r="AH85" s="82">
        <f ca="1"/>
        <v>45931</v>
      </c>
      <c r="AI85" s="82">
        <f ca="1"/>
        <v>0</v>
      </c>
      <c r="AJ85" s="82">
        <f ca="1"/>
        <v>45779</v>
      </c>
      <c r="AK85" s="82">
        <f ca="1"/>
        <v>45839</v>
      </c>
      <c r="AL85" s="82">
        <f ca="1"/>
        <v>45840</v>
      </c>
      <c r="AM85" s="82">
        <f ca="1"/>
        <v>45931</v>
      </c>
      <c r="AN85" s="82">
        <f ca="1"/>
        <v>46042</v>
      </c>
      <c r="AO85" s="82">
        <f ca="1"/>
        <v>0</v>
      </c>
      <c r="AP85" s="82">
        <f ca="1"/>
        <v>0</v>
      </c>
      <c r="AQ85" s="82">
        <f ca="1"/>
        <v>0</v>
      </c>
      <c r="AR85" t="str">
        <f ca="1"/>
        <v>finalizada</v>
      </c>
      <c r="AS85" t="str">
        <f ca="1"/>
        <v>finalizada</v>
      </c>
      <c r="AT85" t="str">
        <f ca="1"/>
        <v>finalizada</v>
      </c>
      <c r="AU85">
        <f ca="1"/>
        <v>103</v>
      </c>
      <c r="AV85" t="str">
        <f ca="1"/>
        <v>contratada</v>
      </c>
      <c r="AW85">
        <f ca="1"/>
        <v>0</v>
      </c>
    </row>
    <row r="86" spans="1:49">
      <c r="A86" t="str">
        <v>DTI261</v>
      </c>
      <c r="B86" t="str">
        <v>DTI</v>
      </c>
      <c r="C86" t="str">
        <v>Contratação de solução de suporte exclusivo Microsoft</v>
      </c>
      <c r="D86" t="str">
        <v>Suporte mensal por 12 (doze) meses + banco de horas de 800h</v>
      </c>
      <c r="E86">
        <v>2000000</v>
      </c>
      <c r="F86">
        <v>2000000</v>
      </c>
      <c r="G86" t="str">
        <v>Inexigibilidade</v>
      </c>
      <c r="H86">
        <v>26000</v>
      </c>
      <c r="I86" t="str">
        <v>Melhoria no tempo e qualidade de resposta a incidentes e suporte técnico ao usuário final</v>
      </c>
      <c r="J86" t="str">
        <v>Sim</v>
      </c>
      <c r="K86" t="str">
        <v>Não</v>
      </c>
      <c r="L86" t="str">
        <v>Sim</v>
      </c>
      <c r="M86" t="str">
        <v>Médio</v>
      </c>
      <c r="N86" s="82">
        <v>46034</v>
      </c>
      <c r="O86" s="82">
        <v>46080</v>
      </c>
      <c r="P86" s="82">
        <v>46083</v>
      </c>
      <c r="Q86" s="82">
        <v>46142</v>
      </c>
      <c r="R86" s="82">
        <v>46203</v>
      </c>
      <c r="S86" t="str">
        <v> </v>
      </c>
      <c r="T86">
        <v>13</v>
      </c>
      <c r="U86" s="290" cm="1">
        <f t="array" aca="1" ref="U86:AW86" ca="1">IF(A86=0,"",_xlfn._xlws.FILTER(Acompanhamento4[],Acompanhamento4[ID]=A86))</f>
        <v>13</v>
      </c>
      <c r="V86" t="str">
        <f ca="1"/>
        <v>DTI261</v>
      </c>
      <c r="W86" t="str">
        <f ca="1"/>
        <v>DTI</v>
      </c>
      <c r="X86" t="str">
        <f ca="1"/>
        <v>Contratação de solução de suporte exclusivo Microsoft</v>
      </c>
      <c r="Y86" t="str">
        <f ca="1"/>
        <v>Inexigibilidade</v>
      </c>
      <c r="Z86" s="223" t="str">
        <f ca="1"/>
        <v>Rogério Bernardi</v>
      </c>
      <c r="AA86" s="223">
        <f ca="1"/>
        <v>0</v>
      </c>
      <c r="AB86" s="223" t="str">
        <f ca="1"/>
        <v>Vanessa Borges</v>
      </c>
      <c r="AC86" s="223" t="str">
        <f ca="1"/>
        <v>0095000-17.2025.8.24.0710</v>
      </c>
      <c r="AD86" s="223" t="str">
        <f ca="1"/>
        <v>19/2026</v>
      </c>
      <c r="AE86" s="223" t="str">
        <f ca="1"/>
        <v>CONTRATADA</v>
      </c>
      <c r="AF86" s="82">
        <f ca="1"/>
        <v>0</v>
      </c>
      <c r="AG86" s="82">
        <f ca="1"/>
        <v>46066</v>
      </c>
      <c r="AH86" s="82">
        <f ca="1"/>
        <v>46142</v>
      </c>
      <c r="AI86" s="82" t="str">
        <f ca="1"/>
        <v>Não se aplica</v>
      </c>
      <c r="AJ86" s="82">
        <f ca="1"/>
        <v>46034</v>
      </c>
      <c r="AK86" s="82">
        <f ca="1"/>
        <v>46080</v>
      </c>
      <c r="AL86" s="82">
        <f ca="1"/>
        <v>46083</v>
      </c>
      <c r="AM86" s="82">
        <f ca="1"/>
        <v>46142</v>
      </c>
      <c r="AN86" s="82">
        <f ca="1"/>
        <v>46203</v>
      </c>
      <c r="AO86" s="82">
        <f ca="1"/>
        <v>0</v>
      </c>
      <c r="AP86" s="82">
        <f ca="1"/>
        <v>0</v>
      </c>
      <c r="AQ86" s="82">
        <f ca="1"/>
        <v>0</v>
      </c>
      <c r="AR86" t="str">
        <f ca="1"/>
        <v>finalizada</v>
      </c>
      <c r="AS86" t="str">
        <f ca="1"/>
        <v>finalizada</v>
      </c>
      <c r="AT86" t="str">
        <f ca="1"/>
        <v>finalizada</v>
      </c>
      <c r="AU86">
        <f ca="1"/>
        <v>76</v>
      </c>
      <c r="AV86" t="str">
        <f ca="1"/>
        <v>contratada</v>
      </c>
      <c r="AW86">
        <f ca="1"/>
        <v>0</v>
      </c>
    </row>
    <row r="87" spans="1:49">
      <c r="A87" t="str">
        <v>DTI263</v>
      </c>
      <c r="B87" t="str">
        <v>DTI</v>
      </c>
      <c r="C87" t="str">
        <v>Aquisição de licenças do software Adobe Creative Cloud, Adobe Acrobat, Adobe Stock e Articulate 360</v>
      </c>
      <c r="D87">
        <v>130</v>
      </c>
      <c r="E87">
        <v>1750000</v>
      </c>
      <c r="F87">
        <v>1200000</v>
      </c>
      <c r="G87" t="str">
        <v>Pregão</v>
      </c>
      <c r="H87">
        <v>27502</v>
      </c>
      <c r="I87" t="str">
        <v>DTI e CGJ - Edição avançada em documentos PDF.
AJ - Essencial para o desenvolvimento dos conteúdos dos curso que são disponibilizados no ambiente virtual da AJ (Moodle) para os magistrados e servidores.
NCI - As licenças são amplamente utilizadas pelos designers e jornalistas vinculados ao Núcleo de Comunicação Institucional.
GMF - Essencial para o desenvolvimento dos conteúdos das projetos, capacitações institucionais e interinstitucionais, apresentações, sensibilizações realizadas no âmbito do GMF, bem como demandas SEI com arquivos muito grandes com dados sensíveis tratadas por este Grupo.</v>
      </c>
      <c r="J87" t="str">
        <v>Não</v>
      </c>
      <c r="K87" t="str">
        <v>Sim</v>
      </c>
      <c r="L87" t="str">
        <v>Sim</v>
      </c>
      <c r="M87" t="str">
        <v>Alto</v>
      </c>
      <c r="N87" s="82">
        <v>46029</v>
      </c>
      <c r="O87" s="82">
        <v>46062</v>
      </c>
      <c r="P87" s="82">
        <v>46063</v>
      </c>
      <c r="Q87" s="82">
        <v>46080</v>
      </c>
      <c r="R87" s="82">
        <v>46172</v>
      </c>
      <c r="S87" t="str">
        <v> </v>
      </c>
      <c r="T87">
        <v>14</v>
      </c>
      <c r="U87" s="290" cm="1">
        <f t="array" aca="1" ref="U87:AW87" ca="1">IF(A87=0,"",_xlfn._xlws.FILTER(Acompanhamento4[],Acompanhamento4[ID]=A87))</f>
        <v>14</v>
      </c>
      <c r="V87" t="str">
        <f ca="1"/>
        <v>DTI263</v>
      </c>
      <c r="W87" t="str">
        <f ca="1"/>
        <v>DTI</v>
      </c>
      <c r="X87" t="str">
        <f ca="1"/>
        <v>Aquisição de licenças do software Adobe Creative Cloud, Adobe Acrobat, Adobe Stock e Articulate 360</v>
      </c>
      <c r="Y87" t="str">
        <f ca="1"/>
        <v>Pregão</v>
      </c>
      <c r="Z87" s="223" t="str">
        <f ca="1"/>
        <v>Anna</v>
      </c>
      <c r="AA87" s="223">
        <f ca="1"/>
        <v>0</v>
      </c>
      <c r="AB87" s="223" t="str">
        <f ca="1"/>
        <v>Não se aplica</v>
      </c>
      <c r="AC87" s="223" t="str">
        <f ca="1"/>
        <v>0105810-51.2025.8.24.0710</v>
      </c>
      <c r="AD87" s="223" t="str">
        <f ca="1"/>
        <v>90006/2026</v>
      </c>
      <c r="AE87" s="223" t="str">
        <f ca="1"/>
        <v>CONTRATADA</v>
      </c>
      <c r="AF87" s="82">
        <f ca="1"/>
        <v>0</v>
      </c>
      <c r="AG87" s="82">
        <f ca="1"/>
        <v>46080</v>
      </c>
      <c r="AH87" s="82">
        <f ca="1"/>
        <v>46091</v>
      </c>
      <c r="AI87" s="82">
        <f ca="1"/>
        <v>0</v>
      </c>
      <c r="AJ87" s="82">
        <f ca="1"/>
        <v>46029</v>
      </c>
      <c r="AK87" s="82">
        <f ca="1"/>
        <v>46062</v>
      </c>
      <c r="AL87" s="82">
        <f ca="1"/>
        <v>46063</v>
      </c>
      <c r="AM87" s="82">
        <f ca="1"/>
        <v>46080</v>
      </c>
      <c r="AN87" s="82">
        <f ca="1"/>
        <v>46172</v>
      </c>
      <c r="AO87" s="82">
        <f ca="1"/>
        <v>46066</v>
      </c>
      <c r="AP87" s="82">
        <f ca="1"/>
        <v>0</v>
      </c>
      <c r="AQ87" s="82">
        <f ca="1"/>
        <v>0</v>
      </c>
      <c r="AR87" t="str">
        <f ca="1"/>
        <v>finalizada</v>
      </c>
      <c r="AS87" t="str">
        <f ca="1"/>
        <v>finalizada</v>
      </c>
      <c r="AT87" t="str">
        <f ca="1"/>
        <v>finalizada</v>
      </c>
      <c r="AU87">
        <f ca="1"/>
        <v>11</v>
      </c>
      <c r="AV87" t="str">
        <f ca="1"/>
        <v>contratada</v>
      </c>
      <c r="AW87">
        <f ca="1"/>
        <v>0</v>
      </c>
    </row>
    <row r="88" spans="1:49">
      <c r="A88" t="str">
        <v>DTI266</v>
      </c>
      <c r="B88" t="str">
        <v>DTI</v>
      </c>
      <c r="C88" t="str">
        <v>Contratação de solução PAM - Privileged Access Management para melhoria na gestão de credenciais de acesso (acesso privilegiado)</v>
      </c>
      <c r="D88" t="str">
        <v>1 Sistema de gerenciamento de credencias com privilegios, com serviço de sustentação</v>
      </c>
      <c r="E88">
        <v>1200000</v>
      </c>
      <c r="F88">
        <v>1200000</v>
      </c>
      <c r="G88" t="str">
        <v>Pregão</v>
      </c>
      <c r="H88">
        <v>27472</v>
      </c>
      <c r="I88" t="str">
        <v xml:space="preserve">PAM trata-se de uma gestão de credenciais. Essa é uma camada adicional de segurança, que evita que qualquer pessoa, tenha acesso direto aos servidores e informações do PJSC. Trata-se uma camada de segurança, somente possível de implementar após a instituição possuir uma maturidade de conhecimento e evolução da segurança. Visa, proteger as informações de acesso indevidos por pessoas não autorizadas, com credencias e senhas muito mais fortes e seguras.  </v>
      </c>
      <c r="J88" t="str">
        <v>Sim</v>
      </c>
      <c r="K88" t="str">
        <v>Não</v>
      </c>
      <c r="L88" t="str">
        <v>Sim</v>
      </c>
      <c r="M88" t="str">
        <v>Médio</v>
      </c>
      <c r="N88" s="82">
        <v>46174</v>
      </c>
      <c r="O88" s="82">
        <v>46204</v>
      </c>
      <c r="P88" s="82">
        <v>46205</v>
      </c>
      <c r="Q88" s="82">
        <v>46283</v>
      </c>
      <c r="R88" s="82">
        <v>46375</v>
      </c>
      <c r="S88" t="str">
        <v> </v>
      </c>
      <c r="T88">
        <v>15</v>
      </c>
      <c r="U88" s="290" cm="1">
        <f t="array" aca="1" ref="U88:AW88" ca="1">IF(A88=0,"",_xlfn._xlws.FILTER(Acompanhamento4[],Acompanhamento4[ID]=A88))</f>
        <v>15</v>
      </c>
      <c r="V88" t="str">
        <f ca="1"/>
        <v>DTI266</v>
      </c>
      <c r="W88" t="str">
        <f ca="1"/>
        <v>DTI</v>
      </c>
      <c r="X88" t="str">
        <f ca="1"/>
        <v>Contratação de solução PAM - Privileged Access Management para melhoria na gestão de credenciais de acesso (acesso privilegiado)</v>
      </c>
      <c r="Y88" t="str">
        <f ca="1"/>
        <v>Pregão</v>
      </c>
      <c r="Z88" s="223" t="str">
        <f ca="1"/>
        <v>Fabiana</v>
      </c>
      <c r="AA88" s="223">
        <f ca="1"/>
        <v>0</v>
      </c>
      <c r="AB88" s="223" t="str">
        <f ca="1"/>
        <v>Monica</v>
      </c>
      <c r="AC88" s="223" t="str">
        <f ca="1"/>
        <v>0075974-96.2026.8.24.0710</v>
      </c>
      <c r="AD88" s="223">
        <f ca="1"/>
        <v>0</v>
      </c>
      <c r="AE88" s="223" t="str">
        <f ca="1"/>
        <v>EM ANDAMENTO</v>
      </c>
      <c r="AF88" s="82">
        <f ca="1"/>
        <v>0</v>
      </c>
      <c r="AG88" s="82">
        <f ca="1"/>
        <v>0</v>
      </c>
      <c r="AH88" s="82">
        <f ca="1"/>
        <v>0</v>
      </c>
      <c r="AI88" s="82">
        <f ca="1"/>
        <v>0</v>
      </c>
      <c r="AJ88" s="82">
        <f ca="1"/>
        <v>46174</v>
      </c>
      <c r="AK88" s="82">
        <f ca="1"/>
        <v>46204</v>
      </c>
      <c r="AL88" s="82">
        <f ca="1"/>
        <v>46205</v>
      </c>
      <c r="AM88" s="82">
        <f ca="1"/>
        <v>46283</v>
      </c>
      <c r="AN88" s="82">
        <f ca="1"/>
        <v>46375</v>
      </c>
      <c r="AO88" s="82">
        <f ca="1"/>
        <v>46218</v>
      </c>
      <c r="AP88" s="82">
        <f ca="1"/>
        <v>0</v>
      </c>
      <c r="AQ88" s="82">
        <f ca="1"/>
        <v>0</v>
      </c>
      <c r="AR88">
        <f ca="1"/>
        <v>-33</v>
      </c>
      <c r="AS88">
        <f ca="1"/>
        <v>32</v>
      </c>
      <c r="AT88">
        <f ca="1"/>
        <v>124</v>
      </c>
      <c r="AU88" t="str">
        <f ca="1"/>
        <v>não finalizada</v>
      </c>
      <c r="AV88" t="str">
        <f ca="1"/>
        <v>prazo vencido</v>
      </c>
      <c r="AW88">
        <f ca="1"/>
        <v>0</v>
      </c>
    </row>
    <row r="89" spans="1:49">
      <c r="A89" t="str">
        <v>DTI267</v>
      </c>
      <c r="B89" t="str">
        <v>DTI</v>
      </c>
      <c r="C89" t="str">
        <v>Contratação de serviço de gerência da infraestrutura de rede (NOC) que compõe a rede SD-WAN do PJSC, com atividades de monitoramento, configuração e suporte ao atendimento de incidentes dos usuários e de serviços/aplicações suportados pela infraestrutura SD-WAN</v>
      </c>
      <c r="D89" t="str">
        <v>1 serviço</v>
      </c>
      <c r="E89">
        <v>1000000</v>
      </c>
      <c r="F89">
        <v>1000000</v>
      </c>
      <c r="G89" t="str">
        <v>Pregão</v>
      </c>
      <c r="H89">
        <v>27014</v>
      </c>
      <c r="I89" t="str">
        <v>Manutenção da sustentação da rede SD-WAN, já que a equipe operacional é pequena. A contratação do serviço de gerência da infraestrutura de rede (NOC) que compõe a rede SD-WAN do PJSC é essencial para garantir a continuidade, segurança e eficiência operacional dos serviços digitais da instituição. A rede SD-WAN é responsável por suportar aplicações críticas e o tráfego de dados entre unidades, sendo fundamental para o funcionamento dos sistemas corporativos e o atendimento aos usuários.
O serviço de NOC contempla atividades de monitoramento proativo, configuração de dispositivos, e suporte à resolução de incidentes, permitindo a detecção e resposta rápida a falhas, além da manutenção da performance da rede. A ausência de uma gerência especializada comprometeria a estabilidade da infraestrutura, podendo gerar impactos significativos na prestação de serviços ao público e na produtividade interna.
Dessa forma, a contratação visa assegurar a alta disponibilidade, resiliência e suporte técnico contínuo à infraestrutura SD-WAN, alinhando-se às boas práticas de gestão de TI e aos objetivos estratégicos do PJSC.</v>
      </c>
      <c r="J89" t="str">
        <v>Sim</v>
      </c>
      <c r="K89" t="str">
        <v>Não</v>
      </c>
      <c r="L89" t="str">
        <v>Sim</v>
      </c>
      <c r="M89" t="str">
        <v>Alto</v>
      </c>
      <c r="N89" s="82">
        <v>46082</v>
      </c>
      <c r="O89" s="82">
        <v>46168</v>
      </c>
      <c r="P89" s="82">
        <v>46169</v>
      </c>
      <c r="Q89" s="82">
        <v>46234</v>
      </c>
      <c r="R89" s="82">
        <v>46325</v>
      </c>
      <c r="S89" t="str">
        <v> </v>
      </c>
      <c r="T89">
        <v>16</v>
      </c>
      <c r="U89" s="290" cm="1">
        <f t="array" aca="1" ref="U89:AW89" ca="1">IF(A89=0,"",_xlfn._xlws.FILTER(Acompanhamento4[],Acompanhamento4[ID]=A89))</f>
        <v>16</v>
      </c>
      <c r="V89" t="str">
        <f ca="1"/>
        <v>DTI267</v>
      </c>
      <c r="W89" t="str">
        <f ca="1"/>
        <v>DTI</v>
      </c>
      <c r="X89" t="str">
        <f ca="1"/>
        <v>Contratação de serviço de gerência da infraestrutura de rede (NOC) que compõe a rede SD-WAN do PJSC, com atividades de monitoramento, configuração e suporte ao atendimento de incidentes dos usuários e de serviços/aplicações suportados pela infraestrutura SD-WAN</v>
      </c>
      <c r="Y89" t="str">
        <f ca="1"/>
        <v>Pregão</v>
      </c>
      <c r="Z89" s="223" t="str">
        <f ca="1"/>
        <v>Luciano</v>
      </c>
      <c r="AA89" s="223">
        <f ca="1"/>
        <v>0</v>
      </c>
      <c r="AB89" s="223" t="str">
        <f ca="1"/>
        <v>Mariana Abreu</v>
      </c>
      <c r="AC89" s="223" t="str">
        <f ca="1"/>
        <v>0007456-54.2026.8.24.0710</v>
      </c>
      <c r="AD89" s="223">
        <f ca="1"/>
        <v>0</v>
      </c>
      <c r="AE89" s="223" t="str">
        <f ca="1"/>
        <v>PREVISTA</v>
      </c>
      <c r="AF89" s="82">
        <f ca="1"/>
        <v>46155</v>
      </c>
      <c r="AG89" s="82">
        <f ca="1"/>
        <v>46237</v>
      </c>
      <c r="AH89" s="82">
        <f ca="1"/>
        <v>0</v>
      </c>
      <c r="AI89" s="82">
        <f ca="1"/>
        <v>0</v>
      </c>
      <c r="AJ89" s="82">
        <f ca="1"/>
        <v>46082</v>
      </c>
      <c r="AK89" s="82">
        <f ca="1"/>
        <v>46168</v>
      </c>
      <c r="AL89" s="82">
        <f ca="1"/>
        <v>46169</v>
      </c>
      <c r="AM89" s="82">
        <f ca="1"/>
        <v>46234</v>
      </c>
      <c r="AN89" s="82">
        <f ca="1"/>
        <v>46325</v>
      </c>
      <c r="AO89" s="82">
        <f ca="1"/>
        <v>0</v>
      </c>
      <c r="AP89" s="82">
        <f ca="1"/>
        <v>0</v>
      </c>
      <c r="AQ89" s="82">
        <f ca="1"/>
        <v>0</v>
      </c>
      <c r="AR89" t="str">
        <f ca="1"/>
        <v>finalizada</v>
      </c>
      <c r="AS89" t="str">
        <f ca="1"/>
        <v>finalizada</v>
      </c>
      <c r="AT89">
        <f ca="1"/>
        <v>74</v>
      </c>
      <c r="AU89" t="str">
        <f ca="1"/>
        <v>não finalizada</v>
      </c>
      <c r="AV89" t="str">
        <f ca="1"/>
        <v>contratação no prazo</v>
      </c>
      <c r="AW89">
        <f ca="1"/>
        <v>0</v>
      </c>
    </row>
    <row r="90" spans="1:49">
      <c r="A90" t="str">
        <v>DTI268</v>
      </c>
      <c r="B90" t="str">
        <v>DTI</v>
      </c>
      <c r="C90" t="str">
        <v>Contratação de equipamentos roteadores ASN e concentrador MPLS com serviço de instalação e configuração</v>
      </c>
      <c r="D90" t="str">
        <v>4 equipamentos (2 ASN e 2 concentrador MPLS)</v>
      </c>
      <c r="E90">
        <v>5000000</v>
      </c>
      <c r="F90">
        <v>5000000</v>
      </c>
      <c r="G90" t="str">
        <v>Pregão</v>
      </c>
      <c r="H90">
        <v>27014</v>
      </c>
      <c r="I90" t="str">
        <v xml:space="preserve">Contratação de novos equipamentos roteadores ASN e Concentrador MPLS com serviço de instalação e configuração, devido ao final da vida útil dos equipamentos, não tendo mais como aditivar sua garantia. E também para manutenção da sustentação da rede SD-WAN, já que a equipe operacional é pequena. </v>
      </c>
      <c r="J90" t="str">
        <v>Sim</v>
      </c>
      <c r="K90" t="str">
        <v>Não</v>
      </c>
      <c r="L90" t="str">
        <v>Sim</v>
      </c>
      <c r="M90" t="str">
        <v>Alto</v>
      </c>
      <c r="N90" s="82">
        <v>46143</v>
      </c>
      <c r="O90" s="82">
        <v>46229</v>
      </c>
      <c r="P90" s="82">
        <v>46230</v>
      </c>
      <c r="Q90" s="82">
        <v>46295</v>
      </c>
      <c r="R90" s="82">
        <v>46419</v>
      </c>
      <c r="S90" t="str">
        <v> </v>
      </c>
      <c r="T90">
        <v>17</v>
      </c>
      <c r="U90" s="290" cm="1">
        <f t="array" aca="1" ref="U90:AW90" ca="1">IF(A90=0,"",_xlfn._xlws.FILTER(Acompanhamento4[],Acompanhamento4[ID]=A90))</f>
        <v>17</v>
      </c>
      <c r="V90" t="str">
        <f ca="1"/>
        <v>DTI268</v>
      </c>
      <c r="W90" t="str">
        <f ca="1"/>
        <v>DTI</v>
      </c>
      <c r="X90" t="str">
        <f ca="1"/>
        <v>Contratação de equipamentos roteadores ASN e concentrador MPLS com serviço de instalação e configuração</v>
      </c>
      <c r="Y90" t="str">
        <f ca="1"/>
        <v>Pregão</v>
      </c>
      <c r="Z90" s="223" t="str">
        <f ca="1"/>
        <v>Mariana Abreu</v>
      </c>
      <c r="AA90" s="223">
        <f ca="1"/>
        <v>0</v>
      </c>
      <c r="AB90" s="223" t="str">
        <f ca="1"/>
        <v>Anna</v>
      </c>
      <c r="AC90" s="223" t="str">
        <f ca="1"/>
        <v>0026199-15.2026.8.24.0710</v>
      </c>
      <c r="AD90" s="223">
        <f ca="1"/>
        <v>0</v>
      </c>
      <c r="AE90" s="223" t="str">
        <f ca="1"/>
        <v>EM ANDAMENTO</v>
      </c>
      <c r="AF90" s="82">
        <f ca="1"/>
        <v>0</v>
      </c>
      <c r="AG90" s="82">
        <f ca="1"/>
        <v>0</v>
      </c>
      <c r="AH90" s="82">
        <f ca="1"/>
        <v>0</v>
      </c>
      <c r="AI90" s="82">
        <f ca="1"/>
        <v>0</v>
      </c>
      <c r="AJ90" s="82">
        <f ca="1"/>
        <v>46143</v>
      </c>
      <c r="AK90" s="82">
        <f ca="1"/>
        <v>46229</v>
      </c>
      <c r="AL90" s="82">
        <f ca="1"/>
        <v>46230</v>
      </c>
      <c r="AM90" s="82">
        <f ca="1"/>
        <v>46295</v>
      </c>
      <c r="AN90" s="82">
        <f ca="1"/>
        <v>46419</v>
      </c>
      <c r="AO90" s="82">
        <f ca="1"/>
        <v>46280</v>
      </c>
      <c r="AP90" s="82">
        <f ca="1"/>
        <v>46325</v>
      </c>
      <c r="AQ90" s="82">
        <f ca="1"/>
        <v>0</v>
      </c>
      <c r="AR90">
        <f ca="1"/>
        <v>29</v>
      </c>
      <c r="AS90">
        <f ca="1"/>
        <v>74</v>
      </c>
      <c r="AT90">
        <f ca="1"/>
        <v>168</v>
      </c>
      <c r="AU90" t="str">
        <f ca="1"/>
        <v>não finalizada</v>
      </c>
      <c r="AV90" t="str">
        <f ca="1"/>
        <v>prazo vencendo em menos de 30 dias</v>
      </c>
      <c r="AW90">
        <f ca="1"/>
        <v>0</v>
      </c>
    </row>
    <row r="91" spans="1:49">
      <c r="A91" t="str">
        <v>DTI269</v>
      </c>
      <c r="B91" t="str">
        <v>DTI</v>
      </c>
      <c r="C91" t="str">
        <v>Contratação da nova solução de DATACENTER (substituição dos NEXUS)</v>
      </c>
      <c r="D91" t="str">
        <v>Diversos equipamentos Nexus e periféricos de rede</v>
      </c>
      <c r="E91">
        <v>16500000</v>
      </c>
      <c r="F91">
        <v>16500000</v>
      </c>
      <c r="G91" t="str">
        <v>Pregão</v>
      </c>
      <c r="H91">
        <v>27014</v>
      </c>
      <c r="I91" t="str">
        <v>Contratação da nova solução de DATACENTER - Substituição dos NEXUS CPD/SALA COFRE/CIASC
Devido ao fim da vida útil dos equipamentos do datacenter e mudança das portas de 1/10 para 40/100/400GB, é necesssario a troca dos equipamentos de rede:
item 1 - equipamentos - R$ 15.000.000,00
Item 2 - instalação - R$ 300.000,00
item 3 - Sustentação com mão de obra R$ 1.200.000,00</v>
      </c>
      <c r="J91" t="str">
        <v>Sim</v>
      </c>
      <c r="K91" t="str">
        <v>Não</v>
      </c>
      <c r="L91" t="str">
        <v>Sim</v>
      </c>
      <c r="M91" t="str">
        <v>Alto</v>
      </c>
      <c r="N91" s="82">
        <v>46054</v>
      </c>
      <c r="O91" s="82">
        <v>46203</v>
      </c>
      <c r="P91" s="82">
        <v>46204</v>
      </c>
      <c r="Q91" s="82">
        <v>46283</v>
      </c>
      <c r="R91" s="82">
        <v>46375</v>
      </c>
      <c r="S91" t="str">
        <v> </v>
      </c>
      <c r="T91">
        <v>18</v>
      </c>
      <c r="U91" s="290" cm="1">
        <f t="array" aca="1" ref="U91:AW91" ca="1">IF(A91=0,"",_xlfn._xlws.FILTER(Acompanhamento4[],Acompanhamento4[ID]=A91))</f>
        <v>18</v>
      </c>
      <c r="V91" t="str">
        <f ca="1"/>
        <v>DTI269</v>
      </c>
      <c r="W91" t="str">
        <f ca="1"/>
        <v>DTI</v>
      </c>
      <c r="X91" t="str">
        <f ca="1"/>
        <v>Contratação da nova solução de DATACENTER (substituição dos NEXUS)</v>
      </c>
      <c r="Y91" t="str">
        <f ca="1"/>
        <v>Pregão</v>
      </c>
      <c r="Z91" s="223" t="str">
        <f ca="1"/>
        <v>Vanessa Borges</v>
      </c>
      <c r="AA91" s="223">
        <f ca="1"/>
        <v>0</v>
      </c>
      <c r="AB91" s="223">
        <f ca="1"/>
        <v>0</v>
      </c>
      <c r="AC91" s="223">
        <f ca="1"/>
        <v>0</v>
      </c>
      <c r="AD91" s="223">
        <f ca="1"/>
        <v>0</v>
      </c>
      <c r="AE91" s="223" t="str">
        <f ca="1"/>
        <v>CANCELADA</v>
      </c>
      <c r="AF91" s="82">
        <f ca="1"/>
        <v>0</v>
      </c>
      <c r="AG91" s="82">
        <f ca="1"/>
        <v>0</v>
      </c>
      <c r="AH91" s="82">
        <f ca="1"/>
        <v>0</v>
      </c>
      <c r="AI91" s="82">
        <f ca="1"/>
        <v>0</v>
      </c>
      <c r="AJ91" s="82">
        <f ca="1"/>
        <v>46054</v>
      </c>
      <c r="AK91" s="82">
        <f ca="1"/>
        <v>46203</v>
      </c>
      <c r="AL91" s="82">
        <f ca="1"/>
        <v>46204</v>
      </c>
      <c r="AM91" s="82">
        <f ca="1"/>
        <v>46283</v>
      </c>
      <c r="AN91" s="82">
        <f ca="1"/>
        <v>46375</v>
      </c>
      <c r="AO91" s="82">
        <f ca="1"/>
        <v>0</v>
      </c>
      <c r="AP91" s="82">
        <f ca="1"/>
        <v>0</v>
      </c>
      <c r="AQ91" s="82">
        <f ca="1"/>
        <v>0</v>
      </c>
      <c r="AR91" t="str">
        <f ca="1"/>
        <v>finalizada</v>
      </c>
      <c r="AS91" t="str">
        <f ca="1"/>
        <v>finalizada</v>
      </c>
      <c r="AT91" t="str">
        <f ca="1"/>
        <v>finalizada</v>
      </c>
      <c r="AU91" t="str">
        <f ca="1"/>
        <v>finalizada sem contratação</v>
      </c>
      <c r="AV91" t="str">
        <f ca="1"/>
        <v>finalizada</v>
      </c>
      <c r="AW91">
        <f ca="1"/>
        <v>0</v>
      </c>
    </row>
    <row r="92" spans="1:49">
      <c r="A92" t="str">
        <v>DTI270</v>
      </c>
      <c r="B92" t="str">
        <v>DTI</v>
      </c>
      <c r="C92" t="str">
        <v>Contratação de telefone Voip para rede Wi-Fi</v>
      </c>
      <c r="D92" t="str">
        <v>200 equipamentos</v>
      </c>
      <c r="E92">
        <v>160000</v>
      </c>
      <c r="F92">
        <v>160000</v>
      </c>
      <c r="G92" t="str">
        <v>Pregão</v>
      </c>
      <c r="H92">
        <v>14958</v>
      </c>
      <c r="I92" t="str">
        <v>Operação da rede Voip: devido a nova tecnologira wi-fi  instalada no PJSC em 2025 vislumbra-se economizar em infraestrutura de cabeamento estruturado, entretanto para isso deve-se achar uma solução para os telefones de mesa.</v>
      </c>
      <c r="J92" t="str">
        <v>Não</v>
      </c>
      <c r="K92" t="str">
        <v>Não</v>
      </c>
      <c r="L92" t="str">
        <v>Sim</v>
      </c>
      <c r="M92" t="str">
        <v>Alto</v>
      </c>
      <c r="N92" s="82">
        <v>46237</v>
      </c>
      <c r="O92" s="82">
        <v>46294</v>
      </c>
      <c r="P92" s="82">
        <v>46295</v>
      </c>
      <c r="Q92" s="82">
        <v>46325</v>
      </c>
      <c r="R92" s="82">
        <v>46445</v>
      </c>
      <c r="S92" t="str">
        <v> </v>
      </c>
      <c r="T92">
        <v>19</v>
      </c>
      <c r="U92" s="290" cm="1">
        <f t="array" aca="1" ref="U92:AW92" ca="1">IF(A92=0,"",_xlfn._xlws.FILTER(Acompanhamento4[],Acompanhamento4[ID]=A92))</f>
        <v>19</v>
      </c>
      <c r="V92" t="str">
        <f ca="1"/>
        <v>DTI270</v>
      </c>
      <c r="W92" t="str">
        <f ca="1"/>
        <v>DTI</v>
      </c>
      <c r="X92" t="str">
        <f ca="1"/>
        <v>Contratação de telefone Voip para rede Wi-Fi</v>
      </c>
      <c r="Y92" t="str">
        <f ca="1"/>
        <v>Pregão</v>
      </c>
      <c r="Z92" s="223" t="str">
        <f ca="1"/>
        <v>Monica</v>
      </c>
      <c r="AA92" s="223">
        <f ca="1"/>
        <v>0</v>
      </c>
      <c r="AB92" s="223" t="str">
        <f ca="1"/>
        <v>Não se aplica</v>
      </c>
      <c r="AC92" s="223">
        <f ca="1"/>
        <v>0</v>
      </c>
      <c r="AD92" s="223">
        <f ca="1"/>
        <v>0</v>
      </c>
      <c r="AE92" s="223" t="str">
        <f ca="1"/>
        <v>SOBRESTADA</v>
      </c>
      <c r="AF92" s="82">
        <f ca="1"/>
        <v>0</v>
      </c>
      <c r="AG92" s="82">
        <f ca="1"/>
        <v>0</v>
      </c>
      <c r="AH92" s="82">
        <f ca="1"/>
        <v>0</v>
      </c>
      <c r="AI92" s="82">
        <f ca="1"/>
        <v>0</v>
      </c>
      <c r="AJ92" s="82">
        <f ca="1"/>
        <v>46237</v>
      </c>
      <c r="AK92" s="82">
        <f ca="1"/>
        <v>46294</v>
      </c>
      <c r="AL92" s="82">
        <f ca="1"/>
        <v>46295</v>
      </c>
      <c r="AM92" s="82">
        <f ca="1"/>
        <v>46325</v>
      </c>
      <c r="AN92" s="82">
        <f ca="1"/>
        <v>46445</v>
      </c>
      <c r="AO92" s="82">
        <f ca="1"/>
        <v>0</v>
      </c>
      <c r="AP92" s="82">
        <f ca="1"/>
        <v>0</v>
      </c>
      <c r="AQ92" s="82">
        <f ca="1"/>
        <v>0</v>
      </c>
      <c r="AR92" t="str">
        <f ca="1"/>
        <v>finalizada</v>
      </c>
      <c r="AS92" t="str">
        <f ca="1"/>
        <v>finalizada</v>
      </c>
      <c r="AT92" t="str">
        <f ca="1"/>
        <v>finalizada</v>
      </c>
      <c r="AU92" t="str">
        <f ca="1"/>
        <v>finalizada sem contratação</v>
      </c>
      <c r="AV92" t="str">
        <f ca="1"/>
        <v>sobrestada</v>
      </c>
      <c r="AW92">
        <f ca="1"/>
        <v>0</v>
      </c>
    </row>
    <row r="93" spans="1:49">
      <c r="A93" t="str">
        <v>DTI271</v>
      </c>
      <c r="B93" t="str">
        <v>DTI</v>
      </c>
      <c r="C93" t="str">
        <v>Contratação de serviços de telefonia móvel pessoal (Serviço Móvel Pessoal – SMP) - Comarcas</v>
      </c>
      <c r="D93" t="str">
        <v>Com aparelho em comodato 812 linhas, apenas linhas (chip) 200 linhas</v>
      </c>
      <c r="E93">
        <v>5012654.4000000004</v>
      </c>
      <c r="F93">
        <v>83544.240000000005</v>
      </c>
      <c r="G93" t="str">
        <v>Pregão</v>
      </c>
      <c r="H93">
        <v>26271</v>
      </c>
      <c r="I93" t="str">
        <v>A necessidade tem como justificativa a comunicação permanente, trabalho com deslocamento físico, necessidade de troca de informação em plantões objetivando a efetividade e eficiência na prestação de serviços ao jurisdicionado. Para tanto, esta comunicação pode ser considerada como voz e troca de mensagens e troca de arquivos com integração de aplicativos que possam também ser acessados no computador ou no próprio celular.</v>
      </c>
      <c r="J93" t="str">
        <v>Sim</v>
      </c>
      <c r="K93" t="str">
        <v>Não</v>
      </c>
      <c r="L93" t="str">
        <v>Sim</v>
      </c>
      <c r="M93" t="str">
        <v>Alto</v>
      </c>
      <c r="N93" s="82">
        <v>46029</v>
      </c>
      <c r="O93" s="82">
        <v>46163</v>
      </c>
      <c r="P93" s="82">
        <v>46164</v>
      </c>
      <c r="Q93" s="82">
        <v>46223</v>
      </c>
      <c r="R93" s="82">
        <v>46314</v>
      </c>
      <c r="S93" t="str">
        <v> </v>
      </c>
      <c r="T93">
        <v>20</v>
      </c>
      <c r="U93" s="290" cm="1">
        <f t="array" aca="1" ref="U93:AW93" ca="1">IF(A93=0,"",_xlfn._xlws.FILTER(Acompanhamento4[],Acompanhamento4[ID]=A93))</f>
        <v>20</v>
      </c>
      <c r="V93" t="str">
        <f ca="1"/>
        <v>DTI271</v>
      </c>
      <c r="W93" t="str">
        <f ca="1"/>
        <v>DTI</v>
      </c>
      <c r="X93" t="str">
        <f ca="1"/>
        <v>Contratação de serviços de telefonia móvel pessoal (Serviço Móvel Pessoal – SMP) - Comarcas</v>
      </c>
      <c r="Y93" t="str">
        <f ca="1"/>
        <v>Pregão</v>
      </c>
      <c r="Z93" s="223" t="str">
        <f ca="1"/>
        <v>Mariana Abreu</v>
      </c>
      <c r="AA93" s="223">
        <f ca="1"/>
        <v>0</v>
      </c>
      <c r="AB93" s="223" t="str">
        <f ca="1"/>
        <v>Luciano</v>
      </c>
      <c r="AC93" s="223">
        <f ca="1"/>
        <v>0</v>
      </c>
      <c r="AD93" s="223">
        <f ca="1"/>
        <v>0</v>
      </c>
      <c r="AE93" s="223" t="str">
        <f ca="1"/>
        <v>AGRUPADA COM OUTRA DEMANDA</v>
      </c>
      <c r="AF93" s="82">
        <f ca="1"/>
        <v>0</v>
      </c>
      <c r="AG93" s="82">
        <f ca="1"/>
        <v>0</v>
      </c>
      <c r="AH93" s="82">
        <f ca="1"/>
        <v>0</v>
      </c>
      <c r="AI93" s="82">
        <f ca="1"/>
        <v>0</v>
      </c>
      <c r="AJ93" s="82">
        <f ca="1"/>
        <v>46029</v>
      </c>
      <c r="AK93" s="82">
        <f ca="1"/>
        <v>46163</v>
      </c>
      <c r="AL93" s="82">
        <f ca="1"/>
        <v>46164</v>
      </c>
      <c r="AM93" s="82">
        <f ca="1"/>
        <v>46223</v>
      </c>
      <c r="AN93" s="82">
        <f ca="1"/>
        <v>46314</v>
      </c>
      <c r="AO93" s="82">
        <f ca="1"/>
        <v>0</v>
      </c>
      <c r="AP93" s="82">
        <f ca="1"/>
        <v>0</v>
      </c>
      <c r="AQ93" s="82">
        <f ca="1"/>
        <v>0</v>
      </c>
      <c r="AR93" t="str">
        <f ca="1"/>
        <v>finalizada</v>
      </c>
      <c r="AS93" t="str">
        <f ca="1"/>
        <v>finalizada</v>
      </c>
      <c r="AT93" t="str">
        <f ca="1"/>
        <v>finalizada</v>
      </c>
      <c r="AU93" t="str">
        <f ca="1"/>
        <v>finalizada sem contratação</v>
      </c>
      <c r="AV93" t="str">
        <f ca="1"/>
        <v>finalizada</v>
      </c>
      <c r="AW93">
        <f ca="1"/>
        <v>0</v>
      </c>
    </row>
    <row r="94" spans="1:49">
      <c r="A94" t="str">
        <v>DTI272</v>
      </c>
      <c r="B94" t="str">
        <v>DTI</v>
      </c>
      <c r="C94" t="str">
        <v>Contratação de serviços de telefonia móvel pessoal (Serviço Móvel Pessoal – SMP) - NIS e Desembargadores</v>
      </c>
      <c r="D94" t="str">
        <v>Com aparelho em comodato 140 linhas.</v>
      </c>
      <c r="E94">
        <v>4200000</v>
      </c>
      <c r="F94">
        <v>0</v>
      </c>
      <c r="G94" t="str">
        <v>Pregão</v>
      </c>
      <c r="H94">
        <v>26271</v>
      </c>
      <c r="I94" t="str">
        <v>O Núcleo de Inteligência e Segurança Institucional atende cotidianamente incidentes relacionados a crimes cibernéticos em que Servidores e Magistrados deste Poder Judiciário são vítimas, sendo prestadas orientações com objetivo de mitigar vulnerabilidades exploradas e habilitar funcionalidades de segurança da informação nativas em seus aparelhos celulares. Desde a criação do NIS já foram atendidos mais de 230 casos de crimes cibernéticos, sendo alguns deles de grande repercussão nacional.</v>
      </c>
      <c r="J94" t="str">
        <v>Não</v>
      </c>
      <c r="K94" t="str">
        <v>Não</v>
      </c>
      <c r="L94" t="str">
        <v>Sim</v>
      </c>
      <c r="M94" t="str">
        <v>Alto</v>
      </c>
      <c r="N94" s="82">
        <v>46235</v>
      </c>
      <c r="O94" s="82">
        <v>46296</v>
      </c>
      <c r="P94" s="82">
        <v>46297</v>
      </c>
      <c r="Q94" s="82">
        <v>46419</v>
      </c>
      <c r="R94" s="82">
        <v>46600</v>
      </c>
      <c r="S94" t="str">
        <v> </v>
      </c>
      <c r="T94">
        <v>21</v>
      </c>
      <c r="U94" s="290" cm="1">
        <f t="array" aca="1" ref="U94:AW94" ca="1">IF(A94=0,"",_xlfn._xlws.FILTER(Acompanhamento4[],Acompanhamento4[ID]=A94))</f>
        <v>21</v>
      </c>
      <c r="V94" t="str">
        <f ca="1"/>
        <v>DTI272</v>
      </c>
      <c r="W94" t="str">
        <f ca="1"/>
        <v>DTI</v>
      </c>
      <c r="X94" t="str">
        <f ca="1"/>
        <v>Contratação de serviços de telefonia móvel pessoal (Serviço Móvel Pessoal – SMP) - NIS e Desembargadores</v>
      </c>
      <c r="Y94" t="str">
        <f ca="1"/>
        <v>Pregão</v>
      </c>
      <c r="Z94" s="223" t="str">
        <f ca="1"/>
        <v>Monica</v>
      </c>
      <c r="AA94" s="223">
        <f ca="1"/>
        <v>0</v>
      </c>
      <c r="AB94" s="223" t="str">
        <f ca="1"/>
        <v>Não se aplica</v>
      </c>
      <c r="AC94" s="223" t="str">
        <f ca="1"/>
        <v>0081977-04.2025.8.24.0710</v>
      </c>
      <c r="AD94" s="223">
        <f ca="1"/>
        <v>0</v>
      </c>
      <c r="AE94" s="223" t="str">
        <f ca="1"/>
        <v>PREVISTA</v>
      </c>
      <c r="AF94" s="82">
        <f ca="1"/>
        <v>0</v>
      </c>
      <c r="AG94" s="82">
        <f ca="1"/>
        <v>0</v>
      </c>
      <c r="AH94" s="82">
        <f ca="1"/>
        <v>0</v>
      </c>
      <c r="AI94" s="82">
        <f ca="1"/>
        <v>0</v>
      </c>
      <c r="AJ94" s="82">
        <f ca="1"/>
        <v>46235</v>
      </c>
      <c r="AK94" s="82">
        <f ca="1"/>
        <v>46296</v>
      </c>
      <c r="AL94" s="82">
        <f ca="1"/>
        <v>46297</v>
      </c>
      <c r="AM94" s="82">
        <f ca="1"/>
        <v>46419</v>
      </c>
      <c r="AN94" s="82">
        <f ca="1"/>
        <v>46600</v>
      </c>
      <c r="AO94" s="82">
        <f ca="1"/>
        <v>0</v>
      </c>
      <c r="AP94" s="82">
        <f ca="1"/>
        <v>0</v>
      </c>
      <c r="AQ94" s="82">
        <f ca="1"/>
        <v>0</v>
      </c>
      <c r="AR94">
        <f ca="1"/>
        <v>45</v>
      </c>
      <c r="AS94">
        <f ca="1"/>
        <v>168</v>
      </c>
      <c r="AT94">
        <f ca="1"/>
        <v>349</v>
      </c>
      <c r="AU94" t="str">
        <f ca="1"/>
        <v>não finalizada</v>
      </c>
      <c r="AV94" t="str">
        <f ca="1"/>
        <v>contratação no prazo</v>
      </c>
      <c r="AW94">
        <f ca="1"/>
        <v>0</v>
      </c>
    </row>
    <row r="95" spans="1:49">
      <c r="A95" t="str">
        <v>DTI273</v>
      </c>
      <c r="B95" t="str">
        <v>DTI</v>
      </c>
      <c r="C95" t="str">
        <v>Contratação de Serviço de Centro de Operações de Segurança (SOC), para gestão de alertas de incidentes</v>
      </c>
      <c r="D95" t="str">
        <v>1 serviço</v>
      </c>
      <c r="E95">
        <v>1200000</v>
      </c>
      <c r="F95">
        <v>1200000</v>
      </c>
      <c r="G95" t="str">
        <v>Pregão</v>
      </c>
      <c r="H95">
        <v>26999</v>
      </c>
      <c r="I95" t="str">
        <v>As várias ferramentas de segurança, geram alertas de segurança, que podem ser ataques ou um falso positivo, e é uma quantidade de alertas impossível de ser analisados simultaneamente devido ao volume de alertas. O SOC tem a finalidade de filtrar dentre todos os alertas e gerar uma lista ACERTIVA do que efetivamente pode ser um possível ataque ou violação de segurança. Uma noção de quantidade, em torno de 10.000 notificações diárias, como SOC, fazendo a filtragem destas notificações podem aparecer 10 ou 20 efetivamente notificações a serem investigadas. Lembrando que já temos esse serviço contratado, porém, atualmente, no dia a dia, detectou-se que não atende as nossas expectativas quanto as atividades que devem ser atuadas para resolver possíveis problemas, logo, trata-se de uma contratação com a experiência obtida na atual contratação para ter mais eficácia dos serviços contratados.</v>
      </c>
      <c r="J95" t="str">
        <v>Sim</v>
      </c>
      <c r="K95" t="str">
        <v>Não</v>
      </c>
      <c r="L95" t="str">
        <v>Sim</v>
      </c>
      <c r="M95" t="str">
        <v>Médio</v>
      </c>
      <c r="N95" s="82">
        <v>46174</v>
      </c>
      <c r="O95" s="82">
        <v>46204</v>
      </c>
      <c r="P95" s="82">
        <v>46205</v>
      </c>
      <c r="Q95" s="82">
        <v>46283</v>
      </c>
      <c r="R95" s="82">
        <v>46375</v>
      </c>
      <c r="S95" t="str">
        <v> </v>
      </c>
      <c r="T95">
        <v>22</v>
      </c>
      <c r="U95" s="290" cm="1">
        <f t="array" aca="1" ref="U95:AW95" ca="1">IF(A95=0,"",_xlfn._xlws.FILTER(Acompanhamento4[],Acompanhamento4[ID]=A95))</f>
        <v>22</v>
      </c>
      <c r="V95" t="str">
        <f ca="1"/>
        <v>DTI273</v>
      </c>
      <c r="W95" t="str">
        <f ca="1"/>
        <v>DTI</v>
      </c>
      <c r="X95" t="str">
        <f ca="1"/>
        <v>Contratação de Serviço de Centro de Operações de Segurança (SOC), para gestão de alertas de incidentes</v>
      </c>
      <c r="Y95" t="str">
        <f ca="1"/>
        <v>Pregão</v>
      </c>
      <c r="Z95" s="223" t="str">
        <f ca="1"/>
        <v>Luciano</v>
      </c>
      <c r="AA95" s="223">
        <f ca="1"/>
        <v>0</v>
      </c>
      <c r="AB95" s="223" t="str">
        <f ca="1"/>
        <v>Mariana Abreu</v>
      </c>
      <c r="AC95" s="223" t="str">
        <f ca="1"/>
        <v>0086421-46.2026.8.24.0710</v>
      </c>
      <c r="AD95" s="223">
        <f ca="1"/>
        <v>0</v>
      </c>
      <c r="AE95" s="223" t="str">
        <f ca="1"/>
        <v>EM ANDAMENTO</v>
      </c>
      <c r="AF95" s="82">
        <f ca="1"/>
        <v>0</v>
      </c>
      <c r="AG95" s="82">
        <f ca="1"/>
        <v>0</v>
      </c>
      <c r="AH95" s="82">
        <f ca="1"/>
        <v>0</v>
      </c>
      <c r="AI95" s="82">
        <f ca="1"/>
        <v>0</v>
      </c>
      <c r="AJ95" s="82">
        <f ca="1"/>
        <v>46174</v>
      </c>
      <c r="AK95" s="82">
        <f ca="1"/>
        <v>46204</v>
      </c>
      <c r="AL95" s="82">
        <f ca="1"/>
        <v>46205</v>
      </c>
      <c r="AM95" s="82">
        <f ca="1"/>
        <v>46283</v>
      </c>
      <c r="AN95" s="82">
        <f ca="1"/>
        <v>46375</v>
      </c>
      <c r="AO95" s="82">
        <f ca="1"/>
        <v>46367</v>
      </c>
      <c r="AP95" s="82">
        <f ca="1"/>
        <v>46467</v>
      </c>
      <c r="AQ95" s="82">
        <f ca="1"/>
        <v>46559</v>
      </c>
      <c r="AR95">
        <f ca="1"/>
        <v>116</v>
      </c>
      <c r="AS95">
        <f ca="1"/>
        <v>216</v>
      </c>
      <c r="AT95">
        <f ca="1"/>
        <v>308</v>
      </c>
      <c r="AU95" t="str">
        <f ca="1"/>
        <v>não finalizada</v>
      </c>
      <c r="AV95" t="str">
        <f ca="1"/>
        <v>contratação no prazo</v>
      </c>
      <c r="AW95">
        <f ca="1"/>
        <v>0</v>
      </c>
    </row>
    <row r="96" spans="1:49">
      <c r="A96" t="str">
        <v>DTI274</v>
      </c>
      <c r="B96" t="str">
        <v>DTI</v>
      </c>
      <c r="C96" t="str">
        <v>Aquisição de microcomputadores de alta perfomance e de uso comum para renovação do parque tecnológico do PJSC.</v>
      </c>
      <c r="D96" t="str">
        <v>DTI 3500
NIS 4
Total - 3504</v>
      </c>
      <c r="E96">
        <v>19370000</v>
      </c>
      <c r="F96">
        <v>19370000</v>
      </c>
      <c r="G96" t="str">
        <v>Pregão</v>
      </c>
      <c r="H96">
        <v>460858</v>
      </c>
      <c r="I96" t="str">
        <v>DTI - Considerando as aquisições realizadas em 2025, há necessidade de complementação nos quantitativos para renovação do parque computacional, motivo pelo qual se estima a aquisição de 3.500 microcomputadores ao custo unitário de R$  5.500,00. (memória de cálculo 3.500 unidades x R$ 5.500,00 = R$ 19.250.000,00.
NIS - Os computadores são necessários em razão das atividades desenvolvidas pelo NIS, uma vez que possui sistemas próprios para gestão da atividade de segurança, bem como para realização das atividades de inteligência que lhe competem, as quais incluem sistemas e softwares próprios cuja utilização demanda um processador melhor e mais seguro.</v>
      </c>
      <c r="J96" t="str">
        <v>Sim</v>
      </c>
      <c r="K96" t="str">
        <v>Sim</v>
      </c>
      <c r="L96" t="str">
        <v>Sim</v>
      </c>
      <c r="M96" t="str">
        <v>Alto</v>
      </c>
      <c r="N96" s="82">
        <v>46174</v>
      </c>
      <c r="O96" s="82">
        <v>46227</v>
      </c>
      <c r="P96" s="82">
        <v>46230</v>
      </c>
      <c r="Q96" s="82">
        <v>46269</v>
      </c>
      <c r="R96" s="82">
        <v>46360</v>
      </c>
      <c r="S96" t="str">
        <v> </v>
      </c>
      <c r="T96">
        <v>23</v>
      </c>
      <c r="U96" s="290" cm="1">
        <f t="array" aca="1" ref="U96:AW96" ca="1">IF(A96=0,"",_xlfn._xlws.FILTER(Acompanhamento4[],Acompanhamento4[ID]=A96))</f>
        <v>23</v>
      </c>
      <c r="V96" t="str">
        <f ca="1"/>
        <v>DTI274</v>
      </c>
      <c r="W96" t="str">
        <f ca="1"/>
        <v>DTI</v>
      </c>
      <c r="X96" t="str">
        <f ca="1"/>
        <v>Aquisição de microcomputadores de alta perfomance e de uso comum para renovação do parque tecnológico do PJSC.</v>
      </c>
      <c r="Y96" t="str">
        <f ca="1"/>
        <v>Pregão</v>
      </c>
      <c r="Z96" s="223" t="str">
        <f ca="1"/>
        <v>Fabiana</v>
      </c>
      <c r="AA96" s="223">
        <f ca="1"/>
        <v>0</v>
      </c>
      <c r="AB96" s="223" t="str">
        <f ca="1"/>
        <v>Monica</v>
      </c>
      <c r="AC96" s="223" t="str">
        <f ca="1"/>
        <v>0071594-30.2026.8.24.0710</v>
      </c>
      <c r="AD96" s="223">
        <f ca="1"/>
        <v>0</v>
      </c>
      <c r="AE96" s="223" t="str">
        <f ca="1"/>
        <v>EM ANDAMENTO</v>
      </c>
      <c r="AF96" s="82">
        <f ca="1"/>
        <v>0</v>
      </c>
      <c r="AG96" s="82">
        <f ca="1"/>
        <v>0</v>
      </c>
      <c r="AH96" s="82">
        <f ca="1"/>
        <v>0</v>
      </c>
      <c r="AI96" s="82">
        <f ca="1"/>
        <v>0</v>
      </c>
      <c r="AJ96" s="82">
        <f ca="1"/>
        <v>46174</v>
      </c>
      <c r="AK96" s="82">
        <f ca="1"/>
        <v>46227</v>
      </c>
      <c r="AL96" s="82">
        <f ca="1"/>
        <v>46230</v>
      </c>
      <c r="AM96" s="82">
        <f ca="1"/>
        <v>46269</v>
      </c>
      <c r="AN96" s="82">
        <f ca="1"/>
        <v>46360</v>
      </c>
      <c r="AO96" s="82">
        <f ca="1"/>
        <v>0</v>
      </c>
      <c r="AP96" s="82">
        <f ca="1"/>
        <v>0</v>
      </c>
      <c r="AQ96" s="82">
        <f ca="1"/>
        <v>0</v>
      </c>
      <c r="AR96">
        <f ca="1"/>
        <v>-24</v>
      </c>
      <c r="AS96">
        <f ca="1"/>
        <v>18</v>
      </c>
      <c r="AT96">
        <f ca="1"/>
        <v>109</v>
      </c>
      <c r="AU96" t="str">
        <f ca="1"/>
        <v>não finalizada</v>
      </c>
      <c r="AV96" t="str">
        <f ca="1"/>
        <v>prazo vencido</v>
      </c>
      <c r="AW96">
        <f ca="1"/>
        <v>0</v>
      </c>
    </row>
    <row r="97" spans="1:49">
      <c r="A97" t="str">
        <v>DTI275</v>
      </c>
      <c r="B97" t="str">
        <v>DTI</v>
      </c>
      <c r="C97" t="str">
        <v>Aquisição de STI para captação de áudio e vídeo nas salas de Depoimento Especial</v>
      </c>
      <c r="D97">
        <v>114</v>
      </c>
      <c r="E97">
        <v>2013917</v>
      </c>
      <c r="F97">
        <v>2013917</v>
      </c>
      <c r="G97" t="str">
        <v>Pregão</v>
      </c>
      <c r="H97">
        <v>610079</v>
      </c>
      <c r="I97" t="str">
        <v>Trata-se de demanda que está sendo estruturada pela Coordenadoria Estadual da Infância e Juventude - CEIJ para melhoria da captação de áudio e vídeo nas salas de depoimento especial de crianças e adolescentes.</v>
      </c>
      <c r="J97" t="str">
        <v>Não</v>
      </c>
      <c r="K97" t="str">
        <v>Sim</v>
      </c>
      <c r="L97" t="str">
        <v>Sim</v>
      </c>
      <c r="M97" t="str">
        <v>Alto</v>
      </c>
      <c r="N97" s="82">
        <v>46062</v>
      </c>
      <c r="O97" s="82">
        <v>46101</v>
      </c>
      <c r="P97" s="82">
        <v>46105</v>
      </c>
      <c r="Q97" s="82">
        <v>46142</v>
      </c>
      <c r="R97" s="82">
        <v>46234</v>
      </c>
      <c r="S97" t="str">
        <v> </v>
      </c>
      <c r="T97">
        <v>24</v>
      </c>
      <c r="U97" s="290" cm="1">
        <f t="array" aca="1" ref="U97:AW97" ca="1">IF(A97=0,"",_xlfn._xlws.FILTER(Acompanhamento4[],Acompanhamento4[ID]=A97))</f>
        <v>24</v>
      </c>
      <c r="V97" t="str">
        <f ca="1"/>
        <v>DTI275</v>
      </c>
      <c r="W97" t="str">
        <f ca="1"/>
        <v>DTI</v>
      </c>
      <c r="X97" t="str">
        <f ca="1"/>
        <v>Aquisição de STI para captação de áudio e vídeo nas salas de Depoimento Especial</v>
      </c>
      <c r="Y97" t="str">
        <f ca="1"/>
        <v>Pregão</v>
      </c>
      <c r="Z97" s="223" t="str">
        <f ca="1"/>
        <v>Luciano</v>
      </c>
      <c r="AA97" s="223">
        <f ca="1"/>
        <v>0</v>
      </c>
      <c r="AB97" s="223" t="str">
        <f ca="1"/>
        <v>Não se aplica</v>
      </c>
      <c r="AC97" s="223" t="str">
        <f ca="1"/>
        <v>0095590-91.2025.8.24.0710</v>
      </c>
      <c r="AD97" s="223">
        <f ca="1"/>
        <v>0</v>
      </c>
      <c r="AE97" s="223" t="str">
        <f ca="1"/>
        <v>EM ANDAMENTO</v>
      </c>
      <c r="AF97" s="82">
        <f ca="1"/>
        <v>46126</v>
      </c>
      <c r="AG97" s="82">
        <f ca="1"/>
        <v>0</v>
      </c>
      <c r="AH97" s="82">
        <f ca="1"/>
        <v>0</v>
      </c>
      <c r="AI97" s="82">
        <f ca="1"/>
        <v>0</v>
      </c>
      <c r="AJ97" s="82">
        <f ca="1"/>
        <v>46062</v>
      </c>
      <c r="AK97" s="82">
        <f ca="1"/>
        <v>46101</v>
      </c>
      <c r="AL97" s="82">
        <f ca="1"/>
        <v>46105</v>
      </c>
      <c r="AM97" s="82">
        <f ca="1"/>
        <v>46142</v>
      </c>
      <c r="AN97" s="82">
        <f ca="1"/>
        <v>46234</v>
      </c>
      <c r="AO97" s="82">
        <f ca="1"/>
        <v>46136</v>
      </c>
      <c r="AP97" s="82">
        <f ca="1"/>
        <v>46280</v>
      </c>
      <c r="AQ97" s="82">
        <f ca="1"/>
        <v>46373</v>
      </c>
      <c r="AR97" t="str">
        <f ca="1"/>
        <v>finalizada</v>
      </c>
      <c r="AS97">
        <f ca="1"/>
        <v>29</v>
      </c>
      <c r="AT97">
        <f ca="1"/>
        <v>122</v>
      </c>
      <c r="AU97" t="str">
        <f ca="1"/>
        <v>não finalizada</v>
      </c>
      <c r="AV97" t="str">
        <f ca="1"/>
        <v>prazo vencendo em menos de 30 dias</v>
      </c>
      <c r="AW97">
        <f ca="1"/>
        <v>0</v>
      </c>
    </row>
    <row r="98" spans="1:49">
      <c r="A98" t="str">
        <v>DTI276</v>
      </c>
      <c r="B98" t="str">
        <v>DTI</v>
      </c>
      <c r="C98" t="str">
        <v>Aquisição de STI para videoconferência com apenados do sistema prisional e realização de audiências de custódia</v>
      </c>
      <c r="D98">
        <v>35</v>
      </c>
      <c r="E98">
        <v>730100</v>
      </c>
      <c r="F98">
        <v>730100</v>
      </c>
      <c r="G98" t="str">
        <v>Pregão</v>
      </c>
      <c r="H98">
        <v>615859</v>
      </c>
      <c r="I98" t="str">
        <v>Trata-se de demanda que está sendo estruturada como alternativa aos custos de deslocamento das equipes das unidades prisionais, bem como pela segurança de magistrados e membros do Ministério Público.</v>
      </c>
      <c r="J98" t="str">
        <v>Não</v>
      </c>
      <c r="K98" t="str">
        <v>Sim</v>
      </c>
      <c r="L98" t="str">
        <v>Sim</v>
      </c>
      <c r="M98" t="str">
        <v>Alto</v>
      </c>
      <c r="N98" s="82">
        <v>46174</v>
      </c>
      <c r="O98" s="82">
        <v>46227</v>
      </c>
      <c r="P98" s="82">
        <v>46230</v>
      </c>
      <c r="Q98" s="82">
        <v>46269</v>
      </c>
      <c r="R98" s="82">
        <v>46360</v>
      </c>
      <c r="S98" t="str">
        <v> </v>
      </c>
      <c r="T98">
        <v>25</v>
      </c>
      <c r="U98" s="290" cm="1">
        <f t="array" aca="1" ref="U98:AW98" ca="1">IF(A98=0,"",_xlfn._xlws.FILTER(Acompanhamento4[],Acompanhamento4[ID]=A98))</f>
        <v>25</v>
      </c>
      <c r="V98" t="str">
        <f ca="1"/>
        <v>DTI276</v>
      </c>
      <c r="W98" t="str">
        <f ca="1"/>
        <v>DTI</v>
      </c>
      <c r="X98" t="str">
        <f ca="1"/>
        <v>Aquisição de STI para videoconferência com apenados do sistema prisional e realização de audiências de custódia</v>
      </c>
      <c r="Y98" t="str">
        <f ca="1"/>
        <v>Pregão</v>
      </c>
      <c r="Z98" s="223" t="str">
        <f ca="1"/>
        <v>Luciano</v>
      </c>
      <c r="AA98" s="223">
        <f ca="1"/>
        <v>0</v>
      </c>
      <c r="AB98" s="223" t="str">
        <f ca="1"/>
        <v>Não se aplica</v>
      </c>
      <c r="AC98" s="223">
        <f ca="1"/>
        <v>0</v>
      </c>
      <c r="AD98" s="223">
        <f ca="1"/>
        <v>0</v>
      </c>
      <c r="AE98" s="223" t="str">
        <f ca="1"/>
        <v>PREVISTA</v>
      </c>
      <c r="AF98" s="82">
        <f ca="1"/>
        <v>0</v>
      </c>
      <c r="AG98" s="82">
        <f ca="1"/>
        <v>0</v>
      </c>
      <c r="AH98" s="82">
        <f ca="1"/>
        <v>0</v>
      </c>
      <c r="AI98" s="82">
        <f ca="1"/>
        <v>0</v>
      </c>
      <c r="AJ98" s="82">
        <f ca="1"/>
        <v>46174</v>
      </c>
      <c r="AK98" s="82">
        <f ca="1"/>
        <v>46227</v>
      </c>
      <c r="AL98" s="82">
        <f ca="1"/>
        <v>46230</v>
      </c>
      <c r="AM98" s="82">
        <f ca="1"/>
        <v>46269</v>
      </c>
      <c r="AN98" s="82">
        <f ca="1"/>
        <v>46360</v>
      </c>
      <c r="AO98" s="82">
        <f ca="1"/>
        <v>46262</v>
      </c>
      <c r="AP98" s="82">
        <f ca="1"/>
        <v>46282</v>
      </c>
      <c r="AQ98" s="82">
        <f ca="1"/>
        <v>46373</v>
      </c>
      <c r="AR98">
        <f ca="1"/>
        <v>11</v>
      </c>
      <c r="AS98">
        <f ca="1"/>
        <v>31</v>
      </c>
      <c r="AT98">
        <f ca="1"/>
        <v>122</v>
      </c>
      <c r="AU98" t="str">
        <f ca="1"/>
        <v>não finalizada</v>
      </c>
      <c r="AV98" t="str">
        <f ca="1"/>
        <v>prazo vencendo em menos de 15 dias</v>
      </c>
      <c r="AW98">
        <f ca="1"/>
        <v>0</v>
      </c>
    </row>
    <row r="99" spans="1:49">
      <c r="A99" t="str">
        <v>DTI277</v>
      </c>
      <c r="B99" t="str">
        <v>DTI</v>
      </c>
      <c r="C99" t="str">
        <v>Aquisição de computadores portáteis (tanto de uso comum quanto de alta performance), para renovação do parque tecnológico do PJSC e atendimento de áreas específicas do TJSC</v>
      </c>
      <c r="D99" t="str">
        <v>DTI 600
AJ 40
NIS 10
CSI 1
Total - 651</v>
      </c>
      <c r="E99">
        <v>5057394</v>
      </c>
      <c r="F99">
        <v>5057394</v>
      </c>
      <c r="G99" t="str">
        <v>Pregão</v>
      </c>
      <c r="H99">
        <v>618644</v>
      </c>
      <c r="I99" t="str">
        <v>DTI: Considerando as aquisições realizadas em 2025, há necessidade de complementação nos quantitativos para renovação do parque de computadores portáteis.
AJ: A aquisição de 40 notebooks visa atender à demanda de uma nova sala de aula na Academia Judicial, voltada para cursos presenciais, híbridos e atividades de capacitação interna. A iniciativa está alinhada com os objetivos institucionais de modernização tecnológica e ampliação da infraestrutura de ensino, conforme diretrizes da Base Nacional Comum Curricular (BNCC) e do Plano de Desenvolvimento Institucional. Os notebooks permitirão: Maior autonomia dos participantes em atividades práticas. Redução da dependência de laboratórios fixos. Flexibilidade para uso em diferentes ambientes e eventos. Suporte a softwares educacionais, videoconferências e acesso a plataformas digitais. A especificação mínima recomendada inclui: Processador Intel Core i5 ou equivalente. 16 GB de RAM. SSD de 256 GB ou superior. Tela de 15,6" Full HD. Sistema operacional Windows 11.
NIS: Necessidade de notebooks para missões em campo. E para desenvolvimento de sistemas de inteligência, análise e processamento de alto volumes de dados de inteligência e investigação do NIS (big data). Necessidade de velocidade em indexação de evidências digitais em alto volume. Os noteboks atualmente disponibilizados ao NIS não possuem especificações técnicas desejáveis para programação, análise e indexação de evidências digitais que permitam sua realização em tempo razoável. Nos notebooks em utilização atualmente, apenas 1GB de dados em indexação tem demorado cerca de 14 horas para indexar, causando prejuízos nas atividades.
CSI: Aquisição de notebooks de altíssimo desempenho para extração e processamento de grande volume de dados em investigações de alto risco no ciberespaço (internet, deep web e dark-web) em atividades que exigem extrema segurança, alto processamento e desempenho aliados a necessidade de mobilidade.</v>
      </c>
      <c r="J99" t="str">
        <v>Sim</v>
      </c>
      <c r="K99" t="str">
        <v>Sim</v>
      </c>
      <c r="L99" t="str">
        <v>Sim</v>
      </c>
      <c r="M99" t="str">
        <v>Alto</v>
      </c>
      <c r="N99" s="82">
        <v>46062</v>
      </c>
      <c r="O99" s="82">
        <v>46101</v>
      </c>
      <c r="P99" s="82">
        <v>46105</v>
      </c>
      <c r="Q99" s="82">
        <v>46142</v>
      </c>
      <c r="R99" s="82">
        <v>46234</v>
      </c>
      <c r="S99" t="str">
        <v> </v>
      </c>
      <c r="T99">
        <v>26</v>
      </c>
      <c r="U99" s="290" cm="1">
        <f t="array" aca="1" ref="U99:AW99" ca="1">IF(A99=0,"",_xlfn._xlws.FILTER(Acompanhamento4[],Acompanhamento4[ID]=A99))</f>
        <v>26</v>
      </c>
      <c r="V99" t="str">
        <f ca="1"/>
        <v>DTI277</v>
      </c>
      <c r="W99" t="str">
        <f ca="1"/>
        <v>DTI</v>
      </c>
      <c r="X99" t="str">
        <f ca="1"/>
        <v>Aquisição de computadores portáteis (tanto de uso comum quanto de alta performance), para renovação do parque tecnológico do PJSC e atendimento de áreas específicas do TJSC</v>
      </c>
      <c r="Y99" t="str">
        <f ca="1"/>
        <v>Pregão</v>
      </c>
      <c r="Z99" s="223" t="str">
        <f ca="1"/>
        <v>Mariana Abreu</v>
      </c>
      <c r="AA99" s="223">
        <f ca="1"/>
        <v>0</v>
      </c>
      <c r="AB99" s="223" t="str">
        <f ca="1"/>
        <v>Fabiana</v>
      </c>
      <c r="AC99" s="223">
        <f ca="1"/>
        <v>0</v>
      </c>
      <c r="AD99" s="223">
        <f ca="1"/>
        <v>0</v>
      </c>
      <c r="AE99" s="223" t="str">
        <f ca="1"/>
        <v>SOBRESTADA</v>
      </c>
      <c r="AF99" s="82">
        <f ca="1"/>
        <v>0</v>
      </c>
      <c r="AG99" s="82">
        <f ca="1"/>
        <v>0</v>
      </c>
      <c r="AH99" s="82">
        <f ca="1"/>
        <v>0</v>
      </c>
      <c r="AI99" s="82">
        <f ca="1"/>
        <v>0</v>
      </c>
      <c r="AJ99" s="82">
        <f ca="1"/>
        <v>46062</v>
      </c>
      <c r="AK99" s="82">
        <f ca="1"/>
        <v>46101</v>
      </c>
      <c r="AL99" s="82">
        <f ca="1"/>
        <v>46105</v>
      </c>
      <c r="AM99" s="82">
        <f ca="1"/>
        <v>46142</v>
      </c>
      <c r="AN99" s="82">
        <f ca="1"/>
        <v>46234</v>
      </c>
      <c r="AO99" s="82">
        <f ca="1"/>
        <v>0</v>
      </c>
      <c r="AP99" s="82">
        <f ca="1"/>
        <v>0</v>
      </c>
      <c r="AQ99" s="82">
        <f ca="1"/>
        <v>0</v>
      </c>
      <c r="AR99" t="str">
        <f ca="1"/>
        <v>finalizada</v>
      </c>
      <c r="AS99" t="str">
        <f ca="1"/>
        <v>finalizada</v>
      </c>
      <c r="AT99" t="str">
        <f ca="1"/>
        <v>finalizada</v>
      </c>
      <c r="AU99" t="str">
        <f ca="1"/>
        <v>finalizada sem contratação</v>
      </c>
      <c r="AV99" t="str">
        <f ca="1"/>
        <v>sobrestada</v>
      </c>
      <c r="AW99">
        <f ca="1"/>
        <v>0</v>
      </c>
    </row>
    <row r="100" spans="1:49">
      <c r="A100" t="str">
        <v>DTI278</v>
      </c>
      <c r="B100" t="str">
        <v>DTI</v>
      </c>
      <c r="C100" t="str">
        <v>Renovação das licenças do software OMNISSA Horizon Standard</v>
      </c>
      <c r="D100" t="str">
        <v>Renovação de subscrição de 30 licenças</v>
      </c>
      <c r="E100">
        <v>75000</v>
      </c>
      <c r="F100">
        <v>0</v>
      </c>
      <c r="G100" t="str">
        <v>Pregão</v>
      </c>
      <c r="H100">
        <v>27502</v>
      </c>
      <c r="I100" t="str">
        <v>Prover o acesso remoto aos sistemas do PJSC para servidores em regime de teletrabalho</v>
      </c>
      <c r="J100" t="str">
        <v>Não</v>
      </c>
      <c r="K100" t="str">
        <v>Não</v>
      </c>
      <c r="L100" t="str">
        <v>Sim</v>
      </c>
      <c r="M100" t="str">
        <v>Médio</v>
      </c>
      <c r="N100" s="82">
        <v>46310</v>
      </c>
      <c r="O100" s="82">
        <v>46375</v>
      </c>
      <c r="P100" s="82">
        <v>46394</v>
      </c>
      <c r="Q100" s="82">
        <v>46522</v>
      </c>
      <c r="R100" s="82">
        <v>46614</v>
      </c>
      <c r="S100" t="str">
        <v> </v>
      </c>
      <c r="T100">
        <v>27</v>
      </c>
      <c r="U100" s="290" cm="1">
        <f t="array" aca="1" ref="U100:AW100" ca="1">IF(A100=0,"",_xlfn._xlws.FILTER(Acompanhamento4[],Acompanhamento4[ID]=A100))</f>
        <v>27</v>
      </c>
      <c r="V100" t="str">
        <f ca="1"/>
        <v>DTI278</v>
      </c>
      <c r="W100" t="str">
        <f ca="1"/>
        <v>DTI</v>
      </c>
      <c r="X100" t="str">
        <f ca="1"/>
        <v>Renovação das licenças do software OMNISSA Horizon Standard</v>
      </c>
      <c r="Y100" t="str">
        <f ca="1"/>
        <v>Pregão</v>
      </c>
      <c r="Z100" s="223" t="str">
        <f ca="1"/>
        <v>Vanessa Borges</v>
      </c>
      <c r="AA100" s="223">
        <f ca="1"/>
        <v>0</v>
      </c>
      <c r="AB100" s="223" t="str">
        <f ca="1"/>
        <v>Não se aplica</v>
      </c>
      <c r="AC100" s="223">
        <f ca="1"/>
        <v>0</v>
      </c>
      <c r="AD100" s="223">
        <f ca="1"/>
        <v>0</v>
      </c>
      <c r="AE100" s="223" t="str">
        <f ca="1"/>
        <v>PREVISTA</v>
      </c>
      <c r="AF100" s="82">
        <f ca="1"/>
        <v>0</v>
      </c>
      <c r="AG100" s="82">
        <f ca="1"/>
        <v>0</v>
      </c>
      <c r="AH100" s="82">
        <f ca="1"/>
        <v>0</v>
      </c>
      <c r="AI100" s="82">
        <f ca="1"/>
        <v>0</v>
      </c>
      <c r="AJ100" s="82">
        <f ca="1"/>
        <v>46310</v>
      </c>
      <c r="AK100" s="82">
        <f ca="1"/>
        <v>46375</v>
      </c>
      <c r="AL100" s="82">
        <f ca="1"/>
        <v>46394</v>
      </c>
      <c r="AM100" s="82">
        <f ca="1"/>
        <v>46522</v>
      </c>
      <c r="AN100" s="82">
        <f ca="1"/>
        <v>46614</v>
      </c>
      <c r="AO100" s="82">
        <f ca="1"/>
        <v>0</v>
      </c>
      <c r="AP100" s="82">
        <f ca="1"/>
        <v>0</v>
      </c>
      <c r="AQ100" s="82">
        <f ca="1"/>
        <v>0</v>
      </c>
      <c r="AR100">
        <f ca="1"/>
        <v>124</v>
      </c>
      <c r="AS100">
        <f ca="1"/>
        <v>271</v>
      </c>
      <c r="AT100">
        <f ca="1"/>
        <v>363</v>
      </c>
      <c r="AU100" t="str">
        <f ca="1"/>
        <v>não finalizada</v>
      </c>
      <c r="AV100" t="str">
        <f ca="1"/>
        <v>contratação no prazo</v>
      </c>
      <c r="AW100">
        <f ca="1"/>
        <v>0</v>
      </c>
    </row>
    <row r="101" spans="1:49">
      <c r="A101" t="str">
        <v>DTI279</v>
      </c>
      <c r="B101" t="str">
        <v>DTI</v>
      </c>
      <c r="C101" t="str">
        <v>Aquisição de infraestrutura para armazenamento seguro de documentos - eproc</v>
      </c>
      <c r="D101" t="str">
        <v>Aquisição de 16 servidores e 800TB de licença de software</v>
      </c>
      <c r="E101">
        <v>3236000</v>
      </c>
      <c r="F101">
        <v>1618000</v>
      </c>
      <c r="G101" t="str">
        <v>Pregão</v>
      </c>
      <c r="H101">
        <v>610068</v>
      </c>
      <c r="I101" t="str">
        <v>Com o crescimento do volume de informações armazenadas pelo sistema eproc, é necessário garantir o aumento da capacidade de armazenamento seguro de documentos, para garantir a continuidade do sistema</v>
      </c>
      <c r="J101" t="str">
        <v>Não</v>
      </c>
      <c r="K101" t="str">
        <v>Não</v>
      </c>
      <c r="L101" t="str">
        <v>Sim</v>
      </c>
      <c r="M101" t="str">
        <v>Alto</v>
      </c>
      <c r="N101" s="82">
        <v>46029</v>
      </c>
      <c r="O101" s="82">
        <v>46111</v>
      </c>
      <c r="P101" s="82">
        <v>46113</v>
      </c>
      <c r="Q101" s="82">
        <v>46172</v>
      </c>
      <c r="R101" s="82">
        <v>46264</v>
      </c>
      <c r="S101" t="str">
        <v> </v>
      </c>
      <c r="T101">
        <v>28</v>
      </c>
      <c r="U101" s="290" cm="1">
        <f t="array" aca="1" ref="U101:AW101" ca="1">IF(A101=0,"",_xlfn._xlws.FILTER(Acompanhamento4[],Acompanhamento4[ID]=A101))</f>
        <v>28</v>
      </c>
      <c r="V101" t="str">
        <f ca="1"/>
        <v>DTI279</v>
      </c>
      <c r="W101" t="str">
        <f ca="1"/>
        <v>DTI</v>
      </c>
      <c r="X101" t="str">
        <f ca="1"/>
        <v>Aquisição de infraestrutura para armazenamento seguro de documentos - eproc</v>
      </c>
      <c r="Y101" t="str">
        <f ca="1"/>
        <v>Pregão</v>
      </c>
      <c r="Z101" s="223" t="str">
        <f ca="1"/>
        <v>Monica</v>
      </c>
      <c r="AA101" s="223">
        <f ca="1"/>
        <v>0</v>
      </c>
      <c r="AB101" s="223" t="str">
        <f ca="1"/>
        <v>Não se aplica</v>
      </c>
      <c r="AC101" s="223" t="str">
        <f ca="1"/>
        <v>0089502-03.2026.8.24.0710</v>
      </c>
      <c r="AD101" s="223">
        <f ca="1"/>
        <v>0</v>
      </c>
      <c r="AE101" s="223" t="str">
        <f ca="1"/>
        <v>EM ANDAMENTO</v>
      </c>
      <c r="AF101" s="82">
        <f ca="1"/>
        <v>0</v>
      </c>
      <c r="AG101" s="82">
        <f ca="1"/>
        <v>0</v>
      </c>
      <c r="AH101" s="82">
        <f ca="1"/>
        <v>0</v>
      </c>
      <c r="AI101" s="82">
        <f ca="1"/>
        <v>0</v>
      </c>
      <c r="AJ101" s="82">
        <f ca="1"/>
        <v>46029</v>
      </c>
      <c r="AK101" s="82">
        <f ca="1"/>
        <v>46111</v>
      </c>
      <c r="AL101" s="82">
        <f ca="1"/>
        <v>46113</v>
      </c>
      <c r="AM101" s="82">
        <f ca="1"/>
        <v>46172</v>
      </c>
      <c r="AN101" s="82">
        <f ca="1"/>
        <v>46264</v>
      </c>
      <c r="AO101" s="82">
        <f ca="1"/>
        <v>46269</v>
      </c>
      <c r="AP101" s="82">
        <f ca="1"/>
        <v>46325</v>
      </c>
      <c r="AQ101" s="82">
        <f ca="1"/>
        <v>46444</v>
      </c>
      <c r="AR101">
        <f ca="1"/>
        <v>18</v>
      </c>
      <c r="AS101">
        <f ca="1"/>
        <v>74</v>
      </c>
      <c r="AT101">
        <f ca="1"/>
        <v>193</v>
      </c>
      <c r="AU101" t="str">
        <f ca="1"/>
        <v>não finalizada</v>
      </c>
      <c r="AV101" t="str">
        <f ca="1"/>
        <v>prazo vencendo em menos de 30 dias</v>
      </c>
      <c r="AW101">
        <f ca="1"/>
        <v>0</v>
      </c>
    </row>
    <row r="102" spans="1:49">
      <c r="A102" t="str">
        <v>DTI280</v>
      </c>
      <c r="B102" t="str">
        <v>DTI</v>
      </c>
      <c r="C102" t="str">
        <v>Contratação de ferramenta de inteligência para varredura de fontes abertas e redes sociais - SNAP Crimewall</v>
      </c>
      <c r="D102" t="str">
        <v>1 licença</v>
      </c>
      <c r="E102">
        <v>200000</v>
      </c>
      <c r="F102">
        <v>200000</v>
      </c>
      <c r="G102" t="str">
        <v>Inexigibilidade</v>
      </c>
      <c r="H102">
        <v>27472</v>
      </c>
      <c r="I102" t="str">
        <v>Trata-se de ferramenta de busca em fontes abertas e redes sociais, imprescindível para o aprimoramento das atividades de inteligência desenvolvidas pelo NIS, uma vez que permite monitoramentos efetivos que auxiliam sobremaneira nos resultados pretendidos.</v>
      </c>
      <c r="J102" t="str">
        <v>Sim</v>
      </c>
      <c r="K102" t="str">
        <v>Não</v>
      </c>
      <c r="L102" t="str">
        <v>Não</v>
      </c>
      <c r="M102" t="str">
        <v>Alto</v>
      </c>
      <c r="N102" s="82">
        <v>46029</v>
      </c>
      <c r="O102" s="82">
        <v>46101</v>
      </c>
      <c r="P102" s="82">
        <v>46104</v>
      </c>
      <c r="Q102" s="82">
        <v>46125</v>
      </c>
      <c r="R102" s="82">
        <v>46188</v>
      </c>
      <c r="S102" t="str">
        <v> </v>
      </c>
      <c r="T102">
        <v>29</v>
      </c>
      <c r="U102" s="290" cm="1">
        <f t="array" aca="1" ref="U102:AW102" ca="1">IF(A102=0,"",_xlfn._xlws.FILTER(Acompanhamento4[],Acompanhamento4[ID]=A102))</f>
        <v>29</v>
      </c>
      <c r="V102" t="str">
        <f ca="1"/>
        <v>DTI280</v>
      </c>
      <c r="W102" t="str">
        <f ca="1"/>
        <v>DTI</v>
      </c>
      <c r="X102" t="str">
        <f ca="1"/>
        <v>Contratação de ferramenta de inteligência para varredura de fontes abertas e redes sociais - SNAP Crimewall</v>
      </c>
      <c r="Y102" t="str">
        <f ca="1"/>
        <v>Inexigibilidade</v>
      </c>
      <c r="Z102" s="223" t="str">
        <f ca="1"/>
        <v>Vanessa Hasckel</v>
      </c>
      <c r="AA102" s="223">
        <f ca="1"/>
        <v>0</v>
      </c>
      <c r="AB102" s="223" t="str">
        <f ca="1"/>
        <v>Anna</v>
      </c>
      <c r="AC102" s="223">
        <f ca="1"/>
        <v>0</v>
      </c>
      <c r="AD102" s="223">
        <f ca="1"/>
        <v>0</v>
      </c>
      <c r="AE102" s="223" t="str">
        <f ca="1"/>
        <v>PREVISTA</v>
      </c>
      <c r="AF102" s="82">
        <f ca="1"/>
        <v>0</v>
      </c>
      <c r="AG102" s="82">
        <f ca="1"/>
        <v>0</v>
      </c>
      <c r="AH102" s="82">
        <f ca="1"/>
        <v>0</v>
      </c>
      <c r="AI102" s="82">
        <f ca="1"/>
        <v>0</v>
      </c>
      <c r="AJ102" s="82">
        <f ca="1"/>
        <v>46029</v>
      </c>
      <c r="AK102" s="82">
        <f ca="1"/>
        <v>46101</v>
      </c>
      <c r="AL102" s="82">
        <f ca="1"/>
        <v>46104</v>
      </c>
      <c r="AM102" s="82">
        <f ca="1"/>
        <v>46125</v>
      </c>
      <c r="AN102" s="82">
        <f ca="1"/>
        <v>46188</v>
      </c>
      <c r="AO102" s="82">
        <f ca="1"/>
        <v>46132</v>
      </c>
      <c r="AP102" s="82">
        <f ca="1"/>
        <v>46155</v>
      </c>
      <c r="AQ102" s="82">
        <f ca="1"/>
        <v>46218</v>
      </c>
      <c r="AR102">
        <f ca="1"/>
        <v>-119</v>
      </c>
      <c r="AS102">
        <f ca="1"/>
        <v>-96</v>
      </c>
      <c r="AT102">
        <f ca="1"/>
        <v>-33</v>
      </c>
      <c r="AU102" t="str">
        <f ca="1"/>
        <v>não finalizada</v>
      </c>
      <c r="AV102" t="str">
        <f ca="1"/>
        <v>prazo vencido</v>
      </c>
      <c r="AW102">
        <f ca="1"/>
        <v>0</v>
      </c>
    </row>
    <row r="103" spans="1:49">
      <c r="A103" t="str">
        <v>DTI281</v>
      </c>
      <c r="B103" t="str">
        <v>DTI</v>
      </c>
      <c r="C103" t="str">
        <v>Contratação de serviços de internet móvel para veículos oficiais</v>
      </c>
      <c r="D103" t="str">
        <v>29 aparelhos/antenas e linhas/planos</v>
      </c>
      <c r="E103">
        <v>2056651</v>
      </c>
      <c r="F103">
        <v>2056651</v>
      </c>
      <c r="G103" t="str">
        <v>Pregão</v>
      </c>
      <c r="H103">
        <v>26344</v>
      </c>
      <c r="I103" t="str">
        <v xml:space="preserve">Considerando a crescente necessidade de conectividade contínua e segura para os dirigentes e Desembargadores do Tribunal de Justiça de Santa Catarina durante deslocamentos institucionais, visa-se à aquisição de sistema de internet móvel embarcada nos veículos oficiais utilizados para transporte dessas autoridades. A conectividade em tempo real é essencial para garantir a produtividade, a comunicação institucional e o acesso a sistemas corporativos, mesmo fora das dependências físicas do Tribunal. </v>
      </c>
      <c r="J103" t="str">
        <v>Sim</v>
      </c>
      <c r="K103" t="str">
        <v>Não</v>
      </c>
      <c r="L103" t="str">
        <v>Sim</v>
      </c>
      <c r="M103" t="str">
        <v>Alto</v>
      </c>
      <c r="N103" s="82">
        <v>46146</v>
      </c>
      <c r="O103" s="82">
        <v>46203</v>
      </c>
      <c r="P103" s="82">
        <v>46204</v>
      </c>
      <c r="Q103" s="82">
        <v>46283</v>
      </c>
      <c r="R103" s="82">
        <v>46375</v>
      </c>
      <c r="S103">
        <v>0</v>
      </c>
      <c r="T103">
        <v>30</v>
      </c>
      <c r="U103" s="290" cm="1">
        <f t="array" aca="1" ref="U103:AW103" ca="1">IF(A103=0,"",_xlfn._xlws.FILTER(Acompanhamento4[],Acompanhamento4[ID]=A103))</f>
        <v>30</v>
      </c>
      <c r="V103" t="str">
        <f ca="1"/>
        <v>DTI281</v>
      </c>
      <c r="W103" t="str">
        <f ca="1"/>
        <v>DTI</v>
      </c>
      <c r="X103" t="str">
        <f ca="1"/>
        <v>Contratação de serviços de internet móvel para veículos oficiais</v>
      </c>
      <c r="Y103" t="str">
        <f ca="1"/>
        <v>Pregão</v>
      </c>
      <c r="Z103" s="223" t="str">
        <f ca="1"/>
        <v>Anna</v>
      </c>
      <c r="AA103" s="223">
        <f ca="1"/>
        <v>0</v>
      </c>
      <c r="AB103" s="223" t="str">
        <f ca="1"/>
        <v>Vanessa Borges</v>
      </c>
      <c r="AC103" s="223" t="str">
        <f ca="1"/>
        <v>0063630-20.2025.8.24.0710</v>
      </c>
      <c r="AD103" s="223">
        <f ca="1"/>
        <v>0</v>
      </c>
      <c r="AE103" s="223" t="str">
        <f ca="1"/>
        <v>EM ANDAMENTO</v>
      </c>
      <c r="AF103" s="82">
        <f ca="1"/>
        <v>0</v>
      </c>
      <c r="AG103" s="82">
        <f ca="1"/>
        <v>0</v>
      </c>
      <c r="AH103" s="82">
        <f ca="1"/>
        <v>0</v>
      </c>
      <c r="AI103" s="82">
        <f ca="1"/>
        <v>0</v>
      </c>
      <c r="AJ103" s="82">
        <f ca="1"/>
        <v>46146</v>
      </c>
      <c r="AK103" s="82">
        <f ca="1"/>
        <v>46203</v>
      </c>
      <c r="AL103" s="82">
        <f ca="1"/>
        <v>46204</v>
      </c>
      <c r="AM103" s="82">
        <f ca="1"/>
        <v>46283</v>
      </c>
      <c r="AN103" s="82">
        <f ca="1"/>
        <v>46375</v>
      </c>
      <c r="AO103" s="82">
        <f ca="1"/>
        <v>46283</v>
      </c>
      <c r="AP103" s="82">
        <f ca="1"/>
        <v>46349</v>
      </c>
      <c r="AQ103" s="82">
        <f ca="1"/>
        <v>46465</v>
      </c>
      <c r="AR103">
        <f ca="1"/>
        <v>32</v>
      </c>
      <c r="AS103">
        <f ca="1"/>
        <v>98</v>
      </c>
      <c r="AT103">
        <f ca="1"/>
        <v>214</v>
      </c>
      <c r="AU103" t="str">
        <f ca="1"/>
        <v>não finalizada</v>
      </c>
      <c r="AV103" t="str">
        <f ca="1"/>
        <v>contratação no prazo</v>
      </c>
      <c r="AW103">
        <f ca="1"/>
        <v>0</v>
      </c>
    </row>
    <row r="104" spans="1:49">
      <c r="A104" t="str">
        <v>DTI282</v>
      </c>
      <c r="B104" t="str">
        <v>DTI</v>
      </c>
      <c r="C104" t="str">
        <v xml:space="preserve">Aquisição de tonners e cartuchos para impressoras diversas do PJSC
</v>
      </c>
      <c r="D104">
        <v>2500</v>
      </c>
      <c r="E104">
        <v>2500000</v>
      </c>
      <c r="F104">
        <v>0</v>
      </c>
      <c r="G104" t="str">
        <v>Pregão</v>
      </c>
      <c r="H104" t="str">
        <v>465473, 399166,
399166, 399147,
399147, 433927,
368517, 427219,
427221,  427220, 427218, 426542,
417279, 417279, 431169, 431169,
384043, 384043,
431169, 416423,
 392039, 286714,
334998, 391904,
391904, 439418,
324301, 444620</v>
      </c>
      <c r="I104" t="str">
        <v>Com base nas necessidades identificadas pela Divisão de Suporte e Gestão de Ativos de TI/DTI e pela Divisão de Almoxarifado/DMP</v>
      </c>
      <c r="J104" t="str">
        <v>Não</v>
      </c>
      <c r="K104" t="str">
        <v>Sim</v>
      </c>
      <c r="L104" t="str">
        <v>Sim</v>
      </c>
      <c r="M104" t="str">
        <v>Alto</v>
      </c>
      <c r="N104" s="82">
        <v>46266</v>
      </c>
      <c r="O104" s="82">
        <v>46335</v>
      </c>
      <c r="P104" s="82">
        <v>46336</v>
      </c>
      <c r="Q104" s="82">
        <v>46447</v>
      </c>
      <c r="R104" s="82">
        <v>46568</v>
      </c>
      <c r="S104">
        <v>0</v>
      </c>
      <c r="T104">
        <v>31</v>
      </c>
      <c r="U104" s="290" cm="1">
        <f t="array" aca="1" ref="U104:AW104" ca="1">IF(A104=0,"",_xlfn._xlws.FILTER(Acompanhamento4[],Acompanhamento4[ID]=A104))</f>
        <v>31</v>
      </c>
      <c r="V104" t="str">
        <f ca="1"/>
        <v>DTI282</v>
      </c>
      <c r="W104" t="str">
        <f ca="1"/>
        <v>DTI</v>
      </c>
      <c r="X104" t="str">
        <f ca="1"/>
        <v xml:space="preserve">Aquisição de tonners e cartuchos para impressoras diversas do PJSC
</v>
      </c>
      <c r="Y104" t="str">
        <f ca="1"/>
        <v>Pregão</v>
      </c>
      <c r="Z104" s="223" t="str">
        <f ca="1"/>
        <v>Mariana Abreu</v>
      </c>
      <c r="AA104" s="223">
        <f ca="1"/>
        <v>0</v>
      </c>
      <c r="AB104" s="223" t="str">
        <f ca="1"/>
        <v>Não se aplica</v>
      </c>
      <c r="AC104" s="223">
        <f ca="1"/>
        <v>0</v>
      </c>
      <c r="AD104" s="223">
        <f ca="1"/>
        <v>0</v>
      </c>
      <c r="AE104" s="223" t="str">
        <f ca="1"/>
        <v>PREVISTA</v>
      </c>
      <c r="AF104" s="82">
        <f ca="1"/>
        <v>0</v>
      </c>
      <c r="AG104" s="82">
        <f ca="1"/>
        <v>0</v>
      </c>
      <c r="AH104" s="82">
        <f ca="1"/>
        <v>0</v>
      </c>
      <c r="AI104" s="82">
        <f ca="1"/>
        <v>0</v>
      </c>
      <c r="AJ104" s="82">
        <f ca="1"/>
        <v>46266</v>
      </c>
      <c r="AK104" s="82">
        <f ca="1"/>
        <v>46335</v>
      </c>
      <c r="AL104" s="82">
        <f ca="1"/>
        <v>46336</v>
      </c>
      <c r="AM104" s="82">
        <f ca="1"/>
        <v>46447</v>
      </c>
      <c r="AN104" s="82">
        <f ca="1"/>
        <v>46568</v>
      </c>
      <c r="AO104" s="82">
        <f ca="1"/>
        <v>0</v>
      </c>
      <c r="AP104" s="82">
        <f ca="1"/>
        <v>0</v>
      </c>
      <c r="AQ104" s="82">
        <f ca="1"/>
        <v>0</v>
      </c>
      <c r="AR104">
        <f ca="1"/>
        <v>84</v>
      </c>
      <c r="AS104">
        <f ca="1"/>
        <v>196</v>
      </c>
      <c r="AT104">
        <f ca="1"/>
        <v>317</v>
      </c>
      <c r="AU104" t="str">
        <f ca="1"/>
        <v>não finalizada</v>
      </c>
      <c r="AV104" t="str">
        <f ca="1"/>
        <v>contratação no prazo</v>
      </c>
      <c r="AW104">
        <f ca="1"/>
        <v>0</v>
      </c>
    </row>
    <row r="105" spans="1:49">
      <c r="A105" t="str">
        <v>NCI001</v>
      </c>
      <c r="B105" t="str">
        <v>NCI</v>
      </c>
      <c r="C105" t="str">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D105" t="str">
        <v>117 unidades</v>
      </c>
      <c r="E105" t="str">
        <v>R$ R$ 994.500,00
(considerando um custo médio de R$ 8.500 por unidade, incluindo equipamento, software, instalação e suporte técnico)</v>
      </c>
      <c r="F105" t="str">
        <v>R$ 994.500,00
(considerando um custo médio de R$ 8.500 por unidade, incluindo equipamento, software, instalação e suporte técnico)</v>
      </c>
      <c r="G105" t="str">
        <v>Pregão</v>
      </c>
      <c r="H105" t="str">
        <v>CATSER
25992
(suporte técnico);
27472
(licença de software de gerenciamento de mídia digital - inclui sinalização digital)</v>
      </c>
      <c r="I105" t="str">
        <v>Trata-se de solução tecnológica de TV indoor com o objetivo de fortalecer a comunicação institucional do Tribunal de Justiça de Santa Catarina (TJSC), promovendo maior efetividade na disseminação de informações relevantes aos magistrados, servidores, colaboradores e público em geral que circula nas unidades administrativas e judiciárias.
A TV indoor é uma ferramenta estratégica que permite a veiculação de conteúdos informativos, educativos e institucionais em tempo real, com flexibilidade de atualização e segmentação por localidade. A iniciativa está alinhada com os princípios da transparência, eficiência administrativa e valorização da comunicação pública, conforme diretrizes da Resolução CNJ nº 215/2015 e da Política de Comunicação do TJSC.</v>
      </c>
      <c r="J105" t="str">
        <v>Sim</v>
      </c>
      <c r="K105" t="str">
        <v>Não</v>
      </c>
      <c r="L105" t="str">
        <v>Sim</v>
      </c>
      <c r="M105" t="str">
        <v>ALTO</v>
      </c>
      <c r="N105" s="82">
        <v>46029</v>
      </c>
      <c r="O105" s="82">
        <v>46090</v>
      </c>
      <c r="P105" s="82">
        <v>46091</v>
      </c>
      <c r="Q105" s="82">
        <v>46153</v>
      </c>
      <c r="R105" s="82">
        <v>46244</v>
      </c>
      <c r="S105">
        <v>0</v>
      </c>
      <c r="T105">
        <v>109</v>
      </c>
      <c r="U105" s="290" cm="1">
        <f t="array" aca="1" ref="U105:AW105" ca="1">IF(A105=0,"",_xlfn._xlws.FILTER(Acompanhamento4[],Acompanhamento4[ID]=A105))</f>
        <v>109</v>
      </c>
      <c r="V105" t="str">
        <f ca="1"/>
        <v>NCI001</v>
      </c>
      <c r="W105" t="str">
        <f ca="1"/>
        <v>NCI</v>
      </c>
      <c r="X105" t="str">
        <f ca="1"/>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Y105" t="str">
        <f ca="1"/>
        <v>Pregão</v>
      </c>
      <c r="Z105" s="223" t="str">
        <f ca="1"/>
        <v>Fabiana</v>
      </c>
      <c r="AA105" s="223">
        <f ca="1"/>
        <v>0</v>
      </c>
      <c r="AB105" s="223" t="str">
        <f ca="1"/>
        <v>Monica</v>
      </c>
      <c r="AC105" s="223">
        <f ca="1"/>
        <v>0</v>
      </c>
      <c r="AD105" s="223">
        <f ca="1"/>
        <v>0</v>
      </c>
      <c r="AE105" s="223" t="str">
        <f ca="1"/>
        <v>PREVISTA</v>
      </c>
      <c r="AF105" s="82">
        <f ca="1"/>
        <v>0</v>
      </c>
      <c r="AG105" s="82">
        <f ca="1"/>
        <v>0</v>
      </c>
      <c r="AH105" s="82">
        <f ca="1"/>
        <v>0</v>
      </c>
      <c r="AI105" s="82">
        <f ca="1"/>
        <v>0</v>
      </c>
      <c r="AJ105" s="82">
        <f ca="1"/>
        <v>46029</v>
      </c>
      <c r="AK105" s="82">
        <f ca="1"/>
        <v>46090</v>
      </c>
      <c r="AL105" s="82">
        <f ca="1"/>
        <v>46091</v>
      </c>
      <c r="AM105" s="82">
        <f ca="1"/>
        <v>46153</v>
      </c>
      <c r="AN105" s="82">
        <f ca="1"/>
        <v>46244</v>
      </c>
      <c r="AO105" s="82">
        <f ca="1"/>
        <v>0</v>
      </c>
      <c r="AP105" s="82">
        <f ca="1"/>
        <v>0</v>
      </c>
      <c r="AQ105" s="82">
        <f ca="1"/>
        <v>0</v>
      </c>
      <c r="AR105">
        <f ca="1"/>
        <v>-161</v>
      </c>
      <c r="AS105">
        <f ca="1"/>
        <v>-98</v>
      </c>
      <c r="AT105">
        <f ca="1"/>
        <v>-7</v>
      </c>
      <c r="AU105" t="str">
        <f ca="1"/>
        <v>não finalizada</v>
      </c>
      <c r="AV105" t="str">
        <f ca="1"/>
        <v>prazo vencido</v>
      </c>
      <c r="AW105">
        <f ca="1"/>
        <v>0</v>
      </c>
    </row>
    <row r="106" spans="1:49">
      <c r="A106" t="str">
        <v>NIS001</v>
      </c>
      <c r="B106" t="str">
        <v>NIS</v>
      </c>
      <c r="C106" t="str">
        <v>Aquisição de rádios comunicadores digitais - NIS</v>
      </c>
      <c r="D106">
        <v>40</v>
      </c>
      <c r="E106">
        <v>240000</v>
      </c>
      <c r="F106">
        <v>240000</v>
      </c>
      <c r="G106" t="str">
        <v>Pregão</v>
      </c>
      <c r="H106">
        <v>15345</v>
      </c>
      <c r="I106" t="str">
        <v xml:space="preserve">Comunicação entre os agentes do NIS em missões de segurança </v>
      </c>
      <c r="J106" t="str">
        <v>Não</v>
      </c>
      <c r="K106" t="str">
        <v>Não</v>
      </c>
      <c r="L106" t="str">
        <v>Sim</v>
      </c>
      <c r="M106" t="str">
        <v>Médio</v>
      </c>
      <c r="N106" s="82">
        <v>46174</v>
      </c>
      <c r="O106" s="82">
        <v>46204</v>
      </c>
      <c r="P106" s="82">
        <v>46235</v>
      </c>
      <c r="Q106" s="82">
        <v>46266</v>
      </c>
      <c r="R106" s="82">
        <v>46297</v>
      </c>
      <c r="S106">
        <v>0</v>
      </c>
      <c r="T106">
        <v>89</v>
      </c>
      <c r="U106" s="290" cm="1">
        <f t="array" aca="1" ref="U106:AW106" ca="1">IF(A106=0,"",_xlfn._xlws.FILTER(Acompanhamento4[],Acompanhamento4[ID]=A106))</f>
        <v>89</v>
      </c>
      <c r="V106" t="str">
        <f ca="1"/>
        <v>NIS001</v>
      </c>
      <c r="W106" t="str">
        <f ca="1"/>
        <v>NIS</v>
      </c>
      <c r="X106" t="str">
        <f ca="1"/>
        <v>Aquisição de rádios comunicadores digitais - NIS</v>
      </c>
      <c r="Y106" t="str">
        <f ca="1"/>
        <v>Pregão</v>
      </c>
      <c r="Z106" s="223" t="str">
        <f ca="1"/>
        <v>Luciano</v>
      </c>
      <c r="AA106" s="223">
        <f ca="1"/>
        <v>0</v>
      </c>
      <c r="AB106" s="223" t="str">
        <f ca="1"/>
        <v>Não se aplica</v>
      </c>
      <c r="AC106" s="223">
        <f ca="1"/>
        <v>0</v>
      </c>
      <c r="AD106" s="223" t="str">
        <f ca="1"/>
        <v>0</v>
      </c>
      <c r="AE106" s="223" t="str">
        <f ca="1"/>
        <v>CANCELADA</v>
      </c>
      <c r="AF106" s="82">
        <f ca="1"/>
        <v>0</v>
      </c>
      <c r="AG106" s="82">
        <f ca="1"/>
        <v>0</v>
      </c>
      <c r="AH106" s="82">
        <f ca="1"/>
        <v>0</v>
      </c>
      <c r="AI106" s="82">
        <f ca="1"/>
        <v>0</v>
      </c>
      <c r="AJ106" s="82">
        <f ca="1"/>
        <v>46174</v>
      </c>
      <c r="AK106" s="82">
        <f ca="1"/>
        <v>46204</v>
      </c>
      <c r="AL106" s="82">
        <f ca="1"/>
        <v>46235</v>
      </c>
      <c r="AM106" s="82">
        <f ca="1"/>
        <v>46266</v>
      </c>
      <c r="AN106" s="82">
        <f ca="1"/>
        <v>46297</v>
      </c>
      <c r="AO106" s="82">
        <f ca="1"/>
        <v>46230</v>
      </c>
      <c r="AP106" s="82">
        <f ca="1"/>
        <v>46269</v>
      </c>
      <c r="AQ106" s="82">
        <f ca="1"/>
        <v>46367</v>
      </c>
      <c r="AR106" t="str">
        <f ca="1"/>
        <v>finalizada</v>
      </c>
      <c r="AS106" t="str">
        <f ca="1"/>
        <v>finalizada</v>
      </c>
      <c r="AT106" t="str">
        <f ca="1"/>
        <v>finalizada</v>
      </c>
      <c r="AU106" t="str">
        <f ca="1"/>
        <v>finalizada sem contratação</v>
      </c>
      <c r="AV106" t="str">
        <f ca="1"/>
        <v>finalizada</v>
      </c>
      <c r="AW106">
        <f ca="1"/>
        <v>0</v>
      </c>
    </row>
    <row r="107" spans="1:49">
      <c r="A107" t="str">
        <v>NIS002</v>
      </c>
      <c r="B107" t="str">
        <v>NIS</v>
      </c>
      <c r="C107" t="str">
        <v>Aquisição de scanners raio x de bagagem para instalação em unidades ainda não atendidas com o equipamento</v>
      </c>
      <c r="D107">
        <v>10</v>
      </c>
      <c r="E107">
        <v>3000000</v>
      </c>
      <c r="F107">
        <v>1500000</v>
      </c>
      <c r="G107" t="str">
        <v>Inexigibilidade</v>
      </c>
      <c r="H107">
        <v>621203</v>
      </c>
      <c r="I107" t="str">
        <v>Equiepamneto essencial na segurança do controle de acesso das unidades do PJSC</v>
      </c>
      <c r="J107" t="str">
        <v>Não</v>
      </c>
      <c r="K107" t="str">
        <v>Não</v>
      </c>
      <c r="L107" t="str">
        <v>Sim</v>
      </c>
      <c r="M107" t="str">
        <v>Alto</v>
      </c>
      <c r="N107" s="82">
        <v>46054</v>
      </c>
      <c r="O107" s="82">
        <v>46082</v>
      </c>
      <c r="P107" s="82">
        <v>46113</v>
      </c>
      <c r="Q107" s="82">
        <v>46143</v>
      </c>
      <c r="R107" s="82">
        <v>46204</v>
      </c>
      <c r="S107">
        <v>0</v>
      </c>
      <c r="T107">
        <v>90</v>
      </c>
      <c r="U107" s="290" cm="1">
        <f t="array" aca="1" ref="U107:AW107" ca="1">IF(A107=0,"",_xlfn._xlws.FILTER(Acompanhamento4[],Acompanhamento4[ID]=A107))</f>
        <v>90</v>
      </c>
      <c r="V107" t="str">
        <f ca="1"/>
        <v>NIS002</v>
      </c>
      <c r="W107" t="str">
        <f ca="1"/>
        <v>NIS</v>
      </c>
      <c r="X107" t="str">
        <f ca="1"/>
        <v>Aquisição de scanners raio x de bagagem para instalação em unidades ainda não atendidas com o equipamento</v>
      </c>
      <c r="Y107" t="str">
        <f ca="1"/>
        <v>Inexigibilidade</v>
      </c>
      <c r="Z107" s="223" t="str">
        <f ca="1"/>
        <v>Vanessa Hasckel</v>
      </c>
      <c r="AA107" s="223">
        <f ca="1"/>
        <v>0</v>
      </c>
      <c r="AB107" s="223" t="str">
        <f ca="1"/>
        <v>Não se aplica</v>
      </c>
      <c r="AC107" s="223">
        <f ca="1"/>
        <v>0</v>
      </c>
      <c r="AD107" s="223">
        <f ca="1"/>
        <v>0</v>
      </c>
      <c r="AE107" s="223">
        <f ca="1"/>
        <v>0</v>
      </c>
      <c r="AF107" s="82">
        <f ca="1"/>
        <v>0</v>
      </c>
      <c r="AG107" s="82">
        <f ca="1"/>
        <v>0</v>
      </c>
      <c r="AH107" s="82">
        <f ca="1"/>
        <v>0</v>
      </c>
      <c r="AI107" s="82">
        <f ca="1"/>
        <v>0</v>
      </c>
      <c r="AJ107" s="82">
        <f ca="1"/>
        <v>46054</v>
      </c>
      <c r="AK107" s="82">
        <f ca="1"/>
        <v>46082</v>
      </c>
      <c r="AL107" s="82">
        <f ca="1"/>
        <v>46113</v>
      </c>
      <c r="AM107" s="82">
        <f ca="1"/>
        <v>46143</v>
      </c>
      <c r="AN107" s="82">
        <f ca="1"/>
        <v>46204</v>
      </c>
      <c r="AO107" s="82">
        <f ca="1"/>
        <v>0</v>
      </c>
      <c r="AP107" s="82">
        <f ca="1"/>
        <v>0</v>
      </c>
      <c r="AQ107" s="82">
        <f ca="1"/>
        <v>0</v>
      </c>
      <c r="AR107" t="str">
        <f ca="1"/>
        <v>finalizada</v>
      </c>
      <c r="AS107" t="str">
        <f ca="1"/>
        <v>finalizada</v>
      </c>
      <c r="AT107" t="str">
        <f ca="1"/>
        <v>finalizada</v>
      </c>
      <c r="AU107" t="str">
        <f ca="1"/>
        <v>finalizada sem contratação</v>
      </c>
      <c r="AV107" t="str">
        <f ca="1"/>
        <v>finalizada</v>
      </c>
      <c r="AW107">
        <f ca="1"/>
        <v>0</v>
      </c>
    </row>
    <row r="108" spans="1:49">
      <c r="A108" t="str">
        <v>NIS003</v>
      </c>
      <c r="B108" t="str">
        <v>NIS</v>
      </c>
      <c r="C108" t="str">
        <v>Aquisição de MacBook M4 Pro Max para estração de dados e programação do SSI</v>
      </c>
      <c r="D108">
        <v>4</v>
      </c>
      <c r="E108">
        <v>200000</v>
      </c>
      <c r="F108">
        <v>200000</v>
      </c>
      <c r="G108" t="str">
        <v>Pregão</v>
      </c>
      <c r="H108">
        <v>630688</v>
      </c>
      <c r="I108" t="str">
        <v>Equipamento indispensavel para estração de dados da DI e programação nos sistemas do NIS (SSI e SCA)</v>
      </c>
      <c r="J108" t="str">
        <v>Não</v>
      </c>
      <c r="K108" t="str">
        <v>Não</v>
      </c>
      <c r="L108" t="str">
        <v>Sim</v>
      </c>
      <c r="M108" t="str">
        <v>Alto</v>
      </c>
      <c r="N108" s="82">
        <v>46082</v>
      </c>
      <c r="O108" s="82">
        <v>46113</v>
      </c>
      <c r="P108" s="82">
        <v>46143</v>
      </c>
      <c r="Q108" s="82">
        <v>46174</v>
      </c>
      <c r="R108" s="82">
        <v>46235</v>
      </c>
      <c r="S108">
        <v>0</v>
      </c>
      <c r="T108">
        <v>91</v>
      </c>
      <c r="U108" s="290" cm="1">
        <f t="array" aca="1" ref="U108:AW108" ca="1">IF(A108=0,"",_xlfn._xlws.FILTER(Acompanhamento4[],Acompanhamento4[ID]=A108))</f>
        <v>91</v>
      </c>
      <c r="V108" t="str">
        <f ca="1"/>
        <v>NIS003</v>
      </c>
      <c r="W108" t="str">
        <f ca="1"/>
        <v>NIS</v>
      </c>
      <c r="X108" t="str">
        <f ca="1"/>
        <v>Aquisição de MacBook M4 Pro Max para estração de dados e programação do SSI</v>
      </c>
      <c r="Y108" t="str">
        <f ca="1"/>
        <v>Pregão</v>
      </c>
      <c r="Z108" s="223" t="str">
        <f ca="1"/>
        <v>Vanessa Borges</v>
      </c>
      <c r="AA108" s="223">
        <f ca="1"/>
        <v>0</v>
      </c>
      <c r="AB108" s="223" t="str">
        <f ca="1"/>
        <v>Não se aplica</v>
      </c>
      <c r="AC108" s="223">
        <f ca="1"/>
        <v>0</v>
      </c>
      <c r="AD108" s="223">
        <f ca="1"/>
        <v>0</v>
      </c>
      <c r="AE108" s="223" t="str">
        <f ca="1"/>
        <v>SOBRESTADA</v>
      </c>
      <c r="AF108" s="82">
        <f ca="1"/>
        <v>0</v>
      </c>
      <c r="AG108" s="82">
        <f ca="1"/>
        <v>0</v>
      </c>
      <c r="AH108" s="82">
        <f ca="1"/>
        <v>0</v>
      </c>
      <c r="AI108" s="82">
        <f ca="1"/>
        <v>0</v>
      </c>
      <c r="AJ108" s="82">
        <f ca="1"/>
        <v>46082</v>
      </c>
      <c r="AK108" s="82">
        <f ca="1"/>
        <v>46113</v>
      </c>
      <c r="AL108" s="82">
        <f ca="1"/>
        <v>46143</v>
      </c>
      <c r="AM108" s="82">
        <f ca="1"/>
        <v>46174</v>
      </c>
      <c r="AN108" s="82">
        <f ca="1"/>
        <v>46235</v>
      </c>
      <c r="AO108" s="82">
        <f ca="1"/>
        <v>46174</v>
      </c>
      <c r="AP108" s="82">
        <f ca="1"/>
        <v>46213</v>
      </c>
      <c r="AQ108" s="82">
        <f ca="1"/>
        <v>46275</v>
      </c>
      <c r="AR108" t="str">
        <f ca="1"/>
        <v>finalizada</v>
      </c>
      <c r="AS108" t="str">
        <f ca="1"/>
        <v>finalizada</v>
      </c>
      <c r="AT108" t="str">
        <f ca="1"/>
        <v>finalizada</v>
      </c>
      <c r="AU108" t="str">
        <f ca="1"/>
        <v>finalizada sem contratação</v>
      </c>
      <c r="AV108" t="str">
        <f ca="1"/>
        <v>sobrestada</v>
      </c>
      <c r="AW108">
        <f ca="1"/>
        <v>0</v>
      </c>
    </row>
    <row r="109" spans="1:49">
      <c r="A109" t="str">
        <v>NIS004</v>
      </c>
      <c r="B109" t="str">
        <v>NIS</v>
      </c>
      <c r="C109" t="str">
        <v>Aquisição de monitor curvos
para o CISM</v>
      </c>
      <c r="D109">
        <v>12</v>
      </c>
      <c r="E109">
        <v>96000</v>
      </c>
      <c r="F109">
        <v>96000</v>
      </c>
      <c r="G109" t="str">
        <v>Pregão</v>
      </c>
      <c r="H109">
        <v>629831</v>
      </c>
      <c r="I109" t="str">
        <v>Equipamento para aumentar a qualidade do serviço do Centro Integrado de Segurança e Monitoramento (CISM)</v>
      </c>
      <c r="J109" t="str">
        <v>Não</v>
      </c>
      <c r="K109" t="str">
        <v>Não</v>
      </c>
      <c r="L109" t="str">
        <v>Sim</v>
      </c>
      <c r="M109" t="str">
        <v>Alto</v>
      </c>
      <c r="N109" s="82">
        <v>46082</v>
      </c>
      <c r="O109" s="82">
        <v>46113</v>
      </c>
      <c r="P109" s="82">
        <v>46143</v>
      </c>
      <c r="Q109" s="82">
        <v>46174</v>
      </c>
      <c r="R109" s="82">
        <v>46235</v>
      </c>
      <c r="S109">
        <v>0</v>
      </c>
      <c r="T109">
        <v>92</v>
      </c>
      <c r="U109" s="290" cm="1">
        <f t="array" aca="1" ref="U109:AW109" ca="1">IF(A109=0,"",_xlfn._xlws.FILTER(Acompanhamento4[],Acompanhamento4[ID]=A109))</f>
        <v>92</v>
      </c>
      <c r="V109" t="str">
        <f ca="1"/>
        <v>NIS004</v>
      </c>
      <c r="W109" t="str">
        <f ca="1"/>
        <v>NIS</v>
      </c>
      <c r="X109" t="str">
        <f ca="1"/>
        <v>Aquisição de monitor curvos
para o CISM</v>
      </c>
      <c r="Y109" t="str">
        <f ca="1"/>
        <v>Pregão</v>
      </c>
      <c r="Z109" s="223" t="str">
        <f ca="1"/>
        <v>Monica</v>
      </c>
      <c r="AA109" s="223">
        <f ca="1"/>
        <v>0</v>
      </c>
      <c r="AB109" s="223" t="str">
        <f ca="1"/>
        <v>Não se aplica</v>
      </c>
      <c r="AC109" s="223">
        <f ca="1"/>
        <v>0</v>
      </c>
      <c r="AD109" s="223">
        <f ca="1"/>
        <v>0</v>
      </c>
      <c r="AE109" s="223" t="str">
        <f ca="1"/>
        <v>PREVISTA</v>
      </c>
      <c r="AF109" s="82">
        <f ca="1"/>
        <v>0</v>
      </c>
      <c r="AG109" s="82">
        <f ca="1"/>
        <v>0</v>
      </c>
      <c r="AH109" s="82">
        <f ca="1"/>
        <v>0</v>
      </c>
      <c r="AI109" s="82">
        <f ca="1"/>
        <v>0</v>
      </c>
      <c r="AJ109" s="82">
        <f ca="1"/>
        <v>46082</v>
      </c>
      <c r="AK109" s="82">
        <f ca="1"/>
        <v>46113</v>
      </c>
      <c r="AL109" s="82">
        <f ca="1"/>
        <v>46143</v>
      </c>
      <c r="AM109" s="82">
        <f ca="1"/>
        <v>46174</v>
      </c>
      <c r="AN109" s="82">
        <f ca="1"/>
        <v>46235</v>
      </c>
      <c r="AO109" s="82">
        <f ca="1"/>
        <v>46235</v>
      </c>
      <c r="AP109" s="82">
        <f ca="1"/>
        <v>46266</v>
      </c>
      <c r="AQ109" s="82">
        <f ca="1"/>
        <v>46357</v>
      </c>
      <c r="AR109">
        <f ca="1"/>
        <v>-16</v>
      </c>
      <c r="AS109">
        <f ca="1"/>
        <v>15</v>
      </c>
      <c r="AT109">
        <f ca="1"/>
        <v>106</v>
      </c>
      <c r="AU109" t="str">
        <f ca="1"/>
        <v>não finalizada</v>
      </c>
      <c r="AV109" t="str">
        <f ca="1"/>
        <v>prazo vencido</v>
      </c>
      <c r="AW109">
        <f ca="1"/>
        <v>0</v>
      </c>
    </row>
    <row r="110" spans="1:49">
      <c r="A110" t="str">
        <v>NIS005</v>
      </c>
      <c r="B110" t="str">
        <v>NIS</v>
      </c>
      <c r="C110" t="str">
        <v>Aquisição de mobiliario para o Centro Integrado de Segurança e Monitoramento (CISM)</v>
      </c>
      <c r="D110">
        <v>20</v>
      </c>
      <c r="E110">
        <v>500000</v>
      </c>
      <c r="F110">
        <v>500000</v>
      </c>
      <c r="G110" t="str">
        <v>Pregão</v>
      </c>
      <c r="H110">
        <v>9606</v>
      </c>
      <c r="I110" t="str">
        <v>Mbiliadario para adequação, conforto e melhor desempenho dos agentes de vigilancias do Centro Integrado de Segurança e Monitoramento (CISM)</v>
      </c>
      <c r="J110" t="str">
        <v>Não</v>
      </c>
      <c r="K110" t="str">
        <v>Não</v>
      </c>
      <c r="L110" t="str">
        <v>Sim</v>
      </c>
      <c r="M110" t="str">
        <v>Alto</v>
      </c>
      <c r="N110" s="82">
        <v>46082</v>
      </c>
      <c r="O110" s="82">
        <v>46113</v>
      </c>
      <c r="P110" s="82">
        <v>46143</v>
      </c>
      <c r="Q110" s="82">
        <v>46174</v>
      </c>
      <c r="R110" s="82">
        <v>46235</v>
      </c>
      <c r="S110">
        <v>0</v>
      </c>
      <c r="T110">
        <v>93</v>
      </c>
      <c r="U110" s="290" cm="1">
        <f t="array" aca="1" ref="U110:AW110" ca="1">IF(A110=0,"",_xlfn._xlws.FILTER(Acompanhamento4[],Acompanhamento4[ID]=A110))</f>
        <v>93</v>
      </c>
      <c r="V110" t="str">
        <f ca="1"/>
        <v>NIS005</v>
      </c>
      <c r="W110" t="str">
        <f ca="1"/>
        <v>NIS</v>
      </c>
      <c r="X110" t="str">
        <f ca="1"/>
        <v>Aquisição de mobiliario para o Centro Integrado de Segurança e Monitoramento (CISM)</v>
      </c>
      <c r="Y110" t="str">
        <f ca="1"/>
        <v>Pregão</v>
      </c>
      <c r="Z110" s="223" t="str">
        <f ca="1"/>
        <v>Fabiana</v>
      </c>
      <c r="AA110" s="223">
        <f ca="1"/>
        <v>0</v>
      </c>
      <c r="AB110" s="223" t="str">
        <f ca="1"/>
        <v>Não se aplica</v>
      </c>
      <c r="AC110" s="223">
        <f ca="1"/>
        <v>0</v>
      </c>
      <c r="AD110" s="223">
        <f ca="1"/>
        <v>0</v>
      </c>
      <c r="AE110" s="223" t="str">
        <f ca="1"/>
        <v>PREVISTA</v>
      </c>
      <c r="AF110" s="82">
        <f ca="1"/>
        <v>0</v>
      </c>
      <c r="AG110" s="82">
        <f ca="1"/>
        <v>0</v>
      </c>
      <c r="AH110" s="82">
        <f ca="1"/>
        <v>0</v>
      </c>
      <c r="AI110" s="82">
        <f ca="1"/>
        <v>0</v>
      </c>
      <c r="AJ110" s="82">
        <f ca="1"/>
        <v>46082</v>
      </c>
      <c r="AK110" s="82">
        <f ca="1"/>
        <v>46113</v>
      </c>
      <c r="AL110" s="82">
        <f ca="1"/>
        <v>46143</v>
      </c>
      <c r="AM110" s="82">
        <f ca="1"/>
        <v>46174</v>
      </c>
      <c r="AN110" s="82">
        <f ca="1"/>
        <v>46235</v>
      </c>
      <c r="AO110" s="82">
        <f ca="1"/>
        <v>0</v>
      </c>
      <c r="AP110" s="82">
        <f ca="1"/>
        <v>46285</v>
      </c>
      <c r="AQ110" s="82">
        <f ca="1"/>
        <v>46346</v>
      </c>
      <c r="AR110">
        <f ca="1"/>
        <v>-138</v>
      </c>
      <c r="AS110">
        <f ca="1"/>
        <v>34</v>
      </c>
      <c r="AT110">
        <f ca="1"/>
        <v>95</v>
      </c>
      <c r="AU110" t="str">
        <f ca="1"/>
        <v>não finalizada</v>
      </c>
      <c r="AV110" t="str">
        <f ca="1"/>
        <v>prazo vencido</v>
      </c>
      <c r="AW110">
        <f ca="1"/>
        <v>0</v>
      </c>
    </row>
    <row r="111" spans="1:49">
      <c r="A111" t="str">
        <v>VP001</v>
      </c>
      <c r="B111" t="str">
        <v>VP</v>
      </c>
      <c r="C111" t="str">
        <v>Abertura de novo concurso público para provimento de cargos do quadro de pessoal do Poder Judiciário de Santa Catarina (PJSC)</v>
      </c>
      <c r="D111">
        <v>80000</v>
      </c>
      <c r="E111">
        <v>0</v>
      </c>
      <c r="F111">
        <v>0</v>
      </c>
      <c r="G111" t="str">
        <v>Dispensa</v>
      </c>
      <c r="H111">
        <v>0</v>
      </c>
      <c r="I111" t="str">
        <v>Nos autos do processo SEI n. 0088928-14.2025.8.24.0710 Sua Excelência o Presidente desta Corte de Justiça determinou a realização do certame para formação de cadastro de reserva para os cargos de Analista Administrativo, Analista Jurídico, Analista de Sistemas, Arquiteto, Assistente Social, Enfermeiro, Engenheiro Civil, Engenheiro Eletricista, Médico, Odontólogo, Oficial de Justiça e Avaliador, Psicólogo e Técnico Judiciário Auxiliar, além da abertura de 2 (duas) vagas e cadastro de reserva para o cargo de Analista Contábil-Econômico. Uma vez que os dois concursos atualmente vigentes, consubstanciados nos Editais n. 01/2020 e n. 25/2024, terão seus prazos de validade escoados em 02 de maio de 2026 e 19 de agosto de 2026, respectivamente, razão pela qual torna-se imprescindível zelar pela existência de concurso público válido para a garantia da agilidade e legalidade na nomeação de servidores, viabilizando o cumprimento dos objetivos estratégicos da instituição e assegurando a continuidade dos serviços com qualidade e eficiência.</v>
      </c>
      <c r="J111" t="str">
        <v>Não</v>
      </c>
      <c r="K111" t="str">
        <v>Não</v>
      </c>
      <c r="L111" t="str">
        <v>Sim</v>
      </c>
      <c r="M111" t="str">
        <v>Alto</v>
      </c>
      <c r="N111" s="82">
        <v>45980</v>
      </c>
      <c r="O111" s="82">
        <v>46031</v>
      </c>
      <c r="P111" s="82">
        <v>46036</v>
      </c>
      <c r="Q111" s="82">
        <v>46036</v>
      </c>
      <c r="R111" s="82">
        <v>46126</v>
      </c>
      <c r="S111" t="str">
        <v>0094492-71.2025.8.24.0710</v>
      </c>
      <c r="T111">
        <v>98</v>
      </c>
      <c r="U111" s="290" cm="1">
        <f t="array" aca="1" ref="U111:AW111" ca="1">IF(A111=0,"",_xlfn._xlws.FILTER(Acompanhamento4[],Acompanhamento4[ID]=A111))</f>
        <v>110</v>
      </c>
      <c r="V111" t="str">
        <f ca="1"/>
        <v>VP001</v>
      </c>
      <c r="W111" t="str">
        <f ca="1"/>
        <v>VP</v>
      </c>
      <c r="X111" t="str">
        <f ca="1"/>
        <v>Abertura de novo concurso público para provimento de cargos do quadro de pessoal do Poder Judiciário de Santa Catarina (PJSC)</v>
      </c>
      <c r="Y111" t="str">
        <f ca="1"/>
        <v>Dispensa</v>
      </c>
      <c r="Z111" s="223" t="str">
        <f ca="1"/>
        <v>Jéssica</v>
      </c>
      <c r="AA111" s="223">
        <f ca="1"/>
        <v>0</v>
      </c>
      <c r="AB111" s="223" t="str">
        <f ca="1"/>
        <v>Não se aplica</v>
      </c>
      <c r="AC111" s="223" t="str">
        <f ca="1"/>
        <v>0094492-71.2025.8.24.0710</v>
      </c>
      <c r="AD111" s="223" t="str">
        <f ca="1"/>
        <v>03/2026</v>
      </c>
      <c r="AE111" s="223" t="str">
        <f ca="1"/>
        <v>CONTRATADA</v>
      </c>
      <c r="AF111" s="82">
        <f ca="1"/>
        <v>0</v>
      </c>
      <c r="AG111" s="82">
        <f ca="1"/>
        <v>46031</v>
      </c>
      <c r="AH111" s="82">
        <f ca="1"/>
        <v>46042</v>
      </c>
      <c r="AI111" s="82" t="str">
        <f ca="1"/>
        <v>Não se aplica</v>
      </c>
      <c r="AJ111" s="82">
        <f ca="1"/>
        <v>45980</v>
      </c>
      <c r="AK111" s="82">
        <f ca="1"/>
        <v>46031</v>
      </c>
      <c r="AL111" s="82">
        <f ca="1"/>
        <v>46036</v>
      </c>
      <c r="AM111" s="82">
        <f ca="1"/>
        <v>46036</v>
      </c>
      <c r="AN111" s="82">
        <f ca="1"/>
        <v>46126</v>
      </c>
      <c r="AO111" s="82">
        <f ca="1"/>
        <v>0</v>
      </c>
      <c r="AP111" s="82">
        <f ca="1"/>
        <v>0</v>
      </c>
      <c r="AQ111" s="82">
        <f ca="1"/>
        <v>0</v>
      </c>
      <c r="AR111" t="str">
        <f ca="1"/>
        <v>finalizada</v>
      </c>
      <c r="AS111" t="str">
        <f ca="1"/>
        <v>finalizada</v>
      </c>
      <c r="AT111" t="str">
        <f ca="1"/>
        <v>finalizada</v>
      </c>
      <c r="AU111">
        <f ca="1"/>
        <v>11</v>
      </c>
      <c r="AV111" t="str">
        <f ca="1"/>
        <v>contratada</v>
      </c>
      <c r="AW111">
        <f ca="1"/>
        <v>0</v>
      </c>
    </row>
    <row r="112" spans="1:49">
      <c r="A112" t="str">
        <v>DGDM175</v>
      </c>
      <c r="B112" t="str">
        <v>DGDM</v>
      </c>
      <c r="C112" t="str">
        <v>Contratação de serviço da plataforma digital Minha Biblioteca Jurídica.</v>
      </c>
      <c r="D112" t="str">
        <v>1.100 acessos simultâneos</v>
      </c>
      <c r="E112">
        <v>600000</v>
      </c>
      <c r="F112">
        <v>120000</v>
      </c>
      <c r="G112" t="str">
        <v>Inexigibilidade</v>
      </c>
      <c r="H112">
        <v>23108</v>
      </c>
      <c r="I112" t="str">
        <v>O Poder Judiciário de Santa Catarina (PJSC) mantém contratação com a empresa Minha Biblioteca Ltda., por meio de requisição de compras, para prestação de serviços contínuos de acesso à plataforma digital Minha Biblioteca Jurídica, contemplando 1.100 usuários simultâneos, com vigência até 08/2026. A mesma demanda foi prevista no Plano de Contratações Anual (PCA) 2026, também por meio de requisição de compras. Contudo, considerando a atualização do valor para uma nova contratação, que ultrapassa o limite legal para dispensa de licitação, não será possível realizar a nova contratação pela mesma via. Diante disso, faz-se necessária a adoção do procedimento de inexigibilidade de licitação, em razão da inviabilidade de competição, culminando na formalização de um contrato administrativo para garantir a continuidade do serviço.</v>
      </c>
      <c r="J112">
        <v>0</v>
      </c>
      <c r="K112" t="str">
        <v>Sim</v>
      </c>
      <c r="L112" t="str">
        <v>Sim</v>
      </c>
      <c r="M112" t="str">
        <v>Alto</v>
      </c>
      <c r="N112" s="82">
        <v>46063</v>
      </c>
      <c r="O112" s="82">
        <v>46104</v>
      </c>
      <c r="P112" s="82">
        <v>46118</v>
      </c>
      <c r="Q112" s="82">
        <v>46175</v>
      </c>
      <c r="R112" s="82">
        <v>46243</v>
      </c>
      <c r="S112">
        <v>0</v>
      </c>
      <c r="T112">
        <v>99</v>
      </c>
      <c r="U112" s="290" cm="1">
        <f t="array" aca="1" ref="U112:AW112" ca="1">IF(A112=0,"",_xlfn._xlws.FILTER(Acompanhamento4[],Acompanhamento4[ID]=A112))</f>
        <v>111</v>
      </c>
      <c r="V112" t="str">
        <f ca="1"/>
        <v>DGDM175</v>
      </c>
      <c r="W112" t="str">
        <f ca="1"/>
        <v>DGDM</v>
      </c>
      <c r="X112" t="str">
        <f ca="1"/>
        <v>Contratação de serviço da plataforma digital Minha Biblioteca Jurídica.</v>
      </c>
      <c r="Y112" t="str">
        <f ca="1"/>
        <v>Inexigibilidade</v>
      </c>
      <c r="Z112" s="223" t="str">
        <f ca="1"/>
        <v>Vanessa Hasckel</v>
      </c>
      <c r="AA112" s="223">
        <f ca="1"/>
        <v>0</v>
      </c>
      <c r="AB112" s="223" t="str">
        <f ca="1"/>
        <v>Não se aplica</v>
      </c>
      <c r="AC112" s="223" t="str">
        <f ca="1"/>
        <v>0011853-59.2026.8.24.0710</v>
      </c>
      <c r="AD112" s="223" t="str">
        <f ca="1"/>
        <v>29/2026</v>
      </c>
      <c r="AE112" s="223" t="str">
        <f ca="1"/>
        <v>CONTRATADA</v>
      </c>
      <c r="AF112" s="82">
        <f ca="1"/>
        <v>46134</v>
      </c>
      <c r="AG112" s="82">
        <f ca="1"/>
        <v>46218</v>
      </c>
      <c r="AH112" s="82">
        <f ca="1"/>
        <v>0</v>
      </c>
      <c r="AI112" s="82">
        <f ca="1"/>
        <v>0</v>
      </c>
      <c r="AJ112" s="82">
        <f ca="1"/>
        <v>46063</v>
      </c>
      <c r="AK112" s="82">
        <f ca="1"/>
        <v>46104</v>
      </c>
      <c r="AL112" s="82">
        <f ca="1"/>
        <v>46118</v>
      </c>
      <c r="AM112" s="82">
        <f ca="1"/>
        <v>46175</v>
      </c>
      <c r="AN112" s="82">
        <f ca="1"/>
        <v>46243</v>
      </c>
      <c r="AO112" s="82">
        <f ca="1"/>
        <v>0</v>
      </c>
      <c r="AP112" s="82">
        <f ca="1"/>
        <v>0</v>
      </c>
      <c r="AQ112" s="82">
        <f ca="1"/>
        <v>0</v>
      </c>
      <c r="AR112" t="str">
        <f ca="1"/>
        <v>finalizada</v>
      </c>
      <c r="AS112" t="str">
        <f ca="1"/>
        <v>finalizada</v>
      </c>
      <c r="AT112" t="str">
        <f ca="1"/>
        <v>finalizada</v>
      </c>
      <c r="AU112">
        <f ca="1"/>
        <v>-46218</v>
      </c>
      <c r="AV112" t="str">
        <f ca="1"/>
        <v>contratada</v>
      </c>
      <c r="AW112">
        <f ca="1"/>
        <v>0</v>
      </c>
    </row>
    <row r="113" spans="1:49">
      <c r="A113" t="str">
        <v>DTI283</v>
      </c>
      <c r="B113" t="str">
        <v>DTI</v>
      </c>
      <c r="C113" t="str">
        <v>Contratação de STI para digitalização do acervo de processos do PJSC</v>
      </c>
      <c r="D113" t="str">
        <v>13 scanners de grande porte KODAK i3400 ou aquisição de similar</v>
      </c>
      <c r="E113" t="str">
        <v xml:space="preserve"> R$ 300.000,00 (valor anual)</v>
      </c>
      <c r="F113">
        <v>300000</v>
      </c>
      <c r="G113" t="str">
        <v>Pregão</v>
      </c>
      <c r="H113">
        <v>27138</v>
      </c>
      <c r="I113" t="str">
        <v>Os scanners KODAK i3400 são utilizados na digitalização de processos judiciais e administrativos previamente solicitados para desarquivamento, garantindo que esses documentos físicos sejam disponibilizados em formato eletrônico.</v>
      </c>
      <c r="J113" t="str">
        <v>Não</v>
      </c>
      <c r="K113" t="str">
        <v>Sim</v>
      </c>
      <c r="L113" t="str">
        <v>Sim</v>
      </c>
      <c r="M113" t="str">
        <v>Médio</v>
      </c>
      <c r="N113" s="82">
        <v>46146</v>
      </c>
      <c r="O113" s="82">
        <v>46209</v>
      </c>
      <c r="P113" s="82">
        <v>46210</v>
      </c>
      <c r="Q113" s="82">
        <v>46279</v>
      </c>
      <c r="R113" s="82">
        <v>46370</v>
      </c>
      <c r="S113">
        <v>0</v>
      </c>
      <c r="T113">
        <v>100</v>
      </c>
      <c r="U113" s="290" cm="1">
        <f t="array" aca="1" ref="U113:AW113" ca="1">IF(A113=0,"",_xlfn._xlws.FILTER(Acompanhamento4[],Acompanhamento4[ID]=A113))</f>
        <v>112</v>
      </c>
      <c r="V113" t="str">
        <f ca="1"/>
        <v>DTI283</v>
      </c>
      <c r="W113" t="str">
        <f ca="1"/>
        <v>DTI</v>
      </c>
      <c r="X113" t="str">
        <f ca="1"/>
        <v>Contratação de STI para digitalização do acervo de processos do PJSC</v>
      </c>
      <c r="Y113" t="str">
        <f ca="1"/>
        <v>Pregão</v>
      </c>
      <c r="Z113" s="223">
        <f ca="1"/>
        <v>0</v>
      </c>
      <c r="AA113" s="223">
        <f ca="1"/>
        <v>0</v>
      </c>
      <c r="AB113" s="223">
        <f ca="1"/>
        <v>0</v>
      </c>
      <c r="AC113" s="223">
        <f ca="1"/>
        <v>0</v>
      </c>
      <c r="AD113" s="223">
        <f ca="1"/>
        <v>0</v>
      </c>
      <c r="AE113" s="223" t="str">
        <f ca="1"/>
        <v>CANCELADA</v>
      </c>
      <c r="AF113" s="82">
        <f ca="1"/>
        <v>0</v>
      </c>
      <c r="AG113" s="82">
        <f ca="1"/>
        <v>0</v>
      </c>
      <c r="AH113" s="82">
        <f ca="1"/>
        <v>0</v>
      </c>
      <c r="AI113" s="82">
        <f ca="1"/>
        <v>0</v>
      </c>
      <c r="AJ113" s="82">
        <f ca="1"/>
        <v>46146</v>
      </c>
      <c r="AK113" s="82">
        <f ca="1"/>
        <v>46209</v>
      </c>
      <c r="AL113" s="82">
        <f ca="1"/>
        <v>46210</v>
      </c>
      <c r="AM113" s="82">
        <f ca="1"/>
        <v>46279</v>
      </c>
      <c r="AN113" s="82">
        <f ca="1"/>
        <v>46370</v>
      </c>
      <c r="AO113" s="82">
        <f ca="1"/>
        <v>0</v>
      </c>
      <c r="AP113" s="82">
        <f ca="1"/>
        <v>0</v>
      </c>
      <c r="AQ113" s="82">
        <f ca="1"/>
        <v>0</v>
      </c>
      <c r="AR113" t="str">
        <f ca="1"/>
        <v>finalizada</v>
      </c>
      <c r="AS113" t="str">
        <f ca="1"/>
        <v>finalizada</v>
      </c>
      <c r="AT113" t="str">
        <f ca="1"/>
        <v>finalizada</v>
      </c>
      <c r="AU113" t="str">
        <f ca="1"/>
        <v>finalizada sem contratação</v>
      </c>
      <c r="AV113" t="str">
        <f ca="1"/>
        <v>finalizada</v>
      </c>
      <c r="AW113">
        <f ca="1"/>
        <v>0</v>
      </c>
    </row>
    <row r="114" spans="1:49">
      <c r="A114" t="str">
        <v>DGDM174</v>
      </c>
      <c r="B114" t="str">
        <v>DGDM</v>
      </c>
      <c r="C114" t="str">
        <v xml:space="preserve"> Contratação de serviço de veiculação de publicações de atos administrativos do Poder Judiciário do Estado de Santa Catarina em portal de publicidade legal.</v>
      </c>
      <c r="D114" t="str">
        <v>5.000 centímetros por coluna de publicações de atos administrativos</v>
      </c>
      <c r="E114" t="str">
        <v>R$ 85.000,00 para 5 anos</v>
      </c>
      <c r="F114">
        <v>17000</v>
      </c>
      <c r="G114" t="str">
        <v>Pregão</v>
      </c>
      <c r="H114">
        <v>16152</v>
      </c>
      <c r="I114" t="str">
        <v>O Poder Judiciário de Santa Catarina (PJSC) mantém com a empresa Editora Gazeta do Norte Ltda. o Contrato n. 42/2024, que tem como objeto a prestação de serviços contínuos de veiculação de publicações de atos administrativos do Poder Judiciário do Estado de Santa Catarina em portal de publicidade legal do Estado de Santa Catarina.Referido contrato tinha vigência original de 12 (doze) meses (23/06/2025), conforme cláusula décima quarta, e, após prorrogação, consta como lapso final de sua vigência o dia 23 de junho de 2026.
Em que pese o limite legal para prorrogação do referido contrato ser o dia 23/06/2034, em razão do aumento significativo das demandas de publicações administrativas, decorrente da intensificação das atividades institucionais e da necessidade de garantir a ampla publicidade dos atos oficiais, conforme os princípios da legalidade, publicidade e transparência, em novembro de 2025 foi necessário o acréscimo de 25% (vinte e cinco por cento) sobre o quantitativo estimado de centímetros por coluna, utilizando-se, desta forma, a totalidade do limite legal permitido.Dito isso, há necessidade de nova licitação com aumento do quantitativo de centímetro por coluna contratado para garantir o atendimento da demanda.</v>
      </c>
      <c r="J114" t="str">
        <v>Não</v>
      </c>
      <c r="K114" t="str">
        <v>Sim</v>
      </c>
      <c r="L114" t="str">
        <v>Sim</v>
      </c>
      <c r="M114" t="str">
        <v>Alto</v>
      </c>
      <c r="N114" s="82">
        <v>46029</v>
      </c>
      <c r="O114" s="82">
        <v>46049</v>
      </c>
      <c r="P114" s="82">
        <v>46052</v>
      </c>
      <c r="Q114" s="82">
        <v>46080</v>
      </c>
      <c r="R114" s="82">
        <v>46142</v>
      </c>
      <c r="S114">
        <v>0</v>
      </c>
      <c r="T114">
        <v>101</v>
      </c>
      <c r="U114" s="290" cm="1">
        <f t="array" aca="1" ref="U114:AW114" ca="1">IF(A114=0,"",_xlfn._xlws.FILTER(Acompanhamento4[],Acompanhamento4[ID]=A114))</f>
        <v>113</v>
      </c>
      <c r="V114" t="str">
        <f ca="1"/>
        <v>DGDM174</v>
      </c>
      <c r="W114" t="str">
        <f ca="1"/>
        <v>DGDM</v>
      </c>
      <c r="X114" t="str">
        <f ca="1"/>
        <v xml:space="preserve"> Contratação de serviço de veiculação de publicações de atos administrativos do Poder Judiciário do Estado de Santa Catarina em portal de publicidade legal.</v>
      </c>
      <c r="Y114" t="str">
        <f ca="1"/>
        <v>Pregão</v>
      </c>
      <c r="Z114" s="223" t="str">
        <f ca="1"/>
        <v>Luciano</v>
      </c>
      <c r="AA114" s="223" t="str">
        <f ca="1"/>
        <v>Monica</v>
      </c>
      <c r="AB114" s="223" t="str">
        <f ca="1"/>
        <v>Não se aplica</v>
      </c>
      <c r="AC114" s="223" t="str">
        <f ca="1"/>
        <v>0004489-36.2026.8.24.0710</v>
      </c>
      <c r="AD114" s="223" t="str">
        <f ca="1"/>
        <v>90012/2026</v>
      </c>
      <c r="AE114" s="223" t="str">
        <f ca="1"/>
        <v>CONTRATADA</v>
      </c>
      <c r="AF114" s="82">
        <f ca="1"/>
        <v>46087</v>
      </c>
      <c r="AG114" s="82">
        <f ca="1"/>
        <v>46094</v>
      </c>
      <c r="AH114" s="82">
        <f ca="1"/>
        <v>46162</v>
      </c>
      <c r="AI114" s="82">
        <f ca="1"/>
        <v>0</v>
      </c>
      <c r="AJ114" s="82">
        <f ca="1"/>
        <v>46029</v>
      </c>
      <c r="AK114" s="82">
        <f ca="1"/>
        <v>46049</v>
      </c>
      <c r="AL114" s="82">
        <f ca="1"/>
        <v>46052</v>
      </c>
      <c r="AM114" s="82">
        <f ca="1"/>
        <v>46080</v>
      </c>
      <c r="AN114" s="82">
        <f ca="1"/>
        <v>46142</v>
      </c>
      <c r="AO114" s="82">
        <f ca="1"/>
        <v>46078</v>
      </c>
      <c r="AP114" s="82">
        <f ca="1"/>
        <v>46094</v>
      </c>
      <c r="AQ114" s="82">
        <f ca="1"/>
        <v>46155</v>
      </c>
      <c r="AR114" t="str">
        <f ca="1"/>
        <v>finalizada</v>
      </c>
      <c r="AS114" t="str">
        <f ca="1"/>
        <v>finalizada</v>
      </c>
      <c r="AT114" t="str">
        <f ca="1"/>
        <v>finalizada</v>
      </c>
      <c r="AU114">
        <f ca="1"/>
        <v>68</v>
      </c>
      <c r="AV114" t="str">
        <f ca="1"/>
        <v>contratada</v>
      </c>
      <c r="AW114">
        <f ca="1"/>
        <v>0</v>
      </c>
    </row>
    <row r="115" spans="1:49">
      <c r="A115" t="str">
        <v>DTI284</v>
      </c>
      <c r="B115" t="str">
        <v>DTI</v>
      </c>
      <c r="C115" t="str">
        <v xml:space="preserve"> Aquisição de licenças do software Articulate 360 e Adobe Stock</v>
      </c>
      <c r="D115" t="str">
        <v>30 licenças</v>
      </c>
      <c r="E115">
        <v>250000</v>
      </c>
      <c r="F115">
        <v>250000</v>
      </c>
      <c r="G115" t="str">
        <v>Pregão</v>
      </c>
      <c r="H115">
        <v>27502</v>
      </c>
      <c r="I115" t="str">
        <v>AJ - Essencial para o desenvolvimento dos conteúdos dos cursos que são disponibilizados no ambiente virtual da AJ (Moodle) para os magistrados e servidores.
NCI - As licenças são amplamente utilizadas pelos designers e jornalistas vinculados ao Núcleo de Comunicação Institucional.
DTI - Para desenvolvimento de conteúdos na área de TI</v>
      </c>
      <c r="J115" t="str">
        <v>Não</v>
      </c>
      <c r="K115" t="str">
        <v>Sim</v>
      </c>
      <c r="L115" t="str">
        <v>Não</v>
      </c>
      <c r="M115" t="str">
        <v>Alto</v>
      </c>
      <c r="N115" s="82">
        <v>46076</v>
      </c>
      <c r="O115" s="82">
        <v>46122</v>
      </c>
      <c r="P115" s="82">
        <v>46125</v>
      </c>
      <c r="Q115" s="82">
        <v>46171</v>
      </c>
      <c r="R115" s="82">
        <v>46265</v>
      </c>
      <c r="S115">
        <v>0</v>
      </c>
      <c r="T115">
        <v>102</v>
      </c>
      <c r="U115" s="290" cm="1">
        <f t="array" aca="1" ref="U115:AW115" ca="1">IF(A115=0,"",_xlfn._xlws.FILTER(Acompanhamento4[],Acompanhamento4[ID]=A115))</f>
        <v>114</v>
      </c>
      <c r="V115" t="str">
        <f ca="1"/>
        <v>DTI284</v>
      </c>
      <c r="W115" t="str">
        <f ca="1"/>
        <v>DTI</v>
      </c>
      <c r="X115" t="str">
        <f ca="1"/>
        <v xml:space="preserve"> Aquisição de licenças do software Articulate 360 e Adobe Stock</v>
      </c>
      <c r="Y115" t="str">
        <f ca="1"/>
        <v>Pregão</v>
      </c>
      <c r="Z115" s="223">
        <f ca="1"/>
        <v>0</v>
      </c>
      <c r="AA115" s="223">
        <f ca="1"/>
        <v>0</v>
      </c>
      <c r="AB115" s="223">
        <f ca="1"/>
        <v>0</v>
      </c>
      <c r="AC115" s="223">
        <f ca="1"/>
        <v>0</v>
      </c>
      <c r="AD115" s="223">
        <f ca="1"/>
        <v>0</v>
      </c>
      <c r="AE115" s="223" t="str">
        <f ca="1"/>
        <v>PREVISTA</v>
      </c>
      <c r="AF115" s="82">
        <f ca="1"/>
        <v>0</v>
      </c>
      <c r="AG115" s="82">
        <f ca="1"/>
        <v>0</v>
      </c>
      <c r="AH115" s="82">
        <f ca="1"/>
        <v>0</v>
      </c>
      <c r="AI115" s="82">
        <f ca="1"/>
        <v>0</v>
      </c>
      <c r="AJ115" s="82">
        <f ca="1"/>
        <v>46076</v>
      </c>
      <c r="AK115" s="82">
        <f ca="1"/>
        <v>46122</v>
      </c>
      <c r="AL115" s="82">
        <f ca="1"/>
        <v>46125</v>
      </c>
      <c r="AM115" s="82">
        <f ca="1"/>
        <v>46171</v>
      </c>
      <c r="AN115" s="82">
        <f ca="1"/>
        <v>46265</v>
      </c>
      <c r="AO115" s="82">
        <f ca="1"/>
        <v>0</v>
      </c>
      <c r="AP115" s="82">
        <f ca="1"/>
        <v>0</v>
      </c>
      <c r="AQ115" s="82">
        <f ca="1"/>
        <v>0</v>
      </c>
      <c r="AR115">
        <f ca="1"/>
        <v>-129</v>
      </c>
      <c r="AS115">
        <f ca="1"/>
        <v>-80</v>
      </c>
      <c r="AT115">
        <f ca="1"/>
        <v>14</v>
      </c>
      <c r="AU115" t="str">
        <f ca="1"/>
        <v>não finalizada</v>
      </c>
      <c r="AV115" t="str">
        <f ca="1"/>
        <v>prazo vencido</v>
      </c>
      <c r="AW115">
        <f ca="1"/>
        <v>0</v>
      </c>
    </row>
    <row r="116" spans="1:49">
      <c r="A116" t="str">
        <v>DTI285</v>
      </c>
      <c r="B116" t="str">
        <v>DTI</v>
      </c>
      <c r="C116" t="str">
        <v>Aquisição de equipamentos de áudio e vídeo e ampliação do sistema audiovisual do auditório/sala de sessões do Tribunal Pleno do Tribunal de Justiça de Santa Catarina</v>
      </c>
      <c r="D116" t="str">
        <v>Equipamentos diversos</v>
      </c>
      <c r="E116">
        <v>400000</v>
      </c>
      <c r="F116">
        <v>400000</v>
      </c>
      <c r="G116" t="str">
        <v>Pregão</v>
      </c>
      <c r="H116">
        <v>13757</v>
      </c>
      <c r="I116" t="str">
        <v xml:space="preserve"> Diante da criação de 12 (doze) novos cargos de desembargadores no Tribunal de Justiça de Santa Catarina, bem como considerando a previsão de outros 16 (dezesseis) lugares em projeto de engenharia do SEI 0089098-83.2025.8.24.0710, é necessário que seja ampliado o sistema audiovisual do Tribunal Pleno para atendimento da demanda.</v>
      </c>
      <c r="J116" t="str">
        <v>Não</v>
      </c>
      <c r="K116" t="str">
        <v>Sim</v>
      </c>
      <c r="L116" t="str">
        <v>Sim</v>
      </c>
      <c r="M116" t="str">
        <v>Alto</v>
      </c>
      <c r="N116" s="82">
        <v>46029</v>
      </c>
      <c r="O116" s="82">
        <v>46055</v>
      </c>
      <c r="P116" s="82">
        <v>46062</v>
      </c>
      <c r="Q116" s="82">
        <v>46090</v>
      </c>
      <c r="R116" s="82">
        <v>46181</v>
      </c>
      <c r="S116">
        <v>0</v>
      </c>
      <c r="T116">
        <v>103</v>
      </c>
      <c r="U116" s="290" cm="1">
        <f t="array" aca="1" ref="U116:AW116" ca="1">IF(A116=0,"",_xlfn._xlws.FILTER(Acompanhamento4[],Acompanhamento4[ID]=A116))</f>
        <v>115</v>
      </c>
      <c r="V116" t="str">
        <f ca="1"/>
        <v>DTI285</v>
      </c>
      <c r="W116" t="str">
        <f ca="1"/>
        <v>DTI</v>
      </c>
      <c r="X116" t="str">
        <f ca="1"/>
        <v>Aquisição de equipamentos de áudio e vídeo e ampliação do sistema audiovisual do auditório/sala de sessões do Tribunal Pleno do Tribunal de Justiça de Santa Catarina</v>
      </c>
      <c r="Y116" t="str">
        <f ca="1"/>
        <v>Pregão</v>
      </c>
      <c r="Z116" s="223" t="str">
        <f ca="1"/>
        <v>Mariana Abreu</v>
      </c>
      <c r="AA116" s="223">
        <f ca="1"/>
        <v>0</v>
      </c>
      <c r="AB116" s="223" t="str">
        <f ca="1"/>
        <v>Não se aplica</v>
      </c>
      <c r="AC116" s="223" t="str">
        <f ca="1"/>
        <v>0104774-71.2025.8.24.0710</v>
      </c>
      <c r="AD116" s="223" t="str">
        <f ca="1"/>
        <v>11/2026</v>
      </c>
      <c r="AE116" s="223" t="str">
        <f ca="1"/>
        <v>CONTRATADA</v>
      </c>
      <c r="AF116" s="82">
        <f ca="1"/>
        <v>0</v>
      </c>
      <c r="AG116" s="82">
        <f ca="1"/>
        <v>46085</v>
      </c>
      <c r="AH116" s="82">
        <f ca="1"/>
        <v>46101</v>
      </c>
      <c r="AI116" s="82">
        <f ca="1"/>
        <v>0</v>
      </c>
      <c r="AJ116" s="82">
        <f ca="1"/>
        <v>46029</v>
      </c>
      <c r="AK116" s="82">
        <f ca="1"/>
        <v>46055</v>
      </c>
      <c r="AL116" s="82">
        <f ca="1"/>
        <v>46062</v>
      </c>
      <c r="AM116" s="82">
        <f ca="1"/>
        <v>46090</v>
      </c>
      <c r="AN116" s="82">
        <f ca="1"/>
        <v>46181</v>
      </c>
      <c r="AO116" s="82">
        <f ca="1"/>
        <v>0</v>
      </c>
      <c r="AP116" s="82">
        <f ca="1"/>
        <v>0</v>
      </c>
      <c r="AQ116" s="82">
        <f ca="1"/>
        <v>0</v>
      </c>
      <c r="AR116" t="str">
        <f ca="1"/>
        <v>finalizada</v>
      </c>
      <c r="AS116" t="str">
        <f ca="1"/>
        <v>finalizada</v>
      </c>
      <c r="AT116" t="str">
        <f ca="1"/>
        <v>finalizada</v>
      </c>
      <c r="AU116">
        <f ca="1"/>
        <v>16</v>
      </c>
      <c r="AV116" t="str">
        <f ca="1"/>
        <v>contratada</v>
      </c>
      <c r="AW116">
        <f ca="1"/>
        <v>0</v>
      </c>
    </row>
    <row r="117" spans="1:49">
      <c r="A117" t="str">
        <v>DTI286</v>
      </c>
      <c r="B117" t="str">
        <v>DTI</v>
      </c>
      <c r="C117" t="str">
        <v>Adquirir e implantar solução integrada de gestão institucional, envolvendo gestão de projetos (abordagem tradicional e ágil) e portfólio, gestão estratégica, gestão de operações/serviços, gestão de produtos e gestão de riscos</v>
      </c>
      <c r="D117" t="str">
        <v xml:space="preserve"> 1 ferramenta / plataforma para integração e gestão de sistemas do PJSC como projetos, portfólio, serviços entre outros</v>
      </c>
      <c r="E117">
        <v>570150</v>
      </c>
      <c r="F117">
        <v>570150</v>
      </c>
      <c r="G117" t="str">
        <v>Pregão</v>
      </c>
      <c r="H117">
        <v>26069</v>
      </c>
      <c r="I117" t="str">
        <v xml:space="preserve"> A implantação de uma solução integrada de gestão permite estabelecer e monitorar o alinhamento entre a execução (projetos, operações, produtos) e a estratégia institucional, maximizar o valor do portfólio e identificar e otimizar o uso de recursos. Oportuniza, por meio de indicadores, a melhora da visibilidade da execução, a tomada de decisão baseada em dados e a eficiência operacional em um ambiente organizacional complexo, típico do TJSC.</v>
      </c>
      <c r="J117" t="str">
        <v>Não</v>
      </c>
      <c r="K117" t="str">
        <v>Não</v>
      </c>
      <c r="L117" t="str">
        <v>Não</v>
      </c>
      <c r="M117" t="str">
        <v>Alto</v>
      </c>
      <c r="N117" s="82">
        <v>46055</v>
      </c>
      <c r="O117" s="82">
        <v>46141</v>
      </c>
      <c r="P117" s="82">
        <v>46142</v>
      </c>
      <c r="Q117" s="82">
        <v>46203</v>
      </c>
      <c r="R117" s="82">
        <v>46295</v>
      </c>
      <c r="S117">
        <v>0</v>
      </c>
      <c r="T117">
        <v>104</v>
      </c>
      <c r="U117" s="290" cm="1">
        <f t="array" aca="1" ref="U117:AW117" ca="1">IF(A117=0,"",_xlfn._xlws.FILTER(Acompanhamento4[],Acompanhamento4[ID]=A117))</f>
        <v>116</v>
      </c>
      <c r="V117" t="str">
        <f ca="1"/>
        <v>DTI286</v>
      </c>
      <c r="W117" t="str">
        <f ca="1"/>
        <v>DTI</v>
      </c>
      <c r="X117" t="str">
        <f ca="1"/>
        <v>Adquirir e implantar solução integrada de gestão institucional, envolvendo gestão de projetos (abordagem tradicional e ágil) e portfólio, gestão estratégica, gestão de operações/serviços, gestão de produtos e gestão de riscos</v>
      </c>
      <c r="Y117" t="str">
        <f ca="1"/>
        <v>Pregão</v>
      </c>
      <c r="Z117" s="223" t="str">
        <f ca="1"/>
        <v>Anna</v>
      </c>
      <c r="AA117" s="223">
        <f ca="1"/>
        <v>0</v>
      </c>
      <c r="AB117" s="223" t="str">
        <f ca="1"/>
        <v>Mariana Abreu</v>
      </c>
      <c r="AC117" s="223" t="str">
        <f ca="1"/>
        <v>0062120-35.2026.8.24.0710</v>
      </c>
      <c r="AD117" s="223">
        <f ca="1"/>
        <v>0</v>
      </c>
      <c r="AE117" s="223" t="str">
        <f ca="1"/>
        <v>EM ANDAMENTO</v>
      </c>
      <c r="AF117" s="82">
        <f ca="1"/>
        <v>0</v>
      </c>
      <c r="AG117" s="82">
        <f ca="1"/>
        <v>0</v>
      </c>
      <c r="AH117" s="82">
        <f ca="1"/>
        <v>0</v>
      </c>
      <c r="AI117" s="82">
        <f ca="1"/>
        <v>0</v>
      </c>
      <c r="AJ117" s="82">
        <f ca="1"/>
        <v>46055</v>
      </c>
      <c r="AK117" s="82">
        <f ca="1"/>
        <v>46141</v>
      </c>
      <c r="AL117" s="82">
        <f ca="1"/>
        <v>46142</v>
      </c>
      <c r="AM117" s="82">
        <f ca="1"/>
        <v>46203</v>
      </c>
      <c r="AN117" s="82">
        <f ca="1"/>
        <v>46295</v>
      </c>
      <c r="AO117" s="82">
        <f ca="1"/>
        <v>46244</v>
      </c>
      <c r="AP117" s="82">
        <f ca="1"/>
        <v>46282</v>
      </c>
      <c r="AQ117" s="82">
        <f ca="1"/>
        <v>46373</v>
      </c>
      <c r="AR117">
        <f ca="1"/>
        <v>-7</v>
      </c>
      <c r="AS117">
        <f ca="1"/>
        <v>31</v>
      </c>
      <c r="AT117">
        <f ca="1"/>
        <v>122</v>
      </c>
      <c r="AU117" t="str">
        <f ca="1"/>
        <v>não finalizada</v>
      </c>
      <c r="AV117" t="str">
        <f ca="1"/>
        <v>prazo vencido</v>
      </c>
      <c r="AW117">
        <f ca="1"/>
        <v>0</v>
      </c>
    </row>
    <row r="118" spans="1:49">
      <c r="A118" t="str">
        <v>DMP 011</v>
      </c>
      <c r="B118" t="str">
        <v>DMP</v>
      </c>
      <c r="C118" t="str">
        <v>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v>
      </c>
      <c r="D118" t="str">
        <v>10 anos</v>
      </c>
      <c r="E118" t="str">
        <v>não se aplica</v>
      </c>
      <c r="F118" t="str">
        <v>não se aplica</v>
      </c>
      <c r="G118" t="str">
        <v>Credenciamento</v>
      </c>
      <c r="H118" t="str">
        <v>não se aplica</v>
      </c>
      <c r="I118" t="str">
        <v xml:space="preserve">O posicionamento da câmera panorâmica e, consequentemente, as imagens por ela captadas, auxiliam em matéria de segurança institucional ao PJSC, uma vez que pode ajudar a identificar a presença de elementos estranhos à estrutura e ao patrimônio do judiciário. </v>
      </c>
      <c r="J118" t="str">
        <v>Não</v>
      </c>
      <c r="K118" t="str">
        <v>Não</v>
      </c>
      <c r="L118" t="str">
        <v>Não</v>
      </c>
      <c r="M118" t="str">
        <v>Alto</v>
      </c>
      <c r="N118" s="82">
        <v>46035</v>
      </c>
      <c r="O118" s="82">
        <v>46045</v>
      </c>
      <c r="P118" s="82">
        <v>46048</v>
      </c>
      <c r="Q118" s="82">
        <v>46062</v>
      </c>
      <c r="R118" s="82">
        <v>46077</v>
      </c>
      <c r="S118" t="str">
        <v>0091714-31.2025.8.24.0710</v>
      </c>
      <c r="T118">
        <v>105</v>
      </c>
      <c r="U118" s="290" cm="1">
        <f t="array" aca="1" ref="U118:AW118" ca="1">IF(A118=0,"",_xlfn._xlws.FILTER(Acompanhamento4[],Acompanhamento4[ID]=A118))</f>
        <v>117</v>
      </c>
      <c r="V118" t="str">
        <f ca="1"/>
        <v>DMP 011</v>
      </c>
      <c r="W118" t="str">
        <f ca="1"/>
        <v>DMP</v>
      </c>
      <c r="X118" t="str">
        <f ca="1"/>
        <v>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v>
      </c>
      <c r="Y118" t="str">
        <f ca="1"/>
        <v>Credenciamento</v>
      </c>
      <c r="Z118" s="223" t="str">
        <f ca="1"/>
        <v>Comissão</v>
      </c>
      <c r="AA118" s="223">
        <f ca="1"/>
        <v>0</v>
      </c>
      <c r="AB118" s="223" t="str">
        <f ca="1"/>
        <v>Não se aplica</v>
      </c>
      <c r="AC118" s="223" t="str">
        <f ca="1"/>
        <v>0006291-69.2026.8.24.0710</v>
      </c>
      <c r="AD118" s="223" t="str">
        <f ca="1"/>
        <v>2/2026</v>
      </c>
      <c r="AE118" s="223" t="str">
        <f ca="1"/>
        <v>CONTRATADA</v>
      </c>
      <c r="AF118" s="82">
        <f ca="1"/>
        <v>0</v>
      </c>
      <c r="AG118" s="82">
        <f ca="1"/>
        <v>46056</v>
      </c>
      <c r="AH118" s="82">
        <f ca="1"/>
        <v>46080</v>
      </c>
      <c r="AI118" s="82">
        <f ca="1"/>
        <v>0</v>
      </c>
      <c r="AJ118" s="82">
        <f ca="1"/>
        <v>46035</v>
      </c>
      <c r="AK118" s="82">
        <f ca="1"/>
        <v>46045</v>
      </c>
      <c r="AL118" s="82">
        <f ca="1"/>
        <v>46048</v>
      </c>
      <c r="AM118" s="82">
        <f ca="1"/>
        <v>46062</v>
      </c>
      <c r="AN118" s="82">
        <f ca="1"/>
        <v>46077</v>
      </c>
      <c r="AO118" s="82">
        <f ca="1"/>
        <v>0</v>
      </c>
      <c r="AP118" s="82">
        <f ca="1"/>
        <v>0</v>
      </c>
      <c r="AQ118" s="82">
        <f ca="1"/>
        <v>0</v>
      </c>
      <c r="AR118" t="str">
        <f ca="1"/>
        <v>finalizada</v>
      </c>
      <c r="AS118" t="str">
        <f ca="1"/>
        <v>finalizada</v>
      </c>
      <c r="AT118" t="str">
        <f ca="1"/>
        <v>finalizada</v>
      </c>
      <c r="AU118">
        <f ca="1"/>
        <v>24</v>
      </c>
      <c r="AV118" t="str">
        <f ca="1"/>
        <v>contratada</v>
      </c>
      <c r="AW118">
        <f ca="1"/>
        <v>0</v>
      </c>
    </row>
    <row r="119" spans="1:49">
      <c r="A119" t="str">
        <v>DSQV22</v>
      </c>
      <c r="B119" t="str">
        <v>DSQV</v>
      </c>
      <c r="C119" t="str">
        <v xml:space="preserve"> Contratação de instituição especializada para execução do Programa Saúde Presente, em continuidade e expansão do Programa Saúde Itinerante.</v>
      </c>
      <c r="D119" t="str">
        <v xml:space="preserve"> Execução do programa em todos os prédios ativos do estado, com público-alvo de aproximadamente de 11.242 pessoas.</v>
      </c>
      <c r="E119">
        <v>940272.17</v>
      </c>
      <c r="F119">
        <v>195890.03</v>
      </c>
      <c r="G119" t="str">
        <v>Pregão</v>
      </c>
      <c r="H119" t="str">
        <v xml:space="preserve">não se aplica </v>
      </c>
      <c r="I119" t="str">
        <v xml:space="preserve"> A necessidade pública consiste na implementação e consolidação de ações de promoção da saúde e qualidade de vida para magistrados, servidores e demais colaboradores de todas as unidades organizacionais do Poder Judiciário de Santa Catarina, por meio do Programa Saúde Presente, em conformidade com a Resolução CNJ n. 207/2015. Este programa visa melhorar a condição geral de saúde do corpo funcional, atuar na identificação e mitigação de fatores de adoecimento em saúde ocupacional e na prevenção de doenças físicas e mentais.</v>
      </c>
      <c r="J119" t="str">
        <v>Sim</v>
      </c>
      <c r="K119" t="str">
        <v>Não</v>
      </c>
      <c r="L119">
        <v>0</v>
      </c>
      <c r="M119" t="str">
        <v>Alto</v>
      </c>
      <c r="N119" s="82">
        <v>46082</v>
      </c>
      <c r="O119" s="82">
        <v>46113</v>
      </c>
      <c r="P119" s="82">
        <v>46113</v>
      </c>
      <c r="Q119" s="82">
        <v>46174</v>
      </c>
      <c r="R119" s="82">
        <v>46204</v>
      </c>
      <c r="S119">
        <v>0</v>
      </c>
      <c r="T119">
        <v>106</v>
      </c>
      <c r="U119" s="290" cm="1">
        <f t="array" aca="1" ref="U119:AW119" ca="1">IF(A119=0,"",_xlfn._xlws.FILTER(Acompanhamento4[],Acompanhamento4[ID]=A119))</f>
        <v>118</v>
      </c>
      <c r="V119" t="str">
        <f ca="1"/>
        <v>DSQV22</v>
      </c>
      <c r="W119" t="str">
        <f ca="1"/>
        <v>DSQV</v>
      </c>
      <c r="X119" t="str">
        <f ca="1"/>
        <v xml:space="preserve"> Contratação de instituição especializada para execução do Programa Saúde Presente, em continuidade e expansão do Programa Saúde Itinerante.</v>
      </c>
      <c r="Y119" t="str">
        <f ca="1"/>
        <v>Pregão</v>
      </c>
      <c r="Z119" s="223" t="str">
        <f ca="1"/>
        <v>Monica</v>
      </c>
      <c r="AA119" s="223">
        <f ca="1"/>
        <v>0</v>
      </c>
      <c r="AB119" s="223" t="str">
        <f ca="1"/>
        <v>Luciano</v>
      </c>
      <c r="AC119" s="223" t="str">
        <f ca="1"/>
        <v>0017575-74.2026.8.24.0710</v>
      </c>
      <c r="AD119" s="223">
        <f ca="1"/>
        <v>0</v>
      </c>
      <c r="AE119" s="223" t="str">
        <f ca="1"/>
        <v>EM ANDAMENTO</v>
      </c>
      <c r="AF119" s="82">
        <f ca="1"/>
        <v>0</v>
      </c>
      <c r="AG119" s="82">
        <f ca="1"/>
        <v>0</v>
      </c>
      <c r="AH119" s="82">
        <f ca="1"/>
        <v>0</v>
      </c>
      <c r="AI119" s="82">
        <f ca="1"/>
        <v>0</v>
      </c>
      <c r="AJ119" s="82">
        <f ca="1"/>
        <v>46082</v>
      </c>
      <c r="AK119" s="82">
        <f ca="1"/>
        <v>46113</v>
      </c>
      <c r="AL119" s="82">
        <f ca="1"/>
        <v>46113</v>
      </c>
      <c r="AM119" s="82">
        <f ca="1"/>
        <v>46174</v>
      </c>
      <c r="AN119" s="82">
        <f ca="1"/>
        <v>46204</v>
      </c>
      <c r="AO119" s="82">
        <f ca="1"/>
        <v>46204</v>
      </c>
      <c r="AP119" s="82">
        <f ca="1"/>
        <v>46251</v>
      </c>
      <c r="AQ119" s="82">
        <f ca="1"/>
        <v>46296</v>
      </c>
      <c r="AR119">
        <f ca="1"/>
        <v>-47</v>
      </c>
      <c r="AS119">
        <f ca="1"/>
        <v>0</v>
      </c>
      <c r="AT119">
        <f ca="1"/>
        <v>45</v>
      </c>
      <c r="AU119" t="str">
        <f ca="1"/>
        <v>não finalizada</v>
      </c>
      <c r="AV119" t="str">
        <f ca="1"/>
        <v>prazo vencido</v>
      </c>
      <c r="AW119">
        <f ca="1"/>
        <v>0</v>
      </c>
    </row>
    <row r="120" spans="1:49">
      <c r="A120" t="str">
        <v>044.1.2.0</v>
      </c>
      <c r="B120" t="str">
        <v>DEA</v>
      </c>
      <c r="C120" t="str">
        <v>Reforma parcial do fórum da comarca de Imaruí</v>
      </c>
      <c r="D120" t="str">
        <v xml:space="preserve">1 (uma) obra de reforma </v>
      </c>
      <c r="E120">
        <v>750000</v>
      </c>
      <c r="F120">
        <v>0</v>
      </c>
      <c r="G120" t="str">
        <v>Concorrência</v>
      </c>
      <c r="H120">
        <v>1627</v>
      </c>
      <c r="I120" t="str">
        <v xml:space="preserve"> unificação de todas as demandas da comarca (mencionadas no doc. 7681574 do SEI n. 0032198-85.2022.8.24.0710), sendo a obra autorizada pela Administração, nos termos da Decisão 7692522</v>
      </c>
      <c r="J120" t="str">
        <v>Não</v>
      </c>
      <c r="K120" t="str">
        <v>Não</v>
      </c>
      <c r="L120" t="str">
        <v>Sim</v>
      </c>
      <c r="M120" t="str">
        <v>Alto</v>
      </c>
      <c r="N120" s="82">
        <v>46152</v>
      </c>
      <c r="O120" s="82">
        <v>46157</v>
      </c>
      <c r="P120" s="82">
        <v>46101</v>
      </c>
      <c r="Q120" s="82">
        <v>46172</v>
      </c>
      <c r="R120" s="82">
        <v>46371</v>
      </c>
      <c r="S120" t="str">
        <v>0021482-57.2026.8.24.0710</v>
      </c>
      <c r="T120">
        <v>107</v>
      </c>
      <c r="U120" s="290" cm="1">
        <f t="array" aca="1" ref="U120:AW120" ca="1">IF(A120=0,"",_xlfn._xlws.FILTER(Acompanhamento4[],Acompanhamento4[ID]=A120))</f>
        <v>119</v>
      </c>
      <c r="V120" t="str">
        <f ca="1"/>
        <v>044.1.2.0</v>
      </c>
      <c r="W120" t="str">
        <f ca="1"/>
        <v>DEA</v>
      </c>
      <c r="X120" t="str">
        <f ca="1"/>
        <v>Reforma parcial do fórum da comarca de Imaruí</v>
      </c>
      <c r="Y120" t="str">
        <f ca="1"/>
        <v>Concorrência</v>
      </c>
      <c r="Z120" s="223" t="str">
        <f ca="1"/>
        <v>Comissão</v>
      </c>
      <c r="AA120" s="223">
        <f ca="1"/>
        <v>0</v>
      </c>
      <c r="AB120" s="223">
        <f ca="1"/>
        <v>0</v>
      </c>
      <c r="AC120" s="223" t="str">
        <f ca="1"/>
        <v>0021482-57.2026.8.24.0710</v>
      </c>
      <c r="AD120" s="223">
        <f ca="1"/>
        <v>0</v>
      </c>
      <c r="AE120" s="223" t="str">
        <f ca="1"/>
        <v>EM ANDAMENTO</v>
      </c>
      <c r="AF120" s="82">
        <f ca="1"/>
        <v>46212</v>
      </c>
      <c r="AG120" s="82">
        <f ca="1"/>
        <v>46241</v>
      </c>
      <c r="AH120" s="82">
        <f ca="1"/>
        <v>0</v>
      </c>
      <c r="AI120" s="82">
        <f ca="1"/>
        <v>0</v>
      </c>
      <c r="AJ120" s="82">
        <f ca="1"/>
        <v>46152</v>
      </c>
      <c r="AK120" s="82">
        <f ca="1"/>
        <v>46157</v>
      </c>
      <c r="AL120" s="82">
        <f ca="1"/>
        <v>46101</v>
      </c>
      <c r="AM120" s="82">
        <f ca="1"/>
        <v>46172</v>
      </c>
      <c r="AN120" s="82">
        <f ca="1"/>
        <v>46371</v>
      </c>
      <c r="AO120" s="82">
        <f ca="1"/>
        <v>0</v>
      </c>
      <c r="AP120" s="82">
        <f ca="1"/>
        <v>0</v>
      </c>
      <c r="AQ120" s="82">
        <f ca="1"/>
        <v>0</v>
      </c>
      <c r="AR120" t="str">
        <f ca="1"/>
        <v>finalizada</v>
      </c>
      <c r="AS120" t="str">
        <f ca="1"/>
        <v>finalizada</v>
      </c>
      <c r="AT120">
        <f ca="1"/>
        <v>120</v>
      </c>
      <c r="AU120" t="str">
        <f ca="1"/>
        <v>não finalizada</v>
      </c>
      <c r="AV120" t="str">
        <f ca="1"/>
        <v>contratação no prazo</v>
      </c>
      <c r="AW120">
        <f ca="1"/>
        <v>0</v>
      </c>
    </row>
    <row r="121" spans="1:49">
      <c r="A121" t="str">
        <v>AJU019</v>
      </c>
      <c r="B121" t="str">
        <v>AJU</v>
      </c>
      <c r="C121" t="str">
        <v>Contratação de prestação de serviços continuados de disponibilização de serviços de hospedagem e alimentação para cursos e eventos promovidos pela Academia Judicial na região da Grande Florianópolis, para execução no regime de empreitada por preço unitário.</v>
      </c>
      <c r="D121" t="str">
        <v>Hospedagem em Hotel Cinco Estrelas – Single: 200 unidades.
Hospedagem em Hotel Quatro Estrelas – Single: 200 unidades.
Hospedagem em Hotel Três Estrelas – Single: 50 unidades.
Alimentação/almoço em ambiente hoteleiro Cinco Estrelas: 200 unidades.
Alimentação/almoço em ambiente hoteleiro Quatro e Três Estrelas: 200 unidades.
Alimentação/almoço fora do ambiente hoteleiro: 100 unidades.
Alimentação/jantar em ambiente hoteleiro Cinco Estrelas: 200 unidades.
Alimentação/jantar em ambiente hoteleiro Quatro e Três Estrelas: 200 unidades.
Alimentação/jantar fora do ambiente hoteleiro: 50 unidades.</v>
      </c>
      <c r="E121">
        <v>440000</v>
      </c>
      <c r="F121">
        <v>220000</v>
      </c>
      <c r="G121" t="str">
        <v>Pregão</v>
      </c>
      <c r="H121">
        <v>17663</v>
      </c>
      <c r="I121" t="str">
        <v>Necessidade de fornecimento de hospedagem e alimentação para os docentes e autoridades convidadas, mormente aqueles que não recebem retribuição financeira ou que a recebem nos padrões da Resolução GP n. 8/2023, nos cursos/eventos realizados pela Academia Judicial.</v>
      </c>
      <c r="J121" t="str">
        <v>Não</v>
      </c>
      <c r="K121" t="str">
        <v>Não</v>
      </c>
      <c r="L121" t="str">
        <v>Sim</v>
      </c>
      <c r="M121" t="str">
        <v>Alto</v>
      </c>
      <c r="N121" s="82">
        <v>46113</v>
      </c>
      <c r="O121" s="82">
        <v>46132</v>
      </c>
      <c r="P121" s="82">
        <v>46139</v>
      </c>
      <c r="Q121" s="82">
        <v>46162</v>
      </c>
      <c r="R121" s="82">
        <v>46206</v>
      </c>
      <c r="S121" t="str">
        <v>0025894-31.2026.8.24.0710</v>
      </c>
      <c r="T121">
        <v>108</v>
      </c>
      <c r="U121" s="290" cm="1">
        <f t="array" aca="1" ref="U121:AW121" ca="1">IF(A121=0,"",_xlfn._xlws.FILTER(Acompanhamento4[],Acompanhamento4[ID]=A121))</f>
        <v>120</v>
      </c>
      <c r="V121" t="str">
        <f ca="1"/>
        <v>AJU019</v>
      </c>
      <c r="W121" t="str">
        <f ca="1"/>
        <v>AJU</v>
      </c>
      <c r="X121" t="str">
        <f ca="1"/>
        <v>Contratação de prestação de serviços continuados de disponibilização de serviços de hospedagem e alimentação para cursos e eventos promovidos pela Academia Judicial na região da Grande Florianópolis, para execução no regime de empreitada por preço unitário.</v>
      </c>
      <c r="Y121" t="str">
        <f ca="1"/>
        <v>Pregão</v>
      </c>
      <c r="Z121" s="223" t="str">
        <f ca="1"/>
        <v>Vanessa Borges</v>
      </c>
      <c r="AA121" s="223">
        <f ca="1"/>
        <v>0</v>
      </c>
      <c r="AB121" s="223">
        <f ca="1"/>
        <v>0</v>
      </c>
      <c r="AC121" s="223" t="str">
        <f ca="1"/>
        <v>0025894-31.2026.8.24.0710</v>
      </c>
      <c r="AD121" s="223" t="str">
        <f ca="1"/>
        <v>90015/2026</v>
      </c>
      <c r="AE121" s="223" t="str">
        <f ca="1"/>
        <v>CONTRATADA</v>
      </c>
      <c r="AF121" s="82">
        <f ca="1"/>
        <v>46140</v>
      </c>
      <c r="AG121" s="82">
        <f ca="1"/>
        <v>46156</v>
      </c>
      <c r="AH121" s="82">
        <f ca="1"/>
        <v>46203</v>
      </c>
      <c r="AI121" s="82">
        <f ca="1"/>
        <v>0</v>
      </c>
      <c r="AJ121" s="82">
        <f ca="1"/>
        <v>46113</v>
      </c>
      <c r="AK121" s="82">
        <f ca="1"/>
        <v>46132</v>
      </c>
      <c r="AL121" s="82">
        <f ca="1"/>
        <v>46139</v>
      </c>
      <c r="AM121" s="82">
        <f ca="1"/>
        <v>46162</v>
      </c>
      <c r="AN121" s="82">
        <f ca="1"/>
        <v>46206</v>
      </c>
      <c r="AO121" s="82">
        <f ca="1"/>
        <v>46140</v>
      </c>
      <c r="AP121" s="82">
        <f ca="1"/>
        <v>46154</v>
      </c>
      <c r="AQ121" s="82">
        <f ca="1"/>
        <v>46206</v>
      </c>
      <c r="AR121" t="str">
        <f ca="1"/>
        <v>finalizada</v>
      </c>
      <c r="AS121" t="str">
        <f ca="1"/>
        <v>finalizada</v>
      </c>
      <c r="AT121" t="str">
        <f ca="1"/>
        <v>finalizada</v>
      </c>
      <c r="AU121">
        <f ca="1"/>
        <v>47</v>
      </c>
      <c r="AV121" t="str">
        <f ca="1"/>
        <v>contratada</v>
      </c>
      <c r="AW121">
        <f ca="1"/>
        <v>0</v>
      </c>
    </row>
    <row r="122" spans="1:49">
      <c r="A122" t="str">
        <v>200.3.62.73</v>
      </c>
      <c r="B122" t="str">
        <v>DEA</v>
      </c>
      <c r="C122" t="str">
        <v>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v>
      </c>
      <c r="D122" t="str">
        <v xml:space="preserve">1 (um) sistema </v>
      </c>
      <c r="E122">
        <v>2721651.5</v>
      </c>
      <c r="F122">
        <v>283839.69</v>
      </c>
      <c r="G122" t="str">
        <v>Pregão</v>
      </c>
      <c r="H122">
        <v>2771</v>
      </c>
      <c r="I122" t="str">
        <v>Encerramento do contrato 008/2021. Sistemas de climatização são empregados com objetivo de garantir o conforto térmico dos usuários, compondo um dos pré-requisitos para proporcionar ambientes de trabalho adequados. Equipamentos em geral requerem manutenção com o objetivo de prolongar a vida útil e permitir o funcionamento adequado. Diante do exposto, e com fim de atender ao que determinam as normativas vigentes, especialmente a Portaria n. 3523/1998 no Ministério da Saúde, bem como resoluções da Agência Nacional de Vigilância Sanitária, além de atender a exigências técnicas da Lei n. 13.589/2018 e demais entidades de classe legalmente habilitadas, como o CREA/SC, mostra-se imprescindível a contratação de serviços de manutenção preventiva e corretiva no sistema de climatização.</v>
      </c>
      <c r="J122" t="str">
        <v>Não</v>
      </c>
      <c r="K122" t="str">
        <v>Não</v>
      </c>
      <c r="L122" t="str">
        <v>Sim</v>
      </c>
      <c r="M122" t="str">
        <v>Alto</v>
      </c>
      <c r="N122" s="82">
        <v>45839</v>
      </c>
      <c r="O122" s="82">
        <v>45904</v>
      </c>
      <c r="P122" s="82">
        <v>45904</v>
      </c>
      <c r="Q122" s="82">
        <v>46091</v>
      </c>
      <c r="R122" s="82">
        <v>46111</v>
      </c>
      <c r="S122" t="str">
        <v>0074670-96.2025.8.24.0710</v>
      </c>
      <c r="T122">
        <v>109</v>
      </c>
      <c r="U122" s="290" cm="1">
        <f t="array" aca="1" ref="U122:AW122" ca="1">IF(A122=0,"",_xlfn._xlws.FILTER(Acompanhamento4[],Acompanhamento4[ID]=A122))</f>
        <v>121</v>
      </c>
      <c r="V122" t="str">
        <f ca="1"/>
        <v>200.3.62.73</v>
      </c>
      <c r="W122" t="str">
        <f ca="1"/>
        <v>DEA</v>
      </c>
      <c r="X122" t="str">
        <f ca="1"/>
        <v>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v>
      </c>
      <c r="Y122" t="str">
        <f ca="1"/>
        <v>Pregão</v>
      </c>
      <c r="Z122" s="223" t="str">
        <f ca="1"/>
        <v>Vanessa Borges</v>
      </c>
      <c r="AA122" s="223">
        <f ca="1"/>
        <v>0</v>
      </c>
      <c r="AB122" s="223">
        <f ca="1"/>
        <v>0</v>
      </c>
      <c r="AC122" s="223" t="str">
        <f ca="1"/>
        <v>0074670-96.2025.8.24.0710</v>
      </c>
      <c r="AD122" s="223" t="str">
        <f ca="1"/>
        <v>90011/2026</v>
      </c>
      <c r="AE122" s="223" t="str">
        <f ca="1"/>
        <v>CONTRATADA</v>
      </c>
      <c r="AF122" s="82">
        <f ca="1"/>
        <v>45904</v>
      </c>
      <c r="AG122" s="82">
        <f ca="1"/>
        <v>46093</v>
      </c>
      <c r="AH122" s="82">
        <f ca="1"/>
        <v>46178</v>
      </c>
      <c r="AI122" s="82">
        <f ca="1"/>
        <v>0</v>
      </c>
      <c r="AJ122" s="82">
        <f ca="1"/>
        <v>45839</v>
      </c>
      <c r="AK122" s="82">
        <f ca="1"/>
        <v>45904</v>
      </c>
      <c r="AL122" s="82">
        <f ca="1"/>
        <v>45904</v>
      </c>
      <c r="AM122" s="82">
        <f ca="1"/>
        <v>46091</v>
      </c>
      <c r="AN122" s="82">
        <f ca="1"/>
        <v>46111</v>
      </c>
      <c r="AO122" s="82">
        <f ca="1"/>
        <v>0</v>
      </c>
      <c r="AP122" s="82">
        <f ca="1"/>
        <v>0</v>
      </c>
      <c r="AQ122" s="82">
        <f ca="1"/>
        <v>0</v>
      </c>
      <c r="AR122" t="str">
        <f ca="1"/>
        <v>finalizada</v>
      </c>
      <c r="AS122" t="str">
        <f ca="1"/>
        <v>finalizada</v>
      </c>
      <c r="AT122" t="str">
        <f ca="1"/>
        <v>finalizada</v>
      </c>
      <c r="AU122">
        <f ca="1"/>
        <v>85</v>
      </c>
      <c r="AV122" t="str">
        <f ca="1"/>
        <v>contratada</v>
      </c>
      <c r="AW122">
        <f ca="1"/>
        <v>0</v>
      </c>
    </row>
    <row r="123" spans="1:49">
      <c r="A123" t="str">
        <v>DSQV23</v>
      </c>
      <c r="B123" t="str">
        <v>DSQV</v>
      </c>
      <c r="C123" t="str">
        <v>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v>
      </c>
      <c r="D123" t="str">
        <v>Aproximadamente 10.000 postos de trabalho, abrangendo magistrados, servidores, estagiários, residentes, terceirizados e demais colaboradores do PJSC.</v>
      </c>
      <c r="E123">
        <v>1014280</v>
      </c>
      <c r="F123">
        <v>150000</v>
      </c>
      <c r="G123" t="str">
        <v>Pregão</v>
      </c>
      <c r="H123">
        <v>16241</v>
      </c>
      <c r="I123" t="str">
        <v xml:space="preserve">A contratação justifica‑se pela necessidade de realização sistemática de avaliações e adequações ergonômicas nos postos de trabalho do PJSC, considerando o uso intensivo de tecnologias da informação, a permanência prolongada em posturas estáticas e o incremento de queixas e afastamentos relacionados a distúrbios osteomusculares, os quais representam parcela relevante das licenças médicas concedidas no âmbito institucional. A medida atende às disposições da Norma Regulamentadora nº 17 (NR‑17), da Resolução CNJ nº 207/2015, da Resolução GP nº 56/2023, bem como às diretrizes dos Programas de Gerenciamento de Riscos (PGR) das unidades, constituindo ação preventiva essencial para a mitigação de riscos ocupacionais. Adicionalmente, a contratação contribui para a redução do absenteísmo, a prevenção de adoecimentos ocupacionais e a melhoria das condições de trabalho, alinhando‑se ao Planejamento Estratégico Institucional e às políticas de promoção da saúde, segurança, conforto, desempenho e qualidade de vida no trabalho, favorecendo a longevidade funcional da força de trabalho do PJSC.
 </v>
      </c>
      <c r="J123" t="str">
        <v>Não</v>
      </c>
      <c r="K123" t="str">
        <v>Não</v>
      </c>
      <c r="L123" t="str">
        <v>Sim</v>
      </c>
      <c r="M123" t="str">
        <v>Alto</v>
      </c>
      <c r="N123" s="82">
        <v>46142</v>
      </c>
      <c r="O123" s="82">
        <v>46203</v>
      </c>
      <c r="P123" s="82">
        <v>46204</v>
      </c>
      <c r="Q123" s="82">
        <v>46295</v>
      </c>
      <c r="R123" s="82">
        <v>46356</v>
      </c>
      <c r="S123">
        <v>0</v>
      </c>
      <c r="T123">
        <v>110</v>
      </c>
      <c r="U123" s="290" cm="1">
        <f t="array" aca="1" ref="U123:AW123" ca="1">IF(A123=0,"",_xlfn._xlws.FILTER(Acompanhamento4[],Acompanhamento4[ID]=A123))</f>
        <v>122</v>
      </c>
      <c r="V123" t="str">
        <f ca="1"/>
        <v>DSQV23</v>
      </c>
      <c r="W123" t="str">
        <f ca="1"/>
        <v>DSQV</v>
      </c>
      <c r="X123" t="str">
        <f ca="1"/>
        <v>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v>
      </c>
      <c r="Y123" t="str">
        <f ca="1"/>
        <v>Pregão</v>
      </c>
      <c r="Z123" s="223" t="str">
        <f ca="1"/>
        <v>Luciano</v>
      </c>
      <c r="AA123" s="223">
        <f ca="1"/>
        <v>0</v>
      </c>
      <c r="AB123" s="223">
        <f ca="1"/>
        <v>0</v>
      </c>
      <c r="AC123" s="223" t="str">
        <f ca="1"/>
        <v>0071440-12.2026.8.24.0710</v>
      </c>
      <c r="AD123" s="223">
        <f ca="1"/>
        <v>0</v>
      </c>
      <c r="AE123" s="223" t="str">
        <f ca="1"/>
        <v>PREVISTA</v>
      </c>
      <c r="AF123" s="82">
        <f ca="1"/>
        <v>0</v>
      </c>
      <c r="AG123" s="82">
        <f ca="1"/>
        <v>0</v>
      </c>
      <c r="AH123" s="82">
        <f ca="1"/>
        <v>0</v>
      </c>
      <c r="AI123" s="82">
        <f ca="1"/>
        <v>0</v>
      </c>
      <c r="AJ123" s="82">
        <f ca="1"/>
        <v>46142</v>
      </c>
      <c r="AK123" s="82">
        <f ca="1"/>
        <v>46203</v>
      </c>
      <c r="AL123" s="82">
        <f ca="1"/>
        <v>46204</v>
      </c>
      <c r="AM123" s="82">
        <f ca="1"/>
        <v>46295</v>
      </c>
      <c r="AN123" s="82">
        <f ca="1"/>
        <v>46356</v>
      </c>
      <c r="AO123" s="82">
        <f ca="1"/>
        <v>46264</v>
      </c>
      <c r="AP123" s="82">
        <f ca="1"/>
        <v>46356</v>
      </c>
      <c r="AQ123" s="82">
        <f ca="1"/>
        <v>46375</v>
      </c>
      <c r="AR123">
        <f ca="1"/>
        <v>13</v>
      </c>
      <c r="AS123">
        <f ca="1"/>
        <v>105</v>
      </c>
      <c r="AT123">
        <f ca="1"/>
        <v>124</v>
      </c>
      <c r="AU123" t="str">
        <f ca="1"/>
        <v>não finalizada</v>
      </c>
      <c r="AV123" t="str">
        <f ca="1"/>
        <v>prazo vencendo em menos de 15 dias</v>
      </c>
      <c r="AW123">
        <f ca="1"/>
        <v>0</v>
      </c>
    </row>
    <row r="124" spans="1:49">
      <c r="A124" t="str">
        <v>DTI287</v>
      </c>
      <c r="B124" t="str">
        <v>DTI</v>
      </c>
      <c r="C124" t="str">
        <v>Adquirir certificados digitais A3 (cadeia AC-Jus), com vigência de 36 meses, em nuvem e em token.</v>
      </c>
      <c r="D124">
        <v>1300</v>
      </c>
      <c r="E124">
        <v>600000</v>
      </c>
      <c r="F124">
        <v>200000</v>
      </c>
      <c r="G124" t="str">
        <v>Pregão</v>
      </c>
      <c r="H124" t="str">
        <v>27472 / 27189</v>
      </c>
      <c r="I124" t="str">
        <v>Necessidade de manter o fornecimento de certificados digitais do tipo A3-CPF, da cadeia AC-Jus, a fim de assegurar a autenticidade, integridade e o não repúdio dos documentos digitais produzidos pelo Poder Judiciário de Santa Catarina. Além disso, visa validar a identidade institucional e garantir a criptografia de credenciais e senhas de acesso aos portais e sistemas do PJSC, bem como de sistemas de outros Órgãos.</v>
      </c>
      <c r="J124" t="str">
        <v>Não</v>
      </c>
      <c r="K124" t="str">
        <v>Sim</v>
      </c>
      <c r="L124" t="str">
        <v>Sim</v>
      </c>
      <c r="M124" t="str">
        <v>Alto</v>
      </c>
      <c r="N124" s="82">
        <v>46160</v>
      </c>
      <c r="O124" s="82">
        <v>46206</v>
      </c>
      <c r="P124" s="82">
        <v>46209</v>
      </c>
      <c r="Q124" s="82">
        <v>46241</v>
      </c>
      <c r="R124" s="82">
        <v>46332</v>
      </c>
      <c r="S124" t="str">
        <v>0059914-48.2026.8.24.0710</v>
      </c>
      <c r="T124">
        <v>111</v>
      </c>
      <c r="U124" s="290" cm="1">
        <f t="array" aca="1" ref="U124:AW124" ca="1">IF(A124=0,"",_xlfn._xlws.FILTER(Acompanhamento4[],Acompanhamento4[ID]=A124))</f>
        <v>123</v>
      </c>
      <c r="V124" t="str">
        <f ca="1"/>
        <v>DTI287</v>
      </c>
      <c r="W124" t="str">
        <f ca="1"/>
        <v>DTI</v>
      </c>
      <c r="X124" t="str">
        <f ca="1"/>
        <v>Adquirir certificados digitais A3 (cadeia AC-Jus), com vigência de 36 meses, em nuvem e em token.</v>
      </c>
      <c r="Y124" t="str">
        <f ca="1"/>
        <v>Pregão</v>
      </c>
      <c r="Z124" s="223" t="str">
        <f ca="1"/>
        <v>Fabiana</v>
      </c>
      <c r="AA124" s="223">
        <f ca="1"/>
        <v>0</v>
      </c>
      <c r="AB124" s="223" t="str">
        <f ca="1"/>
        <v>Vanessa Borges</v>
      </c>
      <c r="AC124" s="223" t="str">
        <f ca="1"/>
        <v>0059914-48.2026.8.24.0710</v>
      </c>
      <c r="AD124" s="223">
        <f ca="1"/>
        <v>0</v>
      </c>
      <c r="AE124" s="223" t="str">
        <f ca="1"/>
        <v>EM ANDAMENTO</v>
      </c>
      <c r="AF124" s="82">
        <f ca="1"/>
        <v>0</v>
      </c>
      <c r="AG124" s="82">
        <f ca="1"/>
        <v>0</v>
      </c>
      <c r="AH124" s="82">
        <f ca="1"/>
        <v>0</v>
      </c>
      <c r="AI124" s="82">
        <f ca="1"/>
        <v>0</v>
      </c>
      <c r="AJ124" s="82">
        <f ca="1"/>
        <v>46160</v>
      </c>
      <c r="AK124" s="82">
        <f ca="1"/>
        <v>46206</v>
      </c>
      <c r="AL124" s="82">
        <f ca="1"/>
        <v>46209</v>
      </c>
      <c r="AM124" s="82">
        <f ca="1"/>
        <v>46241</v>
      </c>
      <c r="AN124" s="82">
        <f ca="1"/>
        <v>46332</v>
      </c>
      <c r="AO124" s="82">
        <f ca="1"/>
        <v>0</v>
      </c>
      <c r="AP124" s="82">
        <f ca="1"/>
        <v>0</v>
      </c>
      <c r="AQ124" s="82">
        <f ca="1"/>
        <v>0</v>
      </c>
      <c r="AR124">
        <f ca="1"/>
        <v>-45</v>
      </c>
      <c r="AS124">
        <f ca="1"/>
        <v>-10</v>
      </c>
      <c r="AT124">
        <f ca="1"/>
        <v>81</v>
      </c>
      <c r="AU124" t="str">
        <f ca="1"/>
        <v>não finalizada</v>
      </c>
      <c r="AV124" t="str">
        <f ca="1"/>
        <v>prazo vencido</v>
      </c>
      <c r="AW124">
        <f ca="1"/>
        <v>0</v>
      </c>
    </row>
    <row r="125" spans="1:49">
      <c r="A125" t="str">
        <v>071.1.1.0</v>
      </c>
      <c r="B125" t="str">
        <v>DEA</v>
      </c>
      <c r="C125" t="str">
        <v>Reforma parcial do fórum da comarca de Palhoça</v>
      </c>
      <c r="D125" t="str">
        <v xml:space="preserve">1 (uma) obra de reforma </v>
      </c>
      <c r="E125" t="str">
        <v xml:space="preserve"> R$ 1.450.000,00 (um milhão quatrocentos e cinquenta mil reais)</v>
      </c>
      <c r="F125">
        <v>0</v>
      </c>
      <c r="G125" t="str">
        <v>Concorrência</v>
      </c>
      <c r="H125">
        <v>1627</v>
      </c>
      <c r="I125" t="str">
        <v>A necessidade da contratação decorre do avançado estado de degradação das fachadas do edifício do Fórum da Comarca de Palhoça, evidenciado pelo desplacamento de pastilhas cerâmicas, reboco e demais manifestações patológicas que passaram a representar risco à segurança de servidores e jurisdicionados. Verificada a inviabilidade técnica de realização de reparos pontuais, em razão da inexistência de materiais compatíveis no mercado, chegou-se a conclusão pela impossibilidade de manutenção adequada no âmbito do contrato vigente. Diante desse cenário, impõe-se a adoção de solução abrangente, consistente na substituição integral do revestimento das fachadas, aliada à necessidade de adequação decorrente da modernização do sistema de climatização, com vistas à preservação da integridade da edificação, à segurança dos usuários, à funcionalidade do imóvel e à adequada manutenção da imagem institucional do Poder Judiciário.</v>
      </c>
      <c r="J125" t="str">
        <v>Não</v>
      </c>
      <c r="K125" t="str">
        <v>Não</v>
      </c>
      <c r="L125" t="str">
        <v>Sim</v>
      </c>
      <c r="M125" t="str">
        <v>Alto</v>
      </c>
      <c r="N125" s="82">
        <v>46096</v>
      </c>
      <c r="O125" s="82">
        <v>46315</v>
      </c>
      <c r="P125" s="82">
        <v>46096</v>
      </c>
      <c r="Q125" s="82">
        <v>46327</v>
      </c>
      <c r="R125" s="82">
        <v>46568</v>
      </c>
      <c r="S125" t="str">
        <v>0075311-50.2026.8.24.0710</v>
      </c>
      <c r="T125">
        <v>112</v>
      </c>
      <c r="U125" s="290" cm="1">
        <f t="array" aca="1" ref="U125:AW125" ca="1">IF(A125=0,"",_xlfn._xlws.FILTER(Acompanhamento4[],Acompanhamento4[ID]=A125))</f>
        <v>124</v>
      </c>
      <c r="V125" t="str">
        <f ca="1"/>
        <v>071.1.1.0</v>
      </c>
      <c r="W125" t="str">
        <f ca="1"/>
        <v>DEA</v>
      </c>
      <c r="X125" t="str">
        <f ca="1"/>
        <v>Reforma parcial do fórum da comarca de Palhoça</v>
      </c>
      <c r="Y125" t="str">
        <f ca="1"/>
        <v>Concorrência</v>
      </c>
      <c r="Z125" s="223" t="str">
        <f ca="1"/>
        <v>Comissão</v>
      </c>
      <c r="AA125" s="223">
        <f ca="1"/>
        <v>0</v>
      </c>
      <c r="AB125" s="223">
        <f ca="1"/>
        <v>0</v>
      </c>
      <c r="AC125" s="223" t="str">
        <f ca="1"/>
        <v>0075311-50.2026.8.24.0710</v>
      </c>
      <c r="AD125" s="223">
        <f ca="1"/>
        <v>0</v>
      </c>
      <c r="AE125" s="223" t="str">
        <f ca="1"/>
        <v>EM ANDAMENTO</v>
      </c>
      <c r="AF125" s="82">
        <f ca="1"/>
        <v>0</v>
      </c>
      <c r="AG125" s="82">
        <f ca="1"/>
        <v>0</v>
      </c>
      <c r="AH125" s="82">
        <f ca="1"/>
        <v>0</v>
      </c>
      <c r="AI125" s="82">
        <f ca="1"/>
        <v>0</v>
      </c>
      <c r="AJ125" s="82">
        <f ca="1"/>
        <v>46096</v>
      </c>
      <c r="AK125" s="82">
        <f ca="1"/>
        <v>46315</v>
      </c>
      <c r="AL125" s="82">
        <f ca="1"/>
        <v>46096</v>
      </c>
      <c r="AM125" s="82">
        <f ca="1"/>
        <v>46327</v>
      </c>
      <c r="AN125" s="82">
        <f ca="1"/>
        <v>46568</v>
      </c>
      <c r="AO125" s="82">
        <f ca="1"/>
        <v>46327</v>
      </c>
      <c r="AP125" s="82">
        <f ca="1"/>
        <v>46360</v>
      </c>
      <c r="AQ125" s="82">
        <f ca="1"/>
        <v>0</v>
      </c>
      <c r="AR125">
        <f ca="1"/>
        <v>76</v>
      </c>
      <c r="AS125">
        <f ca="1"/>
        <v>109</v>
      </c>
      <c r="AT125">
        <f ca="1"/>
        <v>317</v>
      </c>
      <c r="AU125" t="str">
        <f ca="1"/>
        <v>não finalizada</v>
      </c>
      <c r="AV125" t="str">
        <f ca="1"/>
        <v>contratação no prazo</v>
      </c>
      <c r="AW125">
        <f ca="1"/>
        <v>0</v>
      </c>
    </row>
    <row r="126" spans="1:49">
      <c r="A126" t="str">
        <v>AJU025</v>
      </c>
      <c r="B126" t="str">
        <v>AJU</v>
      </c>
      <c r="C126" t="str">
        <v xml:space="preserve">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v>
      </c>
      <c r="D126">
        <v>14</v>
      </c>
      <c r="E126">
        <v>269654</v>
      </c>
      <c r="F126">
        <v>268654</v>
      </c>
      <c r="G126" t="str">
        <v>Inexigibilidade</v>
      </c>
      <c r="H126">
        <v>17663</v>
      </c>
      <c r="I126" t="str">
        <v>A contratação de inscrições para o Curso Liderança Transformadora, ofertado pela Fundação Dom Cabral – FDC, justifica-se pela necessidade estratégica de fortalecimento das competências de liderança dos Diretores do Tribunal de Justiça de Santa Catarina, que exercem papel central na materialização das diretrizes institucionais, na gestão de equipes técnicas e na obtenção de resultados organizacionais sustentáveis. A liderança eficaz exige desenvolvimento contínuo, autoconhecimento e domínio de ferramentas próprias para atuação em ambientes complexos, atributos diretamente contemplados pelo conteúdo do programa proposto. Assim, a capacitação proposta atende diretamente ao interesse público primário, na medida em que busca fortalecer a capacidade estatal de entrega de serviços jurisdicionais e administrativos de maior qualidade à sociedade.</v>
      </c>
      <c r="J126" t="str">
        <v>Não</v>
      </c>
      <c r="K126" t="str">
        <v>Não</v>
      </c>
      <c r="L126" t="str">
        <v>Não</v>
      </c>
      <c r="M126" t="str">
        <v>Alto</v>
      </c>
      <c r="N126" s="82">
        <v>46153</v>
      </c>
      <c r="O126" s="82">
        <v>46162</v>
      </c>
      <c r="P126" s="82">
        <v>46167</v>
      </c>
      <c r="Q126" s="82">
        <v>46178</v>
      </c>
      <c r="R126" s="82">
        <v>46192</v>
      </c>
      <c r="S126">
        <v>0</v>
      </c>
      <c r="T126">
        <v>113</v>
      </c>
      <c r="U126" s="290" cm="1">
        <f t="array" aca="1" ref="U126:AW126" ca="1">IF(A126=0,"",_xlfn._xlws.FILTER(Acompanhamento4[],Acompanhamento4[ID]=A126))</f>
        <v>125</v>
      </c>
      <c r="V126" t="str">
        <f ca="1"/>
        <v>AJU025</v>
      </c>
      <c r="W126" t="str">
        <f ca="1"/>
        <v>AJU</v>
      </c>
      <c r="X126" t="str">
        <f ca="1"/>
        <v xml:space="preserve">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v>
      </c>
      <c r="Y126" t="str">
        <f ca="1"/>
        <v>Inexigibilidade</v>
      </c>
      <c r="Z126" s="223" t="str">
        <f ca="1"/>
        <v>Mariana Digiácomo</v>
      </c>
      <c r="AA126" s="223">
        <f ca="1"/>
        <v>0</v>
      </c>
      <c r="AB126" s="223" t="str">
        <f ca="1"/>
        <v>Não se aplica</v>
      </c>
      <c r="AC126" s="223" t="str">
        <f ca="1"/>
        <v>0074337-13.2026.8.24.0710</v>
      </c>
      <c r="AD126" s="223" t="str">
        <f ca="1"/>
        <v>23/2026</v>
      </c>
      <c r="AE126" s="223" t="str">
        <f ca="1"/>
        <v>CONTRATADA</v>
      </c>
      <c r="AF126" s="82">
        <f ca="1"/>
        <v>46157</v>
      </c>
      <c r="AG126" s="82">
        <f ca="1"/>
        <v>46170</v>
      </c>
      <c r="AH126" s="82">
        <f ca="1"/>
        <v>46176</v>
      </c>
      <c r="AI126" s="82" t="str">
        <f ca="1"/>
        <v>Não se aplica</v>
      </c>
      <c r="AJ126" s="82">
        <f ca="1"/>
        <v>46153</v>
      </c>
      <c r="AK126" s="82">
        <f ca="1"/>
        <v>46162</v>
      </c>
      <c r="AL126" s="82">
        <f ca="1"/>
        <v>46167</v>
      </c>
      <c r="AM126" s="82">
        <f ca="1"/>
        <v>46178</v>
      </c>
      <c r="AN126" s="82">
        <f ca="1"/>
        <v>46192</v>
      </c>
      <c r="AO126" s="82">
        <f ca="1"/>
        <v>0</v>
      </c>
      <c r="AP126" s="82">
        <f ca="1"/>
        <v>0</v>
      </c>
      <c r="AQ126" s="82">
        <f ca="1"/>
        <v>0</v>
      </c>
      <c r="AR126" t="str">
        <f ca="1"/>
        <v>finalizada</v>
      </c>
      <c r="AS126" t="str">
        <f ca="1"/>
        <v>finalizada</v>
      </c>
      <c r="AT126" t="str">
        <f ca="1"/>
        <v>finalizada</v>
      </c>
      <c r="AU126">
        <f ca="1"/>
        <v>6</v>
      </c>
      <c r="AV126" t="str">
        <f ca="1"/>
        <v>contratada</v>
      </c>
      <c r="AW126">
        <f ca="1"/>
        <v>0</v>
      </c>
    </row>
    <row r="127" spans="1:49">
      <c r="A127" t="str">
        <v>DIE 262</v>
      </c>
      <c r="B127" t="str">
        <v>DIE</v>
      </c>
      <c r="C127" t="str">
        <v>Serviço continuado de fornecimento de refeições(almoço e jantar) e lanches, para participantes das sessões do Tribunal do Júri da Comarca de São Francisco do Sul.</v>
      </c>
      <c r="D127" t="str">
        <v>Refeição: 2500 e Lanches: 2500</v>
      </c>
      <c r="E127">
        <v>195750</v>
      </c>
      <c r="F127">
        <v>97875</v>
      </c>
      <c r="G127" t="str">
        <v>Pregão</v>
      </c>
      <c r="H127">
        <v>3697</v>
      </c>
      <c r="I127" t="str">
        <v>O Poder Judiciário de Santa Catarina realiza sessões de Tribunal de Júri, intrínsecas a sua atividade fim. Tendo em vista a longa duração das sessões, deve-se prezar pelo bom andamento do julgamento, minimizando os intervalos para horários de almoços, lanches e jantares, evitando dispersar os participantes, os quais não precisarão recorrer a estabelecimentos externos e diversos. Desta forma, preserva-se também a incomunicabilidade dos jurados que, uma vez violada, acarretaria a invalidação da sessão de júri. Pelos motivos expostos o serviço de fornecimento de refeições e/ou lanches é realizado pelo PJSC para fornecer aos participantes das sessões do Tribunal do Júri.</v>
      </c>
      <c r="J127" t="str">
        <v>Não</v>
      </c>
      <c r="K127" t="str">
        <v>Não</v>
      </c>
      <c r="L127" t="str">
        <v>Sim</v>
      </c>
      <c r="M127" t="str">
        <v>Alto</v>
      </c>
      <c r="N127" s="82">
        <v>46168</v>
      </c>
      <c r="O127" s="82">
        <v>46189</v>
      </c>
      <c r="P127" s="82">
        <v>46189</v>
      </c>
      <c r="Q127" s="82">
        <v>46209</v>
      </c>
      <c r="R127" s="82">
        <v>46260</v>
      </c>
      <c r="S127">
        <v>0</v>
      </c>
      <c r="T127">
        <v>114</v>
      </c>
      <c r="U127" s="290" cm="1">
        <f t="array" aca="1" ref="U127:AW127" ca="1">IF(A127=0,"",_xlfn._xlws.FILTER(Acompanhamento4[],Acompanhamento4[ID]=A127))</f>
        <v>126</v>
      </c>
      <c r="V127" t="str">
        <f ca="1"/>
        <v>DIE 262</v>
      </c>
      <c r="W127" t="str">
        <f ca="1"/>
        <v>DIE</v>
      </c>
      <c r="X127" t="str">
        <f ca="1"/>
        <v>Serviço continuado de fornecimento de refeições(almoço e jantar) e lanches, para participantes das sessões do Tribunal do Júri da Comarca de São Francisco do Sul.</v>
      </c>
      <c r="Y127" t="str">
        <f ca="1"/>
        <v>Pregão</v>
      </c>
      <c r="Z127" s="223" t="str">
        <f ca="1"/>
        <v>Mariana Abreu</v>
      </c>
      <c r="AA127" s="223" t="str">
        <f ca="1"/>
        <v>Luciano</v>
      </c>
      <c r="AB127" s="223">
        <f ca="1"/>
        <v>0</v>
      </c>
      <c r="AC127" s="223" t="str">
        <f ca="1"/>
        <v>0079414-03.2026.8.24.0710</v>
      </c>
      <c r="AD127" s="223" t="str">
        <f ca="1"/>
        <v>6/2026</v>
      </c>
      <c r="AE127" s="223" t="str">
        <f ca="1"/>
        <v>CONTRATADA</v>
      </c>
      <c r="AF127" s="82">
        <f ca="1"/>
        <v>46176</v>
      </c>
      <c r="AG127" s="82">
        <f ca="1"/>
        <v>46188</v>
      </c>
      <c r="AH127" s="82">
        <f ca="1"/>
        <v>46237</v>
      </c>
      <c r="AI127" s="82" t="str">
        <f ca="1"/>
        <v>Não se aplica</v>
      </c>
      <c r="AJ127" s="82">
        <f ca="1"/>
        <v>46168</v>
      </c>
      <c r="AK127" s="82">
        <f ca="1"/>
        <v>46189</v>
      </c>
      <c r="AL127" s="82">
        <f ca="1"/>
        <v>46189</v>
      </c>
      <c r="AM127" s="82">
        <f ca="1"/>
        <v>46209</v>
      </c>
      <c r="AN127" s="82">
        <f ca="1"/>
        <v>46260</v>
      </c>
      <c r="AO127" s="82">
        <f ca="1"/>
        <v>0</v>
      </c>
      <c r="AP127" s="82">
        <f ca="1"/>
        <v>0</v>
      </c>
      <c r="AQ127" s="82">
        <f ca="1"/>
        <v>0</v>
      </c>
      <c r="AR127" t="str">
        <f ca="1"/>
        <v>finalizada</v>
      </c>
      <c r="AS127" t="str">
        <f ca="1"/>
        <v>finalizada</v>
      </c>
      <c r="AT127" t="str">
        <f ca="1"/>
        <v>finalizada</v>
      </c>
      <c r="AU127">
        <f ca="1"/>
        <v>49</v>
      </c>
      <c r="AV127" t="str">
        <f ca="1"/>
        <v>contratada</v>
      </c>
      <c r="AW127">
        <f ca="1"/>
        <v>0</v>
      </c>
    </row>
    <row r="128" spans="1:49">
      <c r="A128" t="str">
        <v>112.2.1.0</v>
      </c>
      <c r="B128" t="str">
        <v>DEA</v>
      </c>
      <c r="C128" t="str">
        <v>Substituição do sistema de climatização da torre II do TJSC</v>
      </c>
      <c r="D128" t="str">
        <v>Substituição de 1 (um) sistema de climatização</v>
      </c>
      <c r="E128" t="str">
        <v>R$ 10.000.000,00 (dez milhões de reais)</v>
      </c>
      <c r="F128">
        <v>0</v>
      </c>
      <c r="G128" t="str">
        <v>Concorrência</v>
      </c>
      <c r="H128">
        <v>18619</v>
      </c>
      <c r="I128" t="str">
        <v xml:space="preserve"> Garantir a continuidade, eficiência e segurança do sistema de climatização da Torre II do TJSC, atualmente comprometido pelo avançado estado de envelhecimento de seus componentes, com mais de 20 anos de operação. O sistema existente apresenta recorrentes falhas, aumento significativo dos custos de manutenção corretiva, redução de eficiência energética e obsolescência tecnológica, fatores que impactam diretamente o desempenho operacional da edificação e o adequado conforto ambiental dos usuários. Além disso, a infraestrutura atual demanda alto consumo de energia e água, bem como manutenção frequente, sem perspectiva de solução definitiva. Nesse contexto, a substituição por um sistema moderno tipo VRV/VRF mostra-se necessária para promover maior eficiência energética, confiabilidade, flexibilidade operacional, redução de custos ao longo do ciclo de vida e menor impacto ambiental, atendendo, assim, ao interesse público de melhoria da infraestrutura predial e racionalização dos recursos públicos.</v>
      </c>
      <c r="J128" t="str">
        <v>Não</v>
      </c>
      <c r="K128" t="str">
        <v>Não</v>
      </c>
      <c r="L128" t="str">
        <v>Sim</v>
      </c>
      <c r="M128" t="str">
        <v>Alto</v>
      </c>
      <c r="N128" s="82">
        <v>46181</v>
      </c>
      <c r="O128" s="82">
        <v>46341</v>
      </c>
      <c r="P128" s="82">
        <v>46348</v>
      </c>
      <c r="Q128" s="82">
        <v>46357</v>
      </c>
      <c r="R128" s="82">
        <v>46203</v>
      </c>
      <c r="S128" t="str">
        <v>0075271-68.2026.8.24.0710</v>
      </c>
      <c r="T128">
        <v>115</v>
      </c>
      <c r="U128" s="290" cm="1">
        <f t="array" aca="1" ref="U128:AW128" ca="1">IF(A128=0,"",_xlfn._xlws.FILTER(Acompanhamento4[],Acompanhamento4[ID]=A128))</f>
        <v>127</v>
      </c>
      <c r="V128" t="str">
        <f ca="1"/>
        <v>112.2.1.0</v>
      </c>
      <c r="W128" t="str">
        <f ca="1"/>
        <v>DEA</v>
      </c>
      <c r="X128" t="str">
        <f ca="1"/>
        <v>Substituição do sistema de climatização da torre II do TJSC</v>
      </c>
      <c r="Y128" t="str">
        <f ca="1"/>
        <v>Concorrência</v>
      </c>
      <c r="Z128" s="223" t="str">
        <f ca="1"/>
        <v>Comissão</v>
      </c>
      <c r="AA128" s="223" t="str">
        <f ca="1"/>
        <v>Comissão</v>
      </c>
      <c r="AB128" s="223">
        <f ca="1"/>
        <v>0</v>
      </c>
      <c r="AC128" s="223" t="str">
        <f ca="1"/>
        <v>0075271-68.2026.8.24.0710</v>
      </c>
      <c r="AD128" s="223">
        <f ca="1"/>
        <v>0</v>
      </c>
      <c r="AE128" s="223" t="str">
        <f ca="1"/>
        <v>EM ANDAMENTO</v>
      </c>
      <c r="AF128" s="82">
        <f ca="1"/>
        <v>0</v>
      </c>
      <c r="AG128" s="82">
        <f ca="1"/>
        <v>0</v>
      </c>
      <c r="AH128" s="82">
        <f ca="1"/>
        <v>0</v>
      </c>
      <c r="AI128" s="82">
        <f ca="1"/>
        <v>0</v>
      </c>
      <c r="AJ128" s="82">
        <f ca="1"/>
        <v>46181</v>
      </c>
      <c r="AK128" s="82">
        <f ca="1"/>
        <v>46341</v>
      </c>
      <c r="AL128" s="82">
        <f ca="1"/>
        <v>46348</v>
      </c>
      <c r="AM128" s="82">
        <f ca="1"/>
        <v>46357</v>
      </c>
      <c r="AN128" s="82">
        <f ca="1"/>
        <v>46203</v>
      </c>
      <c r="AO128" s="82">
        <f ca="1"/>
        <v>0</v>
      </c>
      <c r="AP128" s="82">
        <f ca="1"/>
        <v>0</v>
      </c>
      <c r="AQ128" s="82">
        <f ca="1"/>
        <v>46568</v>
      </c>
      <c r="AR128">
        <f ca="1"/>
        <v>90</v>
      </c>
      <c r="AS128">
        <f ca="1"/>
        <v>106</v>
      </c>
      <c r="AT128">
        <f ca="1"/>
        <v>317</v>
      </c>
      <c r="AU128" t="str">
        <f ca="1"/>
        <v>não finalizada</v>
      </c>
      <c r="AV128" t="str">
        <f ca="1"/>
        <v>contratação no prazo</v>
      </c>
      <c r="AW128">
        <f ca="1"/>
        <v>0</v>
      </c>
    </row>
    <row r="129" spans="1:49">
      <c r="A129" t="str">
        <v>01/2026</v>
      </c>
      <c r="B129" t="str">
        <v>DOF</v>
      </c>
      <c r="C129" t="str">
        <v>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v>
      </c>
      <c r="D129">
        <v>1</v>
      </c>
      <c r="E129">
        <v>93600</v>
      </c>
      <c r="F129">
        <v>93600</v>
      </c>
      <c r="G129" t="str">
        <v>Inexigibilidade</v>
      </c>
      <c r="H129">
        <v>0</v>
      </c>
      <c r="I129" t="str">
        <v>A Reforma Tributária promovida pela Emenda Constitucional nº 132/2023 e regulamentada pela Lei Complementar nº 214/2025 inaugura um extenso período de transição até 2033, durante o qual coexistirão o sistema tributário atual e o novo modelo de tributação sobre o consumo. Esse cenário exige acompanhamento contínuo das normas de transição, da regulamentação complementar e dos impactos operacionais decorrentes da implementação gradual do IBS, da CBS e do Imposto Seletivo, bem como da extinção progressiva dos tributos atualmente vigentes.
Além dos desafios relacionados à reforma tributária, a unidade é responsável pela análise e aplicação de normas tributárias relativas à retenção e ao recolhimento de tributos, ao cumprimento de obrigações acessórias e à orientação técnica das unidades administrativas do Tribunal, atividades que demandam acesso rápido a informações atualizadas e suporte técnico especializado.
Nesse contexto, a contratação do Plano GT Premium visa proporcionar à CEF o acesso contínuo a informações tributárias especializadas, legislação atualizada e suporte técnico prestado por profissionais com expertise na área. A solução contribuirá para a adequada interpretação e aplicação da legislação tributária, para a uniformização de entendimentos, para o fortalecimento da conformidade fiscal e para a mitigação dos riscos no período de transição do sistema tributário brasileiro.</v>
      </c>
      <c r="J129" t="str">
        <v>Não</v>
      </c>
      <c r="K129" t="str">
        <v>Não</v>
      </c>
      <c r="L129" t="str">
        <v>Não</v>
      </c>
      <c r="M129" t="str">
        <v>Alto</v>
      </c>
      <c r="N129" s="82">
        <v>46189</v>
      </c>
      <c r="O129" s="82">
        <v>46203</v>
      </c>
      <c r="P129" s="82">
        <v>46203</v>
      </c>
      <c r="Q129" s="82">
        <v>46216</v>
      </c>
      <c r="R129" s="82">
        <v>46276</v>
      </c>
      <c r="S129">
        <v>0</v>
      </c>
      <c r="T129">
        <v>116</v>
      </c>
      <c r="U129" s="290" cm="1">
        <f t="array" aca="1" ref="U129:AW129" ca="1">IF(A129=0,"",_xlfn._xlws.FILTER(Acompanhamento4[],Acompanhamento4[ID]=A129))</f>
        <v>128</v>
      </c>
      <c r="V129" t="str">
        <f ca="1"/>
        <v>01/2026</v>
      </c>
      <c r="W129" t="str">
        <f ca="1"/>
        <v>DOF</v>
      </c>
      <c r="X129" t="str">
        <f ca="1"/>
        <v>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v>
      </c>
      <c r="Y129" t="str">
        <f ca="1"/>
        <v>Inexigibilidade</v>
      </c>
      <c r="Z129" s="223" t="str">
        <f ca="1"/>
        <v>Vanessa Hasckel</v>
      </c>
      <c r="AA129" s="223">
        <f ca="1"/>
        <v>0</v>
      </c>
      <c r="AB129" s="223" t="str">
        <f ca="1"/>
        <v>Não se aplica</v>
      </c>
      <c r="AC129" s="223" t="str">
        <f ca="1"/>
        <v>0090106-61.2026.8.24.0710</v>
      </c>
      <c r="AD129" s="223" t="str">
        <f ca="1"/>
        <v>90026</v>
      </c>
      <c r="AE129" s="223" t="str">
        <f ca="1"/>
        <v>EM ANDAMENTO</v>
      </c>
      <c r="AF129" s="82">
        <f ca="1"/>
        <v>46209</v>
      </c>
      <c r="AG129" s="82">
        <f ca="1"/>
        <v>46226</v>
      </c>
      <c r="AH129" s="82">
        <f ca="1"/>
        <v>0</v>
      </c>
      <c r="AI129" s="82">
        <f ca="1"/>
        <v>0</v>
      </c>
      <c r="AJ129" s="82">
        <f ca="1"/>
        <v>46189</v>
      </c>
      <c r="AK129" s="82">
        <f ca="1"/>
        <v>46203</v>
      </c>
      <c r="AL129" s="82">
        <f ca="1"/>
        <v>46203</v>
      </c>
      <c r="AM129" s="82">
        <f ca="1"/>
        <v>46216</v>
      </c>
      <c r="AN129" s="82">
        <f ca="1"/>
        <v>46276</v>
      </c>
      <c r="AO129" s="82">
        <f ca="1"/>
        <v>0</v>
      </c>
      <c r="AP129" s="82">
        <f ca="1"/>
        <v>0</v>
      </c>
      <c r="AQ129" s="82">
        <f ca="1"/>
        <v>0</v>
      </c>
      <c r="AR129" t="str">
        <f ca="1"/>
        <v>finalizada</v>
      </c>
      <c r="AS129" t="str">
        <f ca="1"/>
        <v>finalizada</v>
      </c>
      <c r="AT129">
        <f ca="1"/>
        <v>25</v>
      </c>
      <c r="AU129" t="str">
        <f ca="1"/>
        <v>não finalizada</v>
      </c>
      <c r="AV129" t="str">
        <f ca="1"/>
        <v>prazo vencendo em menos de 30 dias</v>
      </c>
      <c r="AW129">
        <f ca="1"/>
        <v>0</v>
      </c>
    </row>
    <row r="130" spans="1:49">
      <c r="A130" t="str">
        <v>DTI 288</v>
      </c>
      <c r="B130" t="str">
        <v>DTI</v>
      </c>
      <c r="C130" t="str">
        <v>Aquisição de solução audiovisual para o Observatório do TJSC e salas de reunião da Torre I do Tribunal de Justiça de Santa Catarina.</v>
      </c>
      <c r="D130">
        <v>1</v>
      </c>
      <c r="E130">
        <v>2500000</v>
      </c>
      <c r="F130">
        <v>2500000</v>
      </c>
      <c r="G130" t="str">
        <v>Pregão</v>
      </c>
      <c r="H130">
        <v>13757</v>
      </c>
      <c r="I130" t="str">
        <v>Necessidade de aquisição de equipamentos modernos, com tecnologias avançadas e que facilitem a análise de dados e a tomada de decisões estratégicas.</v>
      </c>
      <c r="J130" t="str">
        <v>Não</v>
      </c>
      <c r="K130" t="str">
        <v>Não</v>
      </c>
      <c r="L130" t="str">
        <v>Sim</v>
      </c>
      <c r="M130" t="str">
        <v>Alto</v>
      </c>
      <c r="N130" s="82">
        <v>46188</v>
      </c>
      <c r="O130" s="82">
        <v>46220</v>
      </c>
      <c r="P130" s="82">
        <v>46223</v>
      </c>
      <c r="Q130" s="82">
        <v>46255</v>
      </c>
      <c r="R130" s="82">
        <v>46295</v>
      </c>
      <c r="S130" t="str">
        <v>0088386-59.2026.8.24.0710</v>
      </c>
      <c r="T130">
        <v>117</v>
      </c>
      <c r="U130" s="290" cm="1">
        <f t="array" aca="1" ref="U130:AW130" ca="1">IF(A130=0,"",_xlfn._xlws.FILTER(Acompanhamento4[],Acompanhamento4[ID]=A130))</f>
        <v>129</v>
      </c>
      <c r="V130" t="str">
        <f ca="1"/>
        <v>DTI 288</v>
      </c>
      <c r="W130" t="str">
        <f ca="1"/>
        <v>DTI</v>
      </c>
      <c r="X130" t="str">
        <f ca="1"/>
        <v>Aquisição de solução audiovisual para o Observatório do TJSC e salas de reunião da Torre I do Tribunal de Justiça de Santa Catarina.</v>
      </c>
      <c r="Y130" t="str">
        <f ca="1"/>
        <v>Pregão</v>
      </c>
      <c r="Z130" s="223" t="str">
        <f ca="1"/>
        <v>Vanessa Borges</v>
      </c>
      <c r="AA130" s="223">
        <f ca="1"/>
        <v>0</v>
      </c>
      <c r="AB130" s="223">
        <f ca="1"/>
        <v>0</v>
      </c>
      <c r="AC130" s="223" t="str">
        <f ca="1"/>
        <v>0088386-59.2026.8.24.0710</v>
      </c>
      <c r="AD130" s="223">
        <f ca="1"/>
        <v>0</v>
      </c>
      <c r="AE130" s="223" t="str">
        <f ca="1"/>
        <v>EM ANDAMENTO</v>
      </c>
      <c r="AF130" s="82">
        <f ca="1"/>
        <v>0</v>
      </c>
      <c r="AG130" s="82">
        <f ca="1"/>
        <v>0</v>
      </c>
      <c r="AH130" s="82">
        <f ca="1"/>
        <v>0</v>
      </c>
      <c r="AI130" s="82">
        <f ca="1"/>
        <v>0</v>
      </c>
      <c r="AJ130" s="82">
        <f ca="1"/>
        <v>46188</v>
      </c>
      <c r="AK130" s="82">
        <f ca="1"/>
        <v>46220</v>
      </c>
      <c r="AL130" s="82">
        <f ca="1"/>
        <v>46223</v>
      </c>
      <c r="AM130" s="82">
        <f ca="1"/>
        <v>46255</v>
      </c>
      <c r="AN130" s="82">
        <f ca="1"/>
        <v>46295</v>
      </c>
      <c r="AO130" s="82">
        <f ca="1"/>
        <v>46251</v>
      </c>
      <c r="AP130" s="82">
        <f ca="1"/>
        <v>46283</v>
      </c>
      <c r="AQ130" s="82">
        <f ca="1"/>
        <v>46374</v>
      </c>
      <c r="AR130">
        <f ca="1"/>
        <v>0</v>
      </c>
      <c r="AS130">
        <f ca="1"/>
        <v>32</v>
      </c>
      <c r="AT130">
        <f ca="1"/>
        <v>123</v>
      </c>
      <c r="AU130" t="str">
        <f ca="1"/>
        <v>não finalizada</v>
      </c>
      <c r="AV130" t="str">
        <f ca="1"/>
        <v>prazo vencendo em menos de 15 dias</v>
      </c>
      <c r="AW130">
        <f ca="1"/>
        <v>0</v>
      </c>
    </row>
    <row r="131" spans="1:49">
      <c r="A131" t="str">
        <v>AJU028</v>
      </c>
      <c r="B131" t="str">
        <v>AJU</v>
      </c>
      <c r="C131" t="str">
        <v>Contratação de prestação de serviços continuados de infraestrutura e logística necessários à realização de cursos e eventos promovidos pela Academia Judicial, para execução no regime de empreitada por preço unitário.</v>
      </c>
      <c r="D131">
        <v>1</v>
      </c>
      <c r="E131">
        <v>3000000</v>
      </c>
      <c r="F131">
        <v>7510000</v>
      </c>
      <c r="G131" t="str">
        <v>Pregão</v>
      </c>
      <c r="H131">
        <v>17663</v>
      </c>
      <c r="I131" t="str">
        <v>A Academia Judicial busca continuamente aprimorar a qualificação dos agentes do Poder Judiciário catarinense, promovendo a formação de quadros técnicos capacitados e o desenvolvimento de conhecimentos que agreguem valor à instituição, contribuindo para o aperfeiçoamento da administração da Justiça no Estado de Santa Catarina.
Os projetos e programas de cursos e eventos são desenvolvidos pela Academia Judicial, por iniciativa própria ou em parceria com as Unidades do Tribunal de Justiça, concretizando ações de capacitação e aperfeiçoamento de magistrados, servidores e colaboradores, com os objetivos de aprimoramento pessoal e profissional e melhora na prestação dos serviços jurisdicionais.
Para viabilizar a execução dessas iniciativas, torna-se indispensável a contratação de empresa especializada na prestação de serviços de infraestrutura e logística para cursos e eventos de diferentes portes e níveis de complexidade. Tais serviços incluem, entre outros, locação de espaços, cerimonial, fornecimento de alimentação, recepção, decoração, mobiliário, equipamentos de informática, iluminação, sonorização, fotografia, filmagem e tradução.
Diante disso, justifica-se a contratação pretendida, a fim de assegurar condições adequadas para a realização das ações de capacitação e aperfeiçoamento promovidas pela Academia Judicial.</v>
      </c>
      <c r="J131" t="str">
        <v>Sim</v>
      </c>
      <c r="K131" t="str">
        <v>Não</v>
      </c>
      <c r="L131" t="str">
        <v>Sim</v>
      </c>
      <c r="M131" t="str">
        <v>Alto</v>
      </c>
      <c r="N131" s="82">
        <v>46189</v>
      </c>
      <c r="O131" s="82">
        <v>46199</v>
      </c>
      <c r="P131" s="82">
        <v>46202</v>
      </c>
      <c r="Q131" s="82">
        <v>46218</v>
      </c>
      <c r="R131" s="82">
        <v>46294</v>
      </c>
      <c r="S131">
        <v>0</v>
      </c>
      <c r="T131">
        <v>118</v>
      </c>
      <c r="U131" s="290" cm="1">
        <f t="array" aca="1" ref="U131:AW131" ca="1">IF(A131=0,"",_xlfn._xlws.FILTER(Acompanhamento4[],Acompanhamento4[ID]=A131))</f>
        <v>130</v>
      </c>
      <c r="V131" t="str">
        <f ca="1"/>
        <v>AJU028</v>
      </c>
      <c r="W131" t="str">
        <f ca="1"/>
        <v>AJU</v>
      </c>
      <c r="X131" t="str">
        <f ca="1"/>
        <v>Contratação de prestação de serviços continuados de infraestrutura e logística necessários à realização de cursos e eventos promovidos pela Academia Judicial, para execução no regime de empreitada por preço unitário.</v>
      </c>
      <c r="Y131" t="str">
        <f ca="1"/>
        <v>Pregão</v>
      </c>
      <c r="Z131" s="223" t="str">
        <f ca="1"/>
        <v>Anna</v>
      </c>
      <c r="AA131" s="223">
        <f ca="1"/>
        <v>0</v>
      </c>
      <c r="AB131" s="223" t="str">
        <f ca="1"/>
        <v>Fabiana</v>
      </c>
      <c r="AC131" s="223" t="str">
        <f ca="1"/>
        <v>0076874-79.2026.8.24.0710</v>
      </c>
      <c r="AD131" s="223">
        <f ca="1"/>
        <v>0</v>
      </c>
      <c r="AE131" s="223" t="str">
        <f ca="1"/>
        <v>EM ANDAMENTO</v>
      </c>
      <c r="AF131" s="82">
        <f ca="1"/>
        <v>46227</v>
      </c>
      <c r="AG131" s="82">
        <f ca="1"/>
        <v>46248</v>
      </c>
      <c r="AH131" s="82">
        <f ca="1"/>
        <v>0</v>
      </c>
      <c r="AI131" s="82">
        <f ca="1"/>
        <v>0</v>
      </c>
      <c r="AJ131" s="82">
        <f ca="1"/>
        <v>46189</v>
      </c>
      <c r="AK131" s="82">
        <f ca="1"/>
        <v>46199</v>
      </c>
      <c r="AL131" s="82">
        <f ca="1"/>
        <v>46202</v>
      </c>
      <c r="AM131" s="82">
        <f ca="1"/>
        <v>46218</v>
      </c>
      <c r="AN131" s="82">
        <f ca="1"/>
        <v>46294</v>
      </c>
      <c r="AO131" s="82">
        <f ca="1"/>
        <v>46227</v>
      </c>
      <c r="AP131" s="82">
        <f ca="1"/>
        <v>46247</v>
      </c>
      <c r="AQ131" s="82">
        <f ca="1"/>
        <v>46294</v>
      </c>
      <c r="AR131" t="str">
        <f ca="1"/>
        <v>finalizada</v>
      </c>
      <c r="AS131" t="str">
        <f ca="1"/>
        <v>finalizada</v>
      </c>
      <c r="AT131">
        <f ca="1"/>
        <v>43</v>
      </c>
      <c r="AU131" t="str">
        <f ca="1"/>
        <v>não finalizada</v>
      </c>
      <c r="AV131" t="str">
        <f ca="1"/>
        <v>contratação no prazo</v>
      </c>
      <c r="AW131">
        <f ca="1"/>
        <v>0</v>
      </c>
    </row>
    <row r="132" spans="1:49">
      <c r="A132" t="str">
        <v>AJU029</v>
      </c>
      <c r="B132" t="str">
        <v>AJU</v>
      </c>
      <c r="C132" t="str">
        <v>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v>
      </c>
      <c r="D132">
        <v>20</v>
      </c>
      <c r="E132">
        <v>75000</v>
      </c>
      <c r="F132">
        <v>75000</v>
      </c>
      <c r="G132" t="str">
        <v>Inexigibilidade</v>
      </c>
      <c r="H132">
        <v>17663</v>
      </c>
      <c r="I132" t="str">
        <v>Ocurso Imersão Brigadista em Saúde Mental e Social é uma ação que visa à implementação e ao fortalecimento de ações institucionais voltadas à promoção da saúde mental, prevenção de riscos psicossociais e melhoria do ambiente organizacional no âmbito do Poder Judiciário de Santa Catarina. Sua importância se dá em razão do crescente aumento de demandas relacionadas ao sofrimento psíquico no ambiente de trabalho, tais como estresse, ansiedade, conflitos interpessoais e situações de assédio, que têm impactado diretamente o bem-estar de magistrados e servidores, o clima organizacional e, consequentemente, a eficiência da prestação jurisdicional, exigindo a adoção de medidas estruturadas, preventivas e alinhadas às melhores práticas em saúde ocupacional. Destaca-se, ainda, que a capacitação contempla a formação de multiplicadores do cuidado, permitindo a disseminação da metodologia “Pare. Escute. Acolha.” no âmbito institucional, com foco no fortalecimento da cultura de escuta ativa, apoio mútuo e prevenção precoce de agravos à saúde mental. Sob o aspecto normativo, a iniciativa atende às exigências previstas em regulamentações vigentes sobre saúde mental e prevenção ao assédio no setor público, destacando-se as Resoluções n. 351, n. 518 e n. 671 do Conselho Nacional de Justiça – CNJ, a Lei n. 14.540/2023 e o Decreto n. 12.122/2024, bem como a atualização da NR-1, que passou a contemplar os riscos psicossociais no gerenciamento de riscos ocupacionais. A iniciativa de ensino mostra-se, portanto, necessária e adequada para o fortalecimento das ações institucionais de saúde mental, prevenção de adoecimento e promoção de um ambiente organizacional mais humanizado, em consonância com os objetivos estratégicos do Poder Judiciário de Santa Catarina.</v>
      </c>
      <c r="J132" t="str">
        <v>Não</v>
      </c>
      <c r="K132" t="str">
        <v>Não</v>
      </c>
      <c r="L132" t="str">
        <v>Não</v>
      </c>
      <c r="M132" t="str">
        <v>Alto</v>
      </c>
      <c r="N132" s="82">
        <v>46217</v>
      </c>
      <c r="O132" s="82">
        <v>46223</v>
      </c>
      <c r="P132" s="82">
        <v>46230</v>
      </c>
      <c r="Q132" s="82">
        <v>46244</v>
      </c>
      <c r="R132" s="82">
        <v>46260</v>
      </c>
      <c r="S132">
        <v>0</v>
      </c>
      <c r="T132">
        <v>119</v>
      </c>
      <c r="U132" s="290" cm="1">
        <f t="array" aca="1" ref="U132:AW132" ca="1">IF(A132=0,"",_xlfn._xlws.FILTER(Acompanhamento4[],Acompanhamento4[ID]=A132))</f>
        <v>131</v>
      </c>
      <c r="V132" t="str">
        <f ca="1"/>
        <v>AJU029</v>
      </c>
      <c r="W132" t="str">
        <f ca="1"/>
        <v>AJU</v>
      </c>
      <c r="X132" t="str">
        <f ca="1"/>
        <v>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v>
      </c>
      <c r="Y132" t="str">
        <f ca="1"/>
        <v>Inexigibilidade</v>
      </c>
      <c r="Z132" s="223">
        <f ca="1"/>
        <v>0</v>
      </c>
      <c r="AA132" s="223">
        <f ca="1"/>
        <v>0</v>
      </c>
      <c r="AB132" s="223">
        <f ca="1"/>
        <v>0</v>
      </c>
      <c r="AC132" s="223" t="str">
        <f ca="1"/>
        <v>0098076-15.2026.8.24.0710</v>
      </c>
      <c r="AD132" s="223">
        <f ca="1"/>
        <v>0</v>
      </c>
      <c r="AE132" s="223" t="str">
        <f ca="1"/>
        <v>EM ANDAMENTO</v>
      </c>
      <c r="AF132" s="82">
        <f ca="1"/>
        <v>0</v>
      </c>
      <c r="AG132" s="82">
        <f ca="1"/>
        <v>0</v>
      </c>
      <c r="AH132" s="82">
        <f ca="1"/>
        <v>0</v>
      </c>
      <c r="AI132" s="82">
        <f ca="1"/>
        <v>0</v>
      </c>
      <c r="AJ132" s="82">
        <f ca="1"/>
        <v>46217</v>
      </c>
      <c r="AK132" s="82">
        <f ca="1"/>
        <v>46223</v>
      </c>
      <c r="AL132" s="82">
        <f ca="1"/>
        <v>46230</v>
      </c>
      <c r="AM132" s="82">
        <f ca="1"/>
        <v>46244</v>
      </c>
      <c r="AN132" s="82">
        <f ca="1"/>
        <v>46260</v>
      </c>
      <c r="AO132" s="82">
        <f ca="1"/>
        <v>0</v>
      </c>
      <c r="AP132" s="82">
        <f ca="1"/>
        <v>0</v>
      </c>
      <c r="AQ132" s="82">
        <f ca="1"/>
        <v>0</v>
      </c>
      <c r="AR132">
        <f ca="1"/>
        <v>-28</v>
      </c>
      <c r="AS132">
        <f ca="1"/>
        <v>-7</v>
      </c>
      <c r="AT132">
        <f ca="1"/>
        <v>9</v>
      </c>
      <c r="AU132" t="str">
        <f ca="1"/>
        <v>não finalizada</v>
      </c>
      <c r="AV132" t="str">
        <f ca="1"/>
        <v>prazo vencido</v>
      </c>
      <c r="AW132">
        <f ca="1"/>
        <v>0</v>
      </c>
    </row>
    <row r="133" spans="1:49">
      <c r="A133" t="str">
        <v>DTI289</v>
      </c>
      <c r="B133" t="str">
        <v>DTI</v>
      </c>
      <c r="C133" t="str">
        <v>Licenciamento anual da Plataforma J.Ex (Plano Excellence), com serviços de mentoria estratégica e capacitação em inovação e inteligência artificial.</v>
      </c>
      <c r="D133">
        <v>1</v>
      </c>
      <c r="E133">
        <v>1380000</v>
      </c>
      <c r="F133">
        <v>345000</v>
      </c>
      <c r="G133" t="str">
        <v>Inexigibilidade</v>
      </c>
      <c r="H133">
        <v>26077</v>
      </c>
      <c r="I133" t="str">
        <v>visa aprimorar a gestão estratégica do TJSC, mediante a incorporação de práticas inovadoras, metodologias ágeis e soluções baseadas em inteligência artificial, em alinhamento ao CNJ e ao planejamento institucional, contemplando diagnóstico organizacional, estratégias personalizadas, mentorias especializadas, suporte à implementação de soluções tecnológicas e capacitação contínua, com monitoramento de resultados para incremento da eficiência operacional e da prestação jurisdicional, destacando-se o impacto relevante na promoção da saúde mental no trabalho, por meio do programa Equilibra.Jus, em conformidade com a NR‑1 e a Lei n. 14.831/2024, contribuindo para a mitigação de riscos psicossociais e o fortalecimento do ambiente institucional.</v>
      </c>
      <c r="J133" t="str">
        <v>Não</v>
      </c>
      <c r="K133" t="str">
        <v>Não</v>
      </c>
      <c r="L133" t="str">
        <v>Sim</v>
      </c>
      <c r="M133" t="str">
        <v>Alto</v>
      </c>
      <c r="N133" s="82">
        <v>46216</v>
      </c>
      <c r="O133" s="82">
        <v>46233</v>
      </c>
      <c r="P133" s="82">
        <v>46235</v>
      </c>
      <c r="Q133" s="82">
        <v>46264</v>
      </c>
      <c r="R133" s="82">
        <v>46295</v>
      </c>
      <c r="S133">
        <v>0</v>
      </c>
      <c r="T133">
        <v>120</v>
      </c>
      <c r="U133" s="290" cm="1">
        <f t="array" aca="1" ref="U133:AW133" ca="1">IF(A133=0,"",_xlfn._xlws.FILTER(Acompanhamento4[],Acompanhamento4[ID]=A133))</f>
        <v>132</v>
      </c>
      <c r="V133" t="str">
        <f ca="1"/>
        <v>DTI289</v>
      </c>
      <c r="W133" t="str">
        <f ca="1"/>
        <v>DTI</v>
      </c>
      <c r="X133" t="str">
        <f ca="1"/>
        <v>Licenciamento anual da Plataforma J.Ex (Plano Excellence), com serviços de mentoria estratégica e capacitação em inovação e inteligência artificial.</v>
      </c>
      <c r="Y133" t="str">
        <f ca="1"/>
        <v>Inexigibilidade</v>
      </c>
      <c r="Z133" s="223" t="str">
        <f ca="1"/>
        <v>Vanessa Hasckel</v>
      </c>
      <c r="AA133" s="223">
        <f ca="1"/>
        <v>0</v>
      </c>
      <c r="AB133" s="223">
        <f ca="1"/>
        <v>0</v>
      </c>
      <c r="AC133" s="223" t="str">
        <f ca="1"/>
        <v>0098590-65.2026.8.24.0710</v>
      </c>
      <c r="AD133" s="223">
        <f ca="1"/>
        <v>0</v>
      </c>
      <c r="AE133" s="223" t="str">
        <f ca="1"/>
        <v>EM ANDAMENTO</v>
      </c>
      <c r="AF133" s="82">
        <f ca="1"/>
        <v>0</v>
      </c>
      <c r="AG133" s="82">
        <f ca="1"/>
        <v>0</v>
      </c>
      <c r="AH133" s="82">
        <f ca="1"/>
        <v>0</v>
      </c>
      <c r="AI133" s="82">
        <f ca="1"/>
        <v>0</v>
      </c>
      <c r="AJ133" s="82">
        <f ca="1"/>
        <v>46216</v>
      </c>
      <c r="AK133" s="82">
        <f ca="1"/>
        <v>46233</v>
      </c>
      <c r="AL133" s="82">
        <f ca="1"/>
        <v>46235</v>
      </c>
      <c r="AM133" s="82">
        <f ca="1"/>
        <v>46264</v>
      </c>
      <c r="AN133" s="82">
        <f ca="1"/>
        <v>46295</v>
      </c>
      <c r="AO133" s="82">
        <f ca="1"/>
        <v>0</v>
      </c>
      <c r="AP133" s="82">
        <f ca="1"/>
        <v>0</v>
      </c>
      <c r="AQ133" s="82">
        <f ca="1"/>
        <v>0</v>
      </c>
      <c r="AR133">
        <f ca="1"/>
        <v>-18</v>
      </c>
      <c r="AS133">
        <f ca="1"/>
        <v>13</v>
      </c>
      <c r="AT133">
        <f ca="1"/>
        <v>44</v>
      </c>
      <c r="AU133" t="str">
        <f ca="1"/>
        <v>não finalizada</v>
      </c>
      <c r="AV133" t="str">
        <f ca="1"/>
        <v>prazo vencido</v>
      </c>
      <c r="AW133">
        <f ca="1"/>
        <v>0</v>
      </c>
    </row>
    <row r="134" spans="1:49">
      <c r="A134" t="str">
        <v>094.1.8.0</v>
      </c>
      <c r="B134" t="str">
        <v>DEA</v>
      </c>
      <c r="C134" t="str">
        <v>Modernização dos elevadores do Fórum da Comarca de São José.</v>
      </c>
      <c r="D134" t="str">
        <v>2 (dois) elevadores</v>
      </c>
      <c r="E134">
        <v>600000</v>
      </c>
      <c r="F134">
        <v>0</v>
      </c>
      <c r="G134" t="str">
        <v>Pregão</v>
      </c>
      <c r="H134">
        <v>3557</v>
      </c>
      <c r="I134" t="str">
        <v>Elevadores são equipamentos importantes para permitir acessibilidade física em edificações com mais de um pavimento ou mesmo desníveis.
Com fim de adequar as edificações às normas vigentes de acessibilidade, diversos prédios do Poder Judiciário de Santa Catarina (PJSC) contam com este tipo de equipamento.
Em que pese venham recebendo manutenção continuada, os elevadores do Fórum da Comarca de São José apresentam defasagem tecnológica e necessidade de manutenções corretivas com maior frequência.Nesse sentido, há necessidade de modernização a fim de promover maior segurança e disponibilidade.</v>
      </c>
      <c r="J134" t="str">
        <v>Não</v>
      </c>
      <c r="K134" t="str">
        <v>Não</v>
      </c>
      <c r="L134" t="str">
        <v>Sim</v>
      </c>
      <c r="M134" t="str">
        <v>Alto</v>
      </c>
      <c r="N134" s="82">
        <v>46223</v>
      </c>
      <c r="O134" s="82">
        <v>46254</v>
      </c>
      <c r="P134" s="82">
        <v>46266</v>
      </c>
      <c r="Q134" s="82">
        <v>46295</v>
      </c>
      <c r="R134" s="82">
        <v>46356</v>
      </c>
      <c r="S134" t="str">
        <v>0099024-54.2026.8.24.0710</v>
      </c>
      <c r="T134">
        <v>121</v>
      </c>
      <c r="U134" s="290" cm="1">
        <f t="array" aca="1" ref="U134:AW134" ca="1">IF(A134=0,"",_xlfn._xlws.FILTER(Acompanhamento4[],Acompanhamento4[ID]=A134))</f>
        <v>133</v>
      </c>
      <c r="V134" t="str">
        <f ca="1"/>
        <v>094.1.8.0</v>
      </c>
      <c r="W134" t="str">
        <f ca="1"/>
        <v>DEA</v>
      </c>
      <c r="X134" t="str">
        <f ca="1"/>
        <v>Modernização dos elevadores do Fórum da Comarca de São José.</v>
      </c>
      <c r="Y134" t="str">
        <f ca="1"/>
        <v>Pregão</v>
      </c>
      <c r="Z134" s="223" t="str">
        <f ca="1"/>
        <v>Monica</v>
      </c>
      <c r="AA134" s="223">
        <f ca="1"/>
        <v>0</v>
      </c>
      <c r="AB134" s="223">
        <f ca="1"/>
        <v>0</v>
      </c>
      <c r="AC134" s="223" t="str">
        <f ca="1"/>
        <v>0099024-54.2026.8.24.0710</v>
      </c>
      <c r="AD134" s="223">
        <f ca="1"/>
        <v>0</v>
      </c>
      <c r="AE134" s="223" t="str">
        <f ca="1"/>
        <v>PREVISTA</v>
      </c>
      <c r="AF134" s="82">
        <f ca="1"/>
        <v>0</v>
      </c>
      <c r="AG134" s="82">
        <f ca="1"/>
        <v>0</v>
      </c>
      <c r="AH134" s="82">
        <f ca="1"/>
        <v>0</v>
      </c>
      <c r="AI134" s="82">
        <f ca="1"/>
        <v>0</v>
      </c>
      <c r="AJ134" s="82">
        <f ca="1"/>
        <v>46223</v>
      </c>
      <c r="AK134" s="82">
        <f ca="1"/>
        <v>46254</v>
      </c>
      <c r="AL134" s="82">
        <f ca="1"/>
        <v>46266</v>
      </c>
      <c r="AM134" s="82">
        <f ca="1"/>
        <v>46295</v>
      </c>
      <c r="AN134" s="82">
        <f ca="1"/>
        <v>46356</v>
      </c>
      <c r="AO134" s="82">
        <f ca="1"/>
        <v>0</v>
      </c>
      <c r="AP134" s="82">
        <f ca="1"/>
        <v>0</v>
      </c>
      <c r="AQ134" s="82">
        <f ca="1"/>
        <v>0</v>
      </c>
      <c r="AR134">
        <f ca="1"/>
        <v>3</v>
      </c>
      <c r="AS134">
        <f ca="1"/>
        <v>44</v>
      </c>
      <c r="AT134">
        <f ca="1"/>
        <v>105</v>
      </c>
      <c r="AU134" t="str">
        <f ca="1"/>
        <v>não finalizada</v>
      </c>
      <c r="AV134" t="str">
        <f ca="1"/>
        <v>prazo vencendo em menos de 15 dias</v>
      </c>
      <c r="AW134">
        <f ca="1"/>
        <v>0</v>
      </c>
    </row>
    <row r="135" spans="1:49">
      <c r="A135" t="str">
        <v xml:space="preserve">1VP0026-1
</v>
      </c>
      <c r="B135" t="str">
        <v>VP</v>
      </c>
      <c r="C135" t="str">
        <v xml:space="preserve"> Deflagração de novo Concurso Público para a Carreira da Magistratura</v>
      </c>
      <c r="D135">
        <v>1</v>
      </c>
      <c r="E135">
        <v>450000</v>
      </c>
      <c r="F135">
        <v>450000</v>
      </c>
      <c r="G135" t="str">
        <v>Dispensa</v>
      </c>
      <c r="H135">
        <v>10014</v>
      </c>
      <c r="I135" t="str">
        <v xml:space="preserve"> o Excelentíssimo Senhor Desembargador Presidente deste Tribunal de Justiça determinou a realização de um novo concurso público para o provimento de cargo de Juiz Substituto, haja vista o encerramento do certame anterior regido pelo Edital n. 11/2025. Importante destacar que o Poder Judiciário Catarinense depara-se com uma demanda processual crescente no primeiro grau, enfrentando o assoberbamento das unidades jurisdicionais, além do déficit no quadro de Juízes Substitutos para atividades cooperativas e de substituição nos afastamentos legais dos Juízes de Direito. Em relação à contratação, considerando que o concurso público é um instituto complexo e exige alto grau de especialização, recomendando-se a atuação de entidades com capacidade técnica para atividades como a elaboração de edital, o recebimento das inscrições, a confecção das provas, o aluguel de espaços físicos para a aplicação das provas, as despesas com a gratificação de fiscais, a leitura de cartões-resposta, a protocolização de recursos, dentre outras diretamente relacionadas com o planejamento, organização e execução do certame. Portanto, visível a necessidade de contratação de instituição especializada para prestar o serviço de organização e execução das duas primeiras etapas do concurso público, método que vem sendo utilizado por este e outros Tribunais do país de forma bem-sucedida.</v>
      </c>
      <c r="J135" t="str">
        <v>Não</v>
      </c>
      <c r="K135" t="str">
        <v>Não</v>
      </c>
      <c r="L135" t="str">
        <v>Sim</v>
      </c>
      <c r="M135" t="str">
        <v>Alto</v>
      </c>
      <c r="N135" s="82">
        <v>46246</v>
      </c>
      <c r="O135" s="82">
        <v>46248</v>
      </c>
      <c r="P135" s="82">
        <v>46252</v>
      </c>
      <c r="Q135" s="82">
        <v>46252</v>
      </c>
      <c r="R135" s="82">
        <v>46295</v>
      </c>
      <c r="S135">
        <v>0</v>
      </c>
      <c r="T135">
        <v>122</v>
      </c>
      <c r="U135" s="290" cm="1">
        <f t="array" aca="1" ref="U135:AW135" ca="1">IF(A135=0,"",_xlfn._xlws.FILTER(Acompanhamento4[],Acompanhamento4[ID]=A135))</f>
        <v>134</v>
      </c>
      <c r="V135" t="str">
        <f ca="1"/>
        <v xml:space="preserve">1VP0026-1
</v>
      </c>
      <c r="W135" t="str">
        <f ca="1"/>
        <v>VP</v>
      </c>
      <c r="X135" t="str">
        <f ca="1"/>
        <v xml:space="preserve"> Deflagração de novo Concurso Público para a Carreira da Magistratura</v>
      </c>
      <c r="Y135" t="str">
        <f ca="1"/>
        <v>Dispensa</v>
      </c>
      <c r="Z135" s="223" t="str">
        <f ca="1"/>
        <v>Mariana Digiácomo</v>
      </c>
      <c r="AA135" s="223">
        <f ca="1"/>
        <v>0</v>
      </c>
      <c r="AB135" s="223" t="str">
        <f ca="1"/>
        <v>Não se aplica</v>
      </c>
      <c r="AC135" s="223" t="str">
        <f ca="1"/>
        <v>0091714-31.2025.8.24.0710</v>
      </c>
      <c r="AD135" s="223">
        <f ca="1"/>
        <v>0</v>
      </c>
      <c r="AE135" s="223" t="str">
        <f ca="1"/>
        <v>EM ANDAMENTO</v>
      </c>
      <c r="AF135" s="82">
        <f ca="1"/>
        <v>0</v>
      </c>
      <c r="AG135" s="82">
        <f ca="1"/>
        <v>0</v>
      </c>
      <c r="AH135" s="82">
        <f ca="1"/>
        <v>0</v>
      </c>
      <c r="AI135" s="82">
        <f ca="1"/>
        <v>0</v>
      </c>
      <c r="AJ135" s="82">
        <f ca="1"/>
        <v>46246</v>
      </c>
      <c r="AK135" s="82">
        <f ca="1"/>
        <v>46248</v>
      </c>
      <c r="AL135" s="82">
        <f ca="1"/>
        <v>46252</v>
      </c>
      <c r="AM135" s="82">
        <f ca="1"/>
        <v>46252</v>
      </c>
      <c r="AN135" s="82">
        <f ca="1"/>
        <v>46295</v>
      </c>
      <c r="AO135" s="82">
        <f ca="1"/>
        <v>0</v>
      </c>
      <c r="AP135" s="82">
        <f ca="1"/>
        <v>0</v>
      </c>
      <c r="AQ135" s="82">
        <f ca="1"/>
        <v>0</v>
      </c>
      <c r="AR135">
        <f ca="1"/>
        <v>-3</v>
      </c>
      <c r="AS135">
        <f ca="1"/>
        <v>1</v>
      </c>
      <c r="AT135">
        <f ca="1"/>
        <v>44</v>
      </c>
      <c r="AU135" t="str">
        <f ca="1"/>
        <v>não finalizada</v>
      </c>
      <c r="AV135" t="str">
        <f ca="1"/>
        <v>prazo vencido</v>
      </c>
      <c r="AW135">
        <f ca="1"/>
        <v>0</v>
      </c>
    </row>
    <row r="136" spans="1:49">
      <c r="A136" t="str">
        <v>SAI001</v>
      </c>
      <c r="B136">
        <v>0</v>
      </c>
      <c r="C136" t="str">
        <v>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v>
      </c>
      <c r="D136" t="str">
        <v>100 horas mensais</v>
      </c>
      <c r="E136">
        <v>336000</v>
      </c>
      <c r="F136">
        <v>336000</v>
      </c>
      <c r="G136" t="str">
        <v>Inexigibilidade</v>
      </c>
      <c r="H136">
        <v>839</v>
      </c>
      <c r="I136" t="str">
        <v>Garantir acessibilidade comunicacional às pessoas surdas usuárias da Língua Brasileira de Sinais (Libras) nos serviços judiciais e administrativos do Poder Judiciário de Santa Catarina, assegurando atendimento inclusivo, eliminação de barreiras de comunicação e efetivo acesso à informação, à comunicação e à justiça, em conformidade com a legislação e as políticas de acessibilidade vigentes.</v>
      </c>
      <c r="J136" t="str">
        <v>Não</v>
      </c>
      <c r="K136" t="str">
        <v>Não</v>
      </c>
      <c r="L136" t="str">
        <v>Sim</v>
      </c>
      <c r="M136" t="str">
        <v>Alto</v>
      </c>
      <c r="N136" s="82">
        <v>46213</v>
      </c>
      <c r="O136" s="82">
        <v>46220</v>
      </c>
      <c r="P136" s="82">
        <v>46218</v>
      </c>
      <c r="Q136" s="82">
        <v>46220</v>
      </c>
      <c r="R136" s="82">
        <v>46266</v>
      </c>
      <c r="S136">
        <v>0</v>
      </c>
      <c r="T136">
        <v>123</v>
      </c>
      <c r="U136" s="290" cm="1">
        <f t="array" aca="1" ref="U136:AW136" ca="1">IF(A136=0,"",_xlfn._xlws.FILTER(Acompanhamento4[],Acompanhamento4[ID]=A136))</f>
        <v>135</v>
      </c>
      <c r="V136" t="str">
        <f ca="1"/>
        <v>SAI001</v>
      </c>
      <c r="W136">
        <f ca="1"/>
        <v>0</v>
      </c>
      <c r="X136" t="str">
        <f ca="1"/>
        <v>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v>
      </c>
      <c r="Y136" t="str">
        <f ca="1"/>
        <v>Inexigibilidade</v>
      </c>
      <c r="Z136" s="223">
        <f ca="1"/>
        <v>0</v>
      </c>
      <c r="AA136" s="223">
        <f ca="1"/>
        <v>0</v>
      </c>
      <c r="AB136" s="223">
        <f ca="1"/>
        <v>0</v>
      </c>
      <c r="AC136" s="223">
        <f ca="1"/>
        <v>0</v>
      </c>
      <c r="AD136" s="223">
        <f ca="1"/>
        <v>0</v>
      </c>
      <c r="AE136" s="223">
        <f ca="1"/>
        <v>0</v>
      </c>
      <c r="AF136" s="82">
        <f ca="1"/>
        <v>0</v>
      </c>
      <c r="AG136" s="82">
        <f ca="1"/>
        <v>0</v>
      </c>
      <c r="AH136" s="82">
        <f ca="1"/>
        <v>0</v>
      </c>
      <c r="AI136" s="82">
        <f ca="1"/>
        <v>0</v>
      </c>
      <c r="AJ136" s="82">
        <f ca="1"/>
        <v>46213</v>
      </c>
      <c r="AK136" s="82">
        <f ca="1"/>
        <v>46220</v>
      </c>
      <c r="AL136" s="82">
        <f ca="1"/>
        <v>46218</v>
      </c>
      <c r="AM136" s="82">
        <f ca="1"/>
        <v>46220</v>
      </c>
      <c r="AN136" s="82">
        <f ca="1"/>
        <v>46266</v>
      </c>
      <c r="AO136" s="82">
        <f ca="1"/>
        <v>0</v>
      </c>
      <c r="AP136" s="82">
        <f ca="1"/>
        <v>0</v>
      </c>
      <c r="AQ136" s="82">
        <f ca="1"/>
        <v>0</v>
      </c>
      <c r="AR136" t="str">
        <f ca="1"/>
        <v>finalizada</v>
      </c>
      <c r="AS136" t="str">
        <f ca="1"/>
        <v>finalizada</v>
      </c>
      <c r="AT136" t="str">
        <f ca="1"/>
        <v>finalizada</v>
      </c>
      <c r="AU136" t="str">
        <f ca="1"/>
        <v>finalizada sem contratação</v>
      </c>
      <c r="AV136" t="str">
        <f ca="1"/>
        <v>finalizada</v>
      </c>
      <c r="AW136">
        <f ca="1"/>
        <v>0</v>
      </c>
    </row>
    <row r="137" spans="1:49">
      <c r="A137" t="str">
        <v>DIE 261</v>
      </c>
      <c r="B137" t="str">
        <v>DIE</v>
      </c>
      <c r="C137" t="str">
        <v>Contratação de serviços continuados de jardinagem, por demanda, compreendendo a coordenação, supervisão e organização da execução dos serviços, com disponibilidade da mão de obra, dos materiais e dos equipamentos adequados e necessários.</v>
      </c>
      <c r="D137">
        <v>0</v>
      </c>
      <c r="E137">
        <v>700000</v>
      </c>
      <c r="F137">
        <v>60000</v>
      </c>
      <c r="G137" t="str">
        <v>Pregão</v>
      </c>
      <c r="H137">
        <v>24325</v>
      </c>
      <c r="I137" t="str">
        <v>A contratação de serviços especializados de jardinagem é fundamental para assegurar o pleno funcionamento, a higiene e a estética das áreas internas e externas do TJSC, alinhando-se ao seu compromisso de excelência. A manutenção regular desses espaços preserva o patrimônio público e garante um ambiente salubre, produtivo e acolhedor para colaboradores e frequentadores. Além disso, a medida evita a proliferação de pragas que comprometeriam a eficiência operacional e a saúde ocupacional, garantindo o estrito cumprimento das normas vigentes de segurança do trabalho.</v>
      </c>
      <c r="J137" t="str">
        <v>Não</v>
      </c>
      <c r="K137" t="str">
        <v>Não</v>
      </c>
      <c r="L137" t="str">
        <v>Sim</v>
      </c>
      <c r="M137" t="str">
        <v>Médio</v>
      </c>
      <c r="N137" s="82">
        <v>46121</v>
      </c>
      <c r="O137" s="82">
        <v>46260</v>
      </c>
      <c r="P137" s="82">
        <v>46155</v>
      </c>
      <c r="Q137" s="82">
        <v>46293</v>
      </c>
      <c r="R137" s="82">
        <v>46394</v>
      </c>
      <c r="S137" t="str">
        <v>0100285-54.2026.8.24.0710</v>
      </c>
      <c r="T137">
        <v>124</v>
      </c>
      <c r="U137" s="290" cm="1">
        <f t="array" aca="1" ref="U137:AW137" ca="1">IF(A137=0,"",_xlfn._xlws.FILTER(Acompanhamento4[],Acompanhamento4[ID]=A137))</f>
        <v>136</v>
      </c>
      <c r="V137" t="str">
        <f ca="1"/>
        <v>DIE 261</v>
      </c>
      <c r="W137" t="str">
        <f ca="1"/>
        <v>DIE</v>
      </c>
      <c r="X137" t="str">
        <f ca="1"/>
        <v>Contratação de serviços continuados de jardinagem, por demanda, compreendendo a coordenação, supervisão e organização da execução dos serviços, com disponibilidade da mão de obra, dos materiais e dos equipamentos adequados e necessários.</v>
      </c>
      <c r="Y137" t="str">
        <f ca="1"/>
        <v>Pregão</v>
      </c>
      <c r="Z137" s="223" t="str">
        <f ca="1"/>
        <v>Anna</v>
      </c>
      <c r="AA137" s="223">
        <f ca="1"/>
        <v>0</v>
      </c>
      <c r="AB137" s="223">
        <f ca="1"/>
        <v>0</v>
      </c>
      <c r="AC137" s="223" t="str">
        <f ca="1"/>
        <v>0100285-54.2026.8.24.0710</v>
      </c>
      <c r="AD137" s="223">
        <f ca="1"/>
        <v>0</v>
      </c>
      <c r="AE137" s="223" t="str">
        <f ca="1"/>
        <v>EM ANDAMENTO</v>
      </c>
      <c r="AF137" s="82">
        <f ca="1"/>
        <v>0</v>
      </c>
      <c r="AG137" s="82">
        <f ca="1"/>
        <v>0</v>
      </c>
      <c r="AH137" s="82">
        <f ca="1"/>
        <v>0</v>
      </c>
      <c r="AI137" s="82">
        <f ca="1"/>
        <v>0</v>
      </c>
      <c r="AJ137" s="82">
        <f ca="1"/>
        <v>46121</v>
      </c>
      <c r="AK137" s="82">
        <f ca="1"/>
        <v>46260</v>
      </c>
      <c r="AL137" s="82">
        <f ca="1"/>
        <v>46155</v>
      </c>
      <c r="AM137" s="82">
        <f ca="1"/>
        <v>46293</v>
      </c>
      <c r="AN137" s="82">
        <f ca="1"/>
        <v>46394</v>
      </c>
      <c r="AO137" s="82">
        <f ca="1"/>
        <v>0</v>
      </c>
      <c r="AP137" s="82">
        <f ca="1"/>
        <v>0</v>
      </c>
      <c r="AQ137" s="82">
        <f ca="1"/>
        <v>0</v>
      </c>
      <c r="AR137">
        <f ca="1"/>
        <v>9</v>
      </c>
      <c r="AS137">
        <f ca="1"/>
        <v>42</v>
      </c>
      <c r="AT137">
        <f ca="1"/>
        <v>143</v>
      </c>
      <c r="AU137" t="str">
        <f ca="1"/>
        <v>não finalizada</v>
      </c>
      <c r="AV137" t="str">
        <f ca="1"/>
        <v>prazo vencendo em menos de 15 dias</v>
      </c>
      <c r="AW137">
        <f ca="1"/>
        <v>0</v>
      </c>
    </row>
    <row r="138" spans="1:49">
      <c r="A138" t="str">
        <v>001.2.2.0</v>
      </c>
      <c r="B138" t="str">
        <v>DEA</v>
      </c>
      <c r="C138" t="str">
        <v>Construção do fórum da comarca de Abelardo Luz.</v>
      </c>
      <c r="D138" t="str">
        <v xml:space="preserve">1 (uma) obra de construção </v>
      </c>
      <c r="E138" t="str">
        <v>R$ 13.000.000,00 (treze milhões de reais).</v>
      </c>
      <c r="F138">
        <v>0</v>
      </c>
      <c r="G138" t="str">
        <v>Concorrência</v>
      </c>
      <c r="H138">
        <v>5622</v>
      </c>
      <c r="I138" t="str">
        <v>prédio atual não atende às necessidades da comarca, apresentando problemas relacionados a espaço físico, acessibilidade, segurança (cercamento, celas, controle de acesso etc.), funcionalidade, dentre outros.</v>
      </c>
      <c r="J138" t="str">
        <v>Não</v>
      </c>
      <c r="K138" t="str">
        <v>Não</v>
      </c>
      <c r="L138" t="str">
        <v>Sim</v>
      </c>
      <c r="M138" t="str">
        <v>Alto</v>
      </c>
      <c r="N138" s="82">
        <v>46157</v>
      </c>
      <c r="O138" s="82">
        <v>46244</v>
      </c>
      <c r="P138" s="82">
        <v>46254</v>
      </c>
      <c r="Q138" s="82">
        <v>46264</v>
      </c>
      <c r="R138" s="82">
        <v>46537</v>
      </c>
      <c r="S138" t="str">
        <v>0102934-89.2026.8.24.0710</v>
      </c>
      <c r="T138">
        <v>125</v>
      </c>
      <c r="U138" s="290" cm="1">
        <f t="array" aca="1" ref="U138:AW138" ca="1">IF(A138=0,"",_xlfn._xlws.FILTER(Acompanhamento4[],Acompanhamento4[ID]=A138))</f>
        <v>137</v>
      </c>
      <c r="V138" t="str">
        <f ca="1"/>
        <v>001.2.2.0</v>
      </c>
      <c r="W138" t="str">
        <f ca="1"/>
        <v>DEA</v>
      </c>
      <c r="X138" t="str">
        <f ca="1"/>
        <v>Construção do fórum da comarca de Abelardo Luz.</v>
      </c>
      <c r="Y138" t="str">
        <f ca="1"/>
        <v>Concorrência</v>
      </c>
      <c r="Z138" s="223" t="str">
        <f ca="1"/>
        <v>Comissão</v>
      </c>
      <c r="AA138" s="223" t="str">
        <f ca="1"/>
        <v>Comissão</v>
      </c>
      <c r="AB138" s="223">
        <f ca="1"/>
        <v>0</v>
      </c>
      <c r="AC138" s="223" t="str">
        <f ca="1"/>
        <v>0102934-89.2026.8.24.0710</v>
      </c>
      <c r="AD138" s="223">
        <f ca="1"/>
        <v>0</v>
      </c>
      <c r="AE138" s="223" t="str">
        <f ca="1"/>
        <v>PREVISTA</v>
      </c>
      <c r="AF138" s="82">
        <f ca="1"/>
        <v>46245</v>
      </c>
      <c r="AG138" s="82">
        <f ca="1"/>
        <v>0</v>
      </c>
      <c r="AH138" s="82">
        <f ca="1"/>
        <v>0</v>
      </c>
      <c r="AI138" s="82">
        <f ca="1"/>
        <v>0</v>
      </c>
      <c r="AJ138" s="82">
        <f ca="1"/>
        <v>46157</v>
      </c>
      <c r="AK138" s="82">
        <f ca="1"/>
        <v>46244</v>
      </c>
      <c r="AL138" s="82">
        <f ca="1"/>
        <v>46254</v>
      </c>
      <c r="AM138" s="82">
        <f ca="1"/>
        <v>46264</v>
      </c>
      <c r="AN138" s="82">
        <f ca="1"/>
        <v>46537</v>
      </c>
      <c r="AO138" s="82">
        <f ca="1"/>
        <v>0</v>
      </c>
      <c r="AP138" s="82">
        <f ca="1"/>
        <v>0</v>
      </c>
      <c r="AQ138" s="82">
        <f ca="1"/>
        <v>0</v>
      </c>
      <c r="AR138" t="str">
        <f ca="1"/>
        <v>finalizada</v>
      </c>
      <c r="AS138">
        <f ca="1"/>
        <v>13</v>
      </c>
      <c r="AT138">
        <f ca="1"/>
        <v>286</v>
      </c>
      <c r="AU138" t="str">
        <f ca="1"/>
        <v>não finalizada</v>
      </c>
      <c r="AV138" t="str">
        <f ca="1"/>
        <v>prazo vencendo em menos de 15 dias</v>
      </c>
      <c r="AW138">
        <f ca="1"/>
        <v>0</v>
      </c>
    </row>
    <row r="139" spans="1:49">
      <c r="A139">
        <v>0</v>
      </c>
      <c r="B139">
        <v>0</v>
      </c>
      <c r="C139">
        <v>0</v>
      </c>
      <c r="D139">
        <v>0</v>
      </c>
      <c r="E139">
        <v>0</v>
      </c>
      <c r="F139">
        <v>0</v>
      </c>
      <c r="G139">
        <v>0</v>
      </c>
      <c r="H139">
        <v>0</v>
      </c>
      <c r="I139">
        <v>0</v>
      </c>
      <c r="J139">
        <v>0</v>
      </c>
      <c r="K139">
        <v>0</v>
      </c>
      <c r="L139">
        <v>0</v>
      </c>
      <c r="M139">
        <v>0</v>
      </c>
      <c r="N139" s="82">
        <v>0</v>
      </c>
      <c r="O139" s="82">
        <v>0</v>
      </c>
      <c r="P139" s="82">
        <v>0</v>
      </c>
      <c r="Q139" s="82">
        <v>0</v>
      </c>
      <c r="R139" s="82">
        <v>0</v>
      </c>
      <c r="S139">
        <v>0</v>
      </c>
      <c r="T139">
        <v>126</v>
      </c>
      <c r="U139" s="290" t="str" cm="1">
        <f t="array" ref="U139">IF(A139=0,"",_xlfn._xlws.FILTER(Acompanhamento4[],Acompanhamento4[ID]=A139))</f>
        <v/>
      </c>
    </row>
    <row r="140" spans="1:49">
      <c r="A140">
        <v>0</v>
      </c>
      <c r="B140">
        <v>0</v>
      </c>
      <c r="C140">
        <v>0</v>
      </c>
      <c r="D140">
        <v>0</v>
      </c>
      <c r="E140">
        <v>0</v>
      </c>
      <c r="F140">
        <v>0</v>
      </c>
      <c r="G140">
        <v>0</v>
      </c>
      <c r="H140">
        <v>0</v>
      </c>
      <c r="I140">
        <v>0</v>
      </c>
      <c r="J140">
        <v>0</v>
      </c>
      <c r="K140">
        <v>0</v>
      </c>
      <c r="L140">
        <v>0</v>
      </c>
      <c r="M140">
        <v>0</v>
      </c>
      <c r="N140" s="82">
        <v>0</v>
      </c>
      <c r="O140" s="82">
        <v>0</v>
      </c>
      <c r="P140" s="82">
        <v>0</v>
      </c>
      <c r="Q140" s="82">
        <v>0</v>
      </c>
      <c r="R140" s="82">
        <v>0</v>
      </c>
      <c r="S140">
        <v>0</v>
      </c>
      <c r="T140">
        <v>127</v>
      </c>
      <c r="U140" s="290" t="str" cm="1">
        <f t="array" ref="U140">IF(A140=0,"",_xlfn._xlws.FILTER(Acompanhamento4[],Acompanhamento4[ID]=A140))</f>
        <v/>
      </c>
    </row>
    <row r="141" spans="1:49">
      <c r="A141">
        <v>0</v>
      </c>
      <c r="B141">
        <v>0</v>
      </c>
      <c r="C141">
        <v>0</v>
      </c>
      <c r="D141">
        <v>0</v>
      </c>
      <c r="E141">
        <v>0</v>
      </c>
      <c r="F141">
        <v>0</v>
      </c>
      <c r="G141">
        <v>0</v>
      </c>
      <c r="H141">
        <v>0</v>
      </c>
      <c r="I141">
        <v>0</v>
      </c>
      <c r="J141">
        <v>0</v>
      </c>
      <c r="K141">
        <v>0</v>
      </c>
      <c r="L141">
        <v>0</v>
      </c>
      <c r="M141">
        <v>0</v>
      </c>
      <c r="N141" s="82">
        <v>0</v>
      </c>
      <c r="O141" s="82">
        <v>0</v>
      </c>
      <c r="P141" s="82">
        <v>0</v>
      </c>
      <c r="Q141" s="82">
        <v>0</v>
      </c>
      <c r="R141" s="82">
        <v>0</v>
      </c>
      <c r="S141">
        <v>0</v>
      </c>
      <c r="T141">
        <v>128</v>
      </c>
      <c r="U141" s="290" t="str" cm="1">
        <f t="array" ref="U141">IF(A141=0,"",_xlfn._xlws.FILTER(Acompanhamento4[],Acompanhamento4[ID]=A141))</f>
        <v/>
      </c>
    </row>
    <row r="142" spans="1:49">
      <c r="A142">
        <v>0</v>
      </c>
      <c r="B142">
        <v>0</v>
      </c>
      <c r="C142">
        <v>0</v>
      </c>
      <c r="D142">
        <v>0</v>
      </c>
      <c r="E142">
        <v>0</v>
      </c>
      <c r="F142">
        <v>0</v>
      </c>
      <c r="G142">
        <v>0</v>
      </c>
      <c r="H142">
        <v>0</v>
      </c>
      <c r="I142">
        <v>0</v>
      </c>
      <c r="J142">
        <v>0</v>
      </c>
      <c r="K142">
        <v>0</v>
      </c>
      <c r="L142">
        <v>0</v>
      </c>
      <c r="M142">
        <v>0</v>
      </c>
      <c r="N142" s="82">
        <v>0</v>
      </c>
      <c r="O142" s="82">
        <v>0</v>
      </c>
      <c r="P142" s="82">
        <v>0</v>
      </c>
      <c r="Q142" s="82">
        <v>0</v>
      </c>
      <c r="R142" s="82">
        <v>0</v>
      </c>
      <c r="S142">
        <v>0</v>
      </c>
      <c r="T142">
        <v>129</v>
      </c>
      <c r="U142" s="290" t="str" cm="1">
        <f t="array" ref="U142">IF(A142=0,"",_xlfn._xlws.FILTER(Acompanhamento4[],Acompanhamento4[ID]=A142))</f>
        <v/>
      </c>
    </row>
    <row r="143" spans="1:49">
      <c r="A143">
        <v>0</v>
      </c>
      <c r="B143">
        <v>0</v>
      </c>
      <c r="C143">
        <v>0</v>
      </c>
      <c r="D143">
        <v>0</v>
      </c>
      <c r="E143">
        <v>0</v>
      </c>
      <c r="F143">
        <v>0</v>
      </c>
      <c r="G143">
        <v>0</v>
      </c>
      <c r="H143">
        <v>0</v>
      </c>
      <c r="I143">
        <v>0</v>
      </c>
      <c r="J143">
        <v>0</v>
      </c>
      <c r="K143">
        <v>0</v>
      </c>
      <c r="L143">
        <v>0</v>
      </c>
      <c r="M143">
        <v>0</v>
      </c>
      <c r="N143" s="82">
        <v>0</v>
      </c>
      <c r="O143" s="82">
        <v>0</v>
      </c>
      <c r="P143" s="82">
        <v>0</v>
      </c>
      <c r="Q143" s="82">
        <v>0</v>
      </c>
      <c r="R143" s="82">
        <v>0</v>
      </c>
      <c r="S143">
        <v>0</v>
      </c>
      <c r="T143">
        <v>130</v>
      </c>
      <c r="U143" s="290" t="str" cm="1">
        <f t="array" ref="U143">IF(A143=0,"",_xlfn._xlws.FILTER(Acompanhamento4[],Acompanhamento4[ID]=A143))</f>
        <v/>
      </c>
    </row>
    <row r="144" spans="1:49">
      <c r="A144">
        <v>0</v>
      </c>
      <c r="B144">
        <v>0</v>
      </c>
      <c r="C144">
        <v>0</v>
      </c>
      <c r="D144">
        <v>0</v>
      </c>
      <c r="E144">
        <v>0</v>
      </c>
      <c r="F144">
        <v>0</v>
      </c>
      <c r="G144">
        <v>0</v>
      </c>
      <c r="H144">
        <v>0</v>
      </c>
      <c r="I144">
        <v>0</v>
      </c>
      <c r="J144">
        <v>0</v>
      </c>
      <c r="K144">
        <v>0</v>
      </c>
      <c r="L144">
        <v>0</v>
      </c>
      <c r="M144">
        <v>0</v>
      </c>
      <c r="N144" s="82">
        <v>0</v>
      </c>
      <c r="O144" s="82">
        <v>0</v>
      </c>
      <c r="P144" s="82">
        <v>0</v>
      </c>
      <c r="Q144" s="82">
        <v>0</v>
      </c>
      <c r="R144" s="82">
        <v>0</v>
      </c>
      <c r="S144">
        <v>0</v>
      </c>
      <c r="T144">
        <v>131</v>
      </c>
      <c r="U144" s="290" t="str" cm="1">
        <f t="array" ref="U144">IF(A144=0,"",_xlfn._xlws.FILTER(Acompanhamento4[],Acompanhamento4[ID]=A144))</f>
        <v/>
      </c>
    </row>
    <row r="145" spans="1:21">
      <c r="A145">
        <v>0</v>
      </c>
      <c r="B145">
        <v>0</v>
      </c>
      <c r="C145">
        <v>0</v>
      </c>
      <c r="D145">
        <v>0</v>
      </c>
      <c r="E145">
        <v>0</v>
      </c>
      <c r="F145">
        <v>0</v>
      </c>
      <c r="G145">
        <v>0</v>
      </c>
      <c r="H145">
        <v>0</v>
      </c>
      <c r="I145">
        <v>0</v>
      </c>
      <c r="J145">
        <v>0</v>
      </c>
      <c r="K145">
        <v>0</v>
      </c>
      <c r="L145">
        <v>0</v>
      </c>
      <c r="M145">
        <v>0</v>
      </c>
      <c r="N145" s="82">
        <v>0</v>
      </c>
      <c r="O145" s="82">
        <v>0</v>
      </c>
      <c r="P145" s="82">
        <v>0</v>
      </c>
      <c r="Q145" s="82">
        <v>0</v>
      </c>
      <c r="R145" s="82">
        <v>0</v>
      </c>
      <c r="S145">
        <v>0</v>
      </c>
      <c r="T145">
        <v>132</v>
      </c>
      <c r="U145" s="290" t="str" cm="1">
        <f t="array" ref="U145">IF(A145=0,"",_xlfn._xlws.FILTER(Acompanhamento4[],Acompanhamento4[ID]=A145))</f>
        <v/>
      </c>
    </row>
    <row r="146" spans="1:21">
      <c r="A146">
        <v>0</v>
      </c>
      <c r="B146">
        <v>0</v>
      </c>
      <c r="C146">
        <v>0</v>
      </c>
      <c r="D146">
        <v>0</v>
      </c>
      <c r="E146">
        <v>0</v>
      </c>
      <c r="F146">
        <v>0</v>
      </c>
      <c r="G146">
        <v>0</v>
      </c>
      <c r="H146">
        <v>0</v>
      </c>
      <c r="I146">
        <v>0</v>
      </c>
      <c r="J146">
        <v>0</v>
      </c>
      <c r="K146">
        <v>0</v>
      </c>
      <c r="L146">
        <v>0</v>
      </c>
      <c r="M146">
        <v>0</v>
      </c>
      <c r="N146" s="82">
        <v>0</v>
      </c>
      <c r="O146" s="82">
        <v>0</v>
      </c>
      <c r="P146" s="82">
        <v>0</v>
      </c>
      <c r="Q146" s="82">
        <v>0</v>
      </c>
      <c r="R146" s="82">
        <v>0</v>
      </c>
      <c r="S146">
        <v>0</v>
      </c>
      <c r="T146">
        <v>133</v>
      </c>
      <c r="U146" s="290" t="str" cm="1">
        <f t="array" ref="U146">IF(A146=0,"",_xlfn._xlws.FILTER(Acompanhamento4[],Acompanhamento4[ID]=A146))</f>
        <v/>
      </c>
    </row>
    <row r="147" spans="1:21">
      <c r="A147">
        <v>0</v>
      </c>
      <c r="B147">
        <v>0</v>
      </c>
      <c r="C147">
        <v>0</v>
      </c>
      <c r="D147">
        <v>0</v>
      </c>
      <c r="E147">
        <v>0</v>
      </c>
      <c r="F147">
        <v>0</v>
      </c>
      <c r="G147">
        <v>0</v>
      </c>
      <c r="H147">
        <v>0</v>
      </c>
      <c r="I147">
        <v>0</v>
      </c>
      <c r="J147">
        <v>0</v>
      </c>
      <c r="K147">
        <v>0</v>
      </c>
      <c r="L147">
        <v>0</v>
      </c>
      <c r="M147">
        <v>0</v>
      </c>
      <c r="N147" s="82">
        <v>0</v>
      </c>
      <c r="O147" s="82">
        <v>0</v>
      </c>
      <c r="P147" s="82">
        <v>0</v>
      </c>
      <c r="Q147" s="82">
        <v>0</v>
      </c>
      <c r="R147" s="82">
        <v>0</v>
      </c>
      <c r="S147">
        <v>0</v>
      </c>
      <c r="T147">
        <v>134</v>
      </c>
      <c r="U147" s="290" t="str" cm="1">
        <f t="array" ref="U147">IF(A147=0,"",_xlfn._xlws.FILTER(Acompanhamento4[],Acompanhamento4[ID]=A147))</f>
        <v/>
      </c>
    </row>
    <row r="148" spans="1:21">
      <c r="A148">
        <v>0</v>
      </c>
      <c r="B148">
        <v>0</v>
      </c>
      <c r="C148">
        <v>0</v>
      </c>
      <c r="D148">
        <v>0</v>
      </c>
      <c r="E148">
        <v>0</v>
      </c>
      <c r="F148">
        <v>0</v>
      </c>
      <c r="G148">
        <v>0</v>
      </c>
      <c r="H148">
        <v>0</v>
      </c>
      <c r="I148">
        <v>0</v>
      </c>
      <c r="J148">
        <v>0</v>
      </c>
      <c r="K148">
        <v>0</v>
      </c>
      <c r="L148">
        <v>0</v>
      </c>
      <c r="M148">
        <v>0</v>
      </c>
      <c r="N148" s="82">
        <v>0</v>
      </c>
      <c r="O148" s="82">
        <v>0</v>
      </c>
      <c r="P148" s="82">
        <v>0</v>
      </c>
      <c r="Q148" s="82">
        <v>0</v>
      </c>
      <c r="R148" s="82">
        <v>0</v>
      </c>
      <c r="S148">
        <v>0</v>
      </c>
      <c r="T148">
        <v>135</v>
      </c>
      <c r="U148" s="290" t="str" cm="1">
        <f t="array" ref="U148">IF(A148=0,"",_xlfn._xlws.FILTER(Acompanhamento4[],Acompanhamento4[ID]=A148))</f>
        <v/>
      </c>
    </row>
    <row r="149" spans="1:21">
      <c r="A149">
        <v>0</v>
      </c>
      <c r="B149">
        <v>0</v>
      </c>
      <c r="C149">
        <v>0</v>
      </c>
      <c r="D149">
        <v>0</v>
      </c>
      <c r="E149">
        <v>0</v>
      </c>
      <c r="F149">
        <v>0</v>
      </c>
      <c r="G149">
        <v>0</v>
      </c>
      <c r="H149">
        <v>0</v>
      </c>
      <c r="I149">
        <v>0</v>
      </c>
      <c r="J149">
        <v>0</v>
      </c>
      <c r="K149">
        <v>0</v>
      </c>
      <c r="L149">
        <v>0</v>
      </c>
      <c r="M149">
        <v>0</v>
      </c>
      <c r="N149" s="82">
        <v>0</v>
      </c>
      <c r="O149" s="82">
        <v>0</v>
      </c>
      <c r="P149" s="82">
        <v>0</v>
      </c>
      <c r="Q149" s="82">
        <v>0</v>
      </c>
      <c r="R149" s="82">
        <v>0</v>
      </c>
      <c r="S149">
        <v>0</v>
      </c>
      <c r="T149">
        <v>136</v>
      </c>
      <c r="U149" s="290" t="str" cm="1">
        <f t="array" ref="U149">IF(A149=0,"",_xlfn._xlws.FILTER(Acompanhamento4[],Acompanhamento4[ID]=A149))</f>
        <v/>
      </c>
    </row>
    <row r="150" spans="1:21">
      <c r="A150">
        <v>0</v>
      </c>
      <c r="B150">
        <v>0</v>
      </c>
      <c r="C150">
        <v>0</v>
      </c>
      <c r="D150">
        <v>0</v>
      </c>
      <c r="E150">
        <v>0</v>
      </c>
      <c r="F150">
        <v>0</v>
      </c>
      <c r="G150">
        <v>0</v>
      </c>
      <c r="H150">
        <v>0</v>
      </c>
      <c r="I150">
        <v>0</v>
      </c>
      <c r="J150">
        <v>0</v>
      </c>
      <c r="K150">
        <v>0</v>
      </c>
      <c r="L150">
        <v>0</v>
      </c>
      <c r="M150">
        <v>0</v>
      </c>
      <c r="N150" s="82">
        <v>0</v>
      </c>
      <c r="O150" s="82">
        <v>0</v>
      </c>
      <c r="P150" s="82">
        <v>0</v>
      </c>
      <c r="Q150" s="82">
        <v>0</v>
      </c>
      <c r="R150" s="82">
        <v>0</v>
      </c>
      <c r="S150">
        <v>0</v>
      </c>
      <c r="T150">
        <v>137</v>
      </c>
      <c r="U150" s="290" t="str" cm="1">
        <f t="array" ref="U150">IF(A150=0,"",_xlfn._xlws.FILTER(Acompanhamento4[],Acompanhamento4[ID]=A150))</f>
        <v/>
      </c>
    </row>
    <row r="151" spans="1:21">
      <c r="A151">
        <v>0</v>
      </c>
      <c r="B151">
        <v>0</v>
      </c>
      <c r="C151">
        <v>0</v>
      </c>
      <c r="D151">
        <v>0</v>
      </c>
      <c r="E151">
        <v>0</v>
      </c>
      <c r="F151">
        <v>0</v>
      </c>
      <c r="G151">
        <v>0</v>
      </c>
      <c r="H151">
        <v>0</v>
      </c>
      <c r="I151">
        <v>0</v>
      </c>
      <c r="J151">
        <v>0</v>
      </c>
      <c r="K151">
        <v>0</v>
      </c>
      <c r="L151">
        <v>0</v>
      </c>
      <c r="M151">
        <v>0</v>
      </c>
      <c r="N151" s="82">
        <v>0</v>
      </c>
      <c r="O151" s="82">
        <v>0</v>
      </c>
      <c r="P151" s="82">
        <v>0</v>
      </c>
      <c r="Q151" s="82">
        <v>0</v>
      </c>
      <c r="R151" s="82">
        <v>0</v>
      </c>
      <c r="S151">
        <v>0</v>
      </c>
      <c r="T151">
        <v>138</v>
      </c>
      <c r="U151" s="290" t="str" cm="1">
        <f t="array" ref="U151">IF(A151=0,"",_xlfn._xlws.FILTER(Acompanhamento4[],Acompanhamento4[ID]=A151))</f>
        <v/>
      </c>
    </row>
    <row r="152" spans="1:21">
      <c r="A152">
        <v>0</v>
      </c>
      <c r="B152">
        <v>0</v>
      </c>
      <c r="C152">
        <v>0</v>
      </c>
      <c r="D152">
        <v>0</v>
      </c>
      <c r="E152">
        <v>0</v>
      </c>
      <c r="F152">
        <v>0</v>
      </c>
      <c r="G152">
        <v>0</v>
      </c>
      <c r="H152">
        <v>0</v>
      </c>
      <c r="I152">
        <v>0</v>
      </c>
      <c r="J152">
        <v>0</v>
      </c>
      <c r="K152">
        <v>0</v>
      </c>
      <c r="L152">
        <v>0</v>
      </c>
      <c r="M152">
        <v>0</v>
      </c>
      <c r="N152" s="82">
        <v>0</v>
      </c>
      <c r="O152" s="82">
        <v>0</v>
      </c>
      <c r="P152" s="82">
        <v>0</v>
      </c>
      <c r="Q152" s="82">
        <v>0</v>
      </c>
      <c r="R152" s="82">
        <v>0</v>
      </c>
      <c r="S152">
        <v>0</v>
      </c>
      <c r="T152">
        <v>139</v>
      </c>
      <c r="U152" s="290" t="str" cm="1">
        <f t="array" ref="U152">IF(A152=0,"",_xlfn._xlws.FILTER(Acompanhamento4[],Acompanhamento4[ID]=A152))</f>
        <v/>
      </c>
    </row>
    <row r="153" spans="1:21">
      <c r="A153">
        <v>0</v>
      </c>
      <c r="B153">
        <v>0</v>
      </c>
      <c r="C153">
        <v>0</v>
      </c>
      <c r="D153">
        <v>0</v>
      </c>
      <c r="E153">
        <v>0</v>
      </c>
      <c r="F153">
        <v>0</v>
      </c>
      <c r="G153">
        <v>0</v>
      </c>
      <c r="H153">
        <v>0</v>
      </c>
      <c r="I153">
        <v>0</v>
      </c>
      <c r="J153">
        <v>0</v>
      </c>
      <c r="K153">
        <v>0</v>
      </c>
      <c r="L153">
        <v>0</v>
      </c>
      <c r="M153">
        <v>0</v>
      </c>
      <c r="N153" s="82">
        <v>0</v>
      </c>
      <c r="O153" s="82">
        <v>0</v>
      </c>
      <c r="P153" s="82">
        <v>0</v>
      </c>
      <c r="Q153" s="82">
        <v>0</v>
      </c>
      <c r="R153" s="82">
        <v>0</v>
      </c>
      <c r="S153">
        <v>0</v>
      </c>
      <c r="T153">
        <v>140</v>
      </c>
      <c r="U153" s="290" t="str" cm="1">
        <f t="array" ref="U153">IF(A153=0,"",_xlfn._xlws.FILTER(Acompanhamento4[],Acompanhamento4[ID]=A153))</f>
        <v/>
      </c>
    </row>
    <row r="154" spans="1:21">
      <c r="A154">
        <v>0</v>
      </c>
      <c r="B154">
        <v>0</v>
      </c>
      <c r="C154">
        <v>0</v>
      </c>
      <c r="D154">
        <v>0</v>
      </c>
      <c r="E154">
        <v>0</v>
      </c>
      <c r="F154">
        <v>0</v>
      </c>
      <c r="G154">
        <v>0</v>
      </c>
      <c r="H154">
        <v>0</v>
      </c>
      <c r="I154">
        <v>0</v>
      </c>
      <c r="J154">
        <v>0</v>
      </c>
      <c r="K154">
        <v>0</v>
      </c>
      <c r="L154">
        <v>0</v>
      </c>
      <c r="M154">
        <v>0</v>
      </c>
      <c r="N154" s="82">
        <v>0</v>
      </c>
      <c r="O154" s="82">
        <v>0</v>
      </c>
      <c r="P154" s="82">
        <v>0</v>
      </c>
      <c r="Q154" s="82">
        <v>0</v>
      </c>
      <c r="R154" s="82">
        <v>0</v>
      </c>
      <c r="S154">
        <v>0</v>
      </c>
      <c r="T154">
        <v>141</v>
      </c>
      <c r="U154" s="290" t="str" cm="1">
        <f t="array" ref="U154">IF(A154=0,"",_xlfn._xlws.FILTER(Acompanhamento4[],Acompanhamento4[ID]=A154))</f>
        <v/>
      </c>
    </row>
    <row r="155" spans="1:21">
      <c r="A155">
        <v>0</v>
      </c>
      <c r="B155">
        <v>0</v>
      </c>
      <c r="C155">
        <v>0</v>
      </c>
      <c r="D155">
        <v>0</v>
      </c>
      <c r="E155">
        <v>0</v>
      </c>
      <c r="F155">
        <v>0</v>
      </c>
      <c r="G155">
        <v>0</v>
      </c>
      <c r="H155">
        <v>0</v>
      </c>
      <c r="I155">
        <v>0</v>
      </c>
      <c r="J155">
        <v>0</v>
      </c>
      <c r="K155">
        <v>0</v>
      </c>
      <c r="L155">
        <v>0</v>
      </c>
      <c r="M155">
        <v>0</v>
      </c>
      <c r="N155" s="82">
        <v>0</v>
      </c>
      <c r="O155" s="82">
        <v>0</v>
      </c>
      <c r="P155" s="82">
        <v>0</v>
      </c>
      <c r="Q155" s="82">
        <v>0</v>
      </c>
      <c r="R155" s="82">
        <v>0</v>
      </c>
      <c r="S155">
        <v>0</v>
      </c>
      <c r="T155">
        <v>142</v>
      </c>
      <c r="U155" s="290" t="str" cm="1">
        <f t="array" ref="U155">IF(A155=0,"",_xlfn._xlws.FILTER(Acompanhamento4[],Acompanhamento4[ID]=A155))</f>
        <v/>
      </c>
    </row>
    <row r="156" spans="1:21">
      <c r="A156">
        <v>0</v>
      </c>
      <c r="B156">
        <v>0</v>
      </c>
      <c r="C156">
        <v>0</v>
      </c>
      <c r="D156">
        <v>0</v>
      </c>
      <c r="E156">
        <v>0</v>
      </c>
      <c r="F156">
        <v>0</v>
      </c>
      <c r="G156">
        <v>0</v>
      </c>
      <c r="H156">
        <v>0</v>
      </c>
      <c r="I156">
        <v>0</v>
      </c>
      <c r="J156">
        <v>0</v>
      </c>
      <c r="K156">
        <v>0</v>
      </c>
      <c r="L156">
        <v>0</v>
      </c>
      <c r="M156">
        <v>0</v>
      </c>
      <c r="N156" s="82">
        <v>0</v>
      </c>
      <c r="O156" s="82">
        <v>0</v>
      </c>
      <c r="P156" s="82">
        <v>0</v>
      </c>
      <c r="Q156" s="82">
        <v>0</v>
      </c>
      <c r="R156" s="82">
        <v>0</v>
      </c>
      <c r="S156">
        <v>0</v>
      </c>
      <c r="T156">
        <v>143</v>
      </c>
      <c r="U156" s="290" t="str" cm="1">
        <f t="array" ref="U156">IF(A156=0,"",_xlfn._xlws.FILTER(Acompanhamento4[],Acompanhamento4[ID]=A156))</f>
        <v/>
      </c>
    </row>
    <row r="157" spans="1:21">
      <c r="A157">
        <v>0</v>
      </c>
      <c r="B157">
        <v>0</v>
      </c>
      <c r="C157">
        <v>0</v>
      </c>
      <c r="D157">
        <v>0</v>
      </c>
      <c r="E157">
        <v>0</v>
      </c>
      <c r="F157">
        <v>0</v>
      </c>
      <c r="G157">
        <v>0</v>
      </c>
      <c r="H157">
        <v>0</v>
      </c>
      <c r="I157">
        <v>0</v>
      </c>
      <c r="J157">
        <v>0</v>
      </c>
      <c r="K157">
        <v>0</v>
      </c>
      <c r="L157">
        <v>0</v>
      </c>
      <c r="M157">
        <v>0</v>
      </c>
      <c r="N157" s="82">
        <v>0</v>
      </c>
      <c r="O157" s="82">
        <v>0</v>
      </c>
      <c r="P157" s="82">
        <v>0</v>
      </c>
      <c r="Q157" s="82">
        <v>0</v>
      </c>
      <c r="R157" s="82">
        <v>0</v>
      </c>
      <c r="S157">
        <v>0</v>
      </c>
      <c r="T157">
        <v>144</v>
      </c>
      <c r="U157" s="290" t="str" cm="1">
        <f t="array" ref="U157">IF(A157=0,"",_xlfn._xlws.FILTER(Acompanhamento4[],Acompanhamento4[ID]=A157))</f>
        <v/>
      </c>
    </row>
    <row r="158" spans="1:21">
      <c r="A158">
        <v>0</v>
      </c>
      <c r="B158">
        <v>0</v>
      </c>
      <c r="C158">
        <v>0</v>
      </c>
      <c r="D158">
        <v>0</v>
      </c>
      <c r="E158">
        <v>0</v>
      </c>
      <c r="F158">
        <v>0</v>
      </c>
      <c r="G158">
        <v>0</v>
      </c>
      <c r="H158">
        <v>0</v>
      </c>
      <c r="I158">
        <v>0</v>
      </c>
      <c r="J158">
        <v>0</v>
      </c>
      <c r="K158">
        <v>0</v>
      </c>
      <c r="L158">
        <v>0</v>
      </c>
      <c r="M158">
        <v>0</v>
      </c>
      <c r="N158" s="82">
        <v>0</v>
      </c>
      <c r="O158" s="82">
        <v>0</v>
      </c>
      <c r="P158" s="82">
        <v>0</v>
      </c>
      <c r="Q158" s="82">
        <v>0</v>
      </c>
      <c r="R158" s="82">
        <v>0</v>
      </c>
      <c r="S158">
        <v>0</v>
      </c>
      <c r="T158">
        <v>145</v>
      </c>
      <c r="U158" s="290" t="str" cm="1">
        <f t="array" ref="U158">IF(A158=0,"",_xlfn._xlws.FILTER(Acompanhamento4[],Acompanhamento4[ID]=A158))</f>
        <v/>
      </c>
    </row>
    <row r="159" spans="1:21">
      <c r="A159">
        <v>0</v>
      </c>
      <c r="B159">
        <v>0</v>
      </c>
      <c r="C159">
        <v>0</v>
      </c>
      <c r="D159">
        <v>0</v>
      </c>
      <c r="E159">
        <v>0</v>
      </c>
      <c r="F159">
        <v>0</v>
      </c>
      <c r="G159">
        <v>0</v>
      </c>
      <c r="H159">
        <v>0</v>
      </c>
      <c r="I159">
        <v>0</v>
      </c>
      <c r="J159">
        <v>0</v>
      </c>
      <c r="K159">
        <v>0</v>
      </c>
      <c r="L159">
        <v>0</v>
      </c>
      <c r="M159">
        <v>0</v>
      </c>
      <c r="N159" s="82">
        <v>0</v>
      </c>
      <c r="O159" s="82">
        <v>0</v>
      </c>
      <c r="P159" s="82">
        <v>0</v>
      </c>
      <c r="Q159" s="82">
        <v>0</v>
      </c>
      <c r="R159" s="82">
        <v>0</v>
      </c>
      <c r="S159">
        <v>0</v>
      </c>
      <c r="T159">
        <v>146</v>
      </c>
      <c r="U159" s="290" t="str" cm="1">
        <f t="array" ref="U159">IF(A159=0,"",_xlfn._xlws.FILTER(Acompanhamento4[],Acompanhamento4[ID]=A159))</f>
        <v/>
      </c>
    </row>
    <row r="160" spans="1:21">
      <c r="A160">
        <v>0</v>
      </c>
      <c r="B160">
        <v>0</v>
      </c>
      <c r="C160">
        <v>0</v>
      </c>
      <c r="D160">
        <v>0</v>
      </c>
      <c r="E160">
        <v>0</v>
      </c>
      <c r="F160">
        <v>0</v>
      </c>
      <c r="G160">
        <v>0</v>
      </c>
      <c r="H160">
        <v>0</v>
      </c>
      <c r="I160">
        <v>0</v>
      </c>
      <c r="J160">
        <v>0</v>
      </c>
      <c r="K160">
        <v>0</v>
      </c>
      <c r="L160">
        <v>0</v>
      </c>
      <c r="M160">
        <v>0</v>
      </c>
      <c r="N160" s="82">
        <v>0</v>
      </c>
      <c r="O160" s="82">
        <v>0</v>
      </c>
      <c r="P160" s="82">
        <v>0</v>
      </c>
      <c r="Q160" s="82">
        <v>0</v>
      </c>
      <c r="R160" s="82">
        <v>0</v>
      </c>
      <c r="S160">
        <v>0</v>
      </c>
      <c r="T160">
        <v>147</v>
      </c>
      <c r="U160" s="290" t="str" cm="1">
        <f t="array" ref="U160">IF(A160=0,"",_xlfn._xlws.FILTER(Acompanhamento4[],Acompanhamento4[ID]=A160))</f>
        <v/>
      </c>
    </row>
    <row r="161" spans="1:21">
      <c r="A161">
        <v>0</v>
      </c>
      <c r="B161">
        <v>0</v>
      </c>
      <c r="C161">
        <v>0</v>
      </c>
      <c r="D161">
        <v>0</v>
      </c>
      <c r="E161">
        <v>0</v>
      </c>
      <c r="F161">
        <v>0</v>
      </c>
      <c r="G161">
        <v>0</v>
      </c>
      <c r="H161">
        <v>0</v>
      </c>
      <c r="I161">
        <v>0</v>
      </c>
      <c r="J161">
        <v>0</v>
      </c>
      <c r="K161">
        <v>0</v>
      </c>
      <c r="L161">
        <v>0</v>
      </c>
      <c r="M161">
        <v>0</v>
      </c>
      <c r="N161" s="82">
        <v>0</v>
      </c>
      <c r="O161" s="82">
        <v>0</v>
      </c>
      <c r="P161" s="82">
        <v>0</v>
      </c>
      <c r="Q161" s="82">
        <v>0</v>
      </c>
      <c r="R161" s="82">
        <v>0</v>
      </c>
      <c r="S161">
        <v>0</v>
      </c>
      <c r="T161">
        <v>148</v>
      </c>
      <c r="U161" s="290" t="str" cm="1">
        <f t="array" ref="U161">IF(A161=0,"",_xlfn._xlws.FILTER(Acompanhamento4[],Acompanhamento4[ID]=A161))</f>
        <v/>
      </c>
    </row>
    <row r="162" spans="1:21">
      <c r="A162">
        <v>0</v>
      </c>
      <c r="B162">
        <v>0</v>
      </c>
      <c r="C162">
        <v>0</v>
      </c>
      <c r="D162">
        <v>0</v>
      </c>
      <c r="E162">
        <v>0</v>
      </c>
      <c r="F162">
        <v>0</v>
      </c>
      <c r="G162">
        <v>0</v>
      </c>
      <c r="H162">
        <v>0</v>
      </c>
      <c r="I162">
        <v>0</v>
      </c>
      <c r="J162">
        <v>0</v>
      </c>
      <c r="K162">
        <v>0</v>
      </c>
      <c r="L162">
        <v>0</v>
      </c>
      <c r="M162">
        <v>0</v>
      </c>
      <c r="N162" s="82">
        <v>0</v>
      </c>
      <c r="O162" s="82">
        <v>0</v>
      </c>
      <c r="P162" s="82">
        <v>0</v>
      </c>
      <c r="Q162" s="82">
        <v>0</v>
      </c>
      <c r="R162" s="82">
        <v>0</v>
      </c>
      <c r="S162">
        <v>0</v>
      </c>
      <c r="T162">
        <v>149</v>
      </c>
      <c r="U162" s="290" t="str" cm="1">
        <f t="array" ref="U162">IF(A162=0,"",_xlfn._xlws.FILTER(Acompanhamento4[],Acompanhamento4[ID]=A162))</f>
        <v/>
      </c>
    </row>
    <row r="163" spans="1:21">
      <c r="A163">
        <v>0</v>
      </c>
      <c r="B163">
        <v>0</v>
      </c>
      <c r="C163">
        <v>0</v>
      </c>
      <c r="D163">
        <v>0</v>
      </c>
      <c r="E163">
        <v>0</v>
      </c>
      <c r="F163">
        <v>0</v>
      </c>
      <c r="G163">
        <v>0</v>
      </c>
      <c r="H163">
        <v>0</v>
      </c>
      <c r="I163">
        <v>0</v>
      </c>
      <c r="J163">
        <v>0</v>
      </c>
      <c r="K163">
        <v>0</v>
      </c>
      <c r="L163">
        <v>0</v>
      </c>
      <c r="M163">
        <v>0</v>
      </c>
      <c r="N163" s="82">
        <v>0</v>
      </c>
      <c r="O163" s="82">
        <v>0</v>
      </c>
      <c r="P163" s="82">
        <v>0</v>
      </c>
      <c r="Q163" s="82">
        <v>0</v>
      </c>
      <c r="R163" s="82">
        <v>0</v>
      </c>
      <c r="S163">
        <v>0</v>
      </c>
      <c r="T163">
        <v>150</v>
      </c>
      <c r="U163" s="290" t="str" cm="1">
        <f t="array" ref="U163">IF(A163=0,"",_xlfn._xlws.FILTER(Acompanhamento4[],Acompanhamento4[ID]=A163))</f>
        <v/>
      </c>
    </row>
    <row r="164" spans="1:21">
      <c r="A164">
        <v>0</v>
      </c>
      <c r="B164">
        <v>0</v>
      </c>
      <c r="C164">
        <v>0</v>
      </c>
      <c r="D164">
        <v>0</v>
      </c>
      <c r="E164">
        <v>0</v>
      </c>
      <c r="F164">
        <v>0</v>
      </c>
      <c r="G164">
        <v>0</v>
      </c>
      <c r="H164">
        <v>0</v>
      </c>
      <c r="I164">
        <v>0</v>
      </c>
      <c r="J164">
        <v>0</v>
      </c>
      <c r="K164">
        <v>0</v>
      </c>
      <c r="L164">
        <v>0</v>
      </c>
      <c r="M164">
        <v>0</v>
      </c>
      <c r="N164" s="82">
        <v>0</v>
      </c>
      <c r="O164" s="82">
        <v>0</v>
      </c>
      <c r="P164" s="82">
        <v>0</v>
      </c>
      <c r="Q164" s="82">
        <v>0</v>
      </c>
      <c r="R164" s="82">
        <v>0</v>
      </c>
      <c r="S164">
        <v>0</v>
      </c>
      <c r="T164">
        <v>151</v>
      </c>
      <c r="U164" s="290" t="str" cm="1">
        <f t="array" ref="U164">IF(A164=0,"",_xlfn._xlws.FILTER(Acompanhamento4[],Acompanhamento4[ID]=A164))</f>
        <v/>
      </c>
    </row>
    <row r="165" spans="1:21">
      <c r="A165">
        <v>0</v>
      </c>
      <c r="B165">
        <v>0</v>
      </c>
      <c r="C165">
        <v>0</v>
      </c>
      <c r="D165">
        <v>0</v>
      </c>
      <c r="E165">
        <v>0</v>
      </c>
      <c r="F165">
        <v>0</v>
      </c>
      <c r="G165">
        <v>0</v>
      </c>
      <c r="H165">
        <v>0</v>
      </c>
      <c r="I165">
        <v>0</v>
      </c>
      <c r="J165">
        <v>0</v>
      </c>
      <c r="K165">
        <v>0</v>
      </c>
      <c r="L165">
        <v>0</v>
      </c>
      <c r="M165">
        <v>0</v>
      </c>
      <c r="N165" s="82">
        <v>0</v>
      </c>
      <c r="O165" s="82">
        <v>0</v>
      </c>
      <c r="P165" s="82">
        <v>0</v>
      </c>
      <c r="Q165" s="82">
        <v>0</v>
      </c>
      <c r="R165" s="82">
        <v>0</v>
      </c>
      <c r="S165">
        <v>0</v>
      </c>
      <c r="T165">
        <v>152</v>
      </c>
      <c r="U165" s="290" t="str" cm="1">
        <f t="array" ref="U165">IF(A165=0,"",_xlfn._xlws.FILTER(Acompanhamento4[],Acompanhamento4[ID]=A165))</f>
        <v/>
      </c>
    </row>
    <row r="166" spans="1:21">
      <c r="A166">
        <v>0</v>
      </c>
      <c r="B166">
        <v>0</v>
      </c>
      <c r="C166">
        <v>0</v>
      </c>
      <c r="D166">
        <v>0</v>
      </c>
      <c r="E166">
        <v>0</v>
      </c>
      <c r="F166">
        <v>0</v>
      </c>
      <c r="G166">
        <v>0</v>
      </c>
      <c r="H166">
        <v>0</v>
      </c>
      <c r="I166">
        <v>0</v>
      </c>
      <c r="J166">
        <v>0</v>
      </c>
      <c r="K166">
        <v>0</v>
      </c>
      <c r="L166">
        <v>0</v>
      </c>
      <c r="M166">
        <v>0</v>
      </c>
      <c r="N166" s="82">
        <v>0</v>
      </c>
      <c r="O166" s="82">
        <v>0</v>
      </c>
      <c r="P166" s="82">
        <v>0</v>
      </c>
      <c r="Q166" s="82">
        <v>0</v>
      </c>
      <c r="R166" s="82">
        <v>0</v>
      </c>
      <c r="S166">
        <v>0</v>
      </c>
      <c r="T166">
        <v>153</v>
      </c>
      <c r="U166" s="290" t="str" cm="1">
        <f t="array" ref="U166">IF(A166=0,"",_xlfn._xlws.FILTER(Acompanhamento4[],Acompanhamento4[ID]=A166))</f>
        <v/>
      </c>
    </row>
    <row r="167" spans="1:21">
      <c r="A167">
        <v>0</v>
      </c>
      <c r="B167">
        <v>0</v>
      </c>
      <c r="C167">
        <v>0</v>
      </c>
      <c r="D167">
        <v>0</v>
      </c>
      <c r="E167">
        <v>0</v>
      </c>
      <c r="F167">
        <v>0</v>
      </c>
      <c r="G167">
        <v>0</v>
      </c>
      <c r="H167">
        <v>0</v>
      </c>
      <c r="I167">
        <v>0</v>
      </c>
      <c r="J167">
        <v>0</v>
      </c>
      <c r="K167">
        <v>0</v>
      </c>
      <c r="L167">
        <v>0</v>
      </c>
      <c r="M167">
        <v>0</v>
      </c>
      <c r="N167" s="82">
        <v>0</v>
      </c>
      <c r="O167" s="82">
        <v>0</v>
      </c>
      <c r="P167" s="82">
        <v>0</v>
      </c>
      <c r="Q167" s="82">
        <v>0</v>
      </c>
      <c r="R167" s="82">
        <v>0</v>
      </c>
      <c r="S167">
        <v>0</v>
      </c>
      <c r="T167">
        <v>154</v>
      </c>
      <c r="U167" s="290" t="str" cm="1">
        <f t="array" ref="U167">IF(A167=0,"",_xlfn._xlws.FILTER(Acompanhamento4[],Acompanhamento4[ID]=A167))</f>
        <v/>
      </c>
    </row>
    <row r="168" spans="1:21">
      <c r="A168">
        <v>0</v>
      </c>
      <c r="B168">
        <v>0</v>
      </c>
      <c r="C168">
        <v>0</v>
      </c>
      <c r="D168">
        <v>0</v>
      </c>
      <c r="E168">
        <v>0</v>
      </c>
      <c r="F168">
        <v>0</v>
      </c>
      <c r="G168">
        <v>0</v>
      </c>
      <c r="H168">
        <v>0</v>
      </c>
      <c r="I168">
        <v>0</v>
      </c>
      <c r="J168">
        <v>0</v>
      </c>
      <c r="K168">
        <v>0</v>
      </c>
      <c r="L168">
        <v>0</v>
      </c>
      <c r="M168">
        <v>0</v>
      </c>
      <c r="N168" s="82">
        <v>0</v>
      </c>
      <c r="O168" s="82">
        <v>0</v>
      </c>
      <c r="P168" s="82">
        <v>0</v>
      </c>
      <c r="Q168" s="82">
        <v>0</v>
      </c>
      <c r="R168" s="82">
        <v>0</v>
      </c>
      <c r="S168">
        <v>0</v>
      </c>
      <c r="T168">
        <v>155</v>
      </c>
      <c r="U168" s="290" t="str" cm="1">
        <f t="array" ref="U168">IF(A168=0,"",_xlfn._xlws.FILTER(Acompanhamento4[],Acompanhamento4[ID]=A168))</f>
        <v/>
      </c>
    </row>
    <row r="169" spans="1:21">
      <c r="A169">
        <v>0</v>
      </c>
      <c r="B169">
        <v>0</v>
      </c>
      <c r="C169">
        <v>0</v>
      </c>
      <c r="D169">
        <v>0</v>
      </c>
      <c r="E169">
        <v>0</v>
      </c>
      <c r="F169">
        <v>0</v>
      </c>
      <c r="G169">
        <v>0</v>
      </c>
      <c r="H169">
        <v>0</v>
      </c>
      <c r="I169">
        <v>0</v>
      </c>
      <c r="J169">
        <v>0</v>
      </c>
      <c r="K169">
        <v>0</v>
      </c>
      <c r="L169">
        <v>0</v>
      </c>
      <c r="M169">
        <v>0</v>
      </c>
      <c r="N169" s="82">
        <v>0</v>
      </c>
      <c r="O169" s="82">
        <v>0</v>
      </c>
      <c r="P169" s="82">
        <v>0</v>
      </c>
      <c r="Q169" s="82">
        <v>0</v>
      </c>
      <c r="R169" s="82">
        <v>0</v>
      </c>
      <c r="S169">
        <v>0</v>
      </c>
      <c r="T169">
        <v>156</v>
      </c>
      <c r="U169" s="290" t="str" cm="1">
        <f t="array" ref="U169">IF(A169=0,"",_xlfn._xlws.FILTER(Acompanhamento4[],Acompanhamento4[ID]=A169))</f>
        <v/>
      </c>
    </row>
    <row r="170" spans="1:21">
      <c r="A170">
        <v>0</v>
      </c>
      <c r="B170">
        <v>0</v>
      </c>
      <c r="C170">
        <v>0</v>
      </c>
      <c r="D170">
        <v>0</v>
      </c>
      <c r="E170">
        <v>0</v>
      </c>
      <c r="F170">
        <v>0</v>
      </c>
      <c r="G170">
        <v>0</v>
      </c>
      <c r="H170">
        <v>0</v>
      </c>
      <c r="I170">
        <v>0</v>
      </c>
      <c r="J170">
        <v>0</v>
      </c>
      <c r="K170">
        <v>0</v>
      </c>
      <c r="L170">
        <v>0</v>
      </c>
      <c r="M170">
        <v>0</v>
      </c>
      <c r="N170" s="82">
        <v>0</v>
      </c>
      <c r="O170" s="82">
        <v>0</v>
      </c>
      <c r="P170" s="82">
        <v>0</v>
      </c>
      <c r="Q170" s="82">
        <v>0</v>
      </c>
      <c r="R170" s="82">
        <v>0</v>
      </c>
      <c r="S170">
        <v>0</v>
      </c>
      <c r="T170">
        <v>157</v>
      </c>
      <c r="U170" s="290" t="str" cm="1">
        <f t="array" ref="U170">IF(A170=0,"",_xlfn._xlws.FILTER(Acompanhamento4[],Acompanhamento4[ID]=A170))</f>
        <v/>
      </c>
    </row>
    <row r="171" spans="1:21">
      <c r="A171">
        <v>0</v>
      </c>
      <c r="B171">
        <v>0</v>
      </c>
      <c r="C171">
        <v>0</v>
      </c>
      <c r="D171">
        <v>0</v>
      </c>
      <c r="E171">
        <v>0</v>
      </c>
      <c r="F171">
        <v>0</v>
      </c>
      <c r="G171">
        <v>0</v>
      </c>
      <c r="H171">
        <v>0</v>
      </c>
      <c r="I171">
        <v>0</v>
      </c>
      <c r="J171">
        <v>0</v>
      </c>
      <c r="K171">
        <v>0</v>
      </c>
      <c r="L171">
        <v>0</v>
      </c>
      <c r="M171">
        <v>0</v>
      </c>
      <c r="N171" s="82">
        <v>0</v>
      </c>
      <c r="O171" s="82">
        <v>0</v>
      </c>
      <c r="P171" s="82">
        <v>0</v>
      </c>
      <c r="Q171" s="82">
        <v>0</v>
      </c>
      <c r="R171" s="82">
        <v>0</v>
      </c>
      <c r="S171">
        <v>0</v>
      </c>
      <c r="T171">
        <v>158</v>
      </c>
      <c r="U171" s="290" t="str" cm="1">
        <f t="array" ref="U171">IF(A171=0,"",_xlfn._xlws.FILTER(Acompanhamento4[],Acompanhamento4[ID]=A171))</f>
        <v/>
      </c>
    </row>
    <row r="172" spans="1:21">
      <c r="A172">
        <v>0</v>
      </c>
      <c r="B172">
        <v>0</v>
      </c>
      <c r="C172">
        <v>0</v>
      </c>
      <c r="D172">
        <v>0</v>
      </c>
      <c r="E172">
        <v>0</v>
      </c>
      <c r="F172">
        <v>0</v>
      </c>
      <c r="G172">
        <v>0</v>
      </c>
      <c r="H172">
        <v>0</v>
      </c>
      <c r="I172">
        <v>0</v>
      </c>
      <c r="J172">
        <v>0</v>
      </c>
      <c r="K172">
        <v>0</v>
      </c>
      <c r="L172">
        <v>0</v>
      </c>
      <c r="M172">
        <v>0</v>
      </c>
      <c r="N172" s="82">
        <v>0</v>
      </c>
      <c r="O172" s="82">
        <v>0</v>
      </c>
      <c r="P172" s="82">
        <v>0</v>
      </c>
      <c r="Q172" s="82">
        <v>0</v>
      </c>
      <c r="R172" s="82">
        <v>0</v>
      </c>
      <c r="S172">
        <v>0</v>
      </c>
      <c r="T172">
        <v>159</v>
      </c>
      <c r="U172" s="290" t="str" cm="1">
        <f t="array" ref="U172">IF(A172=0,"",_xlfn._xlws.FILTER(Acompanhamento4[],Acompanhamento4[ID]=A172))</f>
        <v/>
      </c>
    </row>
    <row r="173" spans="1:21">
      <c r="A173">
        <v>0</v>
      </c>
      <c r="B173">
        <v>0</v>
      </c>
      <c r="C173">
        <v>0</v>
      </c>
      <c r="D173">
        <v>0</v>
      </c>
      <c r="E173">
        <v>0</v>
      </c>
      <c r="F173">
        <v>0</v>
      </c>
      <c r="G173">
        <v>0</v>
      </c>
      <c r="H173">
        <v>0</v>
      </c>
      <c r="I173">
        <v>0</v>
      </c>
      <c r="J173">
        <v>0</v>
      </c>
      <c r="K173">
        <v>0</v>
      </c>
      <c r="L173">
        <v>0</v>
      </c>
      <c r="M173">
        <v>0</v>
      </c>
      <c r="N173" s="82">
        <v>0</v>
      </c>
      <c r="O173" s="82">
        <v>0</v>
      </c>
      <c r="P173" s="82">
        <v>0</v>
      </c>
      <c r="Q173" s="82">
        <v>0</v>
      </c>
      <c r="R173" s="82">
        <v>0</v>
      </c>
      <c r="S173">
        <v>0</v>
      </c>
      <c r="T173">
        <v>160</v>
      </c>
      <c r="U173" s="290" t="str" cm="1">
        <f t="array" ref="U173">IF(A173=0,"",_xlfn._xlws.FILTER(Acompanhamento4[],Acompanhamento4[ID]=A173))</f>
        <v/>
      </c>
    </row>
    <row r="174" spans="1:21">
      <c r="A174">
        <v>0</v>
      </c>
      <c r="B174">
        <v>0</v>
      </c>
      <c r="C174">
        <v>0</v>
      </c>
      <c r="D174">
        <v>0</v>
      </c>
      <c r="E174">
        <v>0</v>
      </c>
      <c r="F174">
        <v>0</v>
      </c>
      <c r="G174">
        <v>0</v>
      </c>
      <c r="H174">
        <v>0</v>
      </c>
      <c r="I174">
        <v>0</v>
      </c>
      <c r="J174">
        <v>0</v>
      </c>
      <c r="K174">
        <v>0</v>
      </c>
      <c r="L174">
        <v>0</v>
      </c>
      <c r="M174">
        <v>0</v>
      </c>
      <c r="N174" s="82">
        <v>0</v>
      </c>
      <c r="O174" s="82">
        <v>0</v>
      </c>
      <c r="P174" s="82">
        <v>0</v>
      </c>
      <c r="Q174" s="82">
        <v>0</v>
      </c>
      <c r="R174" s="82">
        <v>0</v>
      </c>
      <c r="S174">
        <v>0</v>
      </c>
      <c r="T174">
        <v>161</v>
      </c>
      <c r="U174" s="290" t="str" cm="1">
        <f t="array" ref="U174">IF(A174=0,"",_xlfn._xlws.FILTER(Acompanhamento4[],Acompanhamento4[ID]=A174))</f>
        <v/>
      </c>
    </row>
    <row r="175" spans="1:21">
      <c r="A175">
        <v>0</v>
      </c>
      <c r="B175">
        <v>0</v>
      </c>
      <c r="C175">
        <v>0</v>
      </c>
      <c r="D175">
        <v>0</v>
      </c>
      <c r="E175">
        <v>0</v>
      </c>
      <c r="F175">
        <v>0</v>
      </c>
      <c r="G175">
        <v>0</v>
      </c>
      <c r="H175">
        <v>0</v>
      </c>
      <c r="I175">
        <v>0</v>
      </c>
      <c r="J175">
        <v>0</v>
      </c>
      <c r="K175">
        <v>0</v>
      </c>
      <c r="L175">
        <v>0</v>
      </c>
      <c r="M175">
        <v>0</v>
      </c>
      <c r="N175" s="82">
        <v>0</v>
      </c>
      <c r="O175" s="82">
        <v>0</v>
      </c>
      <c r="P175" s="82">
        <v>0</v>
      </c>
      <c r="Q175" s="82">
        <v>0</v>
      </c>
      <c r="R175" s="82">
        <v>0</v>
      </c>
      <c r="S175">
        <v>0</v>
      </c>
      <c r="T175">
        <v>162</v>
      </c>
      <c r="U175" s="290" t="str" cm="1">
        <f t="array" ref="U175">IF(A175=0,"",_xlfn._xlws.FILTER(Acompanhamento4[],Acompanhamento4[ID]=A175))</f>
        <v/>
      </c>
    </row>
    <row r="176" spans="1:21">
      <c r="A176">
        <v>0</v>
      </c>
      <c r="B176">
        <v>0</v>
      </c>
      <c r="C176">
        <v>0</v>
      </c>
      <c r="D176">
        <v>0</v>
      </c>
      <c r="E176">
        <v>0</v>
      </c>
      <c r="F176">
        <v>0</v>
      </c>
      <c r="G176">
        <v>0</v>
      </c>
      <c r="H176">
        <v>0</v>
      </c>
      <c r="I176">
        <v>0</v>
      </c>
      <c r="J176">
        <v>0</v>
      </c>
      <c r="K176">
        <v>0</v>
      </c>
      <c r="L176">
        <v>0</v>
      </c>
      <c r="M176">
        <v>0</v>
      </c>
      <c r="N176" s="82">
        <v>0</v>
      </c>
      <c r="O176" s="82">
        <v>0</v>
      </c>
      <c r="P176" s="82">
        <v>0</v>
      </c>
      <c r="Q176" s="82">
        <v>0</v>
      </c>
      <c r="R176" s="82">
        <v>0</v>
      </c>
      <c r="S176">
        <v>0</v>
      </c>
      <c r="T176">
        <v>163</v>
      </c>
      <c r="U176" s="290" t="str" cm="1">
        <f t="array" ref="U176">IF(A176=0,"",_xlfn._xlws.FILTER(Acompanhamento4[],Acompanhamento4[ID]=A176))</f>
        <v/>
      </c>
    </row>
    <row r="177" spans="1:21">
      <c r="A177">
        <v>0</v>
      </c>
      <c r="B177">
        <v>0</v>
      </c>
      <c r="C177">
        <v>0</v>
      </c>
      <c r="D177">
        <v>0</v>
      </c>
      <c r="E177">
        <v>0</v>
      </c>
      <c r="F177">
        <v>0</v>
      </c>
      <c r="G177">
        <v>0</v>
      </c>
      <c r="H177">
        <v>0</v>
      </c>
      <c r="I177">
        <v>0</v>
      </c>
      <c r="J177">
        <v>0</v>
      </c>
      <c r="K177">
        <v>0</v>
      </c>
      <c r="L177">
        <v>0</v>
      </c>
      <c r="M177">
        <v>0</v>
      </c>
      <c r="N177" s="82">
        <v>0</v>
      </c>
      <c r="O177" s="82">
        <v>0</v>
      </c>
      <c r="P177" s="82">
        <v>0</v>
      </c>
      <c r="Q177" s="82">
        <v>0</v>
      </c>
      <c r="R177" s="82">
        <v>0</v>
      </c>
      <c r="S177">
        <v>0</v>
      </c>
      <c r="T177">
        <v>164</v>
      </c>
      <c r="U177" s="290" t="str" cm="1">
        <f t="array" ref="U177">IF(A177=0,"",_xlfn._xlws.FILTER(Acompanhamento4[],Acompanhamento4[ID]=A177))</f>
        <v/>
      </c>
    </row>
    <row r="178" spans="1:21">
      <c r="A178">
        <v>0</v>
      </c>
      <c r="B178">
        <v>0</v>
      </c>
      <c r="C178">
        <v>0</v>
      </c>
      <c r="D178">
        <v>0</v>
      </c>
      <c r="E178">
        <v>0</v>
      </c>
      <c r="F178">
        <v>0</v>
      </c>
      <c r="G178">
        <v>0</v>
      </c>
      <c r="H178">
        <v>0</v>
      </c>
      <c r="I178">
        <v>0</v>
      </c>
      <c r="J178">
        <v>0</v>
      </c>
      <c r="K178">
        <v>0</v>
      </c>
      <c r="L178">
        <v>0</v>
      </c>
      <c r="M178">
        <v>0</v>
      </c>
      <c r="N178" s="82">
        <v>0</v>
      </c>
      <c r="O178" s="82">
        <v>0</v>
      </c>
      <c r="P178" s="82">
        <v>0</v>
      </c>
      <c r="Q178" s="82">
        <v>0</v>
      </c>
      <c r="R178" s="82">
        <v>0</v>
      </c>
      <c r="S178">
        <v>0</v>
      </c>
      <c r="T178">
        <v>165</v>
      </c>
      <c r="U178" s="290" t="str" cm="1">
        <f t="array" ref="U178">IF(A178=0,"",_xlfn._xlws.FILTER(Acompanhamento4[],Acompanhamento4[ID]=A178))</f>
        <v/>
      </c>
    </row>
    <row r="179" spans="1:21">
      <c r="A179">
        <v>0</v>
      </c>
      <c r="B179">
        <v>0</v>
      </c>
      <c r="C179">
        <v>0</v>
      </c>
      <c r="D179">
        <v>0</v>
      </c>
      <c r="E179">
        <v>0</v>
      </c>
      <c r="F179">
        <v>0</v>
      </c>
      <c r="G179">
        <v>0</v>
      </c>
      <c r="H179">
        <v>0</v>
      </c>
      <c r="I179">
        <v>0</v>
      </c>
      <c r="J179">
        <v>0</v>
      </c>
      <c r="K179">
        <v>0</v>
      </c>
      <c r="L179">
        <v>0</v>
      </c>
      <c r="M179">
        <v>0</v>
      </c>
      <c r="N179" s="82">
        <v>0</v>
      </c>
      <c r="O179" s="82">
        <v>0</v>
      </c>
      <c r="P179" s="82">
        <v>0</v>
      </c>
      <c r="Q179" s="82">
        <v>0</v>
      </c>
      <c r="R179" s="82">
        <v>0</v>
      </c>
      <c r="S179">
        <v>0</v>
      </c>
      <c r="T179">
        <v>166</v>
      </c>
      <c r="U179" s="290" t="str" cm="1">
        <f t="array" ref="U179">IF(A179=0,"",_xlfn._xlws.FILTER(Acompanhamento4[],Acompanhamento4[ID]=A179))</f>
        <v/>
      </c>
    </row>
    <row r="180" spans="1:21">
      <c r="A180">
        <v>0</v>
      </c>
      <c r="B180">
        <v>0</v>
      </c>
      <c r="C180">
        <v>0</v>
      </c>
      <c r="D180">
        <v>0</v>
      </c>
      <c r="E180">
        <v>0</v>
      </c>
      <c r="F180">
        <v>0</v>
      </c>
      <c r="G180">
        <v>0</v>
      </c>
      <c r="H180">
        <v>0</v>
      </c>
      <c r="I180">
        <v>0</v>
      </c>
      <c r="J180">
        <v>0</v>
      </c>
      <c r="K180">
        <v>0</v>
      </c>
      <c r="L180">
        <v>0</v>
      </c>
      <c r="M180">
        <v>0</v>
      </c>
      <c r="N180" s="82">
        <v>0</v>
      </c>
      <c r="O180" s="82">
        <v>0</v>
      </c>
      <c r="P180" s="82">
        <v>0</v>
      </c>
      <c r="Q180" s="82">
        <v>0</v>
      </c>
      <c r="R180" s="82">
        <v>0</v>
      </c>
      <c r="S180">
        <v>0</v>
      </c>
      <c r="T180">
        <v>167</v>
      </c>
      <c r="U180" s="290" t="str" cm="1">
        <f t="array" ref="U180">IF(A180=0,"",_xlfn._xlws.FILTER(Acompanhamento4[],Acompanhamento4[ID]=A180))</f>
        <v/>
      </c>
    </row>
    <row r="181" spans="1:21">
      <c r="A181">
        <v>0</v>
      </c>
      <c r="B181">
        <v>0</v>
      </c>
      <c r="C181">
        <v>0</v>
      </c>
      <c r="D181">
        <v>0</v>
      </c>
      <c r="E181">
        <v>0</v>
      </c>
      <c r="F181">
        <v>0</v>
      </c>
      <c r="G181">
        <v>0</v>
      </c>
      <c r="H181">
        <v>0</v>
      </c>
      <c r="I181">
        <v>0</v>
      </c>
      <c r="J181">
        <v>0</v>
      </c>
      <c r="K181">
        <v>0</v>
      </c>
      <c r="L181">
        <v>0</v>
      </c>
      <c r="M181">
        <v>0</v>
      </c>
      <c r="N181" s="82">
        <v>0</v>
      </c>
      <c r="O181" s="82">
        <v>0</v>
      </c>
      <c r="P181" s="82">
        <v>0</v>
      </c>
      <c r="Q181" s="82">
        <v>0</v>
      </c>
      <c r="R181" s="82">
        <v>0</v>
      </c>
      <c r="S181">
        <v>0</v>
      </c>
      <c r="T181">
        <v>168</v>
      </c>
      <c r="U181" s="290" t="str" cm="1">
        <f t="array" ref="U181">IF(A181=0,"",_xlfn._xlws.FILTER(Acompanhamento4[],Acompanhamento4[ID]=A181))</f>
        <v/>
      </c>
    </row>
    <row r="182" spans="1:21">
      <c r="A182">
        <v>0</v>
      </c>
      <c r="B182">
        <v>0</v>
      </c>
      <c r="C182">
        <v>0</v>
      </c>
      <c r="D182">
        <v>0</v>
      </c>
      <c r="E182">
        <v>0</v>
      </c>
      <c r="F182">
        <v>0</v>
      </c>
      <c r="G182">
        <v>0</v>
      </c>
      <c r="H182">
        <v>0</v>
      </c>
      <c r="I182">
        <v>0</v>
      </c>
      <c r="J182">
        <v>0</v>
      </c>
      <c r="K182">
        <v>0</v>
      </c>
      <c r="L182">
        <v>0</v>
      </c>
      <c r="M182">
        <v>0</v>
      </c>
      <c r="N182" s="82">
        <v>0</v>
      </c>
      <c r="O182" s="82">
        <v>0</v>
      </c>
      <c r="P182" s="82">
        <v>0</v>
      </c>
      <c r="Q182" s="82">
        <v>0</v>
      </c>
      <c r="R182" s="82">
        <v>0</v>
      </c>
      <c r="S182">
        <v>0</v>
      </c>
      <c r="T182">
        <v>169</v>
      </c>
      <c r="U182" s="290" t="str" cm="1">
        <f t="array" ref="U182">IF(A182=0,"",_xlfn._xlws.FILTER(Acompanhamento4[],Acompanhamento4[ID]=A182))</f>
        <v/>
      </c>
    </row>
    <row r="183" spans="1:21">
      <c r="A183">
        <v>0</v>
      </c>
      <c r="B183">
        <v>0</v>
      </c>
      <c r="C183">
        <v>0</v>
      </c>
      <c r="D183">
        <v>0</v>
      </c>
      <c r="E183">
        <v>0</v>
      </c>
      <c r="F183">
        <v>0</v>
      </c>
      <c r="G183">
        <v>0</v>
      </c>
      <c r="H183">
        <v>0</v>
      </c>
      <c r="I183">
        <v>0</v>
      </c>
      <c r="J183">
        <v>0</v>
      </c>
      <c r="K183">
        <v>0</v>
      </c>
      <c r="L183">
        <v>0</v>
      </c>
      <c r="M183">
        <v>0</v>
      </c>
      <c r="N183" s="82">
        <v>0</v>
      </c>
      <c r="O183" s="82">
        <v>0</v>
      </c>
      <c r="P183" s="82">
        <v>0</v>
      </c>
      <c r="Q183" s="82">
        <v>0</v>
      </c>
      <c r="R183" s="82">
        <v>0</v>
      </c>
      <c r="S183">
        <v>0</v>
      </c>
      <c r="T183">
        <v>170</v>
      </c>
      <c r="U183" s="290" t="str" cm="1">
        <f t="array" ref="U183">IF(A183=0,"",_xlfn._xlws.FILTER(Acompanhamento4[],Acompanhamento4[ID]=A183))</f>
        <v/>
      </c>
    </row>
    <row r="184" spans="1:21">
      <c r="A184">
        <v>0</v>
      </c>
      <c r="B184">
        <v>0</v>
      </c>
      <c r="C184">
        <v>0</v>
      </c>
      <c r="D184">
        <v>0</v>
      </c>
      <c r="E184">
        <v>0</v>
      </c>
      <c r="F184">
        <v>0</v>
      </c>
      <c r="G184">
        <v>0</v>
      </c>
      <c r="H184">
        <v>0</v>
      </c>
      <c r="I184">
        <v>0</v>
      </c>
      <c r="J184">
        <v>0</v>
      </c>
      <c r="K184">
        <v>0</v>
      </c>
      <c r="L184">
        <v>0</v>
      </c>
      <c r="M184">
        <v>0</v>
      </c>
      <c r="N184" s="82">
        <v>0</v>
      </c>
      <c r="O184" s="82">
        <v>0</v>
      </c>
      <c r="P184" s="82">
        <v>0</v>
      </c>
      <c r="Q184" s="82">
        <v>0</v>
      </c>
      <c r="R184" s="82">
        <v>0</v>
      </c>
      <c r="S184">
        <v>0</v>
      </c>
      <c r="T184">
        <v>171</v>
      </c>
      <c r="U184" s="290" t="str" cm="1">
        <f t="array" ref="U184">IF(A184=0,"",_xlfn._xlws.FILTER(Acompanhamento4[],Acompanhamento4[ID]=A184))</f>
        <v/>
      </c>
    </row>
    <row r="185" spans="1:21">
      <c r="A185">
        <v>0</v>
      </c>
      <c r="B185">
        <v>0</v>
      </c>
      <c r="C185">
        <v>0</v>
      </c>
      <c r="D185">
        <v>0</v>
      </c>
      <c r="E185">
        <v>0</v>
      </c>
      <c r="F185">
        <v>0</v>
      </c>
      <c r="G185">
        <v>0</v>
      </c>
      <c r="H185">
        <v>0</v>
      </c>
      <c r="I185">
        <v>0</v>
      </c>
      <c r="J185">
        <v>0</v>
      </c>
      <c r="K185">
        <v>0</v>
      </c>
      <c r="L185">
        <v>0</v>
      </c>
      <c r="M185">
        <v>0</v>
      </c>
      <c r="N185" s="82">
        <v>0</v>
      </c>
      <c r="O185" s="82">
        <v>0</v>
      </c>
      <c r="P185" s="82">
        <v>0</v>
      </c>
      <c r="Q185" s="82">
        <v>0</v>
      </c>
      <c r="R185" s="82">
        <v>0</v>
      </c>
      <c r="S185">
        <v>0</v>
      </c>
      <c r="T185">
        <v>172</v>
      </c>
      <c r="U185" s="290" t="str" cm="1">
        <f t="array" ref="U185">IF(A185=0,"",_xlfn._xlws.FILTER(Acompanhamento4[],Acompanhamento4[ID]=A185))</f>
        <v/>
      </c>
    </row>
    <row r="186" spans="1:21">
      <c r="A186">
        <v>0</v>
      </c>
      <c r="B186">
        <v>0</v>
      </c>
      <c r="C186">
        <v>0</v>
      </c>
      <c r="D186">
        <v>0</v>
      </c>
      <c r="E186">
        <v>0</v>
      </c>
      <c r="F186">
        <v>0</v>
      </c>
      <c r="G186">
        <v>0</v>
      </c>
      <c r="H186">
        <v>0</v>
      </c>
      <c r="I186">
        <v>0</v>
      </c>
      <c r="J186">
        <v>0</v>
      </c>
      <c r="K186">
        <v>0</v>
      </c>
      <c r="L186">
        <v>0</v>
      </c>
      <c r="M186">
        <v>0</v>
      </c>
      <c r="N186" s="82">
        <v>0</v>
      </c>
      <c r="O186" s="82">
        <v>0</v>
      </c>
      <c r="P186" s="82">
        <v>0</v>
      </c>
      <c r="Q186" s="82">
        <v>0</v>
      </c>
      <c r="R186" s="82">
        <v>0</v>
      </c>
      <c r="S186">
        <v>0</v>
      </c>
      <c r="T186">
        <v>173</v>
      </c>
      <c r="U186" s="290" t="str" cm="1">
        <f t="array" ref="U186">IF(A186=0,"",_xlfn._xlws.FILTER(Acompanhamento4[],Acompanhamento4[ID]=A186))</f>
        <v/>
      </c>
    </row>
    <row r="187" spans="1:21">
      <c r="A187">
        <v>0</v>
      </c>
      <c r="B187">
        <v>0</v>
      </c>
      <c r="C187">
        <v>0</v>
      </c>
      <c r="D187">
        <v>0</v>
      </c>
      <c r="E187">
        <v>0</v>
      </c>
      <c r="F187">
        <v>0</v>
      </c>
      <c r="G187">
        <v>0</v>
      </c>
      <c r="H187">
        <v>0</v>
      </c>
      <c r="I187">
        <v>0</v>
      </c>
      <c r="J187">
        <v>0</v>
      </c>
      <c r="K187">
        <v>0</v>
      </c>
      <c r="L187">
        <v>0</v>
      </c>
      <c r="M187">
        <v>0</v>
      </c>
      <c r="N187" s="82">
        <v>0</v>
      </c>
      <c r="O187" s="82">
        <v>0</v>
      </c>
      <c r="P187" s="82">
        <v>0</v>
      </c>
      <c r="Q187" s="82">
        <v>0</v>
      </c>
      <c r="R187" s="82">
        <v>0</v>
      </c>
      <c r="S187">
        <v>0</v>
      </c>
      <c r="T187">
        <v>174</v>
      </c>
      <c r="U187" s="290" t="str" cm="1">
        <f t="array" ref="U187">IF(A187=0,"",_xlfn._xlws.FILTER(Acompanhamento4[],Acompanhamento4[ID]=A187))</f>
        <v/>
      </c>
    </row>
    <row r="188" spans="1:21">
      <c r="A188">
        <v>0</v>
      </c>
      <c r="B188">
        <v>0</v>
      </c>
      <c r="C188">
        <v>0</v>
      </c>
      <c r="D188">
        <v>0</v>
      </c>
      <c r="E188">
        <v>0</v>
      </c>
      <c r="F188">
        <v>0</v>
      </c>
      <c r="G188">
        <v>0</v>
      </c>
      <c r="H188">
        <v>0</v>
      </c>
      <c r="I188">
        <v>0</v>
      </c>
      <c r="J188">
        <v>0</v>
      </c>
      <c r="K188">
        <v>0</v>
      </c>
      <c r="L188">
        <v>0</v>
      </c>
      <c r="M188">
        <v>0</v>
      </c>
      <c r="N188" s="82">
        <v>0</v>
      </c>
      <c r="O188" s="82">
        <v>0</v>
      </c>
      <c r="P188" s="82">
        <v>0</v>
      </c>
      <c r="Q188" s="82">
        <v>0</v>
      </c>
      <c r="R188" s="82">
        <v>0</v>
      </c>
      <c r="S188">
        <v>0</v>
      </c>
      <c r="T188">
        <v>175</v>
      </c>
      <c r="U188" s="290" t="str" cm="1">
        <f t="array" ref="U188">IF(A188=0,"",_xlfn._xlws.FILTER(Acompanhamento4[],Acompanhamento4[ID]=A188))</f>
        <v/>
      </c>
    </row>
    <row r="189" spans="1:21">
      <c r="A189">
        <v>0</v>
      </c>
      <c r="B189">
        <v>0</v>
      </c>
      <c r="C189">
        <v>0</v>
      </c>
      <c r="D189">
        <v>0</v>
      </c>
      <c r="E189">
        <v>0</v>
      </c>
      <c r="F189">
        <v>0</v>
      </c>
      <c r="G189">
        <v>0</v>
      </c>
      <c r="H189">
        <v>0</v>
      </c>
      <c r="I189">
        <v>0</v>
      </c>
      <c r="J189">
        <v>0</v>
      </c>
      <c r="K189">
        <v>0</v>
      </c>
      <c r="L189">
        <v>0</v>
      </c>
      <c r="M189">
        <v>0</v>
      </c>
      <c r="N189" s="82">
        <v>0</v>
      </c>
      <c r="O189" s="82">
        <v>0</v>
      </c>
      <c r="P189" s="82">
        <v>0</v>
      </c>
      <c r="Q189" s="82">
        <v>0</v>
      </c>
      <c r="R189" s="82">
        <v>0</v>
      </c>
      <c r="S189">
        <v>0</v>
      </c>
      <c r="T189">
        <v>176</v>
      </c>
      <c r="U189" s="290" t="str" cm="1">
        <f t="array" ref="U189">IF(A189=0,"",_xlfn._xlws.FILTER(Acompanhamento4[],Acompanhamento4[ID]=A189))</f>
        <v/>
      </c>
    </row>
    <row r="190" spans="1:21">
      <c r="A190">
        <v>0</v>
      </c>
      <c r="B190">
        <v>0</v>
      </c>
      <c r="C190">
        <v>0</v>
      </c>
      <c r="D190">
        <v>0</v>
      </c>
      <c r="E190">
        <v>0</v>
      </c>
      <c r="F190">
        <v>0</v>
      </c>
      <c r="G190">
        <v>0</v>
      </c>
      <c r="H190">
        <v>0</v>
      </c>
      <c r="I190">
        <v>0</v>
      </c>
      <c r="J190">
        <v>0</v>
      </c>
      <c r="K190">
        <v>0</v>
      </c>
      <c r="L190">
        <v>0</v>
      </c>
      <c r="M190">
        <v>0</v>
      </c>
      <c r="N190" s="82">
        <v>0</v>
      </c>
      <c r="O190" s="82">
        <v>0</v>
      </c>
      <c r="P190" s="82">
        <v>0</v>
      </c>
      <c r="Q190" s="82">
        <v>0</v>
      </c>
      <c r="R190" s="82">
        <v>0</v>
      </c>
      <c r="S190">
        <v>0</v>
      </c>
      <c r="T190">
        <v>177</v>
      </c>
      <c r="U190" s="290" t="str" cm="1">
        <f t="array" ref="U190">IF(A190=0,"",_xlfn._xlws.FILTER(Acompanhamento4[],Acompanhamento4[ID]=A190))</f>
        <v/>
      </c>
    </row>
    <row r="191" spans="1:21">
      <c r="A191">
        <v>0</v>
      </c>
      <c r="B191">
        <v>0</v>
      </c>
      <c r="C191">
        <v>0</v>
      </c>
      <c r="D191">
        <v>0</v>
      </c>
      <c r="E191">
        <v>0</v>
      </c>
      <c r="F191">
        <v>0</v>
      </c>
      <c r="G191">
        <v>0</v>
      </c>
      <c r="H191">
        <v>0</v>
      </c>
      <c r="I191">
        <v>0</v>
      </c>
      <c r="J191">
        <v>0</v>
      </c>
      <c r="K191">
        <v>0</v>
      </c>
      <c r="L191">
        <v>0</v>
      </c>
      <c r="M191">
        <v>0</v>
      </c>
      <c r="N191" s="82">
        <v>0</v>
      </c>
      <c r="O191" s="82">
        <v>0</v>
      </c>
      <c r="P191" s="82">
        <v>0</v>
      </c>
      <c r="Q191" s="82">
        <v>0</v>
      </c>
      <c r="R191" s="82">
        <v>0</v>
      </c>
      <c r="S191">
        <v>0</v>
      </c>
      <c r="T191">
        <v>178</v>
      </c>
      <c r="U191" s="290" t="str" cm="1">
        <f t="array" ref="U191">IF(A191=0,"",_xlfn._xlws.FILTER(Acompanhamento4[],Acompanhamento4[ID]=A191))</f>
        <v/>
      </c>
    </row>
    <row r="192" spans="1:21">
      <c r="A192">
        <v>0</v>
      </c>
      <c r="B192">
        <v>0</v>
      </c>
      <c r="C192">
        <v>0</v>
      </c>
      <c r="D192">
        <v>0</v>
      </c>
      <c r="E192">
        <v>0</v>
      </c>
      <c r="F192">
        <v>0</v>
      </c>
      <c r="G192">
        <v>0</v>
      </c>
      <c r="H192">
        <v>0</v>
      </c>
      <c r="I192">
        <v>0</v>
      </c>
      <c r="J192">
        <v>0</v>
      </c>
      <c r="K192">
        <v>0</v>
      </c>
      <c r="L192">
        <v>0</v>
      </c>
      <c r="M192">
        <v>0</v>
      </c>
      <c r="N192" s="82">
        <v>0</v>
      </c>
      <c r="O192" s="82">
        <v>0</v>
      </c>
      <c r="P192" s="82">
        <v>0</v>
      </c>
      <c r="Q192" s="82">
        <v>0</v>
      </c>
      <c r="R192" s="82">
        <v>0</v>
      </c>
      <c r="S192">
        <v>0</v>
      </c>
      <c r="T192">
        <v>179</v>
      </c>
      <c r="U192" s="290" t="str" cm="1">
        <f t="array" ref="U192">IF(A192=0,"",_xlfn._xlws.FILTER(Acompanhamento4[],Acompanhamento4[ID]=A192))</f>
        <v/>
      </c>
    </row>
    <row r="193" spans="1:21">
      <c r="A193">
        <v>0</v>
      </c>
      <c r="B193">
        <v>0</v>
      </c>
      <c r="C193">
        <v>0</v>
      </c>
      <c r="D193">
        <v>0</v>
      </c>
      <c r="E193">
        <v>0</v>
      </c>
      <c r="F193">
        <v>0</v>
      </c>
      <c r="G193">
        <v>0</v>
      </c>
      <c r="H193">
        <v>0</v>
      </c>
      <c r="I193">
        <v>0</v>
      </c>
      <c r="J193">
        <v>0</v>
      </c>
      <c r="K193">
        <v>0</v>
      </c>
      <c r="L193">
        <v>0</v>
      </c>
      <c r="M193">
        <v>0</v>
      </c>
      <c r="N193" s="82">
        <v>0</v>
      </c>
      <c r="O193" s="82">
        <v>0</v>
      </c>
      <c r="P193" s="82">
        <v>0</v>
      </c>
      <c r="Q193" s="82">
        <v>0</v>
      </c>
      <c r="R193" s="82">
        <v>0</v>
      </c>
      <c r="S193">
        <v>0</v>
      </c>
      <c r="T193">
        <v>180</v>
      </c>
      <c r="U193" s="290" t="str" cm="1">
        <f t="array" ref="U193">IF(A193=0,"",_xlfn._xlws.FILTER(Acompanhamento4[],Acompanhamento4[ID]=A193))</f>
        <v/>
      </c>
    </row>
    <row r="194" spans="1:21">
      <c r="A194">
        <v>0</v>
      </c>
      <c r="B194">
        <v>0</v>
      </c>
      <c r="C194">
        <v>0</v>
      </c>
      <c r="D194">
        <v>0</v>
      </c>
      <c r="E194">
        <v>0</v>
      </c>
      <c r="F194">
        <v>0</v>
      </c>
      <c r="G194">
        <v>0</v>
      </c>
      <c r="H194">
        <v>0</v>
      </c>
      <c r="I194">
        <v>0</v>
      </c>
      <c r="J194">
        <v>0</v>
      </c>
      <c r="K194">
        <v>0</v>
      </c>
      <c r="L194">
        <v>0</v>
      </c>
      <c r="M194">
        <v>0</v>
      </c>
      <c r="N194" s="82">
        <v>0</v>
      </c>
      <c r="O194" s="82">
        <v>0</v>
      </c>
      <c r="P194" s="82">
        <v>0</v>
      </c>
      <c r="Q194" s="82">
        <v>0</v>
      </c>
      <c r="R194" s="82">
        <v>0</v>
      </c>
      <c r="S194">
        <v>0</v>
      </c>
      <c r="T194">
        <v>181</v>
      </c>
      <c r="U194" s="290" t="str" cm="1">
        <f t="array" ref="U194">IF(A194=0,"",_xlfn._xlws.FILTER(Acompanhamento4[],Acompanhamento4[ID]=A194))</f>
        <v/>
      </c>
    </row>
    <row r="195" spans="1:21">
      <c r="A195">
        <v>0</v>
      </c>
      <c r="B195">
        <v>0</v>
      </c>
      <c r="C195">
        <v>0</v>
      </c>
      <c r="D195">
        <v>0</v>
      </c>
      <c r="E195">
        <v>0</v>
      </c>
      <c r="F195">
        <v>0</v>
      </c>
      <c r="G195">
        <v>0</v>
      </c>
      <c r="H195">
        <v>0</v>
      </c>
      <c r="I195">
        <v>0</v>
      </c>
      <c r="J195">
        <v>0</v>
      </c>
      <c r="K195">
        <v>0</v>
      </c>
      <c r="L195">
        <v>0</v>
      </c>
      <c r="M195">
        <v>0</v>
      </c>
      <c r="N195" s="82">
        <v>0</v>
      </c>
      <c r="O195" s="82">
        <v>0</v>
      </c>
      <c r="P195" s="82">
        <v>0</v>
      </c>
      <c r="Q195" s="82">
        <v>0</v>
      </c>
      <c r="R195" s="82">
        <v>0</v>
      </c>
      <c r="S195">
        <v>0</v>
      </c>
      <c r="T195">
        <v>182</v>
      </c>
      <c r="U195" s="290" t="str" cm="1">
        <f t="array" ref="U195">IF(A195=0,"",_xlfn._xlws.FILTER(Acompanhamento4[],Acompanhamento4[ID]=A195))</f>
        <v/>
      </c>
    </row>
    <row r="196" spans="1:21">
      <c r="A196">
        <v>0</v>
      </c>
      <c r="B196">
        <v>0</v>
      </c>
      <c r="C196">
        <v>0</v>
      </c>
      <c r="D196">
        <v>0</v>
      </c>
      <c r="E196">
        <v>0</v>
      </c>
      <c r="F196">
        <v>0</v>
      </c>
      <c r="G196">
        <v>0</v>
      </c>
      <c r="H196">
        <v>0</v>
      </c>
      <c r="I196">
        <v>0</v>
      </c>
      <c r="J196">
        <v>0</v>
      </c>
      <c r="K196">
        <v>0</v>
      </c>
      <c r="L196">
        <v>0</v>
      </c>
      <c r="M196">
        <v>0</v>
      </c>
      <c r="N196" s="82">
        <v>0</v>
      </c>
      <c r="O196" s="82">
        <v>0</v>
      </c>
      <c r="P196" s="82">
        <v>0</v>
      </c>
      <c r="Q196" s="82">
        <v>0</v>
      </c>
      <c r="R196" s="82">
        <v>0</v>
      </c>
      <c r="S196">
        <v>0</v>
      </c>
      <c r="T196">
        <v>183</v>
      </c>
      <c r="U196" s="290" t="str" cm="1">
        <f t="array" ref="U196">IF(A196=0,"",_xlfn._xlws.FILTER(Acompanhamento4[],Acompanhamento4[ID]=A196))</f>
        <v/>
      </c>
    </row>
    <row r="197" spans="1:21">
      <c r="A197">
        <v>0</v>
      </c>
      <c r="B197">
        <v>0</v>
      </c>
      <c r="C197">
        <v>0</v>
      </c>
      <c r="D197">
        <v>0</v>
      </c>
      <c r="E197">
        <v>0</v>
      </c>
      <c r="F197">
        <v>0</v>
      </c>
      <c r="G197">
        <v>0</v>
      </c>
      <c r="H197">
        <v>0</v>
      </c>
      <c r="I197">
        <v>0</v>
      </c>
      <c r="J197">
        <v>0</v>
      </c>
      <c r="K197">
        <v>0</v>
      </c>
      <c r="L197">
        <v>0</v>
      </c>
      <c r="M197">
        <v>0</v>
      </c>
      <c r="N197" s="82">
        <v>0</v>
      </c>
      <c r="O197" s="82">
        <v>0</v>
      </c>
      <c r="P197" s="82">
        <v>0</v>
      </c>
      <c r="Q197" s="82">
        <v>0</v>
      </c>
      <c r="R197" s="82">
        <v>0</v>
      </c>
      <c r="S197">
        <v>0</v>
      </c>
      <c r="T197">
        <v>184</v>
      </c>
      <c r="U197" s="290" t="str" cm="1">
        <f t="array" ref="U197">IF(A197=0,"",_xlfn._xlws.FILTER(Acompanhamento4[],Acompanhamento4[ID]=A197))</f>
        <v/>
      </c>
    </row>
    <row r="198" spans="1:21">
      <c r="A198">
        <v>0</v>
      </c>
      <c r="B198">
        <v>0</v>
      </c>
      <c r="C198">
        <v>0</v>
      </c>
      <c r="D198">
        <v>0</v>
      </c>
      <c r="E198">
        <v>0</v>
      </c>
      <c r="F198">
        <v>0</v>
      </c>
      <c r="G198">
        <v>0</v>
      </c>
      <c r="H198">
        <v>0</v>
      </c>
      <c r="I198">
        <v>0</v>
      </c>
      <c r="J198">
        <v>0</v>
      </c>
      <c r="K198">
        <v>0</v>
      </c>
      <c r="L198">
        <v>0</v>
      </c>
      <c r="M198">
        <v>0</v>
      </c>
      <c r="N198" s="82">
        <v>0</v>
      </c>
      <c r="O198" s="82">
        <v>0</v>
      </c>
      <c r="P198" s="82">
        <v>0</v>
      </c>
      <c r="Q198" s="82">
        <v>0</v>
      </c>
      <c r="R198" s="82">
        <v>0</v>
      </c>
      <c r="S198">
        <v>0</v>
      </c>
      <c r="T198">
        <v>185</v>
      </c>
      <c r="U198" s="290" t="str" cm="1">
        <f t="array" ref="U198">IF(A198=0,"",_xlfn._xlws.FILTER(Acompanhamento4[],Acompanhamento4[ID]=A198))</f>
        <v/>
      </c>
    </row>
    <row r="199" spans="1:21">
      <c r="A199">
        <v>0</v>
      </c>
      <c r="B199">
        <v>0</v>
      </c>
      <c r="C199">
        <v>0</v>
      </c>
      <c r="D199">
        <v>0</v>
      </c>
      <c r="E199">
        <v>0</v>
      </c>
      <c r="F199">
        <v>0</v>
      </c>
      <c r="G199">
        <v>0</v>
      </c>
      <c r="H199">
        <v>0</v>
      </c>
      <c r="I199">
        <v>0</v>
      </c>
      <c r="J199">
        <v>0</v>
      </c>
      <c r="K199">
        <v>0</v>
      </c>
      <c r="L199">
        <v>0</v>
      </c>
      <c r="M199">
        <v>0</v>
      </c>
      <c r="N199" s="82">
        <v>0</v>
      </c>
      <c r="O199" s="82">
        <v>0</v>
      </c>
      <c r="P199" s="82">
        <v>0</v>
      </c>
      <c r="Q199" s="82">
        <v>0</v>
      </c>
      <c r="R199" s="82">
        <v>0</v>
      </c>
      <c r="S199">
        <v>0</v>
      </c>
      <c r="T199">
        <v>186</v>
      </c>
      <c r="U199" s="290" t="str" cm="1">
        <f t="array" ref="U199">IF(A199=0,"",_xlfn._xlws.FILTER(Acompanhamento4[],Acompanhamento4[ID]=A199))</f>
        <v/>
      </c>
    </row>
    <row r="200" spans="1:21">
      <c r="A200">
        <v>0</v>
      </c>
      <c r="B200">
        <v>0</v>
      </c>
      <c r="C200">
        <v>0</v>
      </c>
      <c r="D200">
        <v>0</v>
      </c>
      <c r="E200">
        <v>0</v>
      </c>
      <c r="F200">
        <v>0</v>
      </c>
      <c r="G200">
        <v>0</v>
      </c>
      <c r="H200">
        <v>0</v>
      </c>
      <c r="I200">
        <v>0</v>
      </c>
      <c r="J200">
        <v>0</v>
      </c>
      <c r="K200">
        <v>0</v>
      </c>
      <c r="L200">
        <v>0</v>
      </c>
      <c r="M200">
        <v>0</v>
      </c>
      <c r="N200" s="82">
        <v>0</v>
      </c>
      <c r="O200" s="82">
        <v>0</v>
      </c>
      <c r="P200" s="82">
        <v>0</v>
      </c>
      <c r="Q200" s="82">
        <v>0</v>
      </c>
      <c r="R200" s="82">
        <v>0</v>
      </c>
      <c r="S200">
        <v>0</v>
      </c>
      <c r="T200">
        <v>187</v>
      </c>
      <c r="U200" s="290" t="str" cm="1">
        <f t="array" ref="U200">IF(A200=0,"",_xlfn._xlws.FILTER(Acompanhamento4[],Acompanhamento4[ID]=A200))</f>
        <v/>
      </c>
    </row>
    <row r="201" spans="1:21">
      <c r="A201">
        <v>0</v>
      </c>
      <c r="B201">
        <v>0</v>
      </c>
      <c r="C201">
        <v>0</v>
      </c>
      <c r="D201">
        <v>0</v>
      </c>
      <c r="E201">
        <v>0</v>
      </c>
      <c r="F201">
        <v>0</v>
      </c>
      <c r="G201">
        <v>0</v>
      </c>
      <c r="H201">
        <v>0</v>
      </c>
      <c r="I201">
        <v>0</v>
      </c>
      <c r="J201">
        <v>0</v>
      </c>
      <c r="K201">
        <v>0</v>
      </c>
      <c r="L201">
        <v>0</v>
      </c>
      <c r="M201">
        <v>0</v>
      </c>
      <c r="N201" s="82">
        <v>0</v>
      </c>
      <c r="O201" s="82">
        <v>0</v>
      </c>
      <c r="P201" s="82">
        <v>0</v>
      </c>
      <c r="Q201" s="82">
        <v>0</v>
      </c>
      <c r="R201" s="82">
        <v>0</v>
      </c>
      <c r="S201">
        <v>0</v>
      </c>
      <c r="T201">
        <v>188</v>
      </c>
      <c r="U201" s="290" t="str" cm="1">
        <f t="array" ref="U201">IF(A201=0,"",_xlfn._xlws.FILTER(Acompanhamento4[],Acompanhamento4[ID]=A201))</f>
        <v/>
      </c>
    </row>
    <row r="202" spans="1:21">
      <c r="A202">
        <v>0</v>
      </c>
      <c r="B202">
        <v>0</v>
      </c>
      <c r="C202">
        <v>0</v>
      </c>
      <c r="D202">
        <v>0</v>
      </c>
      <c r="E202">
        <v>0</v>
      </c>
      <c r="F202">
        <v>0</v>
      </c>
      <c r="G202">
        <v>0</v>
      </c>
      <c r="H202">
        <v>0</v>
      </c>
      <c r="I202">
        <v>0</v>
      </c>
      <c r="J202">
        <v>0</v>
      </c>
      <c r="K202">
        <v>0</v>
      </c>
      <c r="L202">
        <v>0</v>
      </c>
      <c r="M202">
        <v>0</v>
      </c>
      <c r="N202" s="82">
        <v>0</v>
      </c>
      <c r="O202" s="82">
        <v>0</v>
      </c>
      <c r="P202" s="82">
        <v>0</v>
      </c>
      <c r="Q202" s="82">
        <v>0</v>
      </c>
      <c r="R202" s="82">
        <v>0</v>
      </c>
      <c r="S202">
        <v>0</v>
      </c>
      <c r="T202">
        <v>189</v>
      </c>
      <c r="U202" s="290" t="str" cm="1">
        <f t="array" ref="U202">IF(A202=0,"",_xlfn._xlws.FILTER(Acompanhamento4[],Acompanhamento4[ID]=A202))</f>
        <v/>
      </c>
    </row>
    <row r="203" spans="1:21">
      <c r="A203">
        <v>0</v>
      </c>
      <c r="B203">
        <v>0</v>
      </c>
      <c r="C203">
        <v>0</v>
      </c>
      <c r="D203">
        <v>0</v>
      </c>
      <c r="E203">
        <v>0</v>
      </c>
      <c r="F203">
        <v>0</v>
      </c>
      <c r="G203">
        <v>0</v>
      </c>
      <c r="H203">
        <v>0</v>
      </c>
      <c r="I203">
        <v>0</v>
      </c>
      <c r="J203">
        <v>0</v>
      </c>
      <c r="K203">
        <v>0</v>
      </c>
      <c r="L203">
        <v>0</v>
      </c>
      <c r="M203">
        <v>0</v>
      </c>
      <c r="N203" s="82">
        <v>0</v>
      </c>
      <c r="O203" s="82">
        <v>0</v>
      </c>
      <c r="P203" s="82">
        <v>0</v>
      </c>
      <c r="Q203" s="82">
        <v>0</v>
      </c>
      <c r="R203" s="82">
        <v>0</v>
      </c>
      <c r="S203">
        <v>0</v>
      </c>
      <c r="T203">
        <v>190</v>
      </c>
      <c r="U203" s="290" t="str" cm="1">
        <f t="array" ref="U203">IF(A203=0,"",_xlfn._xlws.FILTER(Acompanhamento4[],Acompanhamento4[ID]=A203))</f>
        <v/>
      </c>
    </row>
    <row r="204" spans="1:21">
      <c r="A204">
        <v>0</v>
      </c>
      <c r="B204">
        <v>0</v>
      </c>
      <c r="C204">
        <v>0</v>
      </c>
      <c r="D204">
        <v>0</v>
      </c>
      <c r="E204">
        <v>0</v>
      </c>
      <c r="F204">
        <v>0</v>
      </c>
      <c r="G204">
        <v>0</v>
      </c>
      <c r="H204">
        <v>0</v>
      </c>
      <c r="I204">
        <v>0</v>
      </c>
      <c r="J204">
        <v>0</v>
      </c>
      <c r="K204">
        <v>0</v>
      </c>
      <c r="L204">
        <v>0</v>
      </c>
      <c r="M204">
        <v>0</v>
      </c>
      <c r="N204" s="82">
        <v>0</v>
      </c>
      <c r="O204" s="82">
        <v>0</v>
      </c>
      <c r="P204" s="82">
        <v>0</v>
      </c>
      <c r="Q204" s="82">
        <v>0</v>
      </c>
      <c r="R204" s="82">
        <v>0</v>
      </c>
      <c r="S204">
        <v>0</v>
      </c>
      <c r="T204">
        <v>191</v>
      </c>
      <c r="U204" s="290" t="str" cm="1">
        <f t="array" ref="U204">IF(A204=0,"",_xlfn._xlws.FILTER(Acompanhamento4[],Acompanhamento4[ID]=A204))</f>
        <v/>
      </c>
    </row>
    <row r="205" spans="1:21">
      <c r="A205">
        <v>0</v>
      </c>
      <c r="B205">
        <v>0</v>
      </c>
      <c r="C205">
        <v>0</v>
      </c>
      <c r="D205">
        <v>0</v>
      </c>
      <c r="E205">
        <v>0</v>
      </c>
      <c r="F205">
        <v>0</v>
      </c>
      <c r="G205">
        <v>0</v>
      </c>
      <c r="H205">
        <v>0</v>
      </c>
      <c r="I205">
        <v>0</v>
      </c>
      <c r="J205">
        <v>0</v>
      </c>
      <c r="K205">
        <v>0</v>
      </c>
      <c r="L205">
        <v>0</v>
      </c>
      <c r="M205">
        <v>0</v>
      </c>
      <c r="N205" s="82">
        <v>0</v>
      </c>
      <c r="O205" s="82">
        <v>0</v>
      </c>
      <c r="P205" s="82">
        <v>0</v>
      </c>
      <c r="Q205" s="82">
        <v>0</v>
      </c>
      <c r="R205" s="82">
        <v>0</v>
      </c>
      <c r="S205">
        <v>0</v>
      </c>
      <c r="T205">
        <v>192</v>
      </c>
      <c r="U205" s="290" t="str" cm="1">
        <f t="array" ref="U205">IF(A205=0,"",_xlfn._xlws.FILTER(Acompanhamento4[],Acompanhamento4[ID]=A205))</f>
        <v/>
      </c>
    </row>
    <row r="206" spans="1:21">
      <c r="A206">
        <v>0</v>
      </c>
      <c r="B206">
        <v>0</v>
      </c>
      <c r="C206">
        <v>0</v>
      </c>
      <c r="D206">
        <v>0</v>
      </c>
      <c r="E206">
        <v>0</v>
      </c>
      <c r="F206">
        <v>0</v>
      </c>
      <c r="G206">
        <v>0</v>
      </c>
      <c r="H206">
        <v>0</v>
      </c>
      <c r="I206">
        <v>0</v>
      </c>
      <c r="J206">
        <v>0</v>
      </c>
      <c r="K206">
        <v>0</v>
      </c>
      <c r="L206">
        <v>0</v>
      </c>
      <c r="M206">
        <v>0</v>
      </c>
      <c r="N206" s="82">
        <v>0</v>
      </c>
      <c r="O206" s="82">
        <v>0</v>
      </c>
      <c r="P206" s="82">
        <v>0</v>
      </c>
      <c r="Q206" s="82">
        <v>0</v>
      </c>
      <c r="R206" s="82">
        <v>0</v>
      </c>
      <c r="S206">
        <v>0</v>
      </c>
      <c r="T206">
        <v>193</v>
      </c>
      <c r="U206" s="290" t="str" cm="1">
        <f t="array" ref="U206">IF(A206=0,"",_xlfn._xlws.FILTER(Acompanhamento4[],Acompanhamento4[ID]=A206))</f>
        <v/>
      </c>
    </row>
    <row r="207" spans="1:21">
      <c r="A207">
        <v>0</v>
      </c>
      <c r="B207">
        <v>0</v>
      </c>
      <c r="C207">
        <v>0</v>
      </c>
      <c r="D207">
        <v>0</v>
      </c>
      <c r="E207">
        <v>0</v>
      </c>
      <c r="F207">
        <v>0</v>
      </c>
      <c r="G207">
        <v>0</v>
      </c>
      <c r="H207">
        <v>0</v>
      </c>
      <c r="I207">
        <v>0</v>
      </c>
      <c r="J207">
        <v>0</v>
      </c>
      <c r="K207">
        <v>0</v>
      </c>
      <c r="L207">
        <v>0</v>
      </c>
      <c r="M207">
        <v>0</v>
      </c>
      <c r="N207" s="82">
        <v>0</v>
      </c>
      <c r="O207" s="82">
        <v>0</v>
      </c>
      <c r="P207" s="82">
        <v>0</v>
      </c>
      <c r="Q207" s="82">
        <v>0</v>
      </c>
      <c r="R207" s="82">
        <v>0</v>
      </c>
      <c r="S207">
        <v>0</v>
      </c>
      <c r="T207">
        <v>194</v>
      </c>
      <c r="U207" s="290" t="str" cm="1">
        <f t="array" ref="U207">IF(A207=0,"",_xlfn._xlws.FILTER(Acompanhamento4[],Acompanhamento4[ID]=A207))</f>
        <v/>
      </c>
    </row>
    <row r="208" spans="1:21">
      <c r="A208">
        <v>0</v>
      </c>
      <c r="B208">
        <v>0</v>
      </c>
      <c r="C208">
        <v>0</v>
      </c>
      <c r="D208">
        <v>0</v>
      </c>
      <c r="E208">
        <v>0</v>
      </c>
      <c r="F208">
        <v>0</v>
      </c>
      <c r="G208">
        <v>0</v>
      </c>
      <c r="H208">
        <v>0</v>
      </c>
      <c r="I208">
        <v>0</v>
      </c>
      <c r="J208">
        <v>0</v>
      </c>
      <c r="K208">
        <v>0</v>
      </c>
      <c r="L208">
        <v>0</v>
      </c>
      <c r="M208">
        <v>0</v>
      </c>
      <c r="N208" s="82">
        <v>0</v>
      </c>
      <c r="O208" s="82">
        <v>0</v>
      </c>
      <c r="P208" s="82">
        <v>0</v>
      </c>
      <c r="Q208" s="82">
        <v>0</v>
      </c>
      <c r="R208" s="82">
        <v>0</v>
      </c>
      <c r="S208">
        <v>0</v>
      </c>
      <c r="T208">
        <v>195</v>
      </c>
      <c r="U208" s="290" t="str" cm="1">
        <f t="array" ref="U208">IF(A208=0,"",_xlfn._xlws.FILTER(Acompanhamento4[],Acompanhamento4[ID]=A208))</f>
        <v/>
      </c>
    </row>
    <row r="209" spans="1:21">
      <c r="A209">
        <v>0</v>
      </c>
      <c r="B209">
        <v>0</v>
      </c>
      <c r="C209">
        <v>0</v>
      </c>
      <c r="D209">
        <v>0</v>
      </c>
      <c r="E209">
        <v>0</v>
      </c>
      <c r="F209">
        <v>0</v>
      </c>
      <c r="G209">
        <v>0</v>
      </c>
      <c r="H209">
        <v>0</v>
      </c>
      <c r="I209">
        <v>0</v>
      </c>
      <c r="J209">
        <v>0</v>
      </c>
      <c r="K209">
        <v>0</v>
      </c>
      <c r="L209">
        <v>0</v>
      </c>
      <c r="M209">
        <v>0</v>
      </c>
      <c r="N209" s="82">
        <v>0</v>
      </c>
      <c r="O209" s="82">
        <v>0</v>
      </c>
      <c r="P209" s="82">
        <v>0</v>
      </c>
      <c r="Q209" s="82">
        <v>0</v>
      </c>
      <c r="R209" s="82">
        <v>0</v>
      </c>
      <c r="S209">
        <v>0</v>
      </c>
      <c r="T209">
        <v>196</v>
      </c>
      <c r="U209" s="290" t="str" cm="1">
        <f t="array" ref="U209">IF(A209=0,"",_xlfn._xlws.FILTER(Acompanhamento4[],Acompanhamento4[ID]=A209))</f>
        <v/>
      </c>
    </row>
    <row r="210" spans="1:21">
      <c r="A210">
        <v>0</v>
      </c>
      <c r="B210">
        <v>0</v>
      </c>
      <c r="C210">
        <v>0</v>
      </c>
      <c r="D210">
        <v>0</v>
      </c>
      <c r="E210">
        <v>0</v>
      </c>
      <c r="F210">
        <v>0</v>
      </c>
      <c r="G210">
        <v>0</v>
      </c>
      <c r="H210">
        <v>0</v>
      </c>
      <c r="I210">
        <v>0</v>
      </c>
      <c r="J210">
        <v>0</v>
      </c>
      <c r="K210">
        <v>0</v>
      </c>
      <c r="L210">
        <v>0</v>
      </c>
      <c r="M210">
        <v>0</v>
      </c>
      <c r="N210" s="82">
        <v>0</v>
      </c>
      <c r="O210" s="82">
        <v>0</v>
      </c>
      <c r="P210" s="82">
        <v>0</v>
      </c>
      <c r="Q210" s="82">
        <v>0</v>
      </c>
      <c r="R210" s="82">
        <v>0</v>
      </c>
      <c r="S210">
        <v>0</v>
      </c>
      <c r="T210">
        <v>197</v>
      </c>
      <c r="U210" s="290" t="str" cm="1">
        <f t="array" ref="U210">IF(A210=0,"",_xlfn._xlws.FILTER(Acompanhamento4[],Acompanhamento4[ID]=A210))</f>
        <v/>
      </c>
    </row>
    <row r="211" spans="1:21">
      <c r="A211">
        <v>0</v>
      </c>
      <c r="B211">
        <v>0</v>
      </c>
      <c r="C211">
        <v>0</v>
      </c>
      <c r="D211">
        <v>0</v>
      </c>
      <c r="E211">
        <v>0</v>
      </c>
      <c r="F211">
        <v>0</v>
      </c>
      <c r="G211">
        <v>0</v>
      </c>
      <c r="H211">
        <v>0</v>
      </c>
      <c r="I211">
        <v>0</v>
      </c>
      <c r="J211">
        <v>0</v>
      </c>
      <c r="K211">
        <v>0</v>
      </c>
      <c r="L211">
        <v>0</v>
      </c>
      <c r="M211">
        <v>0</v>
      </c>
      <c r="N211" s="82">
        <v>0</v>
      </c>
      <c r="O211" s="82">
        <v>0</v>
      </c>
      <c r="P211" s="82">
        <v>0</v>
      </c>
      <c r="Q211" s="82">
        <v>0</v>
      </c>
      <c r="R211" s="82">
        <v>0</v>
      </c>
      <c r="S211">
        <v>0</v>
      </c>
      <c r="T211">
        <v>198</v>
      </c>
      <c r="U211" s="290" t="str" cm="1">
        <f t="array" ref="U211">IF(A211=0,"",_xlfn._xlws.FILTER(Acompanhamento4[],Acompanhamento4[ID]=A211))</f>
        <v/>
      </c>
    </row>
    <row r="212" spans="1:21">
      <c r="A212">
        <v>0</v>
      </c>
      <c r="B212">
        <v>0</v>
      </c>
      <c r="C212">
        <v>0</v>
      </c>
      <c r="D212">
        <v>0</v>
      </c>
      <c r="E212">
        <v>0</v>
      </c>
      <c r="F212">
        <v>0</v>
      </c>
      <c r="G212">
        <v>0</v>
      </c>
      <c r="H212">
        <v>0</v>
      </c>
      <c r="I212">
        <v>0</v>
      </c>
      <c r="J212">
        <v>0</v>
      </c>
      <c r="K212">
        <v>0</v>
      </c>
      <c r="L212">
        <v>0</v>
      </c>
      <c r="M212">
        <v>0</v>
      </c>
      <c r="N212" s="82">
        <v>0</v>
      </c>
      <c r="O212" s="82">
        <v>0</v>
      </c>
      <c r="P212" s="82">
        <v>0</v>
      </c>
      <c r="Q212" s="82">
        <v>0</v>
      </c>
      <c r="R212" s="82">
        <v>0</v>
      </c>
      <c r="S212">
        <v>0</v>
      </c>
      <c r="T212">
        <v>199</v>
      </c>
      <c r="U212" s="290" t="str" cm="1">
        <f t="array" ref="U212">IF(A212=0,"",_xlfn._xlws.FILTER(Acompanhamento4[],Acompanhamento4[ID]=A212))</f>
        <v/>
      </c>
    </row>
    <row r="213" spans="1:21">
      <c r="A213">
        <v>0</v>
      </c>
      <c r="B213">
        <v>0</v>
      </c>
      <c r="C213">
        <v>0</v>
      </c>
      <c r="D213">
        <v>0</v>
      </c>
      <c r="E213">
        <v>0</v>
      </c>
      <c r="F213">
        <v>0</v>
      </c>
      <c r="G213">
        <v>0</v>
      </c>
      <c r="H213">
        <v>0</v>
      </c>
      <c r="I213">
        <v>0</v>
      </c>
      <c r="J213">
        <v>0</v>
      </c>
      <c r="K213">
        <v>0</v>
      </c>
      <c r="L213">
        <v>0</v>
      </c>
      <c r="M213">
        <v>0</v>
      </c>
      <c r="N213" s="82">
        <v>0</v>
      </c>
      <c r="O213" s="82">
        <v>0</v>
      </c>
      <c r="P213" s="82">
        <v>0</v>
      </c>
      <c r="Q213" s="82">
        <v>0</v>
      </c>
      <c r="R213" s="82">
        <v>0</v>
      </c>
      <c r="S213">
        <v>0</v>
      </c>
      <c r="T213">
        <v>200</v>
      </c>
      <c r="U213" s="290" t="str" cm="1">
        <f t="array" ref="U213">IF(A213=0,"",_xlfn._xlws.FILTER(Acompanhamento4[],Acompanhamento4[ID]=A213))</f>
        <v/>
      </c>
    </row>
    <row r="214" spans="1:21">
      <c r="A214">
        <v>0</v>
      </c>
      <c r="B214">
        <v>0</v>
      </c>
      <c r="C214">
        <v>0</v>
      </c>
      <c r="D214">
        <v>0</v>
      </c>
      <c r="E214">
        <v>0</v>
      </c>
      <c r="F214">
        <v>0</v>
      </c>
      <c r="G214">
        <v>0</v>
      </c>
      <c r="H214">
        <v>0</v>
      </c>
      <c r="I214">
        <v>0</v>
      </c>
      <c r="J214">
        <v>0</v>
      </c>
      <c r="K214">
        <v>0</v>
      </c>
      <c r="L214">
        <v>0</v>
      </c>
      <c r="M214">
        <v>0</v>
      </c>
      <c r="N214" s="82">
        <v>0</v>
      </c>
      <c r="O214" s="82">
        <v>0</v>
      </c>
      <c r="P214" s="82">
        <v>0</v>
      </c>
      <c r="Q214" s="82">
        <v>0</v>
      </c>
      <c r="R214" s="82">
        <v>0</v>
      </c>
      <c r="S214">
        <v>0</v>
      </c>
      <c r="T214">
        <v>201</v>
      </c>
      <c r="U214" s="290" t="str" cm="1">
        <f t="array" ref="U214">IF(A214=0,"",_xlfn._xlws.FILTER(Acompanhamento4[],Acompanhamento4[ID]=A214))</f>
        <v/>
      </c>
    </row>
    <row r="215" spans="1:21">
      <c r="A215">
        <v>0</v>
      </c>
      <c r="B215">
        <v>0</v>
      </c>
      <c r="C215">
        <v>0</v>
      </c>
      <c r="D215">
        <v>0</v>
      </c>
      <c r="E215">
        <v>0</v>
      </c>
      <c r="F215">
        <v>0</v>
      </c>
      <c r="G215">
        <v>0</v>
      </c>
      <c r="H215">
        <v>0</v>
      </c>
      <c r="I215">
        <v>0</v>
      </c>
      <c r="J215">
        <v>0</v>
      </c>
      <c r="K215">
        <v>0</v>
      </c>
      <c r="L215">
        <v>0</v>
      </c>
      <c r="M215">
        <v>0</v>
      </c>
      <c r="N215" s="82">
        <v>0</v>
      </c>
      <c r="O215" s="82">
        <v>0</v>
      </c>
      <c r="P215" s="82">
        <v>0</v>
      </c>
      <c r="Q215" s="82">
        <v>0</v>
      </c>
      <c r="R215" s="82">
        <v>0</v>
      </c>
      <c r="S215">
        <v>0</v>
      </c>
      <c r="T215">
        <v>202</v>
      </c>
      <c r="U215" s="290" t="str" cm="1">
        <f t="array" ref="U215">IF(A215=0,"",_xlfn._xlws.FILTER(Acompanhamento4[],Acompanhamento4[ID]=A215))</f>
        <v/>
      </c>
    </row>
    <row r="216" spans="1:21">
      <c r="A216">
        <v>0</v>
      </c>
      <c r="B216">
        <v>0</v>
      </c>
      <c r="C216">
        <v>0</v>
      </c>
      <c r="D216">
        <v>0</v>
      </c>
      <c r="E216">
        <v>0</v>
      </c>
      <c r="F216">
        <v>0</v>
      </c>
      <c r="G216">
        <v>0</v>
      </c>
      <c r="H216">
        <v>0</v>
      </c>
      <c r="I216">
        <v>0</v>
      </c>
      <c r="J216">
        <v>0</v>
      </c>
      <c r="K216">
        <v>0</v>
      </c>
      <c r="L216">
        <v>0</v>
      </c>
      <c r="M216">
        <v>0</v>
      </c>
      <c r="N216" s="82">
        <v>0</v>
      </c>
      <c r="O216" s="82">
        <v>0</v>
      </c>
      <c r="P216" s="82">
        <v>0</v>
      </c>
      <c r="Q216" s="82">
        <v>0</v>
      </c>
      <c r="R216" s="82">
        <v>0</v>
      </c>
      <c r="S216">
        <v>0</v>
      </c>
      <c r="T216">
        <v>203</v>
      </c>
      <c r="U216" s="290" t="str" cm="1">
        <f t="array" ref="U216">IF(A216=0,"",_xlfn._xlws.FILTER(Acompanhamento4[],Acompanhamento4[ID]=A216))</f>
        <v/>
      </c>
    </row>
    <row r="217" spans="1:21">
      <c r="A217">
        <v>0</v>
      </c>
      <c r="B217">
        <v>0</v>
      </c>
      <c r="C217">
        <v>0</v>
      </c>
      <c r="D217">
        <v>0</v>
      </c>
      <c r="E217">
        <v>0</v>
      </c>
      <c r="F217">
        <v>0</v>
      </c>
      <c r="G217">
        <v>0</v>
      </c>
      <c r="H217">
        <v>0</v>
      </c>
      <c r="I217">
        <v>0</v>
      </c>
      <c r="J217">
        <v>0</v>
      </c>
      <c r="K217">
        <v>0</v>
      </c>
      <c r="L217">
        <v>0</v>
      </c>
      <c r="M217">
        <v>0</v>
      </c>
      <c r="N217" s="82">
        <v>0</v>
      </c>
      <c r="O217" s="82">
        <v>0</v>
      </c>
      <c r="P217" s="82">
        <v>0</v>
      </c>
      <c r="Q217" s="82">
        <v>0</v>
      </c>
      <c r="R217" s="82">
        <v>0</v>
      </c>
      <c r="S217">
        <v>0</v>
      </c>
      <c r="T217">
        <v>204</v>
      </c>
      <c r="U217" s="290" t="str" cm="1">
        <f t="array" ref="U217">IF(A217=0,"",_xlfn._xlws.FILTER(Acompanhamento4[],Acompanhamento4[ID]=A217))</f>
        <v/>
      </c>
    </row>
    <row r="218" spans="1:21">
      <c r="A218">
        <v>0</v>
      </c>
      <c r="B218">
        <v>0</v>
      </c>
      <c r="C218">
        <v>0</v>
      </c>
      <c r="D218">
        <v>0</v>
      </c>
      <c r="E218">
        <v>0</v>
      </c>
      <c r="F218">
        <v>0</v>
      </c>
      <c r="G218">
        <v>0</v>
      </c>
      <c r="H218">
        <v>0</v>
      </c>
      <c r="I218">
        <v>0</v>
      </c>
      <c r="J218">
        <v>0</v>
      </c>
      <c r="K218">
        <v>0</v>
      </c>
      <c r="L218">
        <v>0</v>
      </c>
      <c r="M218">
        <v>0</v>
      </c>
      <c r="N218" s="82">
        <v>0</v>
      </c>
      <c r="O218" s="82">
        <v>0</v>
      </c>
      <c r="P218" s="82">
        <v>0</v>
      </c>
      <c r="Q218" s="82">
        <v>0</v>
      </c>
      <c r="R218" s="82">
        <v>0</v>
      </c>
      <c r="S218">
        <v>0</v>
      </c>
      <c r="T218">
        <v>205</v>
      </c>
      <c r="U218" s="290" t="str" cm="1">
        <f t="array" ref="U218">IF(A218=0,"",_xlfn._xlws.FILTER(Acompanhamento4[],Acompanhamento4[ID]=A218))</f>
        <v/>
      </c>
    </row>
    <row r="219" spans="1:21">
      <c r="A219">
        <v>0</v>
      </c>
      <c r="B219">
        <v>0</v>
      </c>
      <c r="C219">
        <v>0</v>
      </c>
      <c r="D219">
        <v>0</v>
      </c>
      <c r="E219">
        <v>0</v>
      </c>
      <c r="F219">
        <v>0</v>
      </c>
      <c r="G219">
        <v>0</v>
      </c>
      <c r="H219">
        <v>0</v>
      </c>
      <c r="I219">
        <v>0</v>
      </c>
      <c r="J219">
        <v>0</v>
      </c>
      <c r="K219">
        <v>0</v>
      </c>
      <c r="L219">
        <v>0</v>
      </c>
      <c r="M219">
        <v>0</v>
      </c>
      <c r="N219" s="82">
        <v>0</v>
      </c>
      <c r="O219" s="82">
        <v>0</v>
      </c>
      <c r="P219" s="82">
        <v>0</v>
      </c>
      <c r="Q219" s="82">
        <v>0</v>
      </c>
      <c r="R219" s="82">
        <v>0</v>
      </c>
      <c r="S219">
        <v>0</v>
      </c>
      <c r="T219">
        <v>206</v>
      </c>
      <c r="U219" s="290" t="str" cm="1">
        <f t="array" ref="U219">IF(A219=0,"",_xlfn._xlws.FILTER(Acompanhamento4[],Acompanhamento4[ID]=A219))</f>
        <v/>
      </c>
    </row>
    <row r="220" spans="1:21">
      <c r="A220">
        <v>0</v>
      </c>
      <c r="B220">
        <v>0</v>
      </c>
      <c r="C220">
        <v>0</v>
      </c>
      <c r="D220">
        <v>0</v>
      </c>
      <c r="E220">
        <v>0</v>
      </c>
      <c r="F220">
        <v>0</v>
      </c>
      <c r="G220">
        <v>0</v>
      </c>
      <c r="H220">
        <v>0</v>
      </c>
      <c r="I220">
        <v>0</v>
      </c>
      <c r="J220">
        <v>0</v>
      </c>
      <c r="K220">
        <v>0</v>
      </c>
      <c r="L220">
        <v>0</v>
      </c>
      <c r="M220">
        <v>0</v>
      </c>
      <c r="N220" s="82">
        <v>0</v>
      </c>
      <c r="O220" s="82">
        <v>0</v>
      </c>
      <c r="P220" s="82">
        <v>0</v>
      </c>
      <c r="Q220" s="82">
        <v>0</v>
      </c>
      <c r="R220" s="82">
        <v>0</v>
      </c>
      <c r="S220">
        <v>0</v>
      </c>
      <c r="T220">
        <v>207</v>
      </c>
      <c r="U220" s="290" t="str" cm="1">
        <f t="array" ref="U220">IF(A220=0,"",_xlfn._xlws.FILTER(Acompanhamento4[],Acompanhamento4[ID]=A220))</f>
        <v/>
      </c>
    </row>
    <row r="221" spans="1:21">
      <c r="A221">
        <v>0</v>
      </c>
      <c r="B221">
        <v>0</v>
      </c>
      <c r="C221">
        <v>0</v>
      </c>
      <c r="D221">
        <v>0</v>
      </c>
      <c r="E221">
        <v>0</v>
      </c>
      <c r="F221">
        <v>0</v>
      </c>
      <c r="G221">
        <v>0</v>
      </c>
      <c r="H221">
        <v>0</v>
      </c>
      <c r="I221">
        <v>0</v>
      </c>
      <c r="J221">
        <v>0</v>
      </c>
      <c r="K221">
        <v>0</v>
      </c>
      <c r="L221">
        <v>0</v>
      </c>
      <c r="M221">
        <v>0</v>
      </c>
      <c r="N221" s="82">
        <v>0</v>
      </c>
      <c r="O221" s="82">
        <v>0</v>
      </c>
      <c r="P221" s="82">
        <v>0</v>
      </c>
      <c r="Q221" s="82">
        <v>0</v>
      </c>
      <c r="R221" s="82">
        <v>0</v>
      </c>
      <c r="S221">
        <v>0</v>
      </c>
      <c r="T221">
        <v>208</v>
      </c>
      <c r="U221" s="290" t="str" cm="1">
        <f t="array" ref="U221">IF(A221=0,"",_xlfn._xlws.FILTER(Acompanhamento4[],Acompanhamento4[ID]=A221))</f>
        <v/>
      </c>
    </row>
    <row r="222" spans="1:21">
      <c r="A222">
        <v>0</v>
      </c>
      <c r="B222">
        <v>0</v>
      </c>
      <c r="C222">
        <v>0</v>
      </c>
      <c r="D222">
        <v>0</v>
      </c>
      <c r="E222">
        <v>0</v>
      </c>
      <c r="F222">
        <v>0</v>
      </c>
      <c r="G222">
        <v>0</v>
      </c>
      <c r="H222">
        <v>0</v>
      </c>
      <c r="I222">
        <v>0</v>
      </c>
      <c r="J222">
        <v>0</v>
      </c>
      <c r="K222">
        <v>0</v>
      </c>
      <c r="L222">
        <v>0</v>
      </c>
      <c r="M222">
        <v>0</v>
      </c>
      <c r="N222" s="82">
        <v>0</v>
      </c>
      <c r="O222" s="82">
        <v>0</v>
      </c>
      <c r="P222" s="82">
        <v>0</v>
      </c>
      <c r="Q222" s="82">
        <v>0</v>
      </c>
      <c r="R222" s="82">
        <v>0</v>
      </c>
      <c r="S222">
        <v>0</v>
      </c>
      <c r="T222">
        <v>209</v>
      </c>
      <c r="U222" s="290" t="str" cm="1">
        <f t="array" ref="U222">IF(A222=0,"",_xlfn._xlws.FILTER(Acompanhamento4[],Acompanhamento4[ID]=A222))</f>
        <v/>
      </c>
    </row>
    <row r="223" spans="1:21">
      <c r="A223">
        <v>0</v>
      </c>
      <c r="B223">
        <v>0</v>
      </c>
      <c r="C223">
        <v>0</v>
      </c>
      <c r="D223">
        <v>0</v>
      </c>
      <c r="E223">
        <v>0</v>
      </c>
      <c r="F223">
        <v>0</v>
      </c>
      <c r="G223">
        <v>0</v>
      </c>
      <c r="H223">
        <v>0</v>
      </c>
      <c r="I223">
        <v>0</v>
      </c>
      <c r="J223">
        <v>0</v>
      </c>
      <c r="K223">
        <v>0</v>
      </c>
      <c r="L223">
        <v>0</v>
      </c>
      <c r="M223">
        <v>0</v>
      </c>
      <c r="N223" s="82">
        <v>0</v>
      </c>
      <c r="O223" s="82">
        <v>0</v>
      </c>
      <c r="P223" s="82">
        <v>0</v>
      </c>
      <c r="Q223" s="82">
        <v>0</v>
      </c>
      <c r="R223" s="82">
        <v>0</v>
      </c>
      <c r="S223">
        <v>0</v>
      </c>
      <c r="T223">
        <v>210</v>
      </c>
      <c r="U223" s="290" t="str" cm="1">
        <f t="array" ref="U223">IF(A223=0,"",_xlfn._xlws.FILTER(Acompanhamento4[],Acompanhamento4[ID]=A223))</f>
        <v/>
      </c>
    </row>
    <row r="224" spans="1:21">
      <c r="A224">
        <v>0</v>
      </c>
      <c r="B224">
        <v>0</v>
      </c>
      <c r="C224">
        <v>0</v>
      </c>
      <c r="D224">
        <v>0</v>
      </c>
      <c r="E224">
        <v>0</v>
      </c>
      <c r="F224">
        <v>0</v>
      </c>
      <c r="G224">
        <v>0</v>
      </c>
      <c r="H224">
        <v>0</v>
      </c>
      <c r="I224">
        <v>0</v>
      </c>
      <c r="J224">
        <v>0</v>
      </c>
      <c r="K224">
        <v>0</v>
      </c>
      <c r="L224">
        <v>0</v>
      </c>
      <c r="M224">
        <v>0</v>
      </c>
      <c r="N224" s="82">
        <v>0</v>
      </c>
      <c r="O224" s="82">
        <v>0</v>
      </c>
      <c r="P224" s="82">
        <v>0</v>
      </c>
      <c r="Q224" s="82">
        <v>0</v>
      </c>
      <c r="R224" s="82">
        <v>0</v>
      </c>
      <c r="S224">
        <v>0</v>
      </c>
      <c r="T224">
        <v>211</v>
      </c>
      <c r="U224" s="290" t="str" cm="1">
        <f t="array" ref="U224">IF(A224=0,"",_xlfn._xlws.FILTER(Acompanhamento4[],Acompanhamento4[ID]=A224))</f>
        <v/>
      </c>
    </row>
    <row r="225" spans="1:21">
      <c r="A225">
        <v>0</v>
      </c>
      <c r="B225">
        <v>0</v>
      </c>
      <c r="C225">
        <v>0</v>
      </c>
      <c r="D225">
        <v>0</v>
      </c>
      <c r="E225">
        <v>0</v>
      </c>
      <c r="F225">
        <v>0</v>
      </c>
      <c r="G225">
        <v>0</v>
      </c>
      <c r="H225">
        <v>0</v>
      </c>
      <c r="I225">
        <v>0</v>
      </c>
      <c r="J225">
        <v>0</v>
      </c>
      <c r="K225">
        <v>0</v>
      </c>
      <c r="L225">
        <v>0</v>
      </c>
      <c r="M225">
        <v>0</v>
      </c>
      <c r="N225" s="82">
        <v>0</v>
      </c>
      <c r="O225" s="82">
        <v>0</v>
      </c>
      <c r="P225" s="82">
        <v>0</v>
      </c>
      <c r="Q225" s="82">
        <v>0</v>
      </c>
      <c r="R225" s="82">
        <v>0</v>
      </c>
      <c r="S225">
        <v>0</v>
      </c>
      <c r="T225">
        <v>212</v>
      </c>
      <c r="U225" s="290" t="str" cm="1">
        <f t="array" ref="U225">IF(A225=0,"",_xlfn._xlws.FILTER(Acompanhamento4[],Acompanhamento4[ID]=A225))</f>
        <v/>
      </c>
    </row>
    <row r="226" spans="1:21">
      <c r="A226">
        <v>0</v>
      </c>
      <c r="B226">
        <v>0</v>
      </c>
      <c r="C226">
        <v>0</v>
      </c>
      <c r="D226">
        <v>0</v>
      </c>
      <c r="E226">
        <v>0</v>
      </c>
      <c r="F226">
        <v>0</v>
      </c>
      <c r="G226">
        <v>0</v>
      </c>
      <c r="H226">
        <v>0</v>
      </c>
      <c r="I226">
        <v>0</v>
      </c>
      <c r="J226">
        <v>0</v>
      </c>
      <c r="K226">
        <v>0</v>
      </c>
      <c r="L226">
        <v>0</v>
      </c>
      <c r="M226">
        <v>0</v>
      </c>
      <c r="N226" s="82">
        <v>0</v>
      </c>
      <c r="O226" s="82">
        <v>0</v>
      </c>
      <c r="P226" s="82">
        <v>0</v>
      </c>
      <c r="Q226" s="82">
        <v>0</v>
      </c>
      <c r="R226" s="82">
        <v>0</v>
      </c>
      <c r="S226">
        <v>0</v>
      </c>
      <c r="T226">
        <v>213</v>
      </c>
      <c r="U226" s="290" t="str" cm="1">
        <f t="array" ref="U226">IF(A226=0,"",_xlfn._xlws.FILTER(Acompanhamento4[],Acompanhamento4[ID]=A226))</f>
        <v/>
      </c>
    </row>
    <row r="227" spans="1:21">
      <c r="A227">
        <v>0</v>
      </c>
      <c r="B227">
        <v>0</v>
      </c>
      <c r="C227">
        <v>0</v>
      </c>
      <c r="D227">
        <v>0</v>
      </c>
      <c r="E227">
        <v>0</v>
      </c>
      <c r="F227">
        <v>0</v>
      </c>
      <c r="G227">
        <v>0</v>
      </c>
      <c r="H227">
        <v>0</v>
      </c>
      <c r="I227">
        <v>0</v>
      </c>
      <c r="J227">
        <v>0</v>
      </c>
      <c r="K227">
        <v>0</v>
      </c>
      <c r="L227">
        <v>0</v>
      </c>
      <c r="M227">
        <v>0</v>
      </c>
      <c r="N227" s="82">
        <v>0</v>
      </c>
      <c r="O227" s="82">
        <v>0</v>
      </c>
      <c r="P227" s="82">
        <v>0</v>
      </c>
      <c r="Q227" s="82">
        <v>0</v>
      </c>
      <c r="R227" s="82">
        <v>0</v>
      </c>
      <c r="S227">
        <v>0</v>
      </c>
      <c r="T227">
        <v>214</v>
      </c>
      <c r="U227" s="290" t="str" cm="1">
        <f t="array" ref="U227">IF(A227=0,"",_xlfn._xlws.FILTER(Acompanhamento4[],Acompanhamento4[ID]=A227))</f>
        <v/>
      </c>
    </row>
    <row r="228" spans="1:21">
      <c r="A228">
        <v>0</v>
      </c>
      <c r="B228">
        <v>0</v>
      </c>
      <c r="C228">
        <v>0</v>
      </c>
      <c r="D228">
        <v>0</v>
      </c>
      <c r="E228">
        <v>0</v>
      </c>
      <c r="F228">
        <v>0</v>
      </c>
      <c r="G228">
        <v>0</v>
      </c>
      <c r="H228">
        <v>0</v>
      </c>
      <c r="I228">
        <v>0</v>
      </c>
      <c r="J228">
        <v>0</v>
      </c>
      <c r="K228">
        <v>0</v>
      </c>
      <c r="L228">
        <v>0</v>
      </c>
      <c r="M228">
        <v>0</v>
      </c>
      <c r="N228" s="82">
        <v>0</v>
      </c>
      <c r="O228" s="82">
        <v>0</v>
      </c>
      <c r="P228" s="82">
        <v>0</v>
      </c>
      <c r="Q228" s="82">
        <v>0</v>
      </c>
      <c r="R228" s="82">
        <v>0</v>
      </c>
      <c r="S228">
        <v>0</v>
      </c>
      <c r="T228">
        <v>215</v>
      </c>
      <c r="U228" s="290" t="str" cm="1">
        <f t="array" ref="U228">IF(A228=0,"",_xlfn._xlws.FILTER(Acompanhamento4[],Acompanhamento4[ID]=A228))</f>
        <v/>
      </c>
    </row>
    <row r="229" spans="1:21">
      <c r="A229">
        <v>0</v>
      </c>
      <c r="B229">
        <v>0</v>
      </c>
      <c r="C229">
        <v>0</v>
      </c>
      <c r="D229">
        <v>0</v>
      </c>
      <c r="E229">
        <v>0</v>
      </c>
      <c r="F229">
        <v>0</v>
      </c>
      <c r="G229">
        <v>0</v>
      </c>
      <c r="H229">
        <v>0</v>
      </c>
      <c r="I229">
        <v>0</v>
      </c>
      <c r="J229">
        <v>0</v>
      </c>
      <c r="K229">
        <v>0</v>
      </c>
      <c r="L229">
        <v>0</v>
      </c>
      <c r="M229">
        <v>0</v>
      </c>
      <c r="N229" s="82">
        <v>0</v>
      </c>
      <c r="O229" s="82">
        <v>0</v>
      </c>
      <c r="P229" s="82">
        <v>0</v>
      </c>
      <c r="Q229" s="82">
        <v>0</v>
      </c>
      <c r="R229" s="82">
        <v>0</v>
      </c>
      <c r="S229">
        <v>0</v>
      </c>
      <c r="T229">
        <v>216</v>
      </c>
      <c r="U229" s="290" t="str" cm="1">
        <f t="array" ref="U229">IF(A229=0,"",_xlfn._xlws.FILTER(Acompanhamento4[],Acompanhamento4[ID]=A229))</f>
        <v/>
      </c>
    </row>
    <row r="230" spans="1:21">
      <c r="A230">
        <v>0</v>
      </c>
      <c r="B230">
        <v>0</v>
      </c>
      <c r="C230">
        <v>0</v>
      </c>
      <c r="D230">
        <v>0</v>
      </c>
      <c r="E230">
        <v>0</v>
      </c>
      <c r="F230">
        <v>0</v>
      </c>
      <c r="G230">
        <v>0</v>
      </c>
      <c r="H230">
        <v>0</v>
      </c>
      <c r="I230">
        <v>0</v>
      </c>
      <c r="J230">
        <v>0</v>
      </c>
      <c r="K230">
        <v>0</v>
      </c>
      <c r="L230">
        <v>0</v>
      </c>
      <c r="M230">
        <v>0</v>
      </c>
      <c r="N230" s="82">
        <v>0</v>
      </c>
      <c r="O230" s="82">
        <v>0</v>
      </c>
      <c r="P230" s="82">
        <v>0</v>
      </c>
      <c r="Q230" s="82">
        <v>0</v>
      </c>
      <c r="R230" s="82">
        <v>0</v>
      </c>
      <c r="S230">
        <v>0</v>
      </c>
      <c r="T230">
        <v>217</v>
      </c>
      <c r="U230" s="290" t="str" cm="1">
        <f t="array" ref="U230">IF(A230=0,"",_xlfn._xlws.FILTER(Acompanhamento4[],Acompanhamento4[ID]=A230))</f>
        <v/>
      </c>
    </row>
    <row r="231" spans="1:21">
      <c r="A231">
        <v>0</v>
      </c>
      <c r="B231">
        <v>0</v>
      </c>
      <c r="C231">
        <v>0</v>
      </c>
      <c r="D231">
        <v>0</v>
      </c>
      <c r="E231">
        <v>0</v>
      </c>
      <c r="F231">
        <v>0</v>
      </c>
      <c r="G231">
        <v>0</v>
      </c>
      <c r="H231">
        <v>0</v>
      </c>
      <c r="I231">
        <v>0</v>
      </c>
      <c r="J231">
        <v>0</v>
      </c>
      <c r="K231">
        <v>0</v>
      </c>
      <c r="L231">
        <v>0</v>
      </c>
      <c r="M231">
        <v>0</v>
      </c>
      <c r="N231" s="82">
        <v>0</v>
      </c>
      <c r="O231" s="82">
        <v>0</v>
      </c>
      <c r="P231" s="82">
        <v>0</v>
      </c>
      <c r="Q231" s="82">
        <v>0</v>
      </c>
      <c r="R231" s="82">
        <v>0</v>
      </c>
      <c r="S231">
        <v>0</v>
      </c>
      <c r="T231">
        <v>218</v>
      </c>
      <c r="U231" s="290" t="str" cm="1">
        <f t="array" ref="U231">IF(A231=0,"",_xlfn._xlws.FILTER(Acompanhamento4[],Acompanhamento4[ID]=A231))</f>
        <v/>
      </c>
    </row>
    <row r="232" spans="1:21">
      <c r="A232">
        <v>0</v>
      </c>
      <c r="B232">
        <v>0</v>
      </c>
      <c r="C232">
        <v>0</v>
      </c>
      <c r="D232">
        <v>0</v>
      </c>
      <c r="E232">
        <v>0</v>
      </c>
      <c r="F232">
        <v>0</v>
      </c>
      <c r="G232">
        <v>0</v>
      </c>
      <c r="H232">
        <v>0</v>
      </c>
      <c r="I232">
        <v>0</v>
      </c>
      <c r="J232">
        <v>0</v>
      </c>
      <c r="K232">
        <v>0</v>
      </c>
      <c r="L232">
        <v>0</v>
      </c>
      <c r="M232">
        <v>0</v>
      </c>
      <c r="N232" s="82">
        <v>0</v>
      </c>
      <c r="O232" s="82">
        <v>0</v>
      </c>
      <c r="P232" s="82">
        <v>0</v>
      </c>
      <c r="Q232" s="82">
        <v>0</v>
      </c>
      <c r="R232" s="82">
        <v>0</v>
      </c>
      <c r="S232">
        <v>0</v>
      </c>
      <c r="T232">
        <v>219</v>
      </c>
      <c r="U232" s="290" t="str" cm="1">
        <f t="array" ref="U232">IF(A232=0,"",_xlfn._xlws.FILTER(Acompanhamento4[],Acompanhamento4[ID]=A232))</f>
        <v/>
      </c>
    </row>
    <row r="233" spans="1:21">
      <c r="A233">
        <v>0</v>
      </c>
      <c r="B233">
        <v>0</v>
      </c>
      <c r="C233">
        <v>0</v>
      </c>
      <c r="D233">
        <v>0</v>
      </c>
      <c r="E233">
        <v>0</v>
      </c>
      <c r="F233">
        <v>0</v>
      </c>
      <c r="G233">
        <v>0</v>
      </c>
      <c r="H233">
        <v>0</v>
      </c>
      <c r="I233">
        <v>0</v>
      </c>
      <c r="J233">
        <v>0</v>
      </c>
      <c r="K233">
        <v>0</v>
      </c>
      <c r="L233">
        <v>0</v>
      </c>
      <c r="M233">
        <v>0</v>
      </c>
      <c r="N233" s="82">
        <v>0</v>
      </c>
      <c r="O233" s="82">
        <v>0</v>
      </c>
      <c r="P233" s="82">
        <v>0</v>
      </c>
      <c r="Q233" s="82">
        <v>0</v>
      </c>
      <c r="R233" s="82">
        <v>0</v>
      </c>
      <c r="S233">
        <v>0</v>
      </c>
      <c r="T233">
        <v>220</v>
      </c>
      <c r="U233" s="290" t="str" cm="1">
        <f t="array" ref="U233">IF(A233=0,"",_xlfn._xlws.FILTER(Acompanhamento4[],Acompanhamento4[ID]=A233))</f>
        <v/>
      </c>
    </row>
    <row r="234" spans="1:21">
      <c r="A234">
        <v>0</v>
      </c>
      <c r="B234">
        <v>0</v>
      </c>
      <c r="C234">
        <v>0</v>
      </c>
      <c r="D234">
        <v>0</v>
      </c>
      <c r="E234">
        <v>0</v>
      </c>
      <c r="F234">
        <v>0</v>
      </c>
      <c r="G234">
        <v>0</v>
      </c>
      <c r="H234">
        <v>0</v>
      </c>
      <c r="I234">
        <v>0</v>
      </c>
      <c r="J234">
        <v>0</v>
      </c>
      <c r="K234">
        <v>0</v>
      </c>
      <c r="L234">
        <v>0</v>
      </c>
      <c r="M234">
        <v>0</v>
      </c>
      <c r="N234" s="82">
        <v>0</v>
      </c>
      <c r="O234" s="82">
        <v>0</v>
      </c>
      <c r="P234" s="82">
        <v>0</v>
      </c>
      <c r="Q234" s="82">
        <v>0</v>
      </c>
      <c r="R234" s="82">
        <v>0</v>
      </c>
      <c r="S234">
        <v>0</v>
      </c>
      <c r="T234">
        <v>221</v>
      </c>
      <c r="U234" s="290" t="str" cm="1">
        <f t="array" ref="U234">IF(A234=0,"",_xlfn._xlws.FILTER(Acompanhamento4[],Acompanhamento4[ID]=A234))</f>
        <v/>
      </c>
    </row>
    <row r="235" spans="1:21">
      <c r="A235">
        <v>0</v>
      </c>
      <c r="B235">
        <v>0</v>
      </c>
      <c r="C235">
        <v>0</v>
      </c>
      <c r="D235">
        <v>0</v>
      </c>
      <c r="E235">
        <v>0</v>
      </c>
      <c r="F235">
        <v>0</v>
      </c>
      <c r="G235">
        <v>0</v>
      </c>
      <c r="H235">
        <v>0</v>
      </c>
      <c r="I235">
        <v>0</v>
      </c>
      <c r="J235">
        <v>0</v>
      </c>
      <c r="K235">
        <v>0</v>
      </c>
      <c r="L235">
        <v>0</v>
      </c>
      <c r="M235">
        <v>0</v>
      </c>
      <c r="N235" s="82">
        <v>0</v>
      </c>
      <c r="O235" s="82">
        <v>0</v>
      </c>
      <c r="P235" s="82">
        <v>0</v>
      </c>
      <c r="Q235" s="82">
        <v>0</v>
      </c>
      <c r="R235" s="82">
        <v>0</v>
      </c>
      <c r="S235">
        <v>0</v>
      </c>
      <c r="T235">
        <v>222</v>
      </c>
      <c r="U235" s="290" t="str" cm="1">
        <f t="array" ref="U235">IF(A235=0,"",_xlfn._xlws.FILTER(Acompanhamento4[],Acompanhamento4[ID]=A235))</f>
        <v/>
      </c>
    </row>
    <row r="236" spans="1:21">
      <c r="A236">
        <v>0</v>
      </c>
      <c r="B236">
        <v>0</v>
      </c>
      <c r="C236">
        <v>0</v>
      </c>
      <c r="D236">
        <v>0</v>
      </c>
      <c r="E236">
        <v>0</v>
      </c>
      <c r="F236">
        <v>0</v>
      </c>
      <c r="G236">
        <v>0</v>
      </c>
      <c r="H236">
        <v>0</v>
      </c>
      <c r="I236">
        <v>0</v>
      </c>
      <c r="J236">
        <v>0</v>
      </c>
      <c r="K236">
        <v>0</v>
      </c>
      <c r="L236">
        <v>0</v>
      </c>
      <c r="M236">
        <v>0</v>
      </c>
      <c r="N236" s="82">
        <v>0</v>
      </c>
      <c r="O236" s="82">
        <v>0</v>
      </c>
      <c r="P236" s="82">
        <v>0</v>
      </c>
      <c r="Q236" s="82">
        <v>0</v>
      </c>
      <c r="R236" s="82">
        <v>0</v>
      </c>
      <c r="S236">
        <v>0</v>
      </c>
      <c r="T236">
        <v>223</v>
      </c>
      <c r="U236" s="290" t="str" cm="1">
        <f t="array" ref="U236">IF(A236=0,"",_xlfn._xlws.FILTER(Acompanhamento4[],Acompanhamento4[ID]=A236))</f>
        <v/>
      </c>
    </row>
    <row r="237" spans="1:21">
      <c r="A237">
        <v>0</v>
      </c>
      <c r="B237">
        <v>0</v>
      </c>
      <c r="C237">
        <v>0</v>
      </c>
      <c r="D237">
        <v>0</v>
      </c>
      <c r="E237">
        <v>0</v>
      </c>
      <c r="F237">
        <v>0</v>
      </c>
      <c r="G237">
        <v>0</v>
      </c>
      <c r="H237">
        <v>0</v>
      </c>
      <c r="I237">
        <v>0</v>
      </c>
      <c r="J237">
        <v>0</v>
      </c>
      <c r="K237">
        <v>0</v>
      </c>
      <c r="L237">
        <v>0</v>
      </c>
      <c r="M237">
        <v>0</v>
      </c>
      <c r="N237" s="82">
        <v>0</v>
      </c>
      <c r="O237" s="82">
        <v>0</v>
      </c>
      <c r="P237" s="82">
        <v>0</v>
      </c>
      <c r="Q237" s="82">
        <v>0</v>
      </c>
      <c r="R237" s="82">
        <v>0</v>
      </c>
      <c r="S237">
        <v>0</v>
      </c>
      <c r="T237">
        <v>224</v>
      </c>
      <c r="U237" s="290" t="str" cm="1">
        <f t="array" ref="U237">IF(A237=0,"",_xlfn._xlws.FILTER(Acompanhamento4[],Acompanhamento4[ID]=A237))</f>
        <v/>
      </c>
    </row>
    <row r="238" spans="1:21">
      <c r="A238">
        <v>0</v>
      </c>
      <c r="B238">
        <v>0</v>
      </c>
      <c r="C238">
        <v>0</v>
      </c>
      <c r="D238">
        <v>0</v>
      </c>
      <c r="E238">
        <v>0</v>
      </c>
      <c r="F238">
        <v>0</v>
      </c>
      <c r="G238">
        <v>0</v>
      </c>
      <c r="H238">
        <v>0</v>
      </c>
      <c r="I238">
        <v>0</v>
      </c>
      <c r="J238">
        <v>0</v>
      </c>
      <c r="K238">
        <v>0</v>
      </c>
      <c r="L238">
        <v>0</v>
      </c>
      <c r="M238">
        <v>0</v>
      </c>
      <c r="N238" s="82">
        <v>0</v>
      </c>
      <c r="O238" s="82">
        <v>0</v>
      </c>
      <c r="P238" s="82">
        <v>0</v>
      </c>
      <c r="Q238" s="82">
        <v>0</v>
      </c>
      <c r="R238" s="82">
        <v>0</v>
      </c>
      <c r="S238">
        <v>0</v>
      </c>
      <c r="T238">
        <v>225</v>
      </c>
      <c r="U238" s="290" t="str" cm="1">
        <f t="array" ref="U238">IF(A238=0,"",_xlfn._xlws.FILTER(Acompanhamento4[],Acompanhamento4[ID]=A238))</f>
        <v/>
      </c>
    </row>
    <row r="239" spans="1:21">
      <c r="A239">
        <v>0</v>
      </c>
      <c r="B239">
        <v>0</v>
      </c>
      <c r="C239">
        <v>0</v>
      </c>
      <c r="D239">
        <v>0</v>
      </c>
      <c r="E239">
        <v>0</v>
      </c>
      <c r="F239">
        <v>0</v>
      </c>
      <c r="G239">
        <v>0</v>
      </c>
      <c r="H239">
        <v>0</v>
      </c>
      <c r="I239">
        <v>0</v>
      </c>
      <c r="J239">
        <v>0</v>
      </c>
      <c r="K239">
        <v>0</v>
      </c>
      <c r="L239">
        <v>0</v>
      </c>
      <c r="M239">
        <v>0</v>
      </c>
      <c r="N239" s="82">
        <v>0</v>
      </c>
      <c r="O239" s="82">
        <v>0</v>
      </c>
      <c r="P239" s="82">
        <v>0</v>
      </c>
      <c r="Q239" s="82">
        <v>0</v>
      </c>
      <c r="R239" s="82">
        <v>0</v>
      </c>
      <c r="S239">
        <v>0</v>
      </c>
      <c r="T239">
        <v>226</v>
      </c>
      <c r="U239" s="290" t="str" cm="1">
        <f t="array" ref="U239">IF(A239=0,"",_xlfn._xlws.FILTER(Acompanhamento4[],Acompanhamento4[ID]=A239))</f>
        <v/>
      </c>
    </row>
    <row r="240" spans="1:21">
      <c r="A240">
        <v>0</v>
      </c>
      <c r="B240">
        <v>0</v>
      </c>
      <c r="C240">
        <v>0</v>
      </c>
      <c r="D240">
        <v>0</v>
      </c>
      <c r="E240">
        <v>0</v>
      </c>
      <c r="F240">
        <v>0</v>
      </c>
      <c r="G240">
        <v>0</v>
      </c>
      <c r="H240">
        <v>0</v>
      </c>
      <c r="I240">
        <v>0</v>
      </c>
      <c r="J240">
        <v>0</v>
      </c>
      <c r="K240">
        <v>0</v>
      </c>
      <c r="L240">
        <v>0</v>
      </c>
      <c r="M240">
        <v>0</v>
      </c>
      <c r="N240" s="82">
        <v>0</v>
      </c>
      <c r="O240" s="82">
        <v>0</v>
      </c>
      <c r="P240" s="82">
        <v>0</v>
      </c>
      <c r="Q240" s="82">
        <v>0</v>
      </c>
      <c r="R240" s="82">
        <v>0</v>
      </c>
      <c r="S240">
        <v>0</v>
      </c>
      <c r="T240">
        <v>227</v>
      </c>
      <c r="U240" s="290" t="str" cm="1">
        <f t="array" ref="U240">IF(A240=0,"",_xlfn._xlws.FILTER(Acompanhamento4[],Acompanhamento4[ID]=A240))</f>
        <v/>
      </c>
    </row>
    <row r="241" spans="1:21">
      <c r="A241">
        <v>0</v>
      </c>
      <c r="B241">
        <v>0</v>
      </c>
      <c r="C241">
        <v>0</v>
      </c>
      <c r="D241">
        <v>0</v>
      </c>
      <c r="E241">
        <v>0</v>
      </c>
      <c r="F241">
        <v>0</v>
      </c>
      <c r="G241">
        <v>0</v>
      </c>
      <c r="H241">
        <v>0</v>
      </c>
      <c r="I241">
        <v>0</v>
      </c>
      <c r="J241">
        <v>0</v>
      </c>
      <c r="K241">
        <v>0</v>
      </c>
      <c r="L241">
        <v>0</v>
      </c>
      <c r="M241">
        <v>0</v>
      </c>
      <c r="N241" s="82">
        <v>0</v>
      </c>
      <c r="O241" s="82">
        <v>0</v>
      </c>
      <c r="P241" s="82">
        <v>0</v>
      </c>
      <c r="Q241" s="82">
        <v>0</v>
      </c>
      <c r="R241" s="82">
        <v>0</v>
      </c>
      <c r="S241">
        <v>0</v>
      </c>
      <c r="T241">
        <v>228</v>
      </c>
      <c r="U241" s="290" t="str" cm="1">
        <f t="array" ref="U241">IF(A241=0,"",_xlfn._xlws.FILTER(Acompanhamento4[],Acompanhamento4[ID]=A241))</f>
        <v/>
      </c>
    </row>
    <row r="242" spans="1:21">
      <c r="A242">
        <v>0</v>
      </c>
      <c r="B242">
        <v>0</v>
      </c>
      <c r="C242">
        <v>0</v>
      </c>
      <c r="D242">
        <v>0</v>
      </c>
      <c r="E242">
        <v>0</v>
      </c>
      <c r="F242">
        <v>0</v>
      </c>
      <c r="G242">
        <v>0</v>
      </c>
      <c r="H242">
        <v>0</v>
      </c>
      <c r="I242">
        <v>0</v>
      </c>
      <c r="J242">
        <v>0</v>
      </c>
      <c r="K242">
        <v>0</v>
      </c>
      <c r="L242">
        <v>0</v>
      </c>
      <c r="M242">
        <v>0</v>
      </c>
      <c r="N242" s="82">
        <v>0</v>
      </c>
      <c r="O242" s="82">
        <v>0</v>
      </c>
      <c r="P242" s="82">
        <v>0</v>
      </c>
      <c r="Q242" s="82">
        <v>0</v>
      </c>
      <c r="R242" s="82">
        <v>0</v>
      </c>
      <c r="S242">
        <v>0</v>
      </c>
      <c r="T242">
        <v>229</v>
      </c>
      <c r="U242" s="290" t="str" cm="1">
        <f t="array" ref="U242">IF(A242=0,"",_xlfn._xlws.FILTER(Acompanhamento4[],Acompanhamento4[ID]=A242))</f>
        <v/>
      </c>
    </row>
    <row r="243" spans="1:21">
      <c r="A243">
        <v>0</v>
      </c>
      <c r="B243">
        <v>0</v>
      </c>
      <c r="C243">
        <v>0</v>
      </c>
      <c r="D243">
        <v>0</v>
      </c>
      <c r="E243">
        <v>0</v>
      </c>
      <c r="F243">
        <v>0</v>
      </c>
      <c r="G243">
        <v>0</v>
      </c>
      <c r="H243">
        <v>0</v>
      </c>
      <c r="I243">
        <v>0</v>
      </c>
      <c r="J243">
        <v>0</v>
      </c>
      <c r="K243">
        <v>0</v>
      </c>
      <c r="L243">
        <v>0</v>
      </c>
      <c r="M243">
        <v>0</v>
      </c>
      <c r="N243" s="82">
        <v>0</v>
      </c>
      <c r="O243" s="82">
        <v>0</v>
      </c>
      <c r="P243" s="82">
        <v>0</v>
      </c>
      <c r="Q243" s="82">
        <v>0</v>
      </c>
      <c r="R243" s="82">
        <v>0</v>
      </c>
      <c r="S243">
        <v>0</v>
      </c>
      <c r="T243">
        <v>230</v>
      </c>
      <c r="U243" s="290" t="str" cm="1">
        <f t="array" ref="U243">IF(A243=0,"",_xlfn._xlws.FILTER(Acompanhamento4[],Acompanhamento4[ID]=A243))</f>
        <v/>
      </c>
    </row>
    <row r="244" spans="1:21">
      <c r="A244">
        <v>0</v>
      </c>
      <c r="B244">
        <v>0</v>
      </c>
      <c r="C244">
        <v>0</v>
      </c>
      <c r="D244">
        <v>0</v>
      </c>
      <c r="E244">
        <v>0</v>
      </c>
      <c r="F244">
        <v>0</v>
      </c>
      <c r="G244">
        <v>0</v>
      </c>
      <c r="H244">
        <v>0</v>
      </c>
      <c r="I244">
        <v>0</v>
      </c>
      <c r="J244">
        <v>0</v>
      </c>
      <c r="K244">
        <v>0</v>
      </c>
      <c r="L244">
        <v>0</v>
      </c>
      <c r="M244">
        <v>0</v>
      </c>
      <c r="N244" s="82">
        <v>0</v>
      </c>
      <c r="O244" s="82">
        <v>0</v>
      </c>
      <c r="P244" s="82">
        <v>0</v>
      </c>
      <c r="Q244" s="82">
        <v>0</v>
      </c>
      <c r="R244" s="82">
        <v>0</v>
      </c>
      <c r="S244">
        <v>0</v>
      </c>
      <c r="T244">
        <v>231</v>
      </c>
      <c r="U244" s="290" t="str" cm="1">
        <f t="array" ref="U244">IF(A244=0,"",_xlfn._xlws.FILTER(Acompanhamento4[],Acompanhamento4[ID]=A244))</f>
        <v/>
      </c>
    </row>
    <row r="245" spans="1:21">
      <c r="A245">
        <v>0</v>
      </c>
      <c r="B245">
        <v>0</v>
      </c>
      <c r="C245">
        <v>0</v>
      </c>
      <c r="D245">
        <v>0</v>
      </c>
      <c r="E245">
        <v>0</v>
      </c>
      <c r="F245">
        <v>0</v>
      </c>
      <c r="G245">
        <v>0</v>
      </c>
      <c r="H245">
        <v>0</v>
      </c>
      <c r="I245">
        <v>0</v>
      </c>
      <c r="J245">
        <v>0</v>
      </c>
      <c r="K245">
        <v>0</v>
      </c>
      <c r="L245">
        <v>0</v>
      </c>
      <c r="M245">
        <v>0</v>
      </c>
      <c r="N245" s="82">
        <v>0</v>
      </c>
      <c r="O245" s="82">
        <v>0</v>
      </c>
      <c r="P245" s="82">
        <v>0</v>
      </c>
      <c r="Q245" s="82">
        <v>0</v>
      </c>
      <c r="R245" s="82">
        <v>0</v>
      </c>
      <c r="S245">
        <v>0</v>
      </c>
      <c r="T245">
        <v>232</v>
      </c>
      <c r="U245" s="290" t="str" cm="1">
        <f t="array" ref="U245">IF(A245=0,"",_xlfn._xlws.FILTER(Acompanhamento4[],Acompanhamento4[ID]=A245))</f>
        <v/>
      </c>
    </row>
    <row r="246" spans="1:21">
      <c r="A246">
        <v>0</v>
      </c>
      <c r="B246">
        <v>0</v>
      </c>
      <c r="C246">
        <v>0</v>
      </c>
      <c r="D246">
        <v>0</v>
      </c>
      <c r="E246">
        <v>0</v>
      </c>
      <c r="F246">
        <v>0</v>
      </c>
      <c r="G246">
        <v>0</v>
      </c>
      <c r="H246">
        <v>0</v>
      </c>
      <c r="I246">
        <v>0</v>
      </c>
      <c r="J246">
        <v>0</v>
      </c>
      <c r="K246">
        <v>0</v>
      </c>
      <c r="L246">
        <v>0</v>
      </c>
      <c r="M246">
        <v>0</v>
      </c>
      <c r="N246" s="82">
        <v>0</v>
      </c>
      <c r="O246" s="82">
        <v>0</v>
      </c>
      <c r="P246" s="82">
        <v>0</v>
      </c>
      <c r="Q246" s="82">
        <v>0</v>
      </c>
      <c r="R246" s="82">
        <v>0</v>
      </c>
      <c r="S246">
        <v>0</v>
      </c>
      <c r="T246">
        <v>233</v>
      </c>
      <c r="U246" s="290" t="str" cm="1">
        <f t="array" ref="U246">IF(A246=0,"",_xlfn._xlws.FILTER(Acompanhamento4[],Acompanhamento4[ID]=A246))</f>
        <v/>
      </c>
    </row>
    <row r="247" spans="1:21">
      <c r="A247">
        <v>0</v>
      </c>
      <c r="B247">
        <v>0</v>
      </c>
      <c r="C247">
        <v>0</v>
      </c>
      <c r="D247">
        <v>0</v>
      </c>
      <c r="E247">
        <v>0</v>
      </c>
      <c r="F247">
        <v>0</v>
      </c>
      <c r="G247">
        <v>0</v>
      </c>
      <c r="H247">
        <v>0</v>
      </c>
      <c r="I247">
        <v>0</v>
      </c>
      <c r="J247">
        <v>0</v>
      </c>
      <c r="K247">
        <v>0</v>
      </c>
      <c r="L247">
        <v>0</v>
      </c>
      <c r="M247">
        <v>0</v>
      </c>
      <c r="N247" s="82">
        <v>0</v>
      </c>
      <c r="O247" s="82">
        <v>0</v>
      </c>
      <c r="P247" s="82">
        <v>0</v>
      </c>
      <c r="Q247" s="82">
        <v>0</v>
      </c>
      <c r="R247" s="82">
        <v>0</v>
      </c>
      <c r="S247">
        <v>0</v>
      </c>
      <c r="T247">
        <v>234</v>
      </c>
      <c r="U247" s="290" t="str" cm="1">
        <f t="array" ref="U247">IF(A247=0,"",_xlfn._xlws.FILTER(Acompanhamento4[],Acompanhamento4[ID]=A247))</f>
        <v/>
      </c>
    </row>
    <row r="248" spans="1:21">
      <c r="A248">
        <v>0</v>
      </c>
      <c r="B248">
        <v>0</v>
      </c>
      <c r="C248">
        <v>0</v>
      </c>
      <c r="D248">
        <v>0</v>
      </c>
      <c r="E248">
        <v>0</v>
      </c>
      <c r="F248">
        <v>0</v>
      </c>
      <c r="G248">
        <v>0</v>
      </c>
      <c r="H248">
        <v>0</v>
      </c>
      <c r="I248">
        <v>0</v>
      </c>
      <c r="J248">
        <v>0</v>
      </c>
      <c r="K248">
        <v>0</v>
      </c>
      <c r="L248">
        <v>0</v>
      </c>
      <c r="M248">
        <v>0</v>
      </c>
      <c r="N248" s="82">
        <v>0</v>
      </c>
      <c r="O248" s="82">
        <v>0</v>
      </c>
      <c r="P248" s="82">
        <v>0</v>
      </c>
      <c r="Q248" s="82">
        <v>0</v>
      </c>
      <c r="R248" s="82">
        <v>0</v>
      </c>
      <c r="S248">
        <v>0</v>
      </c>
      <c r="T248">
        <v>235</v>
      </c>
      <c r="U248" s="290" t="str" cm="1">
        <f t="array" ref="U248">IF(A248=0,"",_xlfn._xlws.FILTER(Acompanhamento4[],Acompanhamento4[ID]=A248))</f>
        <v/>
      </c>
    </row>
    <row r="249" spans="1:21">
      <c r="A249">
        <v>0</v>
      </c>
      <c r="B249">
        <v>0</v>
      </c>
      <c r="C249">
        <v>0</v>
      </c>
      <c r="D249">
        <v>0</v>
      </c>
      <c r="E249">
        <v>0</v>
      </c>
      <c r="F249">
        <v>0</v>
      </c>
      <c r="G249">
        <v>0</v>
      </c>
      <c r="H249">
        <v>0</v>
      </c>
      <c r="I249">
        <v>0</v>
      </c>
      <c r="J249">
        <v>0</v>
      </c>
      <c r="K249">
        <v>0</v>
      </c>
      <c r="L249">
        <v>0</v>
      </c>
      <c r="M249">
        <v>0</v>
      </c>
      <c r="N249" s="82">
        <v>0</v>
      </c>
      <c r="O249" s="82">
        <v>0</v>
      </c>
      <c r="P249" s="82">
        <v>0</v>
      </c>
      <c r="Q249" s="82">
        <v>0</v>
      </c>
      <c r="R249" s="82">
        <v>0</v>
      </c>
      <c r="S249">
        <v>0</v>
      </c>
      <c r="T249">
        <v>236</v>
      </c>
      <c r="U249" s="290" t="str" cm="1">
        <f t="array" ref="U249">IF(A249=0,"",_xlfn._xlws.FILTER(Acompanhamento4[],Acompanhamento4[ID]=A249))</f>
        <v/>
      </c>
    </row>
    <row r="250" spans="1:21">
      <c r="A250">
        <v>0</v>
      </c>
      <c r="B250">
        <v>0</v>
      </c>
      <c r="C250">
        <v>0</v>
      </c>
      <c r="D250">
        <v>0</v>
      </c>
      <c r="E250">
        <v>0</v>
      </c>
      <c r="F250">
        <v>0</v>
      </c>
      <c r="G250">
        <v>0</v>
      </c>
      <c r="H250">
        <v>0</v>
      </c>
      <c r="I250">
        <v>0</v>
      </c>
      <c r="J250">
        <v>0</v>
      </c>
      <c r="K250">
        <v>0</v>
      </c>
      <c r="L250">
        <v>0</v>
      </c>
      <c r="M250">
        <v>0</v>
      </c>
      <c r="N250" s="82">
        <v>0</v>
      </c>
      <c r="O250" s="82">
        <v>0</v>
      </c>
      <c r="P250" s="82">
        <v>0</v>
      </c>
      <c r="Q250" s="82">
        <v>0</v>
      </c>
      <c r="R250" s="82">
        <v>0</v>
      </c>
      <c r="S250">
        <v>0</v>
      </c>
      <c r="T250">
        <v>237</v>
      </c>
      <c r="U250" s="290" t="str" cm="1">
        <f t="array" ref="U250">IF(A250=0,"",_xlfn._xlws.FILTER(Acompanhamento4[],Acompanhamento4[ID]=A250))</f>
        <v/>
      </c>
    </row>
    <row r="251" spans="1:21">
      <c r="A251">
        <v>0</v>
      </c>
      <c r="B251">
        <v>0</v>
      </c>
      <c r="C251">
        <v>0</v>
      </c>
      <c r="D251">
        <v>0</v>
      </c>
      <c r="E251">
        <v>0</v>
      </c>
      <c r="F251">
        <v>0</v>
      </c>
      <c r="G251">
        <v>0</v>
      </c>
      <c r="H251">
        <v>0</v>
      </c>
      <c r="I251">
        <v>0</v>
      </c>
      <c r="J251">
        <v>0</v>
      </c>
      <c r="K251">
        <v>0</v>
      </c>
      <c r="L251">
        <v>0</v>
      </c>
      <c r="M251">
        <v>0</v>
      </c>
      <c r="N251" s="82">
        <v>0</v>
      </c>
      <c r="O251" s="82">
        <v>0</v>
      </c>
      <c r="P251" s="82">
        <v>0</v>
      </c>
      <c r="Q251" s="82">
        <v>0</v>
      </c>
      <c r="R251" s="82">
        <v>0</v>
      </c>
      <c r="S251">
        <v>0</v>
      </c>
      <c r="T251">
        <v>238</v>
      </c>
      <c r="U251" s="290" t="str" cm="1">
        <f t="array" ref="U251">IF(A251=0,"",_xlfn._xlws.FILTER(Acompanhamento4[],Acompanhamento4[ID]=A251))</f>
        <v/>
      </c>
    </row>
    <row r="252" spans="1:21">
      <c r="A252">
        <v>0</v>
      </c>
      <c r="B252">
        <v>0</v>
      </c>
      <c r="C252">
        <v>0</v>
      </c>
      <c r="D252">
        <v>0</v>
      </c>
      <c r="E252">
        <v>0</v>
      </c>
      <c r="F252">
        <v>0</v>
      </c>
      <c r="G252">
        <v>0</v>
      </c>
      <c r="H252">
        <v>0</v>
      </c>
      <c r="I252">
        <v>0</v>
      </c>
      <c r="J252">
        <v>0</v>
      </c>
      <c r="K252">
        <v>0</v>
      </c>
      <c r="L252">
        <v>0</v>
      </c>
      <c r="M252">
        <v>0</v>
      </c>
      <c r="N252" s="82">
        <v>0</v>
      </c>
      <c r="O252" s="82">
        <v>0</v>
      </c>
      <c r="P252" s="82">
        <v>0</v>
      </c>
      <c r="Q252" s="82">
        <v>0</v>
      </c>
      <c r="R252" s="82">
        <v>0</v>
      </c>
      <c r="S252">
        <v>0</v>
      </c>
      <c r="T252">
        <v>239</v>
      </c>
      <c r="U252" s="290" t="str" cm="1">
        <f t="array" ref="U252">IF(A252=0,"",_xlfn._xlws.FILTER(Acompanhamento4[],Acompanhamento4[ID]=A252))</f>
        <v/>
      </c>
    </row>
    <row r="253" spans="1:21">
      <c r="A253">
        <v>0</v>
      </c>
      <c r="B253">
        <v>0</v>
      </c>
      <c r="C253">
        <v>0</v>
      </c>
      <c r="D253">
        <v>0</v>
      </c>
      <c r="E253">
        <v>0</v>
      </c>
      <c r="F253">
        <v>0</v>
      </c>
      <c r="G253">
        <v>0</v>
      </c>
      <c r="H253">
        <v>0</v>
      </c>
      <c r="I253">
        <v>0</v>
      </c>
      <c r="J253">
        <v>0</v>
      </c>
      <c r="K253">
        <v>0</v>
      </c>
      <c r="L253">
        <v>0</v>
      </c>
      <c r="M253">
        <v>0</v>
      </c>
      <c r="N253" s="82">
        <v>0</v>
      </c>
      <c r="O253" s="82">
        <v>0</v>
      </c>
      <c r="P253" s="82">
        <v>0</v>
      </c>
      <c r="Q253" s="82">
        <v>0</v>
      </c>
      <c r="R253" s="82">
        <v>0</v>
      </c>
      <c r="S253">
        <v>0</v>
      </c>
      <c r="T253">
        <v>240</v>
      </c>
      <c r="U253" s="290" t="str" cm="1">
        <f t="array" ref="U253">IF(A253=0,"",_xlfn._xlws.FILTER(Acompanhamento4[],Acompanhamento4[ID]=A253))</f>
        <v/>
      </c>
    </row>
    <row r="254" spans="1:21">
      <c r="A254">
        <v>0</v>
      </c>
      <c r="B254">
        <v>0</v>
      </c>
      <c r="C254">
        <v>0</v>
      </c>
      <c r="D254">
        <v>0</v>
      </c>
      <c r="E254">
        <v>0</v>
      </c>
      <c r="F254">
        <v>0</v>
      </c>
      <c r="G254">
        <v>0</v>
      </c>
      <c r="H254">
        <v>0</v>
      </c>
      <c r="I254">
        <v>0</v>
      </c>
      <c r="J254">
        <v>0</v>
      </c>
      <c r="K254">
        <v>0</v>
      </c>
      <c r="L254">
        <v>0</v>
      </c>
      <c r="M254">
        <v>0</v>
      </c>
      <c r="N254" s="82">
        <v>0</v>
      </c>
      <c r="O254" s="82">
        <v>0</v>
      </c>
      <c r="P254" s="82">
        <v>0</v>
      </c>
      <c r="Q254" s="82">
        <v>0</v>
      </c>
      <c r="R254" s="82">
        <v>0</v>
      </c>
      <c r="S254">
        <v>0</v>
      </c>
      <c r="T254">
        <v>241</v>
      </c>
      <c r="U254" s="290" t="str" cm="1">
        <f t="array" ref="U254">IF(A254=0,"",_xlfn._xlws.FILTER(Acompanhamento4[],Acompanhamento4[ID]=A254))</f>
        <v/>
      </c>
    </row>
    <row r="255" spans="1:21">
      <c r="A255">
        <v>0</v>
      </c>
      <c r="B255">
        <v>0</v>
      </c>
      <c r="C255">
        <v>0</v>
      </c>
      <c r="D255">
        <v>0</v>
      </c>
      <c r="E255">
        <v>0</v>
      </c>
      <c r="F255">
        <v>0</v>
      </c>
      <c r="G255">
        <v>0</v>
      </c>
      <c r="H255">
        <v>0</v>
      </c>
      <c r="I255">
        <v>0</v>
      </c>
      <c r="J255">
        <v>0</v>
      </c>
      <c r="K255">
        <v>0</v>
      </c>
      <c r="L255">
        <v>0</v>
      </c>
      <c r="M255">
        <v>0</v>
      </c>
      <c r="N255" s="82">
        <v>0</v>
      </c>
      <c r="O255" s="82">
        <v>0</v>
      </c>
      <c r="P255" s="82">
        <v>0</v>
      </c>
      <c r="Q255" s="82">
        <v>0</v>
      </c>
      <c r="R255" s="82">
        <v>0</v>
      </c>
      <c r="S255">
        <v>0</v>
      </c>
      <c r="T255">
        <v>242</v>
      </c>
      <c r="U255" s="290" t="str" cm="1">
        <f t="array" ref="U255">IF(A255=0,"",_xlfn._xlws.FILTER(Acompanhamento4[],Acompanhamento4[ID]=A255))</f>
        <v/>
      </c>
    </row>
    <row r="256" spans="1:21">
      <c r="A256">
        <v>0</v>
      </c>
      <c r="B256">
        <v>0</v>
      </c>
      <c r="C256">
        <v>0</v>
      </c>
      <c r="D256">
        <v>0</v>
      </c>
      <c r="E256">
        <v>0</v>
      </c>
      <c r="F256">
        <v>0</v>
      </c>
      <c r="G256">
        <v>0</v>
      </c>
      <c r="H256">
        <v>0</v>
      </c>
      <c r="I256">
        <v>0</v>
      </c>
      <c r="J256">
        <v>0</v>
      </c>
      <c r="K256">
        <v>0</v>
      </c>
      <c r="L256">
        <v>0</v>
      </c>
      <c r="M256">
        <v>0</v>
      </c>
      <c r="N256" s="82">
        <v>0</v>
      </c>
      <c r="O256" s="82">
        <v>0</v>
      </c>
      <c r="P256" s="82">
        <v>0</v>
      </c>
      <c r="Q256" s="82">
        <v>0</v>
      </c>
      <c r="R256" s="82">
        <v>0</v>
      </c>
      <c r="S256">
        <v>0</v>
      </c>
      <c r="T256">
        <v>243</v>
      </c>
      <c r="U256" s="290" t="str" cm="1">
        <f t="array" ref="U256">IF(A256=0,"",_xlfn._xlws.FILTER(Acompanhamento4[],Acompanhamento4[ID]=A256))</f>
        <v/>
      </c>
    </row>
    <row r="257" spans="1:21">
      <c r="A257">
        <v>0</v>
      </c>
      <c r="B257">
        <v>0</v>
      </c>
      <c r="C257">
        <v>0</v>
      </c>
      <c r="D257">
        <v>0</v>
      </c>
      <c r="E257">
        <v>0</v>
      </c>
      <c r="F257">
        <v>0</v>
      </c>
      <c r="G257">
        <v>0</v>
      </c>
      <c r="H257">
        <v>0</v>
      </c>
      <c r="I257">
        <v>0</v>
      </c>
      <c r="J257">
        <v>0</v>
      </c>
      <c r="K257">
        <v>0</v>
      </c>
      <c r="L257">
        <v>0</v>
      </c>
      <c r="M257">
        <v>0</v>
      </c>
      <c r="N257" s="82">
        <v>0</v>
      </c>
      <c r="O257" s="82">
        <v>0</v>
      </c>
      <c r="P257" s="82">
        <v>0</v>
      </c>
      <c r="Q257" s="82">
        <v>0</v>
      </c>
      <c r="R257" s="82">
        <v>0</v>
      </c>
      <c r="S257">
        <v>0</v>
      </c>
      <c r="T257">
        <v>244</v>
      </c>
      <c r="U257" s="290" t="str" cm="1">
        <f t="array" ref="U257">IF(A257=0,"",_xlfn._xlws.FILTER(Acompanhamento4[],Acompanhamento4[ID]=A257))</f>
        <v/>
      </c>
    </row>
    <row r="258" spans="1:21">
      <c r="A258">
        <v>0</v>
      </c>
      <c r="B258">
        <v>0</v>
      </c>
      <c r="C258">
        <v>0</v>
      </c>
      <c r="D258">
        <v>0</v>
      </c>
      <c r="E258">
        <v>0</v>
      </c>
      <c r="F258">
        <v>0</v>
      </c>
      <c r="G258">
        <v>0</v>
      </c>
      <c r="H258">
        <v>0</v>
      </c>
      <c r="I258">
        <v>0</v>
      </c>
      <c r="J258">
        <v>0</v>
      </c>
      <c r="K258">
        <v>0</v>
      </c>
      <c r="L258">
        <v>0</v>
      </c>
      <c r="M258">
        <v>0</v>
      </c>
      <c r="N258" s="82">
        <v>0</v>
      </c>
      <c r="O258" s="82">
        <v>0</v>
      </c>
      <c r="P258" s="82">
        <v>0</v>
      </c>
      <c r="Q258" s="82">
        <v>0</v>
      </c>
      <c r="R258" s="82">
        <v>0</v>
      </c>
      <c r="S258">
        <v>0</v>
      </c>
      <c r="T258">
        <v>245</v>
      </c>
      <c r="U258" s="290" t="str" cm="1">
        <f t="array" ref="U258">IF(A258=0,"",_xlfn._xlws.FILTER(Acompanhamento4[],Acompanhamento4[ID]=A258))</f>
        <v/>
      </c>
    </row>
    <row r="259" spans="1:21">
      <c r="A259">
        <v>0</v>
      </c>
      <c r="B259">
        <v>0</v>
      </c>
      <c r="C259">
        <v>0</v>
      </c>
      <c r="D259">
        <v>0</v>
      </c>
      <c r="E259">
        <v>0</v>
      </c>
      <c r="F259">
        <v>0</v>
      </c>
      <c r="G259">
        <v>0</v>
      </c>
      <c r="H259">
        <v>0</v>
      </c>
      <c r="I259">
        <v>0</v>
      </c>
      <c r="J259">
        <v>0</v>
      </c>
      <c r="K259">
        <v>0</v>
      </c>
      <c r="L259">
        <v>0</v>
      </c>
      <c r="M259">
        <v>0</v>
      </c>
      <c r="N259" s="82">
        <v>0</v>
      </c>
      <c r="O259" s="82">
        <v>0</v>
      </c>
      <c r="P259" s="82">
        <v>0</v>
      </c>
      <c r="Q259" s="82">
        <v>0</v>
      </c>
      <c r="R259" s="82">
        <v>0</v>
      </c>
      <c r="S259">
        <v>0</v>
      </c>
      <c r="T259">
        <v>246</v>
      </c>
      <c r="U259" s="290" t="str" cm="1">
        <f t="array" ref="U259">IF(A259=0,"",_xlfn._xlws.FILTER(Acompanhamento4[],Acompanhamento4[ID]=A259))</f>
        <v/>
      </c>
    </row>
    <row r="260" spans="1:21">
      <c r="A260">
        <v>0</v>
      </c>
      <c r="B260">
        <v>0</v>
      </c>
      <c r="C260">
        <v>0</v>
      </c>
      <c r="D260">
        <v>0</v>
      </c>
      <c r="E260">
        <v>0</v>
      </c>
      <c r="F260">
        <v>0</v>
      </c>
      <c r="G260">
        <v>0</v>
      </c>
      <c r="H260">
        <v>0</v>
      </c>
      <c r="I260">
        <v>0</v>
      </c>
      <c r="J260">
        <v>0</v>
      </c>
      <c r="K260">
        <v>0</v>
      </c>
      <c r="L260">
        <v>0</v>
      </c>
      <c r="M260">
        <v>0</v>
      </c>
      <c r="N260" s="82">
        <v>0</v>
      </c>
      <c r="O260" s="82">
        <v>0</v>
      </c>
      <c r="P260" s="82">
        <v>0</v>
      </c>
      <c r="Q260" s="82">
        <v>0</v>
      </c>
      <c r="R260" s="82">
        <v>0</v>
      </c>
      <c r="S260">
        <v>0</v>
      </c>
      <c r="T260">
        <v>247</v>
      </c>
      <c r="U260" s="290" t="str" cm="1">
        <f t="array" ref="U260">IF(A260=0,"",_xlfn._xlws.FILTER(Acompanhamento4[],Acompanhamento4[ID]=A260))</f>
        <v/>
      </c>
    </row>
    <row r="261" spans="1:21">
      <c r="A261">
        <v>0</v>
      </c>
      <c r="B261">
        <v>0</v>
      </c>
      <c r="C261">
        <v>0</v>
      </c>
      <c r="D261">
        <v>0</v>
      </c>
      <c r="E261">
        <v>0</v>
      </c>
      <c r="F261">
        <v>0</v>
      </c>
      <c r="G261">
        <v>0</v>
      </c>
      <c r="H261">
        <v>0</v>
      </c>
      <c r="I261">
        <v>0</v>
      </c>
      <c r="J261">
        <v>0</v>
      </c>
      <c r="K261">
        <v>0</v>
      </c>
      <c r="L261">
        <v>0</v>
      </c>
      <c r="M261">
        <v>0</v>
      </c>
      <c r="N261" s="82">
        <v>0</v>
      </c>
      <c r="O261" s="82">
        <v>0</v>
      </c>
      <c r="P261" s="82">
        <v>0</v>
      </c>
      <c r="Q261" s="82">
        <v>0</v>
      </c>
      <c r="R261" s="82">
        <v>0</v>
      </c>
      <c r="S261">
        <v>0</v>
      </c>
      <c r="T261">
        <v>248</v>
      </c>
      <c r="U261" s="290" t="str" cm="1">
        <f t="array" ref="U261">IF(A261=0,"",_xlfn._xlws.FILTER(Acompanhamento4[],Acompanhamento4[ID]=A261))</f>
        <v/>
      </c>
    </row>
    <row r="262" spans="1:21">
      <c r="A262">
        <v>0</v>
      </c>
      <c r="B262">
        <v>0</v>
      </c>
      <c r="C262">
        <v>0</v>
      </c>
      <c r="D262">
        <v>0</v>
      </c>
      <c r="E262">
        <v>0</v>
      </c>
      <c r="F262">
        <v>0</v>
      </c>
      <c r="G262">
        <v>0</v>
      </c>
      <c r="H262">
        <v>0</v>
      </c>
      <c r="I262">
        <v>0</v>
      </c>
      <c r="J262">
        <v>0</v>
      </c>
      <c r="K262">
        <v>0</v>
      </c>
      <c r="L262">
        <v>0</v>
      </c>
      <c r="M262">
        <v>0</v>
      </c>
      <c r="N262" s="82">
        <v>0</v>
      </c>
      <c r="O262" s="82">
        <v>0</v>
      </c>
      <c r="P262" s="82">
        <v>0</v>
      </c>
      <c r="Q262" s="82">
        <v>0</v>
      </c>
      <c r="R262" s="82">
        <v>0</v>
      </c>
      <c r="S262">
        <v>0</v>
      </c>
      <c r="T262">
        <v>249</v>
      </c>
      <c r="U262" s="290" t="str" cm="1">
        <f t="array" ref="U262">IF(A262=0,"",_xlfn._xlws.FILTER(Acompanhamento4[],Acompanhamento4[ID]=A262))</f>
        <v/>
      </c>
    </row>
    <row r="263" spans="1:21">
      <c r="A263">
        <v>0</v>
      </c>
      <c r="B263">
        <v>0</v>
      </c>
      <c r="C263">
        <v>0</v>
      </c>
      <c r="D263">
        <v>0</v>
      </c>
      <c r="E263">
        <v>0</v>
      </c>
      <c r="F263">
        <v>0</v>
      </c>
      <c r="G263">
        <v>0</v>
      </c>
      <c r="H263">
        <v>0</v>
      </c>
      <c r="I263">
        <v>0</v>
      </c>
      <c r="J263">
        <v>0</v>
      </c>
      <c r="K263">
        <v>0</v>
      </c>
      <c r="L263">
        <v>0</v>
      </c>
      <c r="M263">
        <v>0</v>
      </c>
      <c r="N263" s="82">
        <v>0</v>
      </c>
      <c r="O263" s="82">
        <v>0</v>
      </c>
      <c r="P263" s="82">
        <v>0</v>
      </c>
      <c r="Q263" s="82">
        <v>0</v>
      </c>
      <c r="R263" s="82">
        <v>0</v>
      </c>
      <c r="S263">
        <v>0</v>
      </c>
      <c r="T263">
        <v>250</v>
      </c>
      <c r="U263" s="290" t="str" cm="1">
        <f t="array" ref="U263">IF(A263=0,"",_xlfn._xlws.FILTER(Acompanhamento4[],Acompanhamento4[ID]=A263))</f>
        <v/>
      </c>
    </row>
    <row r="264" spans="1:21">
      <c r="A264">
        <v>0</v>
      </c>
      <c r="B264">
        <v>0</v>
      </c>
      <c r="C264">
        <v>0</v>
      </c>
      <c r="D264">
        <v>0</v>
      </c>
      <c r="E264">
        <v>0</v>
      </c>
      <c r="F264">
        <v>0</v>
      </c>
      <c r="G264">
        <v>0</v>
      </c>
      <c r="H264">
        <v>0</v>
      </c>
      <c r="I264">
        <v>0</v>
      </c>
      <c r="J264">
        <v>0</v>
      </c>
      <c r="K264">
        <v>0</v>
      </c>
      <c r="L264">
        <v>0</v>
      </c>
      <c r="M264">
        <v>0</v>
      </c>
      <c r="N264" s="82">
        <v>0</v>
      </c>
      <c r="O264" s="82">
        <v>0</v>
      </c>
      <c r="P264" s="82">
        <v>0</v>
      </c>
      <c r="Q264" s="82">
        <v>0</v>
      </c>
      <c r="R264" s="82">
        <v>0</v>
      </c>
      <c r="S264">
        <v>0</v>
      </c>
      <c r="T264">
        <v>251</v>
      </c>
      <c r="U264" s="290" t="str" cm="1">
        <f t="array" ref="U264">IF(A264=0,"",_xlfn._xlws.FILTER(Acompanhamento4[],Acompanhamento4[ID]=A264))</f>
        <v/>
      </c>
    </row>
    <row r="265" spans="1:21">
      <c r="A265">
        <v>0</v>
      </c>
      <c r="B265">
        <v>0</v>
      </c>
      <c r="C265">
        <v>0</v>
      </c>
      <c r="D265">
        <v>0</v>
      </c>
      <c r="E265">
        <v>0</v>
      </c>
      <c r="F265">
        <v>0</v>
      </c>
      <c r="G265">
        <v>0</v>
      </c>
      <c r="H265">
        <v>0</v>
      </c>
      <c r="I265">
        <v>0</v>
      </c>
      <c r="J265">
        <v>0</v>
      </c>
      <c r="K265">
        <v>0</v>
      </c>
      <c r="L265">
        <v>0</v>
      </c>
      <c r="M265">
        <v>0</v>
      </c>
      <c r="N265" s="82">
        <v>0</v>
      </c>
      <c r="O265" s="82">
        <v>0</v>
      </c>
      <c r="P265" s="82">
        <v>0</v>
      </c>
      <c r="Q265" s="82">
        <v>0</v>
      </c>
      <c r="R265" s="82">
        <v>0</v>
      </c>
      <c r="S265">
        <v>0</v>
      </c>
      <c r="T265">
        <v>252</v>
      </c>
      <c r="U265" s="290" t="str" cm="1">
        <f t="array" ref="U265">IF(A265=0,"",_xlfn._xlws.FILTER(Acompanhamento4[],Acompanhamento4[ID]=A265))</f>
        <v/>
      </c>
    </row>
    <row r="266" spans="1:21">
      <c r="A266">
        <v>0</v>
      </c>
      <c r="B266">
        <v>0</v>
      </c>
      <c r="C266">
        <v>0</v>
      </c>
      <c r="D266">
        <v>0</v>
      </c>
      <c r="E266">
        <v>0</v>
      </c>
      <c r="F266">
        <v>0</v>
      </c>
      <c r="G266">
        <v>0</v>
      </c>
      <c r="H266">
        <v>0</v>
      </c>
      <c r="I266">
        <v>0</v>
      </c>
      <c r="J266">
        <v>0</v>
      </c>
      <c r="K266">
        <v>0</v>
      </c>
      <c r="L266">
        <v>0</v>
      </c>
      <c r="M266">
        <v>0</v>
      </c>
      <c r="N266" s="82">
        <v>0</v>
      </c>
      <c r="O266" s="82">
        <v>0</v>
      </c>
      <c r="P266" s="82">
        <v>0</v>
      </c>
      <c r="Q266" s="82">
        <v>0</v>
      </c>
      <c r="R266" s="82">
        <v>0</v>
      </c>
      <c r="S266">
        <v>0</v>
      </c>
      <c r="T266">
        <v>253</v>
      </c>
      <c r="U266" s="290" t="str" cm="1">
        <f t="array" ref="U266">IF(A266=0,"",_xlfn._xlws.FILTER(Acompanhamento4[],Acompanhamento4[ID]=A266))</f>
        <v/>
      </c>
    </row>
    <row r="267" spans="1:21">
      <c r="A267">
        <v>0</v>
      </c>
      <c r="B267">
        <v>0</v>
      </c>
      <c r="C267">
        <v>0</v>
      </c>
      <c r="D267">
        <v>0</v>
      </c>
      <c r="E267">
        <v>0</v>
      </c>
      <c r="F267">
        <v>0</v>
      </c>
      <c r="G267">
        <v>0</v>
      </c>
      <c r="H267">
        <v>0</v>
      </c>
      <c r="I267">
        <v>0</v>
      </c>
      <c r="J267">
        <v>0</v>
      </c>
      <c r="K267">
        <v>0</v>
      </c>
      <c r="L267">
        <v>0</v>
      </c>
      <c r="M267">
        <v>0</v>
      </c>
      <c r="N267" s="82">
        <v>0</v>
      </c>
      <c r="O267" s="82">
        <v>0</v>
      </c>
      <c r="P267" s="82">
        <v>0</v>
      </c>
      <c r="Q267" s="82">
        <v>0</v>
      </c>
      <c r="R267" s="82">
        <v>0</v>
      </c>
      <c r="S267">
        <v>0</v>
      </c>
      <c r="T267">
        <v>254</v>
      </c>
      <c r="U267" s="290" t="str" cm="1">
        <f t="array" ref="U267">IF(A267=0,"",_xlfn._xlws.FILTER(Acompanhamento4[],Acompanhamento4[ID]=A267))</f>
        <v/>
      </c>
    </row>
    <row r="268" spans="1:21">
      <c r="A268">
        <v>0</v>
      </c>
      <c r="B268">
        <v>0</v>
      </c>
      <c r="C268">
        <v>0</v>
      </c>
      <c r="D268">
        <v>0</v>
      </c>
      <c r="E268">
        <v>0</v>
      </c>
      <c r="F268">
        <v>0</v>
      </c>
      <c r="G268">
        <v>0</v>
      </c>
      <c r="H268">
        <v>0</v>
      </c>
      <c r="I268">
        <v>0</v>
      </c>
      <c r="J268">
        <v>0</v>
      </c>
      <c r="K268">
        <v>0</v>
      </c>
      <c r="L268">
        <v>0</v>
      </c>
      <c r="M268">
        <v>0</v>
      </c>
      <c r="N268" s="82">
        <v>0</v>
      </c>
      <c r="O268" s="82">
        <v>0</v>
      </c>
      <c r="P268" s="82">
        <v>0</v>
      </c>
      <c r="Q268" s="82">
        <v>0</v>
      </c>
      <c r="R268" s="82">
        <v>0</v>
      </c>
      <c r="S268">
        <v>0</v>
      </c>
      <c r="T268">
        <v>255</v>
      </c>
      <c r="U268" s="290" t="str" cm="1">
        <f t="array" ref="U268">IF(A268=0,"",_xlfn._xlws.FILTER(Acompanhamento4[],Acompanhamento4[ID]=A268))</f>
        <v/>
      </c>
    </row>
    <row r="269" spans="1:21">
      <c r="A269">
        <v>0</v>
      </c>
      <c r="B269">
        <v>0</v>
      </c>
      <c r="C269">
        <v>0</v>
      </c>
      <c r="D269">
        <v>0</v>
      </c>
      <c r="E269">
        <v>0</v>
      </c>
      <c r="F269">
        <v>0</v>
      </c>
      <c r="G269">
        <v>0</v>
      </c>
      <c r="H269">
        <v>0</v>
      </c>
      <c r="I269">
        <v>0</v>
      </c>
      <c r="J269">
        <v>0</v>
      </c>
      <c r="K269">
        <v>0</v>
      </c>
      <c r="L269">
        <v>0</v>
      </c>
      <c r="M269">
        <v>0</v>
      </c>
      <c r="N269" s="82">
        <v>0</v>
      </c>
      <c r="O269" s="82">
        <v>0</v>
      </c>
      <c r="P269" s="82">
        <v>0</v>
      </c>
      <c r="Q269" s="82">
        <v>0</v>
      </c>
      <c r="R269" s="82">
        <v>0</v>
      </c>
      <c r="S269">
        <v>0</v>
      </c>
      <c r="T269">
        <v>256</v>
      </c>
      <c r="U269" s="290" t="str" cm="1">
        <f t="array" ref="U269">IF(A269=0,"",_xlfn._xlws.FILTER(Acompanhamento4[],Acompanhamento4[ID]=A269))</f>
        <v/>
      </c>
    </row>
    <row r="270" spans="1:21">
      <c r="A270">
        <v>0</v>
      </c>
      <c r="B270">
        <v>0</v>
      </c>
      <c r="C270">
        <v>0</v>
      </c>
      <c r="D270">
        <v>0</v>
      </c>
      <c r="E270">
        <v>0</v>
      </c>
      <c r="F270">
        <v>0</v>
      </c>
      <c r="G270">
        <v>0</v>
      </c>
      <c r="H270">
        <v>0</v>
      </c>
      <c r="I270">
        <v>0</v>
      </c>
      <c r="J270">
        <v>0</v>
      </c>
      <c r="K270">
        <v>0</v>
      </c>
      <c r="L270">
        <v>0</v>
      </c>
      <c r="M270">
        <v>0</v>
      </c>
      <c r="N270" s="82">
        <v>0</v>
      </c>
      <c r="O270" s="82">
        <v>0</v>
      </c>
      <c r="P270" s="82">
        <v>0</v>
      </c>
      <c r="Q270" s="82">
        <v>0</v>
      </c>
      <c r="R270" s="82">
        <v>0</v>
      </c>
      <c r="S270">
        <v>0</v>
      </c>
      <c r="T270">
        <v>257</v>
      </c>
      <c r="U270" s="290" t="str" cm="1">
        <f t="array" ref="U270">IF(A270=0,"",_xlfn._xlws.FILTER(Acompanhamento4[],Acompanhamento4[ID]=A270))</f>
        <v/>
      </c>
    </row>
    <row r="271" spans="1:21">
      <c r="A271">
        <v>0</v>
      </c>
      <c r="B271">
        <v>0</v>
      </c>
      <c r="C271">
        <v>0</v>
      </c>
      <c r="D271">
        <v>0</v>
      </c>
      <c r="E271">
        <v>0</v>
      </c>
      <c r="F271">
        <v>0</v>
      </c>
      <c r="G271">
        <v>0</v>
      </c>
      <c r="H271">
        <v>0</v>
      </c>
      <c r="I271">
        <v>0</v>
      </c>
      <c r="J271">
        <v>0</v>
      </c>
      <c r="K271">
        <v>0</v>
      </c>
      <c r="L271">
        <v>0</v>
      </c>
      <c r="M271">
        <v>0</v>
      </c>
      <c r="N271" s="82">
        <v>0</v>
      </c>
      <c r="O271" s="82">
        <v>0</v>
      </c>
      <c r="P271" s="82">
        <v>0</v>
      </c>
      <c r="Q271" s="82">
        <v>0</v>
      </c>
      <c r="R271" s="82">
        <v>0</v>
      </c>
      <c r="S271">
        <v>0</v>
      </c>
      <c r="T271">
        <v>258</v>
      </c>
      <c r="U271" s="290" t="str" cm="1">
        <f t="array" ref="U271">IF(A271=0,"",_xlfn._xlws.FILTER(Acompanhamento4[],Acompanhamento4[ID]=A271))</f>
        <v/>
      </c>
    </row>
    <row r="272" spans="1:21">
      <c r="A272">
        <v>0</v>
      </c>
      <c r="B272">
        <v>0</v>
      </c>
      <c r="C272">
        <v>0</v>
      </c>
      <c r="D272">
        <v>0</v>
      </c>
      <c r="E272">
        <v>0</v>
      </c>
      <c r="F272">
        <v>0</v>
      </c>
      <c r="G272">
        <v>0</v>
      </c>
      <c r="H272">
        <v>0</v>
      </c>
      <c r="I272">
        <v>0</v>
      </c>
      <c r="J272">
        <v>0</v>
      </c>
      <c r="K272">
        <v>0</v>
      </c>
      <c r="L272">
        <v>0</v>
      </c>
      <c r="M272">
        <v>0</v>
      </c>
      <c r="N272" s="82">
        <v>0</v>
      </c>
      <c r="O272" s="82">
        <v>0</v>
      </c>
      <c r="P272" s="82">
        <v>0</v>
      </c>
      <c r="Q272" s="82">
        <v>0</v>
      </c>
      <c r="R272" s="82">
        <v>0</v>
      </c>
      <c r="S272">
        <v>0</v>
      </c>
      <c r="T272">
        <v>259</v>
      </c>
      <c r="U272" s="290" t="str" cm="1">
        <f t="array" ref="U272">IF(A272=0,"",_xlfn._xlws.FILTER(Acompanhamento4[],Acompanhamento4[ID]=A272))</f>
        <v/>
      </c>
    </row>
    <row r="273" spans="1:21">
      <c r="A273">
        <v>0</v>
      </c>
      <c r="B273">
        <v>0</v>
      </c>
      <c r="C273">
        <v>0</v>
      </c>
      <c r="D273">
        <v>0</v>
      </c>
      <c r="E273">
        <v>0</v>
      </c>
      <c r="F273">
        <v>0</v>
      </c>
      <c r="G273">
        <v>0</v>
      </c>
      <c r="H273">
        <v>0</v>
      </c>
      <c r="I273">
        <v>0</v>
      </c>
      <c r="J273">
        <v>0</v>
      </c>
      <c r="K273">
        <v>0</v>
      </c>
      <c r="L273">
        <v>0</v>
      </c>
      <c r="M273">
        <v>0</v>
      </c>
      <c r="N273" s="82">
        <v>0</v>
      </c>
      <c r="O273" s="82">
        <v>0</v>
      </c>
      <c r="P273" s="82">
        <v>0</v>
      </c>
      <c r="Q273" s="82">
        <v>0</v>
      </c>
      <c r="R273" s="82">
        <v>0</v>
      </c>
      <c r="S273">
        <v>0</v>
      </c>
      <c r="T273">
        <v>260</v>
      </c>
      <c r="U273" s="290" t="str" cm="1">
        <f t="array" ref="U273">IF(A273=0,"",_xlfn._xlws.FILTER(Acompanhamento4[],Acompanhamento4[ID]=A273))</f>
        <v/>
      </c>
    </row>
    <row r="274" spans="1:21">
      <c r="A274">
        <v>0</v>
      </c>
      <c r="B274">
        <v>0</v>
      </c>
      <c r="C274">
        <v>0</v>
      </c>
      <c r="D274">
        <v>0</v>
      </c>
      <c r="E274">
        <v>0</v>
      </c>
      <c r="F274">
        <v>0</v>
      </c>
      <c r="G274">
        <v>0</v>
      </c>
      <c r="H274">
        <v>0</v>
      </c>
      <c r="I274">
        <v>0</v>
      </c>
      <c r="J274">
        <v>0</v>
      </c>
      <c r="K274">
        <v>0</v>
      </c>
      <c r="L274">
        <v>0</v>
      </c>
      <c r="M274">
        <v>0</v>
      </c>
      <c r="N274" s="82">
        <v>0</v>
      </c>
      <c r="O274" s="82">
        <v>0</v>
      </c>
      <c r="P274" s="82">
        <v>0</v>
      </c>
      <c r="Q274" s="82">
        <v>0</v>
      </c>
      <c r="R274" s="82">
        <v>0</v>
      </c>
      <c r="S274">
        <v>0</v>
      </c>
      <c r="T274">
        <v>261</v>
      </c>
      <c r="U274" s="290" t="str" cm="1">
        <f t="array" ref="U274">IF(A274=0,"",_xlfn._xlws.FILTER(Acompanhamento4[],Acompanhamento4[ID]=A274))</f>
        <v/>
      </c>
    </row>
    <row r="275" spans="1:21">
      <c r="A275">
        <v>0</v>
      </c>
      <c r="B275">
        <v>0</v>
      </c>
      <c r="C275">
        <v>0</v>
      </c>
      <c r="D275">
        <v>0</v>
      </c>
      <c r="E275">
        <v>0</v>
      </c>
      <c r="F275">
        <v>0</v>
      </c>
      <c r="G275">
        <v>0</v>
      </c>
      <c r="H275">
        <v>0</v>
      </c>
      <c r="I275">
        <v>0</v>
      </c>
      <c r="J275">
        <v>0</v>
      </c>
      <c r="K275">
        <v>0</v>
      </c>
      <c r="L275">
        <v>0</v>
      </c>
      <c r="M275">
        <v>0</v>
      </c>
      <c r="N275" s="82">
        <v>0</v>
      </c>
      <c r="O275" s="82">
        <v>0</v>
      </c>
      <c r="P275" s="82">
        <v>0</v>
      </c>
      <c r="Q275" s="82">
        <v>0</v>
      </c>
      <c r="R275" s="82">
        <v>0</v>
      </c>
      <c r="S275">
        <v>0</v>
      </c>
      <c r="T275">
        <v>262</v>
      </c>
      <c r="U275" s="290" t="str" cm="1">
        <f t="array" ref="U275">IF(A275=0,"",_xlfn._xlws.FILTER(Acompanhamento4[],Acompanhamento4[ID]=A275))</f>
        <v/>
      </c>
    </row>
    <row r="276" spans="1:21">
      <c r="A276">
        <v>0</v>
      </c>
      <c r="B276">
        <v>0</v>
      </c>
      <c r="C276">
        <v>0</v>
      </c>
      <c r="D276">
        <v>0</v>
      </c>
      <c r="E276">
        <v>0</v>
      </c>
      <c r="F276">
        <v>0</v>
      </c>
      <c r="G276">
        <v>0</v>
      </c>
      <c r="H276">
        <v>0</v>
      </c>
      <c r="I276">
        <v>0</v>
      </c>
      <c r="J276">
        <v>0</v>
      </c>
      <c r="K276">
        <v>0</v>
      </c>
      <c r="L276">
        <v>0</v>
      </c>
      <c r="M276">
        <v>0</v>
      </c>
      <c r="N276" s="82">
        <v>0</v>
      </c>
      <c r="O276" s="82">
        <v>0</v>
      </c>
      <c r="P276" s="82">
        <v>0</v>
      </c>
      <c r="Q276" s="82">
        <v>0</v>
      </c>
      <c r="R276" s="82">
        <v>0</v>
      </c>
      <c r="S276">
        <v>0</v>
      </c>
      <c r="T276">
        <v>263</v>
      </c>
      <c r="U276" s="290" t="str" cm="1">
        <f t="array" ref="U276">IF(A276=0,"",_xlfn._xlws.FILTER(Acompanhamento4[],Acompanhamento4[ID]=A276))</f>
        <v/>
      </c>
    </row>
    <row r="277" spans="1:21">
      <c r="A277">
        <v>0</v>
      </c>
      <c r="B277">
        <v>0</v>
      </c>
      <c r="C277">
        <v>0</v>
      </c>
      <c r="D277">
        <v>0</v>
      </c>
      <c r="E277">
        <v>0</v>
      </c>
      <c r="F277">
        <v>0</v>
      </c>
      <c r="G277">
        <v>0</v>
      </c>
      <c r="H277">
        <v>0</v>
      </c>
      <c r="I277">
        <v>0</v>
      </c>
      <c r="J277">
        <v>0</v>
      </c>
      <c r="K277">
        <v>0</v>
      </c>
      <c r="L277">
        <v>0</v>
      </c>
      <c r="M277">
        <v>0</v>
      </c>
      <c r="N277" s="82">
        <v>0</v>
      </c>
      <c r="O277" s="82">
        <v>0</v>
      </c>
      <c r="P277" s="82">
        <v>0</v>
      </c>
      <c r="Q277" s="82">
        <v>0</v>
      </c>
      <c r="R277" s="82">
        <v>0</v>
      </c>
      <c r="S277">
        <v>0</v>
      </c>
      <c r="T277">
        <v>264</v>
      </c>
      <c r="U277" s="290" t="str" cm="1">
        <f t="array" ref="U277">IF(A277=0,"",_xlfn._xlws.FILTER(Acompanhamento4[],Acompanhamento4[ID]=A277))</f>
        <v/>
      </c>
    </row>
    <row r="278" spans="1:21">
      <c r="A278">
        <v>0</v>
      </c>
      <c r="B278">
        <v>0</v>
      </c>
      <c r="C278">
        <v>0</v>
      </c>
      <c r="D278">
        <v>0</v>
      </c>
      <c r="E278">
        <v>0</v>
      </c>
      <c r="F278">
        <v>0</v>
      </c>
      <c r="G278">
        <v>0</v>
      </c>
      <c r="H278">
        <v>0</v>
      </c>
      <c r="I278">
        <v>0</v>
      </c>
      <c r="J278">
        <v>0</v>
      </c>
      <c r="K278">
        <v>0</v>
      </c>
      <c r="L278">
        <v>0</v>
      </c>
      <c r="M278">
        <v>0</v>
      </c>
      <c r="N278" s="82">
        <v>0</v>
      </c>
      <c r="O278" s="82">
        <v>0</v>
      </c>
      <c r="P278" s="82">
        <v>0</v>
      </c>
      <c r="Q278" s="82">
        <v>0</v>
      </c>
      <c r="R278" s="82">
        <v>0</v>
      </c>
      <c r="S278">
        <v>0</v>
      </c>
      <c r="T278">
        <v>265</v>
      </c>
      <c r="U278" s="290" t="str" cm="1">
        <f t="array" ref="U278">IF(A278=0,"",_xlfn._xlws.FILTER(Acompanhamento4[],Acompanhamento4[ID]=A278))</f>
        <v/>
      </c>
    </row>
    <row r="279" spans="1:21">
      <c r="A279">
        <v>0</v>
      </c>
      <c r="B279">
        <v>0</v>
      </c>
      <c r="C279">
        <v>0</v>
      </c>
      <c r="D279">
        <v>0</v>
      </c>
      <c r="E279">
        <v>0</v>
      </c>
      <c r="F279">
        <v>0</v>
      </c>
      <c r="G279">
        <v>0</v>
      </c>
      <c r="H279">
        <v>0</v>
      </c>
      <c r="I279">
        <v>0</v>
      </c>
      <c r="J279">
        <v>0</v>
      </c>
      <c r="K279">
        <v>0</v>
      </c>
      <c r="L279">
        <v>0</v>
      </c>
      <c r="M279">
        <v>0</v>
      </c>
      <c r="N279" s="82">
        <v>0</v>
      </c>
      <c r="O279" s="82">
        <v>0</v>
      </c>
      <c r="P279" s="82">
        <v>0</v>
      </c>
      <c r="Q279" s="82">
        <v>0</v>
      </c>
      <c r="R279" s="82">
        <v>0</v>
      </c>
      <c r="S279">
        <v>0</v>
      </c>
      <c r="T279">
        <v>266</v>
      </c>
      <c r="U279" s="290" t="str" cm="1">
        <f t="array" ref="U279">IF(A279=0,"",_xlfn._xlws.FILTER(Acompanhamento4[],Acompanhamento4[ID]=A279))</f>
        <v/>
      </c>
    </row>
    <row r="280" spans="1:21">
      <c r="A280">
        <v>0</v>
      </c>
      <c r="B280">
        <v>0</v>
      </c>
      <c r="C280">
        <v>0</v>
      </c>
      <c r="D280">
        <v>0</v>
      </c>
      <c r="E280">
        <v>0</v>
      </c>
      <c r="F280">
        <v>0</v>
      </c>
      <c r="G280">
        <v>0</v>
      </c>
      <c r="H280">
        <v>0</v>
      </c>
      <c r="I280">
        <v>0</v>
      </c>
      <c r="J280">
        <v>0</v>
      </c>
      <c r="K280">
        <v>0</v>
      </c>
      <c r="L280">
        <v>0</v>
      </c>
      <c r="M280">
        <v>0</v>
      </c>
      <c r="N280" s="82">
        <v>0</v>
      </c>
      <c r="O280" s="82">
        <v>0</v>
      </c>
      <c r="P280" s="82">
        <v>0</v>
      </c>
      <c r="Q280" s="82">
        <v>0</v>
      </c>
      <c r="R280" s="82">
        <v>0</v>
      </c>
      <c r="S280">
        <v>0</v>
      </c>
      <c r="T280">
        <v>267</v>
      </c>
      <c r="U280" s="290" t="str" cm="1">
        <f t="array" ref="U280">IF(A280=0,"",_xlfn._xlws.FILTER(Acompanhamento4[],Acompanhamento4[ID]=A280))</f>
        <v/>
      </c>
    </row>
    <row r="281" spans="1:21">
      <c r="A281">
        <v>0</v>
      </c>
      <c r="B281">
        <v>0</v>
      </c>
      <c r="C281">
        <v>0</v>
      </c>
      <c r="D281">
        <v>0</v>
      </c>
      <c r="E281">
        <v>0</v>
      </c>
      <c r="F281">
        <v>0</v>
      </c>
      <c r="G281">
        <v>0</v>
      </c>
      <c r="H281">
        <v>0</v>
      </c>
      <c r="I281">
        <v>0</v>
      </c>
      <c r="J281">
        <v>0</v>
      </c>
      <c r="K281">
        <v>0</v>
      </c>
      <c r="L281">
        <v>0</v>
      </c>
      <c r="M281">
        <v>0</v>
      </c>
      <c r="N281" s="82">
        <v>0</v>
      </c>
      <c r="O281" s="82">
        <v>0</v>
      </c>
      <c r="P281" s="82">
        <v>0</v>
      </c>
      <c r="Q281" s="82">
        <v>0</v>
      </c>
      <c r="R281" s="82">
        <v>0</v>
      </c>
      <c r="S281">
        <v>0</v>
      </c>
      <c r="T281">
        <v>268</v>
      </c>
      <c r="U281" s="290" t="str" cm="1">
        <f t="array" ref="U281">IF(A281=0,"",_xlfn._xlws.FILTER(Acompanhamento4[],Acompanhamento4[ID]=A281))</f>
        <v/>
      </c>
    </row>
    <row r="282" spans="1:21">
      <c r="A282">
        <v>0</v>
      </c>
      <c r="B282">
        <v>0</v>
      </c>
      <c r="C282">
        <v>0</v>
      </c>
      <c r="D282">
        <v>0</v>
      </c>
      <c r="E282">
        <v>0</v>
      </c>
      <c r="F282">
        <v>0</v>
      </c>
      <c r="G282">
        <v>0</v>
      </c>
      <c r="H282">
        <v>0</v>
      </c>
      <c r="I282">
        <v>0</v>
      </c>
      <c r="J282">
        <v>0</v>
      </c>
      <c r="K282">
        <v>0</v>
      </c>
      <c r="L282">
        <v>0</v>
      </c>
      <c r="M282">
        <v>0</v>
      </c>
      <c r="N282" s="82">
        <v>0</v>
      </c>
      <c r="O282" s="82">
        <v>0</v>
      </c>
      <c r="P282" s="82">
        <v>0</v>
      </c>
      <c r="Q282" s="82">
        <v>0</v>
      </c>
      <c r="R282" s="82">
        <v>0</v>
      </c>
      <c r="S282">
        <v>0</v>
      </c>
      <c r="T282">
        <v>269</v>
      </c>
      <c r="U282" s="290" t="str" cm="1">
        <f t="array" ref="U282">IF(A282=0,"",_xlfn._xlws.FILTER(Acompanhamento4[],Acompanhamento4[ID]=A282))</f>
        <v/>
      </c>
    </row>
    <row r="283" spans="1:21">
      <c r="A283">
        <v>0</v>
      </c>
      <c r="B283">
        <v>0</v>
      </c>
      <c r="C283">
        <v>0</v>
      </c>
      <c r="D283">
        <v>0</v>
      </c>
      <c r="E283">
        <v>0</v>
      </c>
      <c r="F283">
        <v>0</v>
      </c>
      <c r="G283">
        <v>0</v>
      </c>
      <c r="H283">
        <v>0</v>
      </c>
      <c r="I283">
        <v>0</v>
      </c>
      <c r="J283">
        <v>0</v>
      </c>
      <c r="K283">
        <v>0</v>
      </c>
      <c r="L283">
        <v>0</v>
      </c>
      <c r="M283">
        <v>0</v>
      </c>
      <c r="N283" s="82">
        <v>0</v>
      </c>
      <c r="O283" s="82">
        <v>0</v>
      </c>
      <c r="P283" s="82">
        <v>0</v>
      </c>
      <c r="Q283" s="82">
        <v>0</v>
      </c>
      <c r="R283" s="82">
        <v>0</v>
      </c>
      <c r="S283">
        <v>0</v>
      </c>
      <c r="T283">
        <v>270</v>
      </c>
      <c r="U283" s="290" t="str" cm="1">
        <f t="array" ref="U283">IF(A283=0,"",_xlfn._xlws.FILTER(Acompanhamento4[],Acompanhamento4[ID]=A283))</f>
        <v/>
      </c>
    </row>
    <row r="284" spans="1:21">
      <c r="A284">
        <v>0</v>
      </c>
      <c r="B284">
        <v>0</v>
      </c>
      <c r="C284">
        <v>0</v>
      </c>
      <c r="D284">
        <v>0</v>
      </c>
      <c r="E284">
        <v>0</v>
      </c>
      <c r="F284">
        <v>0</v>
      </c>
      <c r="G284">
        <v>0</v>
      </c>
      <c r="H284">
        <v>0</v>
      </c>
      <c r="I284">
        <v>0</v>
      </c>
      <c r="J284">
        <v>0</v>
      </c>
      <c r="K284">
        <v>0</v>
      </c>
      <c r="L284">
        <v>0</v>
      </c>
      <c r="M284">
        <v>0</v>
      </c>
      <c r="N284" s="82">
        <v>0</v>
      </c>
      <c r="O284" s="82">
        <v>0</v>
      </c>
      <c r="P284" s="82">
        <v>0</v>
      </c>
      <c r="Q284" s="82">
        <v>0</v>
      </c>
      <c r="R284" s="82">
        <v>0</v>
      </c>
      <c r="S284">
        <v>0</v>
      </c>
      <c r="T284">
        <v>271</v>
      </c>
      <c r="U284" s="290" t="str" cm="1">
        <f t="array" ref="U284">IF(A284=0,"",_xlfn._xlws.FILTER(Acompanhamento4[],Acompanhamento4[ID]=A284))</f>
        <v/>
      </c>
    </row>
    <row r="285" spans="1:21">
      <c r="A285">
        <v>0</v>
      </c>
      <c r="B285">
        <v>0</v>
      </c>
      <c r="C285">
        <v>0</v>
      </c>
      <c r="D285">
        <v>0</v>
      </c>
      <c r="E285">
        <v>0</v>
      </c>
      <c r="F285">
        <v>0</v>
      </c>
      <c r="G285">
        <v>0</v>
      </c>
      <c r="H285">
        <v>0</v>
      </c>
      <c r="I285">
        <v>0</v>
      </c>
      <c r="J285">
        <v>0</v>
      </c>
      <c r="K285">
        <v>0</v>
      </c>
      <c r="L285">
        <v>0</v>
      </c>
      <c r="M285">
        <v>0</v>
      </c>
      <c r="N285" s="82">
        <v>0</v>
      </c>
      <c r="O285" s="82">
        <v>0</v>
      </c>
      <c r="P285" s="82">
        <v>0</v>
      </c>
      <c r="Q285" s="82">
        <v>0</v>
      </c>
      <c r="R285" s="82">
        <v>0</v>
      </c>
      <c r="S285">
        <v>0</v>
      </c>
      <c r="T285">
        <v>272</v>
      </c>
      <c r="U285" s="290" t="str" cm="1">
        <f t="array" ref="U285">IF(A285=0,"",_xlfn._xlws.FILTER(Acompanhamento4[],Acompanhamento4[ID]=A285))</f>
        <v/>
      </c>
    </row>
    <row r="286" spans="1:21">
      <c r="A286">
        <v>0</v>
      </c>
      <c r="B286">
        <v>0</v>
      </c>
      <c r="C286">
        <v>0</v>
      </c>
      <c r="D286">
        <v>0</v>
      </c>
      <c r="E286">
        <v>0</v>
      </c>
      <c r="F286">
        <v>0</v>
      </c>
      <c r="G286">
        <v>0</v>
      </c>
      <c r="H286">
        <v>0</v>
      </c>
      <c r="I286">
        <v>0</v>
      </c>
      <c r="J286">
        <v>0</v>
      </c>
      <c r="K286">
        <v>0</v>
      </c>
      <c r="L286">
        <v>0</v>
      </c>
      <c r="M286">
        <v>0</v>
      </c>
      <c r="N286" s="82">
        <v>0</v>
      </c>
      <c r="O286" s="82">
        <v>0</v>
      </c>
      <c r="P286" s="82">
        <v>0</v>
      </c>
      <c r="Q286" s="82">
        <v>0</v>
      </c>
      <c r="R286" s="82">
        <v>0</v>
      </c>
      <c r="S286">
        <v>0</v>
      </c>
      <c r="T286">
        <v>273</v>
      </c>
      <c r="U286" s="290" t="str" cm="1">
        <f t="array" ref="U286">IF(A286=0,"",_xlfn._xlws.FILTER(Acompanhamento4[],Acompanhamento4[ID]=A286))</f>
        <v/>
      </c>
    </row>
    <row r="287" spans="1:21">
      <c r="A287">
        <v>0</v>
      </c>
      <c r="B287">
        <v>0</v>
      </c>
      <c r="C287">
        <v>0</v>
      </c>
      <c r="D287">
        <v>0</v>
      </c>
      <c r="E287">
        <v>0</v>
      </c>
      <c r="F287">
        <v>0</v>
      </c>
      <c r="G287">
        <v>0</v>
      </c>
      <c r="H287">
        <v>0</v>
      </c>
      <c r="I287">
        <v>0</v>
      </c>
      <c r="J287">
        <v>0</v>
      </c>
      <c r="K287">
        <v>0</v>
      </c>
      <c r="L287">
        <v>0</v>
      </c>
      <c r="M287">
        <v>0</v>
      </c>
      <c r="N287" s="82">
        <v>0</v>
      </c>
      <c r="O287" s="82">
        <v>0</v>
      </c>
      <c r="P287" s="82">
        <v>0</v>
      </c>
      <c r="Q287" s="82">
        <v>0</v>
      </c>
      <c r="R287" s="82">
        <v>0</v>
      </c>
      <c r="S287">
        <v>0</v>
      </c>
      <c r="T287">
        <v>274</v>
      </c>
      <c r="U287" s="290" t="str" cm="1">
        <f t="array" ref="U287">IF(A287=0,"",_xlfn._xlws.FILTER(Acompanhamento4[],Acompanhamento4[ID]=A287))</f>
        <v/>
      </c>
    </row>
    <row r="288" spans="1:21">
      <c r="A288">
        <v>0</v>
      </c>
      <c r="B288">
        <v>0</v>
      </c>
      <c r="C288">
        <v>0</v>
      </c>
      <c r="D288">
        <v>0</v>
      </c>
      <c r="E288">
        <v>0</v>
      </c>
      <c r="F288">
        <v>0</v>
      </c>
      <c r="G288">
        <v>0</v>
      </c>
      <c r="H288">
        <v>0</v>
      </c>
      <c r="I288">
        <v>0</v>
      </c>
      <c r="J288">
        <v>0</v>
      </c>
      <c r="K288">
        <v>0</v>
      </c>
      <c r="L288">
        <v>0</v>
      </c>
      <c r="M288">
        <v>0</v>
      </c>
      <c r="N288" s="82">
        <v>0</v>
      </c>
      <c r="O288" s="82">
        <v>0</v>
      </c>
      <c r="P288" s="82">
        <v>0</v>
      </c>
      <c r="Q288" s="82">
        <v>0</v>
      </c>
      <c r="R288" s="82">
        <v>0</v>
      </c>
      <c r="S288">
        <v>0</v>
      </c>
      <c r="T288">
        <v>275</v>
      </c>
      <c r="U288" s="290" t="str" cm="1">
        <f t="array" ref="U288">IF(A288=0,"",_xlfn._xlws.FILTER(Acompanhamento4[],Acompanhamento4[ID]=A288))</f>
        <v/>
      </c>
    </row>
    <row r="289" spans="1:21">
      <c r="A289">
        <v>0</v>
      </c>
      <c r="B289">
        <v>0</v>
      </c>
      <c r="C289">
        <v>0</v>
      </c>
      <c r="D289">
        <v>0</v>
      </c>
      <c r="E289">
        <v>0</v>
      </c>
      <c r="F289">
        <v>0</v>
      </c>
      <c r="G289">
        <v>0</v>
      </c>
      <c r="H289">
        <v>0</v>
      </c>
      <c r="I289">
        <v>0</v>
      </c>
      <c r="J289">
        <v>0</v>
      </c>
      <c r="K289">
        <v>0</v>
      </c>
      <c r="L289">
        <v>0</v>
      </c>
      <c r="M289">
        <v>0</v>
      </c>
      <c r="N289" s="82">
        <v>0</v>
      </c>
      <c r="O289" s="82">
        <v>0</v>
      </c>
      <c r="P289" s="82">
        <v>0</v>
      </c>
      <c r="Q289" s="82">
        <v>0</v>
      </c>
      <c r="R289" s="82">
        <v>0</v>
      </c>
      <c r="S289">
        <v>0</v>
      </c>
      <c r="T289">
        <v>276</v>
      </c>
      <c r="U289" s="290" t="str" cm="1">
        <f t="array" ref="U289">IF(A289=0,"",_xlfn._xlws.FILTER(Acompanhamento4[],Acompanhamento4[ID]=A289))</f>
        <v/>
      </c>
    </row>
    <row r="290" spans="1:21">
      <c r="A290">
        <v>0</v>
      </c>
      <c r="B290">
        <v>0</v>
      </c>
      <c r="C290">
        <v>0</v>
      </c>
      <c r="D290">
        <v>0</v>
      </c>
      <c r="E290">
        <v>0</v>
      </c>
      <c r="F290">
        <v>0</v>
      </c>
      <c r="G290">
        <v>0</v>
      </c>
      <c r="H290">
        <v>0</v>
      </c>
      <c r="I290">
        <v>0</v>
      </c>
      <c r="J290">
        <v>0</v>
      </c>
      <c r="K290">
        <v>0</v>
      </c>
      <c r="L290">
        <v>0</v>
      </c>
      <c r="M290">
        <v>0</v>
      </c>
      <c r="N290" s="82">
        <v>0</v>
      </c>
      <c r="O290" s="82">
        <v>0</v>
      </c>
      <c r="P290" s="82">
        <v>0</v>
      </c>
      <c r="Q290" s="82">
        <v>0</v>
      </c>
      <c r="R290" s="82">
        <v>0</v>
      </c>
      <c r="S290">
        <v>0</v>
      </c>
      <c r="T290">
        <v>277</v>
      </c>
      <c r="U290" s="290" t="str" cm="1">
        <f t="array" ref="U290">IF(A290=0,"",_xlfn._xlws.FILTER(Acompanhamento4[],Acompanhamento4[ID]=A290))</f>
        <v/>
      </c>
    </row>
    <row r="291" spans="1:21">
      <c r="A291">
        <v>0</v>
      </c>
      <c r="B291">
        <v>0</v>
      </c>
      <c r="C291">
        <v>0</v>
      </c>
      <c r="D291">
        <v>0</v>
      </c>
      <c r="E291">
        <v>0</v>
      </c>
      <c r="F291">
        <v>0</v>
      </c>
      <c r="G291">
        <v>0</v>
      </c>
      <c r="H291">
        <v>0</v>
      </c>
      <c r="I291">
        <v>0</v>
      </c>
      <c r="J291">
        <v>0</v>
      </c>
      <c r="K291">
        <v>0</v>
      </c>
      <c r="L291">
        <v>0</v>
      </c>
      <c r="M291">
        <v>0</v>
      </c>
      <c r="N291" s="82">
        <v>0</v>
      </c>
      <c r="O291" s="82">
        <v>0</v>
      </c>
      <c r="P291" s="82">
        <v>0</v>
      </c>
      <c r="Q291" s="82">
        <v>0</v>
      </c>
      <c r="R291" s="82">
        <v>0</v>
      </c>
      <c r="S291">
        <v>0</v>
      </c>
      <c r="T291">
        <v>278</v>
      </c>
      <c r="U291" s="290" t="str" cm="1">
        <f t="array" ref="U291">IF(A291=0,"",_xlfn._xlws.FILTER(Acompanhamento4[],Acompanhamento4[ID]=A291))</f>
        <v/>
      </c>
    </row>
    <row r="292" spans="1:21">
      <c r="A292">
        <v>0</v>
      </c>
      <c r="B292">
        <v>0</v>
      </c>
      <c r="C292">
        <v>0</v>
      </c>
      <c r="D292">
        <v>0</v>
      </c>
      <c r="E292">
        <v>0</v>
      </c>
      <c r="F292">
        <v>0</v>
      </c>
      <c r="G292">
        <v>0</v>
      </c>
      <c r="H292">
        <v>0</v>
      </c>
      <c r="I292">
        <v>0</v>
      </c>
      <c r="J292">
        <v>0</v>
      </c>
      <c r="K292">
        <v>0</v>
      </c>
      <c r="L292">
        <v>0</v>
      </c>
      <c r="M292">
        <v>0</v>
      </c>
      <c r="N292" s="82">
        <v>0</v>
      </c>
      <c r="O292" s="82">
        <v>0</v>
      </c>
      <c r="P292" s="82">
        <v>0</v>
      </c>
      <c r="Q292" s="82">
        <v>0</v>
      </c>
      <c r="R292" s="82">
        <v>0</v>
      </c>
      <c r="S292">
        <v>0</v>
      </c>
      <c r="T292">
        <v>279</v>
      </c>
      <c r="U292" s="290" t="str" cm="1">
        <f t="array" ref="U292">IF(A292=0,"",_xlfn._xlws.FILTER(Acompanhamento4[],Acompanhamento4[ID]=A292))</f>
        <v/>
      </c>
    </row>
    <row r="293" spans="1:21">
      <c r="A293">
        <v>0</v>
      </c>
      <c r="B293">
        <v>0</v>
      </c>
      <c r="C293">
        <v>0</v>
      </c>
      <c r="D293">
        <v>0</v>
      </c>
      <c r="E293">
        <v>0</v>
      </c>
      <c r="F293">
        <v>0</v>
      </c>
      <c r="G293">
        <v>0</v>
      </c>
      <c r="H293">
        <v>0</v>
      </c>
      <c r="I293">
        <v>0</v>
      </c>
      <c r="J293">
        <v>0</v>
      </c>
      <c r="K293">
        <v>0</v>
      </c>
      <c r="L293">
        <v>0</v>
      </c>
      <c r="M293">
        <v>0</v>
      </c>
      <c r="N293" s="82">
        <v>0</v>
      </c>
      <c r="O293" s="82">
        <v>0</v>
      </c>
      <c r="P293" s="82">
        <v>0</v>
      </c>
      <c r="Q293" s="82">
        <v>0</v>
      </c>
      <c r="R293" s="82">
        <v>0</v>
      </c>
      <c r="S293">
        <v>0</v>
      </c>
      <c r="T293">
        <v>280</v>
      </c>
      <c r="U293" s="290" t="str" cm="1">
        <f t="array" ref="U293">IF(A293=0,"",_xlfn._xlws.FILTER(Acompanhamento4[],Acompanhamento4[ID]=A293))</f>
        <v/>
      </c>
    </row>
    <row r="294" spans="1:21">
      <c r="A294">
        <v>0</v>
      </c>
      <c r="B294">
        <v>0</v>
      </c>
      <c r="C294">
        <v>0</v>
      </c>
      <c r="D294">
        <v>0</v>
      </c>
      <c r="E294">
        <v>0</v>
      </c>
      <c r="F294">
        <v>0</v>
      </c>
      <c r="G294">
        <v>0</v>
      </c>
      <c r="H294">
        <v>0</v>
      </c>
      <c r="I294">
        <v>0</v>
      </c>
      <c r="J294">
        <v>0</v>
      </c>
      <c r="K294">
        <v>0</v>
      </c>
      <c r="L294">
        <v>0</v>
      </c>
      <c r="M294">
        <v>0</v>
      </c>
      <c r="N294" s="82">
        <v>0</v>
      </c>
      <c r="O294" s="82">
        <v>0</v>
      </c>
      <c r="P294" s="82">
        <v>0</v>
      </c>
      <c r="Q294" s="82">
        <v>0</v>
      </c>
      <c r="R294" s="82">
        <v>0</v>
      </c>
      <c r="S294">
        <v>0</v>
      </c>
      <c r="T294">
        <v>281</v>
      </c>
      <c r="U294" s="290" t="str" cm="1">
        <f t="array" ref="U294">IF(A294=0,"",_xlfn._xlws.FILTER(Acompanhamento4[],Acompanhamento4[ID]=A294))</f>
        <v/>
      </c>
    </row>
    <row r="295" spans="1:21">
      <c r="A295">
        <v>0</v>
      </c>
      <c r="B295">
        <v>0</v>
      </c>
      <c r="C295">
        <v>0</v>
      </c>
      <c r="D295">
        <v>0</v>
      </c>
      <c r="E295">
        <v>0</v>
      </c>
      <c r="F295">
        <v>0</v>
      </c>
      <c r="G295">
        <v>0</v>
      </c>
      <c r="H295">
        <v>0</v>
      </c>
      <c r="I295">
        <v>0</v>
      </c>
      <c r="J295">
        <v>0</v>
      </c>
      <c r="K295">
        <v>0</v>
      </c>
      <c r="L295">
        <v>0</v>
      </c>
      <c r="M295">
        <v>0</v>
      </c>
      <c r="N295" s="82">
        <v>0</v>
      </c>
      <c r="O295" s="82">
        <v>0</v>
      </c>
      <c r="P295" s="82">
        <v>0</v>
      </c>
      <c r="Q295" s="82">
        <v>0</v>
      </c>
      <c r="R295" s="82">
        <v>0</v>
      </c>
      <c r="S295">
        <v>0</v>
      </c>
      <c r="T295">
        <v>282</v>
      </c>
      <c r="U295" s="290" t="str" cm="1">
        <f t="array" ref="U295">IF(A295=0,"",_xlfn._xlws.FILTER(Acompanhamento4[],Acompanhamento4[ID]=A295))</f>
        <v/>
      </c>
    </row>
    <row r="296" spans="1:21">
      <c r="A296">
        <v>0</v>
      </c>
      <c r="B296">
        <v>0</v>
      </c>
      <c r="C296">
        <v>0</v>
      </c>
      <c r="D296">
        <v>0</v>
      </c>
      <c r="E296">
        <v>0</v>
      </c>
      <c r="F296">
        <v>0</v>
      </c>
      <c r="G296">
        <v>0</v>
      </c>
      <c r="H296">
        <v>0</v>
      </c>
      <c r="I296">
        <v>0</v>
      </c>
      <c r="J296">
        <v>0</v>
      </c>
      <c r="K296">
        <v>0</v>
      </c>
      <c r="L296">
        <v>0</v>
      </c>
      <c r="M296">
        <v>0</v>
      </c>
      <c r="N296" s="82">
        <v>0</v>
      </c>
      <c r="O296" s="82">
        <v>0</v>
      </c>
      <c r="P296" s="82">
        <v>0</v>
      </c>
      <c r="Q296" s="82">
        <v>0</v>
      </c>
      <c r="R296" s="82">
        <v>0</v>
      </c>
      <c r="S296">
        <v>0</v>
      </c>
      <c r="T296">
        <v>283</v>
      </c>
      <c r="U296" s="290" t="str" cm="1">
        <f t="array" ref="U296">IF(A296=0,"",_xlfn._xlws.FILTER(Acompanhamento4[],Acompanhamento4[ID]=A296))</f>
        <v/>
      </c>
    </row>
    <row r="297" spans="1:21">
      <c r="A297">
        <v>0</v>
      </c>
      <c r="B297">
        <v>0</v>
      </c>
      <c r="C297">
        <v>0</v>
      </c>
      <c r="D297">
        <v>0</v>
      </c>
      <c r="E297">
        <v>0</v>
      </c>
      <c r="F297">
        <v>0</v>
      </c>
      <c r="G297">
        <v>0</v>
      </c>
      <c r="H297">
        <v>0</v>
      </c>
      <c r="I297">
        <v>0</v>
      </c>
      <c r="J297">
        <v>0</v>
      </c>
      <c r="K297">
        <v>0</v>
      </c>
      <c r="L297">
        <v>0</v>
      </c>
      <c r="M297">
        <v>0</v>
      </c>
      <c r="N297" s="82">
        <v>0</v>
      </c>
      <c r="O297" s="82">
        <v>0</v>
      </c>
      <c r="P297" s="82">
        <v>0</v>
      </c>
      <c r="Q297" s="82">
        <v>0</v>
      </c>
      <c r="R297" s="82">
        <v>0</v>
      </c>
      <c r="S297">
        <v>0</v>
      </c>
      <c r="T297">
        <v>284</v>
      </c>
      <c r="U297" s="290" t="str" cm="1">
        <f t="array" ref="U297">IF(A297=0,"",_xlfn._xlws.FILTER(Acompanhamento4[],Acompanhamento4[ID]=A297))</f>
        <v/>
      </c>
    </row>
    <row r="298" spans="1:21">
      <c r="A298">
        <v>0</v>
      </c>
      <c r="B298">
        <v>0</v>
      </c>
      <c r="C298">
        <v>0</v>
      </c>
      <c r="D298">
        <v>0</v>
      </c>
      <c r="E298">
        <v>0</v>
      </c>
      <c r="F298">
        <v>0</v>
      </c>
      <c r="G298">
        <v>0</v>
      </c>
      <c r="H298">
        <v>0</v>
      </c>
      <c r="I298">
        <v>0</v>
      </c>
      <c r="J298">
        <v>0</v>
      </c>
      <c r="K298">
        <v>0</v>
      </c>
      <c r="L298">
        <v>0</v>
      </c>
      <c r="M298">
        <v>0</v>
      </c>
      <c r="N298" s="82">
        <v>0</v>
      </c>
      <c r="O298" s="82">
        <v>0</v>
      </c>
      <c r="P298" s="82">
        <v>0</v>
      </c>
      <c r="Q298" s="82">
        <v>0</v>
      </c>
      <c r="R298" s="82">
        <v>0</v>
      </c>
      <c r="S298">
        <v>0</v>
      </c>
      <c r="T298">
        <v>285</v>
      </c>
      <c r="U298" s="290" t="str" cm="1">
        <f t="array" ref="U298">IF(A298=0,"",_xlfn._xlws.FILTER(Acompanhamento4[],Acompanhamento4[ID]=A298))</f>
        <v/>
      </c>
    </row>
    <row r="299" spans="1:21">
      <c r="A299">
        <v>0</v>
      </c>
      <c r="B299">
        <v>0</v>
      </c>
      <c r="C299">
        <v>0</v>
      </c>
      <c r="D299">
        <v>0</v>
      </c>
      <c r="E299">
        <v>0</v>
      </c>
      <c r="F299">
        <v>0</v>
      </c>
      <c r="G299">
        <v>0</v>
      </c>
      <c r="H299">
        <v>0</v>
      </c>
      <c r="I299">
        <v>0</v>
      </c>
      <c r="J299">
        <v>0</v>
      </c>
      <c r="K299">
        <v>0</v>
      </c>
      <c r="L299">
        <v>0</v>
      </c>
      <c r="M299">
        <v>0</v>
      </c>
      <c r="N299" s="82">
        <v>0</v>
      </c>
      <c r="O299" s="82">
        <v>0</v>
      </c>
      <c r="P299" s="82">
        <v>0</v>
      </c>
      <c r="Q299" s="82">
        <v>0</v>
      </c>
      <c r="R299" s="82">
        <v>0</v>
      </c>
      <c r="S299">
        <v>0</v>
      </c>
      <c r="T299">
        <v>286</v>
      </c>
      <c r="U299" s="290" t="str" cm="1">
        <f t="array" ref="U299">IF(A299=0,"",_xlfn._xlws.FILTER(Acompanhamento4[],Acompanhamento4[ID]=A299))</f>
        <v/>
      </c>
    </row>
    <row r="300" spans="1:21">
      <c r="A300">
        <v>0</v>
      </c>
      <c r="B300">
        <v>0</v>
      </c>
      <c r="C300">
        <v>0</v>
      </c>
      <c r="D300">
        <v>0</v>
      </c>
      <c r="E300">
        <v>0</v>
      </c>
      <c r="F300">
        <v>0</v>
      </c>
      <c r="G300">
        <v>0</v>
      </c>
      <c r="H300">
        <v>0</v>
      </c>
      <c r="I300">
        <v>0</v>
      </c>
      <c r="J300">
        <v>0</v>
      </c>
      <c r="K300">
        <v>0</v>
      </c>
      <c r="L300">
        <v>0</v>
      </c>
      <c r="M300">
        <v>0</v>
      </c>
      <c r="N300" s="82">
        <v>0</v>
      </c>
      <c r="O300" s="82">
        <v>0</v>
      </c>
      <c r="P300" s="82">
        <v>0</v>
      </c>
      <c r="Q300" s="82">
        <v>0</v>
      </c>
      <c r="R300" s="82">
        <v>0</v>
      </c>
      <c r="S300">
        <v>0</v>
      </c>
      <c r="T300">
        <v>287</v>
      </c>
      <c r="U300" s="290" t="str" cm="1">
        <f t="array" ref="U300">IF(A300=0,"",_xlfn._xlws.FILTER(Acompanhamento4[],Acompanhamento4[ID]=A300))</f>
        <v/>
      </c>
    </row>
    <row r="301" spans="1:21">
      <c r="A301">
        <v>0</v>
      </c>
      <c r="B301">
        <v>0</v>
      </c>
      <c r="C301">
        <v>0</v>
      </c>
      <c r="D301">
        <v>0</v>
      </c>
      <c r="E301">
        <v>0</v>
      </c>
      <c r="F301">
        <v>0</v>
      </c>
      <c r="G301">
        <v>0</v>
      </c>
      <c r="H301">
        <v>0</v>
      </c>
      <c r="I301">
        <v>0</v>
      </c>
      <c r="J301">
        <v>0</v>
      </c>
      <c r="K301">
        <v>0</v>
      </c>
      <c r="L301">
        <v>0</v>
      </c>
      <c r="M301">
        <v>0</v>
      </c>
      <c r="N301" s="82">
        <v>0</v>
      </c>
      <c r="O301" s="82">
        <v>0</v>
      </c>
      <c r="P301" s="82">
        <v>0</v>
      </c>
      <c r="Q301" s="82">
        <v>0</v>
      </c>
      <c r="R301" s="82">
        <v>0</v>
      </c>
      <c r="S301">
        <v>0</v>
      </c>
      <c r="T301">
        <v>288</v>
      </c>
      <c r="U301" s="290" t="str" cm="1">
        <f t="array" ref="U301">IF(A301=0,"",_xlfn._xlws.FILTER(Acompanhamento4[],Acompanhamento4[ID]=A301))</f>
        <v/>
      </c>
    </row>
    <row r="302" spans="1:21">
      <c r="A302">
        <v>0</v>
      </c>
      <c r="B302">
        <v>0</v>
      </c>
      <c r="C302">
        <v>0</v>
      </c>
      <c r="D302">
        <v>0</v>
      </c>
      <c r="E302">
        <v>0</v>
      </c>
      <c r="F302">
        <v>0</v>
      </c>
      <c r="G302">
        <v>0</v>
      </c>
      <c r="H302">
        <v>0</v>
      </c>
      <c r="I302">
        <v>0</v>
      </c>
      <c r="J302">
        <v>0</v>
      </c>
      <c r="K302">
        <v>0</v>
      </c>
      <c r="L302">
        <v>0</v>
      </c>
      <c r="M302">
        <v>0</v>
      </c>
      <c r="N302" s="82">
        <v>0</v>
      </c>
      <c r="O302" s="82">
        <v>0</v>
      </c>
      <c r="P302" s="82">
        <v>0</v>
      </c>
      <c r="Q302" s="82">
        <v>0</v>
      </c>
      <c r="R302" s="82">
        <v>0</v>
      </c>
      <c r="S302">
        <v>0</v>
      </c>
      <c r="T302">
        <v>289</v>
      </c>
      <c r="U302" s="290" t="str" cm="1">
        <f t="array" ref="U302">IF(A302=0,"",_xlfn._xlws.FILTER(Acompanhamento4[],Acompanhamento4[ID]=A302))</f>
        <v/>
      </c>
    </row>
    <row r="303" spans="1:21">
      <c r="A303">
        <v>0</v>
      </c>
      <c r="B303">
        <v>0</v>
      </c>
      <c r="C303">
        <v>0</v>
      </c>
      <c r="D303">
        <v>0</v>
      </c>
      <c r="E303">
        <v>0</v>
      </c>
      <c r="F303">
        <v>0</v>
      </c>
      <c r="G303">
        <v>0</v>
      </c>
      <c r="H303">
        <v>0</v>
      </c>
      <c r="I303">
        <v>0</v>
      </c>
      <c r="J303">
        <v>0</v>
      </c>
      <c r="K303">
        <v>0</v>
      </c>
      <c r="L303">
        <v>0</v>
      </c>
      <c r="M303">
        <v>0</v>
      </c>
      <c r="N303" s="82">
        <v>0</v>
      </c>
      <c r="O303" s="82">
        <v>0</v>
      </c>
      <c r="P303" s="82">
        <v>0</v>
      </c>
      <c r="Q303" s="82">
        <v>0</v>
      </c>
      <c r="R303" s="82">
        <v>0</v>
      </c>
      <c r="S303">
        <v>0</v>
      </c>
      <c r="T303">
        <v>290</v>
      </c>
      <c r="U303" s="290" t="str" cm="1">
        <f t="array" ref="U303">IF(A303=0,"",_xlfn._xlws.FILTER(Acompanhamento4[],Acompanhamento4[ID]=A303))</f>
        <v/>
      </c>
    </row>
    <row r="304" spans="1:21">
      <c r="A304">
        <v>0</v>
      </c>
      <c r="B304">
        <v>0</v>
      </c>
      <c r="C304">
        <v>0</v>
      </c>
      <c r="D304">
        <v>0</v>
      </c>
      <c r="E304">
        <v>0</v>
      </c>
      <c r="F304">
        <v>0</v>
      </c>
      <c r="G304">
        <v>0</v>
      </c>
      <c r="H304">
        <v>0</v>
      </c>
      <c r="I304">
        <v>0</v>
      </c>
      <c r="J304">
        <v>0</v>
      </c>
      <c r="K304">
        <v>0</v>
      </c>
      <c r="L304">
        <v>0</v>
      </c>
      <c r="M304">
        <v>0</v>
      </c>
      <c r="N304" s="82">
        <v>0</v>
      </c>
      <c r="O304" s="82">
        <v>0</v>
      </c>
      <c r="P304" s="82">
        <v>0</v>
      </c>
      <c r="Q304" s="82">
        <v>0</v>
      </c>
      <c r="R304" s="82">
        <v>0</v>
      </c>
      <c r="S304">
        <v>0</v>
      </c>
      <c r="T304">
        <v>291</v>
      </c>
      <c r="U304" s="290" t="str" cm="1">
        <f t="array" ref="U304">IF(A304=0,"",_xlfn._xlws.FILTER(Acompanhamento4[],Acompanhamento4[ID]=A304))</f>
        <v/>
      </c>
    </row>
    <row r="305" spans="1:21">
      <c r="A305">
        <v>0</v>
      </c>
      <c r="B305">
        <v>0</v>
      </c>
      <c r="C305">
        <v>0</v>
      </c>
      <c r="D305">
        <v>0</v>
      </c>
      <c r="E305">
        <v>0</v>
      </c>
      <c r="F305">
        <v>0</v>
      </c>
      <c r="G305">
        <v>0</v>
      </c>
      <c r="H305">
        <v>0</v>
      </c>
      <c r="I305">
        <v>0</v>
      </c>
      <c r="J305">
        <v>0</v>
      </c>
      <c r="K305">
        <v>0</v>
      </c>
      <c r="L305">
        <v>0</v>
      </c>
      <c r="M305">
        <v>0</v>
      </c>
      <c r="N305" s="82">
        <v>0</v>
      </c>
      <c r="O305" s="82">
        <v>0</v>
      </c>
      <c r="P305" s="82">
        <v>0</v>
      </c>
      <c r="Q305" s="82">
        <v>0</v>
      </c>
      <c r="R305" s="82">
        <v>0</v>
      </c>
      <c r="S305">
        <v>0</v>
      </c>
      <c r="T305">
        <v>292</v>
      </c>
      <c r="U305" s="290" t="str" cm="1">
        <f t="array" ref="U305">IF(A305=0,"",_xlfn._xlws.FILTER(Acompanhamento4[],Acompanhamento4[ID]=A305))</f>
        <v/>
      </c>
    </row>
    <row r="306" spans="1:21">
      <c r="A306">
        <v>0</v>
      </c>
      <c r="B306">
        <v>0</v>
      </c>
      <c r="C306">
        <v>0</v>
      </c>
      <c r="D306">
        <v>0</v>
      </c>
      <c r="E306">
        <v>0</v>
      </c>
      <c r="F306">
        <v>0</v>
      </c>
      <c r="G306">
        <v>0</v>
      </c>
      <c r="H306">
        <v>0</v>
      </c>
      <c r="I306">
        <v>0</v>
      </c>
      <c r="J306">
        <v>0</v>
      </c>
      <c r="K306">
        <v>0</v>
      </c>
      <c r="L306">
        <v>0</v>
      </c>
      <c r="M306">
        <v>0</v>
      </c>
      <c r="N306" s="82">
        <v>0</v>
      </c>
      <c r="O306" s="82">
        <v>0</v>
      </c>
      <c r="P306" s="82">
        <v>0</v>
      </c>
      <c r="Q306" s="82">
        <v>0</v>
      </c>
      <c r="R306" s="82">
        <v>0</v>
      </c>
      <c r="S306">
        <v>0</v>
      </c>
      <c r="T306">
        <v>293</v>
      </c>
      <c r="U306" s="290" t="str" cm="1">
        <f t="array" ref="U306">IF(A306=0,"",_xlfn._xlws.FILTER(Acompanhamento4[],Acompanhamento4[ID]=A306))</f>
        <v/>
      </c>
    </row>
    <row r="307" spans="1:21">
      <c r="A307">
        <v>0</v>
      </c>
      <c r="B307">
        <v>0</v>
      </c>
      <c r="C307">
        <v>0</v>
      </c>
      <c r="D307">
        <v>0</v>
      </c>
      <c r="E307">
        <v>0</v>
      </c>
      <c r="F307">
        <v>0</v>
      </c>
      <c r="G307">
        <v>0</v>
      </c>
      <c r="H307">
        <v>0</v>
      </c>
      <c r="I307">
        <v>0</v>
      </c>
      <c r="J307">
        <v>0</v>
      </c>
      <c r="K307">
        <v>0</v>
      </c>
      <c r="L307">
        <v>0</v>
      </c>
      <c r="M307">
        <v>0</v>
      </c>
      <c r="N307" s="82">
        <v>0</v>
      </c>
      <c r="O307" s="82">
        <v>0</v>
      </c>
      <c r="P307" s="82">
        <v>0</v>
      </c>
      <c r="Q307" s="82">
        <v>0</v>
      </c>
      <c r="R307" s="82">
        <v>0</v>
      </c>
      <c r="S307">
        <v>0</v>
      </c>
      <c r="T307">
        <v>294</v>
      </c>
      <c r="U307" s="290" t="str" cm="1">
        <f t="array" ref="U307">IF(A307=0,"",_xlfn._xlws.FILTER(Acompanhamento4[],Acompanhamento4[ID]=A307))</f>
        <v/>
      </c>
    </row>
    <row r="308" spans="1:21">
      <c r="A308">
        <v>0</v>
      </c>
      <c r="B308">
        <v>0</v>
      </c>
      <c r="C308">
        <v>0</v>
      </c>
      <c r="D308">
        <v>0</v>
      </c>
      <c r="E308">
        <v>0</v>
      </c>
      <c r="F308">
        <v>0</v>
      </c>
      <c r="G308">
        <v>0</v>
      </c>
      <c r="H308">
        <v>0</v>
      </c>
      <c r="I308">
        <v>0</v>
      </c>
      <c r="J308">
        <v>0</v>
      </c>
      <c r="K308">
        <v>0</v>
      </c>
      <c r="L308">
        <v>0</v>
      </c>
      <c r="M308">
        <v>0</v>
      </c>
      <c r="N308" s="82">
        <v>0</v>
      </c>
      <c r="O308" s="82">
        <v>0</v>
      </c>
      <c r="P308" s="82">
        <v>0</v>
      </c>
      <c r="Q308" s="82">
        <v>0</v>
      </c>
      <c r="R308" s="82">
        <v>0</v>
      </c>
      <c r="S308">
        <v>0</v>
      </c>
      <c r="T308">
        <v>295</v>
      </c>
      <c r="U308" s="290" t="str" cm="1">
        <f t="array" ref="U308">IF(A308=0,"",_xlfn._xlws.FILTER(Acompanhamento4[],Acompanhamento4[ID]=A308))</f>
        <v/>
      </c>
    </row>
    <row r="309" spans="1:21">
      <c r="A309">
        <v>0</v>
      </c>
      <c r="B309">
        <v>0</v>
      </c>
      <c r="C309">
        <v>0</v>
      </c>
      <c r="D309">
        <v>0</v>
      </c>
      <c r="E309">
        <v>0</v>
      </c>
      <c r="F309">
        <v>0</v>
      </c>
      <c r="G309">
        <v>0</v>
      </c>
      <c r="H309">
        <v>0</v>
      </c>
      <c r="I309">
        <v>0</v>
      </c>
      <c r="J309">
        <v>0</v>
      </c>
      <c r="K309">
        <v>0</v>
      </c>
      <c r="L309">
        <v>0</v>
      </c>
      <c r="M309">
        <v>0</v>
      </c>
      <c r="N309" s="82">
        <v>0</v>
      </c>
      <c r="O309" s="82">
        <v>0</v>
      </c>
      <c r="P309" s="82">
        <v>0</v>
      </c>
      <c r="Q309" s="82">
        <v>0</v>
      </c>
      <c r="R309" s="82">
        <v>0</v>
      </c>
      <c r="S309">
        <v>0</v>
      </c>
      <c r="T309">
        <v>296</v>
      </c>
      <c r="U309" s="290" t="str" cm="1">
        <f t="array" ref="U309">IF(A309=0,"",_xlfn._xlws.FILTER(Acompanhamento4[],Acompanhamento4[ID]=A309))</f>
        <v/>
      </c>
    </row>
    <row r="310" spans="1:21">
      <c r="A310">
        <v>0</v>
      </c>
      <c r="B310">
        <v>0</v>
      </c>
      <c r="C310">
        <v>0</v>
      </c>
      <c r="D310">
        <v>0</v>
      </c>
      <c r="E310">
        <v>0</v>
      </c>
      <c r="F310">
        <v>0</v>
      </c>
      <c r="G310">
        <v>0</v>
      </c>
      <c r="H310">
        <v>0</v>
      </c>
      <c r="I310">
        <v>0</v>
      </c>
      <c r="J310">
        <v>0</v>
      </c>
      <c r="K310">
        <v>0</v>
      </c>
      <c r="L310">
        <v>0</v>
      </c>
      <c r="M310">
        <v>0</v>
      </c>
      <c r="N310" s="82">
        <v>0</v>
      </c>
      <c r="O310" s="82">
        <v>0</v>
      </c>
      <c r="P310" s="82">
        <v>0</v>
      </c>
      <c r="Q310" s="82">
        <v>0</v>
      </c>
      <c r="R310" s="82">
        <v>0</v>
      </c>
      <c r="S310">
        <v>0</v>
      </c>
      <c r="T310">
        <v>297</v>
      </c>
      <c r="U310" s="290" t="str" cm="1">
        <f t="array" ref="U310">IF(A310=0,"",_xlfn._xlws.FILTER(Acompanhamento4[],Acompanhamento4[ID]=A310))</f>
        <v/>
      </c>
    </row>
    <row r="311" spans="1:21">
      <c r="A311">
        <v>0</v>
      </c>
      <c r="B311">
        <v>0</v>
      </c>
      <c r="C311">
        <v>0</v>
      </c>
      <c r="D311">
        <v>0</v>
      </c>
      <c r="E311">
        <v>0</v>
      </c>
      <c r="F311">
        <v>0</v>
      </c>
      <c r="G311">
        <v>0</v>
      </c>
      <c r="H311">
        <v>0</v>
      </c>
      <c r="I311">
        <v>0</v>
      </c>
      <c r="J311">
        <v>0</v>
      </c>
      <c r="K311">
        <v>0</v>
      </c>
      <c r="L311">
        <v>0</v>
      </c>
      <c r="M311">
        <v>0</v>
      </c>
      <c r="N311" s="82">
        <v>0</v>
      </c>
      <c r="O311" s="82">
        <v>0</v>
      </c>
      <c r="P311" s="82">
        <v>0</v>
      </c>
      <c r="Q311" s="82">
        <v>0</v>
      </c>
      <c r="R311" s="82">
        <v>0</v>
      </c>
      <c r="S311">
        <v>0</v>
      </c>
      <c r="T311">
        <v>298</v>
      </c>
      <c r="U311" s="290" t="str" cm="1">
        <f t="array" ref="U311">IF(A311=0,"",_xlfn._xlws.FILTER(Acompanhamento4[],Acompanhamento4[ID]=A311))</f>
        <v/>
      </c>
    </row>
    <row r="312" spans="1:21">
      <c r="A312">
        <v>0</v>
      </c>
      <c r="B312">
        <v>0</v>
      </c>
      <c r="C312">
        <v>0</v>
      </c>
      <c r="D312">
        <v>0</v>
      </c>
      <c r="E312">
        <v>0</v>
      </c>
      <c r="F312">
        <v>0</v>
      </c>
      <c r="G312">
        <v>0</v>
      </c>
      <c r="H312">
        <v>0</v>
      </c>
      <c r="I312">
        <v>0</v>
      </c>
      <c r="J312">
        <v>0</v>
      </c>
      <c r="K312">
        <v>0</v>
      </c>
      <c r="L312">
        <v>0</v>
      </c>
      <c r="M312">
        <v>0</v>
      </c>
      <c r="N312" s="82">
        <v>0</v>
      </c>
      <c r="O312" s="82">
        <v>0</v>
      </c>
      <c r="P312" s="82">
        <v>0</v>
      </c>
      <c r="Q312" s="82">
        <v>0</v>
      </c>
      <c r="R312" s="82">
        <v>0</v>
      </c>
      <c r="S312">
        <v>0</v>
      </c>
      <c r="T312">
        <v>299</v>
      </c>
      <c r="U312" s="290" t="str" cm="1">
        <f t="array" ref="U312">IF(A312=0,"",_xlfn._xlws.FILTER(Acompanhamento4[],Acompanhamento4[ID]=A312))</f>
        <v/>
      </c>
    </row>
    <row r="313" spans="1:21">
      <c r="A313">
        <v>0</v>
      </c>
      <c r="B313">
        <v>0</v>
      </c>
      <c r="C313">
        <v>0</v>
      </c>
      <c r="D313">
        <v>0</v>
      </c>
      <c r="E313">
        <v>0</v>
      </c>
      <c r="F313">
        <v>0</v>
      </c>
      <c r="G313">
        <v>0</v>
      </c>
      <c r="H313">
        <v>0</v>
      </c>
      <c r="I313">
        <v>0</v>
      </c>
      <c r="J313">
        <v>0</v>
      </c>
      <c r="K313">
        <v>0</v>
      </c>
      <c r="L313">
        <v>0</v>
      </c>
      <c r="M313">
        <v>0</v>
      </c>
      <c r="N313" s="82">
        <v>0</v>
      </c>
      <c r="O313" s="82">
        <v>0</v>
      </c>
      <c r="P313" s="82">
        <v>0</v>
      </c>
      <c r="Q313" s="82">
        <v>0</v>
      </c>
      <c r="R313" s="82">
        <v>0</v>
      </c>
      <c r="S313">
        <v>0</v>
      </c>
      <c r="T313">
        <v>300</v>
      </c>
      <c r="U313" s="290" t="str" cm="1">
        <f t="array" ref="U313">IF(A313=0,"",_xlfn._xlws.FILTER(Acompanhamento4[],Acompanhamento4[ID]=A313))</f>
        <v/>
      </c>
    </row>
    <row r="314" spans="1:21">
      <c r="A314">
        <v>0</v>
      </c>
      <c r="B314">
        <v>0</v>
      </c>
      <c r="C314">
        <v>0</v>
      </c>
      <c r="D314">
        <v>0</v>
      </c>
      <c r="E314">
        <v>0</v>
      </c>
      <c r="F314">
        <v>0</v>
      </c>
      <c r="G314">
        <v>0</v>
      </c>
      <c r="H314">
        <v>0</v>
      </c>
      <c r="I314">
        <v>0</v>
      </c>
      <c r="J314">
        <v>0</v>
      </c>
      <c r="K314">
        <v>0</v>
      </c>
      <c r="L314">
        <v>0</v>
      </c>
      <c r="M314">
        <v>0</v>
      </c>
      <c r="N314" s="82">
        <v>0</v>
      </c>
      <c r="O314" s="82">
        <v>0</v>
      </c>
      <c r="P314" s="82">
        <v>0</v>
      </c>
      <c r="Q314" s="82">
        <v>0</v>
      </c>
      <c r="R314" s="82">
        <v>0</v>
      </c>
      <c r="S314">
        <v>0</v>
      </c>
      <c r="T314">
        <v>301</v>
      </c>
      <c r="U314" s="290" t="str" cm="1">
        <f t="array" ref="U314">IF(A314=0,"",_xlfn._xlws.FILTER(Acompanhamento4[],Acompanhamento4[ID]=A314))</f>
        <v/>
      </c>
    </row>
    <row r="315" spans="1:21">
      <c r="A315">
        <v>0</v>
      </c>
      <c r="B315">
        <v>0</v>
      </c>
      <c r="C315">
        <v>0</v>
      </c>
      <c r="D315">
        <v>0</v>
      </c>
      <c r="E315">
        <v>0</v>
      </c>
      <c r="F315">
        <v>0</v>
      </c>
      <c r="G315">
        <v>0</v>
      </c>
      <c r="H315">
        <v>0</v>
      </c>
      <c r="I315">
        <v>0</v>
      </c>
      <c r="J315">
        <v>0</v>
      </c>
      <c r="K315">
        <v>0</v>
      </c>
      <c r="L315">
        <v>0</v>
      </c>
      <c r="M315">
        <v>0</v>
      </c>
      <c r="N315" s="82">
        <v>0</v>
      </c>
      <c r="O315" s="82">
        <v>0</v>
      </c>
      <c r="P315" s="82">
        <v>0</v>
      </c>
      <c r="Q315" s="82">
        <v>0</v>
      </c>
      <c r="R315" s="82">
        <v>0</v>
      </c>
      <c r="S315">
        <v>0</v>
      </c>
      <c r="T315">
        <v>302</v>
      </c>
      <c r="U315" s="290" t="str" cm="1">
        <f t="array" ref="U315">IF(A315=0,"",_xlfn._xlws.FILTER(Acompanhamento4[],Acompanhamento4[ID]=A315))</f>
        <v/>
      </c>
    </row>
    <row r="316" spans="1:21">
      <c r="A316">
        <v>0</v>
      </c>
      <c r="B316">
        <v>0</v>
      </c>
      <c r="C316">
        <v>0</v>
      </c>
      <c r="D316">
        <v>0</v>
      </c>
      <c r="E316">
        <v>0</v>
      </c>
      <c r="F316">
        <v>0</v>
      </c>
      <c r="G316">
        <v>0</v>
      </c>
      <c r="H316">
        <v>0</v>
      </c>
      <c r="I316">
        <v>0</v>
      </c>
      <c r="J316">
        <v>0</v>
      </c>
      <c r="K316">
        <v>0</v>
      </c>
      <c r="L316">
        <v>0</v>
      </c>
      <c r="M316">
        <v>0</v>
      </c>
      <c r="N316" s="82">
        <v>0</v>
      </c>
      <c r="O316" s="82">
        <v>0</v>
      </c>
      <c r="P316" s="82">
        <v>0</v>
      </c>
      <c r="Q316" s="82">
        <v>0</v>
      </c>
      <c r="R316" s="82">
        <v>0</v>
      </c>
      <c r="S316">
        <v>0</v>
      </c>
      <c r="T316">
        <v>303</v>
      </c>
      <c r="U316" s="290" t="str" cm="1">
        <f t="array" ref="U316">IF(A316=0,"",_xlfn._xlws.FILTER(Acompanhamento4[],Acompanhamento4[ID]=A316))</f>
        <v/>
      </c>
    </row>
    <row r="317" spans="1:21">
      <c r="A317">
        <v>0</v>
      </c>
      <c r="B317">
        <v>0</v>
      </c>
      <c r="C317">
        <v>0</v>
      </c>
      <c r="D317">
        <v>0</v>
      </c>
      <c r="E317">
        <v>0</v>
      </c>
      <c r="F317">
        <v>0</v>
      </c>
      <c r="G317">
        <v>0</v>
      </c>
      <c r="H317">
        <v>0</v>
      </c>
      <c r="I317">
        <v>0</v>
      </c>
      <c r="J317">
        <v>0</v>
      </c>
      <c r="K317">
        <v>0</v>
      </c>
      <c r="L317">
        <v>0</v>
      </c>
      <c r="M317">
        <v>0</v>
      </c>
      <c r="N317" s="82">
        <v>0</v>
      </c>
      <c r="O317" s="82">
        <v>0</v>
      </c>
      <c r="P317" s="82">
        <v>0</v>
      </c>
      <c r="Q317" s="82">
        <v>0</v>
      </c>
      <c r="R317" s="82">
        <v>0</v>
      </c>
      <c r="S317">
        <v>0</v>
      </c>
      <c r="T317">
        <v>304</v>
      </c>
      <c r="U317" s="290" t="str" cm="1">
        <f t="array" ref="U317">IF(A317=0,"",_xlfn._xlws.FILTER(Acompanhamento4[],Acompanhamento4[ID]=A317))</f>
        <v/>
      </c>
    </row>
    <row r="318" spans="1:21">
      <c r="A318">
        <v>0</v>
      </c>
      <c r="B318">
        <v>0</v>
      </c>
      <c r="C318">
        <v>0</v>
      </c>
      <c r="D318">
        <v>0</v>
      </c>
      <c r="E318">
        <v>0</v>
      </c>
      <c r="F318">
        <v>0</v>
      </c>
      <c r="G318">
        <v>0</v>
      </c>
      <c r="H318">
        <v>0</v>
      </c>
      <c r="I318">
        <v>0</v>
      </c>
      <c r="J318">
        <v>0</v>
      </c>
      <c r="K318">
        <v>0</v>
      </c>
      <c r="L318">
        <v>0</v>
      </c>
      <c r="M318">
        <v>0</v>
      </c>
      <c r="N318" s="82">
        <v>0</v>
      </c>
      <c r="O318" s="82">
        <v>0</v>
      </c>
      <c r="P318" s="82">
        <v>0</v>
      </c>
      <c r="Q318" s="82">
        <v>0</v>
      </c>
      <c r="R318" s="82">
        <v>0</v>
      </c>
      <c r="S318">
        <v>0</v>
      </c>
      <c r="T318">
        <v>305</v>
      </c>
      <c r="U318" s="290" t="str" cm="1">
        <f t="array" ref="U318">IF(A318=0,"",_xlfn._xlws.FILTER(Acompanhamento4[],Acompanhamento4[ID]=A318))</f>
        <v/>
      </c>
    </row>
    <row r="319" spans="1:21">
      <c r="A319">
        <v>0</v>
      </c>
      <c r="B319">
        <v>0</v>
      </c>
      <c r="C319">
        <v>0</v>
      </c>
      <c r="D319">
        <v>0</v>
      </c>
      <c r="E319">
        <v>0</v>
      </c>
      <c r="F319">
        <v>0</v>
      </c>
      <c r="G319">
        <v>0</v>
      </c>
      <c r="H319">
        <v>0</v>
      </c>
      <c r="I319">
        <v>0</v>
      </c>
      <c r="J319">
        <v>0</v>
      </c>
      <c r="K319">
        <v>0</v>
      </c>
      <c r="L319">
        <v>0</v>
      </c>
      <c r="M319">
        <v>0</v>
      </c>
      <c r="N319" s="82">
        <v>0</v>
      </c>
      <c r="O319" s="82">
        <v>0</v>
      </c>
      <c r="P319" s="82">
        <v>0</v>
      </c>
      <c r="Q319" s="82">
        <v>0</v>
      </c>
      <c r="R319" s="82">
        <v>0</v>
      </c>
      <c r="S319">
        <v>0</v>
      </c>
      <c r="T319">
        <v>306</v>
      </c>
      <c r="U319" s="290" t="str" cm="1">
        <f t="array" ref="U319">IF(A319=0,"",_xlfn._xlws.FILTER(Acompanhamento4[],Acompanhamento4[ID]=A319))</f>
        <v/>
      </c>
    </row>
    <row r="320" spans="1:21">
      <c r="A320">
        <v>0</v>
      </c>
      <c r="B320">
        <v>0</v>
      </c>
      <c r="C320">
        <v>0</v>
      </c>
      <c r="D320">
        <v>0</v>
      </c>
      <c r="E320">
        <v>0</v>
      </c>
      <c r="F320">
        <v>0</v>
      </c>
      <c r="G320">
        <v>0</v>
      </c>
      <c r="H320">
        <v>0</v>
      </c>
      <c r="I320">
        <v>0</v>
      </c>
      <c r="J320">
        <v>0</v>
      </c>
      <c r="K320">
        <v>0</v>
      </c>
      <c r="L320">
        <v>0</v>
      </c>
      <c r="M320">
        <v>0</v>
      </c>
      <c r="N320" s="82">
        <v>0</v>
      </c>
      <c r="O320" s="82">
        <v>0</v>
      </c>
      <c r="P320" s="82">
        <v>0</v>
      </c>
      <c r="Q320" s="82">
        <v>0</v>
      </c>
      <c r="R320" s="82">
        <v>0</v>
      </c>
      <c r="S320">
        <v>0</v>
      </c>
      <c r="T320">
        <v>307</v>
      </c>
      <c r="U320" s="290" t="str" cm="1">
        <f t="array" ref="U320">IF(A320=0,"",_xlfn._xlws.FILTER(Acompanhamento4[],Acompanhamento4[ID]=A320))</f>
        <v/>
      </c>
    </row>
    <row r="321" spans="1:21">
      <c r="A321">
        <v>0</v>
      </c>
      <c r="B321">
        <v>0</v>
      </c>
      <c r="C321">
        <v>0</v>
      </c>
      <c r="D321">
        <v>0</v>
      </c>
      <c r="E321">
        <v>0</v>
      </c>
      <c r="F321">
        <v>0</v>
      </c>
      <c r="G321">
        <v>0</v>
      </c>
      <c r="H321">
        <v>0</v>
      </c>
      <c r="I321">
        <v>0</v>
      </c>
      <c r="J321">
        <v>0</v>
      </c>
      <c r="K321">
        <v>0</v>
      </c>
      <c r="L321">
        <v>0</v>
      </c>
      <c r="M321">
        <v>0</v>
      </c>
      <c r="N321" s="82">
        <v>0</v>
      </c>
      <c r="O321" s="82">
        <v>0</v>
      </c>
      <c r="P321" s="82">
        <v>0</v>
      </c>
      <c r="Q321" s="82">
        <v>0</v>
      </c>
      <c r="R321" s="82">
        <v>0</v>
      </c>
      <c r="S321">
        <v>0</v>
      </c>
      <c r="T321">
        <v>308</v>
      </c>
      <c r="U321" s="290" t="str" cm="1">
        <f t="array" ref="U321">IF(A321=0,"",_xlfn._xlws.FILTER(Acompanhamento4[],Acompanhamento4[ID]=A321))</f>
        <v/>
      </c>
    </row>
    <row r="322" spans="1:21">
      <c r="A322">
        <v>0</v>
      </c>
      <c r="B322">
        <v>0</v>
      </c>
      <c r="C322">
        <v>0</v>
      </c>
      <c r="D322">
        <v>0</v>
      </c>
      <c r="E322">
        <v>0</v>
      </c>
      <c r="F322">
        <v>0</v>
      </c>
      <c r="G322">
        <v>0</v>
      </c>
      <c r="H322">
        <v>0</v>
      </c>
      <c r="I322">
        <v>0</v>
      </c>
      <c r="J322">
        <v>0</v>
      </c>
      <c r="K322">
        <v>0</v>
      </c>
      <c r="L322">
        <v>0</v>
      </c>
      <c r="M322">
        <v>0</v>
      </c>
      <c r="N322" s="82">
        <v>0</v>
      </c>
      <c r="O322" s="82">
        <v>0</v>
      </c>
      <c r="P322" s="82">
        <v>0</v>
      </c>
      <c r="Q322" s="82">
        <v>0</v>
      </c>
      <c r="R322" s="82">
        <v>0</v>
      </c>
      <c r="S322">
        <v>0</v>
      </c>
      <c r="T322">
        <v>309</v>
      </c>
      <c r="U322" s="290" t="str" cm="1">
        <f t="array" ref="U322">IF(A322=0,"",_xlfn._xlws.FILTER(Acompanhamento4[],Acompanhamento4[ID]=A322))</f>
        <v/>
      </c>
    </row>
    <row r="323" spans="1:21">
      <c r="A323">
        <v>0</v>
      </c>
      <c r="B323">
        <v>0</v>
      </c>
      <c r="C323">
        <v>0</v>
      </c>
      <c r="D323">
        <v>0</v>
      </c>
      <c r="E323">
        <v>0</v>
      </c>
      <c r="F323">
        <v>0</v>
      </c>
      <c r="G323">
        <v>0</v>
      </c>
      <c r="H323">
        <v>0</v>
      </c>
      <c r="I323">
        <v>0</v>
      </c>
      <c r="J323">
        <v>0</v>
      </c>
      <c r="K323">
        <v>0</v>
      </c>
      <c r="L323">
        <v>0</v>
      </c>
      <c r="M323">
        <v>0</v>
      </c>
      <c r="N323" s="82">
        <v>0</v>
      </c>
      <c r="O323" s="82">
        <v>0</v>
      </c>
      <c r="P323" s="82">
        <v>0</v>
      </c>
      <c r="Q323" s="82">
        <v>0</v>
      </c>
      <c r="R323" s="82">
        <v>0</v>
      </c>
      <c r="S323">
        <v>0</v>
      </c>
      <c r="T323">
        <v>310</v>
      </c>
      <c r="U323" s="290" t="str" cm="1">
        <f t="array" ref="U323">IF(A323=0,"",_xlfn._xlws.FILTER(Acompanhamento4[],Acompanhamento4[ID]=A323))</f>
        <v/>
      </c>
    </row>
    <row r="324" spans="1:21">
      <c r="A324">
        <v>0</v>
      </c>
      <c r="B324">
        <v>0</v>
      </c>
      <c r="C324">
        <v>0</v>
      </c>
      <c r="D324">
        <v>0</v>
      </c>
      <c r="E324">
        <v>0</v>
      </c>
      <c r="F324">
        <v>0</v>
      </c>
      <c r="G324">
        <v>0</v>
      </c>
      <c r="H324">
        <v>0</v>
      </c>
      <c r="I324">
        <v>0</v>
      </c>
      <c r="J324">
        <v>0</v>
      </c>
      <c r="K324">
        <v>0</v>
      </c>
      <c r="L324">
        <v>0</v>
      </c>
      <c r="M324">
        <v>0</v>
      </c>
      <c r="N324" s="82">
        <v>0</v>
      </c>
      <c r="O324" s="82">
        <v>0</v>
      </c>
      <c r="P324" s="82">
        <v>0</v>
      </c>
      <c r="Q324" s="82">
        <v>0</v>
      </c>
      <c r="R324" s="82">
        <v>0</v>
      </c>
      <c r="S324">
        <v>0</v>
      </c>
      <c r="T324">
        <v>311</v>
      </c>
      <c r="U324" s="290" t="str" cm="1">
        <f t="array" ref="U324">IF(A324=0,"",_xlfn._xlws.FILTER(Acompanhamento4[],Acompanhamento4[ID]=A324))</f>
        <v/>
      </c>
    </row>
    <row r="325" spans="1:21">
      <c r="A325">
        <v>0</v>
      </c>
      <c r="B325">
        <v>0</v>
      </c>
      <c r="C325">
        <v>0</v>
      </c>
      <c r="D325">
        <v>0</v>
      </c>
      <c r="E325">
        <v>0</v>
      </c>
      <c r="F325">
        <v>0</v>
      </c>
      <c r="G325">
        <v>0</v>
      </c>
      <c r="H325">
        <v>0</v>
      </c>
      <c r="I325">
        <v>0</v>
      </c>
      <c r="J325">
        <v>0</v>
      </c>
      <c r="K325">
        <v>0</v>
      </c>
      <c r="L325">
        <v>0</v>
      </c>
      <c r="M325">
        <v>0</v>
      </c>
      <c r="N325" s="82">
        <v>0</v>
      </c>
      <c r="O325" s="82">
        <v>0</v>
      </c>
      <c r="P325" s="82">
        <v>0</v>
      </c>
      <c r="Q325" s="82">
        <v>0</v>
      </c>
      <c r="R325" s="82">
        <v>0</v>
      </c>
      <c r="S325">
        <v>0</v>
      </c>
      <c r="T325">
        <v>312</v>
      </c>
      <c r="U325" s="290" t="str" cm="1">
        <f t="array" ref="U325">IF(A325=0,"",_xlfn._xlws.FILTER(Acompanhamento4[],Acompanhamento4[ID]=A325))</f>
        <v/>
      </c>
    </row>
    <row r="326" spans="1:21">
      <c r="A326">
        <v>0</v>
      </c>
      <c r="B326">
        <v>0</v>
      </c>
      <c r="C326">
        <v>0</v>
      </c>
      <c r="D326">
        <v>0</v>
      </c>
      <c r="E326">
        <v>0</v>
      </c>
      <c r="F326">
        <v>0</v>
      </c>
      <c r="G326">
        <v>0</v>
      </c>
      <c r="H326">
        <v>0</v>
      </c>
      <c r="I326">
        <v>0</v>
      </c>
      <c r="J326">
        <v>0</v>
      </c>
      <c r="K326">
        <v>0</v>
      </c>
      <c r="L326">
        <v>0</v>
      </c>
      <c r="M326">
        <v>0</v>
      </c>
      <c r="N326" s="82">
        <v>0</v>
      </c>
      <c r="O326" s="82">
        <v>0</v>
      </c>
      <c r="P326" s="82">
        <v>0</v>
      </c>
      <c r="Q326" s="82">
        <v>0</v>
      </c>
      <c r="R326" s="82">
        <v>0</v>
      </c>
      <c r="S326">
        <v>0</v>
      </c>
      <c r="T326">
        <v>313</v>
      </c>
      <c r="U326" s="290" t="str" cm="1">
        <f t="array" ref="U326">IF(A326=0,"",_xlfn._xlws.FILTER(Acompanhamento4[],Acompanhamento4[ID]=A326))</f>
        <v/>
      </c>
    </row>
    <row r="327" spans="1:21">
      <c r="A327">
        <v>0</v>
      </c>
      <c r="B327">
        <v>0</v>
      </c>
      <c r="C327">
        <v>0</v>
      </c>
      <c r="D327">
        <v>0</v>
      </c>
      <c r="E327">
        <v>0</v>
      </c>
      <c r="F327">
        <v>0</v>
      </c>
      <c r="G327">
        <v>0</v>
      </c>
      <c r="H327">
        <v>0</v>
      </c>
      <c r="I327">
        <v>0</v>
      </c>
      <c r="J327">
        <v>0</v>
      </c>
      <c r="K327">
        <v>0</v>
      </c>
      <c r="L327">
        <v>0</v>
      </c>
      <c r="M327">
        <v>0</v>
      </c>
      <c r="N327" s="82">
        <v>0</v>
      </c>
      <c r="O327" s="82">
        <v>0</v>
      </c>
      <c r="P327" s="82">
        <v>0</v>
      </c>
      <c r="Q327" s="82">
        <v>0</v>
      </c>
      <c r="R327" s="82">
        <v>0</v>
      </c>
      <c r="S327">
        <v>0</v>
      </c>
      <c r="T327">
        <v>314</v>
      </c>
      <c r="U327" s="290" t="str" cm="1">
        <f t="array" ref="U327">IF(A327=0,"",_xlfn._xlws.FILTER(Acompanhamento4[],Acompanhamento4[ID]=A327))</f>
        <v/>
      </c>
    </row>
    <row r="328" spans="1:21">
      <c r="A328">
        <v>0</v>
      </c>
      <c r="B328">
        <v>0</v>
      </c>
      <c r="C328">
        <v>0</v>
      </c>
      <c r="D328">
        <v>0</v>
      </c>
      <c r="E328">
        <v>0</v>
      </c>
      <c r="F328">
        <v>0</v>
      </c>
      <c r="G328">
        <v>0</v>
      </c>
      <c r="H328">
        <v>0</v>
      </c>
      <c r="I328">
        <v>0</v>
      </c>
      <c r="J328">
        <v>0</v>
      </c>
      <c r="K328">
        <v>0</v>
      </c>
      <c r="L328">
        <v>0</v>
      </c>
      <c r="M328">
        <v>0</v>
      </c>
      <c r="N328" s="82">
        <v>0</v>
      </c>
      <c r="O328" s="82">
        <v>0</v>
      </c>
      <c r="P328" s="82">
        <v>0</v>
      </c>
      <c r="Q328" s="82">
        <v>0</v>
      </c>
      <c r="R328" s="82">
        <v>0</v>
      </c>
      <c r="S328">
        <v>0</v>
      </c>
      <c r="T328">
        <v>315</v>
      </c>
      <c r="U328" s="290" t="str" cm="1">
        <f t="array" ref="U328">IF(A328=0,"",_xlfn._xlws.FILTER(Acompanhamento4[],Acompanhamento4[ID]=A328))</f>
        <v/>
      </c>
    </row>
    <row r="329" spans="1:21">
      <c r="A329">
        <v>0</v>
      </c>
      <c r="B329">
        <v>0</v>
      </c>
      <c r="C329">
        <v>0</v>
      </c>
      <c r="D329">
        <v>0</v>
      </c>
      <c r="E329">
        <v>0</v>
      </c>
      <c r="F329">
        <v>0</v>
      </c>
      <c r="G329">
        <v>0</v>
      </c>
      <c r="H329">
        <v>0</v>
      </c>
      <c r="I329">
        <v>0</v>
      </c>
      <c r="J329">
        <v>0</v>
      </c>
      <c r="K329">
        <v>0</v>
      </c>
      <c r="L329">
        <v>0</v>
      </c>
      <c r="M329">
        <v>0</v>
      </c>
      <c r="N329" s="82">
        <v>0</v>
      </c>
      <c r="O329" s="82">
        <v>0</v>
      </c>
      <c r="P329" s="82">
        <v>0</v>
      </c>
      <c r="Q329" s="82">
        <v>0</v>
      </c>
      <c r="R329" s="82">
        <v>0</v>
      </c>
      <c r="S329">
        <v>0</v>
      </c>
      <c r="T329">
        <v>316</v>
      </c>
      <c r="U329" s="290" t="str" cm="1">
        <f t="array" ref="U329">IF(A329=0,"",_xlfn._xlws.FILTER(Acompanhamento4[],Acompanhamento4[ID]=A329))</f>
        <v/>
      </c>
    </row>
    <row r="330" spans="1:21">
      <c r="A330">
        <v>0</v>
      </c>
      <c r="B330">
        <v>0</v>
      </c>
      <c r="C330">
        <v>0</v>
      </c>
      <c r="D330">
        <v>0</v>
      </c>
      <c r="E330">
        <v>0</v>
      </c>
      <c r="F330">
        <v>0</v>
      </c>
      <c r="G330">
        <v>0</v>
      </c>
      <c r="H330">
        <v>0</v>
      </c>
      <c r="I330">
        <v>0</v>
      </c>
      <c r="J330">
        <v>0</v>
      </c>
      <c r="K330">
        <v>0</v>
      </c>
      <c r="L330">
        <v>0</v>
      </c>
      <c r="M330">
        <v>0</v>
      </c>
      <c r="N330" s="82">
        <v>0</v>
      </c>
      <c r="O330" s="82">
        <v>0</v>
      </c>
      <c r="P330" s="82">
        <v>0</v>
      </c>
      <c r="Q330" s="82">
        <v>0</v>
      </c>
      <c r="R330" s="82">
        <v>0</v>
      </c>
      <c r="S330">
        <v>0</v>
      </c>
      <c r="T330">
        <v>317</v>
      </c>
      <c r="U330" s="290" t="str" cm="1">
        <f t="array" ref="U330">IF(A330=0,"",_xlfn._xlws.FILTER(Acompanhamento4[],Acompanhamento4[ID]=A330))</f>
        <v/>
      </c>
    </row>
    <row r="331" spans="1:21">
      <c r="A331">
        <v>0</v>
      </c>
      <c r="B331">
        <v>0</v>
      </c>
      <c r="C331">
        <v>0</v>
      </c>
      <c r="D331">
        <v>0</v>
      </c>
      <c r="E331">
        <v>0</v>
      </c>
      <c r="F331">
        <v>0</v>
      </c>
      <c r="G331">
        <v>0</v>
      </c>
      <c r="H331">
        <v>0</v>
      </c>
      <c r="I331">
        <v>0</v>
      </c>
      <c r="J331">
        <v>0</v>
      </c>
      <c r="K331">
        <v>0</v>
      </c>
      <c r="L331">
        <v>0</v>
      </c>
      <c r="M331">
        <v>0</v>
      </c>
      <c r="N331" s="82">
        <v>0</v>
      </c>
      <c r="O331" s="82">
        <v>0</v>
      </c>
      <c r="P331" s="82">
        <v>0</v>
      </c>
      <c r="Q331" s="82">
        <v>0</v>
      </c>
      <c r="R331" s="82">
        <v>0</v>
      </c>
      <c r="S331">
        <v>0</v>
      </c>
      <c r="T331">
        <v>318</v>
      </c>
      <c r="U331" s="290" t="str" cm="1">
        <f t="array" ref="U331">IF(A331=0,"",_xlfn._xlws.FILTER(Acompanhamento4[],Acompanhamento4[ID]=A331))</f>
        <v/>
      </c>
    </row>
    <row r="332" spans="1:21">
      <c r="A332">
        <v>0</v>
      </c>
      <c r="B332">
        <v>0</v>
      </c>
      <c r="C332">
        <v>0</v>
      </c>
      <c r="D332">
        <v>0</v>
      </c>
      <c r="E332">
        <v>0</v>
      </c>
      <c r="F332">
        <v>0</v>
      </c>
      <c r="G332">
        <v>0</v>
      </c>
      <c r="H332">
        <v>0</v>
      </c>
      <c r="I332">
        <v>0</v>
      </c>
      <c r="J332">
        <v>0</v>
      </c>
      <c r="K332">
        <v>0</v>
      </c>
      <c r="L332">
        <v>0</v>
      </c>
      <c r="M332">
        <v>0</v>
      </c>
      <c r="N332" s="82">
        <v>0</v>
      </c>
      <c r="O332" s="82">
        <v>0</v>
      </c>
      <c r="P332" s="82">
        <v>0</v>
      </c>
      <c r="Q332" s="82">
        <v>0</v>
      </c>
      <c r="R332" s="82">
        <v>0</v>
      </c>
      <c r="S332">
        <v>0</v>
      </c>
      <c r="T332">
        <v>319</v>
      </c>
      <c r="U332" s="290" t="str" cm="1">
        <f t="array" ref="U332">IF(A332=0,"",_xlfn._xlws.FILTER(Acompanhamento4[],Acompanhamento4[ID]=A332))</f>
        <v/>
      </c>
    </row>
    <row r="333" spans="1:21">
      <c r="A333">
        <v>0</v>
      </c>
      <c r="B333">
        <v>0</v>
      </c>
      <c r="C333">
        <v>0</v>
      </c>
      <c r="D333">
        <v>0</v>
      </c>
      <c r="E333">
        <v>0</v>
      </c>
      <c r="F333">
        <v>0</v>
      </c>
      <c r="G333">
        <v>0</v>
      </c>
      <c r="H333">
        <v>0</v>
      </c>
      <c r="I333">
        <v>0</v>
      </c>
      <c r="J333">
        <v>0</v>
      </c>
      <c r="K333">
        <v>0</v>
      </c>
      <c r="L333">
        <v>0</v>
      </c>
      <c r="M333">
        <v>0</v>
      </c>
      <c r="N333" s="82">
        <v>0</v>
      </c>
      <c r="O333" s="82">
        <v>0</v>
      </c>
      <c r="P333" s="82">
        <v>0</v>
      </c>
      <c r="Q333" s="82">
        <v>0</v>
      </c>
      <c r="R333" s="82">
        <v>0</v>
      </c>
      <c r="S333">
        <v>0</v>
      </c>
      <c r="T333">
        <v>320</v>
      </c>
      <c r="U333" s="290" t="str" cm="1">
        <f t="array" ref="U333">IF(A333=0,"",_xlfn._xlws.FILTER(Acompanhamento4[],Acompanhamento4[ID]=A333))</f>
        <v/>
      </c>
    </row>
    <row r="334" spans="1:21">
      <c r="A334">
        <v>0</v>
      </c>
      <c r="B334">
        <v>0</v>
      </c>
      <c r="C334">
        <v>0</v>
      </c>
      <c r="D334">
        <v>0</v>
      </c>
      <c r="E334">
        <v>0</v>
      </c>
      <c r="F334">
        <v>0</v>
      </c>
      <c r="G334">
        <v>0</v>
      </c>
      <c r="H334">
        <v>0</v>
      </c>
      <c r="I334">
        <v>0</v>
      </c>
      <c r="J334">
        <v>0</v>
      </c>
      <c r="K334">
        <v>0</v>
      </c>
      <c r="L334">
        <v>0</v>
      </c>
      <c r="M334">
        <v>0</v>
      </c>
      <c r="N334" s="82">
        <v>0</v>
      </c>
      <c r="O334" s="82">
        <v>0</v>
      </c>
      <c r="P334" s="82">
        <v>0</v>
      </c>
      <c r="Q334" s="82">
        <v>0</v>
      </c>
      <c r="R334" s="82">
        <v>0</v>
      </c>
      <c r="S334">
        <v>0</v>
      </c>
      <c r="T334">
        <v>321</v>
      </c>
      <c r="U334" s="290" t="str" cm="1">
        <f t="array" ref="U334">IF(A334=0,"",_xlfn._xlws.FILTER(Acompanhamento4[],Acompanhamento4[ID]=A334))</f>
        <v/>
      </c>
    </row>
    <row r="335" spans="1:21">
      <c r="A335">
        <v>0</v>
      </c>
      <c r="B335">
        <v>0</v>
      </c>
      <c r="C335">
        <v>0</v>
      </c>
      <c r="D335">
        <v>0</v>
      </c>
      <c r="E335">
        <v>0</v>
      </c>
      <c r="F335">
        <v>0</v>
      </c>
      <c r="G335">
        <v>0</v>
      </c>
      <c r="H335">
        <v>0</v>
      </c>
      <c r="I335">
        <v>0</v>
      </c>
      <c r="J335">
        <v>0</v>
      </c>
      <c r="K335">
        <v>0</v>
      </c>
      <c r="L335">
        <v>0</v>
      </c>
      <c r="M335">
        <v>0</v>
      </c>
      <c r="N335" s="82">
        <v>0</v>
      </c>
      <c r="O335" s="82">
        <v>0</v>
      </c>
      <c r="P335" s="82">
        <v>0</v>
      </c>
      <c r="Q335" s="82">
        <v>0</v>
      </c>
      <c r="R335" s="82">
        <v>0</v>
      </c>
      <c r="S335">
        <v>0</v>
      </c>
      <c r="T335">
        <v>322</v>
      </c>
      <c r="U335" s="290" t="str" cm="1">
        <f t="array" ref="U335">IF(A335=0,"",_xlfn._xlws.FILTER(Acompanhamento4[],Acompanhamento4[ID]=A335))</f>
        <v/>
      </c>
    </row>
    <row r="336" spans="1:21">
      <c r="A336">
        <v>0</v>
      </c>
      <c r="B336">
        <v>0</v>
      </c>
      <c r="C336">
        <v>0</v>
      </c>
      <c r="D336">
        <v>0</v>
      </c>
      <c r="E336">
        <v>0</v>
      </c>
      <c r="F336">
        <v>0</v>
      </c>
      <c r="G336">
        <v>0</v>
      </c>
      <c r="H336">
        <v>0</v>
      </c>
      <c r="I336">
        <v>0</v>
      </c>
      <c r="J336">
        <v>0</v>
      </c>
      <c r="K336">
        <v>0</v>
      </c>
      <c r="L336">
        <v>0</v>
      </c>
      <c r="M336">
        <v>0</v>
      </c>
      <c r="N336" s="82">
        <v>0</v>
      </c>
      <c r="O336" s="82">
        <v>0</v>
      </c>
      <c r="P336" s="82">
        <v>0</v>
      </c>
      <c r="Q336" s="82">
        <v>0</v>
      </c>
      <c r="R336" s="82">
        <v>0</v>
      </c>
      <c r="S336">
        <v>0</v>
      </c>
      <c r="T336">
        <v>323</v>
      </c>
      <c r="U336" s="290" t="str" cm="1">
        <f t="array" ref="U336">IF(A336=0,"",_xlfn._xlws.FILTER(Acompanhamento4[],Acompanhamento4[ID]=A336))</f>
        <v/>
      </c>
    </row>
    <row r="337" spans="1:21">
      <c r="A337">
        <v>0</v>
      </c>
      <c r="B337">
        <v>0</v>
      </c>
      <c r="C337">
        <v>0</v>
      </c>
      <c r="D337">
        <v>0</v>
      </c>
      <c r="E337">
        <v>0</v>
      </c>
      <c r="F337">
        <v>0</v>
      </c>
      <c r="G337">
        <v>0</v>
      </c>
      <c r="H337">
        <v>0</v>
      </c>
      <c r="I337">
        <v>0</v>
      </c>
      <c r="J337">
        <v>0</v>
      </c>
      <c r="K337">
        <v>0</v>
      </c>
      <c r="L337">
        <v>0</v>
      </c>
      <c r="M337">
        <v>0</v>
      </c>
      <c r="N337" s="82">
        <v>0</v>
      </c>
      <c r="O337" s="82">
        <v>0</v>
      </c>
      <c r="P337" s="82">
        <v>0</v>
      </c>
      <c r="Q337" s="82">
        <v>0</v>
      </c>
      <c r="R337" s="82">
        <v>0</v>
      </c>
      <c r="S337">
        <v>0</v>
      </c>
      <c r="T337">
        <v>324</v>
      </c>
      <c r="U337" s="290" t="str" cm="1">
        <f t="array" ref="U337">IF(A337=0,"",_xlfn._xlws.FILTER(Acompanhamento4[],Acompanhamento4[ID]=A337))</f>
        <v/>
      </c>
    </row>
    <row r="338" spans="1:21">
      <c r="A338">
        <v>0</v>
      </c>
      <c r="B338">
        <v>0</v>
      </c>
      <c r="C338">
        <v>0</v>
      </c>
      <c r="D338">
        <v>0</v>
      </c>
      <c r="E338">
        <v>0</v>
      </c>
      <c r="F338">
        <v>0</v>
      </c>
      <c r="G338">
        <v>0</v>
      </c>
      <c r="H338">
        <v>0</v>
      </c>
      <c r="I338">
        <v>0</v>
      </c>
      <c r="J338">
        <v>0</v>
      </c>
      <c r="K338">
        <v>0</v>
      </c>
      <c r="L338">
        <v>0</v>
      </c>
      <c r="M338">
        <v>0</v>
      </c>
      <c r="N338" s="82">
        <v>0</v>
      </c>
      <c r="O338" s="82">
        <v>0</v>
      </c>
      <c r="P338" s="82">
        <v>0</v>
      </c>
      <c r="Q338" s="82">
        <v>0</v>
      </c>
      <c r="R338" s="82">
        <v>0</v>
      </c>
      <c r="S338">
        <v>0</v>
      </c>
      <c r="T338">
        <v>325</v>
      </c>
      <c r="U338" s="290" t="str" cm="1">
        <f t="array" ref="U338">IF(A338=0,"",_xlfn._xlws.FILTER(Acompanhamento4[],Acompanhamento4[ID]=A338))</f>
        <v/>
      </c>
    </row>
    <row r="339" spans="1:21">
      <c r="A339">
        <v>0</v>
      </c>
      <c r="B339">
        <v>0</v>
      </c>
      <c r="C339">
        <v>0</v>
      </c>
      <c r="D339">
        <v>0</v>
      </c>
      <c r="E339">
        <v>0</v>
      </c>
      <c r="F339">
        <v>0</v>
      </c>
      <c r="G339">
        <v>0</v>
      </c>
      <c r="H339">
        <v>0</v>
      </c>
      <c r="I339">
        <v>0</v>
      </c>
      <c r="J339">
        <v>0</v>
      </c>
      <c r="K339">
        <v>0</v>
      </c>
      <c r="L339">
        <v>0</v>
      </c>
      <c r="M339">
        <v>0</v>
      </c>
      <c r="N339" s="82">
        <v>0</v>
      </c>
      <c r="O339" s="82">
        <v>0</v>
      </c>
      <c r="P339" s="82">
        <v>0</v>
      </c>
      <c r="Q339" s="82">
        <v>0</v>
      </c>
      <c r="R339" s="82">
        <v>0</v>
      </c>
      <c r="S339">
        <v>0</v>
      </c>
      <c r="T339">
        <v>326</v>
      </c>
      <c r="U339" s="290" t="str" cm="1">
        <f t="array" ref="U339">IF(A339=0,"",_xlfn._xlws.FILTER(Acompanhamento4[],Acompanhamento4[ID]=A339))</f>
        <v/>
      </c>
    </row>
    <row r="340" spans="1:21">
      <c r="A340">
        <v>0</v>
      </c>
      <c r="B340">
        <v>0</v>
      </c>
      <c r="C340">
        <v>0</v>
      </c>
      <c r="D340">
        <v>0</v>
      </c>
      <c r="E340">
        <v>0</v>
      </c>
      <c r="F340">
        <v>0</v>
      </c>
      <c r="G340">
        <v>0</v>
      </c>
      <c r="H340">
        <v>0</v>
      </c>
      <c r="I340">
        <v>0</v>
      </c>
      <c r="J340">
        <v>0</v>
      </c>
      <c r="K340">
        <v>0</v>
      </c>
      <c r="L340">
        <v>0</v>
      </c>
      <c r="M340">
        <v>0</v>
      </c>
      <c r="N340" s="82">
        <v>0</v>
      </c>
      <c r="O340" s="82">
        <v>0</v>
      </c>
      <c r="P340" s="82">
        <v>0</v>
      </c>
      <c r="Q340" s="82">
        <v>0</v>
      </c>
      <c r="R340" s="82">
        <v>0</v>
      </c>
      <c r="S340">
        <v>0</v>
      </c>
      <c r="T340">
        <v>327</v>
      </c>
      <c r="U340" s="290" t="str" cm="1">
        <f t="array" ref="U340">IF(A340=0,"",_xlfn._xlws.FILTER(Acompanhamento4[],Acompanhamento4[ID]=A340))</f>
        <v/>
      </c>
    </row>
    <row r="341" spans="1:21">
      <c r="A341">
        <v>0</v>
      </c>
      <c r="B341">
        <v>0</v>
      </c>
      <c r="C341">
        <v>0</v>
      </c>
      <c r="D341">
        <v>0</v>
      </c>
      <c r="E341">
        <v>0</v>
      </c>
      <c r="F341">
        <v>0</v>
      </c>
      <c r="G341">
        <v>0</v>
      </c>
      <c r="H341">
        <v>0</v>
      </c>
      <c r="I341">
        <v>0</v>
      </c>
      <c r="J341">
        <v>0</v>
      </c>
      <c r="K341">
        <v>0</v>
      </c>
      <c r="L341">
        <v>0</v>
      </c>
      <c r="M341">
        <v>0</v>
      </c>
      <c r="N341" s="82">
        <v>0</v>
      </c>
      <c r="O341" s="82">
        <v>0</v>
      </c>
      <c r="P341" s="82">
        <v>0</v>
      </c>
      <c r="Q341" s="82">
        <v>0</v>
      </c>
      <c r="R341" s="82">
        <v>0</v>
      </c>
      <c r="S341">
        <v>0</v>
      </c>
      <c r="T341">
        <v>328</v>
      </c>
      <c r="U341" s="290" t="str" cm="1">
        <f t="array" ref="U341">IF(A341=0,"",_xlfn._xlws.FILTER(Acompanhamento4[],Acompanhamento4[ID]=A341))</f>
        <v/>
      </c>
    </row>
    <row r="342" spans="1:21">
      <c r="A342">
        <v>0</v>
      </c>
      <c r="B342">
        <v>0</v>
      </c>
      <c r="C342">
        <v>0</v>
      </c>
      <c r="D342">
        <v>0</v>
      </c>
      <c r="E342">
        <v>0</v>
      </c>
      <c r="F342">
        <v>0</v>
      </c>
      <c r="G342">
        <v>0</v>
      </c>
      <c r="H342">
        <v>0</v>
      </c>
      <c r="I342">
        <v>0</v>
      </c>
      <c r="J342">
        <v>0</v>
      </c>
      <c r="K342">
        <v>0</v>
      </c>
      <c r="L342">
        <v>0</v>
      </c>
      <c r="M342">
        <v>0</v>
      </c>
      <c r="N342" s="82">
        <v>0</v>
      </c>
      <c r="O342" s="82">
        <v>0</v>
      </c>
      <c r="P342" s="82">
        <v>0</v>
      </c>
      <c r="Q342" s="82">
        <v>0</v>
      </c>
      <c r="R342" s="82">
        <v>0</v>
      </c>
      <c r="S342">
        <v>0</v>
      </c>
      <c r="T342">
        <v>329</v>
      </c>
      <c r="U342" s="290" t="str" cm="1">
        <f t="array" ref="U342">IF(A342=0,"",_xlfn._xlws.FILTER(Acompanhamento4[],Acompanhamento4[ID]=A342))</f>
        <v/>
      </c>
    </row>
    <row r="343" spans="1:21">
      <c r="A343">
        <v>0</v>
      </c>
      <c r="B343">
        <v>0</v>
      </c>
      <c r="C343">
        <v>0</v>
      </c>
      <c r="D343">
        <v>0</v>
      </c>
      <c r="E343">
        <v>0</v>
      </c>
      <c r="F343">
        <v>0</v>
      </c>
      <c r="G343">
        <v>0</v>
      </c>
      <c r="H343">
        <v>0</v>
      </c>
      <c r="I343">
        <v>0</v>
      </c>
      <c r="J343">
        <v>0</v>
      </c>
      <c r="K343">
        <v>0</v>
      </c>
      <c r="L343">
        <v>0</v>
      </c>
      <c r="M343">
        <v>0</v>
      </c>
      <c r="N343" s="82">
        <v>0</v>
      </c>
      <c r="O343" s="82">
        <v>0</v>
      </c>
      <c r="P343" s="82">
        <v>0</v>
      </c>
      <c r="Q343" s="82">
        <v>0</v>
      </c>
      <c r="R343" s="82">
        <v>0</v>
      </c>
      <c r="S343">
        <v>0</v>
      </c>
      <c r="T343">
        <v>330</v>
      </c>
      <c r="U343" s="290" t="str" cm="1">
        <f t="array" ref="U343">IF(A343=0,"",_xlfn._xlws.FILTER(Acompanhamento4[],Acompanhamento4[ID]=A343))</f>
        <v/>
      </c>
    </row>
    <row r="344" spans="1:21">
      <c r="A344">
        <v>0</v>
      </c>
      <c r="B344">
        <v>0</v>
      </c>
      <c r="C344">
        <v>0</v>
      </c>
      <c r="D344">
        <v>0</v>
      </c>
      <c r="E344">
        <v>0</v>
      </c>
      <c r="F344">
        <v>0</v>
      </c>
      <c r="G344">
        <v>0</v>
      </c>
      <c r="H344">
        <v>0</v>
      </c>
      <c r="I344">
        <v>0</v>
      </c>
      <c r="J344">
        <v>0</v>
      </c>
      <c r="K344">
        <v>0</v>
      </c>
      <c r="L344">
        <v>0</v>
      </c>
      <c r="M344">
        <v>0</v>
      </c>
      <c r="N344" s="82">
        <v>0</v>
      </c>
      <c r="O344" s="82">
        <v>0</v>
      </c>
      <c r="P344" s="82">
        <v>0</v>
      </c>
      <c r="Q344" s="82">
        <v>0</v>
      </c>
      <c r="R344" s="82">
        <v>0</v>
      </c>
      <c r="S344">
        <v>0</v>
      </c>
      <c r="T344">
        <v>331</v>
      </c>
      <c r="U344" s="290" t="str" cm="1">
        <f t="array" ref="U344">IF(A344=0,"",_xlfn._xlws.FILTER(Acompanhamento4[],Acompanhamento4[ID]=A344))</f>
        <v/>
      </c>
    </row>
    <row r="345" spans="1:21">
      <c r="A345">
        <v>0</v>
      </c>
      <c r="B345">
        <v>0</v>
      </c>
      <c r="C345">
        <v>0</v>
      </c>
      <c r="D345">
        <v>0</v>
      </c>
      <c r="E345">
        <v>0</v>
      </c>
      <c r="F345">
        <v>0</v>
      </c>
      <c r="G345">
        <v>0</v>
      </c>
      <c r="H345">
        <v>0</v>
      </c>
      <c r="I345">
        <v>0</v>
      </c>
      <c r="J345">
        <v>0</v>
      </c>
      <c r="K345">
        <v>0</v>
      </c>
      <c r="L345">
        <v>0</v>
      </c>
      <c r="M345">
        <v>0</v>
      </c>
      <c r="N345" s="82">
        <v>0</v>
      </c>
      <c r="O345" s="82">
        <v>0</v>
      </c>
      <c r="P345" s="82">
        <v>0</v>
      </c>
      <c r="Q345" s="82">
        <v>0</v>
      </c>
      <c r="R345" s="82">
        <v>0</v>
      </c>
      <c r="S345">
        <v>0</v>
      </c>
      <c r="T345">
        <v>332</v>
      </c>
      <c r="U345" s="290" t="str" cm="1">
        <f t="array" ref="U345">IF(A345=0,"",_xlfn._xlws.FILTER(Acompanhamento4[],Acompanhamento4[ID]=A345))</f>
        <v/>
      </c>
    </row>
    <row r="346" spans="1:21">
      <c r="A346">
        <v>0</v>
      </c>
      <c r="B346">
        <v>0</v>
      </c>
      <c r="C346">
        <v>0</v>
      </c>
      <c r="D346">
        <v>0</v>
      </c>
      <c r="E346">
        <v>0</v>
      </c>
      <c r="F346">
        <v>0</v>
      </c>
      <c r="G346">
        <v>0</v>
      </c>
      <c r="H346">
        <v>0</v>
      </c>
      <c r="I346">
        <v>0</v>
      </c>
      <c r="J346">
        <v>0</v>
      </c>
      <c r="K346">
        <v>0</v>
      </c>
      <c r="L346">
        <v>0</v>
      </c>
      <c r="M346">
        <v>0</v>
      </c>
      <c r="N346" s="82">
        <v>0</v>
      </c>
      <c r="O346" s="82">
        <v>0</v>
      </c>
      <c r="P346" s="82">
        <v>0</v>
      </c>
      <c r="Q346" s="82">
        <v>0</v>
      </c>
      <c r="R346" s="82">
        <v>0</v>
      </c>
      <c r="S346">
        <v>0</v>
      </c>
      <c r="T346">
        <v>333</v>
      </c>
      <c r="U346" s="290" t="str" cm="1">
        <f t="array" ref="U346">IF(A346=0,"",_xlfn._xlws.FILTER(Acompanhamento4[],Acompanhamento4[ID]=A346))</f>
        <v/>
      </c>
    </row>
    <row r="347" spans="1:21">
      <c r="A347">
        <v>0</v>
      </c>
      <c r="B347">
        <v>0</v>
      </c>
      <c r="C347">
        <v>0</v>
      </c>
      <c r="D347">
        <v>0</v>
      </c>
      <c r="E347">
        <v>0</v>
      </c>
      <c r="F347">
        <v>0</v>
      </c>
      <c r="G347">
        <v>0</v>
      </c>
      <c r="H347">
        <v>0</v>
      </c>
      <c r="I347">
        <v>0</v>
      </c>
      <c r="J347">
        <v>0</v>
      </c>
      <c r="K347">
        <v>0</v>
      </c>
      <c r="L347">
        <v>0</v>
      </c>
      <c r="M347">
        <v>0</v>
      </c>
      <c r="N347" s="82">
        <v>0</v>
      </c>
      <c r="O347" s="82">
        <v>0</v>
      </c>
      <c r="P347" s="82">
        <v>0</v>
      </c>
      <c r="Q347" s="82">
        <v>0</v>
      </c>
      <c r="R347" s="82">
        <v>0</v>
      </c>
      <c r="S347">
        <v>0</v>
      </c>
      <c r="T347">
        <v>334</v>
      </c>
      <c r="U347" s="290" t="str" cm="1">
        <f t="array" ref="U347">IF(A347=0,"",_xlfn._xlws.FILTER(Acompanhamento4[],Acompanhamento4[ID]=A347))</f>
        <v/>
      </c>
    </row>
    <row r="348" spans="1:21">
      <c r="A348">
        <v>0</v>
      </c>
      <c r="B348">
        <v>0</v>
      </c>
      <c r="C348">
        <v>0</v>
      </c>
      <c r="D348">
        <v>0</v>
      </c>
      <c r="E348">
        <v>0</v>
      </c>
      <c r="F348">
        <v>0</v>
      </c>
      <c r="G348">
        <v>0</v>
      </c>
      <c r="H348">
        <v>0</v>
      </c>
      <c r="I348">
        <v>0</v>
      </c>
      <c r="J348">
        <v>0</v>
      </c>
      <c r="K348">
        <v>0</v>
      </c>
      <c r="L348">
        <v>0</v>
      </c>
      <c r="M348">
        <v>0</v>
      </c>
      <c r="N348" s="82">
        <v>0</v>
      </c>
      <c r="O348" s="82">
        <v>0</v>
      </c>
      <c r="P348" s="82">
        <v>0</v>
      </c>
      <c r="Q348" s="82">
        <v>0</v>
      </c>
      <c r="R348" s="82">
        <v>0</v>
      </c>
      <c r="S348">
        <v>0</v>
      </c>
      <c r="T348">
        <v>335</v>
      </c>
      <c r="U348" s="290" t="str" cm="1">
        <f t="array" ref="U348">IF(A348=0,"",_xlfn._xlws.FILTER(Acompanhamento4[],Acompanhamento4[ID]=A348))</f>
        <v/>
      </c>
    </row>
    <row r="349" spans="1:21">
      <c r="A349">
        <v>0</v>
      </c>
      <c r="B349">
        <v>0</v>
      </c>
      <c r="C349">
        <v>0</v>
      </c>
      <c r="D349">
        <v>0</v>
      </c>
      <c r="E349">
        <v>0</v>
      </c>
      <c r="F349">
        <v>0</v>
      </c>
      <c r="G349">
        <v>0</v>
      </c>
      <c r="H349">
        <v>0</v>
      </c>
      <c r="I349">
        <v>0</v>
      </c>
      <c r="J349">
        <v>0</v>
      </c>
      <c r="K349">
        <v>0</v>
      </c>
      <c r="L349">
        <v>0</v>
      </c>
      <c r="M349">
        <v>0</v>
      </c>
      <c r="N349" s="82">
        <v>0</v>
      </c>
      <c r="O349" s="82">
        <v>0</v>
      </c>
      <c r="P349" s="82">
        <v>0</v>
      </c>
      <c r="Q349" s="82">
        <v>0</v>
      </c>
      <c r="R349" s="82">
        <v>0</v>
      </c>
      <c r="S349">
        <v>0</v>
      </c>
      <c r="T349">
        <v>336</v>
      </c>
      <c r="U349" s="290" t="str" cm="1">
        <f t="array" ref="U349">IF(A349=0,"",_xlfn._xlws.FILTER(Acompanhamento4[],Acompanhamento4[ID]=A349))</f>
        <v/>
      </c>
    </row>
    <row r="350" spans="1:21">
      <c r="A350">
        <v>0</v>
      </c>
      <c r="B350">
        <v>0</v>
      </c>
      <c r="C350">
        <v>0</v>
      </c>
      <c r="D350">
        <v>0</v>
      </c>
      <c r="E350">
        <v>0</v>
      </c>
      <c r="F350">
        <v>0</v>
      </c>
      <c r="G350">
        <v>0</v>
      </c>
      <c r="H350">
        <v>0</v>
      </c>
      <c r="I350">
        <v>0</v>
      </c>
      <c r="J350">
        <v>0</v>
      </c>
      <c r="K350">
        <v>0</v>
      </c>
      <c r="L350">
        <v>0</v>
      </c>
      <c r="M350">
        <v>0</v>
      </c>
      <c r="N350" s="82">
        <v>0</v>
      </c>
      <c r="O350" s="82">
        <v>0</v>
      </c>
      <c r="P350" s="82">
        <v>0</v>
      </c>
      <c r="Q350" s="82">
        <v>0</v>
      </c>
      <c r="R350" s="82">
        <v>0</v>
      </c>
      <c r="S350">
        <v>0</v>
      </c>
      <c r="T350">
        <v>337</v>
      </c>
      <c r="U350" s="290" t="str" cm="1">
        <f t="array" ref="U350">IF(A350=0,"",_xlfn._xlws.FILTER(Acompanhamento4[],Acompanhamento4[ID]=A350))</f>
        <v/>
      </c>
    </row>
    <row r="351" spans="1:21">
      <c r="A351">
        <v>0</v>
      </c>
      <c r="B351">
        <v>0</v>
      </c>
      <c r="C351">
        <v>0</v>
      </c>
      <c r="D351">
        <v>0</v>
      </c>
      <c r="E351">
        <v>0</v>
      </c>
      <c r="F351">
        <v>0</v>
      </c>
      <c r="G351">
        <v>0</v>
      </c>
      <c r="H351">
        <v>0</v>
      </c>
      <c r="I351">
        <v>0</v>
      </c>
      <c r="J351">
        <v>0</v>
      </c>
      <c r="K351">
        <v>0</v>
      </c>
      <c r="L351">
        <v>0</v>
      </c>
      <c r="M351">
        <v>0</v>
      </c>
      <c r="N351" s="82">
        <v>0</v>
      </c>
      <c r="O351" s="82">
        <v>0</v>
      </c>
      <c r="P351" s="82">
        <v>0</v>
      </c>
      <c r="Q351" s="82">
        <v>0</v>
      </c>
      <c r="R351" s="82">
        <v>0</v>
      </c>
      <c r="S351">
        <v>0</v>
      </c>
      <c r="T351">
        <v>338</v>
      </c>
      <c r="U351" s="290" t="str" cm="1">
        <f t="array" ref="U351">IF(A351=0,"",_xlfn._xlws.FILTER(Acompanhamento4[],Acompanhamento4[ID]=A351))</f>
        <v/>
      </c>
    </row>
    <row r="352" spans="1:21">
      <c r="A352">
        <v>0</v>
      </c>
      <c r="B352">
        <v>0</v>
      </c>
      <c r="C352">
        <v>0</v>
      </c>
      <c r="D352">
        <v>0</v>
      </c>
      <c r="E352">
        <v>0</v>
      </c>
      <c r="F352">
        <v>0</v>
      </c>
      <c r="G352">
        <v>0</v>
      </c>
      <c r="H352">
        <v>0</v>
      </c>
      <c r="I352">
        <v>0</v>
      </c>
      <c r="J352">
        <v>0</v>
      </c>
      <c r="K352">
        <v>0</v>
      </c>
      <c r="L352">
        <v>0</v>
      </c>
      <c r="M352">
        <v>0</v>
      </c>
      <c r="N352" s="82">
        <v>0</v>
      </c>
      <c r="O352" s="82">
        <v>0</v>
      </c>
      <c r="P352" s="82">
        <v>0</v>
      </c>
      <c r="Q352" s="82">
        <v>0</v>
      </c>
      <c r="R352" s="82">
        <v>0</v>
      </c>
      <c r="S352">
        <v>0</v>
      </c>
      <c r="T352">
        <v>339</v>
      </c>
      <c r="U352" s="290" t="str" cm="1">
        <f t="array" ref="U352">IF(A352=0,"",_xlfn._xlws.FILTER(Acompanhamento4[],Acompanhamento4[ID]=A352))</f>
        <v/>
      </c>
    </row>
    <row r="353" spans="1:21">
      <c r="A353">
        <v>0</v>
      </c>
      <c r="B353">
        <v>0</v>
      </c>
      <c r="C353">
        <v>0</v>
      </c>
      <c r="D353">
        <v>0</v>
      </c>
      <c r="E353">
        <v>0</v>
      </c>
      <c r="F353">
        <v>0</v>
      </c>
      <c r="G353">
        <v>0</v>
      </c>
      <c r="H353">
        <v>0</v>
      </c>
      <c r="I353">
        <v>0</v>
      </c>
      <c r="J353">
        <v>0</v>
      </c>
      <c r="K353">
        <v>0</v>
      </c>
      <c r="L353">
        <v>0</v>
      </c>
      <c r="M353">
        <v>0</v>
      </c>
      <c r="N353" s="82">
        <v>0</v>
      </c>
      <c r="O353" s="82">
        <v>0</v>
      </c>
      <c r="P353" s="82">
        <v>0</v>
      </c>
      <c r="Q353" s="82">
        <v>0</v>
      </c>
      <c r="R353" s="82">
        <v>0</v>
      </c>
      <c r="S353">
        <v>0</v>
      </c>
      <c r="T353">
        <v>340</v>
      </c>
      <c r="U353" s="290" t="str" cm="1">
        <f t="array" ref="U353">IF(A353=0,"",_xlfn._xlws.FILTER(Acompanhamento4[],Acompanhamento4[ID]=A353))</f>
        <v/>
      </c>
    </row>
    <row r="354" spans="1:21">
      <c r="A354">
        <v>0</v>
      </c>
      <c r="B354">
        <v>0</v>
      </c>
      <c r="C354">
        <v>0</v>
      </c>
      <c r="D354">
        <v>0</v>
      </c>
      <c r="E354">
        <v>0</v>
      </c>
      <c r="F354">
        <v>0</v>
      </c>
      <c r="G354">
        <v>0</v>
      </c>
      <c r="H354">
        <v>0</v>
      </c>
      <c r="I354">
        <v>0</v>
      </c>
      <c r="J354">
        <v>0</v>
      </c>
      <c r="K354">
        <v>0</v>
      </c>
      <c r="L354">
        <v>0</v>
      </c>
      <c r="M354">
        <v>0</v>
      </c>
      <c r="N354" s="82">
        <v>0</v>
      </c>
      <c r="O354" s="82">
        <v>0</v>
      </c>
      <c r="P354" s="82">
        <v>0</v>
      </c>
      <c r="Q354" s="82">
        <v>0</v>
      </c>
      <c r="R354" s="82">
        <v>0</v>
      </c>
      <c r="S354">
        <v>0</v>
      </c>
      <c r="T354">
        <v>341</v>
      </c>
      <c r="U354" s="290" t="str" cm="1">
        <f t="array" ref="U354">IF(A354=0,"",_xlfn._xlws.FILTER(Acompanhamento4[],Acompanhamento4[ID]=A354))</f>
        <v/>
      </c>
    </row>
    <row r="355" spans="1:21">
      <c r="A355">
        <v>0</v>
      </c>
      <c r="B355">
        <v>0</v>
      </c>
      <c r="C355">
        <v>0</v>
      </c>
      <c r="D355">
        <v>0</v>
      </c>
      <c r="E355">
        <v>0</v>
      </c>
      <c r="F355">
        <v>0</v>
      </c>
      <c r="G355">
        <v>0</v>
      </c>
      <c r="H355">
        <v>0</v>
      </c>
      <c r="I355">
        <v>0</v>
      </c>
      <c r="J355">
        <v>0</v>
      </c>
      <c r="K355">
        <v>0</v>
      </c>
      <c r="L355">
        <v>0</v>
      </c>
      <c r="M355">
        <v>0</v>
      </c>
      <c r="N355" s="82">
        <v>0</v>
      </c>
      <c r="O355" s="82">
        <v>0</v>
      </c>
      <c r="P355" s="82">
        <v>0</v>
      </c>
      <c r="Q355" s="82">
        <v>0</v>
      </c>
      <c r="R355" s="82">
        <v>0</v>
      </c>
      <c r="S355">
        <v>0</v>
      </c>
      <c r="T355">
        <v>342</v>
      </c>
      <c r="U355" s="290" t="str" cm="1">
        <f t="array" ref="U355">IF(A355=0,"",_xlfn._xlws.FILTER(Acompanhamento4[],Acompanhamento4[ID]=A355))</f>
        <v/>
      </c>
    </row>
    <row r="356" spans="1:21">
      <c r="A356">
        <v>0</v>
      </c>
      <c r="B356">
        <v>0</v>
      </c>
      <c r="C356">
        <v>0</v>
      </c>
      <c r="D356">
        <v>0</v>
      </c>
      <c r="E356">
        <v>0</v>
      </c>
      <c r="F356">
        <v>0</v>
      </c>
      <c r="G356">
        <v>0</v>
      </c>
      <c r="H356">
        <v>0</v>
      </c>
      <c r="I356">
        <v>0</v>
      </c>
      <c r="J356">
        <v>0</v>
      </c>
      <c r="K356">
        <v>0</v>
      </c>
      <c r="L356">
        <v>0</v>
      </c>
      <c r="M356">
        <v>0</v>
      </c>
      <c r="N356" s="82">
        <v>0</v>
      </c>
      <c r="O356" s="82">
        <v>0</v>
      </c>
      <c r="P356" s="82">
        <v>0</v>
      </c>
      <c r="Q356" s="82">
        <v>0</v>
      </c>
      <c r="R356" s="82">
        <v>0</v>
      </c>
      <c r="S356">
        <v>0</v>
      </c>
      <c r="T356">
        <v>343</v>
      </c>
      <c r="U356" s="290" t="str" cm="1">
        <f t="array" ref="U356">IF(A356=0,"",_xlfn._xlws.FILTER(Acompanhamento4[],Acompanhamento4[ID]=A356))</f>
        <v/>
      </c>
    </row>
    <row r="357" spans="1:21">
      <c r="A357">
        <v>0</v>
      </c>
      <c r="B357">
        <v>0</v>
      </c>
      <c r="C357">
        <v>0</v>
      </c>
      <c r="D357">
        <v>0</v>
      </c>
      <c r="E357">
        <v>0</v>
      </c>
      <c r="F357">
        <v>0</v>
      </c>
      <c r="G357">
        <v>0</v>
      </c>
      <c r="H357">
        <v>0</v>
      </c>
      <c r="I357">
        <v>0</v>
      </c>
      <c r="J357">
        <v>0</v>
      </c>
      <c r="K357">
        <v>0</v>
      </c>
      <c r="L357">
        <v>0</v>
      </c>
      <c r="M357">
        <v>0</v>
      </c>
      <c r="N357" s="82">
        <v>0</v>
      </c>
      <c r="O357" s="82">
        <v>0</v>
      </c>
      <c r="P357" s="82">
        <v>0</v>
      </c>
      <c r="Q357" s="82">
        <v>0</v>
      </c>
      <c r="R357" s="82">
        <v>0</v>
      </c>
      <c r="S357">
        <v>0</v>
      </c>
      <c r="T357">
        <v>344</v>
      </c>
      <c r="U357" s="290" t="str" cm="1">
        <f t="array" ref="U357">IF(A357=0,"",_xlfn._xlws.FILTER(Acompanhamento4[],Acompanhamento4[ID]=A357))</f>
        <v/>
      </c>
    </row>
    <row r="358" spans="1:21">
      <c r="A358">
        <v>0</v>
      </c>
      <c r="B358">
        <v>0</v>
      </c>
      <c r="C358">
        <v>0</v>
      </c>
      <c r="D358">
        <v>0</v>
      </c>
      <c r="E358">
        <v>0</v>
      </c>
      <c r="F358">
        <v>0</v>
      </c>
      <c r="G358">
        <v>0</v>
      </c>
      <c r="H358">
        <v>0</v>
      </c>
      <c r="I358">
        <v>0</v>
      </c>
      <c r="J358">
        <v>0</v>
      </c>
      <c r="K358">
        <v>0</v>
      </c>
      <c r="L358">
        <v>0</v>
      </c>
      <c r="M358">
        <v>0</v>
      </c>
      <c r="N358" s="82">
        <v>0</v>
      </c>
      <c r="O358" s="82">
        <v>0</v>
      </c>
      <c r="P358" s="82">
        <v>0</v>
      </c>
      <c r="Q358" s="82">
        <v>0</v>
      </c>
      <c r="R358" s="82">
        <v>0</v>
      </c>
      <c r="S358">
        <v>0</v>
      </c>
      <c r="T358">
        <v>345</v>
      </c>
      <c r="U358" s="290" t="str" cm="1">
        <f t="array" ref="U358">IF(A358=0,"",_xlfn._xlws.FILTER(Acompanhamento4[],Acompanhamento4[ID]=A358))</f>
        <v/>
      </c>
    </row>
    <row r="359" spans="1:21">
      <c r="A359">
        <v>0</v>
      </c>
      <c r="B359">
        <v>0</v>
      </c>
      <c r="C359">
        <v>0</v>
      </c>
      <c r="D359">
        <v>0</v>
      </c>
      <c r="E359">
        <v>0</v>
      </c>
      <c r="F359">
        <v>0</v>
      </c>
      <c r="G359">
        <v>0</v>
      </c>
      <c r="H359">
        <v>0</v>
      </c>
      <c r="I359">
        <v>0</v>
      </c>
      <c r="J359">
        <v>0</v>
      </c>
      <c r="K359">
        <v>0</v>
      </c>
      <c r="L359">
        <v>0</v>
      </c>
      <c r="M359">
        <v>0</v>
      </c>
      <c r="N359" s="82">
        <v>0</v>
      </c>
      <c r="O359" s="82">
        <v>0</v>
      </c>
      <c r="P359" s="82">
        <v>0</v>
      </c>
      <c r="Q359" s="82">
        <v>0</v>
      </c>
      <c r="R359" s="82">
        <v>0</v>
      </c>
      <c r="S359">
        <v>0</v>
      </c>
      <c r="T359">
        <v>346</v>
      </c>
      <c r="U359" s="290" t="str" cm="1">
        <f t="array" ref="U359">IF(A359=0,"",_xlfn._xlws.FILTER(Acompanhamento4[],Acompanhamento4[ID]=A359))</f>
        <v/>
      </c>
    </row>
    <row r="360" spans="1:21">
      <c r="A360">
        <v>0</v>
      </c>
      <c r="B360">
        <v>0</v>
      </c>
      <c r="C360">
        <v>0</v>
      </c>
      <c r="D360">
        <v>0</v>
      </c>
      <c r="E360">
        <v>0</v>
      </c>
      <c r="F360">
        <v>0</v>
      </c>
      <c r="G360">
        <v>0</v>
      </c>
      <c r="H360">
        <v>0</v>
      </c>
      <c r="I360">
        <v>0</v>
      </c>
      <c r="J360">
        <v>0</v>
      </c>
      <c r="K360">
        <v>0</v>
      </c>
      <c r="L360">
        <v>0</v>
      </c>
      <c r="M360">
        <v>0</v>
      </c>
      <c r="N360" s="82">
        <v>0</v>
      </c>
      <c r="O360" s="82">
        <v>0</v>
      </c>
      <c r="P360" s="82">
        <v>0</v>
      </c>
      <c r="Q360" s="82">
        <v>0</v>
      </c>
      <c r="R360" s="82">
        <v>0</v>
      </c>
      <c r="S360">
        <v>0</v>
      </c>
      <c r="T360">
        <v>347</v>
      </c>
      <c r="U360" s="290" t="str" cm="1">
        <f t="array" ref="U360">IF(A360=0,"",_xlfn._xlws.FILTER(Acompanhamento4[],Acompanhamento4[ID]=A360))</f>
        <v/>
      </c>
    </row>
    <row r="361" spans="1:21">
      <c r="A361">
        <v>0</v>
      </c>
      <c r="B361">
        <v>0</v>
      </c>
      <c r="C361">
        <v>0</v>
      </c>
      <c r="D361">
        <v>0</v>
      </c>
      <c r="E361">
        <v>0</v>
      </c>
      <c r="F361">
        <v>0</v>
      </c>
      <c r="G361">
        <v>0</v>
      </c>
      <c r="H361">
        <v>0</v>
      </c>
      <c r="I361">
        <v>0</v>
      </c>
      <c r="J361">
        <v>0</v>
      </c>
      <c r="K361">
        <v>0</v>
      </c>
      <c r="L361">
        <v>0</v>
      </c>
      <c r="M361">
        <v>0</v>
      </c>
      <c r="N361" s="82">
        <v>0</v>
      </c>
      <c r="O361" s="82">
        <v>0</v>
      </c>
      <c r="P361" s="82">
        <v>0</v>
      </c>
      <c r="Q361" s="82">
        <v>0</v>
      </c>
      <c r="R361" s="82">
        <v>0</v>
      </c>
      <c r="S361">
        <v>0</v>
      </c>
      <c r="T361">
        <v>348</v>
      </c>
      <c r="U361" s="290" t="str" cm="1">
        <f t="array" ref="U361">IF(A361=0,"",_xlfn._xlws.FILTER(Acompanhamento4[],Acompanhamento4[ID]=A361))</f>
        <v/>
      </c>
    </row>
    <row r="362" spans="1:21">
      <c r="A362">
        <v>0</v>
      </c>
      <c r="B362">
        <v>0</v>
      </c>
      <c r="C362">
        <v>0</v>
      </c>
      <c r="D362">
        <v>0</v>
      </c>
      <c r="E362">
        <v>0</v>
      </c>
      <c r="F362">
        <v>0</v>
      </c>
      <c r="G362">
        <v>0</v>
      </c>
      <c r="H362">
        <v>0</v>
      </c>
      <c r="I362">
        <v>0</v>
      </c>
      <c r="J362">
        <v>0</v>
      </c>
      <c r="K362">
        <v>0</v>
      </c>
      <c r="L362">
        <v>0</v>
      </c>
      <c r="M362">
        <v>0</v>
      </c>
      <c r="N362" s="82">
        <v>0</v>
      </c>
      <c r="O362" s="82">
        <v>0</v>
      </c>
      <c r="P362" s="82">
        <v>0</v>
      </c>
      <c r="Q362" s="82">
        <v>0</v>
      </c>
      <c r="R362" s="82">
        <v>0</v>
      </c>
      <c r="S362">
        <v>0</v>
      </c>
      <c r="T362">
        <v>349</v>
      </c>
      <c r="U362" s="290" t="str" cm="1">
        <f t="array" ref="U362">IF(A362=0,"",_xlfn._xlws.FILTER(Acompanhamento4[],Acompanhamento4[ID]=A362))</f>
        <v/>
      </c>
    </row>
    <row r="363" spans="1:21">
      <c r="A363">
        <v>0</v>
      </c>
      <c r="B363">
        <v>0</v>
      </c>
      <c r="C363">
        <v>0</v>
      </c>
      <c r="D363">
        <v>0</v>
      </c>
      <c r="E363">
        <v>0</v>
      </c>
      <c r="F363">
        <v>0</v>
      </c>
      <c r="G363">
        <v>0</v>
      </c>
      <c r="H363">
        <v>0</v>
      </c>
      <c r="I363">
        <v>0</v>
      </c>
      <c r="J363">
        <v>0</v>
      </c>
      <c r="K363">
        <v>0</v>
      </c>
      <c r="L363">
        <v>0</v>
      </c>
      <c r="M363">
        <v>0</v>
      </c>
      <c r="N363" s="82">
        <v>0</v>
      </c>
      <c r="O363" s="82">
        <v>0</v>
      </c>
      <c r="P363" s="82">
        <v>0</v>
      </c>
      <c r="Q363" s="82">
        <v>0</v>
      </c>
      <c r="R363" s="82">
        <v>0</v>
      </c>
      <c r="S363">
        <v>0</v>
      </c>
      <c r="T363">
        <v>350</v>
      </c>
      <c r="U363" s="290" t="str" cm="1">
        <f t="array" ref="U363">IF(A363=0,"",_xlfn._xlws.FILTER(Acompanhamento4[],Acompanhamento4[ID]=A363))</f>
        <v/>
      </c>
    </row>
    <row r="364" spans="1:21">
      <c r="A364">
        <v>0</v>
      </c>
      <c r="B364">
        <v>0</v>
      </c>
      <c r="C364">
        <v>0</v>
      </c>
      <c r="D364">
        <v>0</v>
      </c>
      <c r="E364">
        <v>0</v>
      </c>
      <c r="F364">
        <v>0</v>
      </c>
      <c r="G364">
        <v>0</v>
      </c>
      <c r="H364">
        <v>0</v>
      </c>
      <c r="I364">
        <v>0</v>
      </c>
      <c r="J364">
        <v>0</v>
      </c>
      <c r="K364">
        <v>0</v>
      </c>
      <c r="L364">
        <v>0</v>
      </c>
      <c r="M364">
        <v>0</v>
      </c>
      <c r="N364" s="82">
        <v>0</v>
      </c>
      <c r="O364" s="82">
        <v>0</v>
      </c>
      <c r="P364" s="82">
        <v>0</v>
      </c>
      <c r="Q364" s="82">
        <v>0</v>
      </c>
      <c r="R364" s="82">
        <v>0</v>
      </c>
      <c r="S364">
        <v>0</v>
      </c>
      <c r="T364">
        <v>351</v>
      </c>
      <c r="U364" s="290" t="str" cm="1">
        <f t="array" ref="U364">IF(A364=0,"",_xlfn._xlws.FILTER(Acompanhamento4[],Acompanhamento4[ID]=A364))</f>
        <v/>
      </c>
    </row>
    <row r="365" spans="1:21">
      <c r="A365">
        <v>0</v>
      </c>
      <c r="B365">
        <v>0</v>
      </c>
      <c r="C365">
        <v>0</v>
      </c>
      <c r="D365">
        <v>0</v>
      </c>
      <c r="E365">
        <v>0</v>
      </c>
      <c r="F365">
        <v>0</v>
      </c>
      <c r="G365">
        <v>0</v>
      </c>
      <c r="H365">
        <v>0</v>
      </c>
      <c r="I365">
        <v>0</v>
      </c>
      <c r="J365">
        <v>0</v>
      </c>
      <c r="K365">
        <v>0</v>
      </c>
      <c r="L365">
        <v>0</v>
      </c>
      <c r="M365">
        <v>0</v>
      </c>
      <c r="N365" s="82">
        <v>0</v>
      </c>
      <c r="O365" s="82">
        <v>0</v>
      </c>
      <c r="P365" s="82">
        <v>0</v>
      </c>
      <c r="Q365" s="82">
        <v>0</v>
      </c>
      <c r="R365" s="82">
        <v>0</v>
      </c>
      <c r="S365">
        <v>0</v>
      </c>
      <c r="T365">
        <v>352</v>
      </c>
      <c r="U365" s="290" t="str" cm="1">
        <f t="array" ref="U365">IF(A365=0,"",_xlfn._xlws.FILTER(Acompanhamento4[],Acompanhamento4[ID]=A365))</f>
        <v/>
      </c>
    </row>
    <row r="366" spans="1:21">
      <c r="A366">
        <v>0</v>
      </c>
      <c r="B366">
        <v>0</v>
      </c>
      <c r="C366">
        <v>0</v>
      </c>
      <c r="D366">
        <v>0</v>
      </c>
      <c r="E366">
        <v>0</v>
      </c>
      <c r="F366">
        <v>0</v>
      </c>
      <c r="G366">
        <v>0</v>
      </c>
      <c r="H366">
        <v>0</v>
      </c>
      <c r="I366">
        <v>0</v>
      </c>
      <c r="J366">
        <v>0</v>
      </c>
      <c r="K366">
        <v>0</v>
      </c>
      <c r="L366">
        <v>0</v>
      </c>
      <c r="M366">
        <v>0</v>
      </c>
      <c r="N366" s="82">
        <v>0</v>
      </c>
      <c r="O366" s="82">
        <v>0</v>
      </c>
      <c r="P366" s="82">
        <v>0</v>
      </c>
      <c r="Q366" s="82">
        <v>0</v>
      </c>
      <c r="R366" s="82">
        <v>0</v>
      </c>
      <c r="S366">
        <v>0</v>
      </c>
      <c r="T366">
        <v>353</v>
      </c>
      <c r="U366" s="290" t="str" cm="1">
        <f t="array" ref="U366">IF(A366=0,"",_xlfn._xlws.FILTER(Acompanhamento4[],Acompanhamento4[ID]=A366))</f>
        <v/>
      </c>
    </row>
    <row r="367" spans="1:21">
      <c r="A367">
        <v>0</v>
      </c>
      <c r="B367">
        <v>0</v>
      </c>
      <c r="C367">
        <v>0</v>
      </c>
      <c r="D367">
        <v>0</v>
      </c>
      <c r="E367">
        <v>0</v>
      </c>
      <c r="F367">
        <v>0</v>
      </c>
      <c r="G367">
        <v>0</v>
      </c>
      <c r="H367">
        <v>0</v>
      </c>
      <c r="I367">
        <v>0</v>
      </c>
      <c r="J367">
        <v>0</v>
      </c>
      <c r="K367">
        <v>0</v>
      </c>
      <c r="L367">
        <v>0</v>
      </c>
      <c r="M367">
        <v>0</v>
      </c>
      <c r="N367" s="82">
        <v>0</v>
      </c>
      <c r="O367" s="82">
        <v>0</v>
      </c>
      <c r="P367" s="82">
        <v>0</v>
      </c>
      <c r="Q367" s="82">
        <v>0</v>
      </c>
      <c r="R367" s="82">
        <v>0</v>
      </c>
      <c r="S367">
        <v>0</v>
      </c>
      <c r="T367">
        <v>354</v>
      </c>
      <c r="U367" s="290" t="str" cm="1">
        <f t="array" ref="U367">IF(A367=0,"",_xlfn._xlws.FILTER(Acompanhamento4[],Acompanhamento4[ID]=A367))</f>
        <v/>
      </c>
    </row>
    <row r="368" spans="1:21">
      <c r="A368">
        <v>0</v>
      </c>
      <c r="B368">
        <v>0</v>
      </c>
      <c r="C368">
        <v>0</v>
      </c>
      <c r="D368">
        <v>0</v>
      </c>
      <c r="E368">
        <v>0</v>
      </c>
      <c r="F368">
        <v>0</v>
      </c>
      <c r="G368">
        <v>0</v>
      </c>
      <c r="H368">
        <v>0</v>
      </c>
      <c r="I368">
        <v>0</v>
      </c>
      <c r="J368">
        <v>0</v>
      </c>
      <c r="K368">
        <v>0</v>
      </c>
      <c r="L368">
        <v>0</v>
      </c>
      <c r="M368">
        <v>0</v>
      </c>
      <c r="N368" s="82">
        <v>0</v>
      </c>
      <c r="O368" s="82">
        <v>0</v>
      </c>
      <c r="P368" s="82">
        <v>0</v>
      </c>
      <c r="Q368" s="82">
        <v>0</v>
      </c>
      <c r="R368" s="82">
        <v>0</v>
      </c>
      <c r="S368">
        <v>0</v>
      </c>
      <c r="T368">
        <v>355</v>
      </c>
      <c r="U368" s="290" t="str" cm="1">
        <f t="array" ref="U368">IF(A368=0,"",_xlfn._xlws.FILTER(Acompanhamento4[],Acompanhamento4[ID]=A368))</f>
        <v/>
      </c>
    </row>
    <row r="369" spans="1:21">
      <c r="A369">
        <v>0</v>
      </c>
      <c r="B369">
        <v>0</v>
      </c>
      <c r="C369">
        <v>0</v>
      </c>
      <c r="D369">
        <v>0</v>
      </c>
      <c r="E369">
        <v>0</v>
      </c>
      <c r="F369">
        <v>0</v>
      </c>
      <c r="G369">
        <v>0</v>
      </c>
      <c r="H369">
        <v>0</v>
      </c>
      <c r="I369">
        <v>0</v>
      </c>
      <c r="J369">
        <v>0</v>
      </c>
      <c r="K369">
        <v>0</v>
      </c>
      <c r="L369">
        <v>0</v>
      </c>
      <c r="M369">
        <v>0</v>
      </c>
      <c r="N369" s="82">
        <v>0</v>
      </c>
      <c r="O369" s="82">
        <v>0</v>
      </c>
      <c r="P369" s="82">
        <v>0</v>
      </c>
      <c r="Q369" s="82">
        <v>0</v>
      </c>
      <c r="R369" s="82">
        <v>0</v>
      </c>
      <c r="S369">
        <v>0</v>
      </c>
      <c r="T369">
        <v>356</v>
      </c>
      <c r="U369" s="290" t="str" cm="1">
        <f t="array" ref="U369">IF(A369=0,"",_xlfn._xlws.FILTER(Acompanhamento4[],Acompanhamento4[ID]=A369))</f>
        <v/>
      </c>
    </row>
    <row r="370" spans="1:21">
      <c r="A370">
        <v>0</v>
      </c>
      <c r="B370">
        <v>0</v>
      </c>
      <c r="C370">
        <v>0</v>
      </c>
      <c r="D370">
        <v>0</v>
      </c>
      <c r="E370">
        <v>0</v>
      </c>
      <c r="F370">
        <v>0</v>
      </c>
      <c r="G370">
        <v>0</v>
      </c>
      <c r="H370">
        <v>0</v>
      </c>
      <c r="I370">
        <v>0</v>
      </c>
      <c r="J370">
        <v>0</v>
      </c>
      <c r="K370">
        <v>0</v>
      </c>
      <c r="L370">
        <v>0</v>
      </c>
      <c r="M370">
        <v>0</v>
      </c>
      <c r="N370" s="82">
        <v>0</v>
      </c>
      <c r="O370" s="82">
        <v>0</v>
      </c>
      <c r="P370" s="82">
        <v>0</v>
      </c>
      <c r="Q370" s="82">
        <v>0</v>
      </c>
      <c r="R370" s="82">
        <v>0</v>
      </c>
      <c r="S370">
        <v>0</v>
      </c>
      <c r="T370">
        <v>357</v>
      </c>
      <c r="U370" s="290" t="str" cm="1">
        <f t="array" ref="U370">IF(A370=0,"",_xlfn._xlws.FILTER(Acompanhamento4[],Acompanhamento4[ID]=A370))</f>
        <v/>
      </c>
    </row>
    <row r="371" spans="1:21">
      <c r="A371">
        <v>0</v>
      </c>
      <c r="B371">
        <v>0</v>
      </c>
      <c r="C371">
        <v>0</v>
      </c>
      <c r="D371">
        <v>0</v>
      </c>
      <c r="E371">
        <v>0</v>
      </c>
      <c r="F371">
        <v>0</v>
      </c>
      <c r="G371">
        <v>0</v>
      </c>
      <c r="H371">
        <v>0</v>
      </c>
      <c r="I371">
        <v>0</v>
      </c>
      <c r="J371">
        <v>0</v>
      </c>
      <c r="K371">
        <v>0</v>
      </c>
      <c r="L371">
        <v>0</v>
      </c>
      <c r="M371">
        <v>0</v>
      </c>
      <c r="N371" s="82">
        <v>0</v>
      </c>
      <c r="O371" s="82">
        <v>0</v>
      </c>
      <c r="P371" s="82">
        <v>0</v>
      </c>
      <c r="Q371" s="82">
        <v>0</v>
      </c>
      <c r="R371" s="82">
        <v>0</v>
      </c>
      <c r="S371">
        <v>0</v>
      </c>
      <c r="T371">
        <v>358</v>
      </c>
      <c r="U371" s="290" t="str" cm="1">
        <f t="array" ref="U371">IF(A371=0,"",_xlfn._xlws.FILTER(Acompanhamento4[],Acompanhamento4[ID]=A371))</f>
        <v/>
      </c>
    </row>
    <row r="372" spans="1:21">
      <c r="A372">
        <v>0</v>
      </c>
      <c r="B372">
        <v>0</v>
      </c>
      <c r="C372">
        <v>0</v>
      </c>
      <c r="D372">
        <v>0</v>
      </c>
      <c r="E372">
        <v>0</v>
      </c>
      <c r="F372">
        <v>0</v>
      </c>
      <c r="G372">
        <v>0</v>
      </c>
      <c r="H372">
        <v>0</v>
      </c>
      <c r="I372">
        <v>0</v>
      </c>
      <c r="J372">
        <v>0</v>
      </c>
      <c r="K372">
        <v>0</v>
      </c>
      <c r="L372">
        <v>0</v>
      </c>
      <c r="M372">
        <v>0</v>
      </c>
      <c r="N372" s="82">
        <v>0</v>
      </c>
      <c r="O372" s="82">
        <v>0</v>
      </c>
      <c r="P372" s="82">
        <v>0</v>
      </c>
      <c r="Q372" s="82">
        <v>0</v>
      </c>
      <c r="R372" s="82">
        <v>0</v>
      </c>
      <c r="S372">
        <v>0</v>
      </c>
      <c r="T372">
        <v>359</v>
      </c>
      <c r="U372" s="290" t="str" cm="1">
        <f t="array" ref="U372">IF(A372=0,"",_xlfn._xlws.FILTER(Acompanhamento4[],Acompanhamento4[ID]=A372))</f>
        <v/>
      </c>
    </row>
    <row r="373" spans="1:21">
      <c r="A373">
        <v>0</v>
      </c>
      <c r="B373">
        <v>0</v>
      </c>
      <c r="C373">
        <v>0</v>
      </c>
      <c r="D373">
        <v>0</v>
      </c>
      <c r="E373">
        <v>0</v>
      </c>
      <c r="F373">
        <v>0</v>
      </c>
      <c r="G373">
        <v>0</v>
      </c>
      <c r="H373">
        <v>0</v>
      </c>
      <c r="I373">
        <v>0</v>
      </c>
      <c r="J373">
        <v>0</v>
      </c>
      <c r="K373">
        <v>0</v>
      </c>
      <c r="L373">
        <v>0</v>
      </c>
      <c r="M373">
        <v>0</v>
      </c>
      <c r="N373" s="82">
        <v>0</v>
      </c>
      <c r="O373" s="82">
        <v>0</v>
      </c>
      <c r="P373" s="82">
        <v>0</v>
      </c>
      <c r="Q373" s="82">
        <v>0</v>
      </c>
      <c r="R373" s="82">
        <v>0</v>
      </c>
      <c r="S373">
        <v>0</v>
      </c>
      <c r="T373">
        <v>360</v>
      </c>
      <c r="U373" s="290" t="str" cm="1">
        <f t="array" ref="U373">IF(A373=0,"",_xlfn._xlws.FILTER(Acompanhamento4[],Acompanhamento4[ID]=A373))</f>
        <v/>
      </c>
    </row>
    <row r="374" spans="1:21">
      <c r="A374">
        <v>0</v>
      </c>
      <c r="B374">
        <v>0</v>
      </c>
      <c r="C374">
        <v>0</v>
      </c>
      <c r="D374">
        <v>0</v>
      </c>
      <c r="E374">
        <v>0</v>
      </c>
      <c r="F374">
        <v>0</v>
      </c>
      <c r="G374">
        <v>0</v>
      </c>
      <c r="H374">
        <v>0</v>
      </c>
      <c r="I374">
        <v>0</v>
      </c>
      <c r="J374">
        <v>0</v>
      </c>
      <c r="K374">
        <v>0</v>
      </c>
      <c r="L374">
        <v>0</v>
      </c>
      <c r="M374">
        <v>0</v>
      </c>
      <c r="N374" s="82">
        <v>0</v>
      </c>
      <c r="O374" s="82">
        <v>0</v>
      </c>
      <c r="P374" s="82">
        <v>0</v>
      </c>
      <c r="Q374" s="82">
        <v>0</v>
      </c>
      <c r="R374" s="82">
        <v>0</v>
      </c>
      <c r="S374">
        <v>0</v>
      </c>
      <c r="T374">
        <v>361</v>
      </c>
      <c r="U374" s="290" t="str" cm="1">
        <f t="array" ref="U374">IF(A374=0,"",_xlfn._xlws.FILTER(Acompanhamento4[],Acompanhamento4[ID]=A374))</f>
        <v/>
      </c>
    </row>
    <row r="375" spans="1:21">
      <c r="A375">
        <v>0</v>
      </c>
      <c r="B375">
        <v>0</v>
      </c>
      <c r="C375">
        <v>0</v>
      </c>
      <c r="D375">
        <v>0</v>
      </c>
      <c r="E375">
        <v>0</v>
      </c>
      <c r="F375">
        <v>0</v>
      </c>
      <c r="G375">
        <v>0</v>
      </c>
      <c r="H375">
        <v>0</v>
      </c>
      <c r="I375">
        <v>0</v>
      </c>
      <c r="J375">
        <v>0</v>
      </c>
      <c r="K375">
        <v>0</v>
      </c>
      <c r="L375">
        <v>0</v>
      </c>
      <c r="M375">
        <v>0</v>
      </c>
      <c r="N375" s="82">
        <v>0</v>
      </c>
      <c r="O375" s="82">
        <v>0</v>
      </c>
      <c r="P375" s="82">
        <v>0</v>
      </c>
      <c r="Q375" s="82">
        <v>0</v>
      </c>
      <c r="R375" s="82">
        <v>0</v>
      </c>
      <c r="S375">
        <v>0</v>
      </c>
      <c r="T375">
        <v>362</v>
      </c>
      <c r="U375" s="290" t="str" cm="1">
        <f t="array" ref="U375">IF(A375=0,"",_xlfn._xlws.FILTER(Acompanhamento4[],Acompanhamento4[ID]=A375))</f>
        <v/>
      </c>
    </row>
    <row r="376" spans="1:21">
      <c r="A376">
        <v>0</v>
      </c>
      <c r="B376">
        <v>0</v>
      </c>
      <c r="C376">
        <v>0</v>
      </c>
      <c r="D376">
        <v>0</v>
      </c>
      <c r="E376">
        <v>0</v>
      </c>
      <c r="F376">
        <v>0</v>
      </c>
      <c r="G376">
        <v>0</v>
      </c>
      <c r="H376">
        <v>0</v>
      </c>
      <c r="I376">
        <v>0</v>
      </c>
      <c r="J376">
        <v>0</v>
      </c>
      <c r="K376">
        <v>0</v>
      </c>
      <c r="L376">
        <v>0</v>
      </c>
      <c r="M376">
        <v>0</v>
      </c>
      <c r="N376" s="82">
        <v>0</v>
      </c>
      <c r="O376" s="82">
        <v>0</v>
      </c>
      <c r="P376" s="82">
        <v>0</v>
      </c>
      <c r="Q376" s="82">
        <v>0</v>
      </c>
      <c r="R376" s="82">
        <v>0</v>
      </c>
      <c r="S376">
        <v>0</v>
      </c>
      <c r="T376">
        <v>363</v>
      </c>
      <c r="U376" s="290" t="str" cm="1">
        <f t="array" ref="U376">IF(A376=0,"",_xlfn._xlws.FILTER(Acompanhamento4[],Acompanhamento4[ID]=A376))</f>
        <v/>
      </c>
    </row>
    <row r="377" spans="1:21">
      <c r="A377">
        <v>0</v>
      </c>
      <c r="B377">
        <v>0</v>
      </c>
      <c r="C377">
        <v>0</v>
      </c>
      <c r="D377">
        <v>0</v>
      </c>
      <c r="E377">
        <v>0</v>
      </c>
      <c r="F377">
        <v>0</v>
      </c>
      <c r="G377">
        <v>0</v>
      </c>
      <c r="H377">
        <v>0</v>
      </c>
      <c r="I377">
        <v>0</v>
      </c>
      <c r="J377">
        <v>0</v>
      </c>
      <c r="K377">
        <v>0</v>
      </c>
      <c r="L377">
        <v>0</v>
      </c>
      <c r="M377">
        <v>0</v>
      </c>
      <c r="N377" s="82">
        <v>0</v>
      </c>
      <c r="O377" s="82">
        <v>0</v>
      </c>
      <c r="P377" s="82">
        <v>0</v>
      </c>
      <c r="Q377" s="82">
        <v>0</v>
      </c>
      <c r="R377" s="82">
        <v>0</v>
      </c>
      <c r="S377">
        <v>0</v>
      </c>
      <c r="T377">
        <v>364</v>
      </c>
      <c r="U377" s="290" t="str" cm="1">
        <f t="array" ref="U377">IF(A377=0,"",_xlfn._xlws.FILTER(Acompanhamento4[],Acompanhamento4[ID]=A377))</f>
        <v/>
      </c>
    </row>
    <row r="378" spans="1:21">
      <c r="A378">
        <v>0</v>
      </c>
      <c r="B378">
        <v>0</v>
      </c>
      <c r="C378">
        <v>0</v>
      </c>
      <c r="D378">
        <v>0</v>
      </c>
      <c r="E378">
        <v>0</v>
      </c>
      <c r="F378">
        <v>0</v>
      </c>
      <c r="G378">
        <v>0</v>
      </c>
      <c r="H378">
        <v>0</v>
      </c>
      <c r="I378">
        <v>0</v>
      </c>
      <c r="J378">
        <v>0</v>
      </c>
      <c r="K378">
        <v>0</v>
      </c>
      <c r="L378">
        <v>0</v>
      </c>
      <c r="M378">
        <v>0</v>
      </c>
      <c r="N378" s="82">
        <v>0</v>
      </c>
      <c r="O378" s="82">
        <v>0</v>
      </c>
      <c r="P378" s="82">
        <v>0</v>
      </c>
      <c r="Q378" s="82">
        <v>0</v>
      </c>
      <c r="R378" s="82">
        <v>0</v>
      </c>
      <c r="S378">
        <v>0</v>
      </c>
      <c r="T378">
        <v>365</v>
      </c>
      <c r="U378" s="290" t="str" cm="1">
        <f t="array" ref="U378">IF(A378=0,"",_xlfn._xlws.FILTER(Acompanhamento4[],Acompanhamento4[ID]=A378))</f>
        <v/>
      </c>
    </row>
    <row r="379" spans="1:21">
      <c r="A379">
        <v>0</v>
      </c>
      <c r="B379">
        <v>0</v>
      </c>
      <c r="C379">
        <v>0</v>
      </c>
      <c r="D379">
        <v>0</v>
      </c>
      <c r="E379">
        <v>0</v>
      </c>
      <c r="F379">
        <v>0</v>
      </c>
      <c r="G379">
        <v>0</v>
      </c>
      <c r="H379">
        <v>0</v>
      </c>
      <c r="I379">
        <v>0</v>
      </c>
      <c r="J379">
        <v>0</v>
      </c>
      <c r="K379">
        <v>0</v>
      </c>
      <c r="L379">
        <v>0</v>
      </c>
      <c r="M379">
        <v>0</v>
      </c>
      <c r="N379" s="82">
        <v>0</v>
      </c>
      <c r="O379" s="82">
        <v>0</v>
      </c>
      <c r="P379" s="82">
        <v>0</v>
      </c>
      <c r="Q379" s="82">
        <v>0</v>
      </c>
      <c r="R379" s="82">
        <v>0</v>
      </c>
      <c r="S379">
        <v>0</v>
      </c>
      <c r="T379">
        <v>366</v>
      </c>
      <c r="U379" s="290" t="str" cm="1">
        <f t="array" ref="U379">IF(A379=0,"",_xlfn._xlws.FILTER(Acompanhamento4[],Acompanhamento4[ID]=A379))</f>
        <v/>
      </c>
    </row>
    <row r="380" spans="1:21">
      <c r="A380">
        <v>0</v>
      </c>
      <c r="B380">
        <v>0</v>
      </c>
      <c r="C380">
        <v>0</v>
      </c>
      <c r="D380">
        <v>0</v>
      </c>
      <c r="E380">
        <v>0</v>
      </c>
      <c r="F380">
        <v>0</v>
      </c>
      <c r="G380">
        <v>0</v>
      </c>
      <c r="H380">
        <v>0</v>
      </c>
      <c r="I380">
        <v>0</v>
      </c>
      <c r="J380">
        <v>0</v>
      </c>
      <c r="K380">
        <v>0</v>
      </c>
      <c r="L380">
        <v>0</v>
      </c>
      <c r="M380">
        <v>0</v>
      </c>
      <c r="N380" s="82">
        <v>0</v>
      </c>
      <c r="O380" s="82">
        <v>0</v>
      </c>
      <c r="P380" s="82">
        <v>0</v>
      </c>
      <c r="Q380" s="82">
        <v>0</v>
      </c>
      <c r="R380" s="82">
        <v>0</v>
      </c>
      <c r="S380">
        <v>0</v>
      </c>
      <c r="T380">
        <v>367</v>
      </c>
      <c r="U380" s="290" t="str" cm="1">
        <f t="array" ref="U380">IF(A380=0,"",_xlfn._xlws.FILTER(Acompanhamento4[],Acompanhamento4[ID]=A380))</f>
        <v/>
      </c>
    </row>
    <row r="381" spans="1:21">
      <c r="A381">
        <v>0</v>
      </c>
      <c r="B381">
        <v>0</v>
      </c>
      <c r="C381">
        <v>0</v>
      </c>
      <c r="D381">
        <v>0</v>
      </c>
      <c r="E381">
        <v>0</v>
      </c>
      <c r="F381">
        <v>0</v>
      </c>
      <c r="G381">
        <v>0</v>
      </c>
      <c r="H381">
        <v>0</v>
      </c>
      <c r="I381">
        <v>0</v>
      </c>
      <c r="J381">
        <v>0</v>
      </c>
      <c r="K381">
        <v>0</v>
      </c>
      <c r="L381">
        <v>0</v>
      </c>
      <c r="M381">
        <v>0</v>
      </c>
      <c r="N381" s="82">
        <v>0</v>
      </c>
      <c r="O381" s="82">
        <v>0</v>
      </c>
      <c r="P381" s="82">
        <v>0</v>
      </c>
      <c r="Q381" s="82">
        <v>0</v>
      </c>
      <c r="R381" s="82">
        <v>0</v>
      </c>
      <c r="S381">
        <v>0</v>
      </c>
      <c r="T381">
        <v>368</v>
      </c>
      <c r="U381" s="290" t="str" cm="1">
        <f t="array" ref="U381">IF(A381=0,"",_xlfn._xlws.FILTER(Acompanhamento4[],Acompanhamento4[ID]=A381))</f>
        <v/>
      </c>
    </row>
    <row r="382" spans="1:21">
      <c r="A382">
        <v>0</v>
      </c>
      <c r="B382">
        <v>0</v>
      </c>
      <c r="C382">
        <v>0</v>
      </c>
      <c r="D382">
        <v>0</v>
      </c>
      <c r="E382">
        <v>0</v>
      </c>
      <c r="F382">
        <v>0</v>
      </c>
      <c r="G382">
        <v>0</v>
      </c>
      <c r="H382">
        <v>0</v>
      </c>
      <c r="I382">
        <v>0</v>
      </c>
      <c r="J382">
        <v>0</v>
      </c>
      <c r="K382">
        <v>0</v>
      </c>
      <c r="L382">
        <v>0</v>
      </c>
      <c r="M382">
        <v>0</v>
      </c>
      <c r="N382" s="82">
        <v>0</v>
      </c>
      <c r="O382" s="82">
        <v>0</v>
      </c>
      <c r="P382" s="82">
        <v>0</v>
      </c>
      <c r="Q382" s="82">
        <v>0</v>
      </c>
      <c r="R382" s="82">
        <v>0</v>
      </c>
      <c r="S382">
        <v>0</v>
      </c>
      <c r="T382">
        <v>369</v>
      </c>
      <c r="U382" s="290" t="str" cm="1">
        <f t="array" ref="U382">IF(A382=0,"",_xlfn._xlws.FILTER(Acompanhamento4[],Acompanhamento4[ID]=A382))</f>
        <v/>
      </c>
    </row>
    <row r="383" spans="1:21">
      <c r="A383">
        <v>0</v>
      </c>
      <c r="B383">
        <v>0</v>
      </c>
      <c r="C383">
        <v>0</v>
      </c>
      <c r="D383">
        <v>0</v>
      </c>
      <c r="E383">
        <v>0</v>
      </c>
      <c r="F383">
        <v>0</v>
      </c>
      <c r="G383">
        <v>0</v>
      </c>
      <c r="H383">
        <v>0</v>
      </c>
      <c r="I383">
        <v>0</v>
      </c>
      <c r="J383">
        <v>0</v>
      </c>
      <c r="K383">
        <v>0</v>
      </c>
      <c r="L383">
        <v>0</v>
      </c>
      <c r="M383">
        <v>0</v>
      </c>
      <c r="N383" s="82">
        <v>0</v>
      </c>
      <c r="O383" s="82">
        <v>0</v>
      </c>
      <c r="P383" s="82">
        <v>0</v>
      </c>
      <c r="Q383" s="82">
        <v>0</v>
      </c>
      <c r="R383" s="82">
        <v>0</v>
      </c>
      <c r="S383">
        <v>0</v>
      </c>
      <c r="T383">
        <v>370</v>
      </c>
      <c r="U383" s="290" t="str" cm="1">
        <f t="array" ref="U383">IF(A383=0,"",_xlfn._xlws.FILTER(Acompanhamento4[],Acompanhamento4[ID]=A383))</f>
        <v/>
      </c>
    </row>
    <row r="384" spans="1:21">
      <c r="A384">
        <v>0</v>
      </c>
      <c r="B384">
        <v>0</v>
      </c>
      <c r="C384">
        <v>0</v>
      </c>
      <c r="D384">
        <v>0</v>
      </c>
      <c r="E384">
        <v>0</v>
      </c>
      <c r="F384">
        <v>0</v>
      </c>
      <c r="G384">
        <v>0</v>
      </c>
      <c r="H384">
        <v>0</v>
      </c>
      <c r="I384">
        <v>0</v>
      </c>
      <c r="J384">
        <v>0</v>
      </c>
      <c r="K384">
        <v>0</v>
      </c>
      <c r="L384">
        <v>0</v>
      </c>
      <c r="M384">
        <v>0</v>
      </c>
      <c r="N384" s="82">
        <v>0</v>
      </c>
      <c r="O384" s="82">
        <v>0</v>
      </c>
      <c r="P384" s="82">
        <v>0</v>
      </c>
      <c r="Q384" s="82">
        <v>0</v>
      </c>
      <c r="R384" s="82">
        <v>0</v>
      </c>
      <c r="S384">
        <v>0</v>
      </c>
      <c r="T384">
        <v>371</v>
      </c>
      <c r="U384" s="290" t="str" cm="1">
        <f t="array" ref="U384">IF(A384=0,"",_xlfn._xlws.FILTER(Acompanhamento4[],Acompanhamento4[ID]=A384))</f>
        <v/>
      </c>
    </row>
    <row r="385" spans="1:21">
      <c r="A385">
        <v>0</v>
      </c>
      <c r="B385">
        <v>0</v>
      </c>
      <c r="C385">
        <v>0</v>
      </c>
      <c r="D385">
        <v>0</v>
      </c>
      <c r="E385">
        <v>0</v>
      </c>
      <c r="F385">
        <v>0</v>
      </c>
      <c r="G385">
        <v>0</v>
      </c>
      <c r="H385">
        <v>0</v>
      </c>
      <c r="I385">
        <v>0</v>
      </c>
      <c r="J385">
        <v>0</v>
      </c>
      <c r="K385">
        <v>0</v>
      </c>
      <c r="L385">
        <v>0</v>
      </c>
      <c r="M385">
        <v>0</v>
      </c>
      <c r="N385" s="82">
        <v>0</v>
      </c>
      <c r="O385" s="82">
        <v>0</v>
      </c>
      <c r="P385" s="82">
        <v>0</v>
      </c>
      <c r="Q385" s="82">
        <v>0</v>
      </c>
      <c r="R385" s="82">
        <v>0</v>
      </c>
      <c r="S385">
        <v>0</v>
      </c>
      <c r="T385">
        <v>372</v>
      </c>
      <c r="U385" s="290" t="str" cm="1">
        <f t="array" ref="U385">IF(A385=0,"",_xlfn._xlws.FILTER(Acompanhamento4[],Acompanhamento4[ID]=A385))</f>
        <v/>
      </c>
    </row>
    <row r="386" spans="1:21">
      <c r="A386">
        <v>0</v>
      </c>
      <c r="B386">
        <v>0</v>
      </c>
      <c r="C386">
        <v>0</v>
      </c>
      <c r="D386">
        <v>0</v>
      </c>
      <c r="E386">
        <v>0</v>
      </c>
      <c r="F386">
        <v>0</v>
      </c>
      <c r="G386">
        <v>0</v>
      </c>
      <c r="H386">
        <v>0</v>
      </c>
      <c r="I386">
        <v>0</v>
      </c>
      <c r="J386">
        <v>0</v>
      </c>
      <c r="K386">
        <v>0</v>
      </c>
      <c r="L386">
        <v>0</v>
      </c>
      <c r="M386">
        <v>0</v>
      </c>
      <c r="N386" s="82">
        <v>0</v>
      </c>
      <c r="O386" s="82">
        <v>0</v>
      </c>
      <c r="P386" s="82">
        <v>0</v>
      </c>
      <c r="Q386" s="82">
        <v>0</v>
      </c>
      <c r="R386" s="82">
        <v>0</v>
      </c>
      <c r="S386">
        <v>0</v>
      </c>
      <c r="T386">
        <v>373</v>
      </c>
      <c r="U386" s="290" t="str" cm="1">
        <f t="array" ref="U386">IF(A386=0,"",_xlfn._xlws.FILTER(Acompanhamento4[],Acompanhamento4[ID]=A386))</f>
        <v/>
      </c>
    </row>
    <row r="387" spans="1:21">
      <c r="A387">
        <v>0</v>
      </c>
      <c r="B387">
        <v>0</v>
      </c>
      <c r="C387">
        <v>0</v>
      </c>
      <c r="D387">
        <v>0</v>
      </c>
      <c r="E387">
        <v>0</v>
      </c>
      <c r="F387">
        <v>0</v>
      </c>
      <c r="G387">
        <v>0</v>
      </c>
      <c r="H387">
        <v>0</v>
      </c>
      <c r="I387">
        <v>0</v>
      </c>
      <c r="J387">
        <v>0</v>
      </c>
      <c r="K387">
        <v>0</v>
      </c>
      <c r="L387">
        <v>0</v>
      </c>
      <c r="M387">
        <v>0</v>
      </c>
      <c r="N387" s="82">
        <v>0</v>
      </c>
      <c r="O387" s="82">
        <v>0</v>
      </c>
      <c r="P387" s="82">
        <v>0</v>
      </c>
      <c r="Q387" s="82">
        <v>0</v>
      </c>
      <c r="R387" s="82">
        <v>0</v>
      </c>
      <c r="S387">
        <v>0</v>
      </c>
      <c r="T387">
        <v>374</v>
      </c>
      <c r="U387" s="290" t="str" cm="1">
        <f t="array" ref="U387">IF(A387=0,"",_xlfn._xlws.FILTER(Acompanhamento4[],Acompanhamento4[ID]=A387))</f>
        <v/>
      </c>
    </row>
    <row r="388" spans="1:21">
      <c r="A388">
        <v>0</v>
      </c>
      <c r="B388">
        <v>0</v>
      </c>
      <c r="C388">
        <v>0</v>
      </c>
      <c r="D388">
        <v>0</v>
      </c>
      <c r="E388">
        <v>0</v>
      </c>
      <c r="F388">
        <v>0</v>
      </c>
      <c r="G388">
        <v>0</v>
      </c>
      <c r="H388">
        <v>0</v>
      </c>
      <c r="I388">
        <v>0</v>
      </c>
      <c r="J388">
        <v>0</v>
      </c>
      <c r="K388">
        <v>0</v>
      </c>
      <c r="L388">
        <v>0</v>
      </c>
      <c r="M388">
        <v>0</v>
      </c>
      <c r="N388" s="82">
        <v>0</v>
      </c>
      <c r="O388" s="82">
        <v>0</v>
      </c>
      <c r="P388" s="82">
        <v>0</v>
      </c>
      <c r="Q388" s="82">
        <v>0</v>
      </c>
      <c r="R388" s="82">
        <v>0</v>
      </c>
      <c r="S388">
        <v>0</v>
      </c>
      <c r="T388">
        <v>375</v>
      </c>
      <c r="U388" s="290" t="str" cm="1">
        <f t="array" ref="U388">IF(A388=0,"",_xlfn._xlws.FILTER(Acompanhamento4[],Acompanhamento4[ID]=A388))</f>
        <v/>
      </c>
    </row>
    <row r="389" spans="1:21">
      <c r="A389">
        <v>0</v>
      </c>
      <c r="B389">
        <v>0</v>
      </c>
      <c r="C389">
        <v>0</v>
      </c>
      <c r="D389">
        <v>0</v>
      </c>
      <c r="E389">
        <v>0</v>
      </c>
      <c r="F389">
        <v>0</v>
      </c>
      <c r="G389">
        <v>0</v>
      </c>
      <c r="H389">
        <v>0</v>
      </c>
      <c r="I389">
        <v>0</v>
      </c>
      <c r="J389">
        <v>0</v>
      </c>
      <c r="K389">
        <v>0</v>
      </c>
      <c r="L389">
        <v>0</v>
      </c>
      <c r="M389">
        <v>0</v>
      </c>
      <c r="N389" s="82">
        <v>0</v>
      </c>
      <c r="O389" s="82">
        <v>0</v>
      </c>
      <c r="P389" s="82">
        <v>0</v>
      </c>
      <c r="Q389" s="82">
        <v>0</v>
      </c>
      <c r="R389" s="82">
        <v>0</v>
      </c>
      <c r="S389">
        <v>0</v>
      </c>
      <c r="T389">
        <v>376</v>
      </c>
      <c r="U389" s="290" t="str" cm="1">
        <f t="array" ref="U389">IF(A389=0,"",_xlfn._xlws.FILTER(Acompanhamento4[],Acompanhamento4[ID]=A389))</f>
        <v/>
      </c>
    </row>
    <row r="390" spans="1:21">
      <c r="A390">
        <v>0</v>
      </c>
      <c r="B390">
        <v>0</v>
      </c>
      <c r="C390">
        <v>0</v>
      </c>
      <c r="D390">
        <v>0</v>
      </c>
      <c r="E390">
        <v>0</v>
      </c>
      <c r="F390">
        <v>0</v>
      </c>
      <c r="G390">
        <v>0</v>
      </c>
      <c r="H390">
        <v>0</v>
      </c>
      <c r="I390">
        <v>0</v>
      </c>
      <c r="J390">
        <v>0</v>
      </c>
      <c r="K390">
        <v>0</v>
      </c>
      <c r="L390">
        <v>0</v>
      </c>
      <c r="M390">
        <v>0</v>
      </c>
      <c r="N390" s="82">
        <v>0</v>
      </c>
      <c r="O390" s="82">
        <v>0</v>
      </c>
      <c r="P390" s="82">
        <v>0</v>
      </c>
      <c r="Q390" s="82">
        <v>0</v>
      </c>
      <c r="R390" s="82">
        <v>0</v>
      </c>
      <c r="S390">
        <v>0</v>
      </c>
      <c r="T390">
        <v>377</v>
      </c>
      <c r="U390" s="290" t="str" cm="1">
        <f t="array" ref="U390">IF(A390=0,"",_xlfn._xlws.FILTER(Acompanhamento4[],Acompanhamento4[ID]=A390))</f>
        <v/>
      </c>
    </row>
    <row r="391" spans="1:21">
      <c r="A391">
        <v>0</v>
      </c>
      <c r="B391">
        <v>0</v>
      </c>
      <c r="C391">
        <v>0</v>
      </c>
      <c r="D391">
        <v>0</v>
      </c>
      <c r="E391">
        <v>0</v>
      </c>
      <c r="F391">
        <v>0</v>
      </c>
      <c r="G391">
        <v>0</v>
      </c>
      <c r="H391">
        <v>0</v>
      </c>
      <c r="I391">
        <v>0</v>
      </c>
      <c r="J391">
        <v>0</v>
      </c>
      <c r="K391">
        <v>0</v>
      </c>
      <c r="L391">
        <v>0</v>
      </c>
      <c r="M391">
        <v>0</v>
      </c>
      <c r="N391" s="82">
        <v>0</v>
      </c>
      <c r="O391" s="82">
        <v>0</v>
      </c>
      <c r="P391" s="82">
        <v>0</v>
      </c>
      <c r="Q391" s="82">
        <v>0</v>
      </c>
      <c r="R391" s="82">
        <v>0</v>
      </c>
      <c r="S391">
        <v>0</v>
      </c>
      <c r="T391">
        <v>378</v>
      </c>
      <c r="U391" s="290" t="str" cm="1">
        <f t="array" ref="U391">IF(A391=0,"",_xlfn._xlws.FILTER(Acompanhamento4[],Acompanhamento4[ID]=A391))</f>
        <v/>
      </c>
    </row>
    <row r="392" spans="1:21">
      <c r="A392">
        <v>0</v>
      </c>
      <c r="B392">
        <v>0</v>
      </c>
      <c r="C392">
        <v>0</v>
      </c>
      <c r="D392">
        <v>0</v>
      </c>
      <c r="E392">
        <v>0</v>
      </c>
      <c r="F392">
        <v>0</v>
      </c>
      <c r="G392">
        <v>0</v>
      </c>
      <c r="H392">
        <v>0</v>
      </c>
      <c r="I392">
        <v>0</v>
      </c>
      <c r="J392">
        <v>0</v>
      </c>
      <c r="K392">
        <v>0</v>
      </c>
      <c r="L392">
        <v>0</v>
      </c>
      <c r="M392">
        <v>0</v>
      </c>
      <c r="N392" s="82">
        <v>0</v>
      </c>
      <c r="O392" s="82">
        <v>0</v>
      </c>
      <c r="P392" s="82">
        <v>0</v>
      </c>
      <c r="Q392" s="82">
        <v>0</v>
      </c>
      <c r="R392" s="82">
        <v>0</v>
      </c>
      <c r="S392">
        <v>0</v>
      </c>
      <c r="T392">
        <v>379</v>
      </c>
      <c r="U392" s="290" t="str" cm="1">
        <f t="array" ref="U392">IF(A392=0,"",_xlfn._xlws.FILTER(Acompanhamento4[],Acompanhamento4[ID]=A392))</f>
        <v/>
      </c>
    </row>
    <row r="393" spans="1:21">
      <c r="A393">
        <v>0</v>
      </c>
      <c r="B393">
        <v>0</v>
      </c>
      <c r="C393">
        <v>0</v>
      </c>
      <c r="D393">
        <v>0</v>
      </c>
      <c r="E393">
        <v>0</v>
      </c>
      <c r="F393">
        <v>0</v>
      </c>
      <c r="G393">
        <v>0</v>
      </c>
      <c r="H393">
        <v>0</v>
      </c>
      <c r="I393">
        <v>0</v>
      </c>
      <c r="J393">
        <v>0</v>
      </c>
      <c r="K393">
        <v>0</v>
      </c>
      <c r="L393">
        <v>0</v>
      </c>
      <c r="M393">
        <v>0</v>
      </c>
      <c r="N393" s="82">
        <v>0</v>
      </c>
      <c r="O393" s="82">
        <v>0</v>
      </c>
      <c r="P393" s="82">
        <v>0</v>
      </c>
      <c r="Q393" s="82">
        <v>0</v>
      </c>
      <c r="R393" s="82">
        <v>0</v>
      </c>
      <c r="S393">
        <v>0</v>
      </c>
      <c r="T393">
        <v>380</v>
      </c>
      <c r="U393" s="290" t="str" cm="1">
        <f t="array" ref="U393">IF(A393=0,"",_xlfn._xlws.FILTER(Acompanhamento4[],Acompanhamento4[ID]=A393))</f>
        <v/>
      </c>
    </row>
    <row r="394" spans="1:21">
      <c r="A394">
        <v>0</v>
      </c>
      <c r="B394">
        <v>0</v>
      </c>
      <c r="C394">
        <v>0</v>
      </c>
      <c r="D394">
        <v>0</v>
      </c>
      <c r="E394">
        <v>0</v>
      </c>
      <c r="F394">
        <v>0</v>
      </c>
      <c r="G394">
        <v>0</v>
      </c>
      <c r="H394">
        <v>0</v>
      </c>
      <c r="I394">
        <v>0</v>
      </c>
      <c r="J394">
        <v>0</v>
      </c>
      <c r="K394">
        <v>0</v>
      </c>
      <c r="L394">
        <v>0</v>
      </c>
      <c r="M394">
        <v>0</v>
      </c>
      <c r="N394" s="82">
        <v>0</v>
      </c>
      <c r="O394" s="82">
        <v>0</v>
      </c>
      <c r="P394" s="82">
        <v>0</v>
      </c>
      <c r="Q394" s="82">
        <v>0</v>
      </c>
      <c r="R394" s="82">
        <v>0</v>
      </c>
      <c r="S394">
        <v>0</v>
      </c>
      <c r="T394">
        <v>381</v>
      </c>
      <c r="U394" s="290" t="str" cm="1">
        <f t="array" ref="U394">IF(A394=0,"",_xlfn._xlws.FILTER(Acompanhamento4[],Acompanhamento4[ID]=A394))</f>
        <v/>
      </c>
    </row>
    <row r="395" spans="1:21">
      <c r="A395">
        <v>0</v>
      </c>
      <c r="B395">
        <v>0</v>
      </c>
      <c r="C395">
        <v>0</v>
      </c>
      <c r="D395">
        <v>0</v>
      </c>
      <c r="E395">
        <v>0</v>
      </c>
      <c r="F395">
        <v>0</v>
      </c>
      <c r="G395">
        <v>0</v>
      </c>
      <c r="H395">
        <v>0</v>
      </c>
      <c r="I395">
        <v>0</v>
      </c>
      <c r="J395">
        <v>0</v>
      </c>
      <c r="K395">
        <v>0</v>
      </c>
      <c r="L395">
        <v>0</v>
      </c>
      <c r="M395">
        <v>0</v>
      </c>
      <c r="N395" s="82">
        <v>0</v>
      </c>
      <c r="O395" s="82">
        <v>0</v>
      </c>
      <c r="P395" s="82">
        <v>0</v>
      </c>
      <c r="Q395" s="82">
        <v>0</v>
      </c>
      <c r="R395" s="82">
        <v>0</v>
      </c>
      <c r="S395">
        <v>0</v>
      </c>
      <c r="T395">
        <v>382</v>
      </c>
      <c r="U395" s="290" t="str" cm="1">
        <f t="array" ref="U395">IF(A395=0,"",_xlfn._xlws.FILTER(Acompanhamento4[],Acompanhamento4[ID]=A395))</f>
        <v/>
      </c>
    </row>
    <row r="396" spans="1:21">
      <c r="A396">
        <v>0</v>
      </c>
      <c r="B396">
        <v>0</v>
      </c>
      <c r="C396">
        <v>0</v>
      </c>
      <c r="D396">
        <v>0</v>
      </c>
      <c r="E396">
        <v>0</v>
      </c>
      <c r="F396">
        <v>0</v>
      </c>
      <c r="G396">
        <v>0</v>
      </c>
      <c r="H396">
        <v>0</v>
      </c>
      <c r="I396">
        <v>0</v>
      </c>
      <c r="J396">
        <v>0</v>
      </c>
      <c r="K396">
        <v>0</v>
      </c>
      <c r="L396">
        <v>0</v>
      </c>
      <c r="M396">
        <v>0</v>
      </c>
      <c r="N396" s="82">
        <v>0</v>
      </c>
      <c r="O396" s="82">
        <v>0</v>
      </c>
      <c r="P396" s="82">
        <v>0</v>
      </c>
      <c r="Q396" s="82">
        <v>0</v>
      </c>
      <c r="R396" s="82">
        <v>0</v>
      </c>
      <c r="S396">
        <v>0</v>
      </c>
      <c r="T396">
        <v>383</v>
      </c>
      <c r="U396" s="290" t="str" cm="1">
        <f t="array" ref="U396">IF(A396=0,"",_xlfn._xlws.FILTER(Acompanhamento4[],Acompanhamento4[ID]=A396))</f>
        <v/>
      </c>
    </row>
    <row r="397" spans="1:21">
      <c r="A397">
        <v>0</v>
      </c>
      <c r="B397">
        <v>0</v>
      </c>
      <c r="C397">
        <v>0</v>
      </c>
      <c r="D397">
        <v>0</v>
      </c>
      <c r="E397">
        <v>0</v>
      </c>
      <c r="F397">
        <v>0</v>
      </c>
      <c r="G397">
        <v>0</v>
      </c>
      <c r="H397">
        <v>0</v>
      </c>
      <c r="I397">
        <v>0</v>
      </c>
      <c r="J397">
        <v>0</v>
      </c>
      <c r="K397">
        <v>0</v>
      </c>
      <c r="L397">
        <v>0</v>
      </c>
      <c r="M397">
        <v>0</v>
      </c>
      <c r="N397" s="82">
        <v>0</v>
      </c>
      <c r="O397" s="82">
        <v>0</v>
      </c>
      <c r="P397" s="82">
        <v>0</v>
      </c>
      <c r="Q397" s="82">
        <v>0</v>
      </c>
      <c r="R397" s="82">
        <v>0</v>
      </c>
      <c r="S397">
        <v>0</v>
      </c>
      <c r="T397">
        <v>384</v>
      </c>
      <c r="U397" s="290" t="str" cm="1">
        <f t="array" ref="U397">IF(A397=0,"",_xlfn._xlws.FILTER(Acompanhamento4[],Acompanhamento4[ID]=A397))</f>
        <v/>
      </c>
    </row>
    <row r="398" spans="1:21">
      <c r="A398">
        <v>0</v>
      </c>
      <c r="B398">
        <v>0</v>
      </c>
      <c r="C398">
        <v>0</v>
      </c>
      <c r="D398">
        <v>0</v>
      </c>
      <c r="E398">
        <v>0</v>
      </c>
      <c r="F398">
        <v>0</v>
      </c>
      <c r="G398">
        <v>0</v>
      </c>
      <c r="H398">
        <v>0</v>
      </c>
      <c r="I398">
        <v>0</v>
      </c>
      <c r="J398">
        <v>0</v>
      </c>
      <c r="K398">
        <v>0</v>
      </c>
      <c r="L398">
        <v>0</v>
      </c>
      <c r="M398">
        <v>0</v>
      </c>
      <c r="N398" s="82">
        <v>0</v>
      </c>
      <c r="O398" s="82">
        <v>0</v>
      </c>
      <c r="P398" s="82">
        <v>0</v>
      </c>
      <c r="Q398" s="82">
        <v>0</v>
      </c>
      <c r="R398" s="82">
        <v>0</v>
      </c>
      <c r="S398">
        <v>0</v>
      </c>
      <c r="T398">
        <v>385</v>
      </c>
      <c r="U398" s="290" t="str" cm="1">
        <f t="array" ref="U398">IF(A398=0,"",_xlfn._xlws.FILTER(Acompanhamento4[],Acompanhamento4[ID]=A398))</f>
        <v/>
      </c>
    </row>
    <row r="399" spans="1:21">
      <c r="A399">
        <v>0</v>
      </c>
      <c r="B399">
        <v>0</v>
      </c>
      <c r="C399">
        <v>0</v>
      </c>
      <c r="D399">
        <v>0</v>
      </c>
      <c r="E399">
        <v>0</v>
      </c>
      <c r="F399">
        <v>0</v>
      </c>
      <c r="G399">
        <v>0</v>
      </c>
      <c r="H399">
        <v>0</v>
      </c>
      <c r="I399">
        <v>0</v>
      </c>
      <c r="J399">
        <v>0</v>
      </c>
      <c r="K399">
        <v>0</v>
      </c>
      <c r="L399">
        <v>0</v>
      </c>
      <c r="M399">
        <v>0</v>
      </c>
      <c r="N399" s="82">
        <v>0</v>
      </c>
      <c r="O399" s="82">
        <v>0</v>
      </c>
      <c r="P399" s="82">
        <v>0</v>
      </c>
      <c r="Q399" s="82">
        <v>0</v>
      </c>
      <c r="R399" s="82">
        <v>0</v>
      </c>
      <c r="S399">
        <v>0</v>
      </c>
      <c r="T399">
        <v>386</v>
      </c>
      <c r="U399" s="290" t="str" cm="1">
        <f t="array" ref="U399">IF(A399=0,"",_xlfn._xlws.FILTER(Acompanhamento4[],Acompanhamento4[ID]=A399))</f>
        <v/>
      </c>
    </row>
    <row r="400" spans="1:21">
      <c r="A400">
        <v>0</v>
      </c>
      <c r="B400">
        <v>0</v>
      </c>
      <c r="C400">
        <v>0</v>
      </c>
      <c r="D400">
        <v>0</v>
      </c>
      <c r="E400">
        <v>0</v>
      </c>
      <c r="F400">
        <v>0</v>
      </c>
      <c r="G400">
        <v>0</v>
      </c>
      <c r="H400">
        <v>0</v>
      </c>
      <c r="I400">
        <v>0</v>
      </c>
      <c r="J400">
        <v>0</v>
      </c>
      <c r="K400">
        <v>0</v>
      </c>
      <c r="L400">
        <v>0</v>
      </c>
      <c r="M400">
        <v>0</v>
      </c>
      <c r="N400" s="82">
        <v>0</v>
      </c>
      <c r="O400" s="82">
        <v>0</v>
      </c>
      <c r="P400" s="82">
        <v>0</v>
      </c>
      <c r="Q400" s="82">
        <v>0</v>
      </c>
      <c r="R400" s="82">
        <v>0</v>
      </c>
      <c r="S400">
        <v>0</v>
      </c>
      <c r="T400">
        <v>387</v>
      </c>
      <c r="U400" s="290" t="str" cm="1">
        <f t="array" ref="U400">IF(A400=0,"",_xlfn._xlws.FILTER(Acompanhamento4[],Acompanhamento4[ID]=A400))</f>
        <v/>
      </c>
    </row>
    <row r="401" spans="1:21">
      <c r="A401">
        <v>0</v>
      </c>
      <c r="B401">
        <v>0</v>
      </c>
      <c r="C401">
        <v>0</v>
      </c>
      <c r="D401">
        <v>0</v>
      </c>
      <c r="E401">
        <v>0</v>
      </c>
      <c r="F401">
        <v>0</v>
      </c>
      <c r="G401">
        <v>0</v>
      </c>
      <c r="H401">
        <v>0</v>
      </c>
      <c r="I401">
        <v>0</v>
      </c>
      <c r="J401">
        <v>0</v>
      </c>
      <c r="K401">
        <v>0</v>
      </c>
      <c r="L401">
        <v>0</v>
      </c>
      <c r="M401">
        <v>0</v>
      </c>
      <c r="N401" s="82">
        <v>0</v>
      </c>
      <c r="O401" s="82">
        <v>0</v>
      </c>
      <c r="P401" s="82">
        <v>0</v>
      </c>
      <c r="Q401" s="82">
        <v>0</v>
      </c>
      <c r="R401" s="82">
        <v>0</v>
      </c>
      <c r="S401">
        <v>0</v>
      </c>
      <c r="T401">
        <v>388</v>
      </c>
      <c r="U401" s="290" t="str" cm="1">
        <f t="array" ref="U401">IF(A401=0,"",_xlfn._xlws.FILTER(Acompanhamento4[],Acompanhamento4[ID]=A401))</f>
        <v/>
      </c>
    </row>
    <row r="402" spans="1:21">
      <c r="A402">
        <v>0</v>
      </c>
      <c r="B402">
        <v>0</v>
      </c>
      <c r="C402">
        <v>0</v>
      </c>
      <c r="D402">
        <v>0</v>
      </c>
      <c r="E402">
        <v>0</v>
      </c>
      <c r="F402">
        <v>0</v>
      </c>
      <c r="G402">
        <v>0</v>
      </c>
      <c r="H402">
        <v>0</v>
      </c>
      <c r="I402">
        <v>0</v>
      </c>
      <c r="J402">
        <v>0</v>
      </c>
      <c r="K402">
        <v>0</v>
      </c>
      <c r="L402">
        <v>0</v>
      </c>
      <c r="M402">
        <v>0</v>
      </c>
      <c r="N402" s="82">
        <v>0</v>
      </c>
      <c r="O402" s="82">
        <v>0</v>
      </c>
      <c r="P402" s="82">
        <v>0</v>
      </c>
      <c r="Q402" s="82">
        <v>0</v>
      </c>
      <c r="R402" s="82">
        <v>0</v>
      </c>
      <c r="S402">
        <v>0</v>
      </c>
      <c r="T402">
        <v>389</v>
      </c>
      <c r="U402" s="290" t="str" cm="1">
        <f t="array" ref="U402">IF(A402=0,"",_xlfn._xlws.FILTER(Acompanhamento4[],Acompanhamento4[ID]=A402))</f>
        <v/>
      </c>
    </row>
  </sheetData>
  <dataValidations count="1">
    <dataValidation allowBlank="1" showInputMessage="1" showErrorMessage="1" sqref="C1:S1" xr:uid="{9B3583DB-231A-491A-9E1C-24FF4AECAA0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10"/>
  <dimension ref="A1:BO1091"/>
  <sheetViews>
    <sheetView topLeftCell="AB1" zoomScale="120" zoomScaleNormal="120" workbookViewId="0">
      <selection activeCell="AC2" sqref="AC2"/>
    </sheetView>
  </sheetViews>
  <sheetFormatPr defaultColWidth="0" defaultRowHeight="15" customHeight="1"/>
  <cols>
    <col min="1" max="1" width="8.75" customWidth="1"/>
    <col min="2" max="2" width="62.75" bestFit="1" customWidth="1"/>
    <col min="3" max="3" width="3.75" customWidth="1"/>
    <col min="4" max="4" width="17.625" bestFit="1" customWidth="1"/>
    <col min="5" max="5" width="3.75" customWidth="1"/>
    <col min="6" max="6" width="32.25" bestFit="1" customWidth="1"/>
    <col min="7" max="7" width="65.625" customWidth="1"/>
    <col min="8" max="8" width="3.75" customWidth="1"/>
    <col min="9" max="9" width="30" customWidth="1"/>
    <col min="10" max="10" width="3.75" customWidth="1"/>
    <col min="11" max="11" width="23" customWidth="1"/>
    <col min="12" max="12" width="3.75" customWidth="1"/>
    <col min="13" max="13" width="33.875" customWidth="1"/>
    <col min="14" max="14" width="3.625" customWidth="1"/>
    <col min="15" max="15" width="15.75" customWidth="1"/>
    <col min="16" max="16" width="3.75" customWidth="1"/>
    <col min="17" max="17" width="130.5" customWidth="1"/>
    <col min="18" max="18" width="3.75" customWidth="1"/>
    <col min="19" max="19" width="15.625" customWidth="1"/>
    <col min="20" max="20" width="3.75" customWidth="1"/>
    <col min="21" max="21" width="18.75" bestFit="1" customWidth="1"/>
    <col min="22" max="22" width="3.75" customWidth="1"/>
    <col min="23" max="23" width="18.75" bestFit="1" customWidth="1"/>
    <col min="24" max="24" width="7.625" customWidth="1"/>
    <col min="25" max="25" width="15.625" customWidth="1"/>
    <col min="26" max="26" width="16.375" customWidth="1"/>
    <col min="27" max="27" width="14.875" customWidth="1"/>
    <col min="28" max="29" width="33.125" customWidth="1"/>
    <col min="30" max="30" width="18.25" customWidth="1"/>
    <col min="31" max="31" width="20.625" customWidth="1"/>
    <col min="32" max="32" width="33.125" customWidth="1"/>
    <col min="33" max="33" width="7.625" customWidth="1"/>
    <col min="34" max="34" width="7.25" style="200" customWidth="1"/>
    <col min="35" max="35" width="11.25" customWidth="1"/>
    <col min="36" max="36" width="13.125" customWidth="1"/>
    <col min="37" max="37" width="85.125" customWidth="1"/>
    <col min="38" max="38" width="16.625" customWidth="1"/>
    <col min="39" max="39" width="14.5" customWidth="1"/>
    <col min="40" max="40" width="14.125" customWidth="1"/>
    <col min="41" max="41" width="15.5" customWidth="1"/>
    <col min="42" max="42" width="16.375" customWidth="1"/>
    <col min="43" max="43" width="16.5" style="82" customWidth="1"/>
    <col min="44" max="44" width="17.875" style="82" customWidth="1"/>
    <col min="45" max="45" width="23.375" style="82" customWidth="1"/>
    <col min="46" max="46" width="16.125" style="82" customWidth="1"/>
    <col min="47" max="47" width="16" style="82" customWidth="1"/>
    <col min="48" max="48" width="17.25" customWidth="1"/>
    <col min="49" max="49" width="12.625" customWidth="1"/>
    <col min="50" max="50" width="16.25" customWidth="1"/>
    <col min="51" max="51" width="12" customWidth="1"/>
    <col min="52" max="52" width="10.75" customWidth="1"/>
    <col min="53" max="53" width="12.125" customWidth="1"/>
    <col min="54" max="54" width="10" style="82" customWidth="1"/>
    <col min="55" max="55" width="9.875" style="82" customWidth="1"/>
    <col min="56" max="56" width="12.625" style="82" customWidth="1"/>
    <col min="57" max="57" width="11.875" style="82" customWidth="1"/>
    <col min="58" max="58" width="12.125" customWidth="1"/>
    <col min="59" max="59" width="10.875" customWidth="1"/>
    <col min="60" max="60" width="12.5" customWidth="1"/>
    <col min="61" max="61" width="10.25" customWidth="1"/>
    <col min="62" max="62" width="9" customWidth="1"/>
    <col min="63" max="67" width="9" hidden="1" customWidth="1"/>
    <col min="68" max="68" width="0" hidden="1" customWidth="1"/>
  </cols>
  <sheetData>
    <row r="1" spans="1:61" ht="60">
      <c r="A1" s="1" t="s">
        <v>4492</v>
      </c>
      <c r="B1" s="1" t="s">
        <v>4493</v>
      </c>
      <c r="D1" s="1" t="s">
        <v>571</v>
      </c>
      <c r="F1" s="1" t="s">
        <v>4494</v>
      </c>
      <c r="G1" s="1" t="s">
        <v>4495</v>
      </c>
      <c r="I1" s="1" t="s">
        <v>4496</v>
      </c>
      <c r="K1" s="1" t="s">
        <v>4497</v>
      </c>
      <c r="M1" s="1" t="s">
        <v>4498</v>
      </c>
      <c r="O1" s="1" t="s">
        <v>4499</v>
      </c>
      <c r="Q1" s="1" t="s">
        <v>4500</v>
      </c>
      <c r="S1" s="1" t="s">
        <v>4501</v>
      </c>
      <c r="U1" s="1" t="s">
        <v>4502</v>
      </c>
      <c r="W1" s="1" t="s">
        <v>4503</v>
      </c>
      <c r="Y1" s="41" t="s">
        <v>4504</v>
      </c>
      <c r="Z1" s="1" t="s">
        <v>571</v>
      </c>
      <c r="AA1" s="1" t="s">
        <v>4505</v>
      </c>
      <c r="AB1" s="1" t="s">
        <v>4506</v>
      </c>
      <c r="AC1" s="198" t="s">
        <v>4507</v>
      </c>
      <c r="AD1" s="198" t="s">
        <v>4508</v>
      </c>
      <c r="AE1" s="198" t="s">
        <v>4509</v>
      </c>
      <c r="AF1" s="198" t="s">
        <v>4510</v>
      </c>
      <c r="AH1" s="199" t="s">
        <v>4511</v>
      </c>
      <c r="AI1" s="142" t="s">
        <v>11</v>
      </c>
      <c r="AJ1" s="142" t="s">
        <v>12</v>
      </c>
      <c r="AK1" s="142" t="s">
        <v>13</v>
      </c>
      <c r="AL1" s="143" t="s">
        <v>17</v>
      </c>
      <c r="AM1" s="142" t="s">
        <v>20</v>
      </c>
      <c r="AN1" s="142" t="s">
        <v>21</v>
      </c>
      <c r="AO1" s="142" t="s">
        <v>22</v>
      </c>
      <c r="AP1" s="142" t="s">
        <v>23</v>
      </c>
      <c r="AQ1" s="142" t="s">
        <v>24</v>
      </c>
      <c r="AR1" s="142" t="s">
        <v>25</v>
      </c>
      <c r="AS1" s="142" t="s">
        <v>26</v>
      </c>
      <c r="AT1" s="142" t="s">
        <v>27</v>
      </c>
      <c r="AU1" s="142" t="s">
        <v>28</v>
      </c>
      <c r="AV1" s="164" t="s">
        <v>3944</v>
      </c>
      <c r="AW1" s="164" t="s">
        <v>3945</v>
      </c>
      <c r="AX1" s="164" t="s">
        <v>3946</v>
      </c>
      <c r="AY1" s="165" t="s">
        <v>570</v>
      </c>
      <c r="AZ1" s="165" t="s">
        <v>3947</v>
      </c>
      <c r="BA1" s="165" t="s">
        <v>572</v>
      </c>
      <c r="BB1" s="165" t="s">
        <v>4512</v>
      </c>
      <c r="BC1" s="165" t="s">
        <v>4513</v>
      </c>
      <c r="BD1" s="165" t="s">
        <v>3955</v>
      </c>
      <c r="BE1" s="165" t="s">
        <v>3949</v>
      </c>
      <c r="BF1" s="165" t="s">
        <v>3950</v>
      </c>
      <c r="BG1" s="166" t="s">
        <v>3951</v>
      </c>
      <c r="BH1" s="4" t="s">
        <v>4514</v>
      </c>
      <c r="BI1" s="82">
        <f ca="1">TODAY()</f>
        <v>46251</v>
      </c>
    </row>
    <row r="2" spans="1:61">
      <c r="A2" s="2" t="s">
        <v>122</v>
      </c>
      <c r="B2" s="2" t="s">
        <v>587</v>
      </c>
      <c r="D2" s="2" t="s">
        <v>4515</v>
      </c>
      <c r="F2" s="2" t="s">
        <v>759</v>
      </c>
      <c r="G2" s="2" t="s">
        <v>759</v>
      </c>
      <c r="I2" s="3" t="s">
        <v>4516</v>
      </c>
      <c r="K2" s="3" t="s">
        <v>34</v>
      </c>
      <c r="M2" s="3" t="s">
        <v>582</v>
      </c>
      <c r="O2" s="3" t="s">
        <v>4517</v>
      </c>
      <c r="Q2" s="3" t="s">
        <v>4518</v>
      </c>
      <c r="S2" s="3" t="s">
        <v>36</v>
      </c>
      <c r="U2" s="3" t="s">
        <v>4519</v>
      </c>
      <c r="W2" s="3" t="s">
        <v>112</v>
      </c>
      <c r="Y2" s="42" t="s">
        <v>4520</v>
      </c>
      <c r="Z2" s="3" t="s">
        <v>589</v>
      </c>
      <c r="AA2" s="3" t="s">
        <v>4521</v>
      </c>
      <c r="AB2" s="3" t="s">
        <v>37</v>
      </c>
      <c r="AC2" s="81" t="str" cm="1">
        <f t="array" ref="AC2:AC139">IF(Consulta!C8="Dispensa de Pequeno Valor",dados!AF2:'dados'!AF2:AF2924,_xlfn.UNIQUE(_xlfn._xlws.FILTER(Plano[ID],Plano[Unidade Requisitante]=IF(Consulta!E8="","teste",Consulta!E8),_xlfn.UNIQUE(Plano[ID]))))</f>
        <v>023.1.11.0</v>
      </c>
      <c r="AD2" s="177">
        <v>101</v>
      </c>
      <c r="AE2" s="81" t="s">
        <v>121</v>
      </c>
      <c r="AF2" s="81" cm="1">
        <f t="array" ref="AF2:AF1091">_xlfn.UNIQUE(_xlfn._xlws.FILTER(Tabela2[N. de ordem],Tabela2[Gestor Orçamentário]=IF(Consulta!E8="","teste",Consulta!E8),_xlfn.UNIQUE(Tabela2[N. de ordem])))</f>
        <v>1</v>
      </c>
      <c r="AI2" t="str">
        <f>IF('PCA Licitação, Dispensa e Inex.'!B6="","",'PCA Licitação, Dispensa e Inex.'!B6)</f>
        <v>023.1.11.0</v>
      </c>
      <c r="AJ2" t="str">
        <f>IF('PCA Licitação, Dispensa e Inex.'!C6="","",'PCA Licitação, Dispensa e Inex.'!C6)</f>
        <v>DEA</v>
      </c>
      <c r="AK2" t="str">
        <f>IF('PCA Licitação, Dispensa e Inex.'!D6="","",'PCA Licitação, Dispensa e Inex.'!D6)</f>
        <v>Substituição do sistema de climatização Rid Silva Capital</v>
      </c>
      <c r="AL2" t="str">
        <f>IF('PCA Licitação, Dispensa e Inex.'!H6="","",'PCA Licitação, Dispensa e Inex.'!H6)</f>
        <v>Concorrência</v>
      </c>
      <c r="AM2" t="str">
        <f>IF('PCA Licitação, Dispensa e Inex.'!K6="","",'PCA Licitação, Dispensa e Inex.'!K6)</f>
        <v>Não</v>
      </c>
      <c r="AN2" t="str">
        <f>IF('PCA Licitação, Dispensa e Inex.'!L6="","",'PCA Licitação, Dispensa e Inex.'!L6)</f>
        <v>Não</v>
      </c>
      <c r="AO2" t="str">
        <f>IF('PCA Licitação, Dispensa e Inex.'!M6="","",'PCA Licitação, Dispensa e Inex.'!M6)</f>
        <v>Sim</v>
      </c>
      <c r="AP2" t="str">
        <f>IF('PCA Licitação, Dispensa e Inex.'!N6="","",'PCA Licitação, Dispensa e Inex.'!N6)</f>
        <v>alto</v>
      </c>
      <c r="AQ2" s="82">
        <f>IF('PCA Licitação, Dispensa e Inex.'!O6="","",'PCA Licitação, Dispensa e Inex.'!O6)</f>
        <v>46235</v>
      </c>
      <c r="AR2" s="82">
        <f>IF('PCA Licitação, Dispensa e Inex.'!P6="","",'PCA Licitação, Dispensa e Inex.'!P6)</f>
        <v>46355</v>
      </c>
      <c r="AS2" s="82">
        <f>IF('PCA Licitação, Dispensa e Inex.'!Q6="","",'PCA Licitação, Dispensa e Inex.'!Q6)</f>
        <v>46370</v>
      </c>
      <c r="AT2" s="82">
        <f>IF('PCA Licitação, Dispensa e Inex.'!R6="","",'PCA Licitação, Dispensa e Inex.'!R6)</f>
        <v>46375</v>
      </c>
      <c r="AU2" s="82">
        <f>IF('PCA Licitação, Dispensa e Inex.'!S6="","",'PCA Licitação, Dispensa e Inex.'!S6)</f>
        <v>46555</v>
      </c>
      <c r="AV2" s="82" t="str">
        <f>IFERROR(VLOOKUP(AI2,'Acompanhamento (DMP)'!$B$7:$G$390,10,FALSE),"")</f>
        <v/>
      </c>
      <c r="AW2" t="str">
        <f>IFERROR(IF(VLOOKUP(AI2,'Acompanhamento (DMP)'!$B$7:$O$390,11,FALSE)="","",VLOOKUP(AI2,'Acompanhamento (DMP)'!$B$7:$O$390,11,FALSE)),"")</f>
        <v/>
      </c>
      <c r="AX2" s="82">
        <f>IFERROR(VLOOKUP(AI2,'Acompanhamento (DMP)'!$B$7:$O$390,12,FALSE),"")</f>
        <v>0</v>
      </c>
      <c r="AY2" s="82" t="str">
        <f>IFERROR(IF(VLOOKUP(AI2,'Acompanhamento (DMP)'!$B$7:$O$390,13,FALSE)="","",VLOOKUP(AI2,'Acompanhamento (DMP)'!$B$7:$O$390,13,FALSE)),"")</f>
        <v/>
      </c>
      <c r="AZ2" t="str">
        <f>IFERROR(IF(VLOOKUP(AI2,'Acompanhamento (DMP)'!$B$7:$O$390,14,FALSE)="","",VLOOKUP(AI2,'Acompanhamento (DMP)'!$B$7:$O$390,14,FALSE)),"")</f>
        <v/>
      </c>
      <c r="BA2" t="str">
        <f>IFERROR(IF(VLOOKUP(AI2,'Acompanhamento (DMP)'!$B$7:$O$390,15,FALSE)="","",VLOOKUP(AI2,'Acompanhamento (DMP)'!$B$7:$O$390,15,FALSE)),"")</f>
        <v/>
      </c>
      <c r="BB2" s="82" t="str">
        <f>IFERROR(IF(VLOOKUP(AI2,'Acompanhamento (DMP)'!$B$7:$O$390,16,FALSE)="","",VLOOKUP(AI2,'Acompanhamento (DMP)'!$B$7:$O$390,16,FALSE)),"")</f>
        <v/>
      </c>
      <c r="BC2" s="82" t="str">
        <f>IFERROR(IF(VLOOKUP(AI2,'Acompanhamento (DMP)'!$B$7:$O$390,17,FALSE)="","",VLOOKUP(AI2,'Acompanhamento (DMP)'!$B$7:$O$390,17,FALSE)),"")</f>
        <v/>
      </c>
      <c r="BD2" s="82" t="str">
        <f>IFERROR(IF(VLOOKUP(AI2,'Acompanhamento (DMP)'!$B$7:$O$390,18,FALSE)="","",VLOOKUP(AI2,'Acompanhamento (DMP)'!$B$7:$O$390,18,FALSE)),"")</f>
        <v/>
      </c>
      <c r="BE2" s="82" t="str">
        <f>IFERROR(IF(VLOOKUP(AI2,'Acompanhamento (DMP)'!$B$7:$O$390,19,FALSE)="","",VLOOKUP(AI2,'Acompanhamento (DMP)'!$B$7:$O$390,19,FALSE)),"")</f>
        <v/>
      </c>
      <c r="BF2" s="82" t="str">
        <f>IFERROR(IF(VLOOKUP(AI2,'Acompanhamento (DMP)'!$B$7:$O$390,20,FALSE)="","",VLOOKUP(AI2,'Acompanhamento (DMP)'!$B$7:$O$390,20,FALSE)),"")</f>
        <v/>
      </c>
      <c r="BG2" s="82" t="str">
        <f>IFERROR(IF(VLOOKUP(AI2,'Acompanhamento (DMP)'!$B$7:$O$390,21,FALSE)="","",VLOOKUP(AI2,'Acompanhamento (DMP)'!$B$7:$O$390,21,FALSE)),"")</f>
        <v/>
      </c>
      <c r="BH2" s="173" t="str">
        <f t="shared" ref="BH2:BH66" si="0">IF(BF2="","",BF2-BE2)</f>
        <v/>
      </c>
    </row>
    <row r="3" spans="1:61">
      <c r="A3" s="2" t="s">
        <v>134</v>
      </c>
      <c r="B3" s="2" t="s">
        <v>4522</v>
      </c>
      <c r="D3" s="2" t="s">
        <v>4523</v>
      </c>
      <c r="F3" s="2" t="s">
        <v>766</v>
      </c>
      <c r="G3" s="2" t="s">
        <v>766</v>
      </c>
      <c r="I3" s="3" t="s">
        <v>4524</v>
      </c>
      <c r="K3" s="3" t="s">
        <v>61</v>
      </c>
      <c r="M3" s="3" t="s">
        <v>147</v>
      </c>
      <c r="O3" s="3" t="s">
        <v>4525</v>
      </c>
      <c r="Q3" s="3" t="s">
        <v>4526</v>
      </c>
      <c r="S3" s="3" t="s">
        <v>37</v>
      </c>
      <c r="U3" s="3" t="s">
        <v>4527</v>
      </c>
      <c r="W3" s="3" t="s">
        <v>141</v>
      </c>
      <c r="Y3" s="42" t="s">
        <v>3977</v>
      </c>
      <c r="Z3" s="3" t="s">
        <v>605</v>
      </c>
      <c r="AA3" s="3" t="s">
        <v>626</v>
      </c>
      <c r="AB3" s="3" t="s">
        <v>36</v>
      </c>
      <c r="AC3" s="81" t="str">
        <v>030.1.2.0</v>
      </c>
      <c r="AD3" s="178">
        <v>102</v>
      </c>
      <c r="AE3" s="81" t="s">
        <v>127</v>
      </c>
      <c r="AF3" s="81">
        <v>1089</v>
      </c>
      <c r="AI3" t="str">
        <f>IF('PCA Licitação, Dispensa e Inex.'!B7="","",'PCA Licitação, Dispensa e Inex.'!B7)</f>
        <v>030.1.2.0</v>
      </c>
      <c r="AJ3" t="str">
        <f>IF('PCA Licitação, Dispensa e Inex.'!C7="","",'PCA Licitação, Dispensa e Inex.'!C7)</f>
        <v>DEA</v>
      </c>
      <c r="AK3" t="str">
        <f>IF('PCA Licitação, Dispensa e Inex.'!D7="","",'PCA Licitação, Dispensa e Inex.'!D7)</f>
        <v>Reforma Global e Ampliação Fórum Criciúma</v>
      </c>
      <c r="AL3" t="str">
        <f>IF('PCA Licitação, Dispensa e Inex.'!H7="","",'PCA Licitação, Dispensa e Inex.'!H7)</f>
        <v>Concorrência</v>
      </c>
      <c r="AM3" t="str">
        <f>IF('PCA Licitação, Dispensa e Inex.'!K7="","",'PCA Licitação, Dispensa e Inex.'!K7)</f>
        <v>Não</v>
      </c>
      <c r="AN3" t="str">
        <f>IF('PCA Licitação, Dispensa e Inex.'!L7="","",'PCA Licitação, Dispensa e Inex.'!L7)</f>
        <v>Não</v>
      </c>
      <c r="AO3" t="str">
        <f>IF('PCA Licitação, Dispensa e Inex.'!M7="","",'PCA Licitação, Dispensa e Inex.'!M7)</f>
        <v>Sim</v>
      </c>
      <c r="AP3" t="str">
        <f>IF('PCA Licitação, Dispensa e Inex.'!N7="","",'PCA Licitação, Dispensa e Inex.'!N7)</f>
        <v>alto</v>
      </c>
      <c r="AQ3" s="82">
        <f>IF('PCA Licitação, Dispensa e Inex.'!O7="","",'PCA Licitação, Dispensa e Inex.'!O7)</f>
        <v>45030</v>
      </c>
      <c r="AR3" s="82">
        <f>IF('PCA Licitação, Dispensa e Inex.'!P7="","",'PCA Licitação, Dispensa e Inex.'!P7)</f>
        <v>46327</v>
      </c>
      <c r="AS3" s="82">
        <f>IF('PCA Licitação, Dispensa e Inex.'!Q7="","",'PCA Licitação, Dispensa e Inex.'!Q7)</f>
        <v>46342</v>
      </c>
      <c r="AT3" s="82">
        <f>IF('PCA Licitação, Dispensa e Inex.'!R7="","",'PCA Licitação, Dispensa e Inex.'!R7)</f>
        <v>46347</v>
      </c>
      <c r="AU3" s="82">
        <f>IF('PCA Licitação, Dispensa e Inex.'!S7="","",'PCA Licitação, Dispensa e Inex.'!S7)</f>
        <v>46527</v>
      </c>
      <c r="AV3" s="82" t="str">
        <f>IFERROR(VLOOKUP(AI3,'Acompanhamento (DMP)'!$B$7:$G$390,10,FALSE),"")</f>
        <v/>
      </c>
      <c r="AW3" t="str">
        <f>IFERROR(IF(VLOOKUP(AI3,'Acompanhamento (DMP)'!$B$7:$O$390,11,FALSE)="","",VLOOKUP(AI3,'Acompanhamento (DMP)'!$B$7:$O$390,11,FALSE)),"")</f>
        <v/>
      </c>
      <c r="AX3" s="82">
        <f>IFERROR(VLOOKUP(AI3,'Acompanhamento (DMP)'!$B$7:$O$390,12,FALSE),"")</f>
        <v>0</v>
      </c>
      <c r="AY3" s="82" t="str">
        <f>IFERROR(IF(VLOOKUP(AI3,'Acompanhamento (DMP)'!$B$7:$O$390,13,FALSE)="","",VLOOKUP(AI3,'Acompanhamento (DMP)'!$B$7:$O$390,13,FALSE)),"")</f>
        <v/>
      </c>
      <c r="AZ3" t="str">
        <f>IFERROR(IF(VLOOKUP(AI3,'Acompanhamento (DMP)'!$B$7:$O$390,14,FALSE)="","",VLOOKUP(AI3,'Acompanhamento (DMP)'!$B$7:$O$390,14,FALSE)),"")</f>
        <v/>
      </c>
      <c r="BA3" t="str">
        <f>IFERROR(IF(VLOOKUP(AI3,'Acompanhamento (DMP)'!$B$7:$O$390,15,FALSE)="","",VLOOKUP(AI3,'Acompanhamento (DMP)'!$B$7:$O$390,15,FALSE)),"")</f>
        <v/>
      </c>
      <c r="BB3" s="82" t="str">
        <f>IFERROR(IF(VLOOKUP(AI3,'Acompanhamento (DMP)'!$B$7:$O$390,16,FALSE)="","",VLOOKUP(AI3,'Acompanhamento (DMP)'!$B$7:$O$390,16,FALSE)),"")</f>
        <v/>
      </c>
      <c r="BC3" s="82" t="str">
        <f>IFERROR(IF(VLOOKUP(AI3,'Acompanhamento (DMP)'!$B$7:$O$390,17,FALSE)="","",VLOOKUP(AI3,'Acompanhamento (DMP)'!$B$7:$O$390,17,FALSE)),"")</f>
        <v/>
      </c>
      <c r="BD3" s="82" t="str">
        <f>IFERROR(IF(VLOOKUP(AI3,'Acompanhamento (DMP)'!$B$7:$O$390,18,FALSE)="","",VLOOKUP(AI3,'Acompanhamento (DMP)'!$B$7:$O$390,18,FALSE)),"")</f>
        <v/>
      </c>
      <c r="BE3" s="82" t="str">
        <f>IFERROR(IF(VLOOKUP(AI3,'Acompanhamento (DMP)'!$B$7:$O$390,19,FALSE)="","",VLOOKUP(AI3,'Acompanhamento (DMP)'!$B$7:$O$390,19,FALSE)),"")</f>
        <v/>
      </c>
      <c r="BF3" s="82" t="str">
        <f>IFERROR(IF(VLOOKUP(AI3,'Acompanhamento (DMP)'!$B$7:$O$390,20,FALSE)="","",VLOOKUP(AI3,'Acompanhamento (DMP)'!$B$7:$O$390,20,FALSE)),"")</f>
        <v/>
      </c>
      <c r="BG3" s="82" t="str">
        <f>IFERROR(IF(VLOOKUP(AI3,'Acompanhamento (DMP)'!$B$7:$O$390,21,FALSE)="","",VLOOKUP(AI3,'Acompanhamento (DMP)'!$B$7:$O$390,21,FALSE)),"")</f>
        <v/>
      </c>
      <c r="BH3" s="173" t="str">
        <f t="shared" si="0"/>
        <v/>
      </c>
    </row>
    <row r="4" spans="1:61">
      <c r="A4" s="2" t="s">
        <v>4528</v>
      </c>
      <c r="B4" s="2" t="s">
        <v>4529</v>
      </c>
      <c r="D4" s="2" t="s">
        <v>4530</v>
      </c>
      <c r="F4" s="2" t="s">
        <v>657</v>
      </c>
      <c r="G4" s="2" t="s">
        <v>657</v>
      </c>
      <c r="I4" s="3" t="s">
        <v>3967</v>
      </c>
      <c r="K4" s="2" t="s">
        <v>474</v>
      </c>
      <c r="Q4" s="3" t="s">
        <v>4531</v>
      </c>
      <c r="U4" s="3" t="s">
        <v>4532</v>
      </c>
      <c r="W4" s="3" t="s">
        <v>285</v>
      </c>
      <c r="Y4" s="42" t="s">
        <v>3962</v>
      </c>
      <c r="Z4" s="3" t="s">
        <v>2805</v>
      </c>
      <c r="AB4" s="3" t="s">
        <v>3963</v>
      </c>
      <c r="AC4" s="81" t="str">
        <v>055.1.1.0</v>
      </c>
      <c r="AD4" s="177">
        <v>103</v>
      </c>
      <c r="AE4" s="81" t="s">
        <v>130</v>
      </c>
      <c r="AF4" s="81">
        <v>2</v>
      </c>
      <c r="AI4" t="str">
        <f>IF('PCA Licitação, Dispensa e Inex.'!B8="","",'PCA Licitação, Dispensa e Inex.'!B8)</f>
        <v>055.1.1.0</v>
      </c>
      <c r="AJ4" t="str">
        <f>IF('PCA Licitação, Dispensa e Inex.'!C8="","",'PCA Licitação, Dispensa e Inex.'!C8)</f>
        <v>DEA</v>
      </c>
      <c r="AK4" t="str">
        <f>IF('PCA Licitação, Dispensa e Inex.'!D8="","",'PCA Licitação, Dispensa e Inex.'!D8)</f>
        <v>Reforma parcial - cobertura Jaguaruna</v>
      </c>
      <c r="AL4" t="str">
        <f>IF('PCA Licitação, Dispensa e Inex.'!H8="","",'PCA Licitação, Dispensa e Inex.'!H8)</f>
        <v>Concorrência</v>
      </c>
      <c r="AM4" t="str">
        <f>IF('PCA Licitação, Dispensa e Inex.'!K8="","",'PCA Licitação, Dispensa e Inex.'!K8)</f>
        <v>Não</v>
      </c>
      <c r="AN4" t="str">
        <f>IF('PCA Licitação, Dispensa e Inex.'!L8="","",'PCA Licitação, Dispensa e Inex.'!L8)</f>
        <v>Não</v>
      </c>
      <c r="AO4" t="str">
        <f>IF('PCA Licitação, Dispensa e Inex.'!M8="","",'PCA Licitação, Dispensa e Inex.'!M8)</f>
        <v>Sim</v>
      </c>
      <c r="AP4" t="str">
        <f>IF('PCA Licitação, Dispensa e Inex.'!N8="","",'PCA Licitação, Dispensa e Inex.'!N8)</f>
        <v>alto</v>
      </c>
      <c r="AQ4" s="82">
        <f>IF('PCA Licitação, Dispensa e Inex.'!O8="","",'PCA Licitação, Dispensa e Inex.'!O8)</f>
        <v>46065</v>
      </c>
      <c r="AR4" s="82">
        <f>IF('PCA Licitação, Dispensa e Inex.'!P8="","",'PCA Licitação, Dispensa e Inex.'!P8)</f>
        <v>46185</v>
      </c>
      <c r="AS4" s="82">
        <f>IF('PCA Licitação, Dispensa e Inex.'!Q8="","",'PCA Licitação, Dispensa e Inex.'!Q8)</f>
        <v>46200</v>
      </c>
      <c r="AT4" s="82">
        <f>IF('PCA Licitação, Dispensa e Inex.'!R8="","",'PCA Licitação, Dispensa e Inex.'!R8)</f>
        <v>46205</v>
      </c>
      <c r="AU4" s="82">
        <f>IF('PCA Licitação, Dispensa e Inex.'!S8="","",'PCA Licitação, Dispensa e Inex.'!S8)</f>
        <v>46385</v>
      </c>
      <c r="AV4" s="82" t="str">
        <f>IFERROR(VLOOKUP(AI4,'Acompanhamento (DMP)'!$B$7:$G$390,10,FALSE),"")</f>
        <v/>
      </c>
      <c r="AW4" t="str">
        <f>IFERROR(IF(VLOOKUP(AI4,'Acompanhamento (DMP)'!$B$7:$O$390,11,FALSE)="","",VLOOKUP(AI4,'Acompanhamento (DMP)'!$B$7:$O$390,11,FALSE)),"")</f>
        <v/>
      </c>
      <c r="AX4" s="82">
        <f>IFERROR(VLOOKUP(AI4,'Acompanhamento (DMP)'!$B$7:$O$390,12,FALSE),"")</f>
        <v>0</v>
      </c>
      <c r="AY4" s="82" t="str">
        <f>IFERROR(IF(VLOOKUP(AI4,'Acompanhamento (DMP)'!$B$7:$O$390,13,FALSE)="","",VLOOKUP(AI4,'Acompanhamento (DMP)'!$B$7:$O$390,13,FALSE)),"")</f>
        <v/>
      </c>
      <c r="AZ4" t="str">
        <f>IFERROR(IF(VLOOKUP(AI4,'Acompanhamento (DMP)'!$B$7:$O$390,14,FALSE)="","",VLOOKUP(AI4,'Acompanhamento (DMP)'!$B$7:$O$390,14,FALSE)),"")</f>
        <v/>
      </c>
      <c r="BA4" t="str">
        <f>IFERROR(IF(VLOOKUP(AI4,'Acompanhamento (DMP)'!$B$7:$O$390,15,FALSE)="","",VLOOKUP(AI4,'Acompanhamento (DMP)'!$B$7:$O$390,15,FALSE)),"")</f>
        <v/>
      </c>
      <c r="BB4" s="82" t="str">
        <f>IFERROR(IF(VLOOKUP(AI4,'Acompanhamento (DMP)'!$B$7:$O$390,16,FALSE)="","",VLOOKUP(AI4,'Acompanhamento (DMP)'!$B$7:$O$390,16,FALSE)),"")</f>
        <v/>
      </c>
      <c r="BC4" s="82" t="str">
        <f>IFERROR(IF(VLOOKUP(AI4,'Acompanhamento (DMP)'!$B$7:$O$390,17,FALSE)="","",VLOOKUP(AI4,'Acompanhamento (DMP)'!$B$7:$O$390,17,FALSE)),"")</f>
        <v/>
      </c>
      <c r="BD4" s="82" t="str">
        <f>IFERROR(IF(VLOOKUP(AI4,'Acompanhamento (DMP)'!$B$7:$O$390,18,FALSE)="","",VLOOKUP(AI4,'Acompanhamento (DMP)'!$B$7:$O$390,18,FALSE)),"")</f>
        <v/>
      </c>
      <c r="BE4" s="82" t="str">
        <f>IFERROR(IF(VLOOKUP(AI4,'Acompanhamento (DMP)'!$B$7:$O$390,19,FALSE)="","",VLOOKUP(AI4,'Acompanhamento (DMP)'!$B$7:$O$390,19,FALSE)),"")</f>
        <v/>
      </c>
      <c r="BF4" s="82" t="str">
        <f>IFERROR(IF(VLOOKUP(AI4,'Acompanhamento (DMP)'!$B$7:$O$390,20,FALSE)="","",VLOOKUP(AI4,'Acompanhamento (DMP)'!$B$7:$O$390,20,FALSE)),"")</f>
        <v/>
      </c>
      <c r="BG4" s="82" t="str">
        <f>IFERROR(IF(VLOOKUP(AI4,'Acompanhamento (DMP)'!$B$7:$O$390,21,FALSE)="","",VLOOKUP(AI4,'Acompanhamento (DMP)'!$B$7:$O$390,21,FALSE)),"")</f>
        <v/>
      </c>
      <c r="BH4" s="173" t="str">
        <f t="shared" si="0"/>
        <v/>
      </c>
    </row>
    <row r="5" spans="1:61">
      <c r="A5" s="2" t="s">
        <v>4533</v>
      </c>
      <c r="B5" s="2" t="s">
        <v>4534</v>
      </c>
      <c r="D5" s="2" t="s">
        <v>4535</v>
      </c>
      <c r="F5" s="2" t="s">
        <v>4536</v>
      </c>
      <c r="G5" s="2" t="s">
        <v>1946</v>
      </c>
      <c r="I5" s="2" t="s">
        <v>3970</v>
      </c>
      <c r="K5" s="2" t="s">
        <v>136</v>
      </c>
      <c r="Q5" s="3" t="s">
        <v>4537</v>
      </c>
      <c r="Y5" s="42" t="s">
        <v>4538</v>
      </c>
      <c r="AC5" t="str">
        <v>058.1.4.0</v>
      </c>
      <c r="AD5" s="178">
        <v>32</v>
      </c>
      <c r="AE5" t="s">
        <v>133</v>
      </c>
      <c r="AF5">
        <v>3</v>
      </c>
      <c r="AI5" t="str">
        <f>IF('PCA Licitação, Dispensa e Inex.'!B9="","",'PCA Licitação, Dispensa e Inex.'!B9)</f>
        <v>058.1.4.0</v>
      </c>
      <c r="AJ5" t="str">
        <f>IF('PCA Licitação, Dispensa e Inex.'!C9="","",'PCA Licitação, Dispensa e Inex.'!C9)</f>
        <v>DEA</v>
      </c>
      <c r="AK5" t="str">
        <f>IF('PCA Licitação, Dispensa e Inex.'!D9="","",'PCA Licitação, Dispensa e Inex.'!D9)</f>
        <v>Reforma Global e Ampliação Fórum de Joinville</v>
      </c>
      <c r="AL5" t="str">
        <f>IF('PCA Licitação, Dispensa e Inex.'!H9="","",'PCA Licitação, Dispensa e Inex.'!H9)</f>
        <v>Concorrência</v>
      </c>
      <c r="AM5" t="str">
        <f>IF('PCA Licitação, Dispensa e Inex.'!K9="","",'PCA Licitação, Dispensa e Inex.'!K9)</f>
        <v>Não</v>
      </c>
      <c r="AN5" t="str">
        <f>IF('PCA Licitação, Dispensa e Inex.'!L9="","",'PCA Licitação, Dispensa e Inex.'!L9)</f>
        <v>Não</v>
      </c>
      <c r="AO5" t="str">
        <f>IF('PCA Licitação, Dispensa e Inex.'!M9="","",'PCA Licitação, Dispensa e Inex.'!M9)</f>
        <v>Sim</v>
      </c>
      <c r="AP5" t="str">
        <f>IF('PCA Licitação, Dispensa e Inex.'!N9="","",'PCA Licitação, Dispensa e Inex.'!N9)</f>
        <v>alto</v>
      </c>
      <c r="AQ5" s="82">
        <f>IF('PCA Licitação, Dispensa e Inex.'!O9="","",'PCA Licitação, Dispensa e Inex.'!O9)</f>
        <v>44427</v>
      </c>
      <c r="AR5" s="82">
        <f>IF('PCA Licitação, Dispensa e Inex.'!P9="","",'PCA Licitação, Dispensa e Inex.'!P9)</f>
        <v>46355</v>
      </c>
      <c r="AS5" s="82">
        <f>IF('PCA Licitação, Dispensa e Inex.'!Q9="","",'PCA Licitação, Dispensa e Inex.'!Q9)</f>
        <v>46370</v>
      </c>
      <c r="AT5" s="82">
        <f>IF('PCA Licitação, Dispensa e Inex.'!R9="","",'PCA Licitação, Dispensa e Inex.'!R9)</f>
        <v>46375</v>
      </c>
      <c r="AU5" s="82">
        <f>IF('PCA Licitação, Dispensa e Inex.'!S9="","",'PCA Licitação, Dispensa e Inex.'!S9)</f>
        <v>46555</v>
      </c>
      <c r="AV5" s="82" t="str">
        <f>IFERROR(VLOOKUP(AI5,'Acompanhamento (DMP)'!$B$7:$G$390,10,FALSE),"")</f>
        <v/>
      </c>
      <c r="AW5" t="str">
        <f>IFERROR(IF(VLOOKUP(AI5,'Acompanhamento (DMP)'!$B$7:$O$390,11,FALSE)="","",VLOOKUP(AI5,'Acompanhamento (DMP)'!$B$7:$O$390,11,FALSE)),"")</f>
        <v/>
      </c>
      <c r="AX5" s="82">
        <f>IFERROR(VLOOKUP(AI5,'Acompanhamento (DMP)'!$B$7:$O$390,12,FALSE),"")</f>
        <v>0</v>
      </c>
      <c r="AY5" s="82" t="str">
        <f>IFERROR(IF(VLOOKUP(AI5,'Acompanhamento (DMP)'!$B$7:$O$390,13,FALSE)="","",VLOOKUP(AI5,'Acompanhamento (DMP)'!$B$7:$O$390,13,FALSE)),"")</f>
        <v/>
      </c>
      <c r="AZ5" t="str">
        <f>IFERROR(IF(VLOOKUP(AI5,'Acompanhamento (DMP)'!$B$7:$O$390,14,FALSE)="","",VLOOKUP(AI5,'Acompanhamento (DMP)'!$B$7:$O$390,14,FALSE)),"")</f>
        <v/>
      </c>
      <c r="BA5" t="str">
        <f>IFERROR(IF(VLOOKUP(AI5,'Acompanhamento (DMP)'!$B$7:$O$390,15,FALSE)="","",VLOOKUP(AI5,'Acompanhamento (DMP)'!$B$7:$O$390,15,FALSE)),"")</f>
        <v/>
      </c>
      <c r="BB5" s="82" t="str">
        <f>IFERROR(IF(VLOOKUP(AI5,'Acompanhamento (DMP)'!$B$7:$O$390,16,FALSE)="","",VLOOKUP(AI5,'Acompanhamento (DMP)'!$B$7:$O$390,16,FALSE)),"")</f>
        <v/>
      </c>
      <c r="BC5" s="82" t="str">
        <f>IFERROR(IF(VLOOKUP(AI5,'Acompanhamento (DMP)'!$B$7:$O$390,17,FALSE)="","",VLOOKUP(AI5,'Acompanhamento (DMP)'!$B$7:$O$390,17,FALSE)),"")</f>
        <v/>
      </c>
      <c r="BD5" s="82" t="str">
        <f>IFERROR(IF(VLOOKUP(AI5,'Acompanhamento (DMP)'!$B$7:$O$390,18,FALSE)="","",VLOOKUP(AI5,'Acompanhamento (DMP)'!$B$7:$O$390,18,FALSE)),"")</f>
        <v/>
      </c>
      <c r="BE5" s="82" t="str">
        <f>IFERROR(IF(VLOOKUP(AI5,'Acompanhamento (DMP)'!$B$7:$O$390,19,FALSE)="","",VLOOKUP(AI5,'Acompanhamento (DMP)'!$B$7:$O$390,19,FALSE)),"")</f>
        <v/>
      </c>
      <c r="BF5" s="82" t="str">
        <f>IFERROR(IF(VLOOKUP(AI5,'Acompanhamento (DMP)'!$B$7:$O$390,20,FALSE)="","",VLOOKUP(AI5,'Acompanhamento (DMP)'!$B$7:$O$390,20,FALSE)),"")</f>
        <v/>
      </c>
      <c r="BG5" s="82" t="str">
        <f>IFERROR(IF(VLOOKUP(AI5,'Acompanhamento (DMP)'!$B$7:$O$390,21,FALSE)="","",VLOOKUP(AI5,'Acompanhamento (DMP)'!$B$7:$O$390,21,FALSE)),"")</f>
        <v/>
      </c>
      <c r="BH5" s="173" t="str">
        <f t="shared" si="0"/>
        <v/>
      </c>
    </row>
    <row r="6" spans="1:61">
      <c r="A6" s="2" t="s">
        <v>3133</v>
      </c>
      <c r="B6" s="2"/>
      <c r="D6" s="2" t="s">
        <v>4539</v>
      </c>
      <c r="F6" s="2" t="s">
        <v>4540</v>
      </c>
      <c r="G6" s="2" t="s">
        <v>2053</v>
      </c>
      <c r="I6" s="3" t="s">
        <v>4541</v>
      </c>
      <c r="K6" s="2" t="s">
        <v>147</v>
      </c>
      <c r="Q6" s="3" t="s">
        <v>4542</v>
      </c>
      <c r="Y6" s="42" t="s">
        <v>3984</v>
      </c>
      <c r="AC6" t="str">
        <v>078.1.1.0</v>
      </c>
      <c r="AD6" s="177">
        <v>33</v>
      </c>
      <c r="AE6" t="s">
        <v>138</v>
      </c>
      <c r="AF6">
        <v>4</v>
      </c>
      <c r="AI6" t="str">
        <f>IF('PCA Licitação, Dispensa e Inex.'!B10="","",'PCA Licitação, Dispensa e Inex.'!B10)</f>
        <v>078.1.1.0</v>
      </c>
      <c r="AJ6" t="str">
        <f>IF('PCA Licitação, Dispensa e Inex.'!C10="","",'PCA Licitação, Dispensa e Inex.'!C10)</f>
        <v>DEA</v>
      </c>
      <c r="AK6" t="str">
        <f>IF('PCA Licitação, Dispensa e Inex.'!D10="","",'PCA Licitação, Dispensa e Inex.'!D10)</f>
        <v>Reforma Global e Ampliação Fórum Porto União</v>
      </c>
      <c r="AL6" t="str">
        <f>IF('PCA Licitação, Dispensa e Inex.'!H10="","",'PCA Licitação, Dispensa e Inex.'!H10)</f>
        <v>Concorrência</v>
      </c>
      <c r="AM6" t="str">
        <f>IF('PCA Licitação, Dispensa e Inex.'!K10="","",'PCA Licitação, Dispensa e Inex.'!K10)</f>
        <v>Não</v>
      </c>
      <c r="AN6" t="str">
        <f>IF('PCA Licitação, Dispensa e Inex.'!L10="","",'PCA Licitação, Dispensa e Inex.'!L10)</f>
        <v>Não</v>
      </c>
      <c r="AO6" t="str">
        <f>IF('PCA Licitação, Dispensa e Inex.'!M10="","",'PCA Licitação, Dispensa e Inex.'!M10)</f>
        <v>Sim</v>
      </c>
      <c r="AP6" t="str">
        <f>IF('PCA Licitação, Dispensa e Inex.'!N10="","",'PCA Licitação, Dispensa e Inex.'!N10)</f>
        <v>alto</v>
      </c>
      <c r="AQ6" s="82">
        <f>IF('PCA Licitação, Dispensa e Inex.'!O10="","",'PCA Licitação, Dispensa e Inex.'!O10)</f>
        <v>45866</v>
      </c>
      <c r="AR6" s="82">
        <f>IF('PCA Licitação, Dispensa e Inex.'!P10="","",'PCA Licitação, Dispensa e Inex.'!P10)</f>
        <v>45986</v>
      </c>
      <c r="AS6" s="82">
        <f>IF('PCA Licitação, Dispensa e Inex.'!Q10="","",'PCA Licitação, Dispensa e Inex.'!Q10)</f>
        <v>46001</v>
      </c>
      <c r="AT6" s="82">
        <f>IF('PCA Licitação, Dispensa e Inex.'!R10="","",'PCA Licitação, Dispensa e Inex.'!R10)</f>
        <v>46052</v>
      </c>
      <c r="AU6" s="82">
        <f>IF('PCA Licitação, Dispensa e Inex.'!S10="","",'PCA Licitação, Dispensa e Inex.'!S10)</f>
        <v>46186</v>
      </c>
      <c r="AV6" s="82" t="str">
        <f>IFERROR(VLOOKUP(AI6,'Acompanhamento (DMP)'!$B$7:$G$390,10,FALSE),"")</f>
        <v/>
      </c>
      <c r="AW6">
        <f>IFERROR(IF(VLOOKUP(AI6,'Acompanhamento (DMP)'!$B$7:$O$390,11,FALSE)="","",VLOOKUP(AI6,'Acompanhamento (DMP)'!$B$7:$O$390,11,FALSE)),"")</f>
        <v>46104</v>
      </c>
      <c r="AX6" s="82">
        <f>IFERROR(VLOOKUP(AI6,'Acompanhamento (DMP)'!$B$7:$O$390,12,FALSE),"")</f>
        <v>46119</v>
      </c>
      <c r="AY6" s="82">
        <f>IFERROR(IF(VLOOKUP(AI6,'Acompanhamento (DMP)'!$B$7:$O$390,13,FALSE)="","",VLOOKUP(AI6,'Acompanhamento (DMP)'!$B$7:$O$390,13,FALSE)),"")</f>
        <v>46246</v>
      </c>
      <c r="AZ6" t="str">
        <f>IFERROR(IF(VLOOKUP(AI6,'Acompanhamento (DMP)'!$B$7:$O$390,14,FALSE)="","",VLOOKUP(AI6,'Acompanhamento (DMP)'!$B$7:$O$390,14,FALSE)),"")</f>
        <v/>
      </c>
      <c r="BA6" t="str">
        <f>IFERROR(IF(VLOOKUP(AI6,'Acompanhamento (DMP)'!$B$7:$O$390,15,FALSE)="","",VLOOKUP(AI6,'Acompanhamento (DMP)'!$B$7:$O$390,15,FALSE)),"")</f>
        <v/>
      </c>
      <c r="BB6" s="82" t="str">
        <f>IFERROR(IF(VLOOKUP(AI6,'Acompanhamento (DMP)'!$B$7:$O$390,16,FALSE)="","",VLOOKUP(AI6,'Acompanhamento (DMP)'!$B$7:$O$390,16,FALSE)),"")</f>
        <v/>
      </c>
      <c r="BC6" s="82" t="str">
        <f>IFERROR(IF(VLOOKUP(AI6,'Acompanhamento (DMP)'!$B$7:$O$390,17,FALSE)="","",VLOOKUP(AI6,'Acompanhamento (DMP)'!$B$7:$O$390,17,FALSE)),"")</f>
        <v/>
      </c>
      <c r="BD6" s="82" t="str">
        <f>IFERROR(IF(VLOOKUP(AI6,'Acompanhamento (DMP)'!$B$7:$O$390,18,FALSE)="","",VLOOKUP(AI6,'Acompanhamento (DMP)'!$B$7:$O$390,18,FALSE)),"")</f>
        <v/>
      </c>
      <c r="BE6" s="82" t="str">
        <f>IFERROR(IF(VLOOKUP(AI6,'Acompanhamento (DMP)'!$B$7:$O$390,19,FALSE)="","",VLOOKUP(AI6,'Acompanhamento (DMP)'!$B$7:$O$390,19,FALSE)),"")</f>
        <v/>
      </c>
      <c r="BF6" s="82" t="str">
        <f>IFERROR(IF(VLOOKUP(AI6,'Acompanhamento (DMP)'!$B$7:$O$390,20,FALSE)="","",VLOOKUP(AI6,'Acompanhamento (DMP)'!$B$7:$O$390,20,FALSE)),"")</f>
        <v/>
      </c>
      <c r="BG6" s="82" t="str">
        <f>IFERROR(IF(VLOOKUP(AI6,'Acompanhamento (DMP)'!$B$7:$O$390,21,FALSE)="","",VLOOKUP(AI6,'Acompanhamento (DMP)'!$B$7:$O$390,21,FALSE)),"")</f>
        <v/>
      </c>
      <c r="BH6" s="173" t="str">
        <f t="shared" si="0"/>
        <v/>
      </c>
    </row>
    <row r="7" spans="1:61">
      <c r="A7" s="2" t="s">
        <v>3860</v>
      </c>
      <c r="B7" s="2" t="s">
        <v>3151</v>
      </c>
      <c r="F7" s="2" t="s">
        <v>4543</v>
      </c>
      <c r="G7" s="2" t="s">
        <v>1948</v>
      </c>
      <c r="I7" s="3" t="s">
        <v>4544</v>
      </c>
      <c r="K7" s="2" t="s">
        <v>125</v>
      </c>
      <c r="Q7" s="3" t="s">
        <v>4545</v>
      </c>
      <c r="Y7" s="42" t="s">
        <v>4546</v>
      </c>
      <c r="AC7" t="str">
        <v>092.1.1.0</v>
      </c>
      <c r="AD7" s="179">
        <v>34</v>
      </c>
      <c r="AE7" t="s">
        <v>142</v>
      </c>
      <c r="AF7">
        <v>5</v>
      </c>
      <c r="AI7" t="str">
        <f>IF('PCA Licitação, Dispensa e Inex.'!B11="","",'PCA Licitação, Dispensa e Inex.'!B11)</f>
        <v>092.1.1.0</v>
      </c>
      <c r="AJ7" t="str">
        <f>IF('PCA Licitação, Dispensa e Inex.'!C11="","",'PCA Licitação, Dispensa e Inex.'!C11)</f>
        <v>DEA</v>
      </c>
      <c r="AK7" t="str">
        <f>IF('PCA Licitação, Dispensa e Inex.'!D11="","",'PCA Licitação, Dispensa e Inex.'!D11)</f>
        <v>Reforma Global e Ampliação Fórum São João Batista</v>
      </c>
      <c r="AL7" t="str">
        <f>IF('PCA Licitação, Dispensa e Inex.'!H11="","",'PCA Licitação, Dispensa e Inex.'!H11)</f>
        <v>Concorrência</v>
      </c>
      <c r="AM7" t="str">
        <f>IF('PCA Licitação, Dispensa e Inex.'!K11="","",'PCA Licitação, Dispensa e Inex.'!K11)</f>
        <v>Não</v>
      </c>
      <c r="AN7" t="str">
        <f>IF('PCA Licitação, Dispensa e Inex.'!L11="","",'PCA Licitação, Dispensa e Inex.'!L11)</f>
        <v>Não</v>
      </c>
      <c r="AO7" t="str">
        <f>IF('PCA Licitação, Dispensa e Inex.'!M11="","",'PCA Licitação, Dispensa e Inex.'!M11)</f>
        <v>Sim</v>
      </c>
      <c r="AP7" t="str">
        <f>IF('PCA Licitação, Dispensa e Inex.'!N11="","",'PCA Licitação, Dispensa e Inex.'!N11)</f>
        <v>alto</v>
      </c>
      <c r="AQ7" s="82">
        <f>IF('PCA Licitação, Dispensa e Inex.'!O11="","",'PCA Licitação, Dispensa e Inex.'!O11)</f>
        <v>45187</v>
      </c>
      <c r="AR7" s="82">
        <f>IF('PCA Licitação, Dispensa e Inex.'!P11="","",'PCA Licitação, Dispensa e Inex.'!P11)</f>
        <v>46355</v>
      </c>
      <c r="AS7" s="82">
        <f>IF('PCA Licitação, Dispensa e Inex.'!Q11="","",'PCA Licitação, Dispensa e Inex.'!Q11)</f>
        <v>46370</v>
      </c>
      <c r="AT7" s="82">
        <f>IF('PCA Licitação, Dispensa e Inex.'!R11="","",'PCA Licitação, Dispensa e Inex.'!R11)</f>
        <v>46375</v>
      </c>
      <c r="AU7" s="82">
        <f>IF('PCA Licitação, Dispensa e Inex.'!S11="","",'PCA Licitação, Dispensa e Inex.'!S11)</f>
        <v>46555</v>
      </c>
      <c r="AV7" s="82" t="str">
        <f>IFERROR(VLOOKUP(AI7,'Acompanhamento (DMP)'!$B$7:$G$390,10,FALSE),"")</f>
        <v/>
      </c>
      <c r="AW7" t="str">
        <f>IFERROR(IF(VLOOKUP(AI7,'Acompanhamento (DMP)'!$B$7:$O$390,11,FALSE)="","",VLOOKUP(AI7,'Acompanhamento (DMP)'!$B$7:$O$390,11,FALSE)),"")</f>
        <v/>
      </c>
      <c r="AX7" s="82">
        <f>IFERROR(VLOOKUP(AI7,'Acompanhamento (DMP)'!$B$7:$O$390,12,FALSE),"")</f>
        <v>0</v>
      </c>
      <c r="AY7" s="82" t="str">
        <f>IFERROR(IF(VLOOKUP(AI7,'Acompanhamento (DMP)'!$B$7:$O$390,13,FALSE)="","",VLOOKUP(AI7,'Acompanhamento (DMP)'!$B$7:$O$390,13,FALSE)),"")</f>
        <v/>
      </c>
      <c r="AZ7" t="str">
        <f>IFERROR(IF(VLOOKUP(AI7,'Acompanhamento (DMP)'!$B$7:$O$390,14,FALSE)="","",VLOOKUP(AI7,'Acompanhamento (DMP)'!$B$7:$O$390,14,FALSE)),"")</f>
        <v/>
      </c>
      <c r="BA7" t="str">
        <f>IFERROR(IF(VLOOKUP(AI7,'Acompanhamento (DMP)'!$B$7:$O$390,15,FALSE)="","",VLOOKUP(AI7,'Acompanhamento (DMP)'!$B$7:$O$390,15,FALSE)),"")</f>
        <v/>
      </c>
      <c r="BB7" s="82" t="str">
        <f>IFERROR(IF(VLOOKUP(AI7,'Acompanhamento (DMP)'!$B$7:$O$390,16,FALSE)="","",VLOOKUP(AI7,'Acompanhamento (DMP)'!$B$7:$O$390,16,FALSE)),"")</f>
        <v/>
      </c>
      <c r="BC7" s="82" t="str">
        <f>IFERROR(IF(VLOOKUP(AI7,'Acompanhamento (DMP)'!$B$7:$O$390,17,FALSE)="","",VLOOKUP(AI7,'Acompanhamento (DMP)'!$B$7:$O$390,17,FALSE)),"")</f>
        <v/>
      </c>
      <c r="BD7" s="82" t="str">
        <f>IFERROR(IF(VLOOKUP(AI7,'Acompanhamento (DMP)'!$B$7:$O$390,18,FALSE)="","",VLOOKUP(AI7,'Acompanhamento (DMP)'!$B$7:$O$390,18,FALSE)),"")</f>
        <v/>
      </c>
      <c r="BE7" s="82" t="str">
        <f>IFERROR(IF(VLOOKUP(AI7,'Acompanhamento (DMP)'!$B$7:$O$390,19,FALSE)="","",VLOOKUP(AI7,'Acompanhamento (DMP)'!$B$7:$O$390,19,FALSE)),"")</f>
        <v/>
      </c>
      <c r="BF7" s="82" t="str">
        <f>IFERROR(IF(VLOOKUP(AI7,'Acompanhamento (DMP)'!$B$7:$O$390,20,FALSE)="","",VLOOKUP(AI7,'Acompanhamento (DMP)'!$B$7:$O$390,20,FALSE)),"")</f>
        <v/>
      </c>
      <c r="BG7" s="82" t="str">
        <f>IFERROR(IF(VLOOKUP(AI7,'Acompanhamento (DMP)'!$B$7:$O$390,21,FALSE)="","",VLOOKUP(AI7,'Acompanhamento (DMP)'!$B$7:$O$390,21,FALSE)),"")</f>
        <v/>
      </c>
      <c r="BH7" s="173" t="str">
        <f t="shared" si="0"/>
        <v/>
      </c>
    </row>
    <row r="8" spans="1:61">
      <c r="A8" s="2" t="s">
        <v>658</v>
      </c>
      <c r="B8" s="2" t="s">
        <v>4547</v>
      </c>
      <c r="F8" s="2" t="s">
        <v>4548</v>
      </c>
      <c r="G8" s="2" t="s">
        <v>1950</v>
      </c>
      <c r="I8" s="3" t="s">
        <v>4549</v>
      </c>
      <c r="K8" s="2" t="s">
        <v>4550</v>
      </c>
      <c r="Q8" s="3" t="s">
        <v>4551</v>
      </c>
      <c r="Y8" s="42" t="s">
        <v>4552</v>
      </c>
      <c r="AC8" t="str">
        <v>094.1.2.0</v>
      </c>
      <c r="AD8" s="180">
        <v>35</v>
      </c>
      <c r="AE8" t="s">
        <v>145</v>
      </c>
      <c r="AF8">
        <v>6</v>
      </c>
      <c r="AI8" t="str">
        <f>IF('PCA Licitação, Dispensa e Inex.'!B12="","",'PCA Licitação, Dispensa e Inex.'!B12)</f>
        <v>094.1.2.0</v>
      </c>
      <c r="AJ8" t="str">
        <f>IF('PCA Licitação, Dispensa e Inex.'!C12="","",'PCA Licitação, Dispensa e Inex.'!C12)</f>
        <v>DEA</v>
      </c>
      <c r="AK8" t="str">
        <f>IF('PCA Licitação, Dispensa e Inex.'!D12="","",'PCA Licitação, Dispensa e Inex.'!D12)</f>
        <v>Reforço estrutural das lajes do canal Fórum São José Anexo</v>
      </c>
      <c r="AL8" t="str">
        <f>IF('PCA Licitação, Dispensa e Inex.'!H12="","",'PCA Licitação, Dispensa e Inex.'!H12)</f>
        <v>Concorrência</v>
      </c>
      <c r="AM8" t="str">
        <f>IF('PCA Licitação, Dispensa e Inex.'!K12="","",'PCA Licitação, Dispensa e Inex.'!K12)</f>
        <v>Não</v>
      </c>
      <c r="AN8" t="str">
        <f>IF('PCA Licitação, Dispensa e Inex.'!L12="","",'PCA Licitação, Dispensa e Inex.'!L12)</f>
        <v>Não</v>
      </c>
      <c r="AO8" t="str">
        <f>IF('PCA Licitação, Dispensa e Inex.'!M12="","",'PCA Licitação, Dispensa e Inex.'!M12)</f>
        <v>Sim</v>
      </c>
      <c r="AP8" t="str">
        <f>IF('PCA Licitação, Dispensa e Inex.'!N12="","",'PCA Licitação, Dispensa e Inex.'!N12)</f>
        <v>alto</v>
      </c>
      <c r="AQ8" s="82">
        <f>IF('PCA Licitação, Dispensa e Inex.'!O12="","",'PCA Licitação, Dispensa e Inex.'!O12)</f>
        <v>45915</v>
      </c>
      <c r="AR8" s="82">
        <f>IF('PCA Licitação, Dispensa e Inex.'!P12="","",'PCA Licitação, Dispensa e Inex.'!P12)</f>
        <v>46073</v>
      </c>
      <c r="AS8" s="82">
        <f>IF('PCA Licitação, Dispensa e Inex.'!Q12="","",'PCA Licitação, Dispensa e Inex.'!Q12)</f>
        <v>46088</v>
      </c>
      <c r="AT8" s="82">
        <f>IF('PCA Licitação, Dispensa e Inex.'!R12="","",'PCA Licitação, Dispensa e Inex.'!R12)</f>
        <v>46093</v>
      </c>
      <c r="AU8" s="82">
        <f>IF('PCA Licitação, Dispensa e Inex.'!S12="","",'PCA Licitação, Dispensa e Inex.'!S12)</f>
        <v>46273</v>
      </c>
      <c r="AV8" s="82" t="str">
        <f>IFERROR(VLOOKUP(AI8,'Acompanhamento (DMP)'!$B$7:$G$390,10,FALSE),"")</f>
        <v/>
      </c>
      <c r="AW8" t="str">
        <f>IFERROR(IF(VLOOKUP(AI8,'Acompanhamento (DMP)'!$B$7:$O$390,11,FALSE)="","",VLOOKUP(AI8,'Acompanhamento (DMP)'!$B$7:$O$390,11,FALSE)),"")</f>
        <v/>
      </c>
      <c r="AX8" s="82">
        <f>IFERROR(VLOOKUP(AI8,'Acompanhamento (DMP)'!$B$7:$O$390,12,FALSE),"")</f>
        <v>0</v>
      </c>
      <c r="AY8" s="82" t="str">
        <f>IFERROR(IF(VLOOKUP(AI8,'Acompanhamento (DMP)'!$B$7:$O$390,13,FALSE)="","",VLOOKUP(AI8,'Acompanhamento (DMP)'!$B$7:$O$390,13,FALSE)),"")</f>
        <v/>
      </c>
      <c r="AZ8" t="str">
        <f>IFERROR(IF(VLOOKUP(AI8,'Acompanhamento (DMP)'!$B$7:$O$390,14,FALSE)="","",VLOOKUP(AI8,'Acompanhamento (DMP)'!$B$7:$O$390,14,FALSE)),"")</f>
        <v/>
      </c>
      <c r="BA8" t="str">
        <f>IFERROR(IF(VLOOKUP(AI8,'Acompanhamento (DMP)'!$B$7:$O$390,15,FALSE)="","",VLOOKUP(AI8,'Acompanhamento (DMP)'!$B$7:$O$390,15,FALSE)),"")</f>
        <v/>
      </c>
      <c r="BB8" s="82" t="str">
        <f>IFERROR(IF(VLOOKUP(AI8,'Acompanhamento (DMP)'!$B$7:$O$390,16,FALSE)="","",VLOOKUP(AI8,'Acompanhamento (DMP)'!$B$7:$O$390,16,FALSE)),"")</f>
        <v/>
      </c>
      <c r="BC8" s="82" t="str">
        <f>IFERROR(IF(VLOOKUP(AI8,'Acompanhamento (DMP)'!$B$7:$O$390,17,FALSE)="","",VLOOKUP(AI8,'Acompanhamento (DMP)'!$B$7:$O$390,17,FALSE)),"")</f>
        <v/>
      </c>
      <c r="BD8" s="82" t="str">
        <f>IFERROR(IF(VLOOKUP(AI8,'Acompanhamento (DMP)'!$B$7:$O$390,18,FALSE)="","",VLOOKUP(AI8,'Acompanhamento (DMP)'!$B$7:$O$390,18,FALSE)),"")</f>
        <v/>
      </c>
      <c r="BE8" s="82" t="str">
        <f>IFERROR(IF(VLOOKUP(AI8,'Acompanhamento (DMP)'!$B$7:$O$390,19,FALSE)="","",VLOOKUP(AI8,'Acompanhamento (DMP)'!$B$7:$O$390,19,FALSE)),"")</f>
        <v/>
      </c>
      <c r="BF8" s="82" t="str">
        <f>IFERROR(IF(VLOOKUP(AI8,'Acompanhamento (DMP)'!$B$7:$O$390,20,FALSE)="","",VLOOKUP(AI8,'Acompanhamento (DMP)'!$B$7:$O$390,20,FALSE)),"")</f>
        <v/>
      </c>
      <c r="BG8" s="82" t="str">
        <f>IFERROR(IF(VLOOKUP(AI8,'Acompanhamento (DMP)'!$B$7:$O$390,21,FALSE)="","",VLOOKUP(AI8,'Acompanhamento (DMP)'!$B$7:$O$390,21,FALSE)),"")</f>
        <v/>
      </c>
      <c r="BH8" s="173" t="str">
        <f t="shared" si="0"/>
        <v/>
      </c>
    </row>
    <row r="9" spans="1:61">
      <c r="A9" s="2" t="s">
        <v>150</v>
      </c>
      <c r="B9" s="2" t="s">
        <v>4553</v>
      </c>
      <c r="F9" s="2" t="s">
        <v>4554</v>
      </c>
      <c r="G9" s="2" t="s">
        <v>2951</v>
      </c>
      <c r="I9" s="3" t="s">
        <v>3976</v>
      </c>
      <c r="K9" s="3" t="s">
        <v>65</v>
      </c>
      <c r="Q9" s="3" t="s">
        <v>2245</v>
      </c>
      <c r="Y9" s="42" t="s">
        <v>4050</v>
      </c>
      <c r="AC9" t="str">
        <v>094.3.1.0</v>
      </c>
      <c r="AD9" s="179">
        <v>87</v>
      </c>
      <c r="AE9" t="s">
        <v>149</v>
      </c>
      <c r="AF9">
        <v>7</v>
      </c>
      <c r="AI9" t="str">
        <f>IF('PCA Licitação, Dispensa e Inex.'!B13="","",'PCA Licitação, Dispensa e Inex.'!B13)</f>
        <v>094.3.1.0</v>
      </c>
      <c r="AJ9" t="str">
        <f>IF('PCA Licitação, Dispensa e Inex.'!C13="","",'PCA Licitação, Dispensa e Inex.'!C13)</f>
        <v>DEA</v>
      </c>
      <c r="AK9" t="str">
        <f>IF('PCA Licitação, Dispensa e Inex.'!D13="","",'PCA Licitação, Dispensa e Inex.'!D13)</f>
        <v>Reforma global do prédio anexo ao fórum São José</v>
      </c>
      <c r="AL9" t="str">
        <f>IF('PCA Licitação, Dispensa e Inex.'!H13="","",'PCA Licitação, Dispensa e Inex.'!H13)</f>
        <v>Concorrência</v>
      </c>
      <c r="AM9" t="str">
        <f>IF('PCA Licitação, Dispensa e Inex.'!K13="","",'PCA Licitação, Dispensa e Inex.'!K13)</f>
        <v>Não</v>
      </c>
      <c r="AN9" t="str">
        <f>IF('PCA Licitação, Dispensa e Inex.'!L13="","",'PCA Licitação, Dispensa e Inex.'!L13)</f>
        <v>Não</v>
      </c>
      <c r="AO9" t="str">
        <f>IF('PCA Licitação, Dispensa e Inex.'!M13="","",'PCA Licitação, Dispensa e Inex.'!M13)</f>
        <v>Sim</v>
      </c>
      <c r="AP9" t="str">
        <f>IF('PCA Licitação, Dispensa e Inex.'!N13="","",'PCA Licitação, Dispensa e Inex.'!N13)</f>
        <v>alto</v>
      </c>
      <c r="AQ9" s="82">
        <f>IF('PCA Licitação, Dispensa e Inex.'!O13="","",'PCA Licitação, Dispensa e Inex.'!O13)</f>
        <v>45546</v>
      </c>
      <c r="AR9" s="82">
        <f>IF('PCA Licitação, Dispensa e Inex.'!P13="","",'PCA Licitação, Dispensa e Inex.'!P13)</f>
        <v>46346</v>
      </c>
      <c r="AS9" s="82">
        <f>IF('PCA Licitação, Dispensa e Inex.'!Q13="","",'PCA Licitação, Dispensa e Inex.'!Q13)</f>
        <v>46361</v>
      </c>
      <c r="AT9" s="82">
        <f>IF('PCA Licitação, Dispensa e Inex.'!R13="","",'PCA Licitação, Dispensa e Inex.'!R13)</f>
        <v>46366</v>
      </c>
      <c r="AU9" s="82">
        <f>IF('PCA Licitação, Dispensa e Inex.'!S13="","",'PCA Licitação, Dispensa e Inex.'!S13)</f>
        <v>46546</v>
      </c>
      <c r="AV9" s="82" t="str">
        <f>IFERROR(VLOOKUP(AI9,'Acompanhamento (DMP)'!$B$7:$G$390,10,FALSE),"")</f>
        <v/>
      </c>
      <c r="AW9" t="str">
        <f>IFERROR(IF(VLOOKUP(AI9,'Acompanhamento (DMP)'!$B$7:$O$390,11,FALSE)="","",VLOOKUP(AI9,'Acompanhamento (DMP)'!$B$7:$O$390,11,FALSE)),"")</f>
        <v/>
      </c>
      <c r="AX9" s="82">
        <f>IFERROR(VLOOKUP(AI9,'Acompanhamento (DMP)'!$B$7:$O$390,12,FALSE),"")</f>
        <v>0</v>
      </c>
      <c r="AY9" s="82" t="str">
        <f>IFERROR(IF(VLOOKUP(AI9,'Acompanhamento (DMP)'!$B$7:$O$390,13,FALSE)="","",VLOOKUP(AI9,'Acompanhamento (DMP)'!$B$7:$O$390,13,FALSE)),"")</f>
        <v/>
      </c>
      <c r="AZ9" t="str">
        <f>IFERROR(IF(VLOOKUP(AI9,'Acompanhamento (DMP)'!$B$7:$O$390,14,FALSE)="","",VLOOKUP(AI9,'Acompanhamento (DMP)'!$B$7:$O$390,14,FALSE)),"")</f>
        <v/>
      </c>
      <c r="BA9" t="str">
        <f>IFERROR(IF(VLOOKUP(AI9,'Acompanhamento (DMP)'!$B$7:$O$390,15,FALSE)="","",VLOOKUP(AI9,'Acompanhamento (DMP)'!$B$7:$O$390,15,FALSE)),"")</f>
        <v/>
      </c>
      <c r="BB9" s="82" t="str">
        <f>IFERROR(IF(VLOOKUP(AI9,'Acompanhamento (DMP)'!$B$7:$O$390,16,FALSE)="","",VLOOKUP(AI9,'Acompanhamento (DMP)'!$B$7:$O$390,16,FALSE)),"")</f>
        <v/>
      </c>
      <c r="BC9" s="82" t="str">
        <f>IFERROR(IF(VLOOKUP(AI9,'Acompanhamento (DMP)'!$B$7:$O$390,17,FALSE)="","",VLOOKUP(AI9,'Acompanhamento (DMP)'!$B$7:$O$390,17,FALSE)),"")</f>
        <v/>
      </c>
      <c r="BD9" s="82" t="str">
        <f>IFERROR(IF(VLOOKUP(AI9,'Acompanhamento (DMP)'!$B$7:$O$390,18,FALSE)="","",VLOOKUP(AI9,'Acompanhamento (DMP)'!$B$7:$O$390,18,FALSE)),"")</f>
        <v/>
      </c>
      <c r="BE9" s="82" t="str">
        <f>IFERROR(IF(VLOOKUP(AI9,'Acompanhamento (DMP)'!$B$7:$O$390,19,FALSE)="","",VLOOKUP(AI9,'Acompanhamento (DMP)'!$B$7:$O$390,19,FALSE)),"")</f>
        <v/>
      </c>
      <c r="BF9" s="82" t="str">
        <f>IFERROR(IF(VLOOKUP(AI9,'Acompanhamento (DMP)'!$B$7:$O$390,20,FALSE)="","",VLOOKUP(AI9,'Acompanhamento (DMP)'!$B$7:$O$390,20,FALSE)),"")</f>
        <v/>
      </c>
      <c r="BG9" s="82" t="str">
        <f>IFERROR(IF(VLOOKUP(AI9,'Acompanhamento (DMP)'!$B$7:$O$390,21,FALSE)="","",VLOOKUP(AI9,'Acompanhamento (DMP)'!$B$7:$O$390,21,FALSE)),"")</f>
        <v/>
      </c>
      <c r="BH9" s="173" t="str">
        <f t="shared" si="0"/>
        <v/>
      </c>
    </row>
    <row r="10" spans="1:61">
      <c r="A10" s="2" t="s">
        <v>4555</v>
      </c>
      <c r="B10" s="2" t="s">
        <v>4556</v>
      </c>
      <c r="F10" s="2" t="s">
        <v>4557</v>
      </c>
      <c r="G10" s="2" t="s">
        <v>1951</v>
      </c>
      <c r="I10" s="3" t="s">
        <v>4558</v>
      </c>
      <c r="Q10" s="3" t="s">
        <v>4559</v>
      </c>
      <c r="Y10" s="42" t="s">
        <v>3973</v>
      </c>
      <c r="AC10" t="str">
        <v>112.1.9.0</v>
      </c>
      <c r="AD10" s="180">
        <v>88</v>
      </c>
      <c r="AE10" t="s">
        <v>153</v>
      </c>
      <c r="AF10">
        <v>8</v>
      </c>
      <c r="AI10" t="str">
        <f>IF('PCA Licitação, Dispensa e Inex.'!B14="","",'PCA Licitação, Dispensa e Inex.'!B14)</f>
        <v>112.1.9.0</v>
      </c>
      <c r="AJ10" t="str">
        <f>IF('PCA Licitação, Dispensa e Inex.'!C14="","",'PCA Licitação, Dispensa e Inex.'!C14)</f>
        <v>DEA</v>
      </c>
      <c r="AK10" t="str">
        <f>IF('PCA Licitação, Dispensa e Inex.'!D14="","",'PCA Licitação, Dispensa e Inex.'!D14)</f>
        <v>Modernização do espaço físico do hall superior TJSC</v>
      </c>
      <c r="AL10" t="str">
        <f>IF('PCA Licitação, Dispensa e Inex.'!H14="","",'PCA Licitação, Dispensa e Inex.'!H14)</f>
        <v>Concorrência</v>
      </c>
      <c r="AM10" t="str">
        <f>IF('PCA Licitação, Dispensa e Inex.'!K14="","",'PCA Licitação, Dispensa e Inex.'!K14)</f>
        <v>Não</v>
      </c>
      <c r="AN10" t="str">
        <f>IF('PCA Licitação, Dispensa e Inex.'!L14="","",'PCA Licitação, Dispensa e Inex.'!L14)</f>
        <v>Não</v>
      </c>
      <c r="AO10" t="str">
        <f>IF('PCA Licitação, Dispensa e Inex.'!M14="","",'PCA Licitação, Dispensa e Inex.'!M14)</f>
        <v>Sim</v>
      </c>
      <c r="AP10" t="str">
        <f>IF('PCA Licitação, Dispensa e Inex.'!N14="","",'PCA Licitação, Dispensa e Inex.'!N14)</f>
        <v>alto</v>
      </c>
      <c r="AQ10" s="82">
        <f>IF('PCA Licitação, Dispensa e Inex.'!O14="","",'PCA Licitação, Dispensa e Inex.'!O14)</f>
        <v>45910</v>
      </c>
      <c r="AR10" s="82">
        <f>IF('PCA Licitação, Dispensa e Inex.'!P14="","",'PCA Licitação, Dispensa e Inex.'!P14)</f>
        <v>46346</v>
      </c>
      <c r="AS10" s="82">
        <f>IF('PCA Licitação, Dispensa e Inex.'!Q14="","",'PCA Licitação, Dispensa e Inex.'!Q14)</f>
        <v>46361</v>
      </c>
      <c r="AT10" s="82">
        <f>IF('PCA Licitação, Dispensa e Inex.'!R14="","",'PCA Licitação, Dispensa e Inex.'!R14)</f>
        <v>46366</v>
      </c>
      <c r="AU10" s="82">
        <f>IF('PCA Licitação, Dispensa e Inex.'!S14="","",'PCA Licitação, Dispensa e Inex.'!S14)</f>
        <v>46546</v>
      </c>
      <c r="AV10" s="82" t="str">
        <f>IFERROR(VLOOKUP(AI10,'Acompanhamento (DMP)'!$B$7:$G$390,10,FALSE),"")</f>
        <v/>
      </c>
      <c r="AW10" t="str">
        <f>IFERROR(IF(VLOOKUP(AI10,'Acompanhamento (DMP)'!$B$7:$O$390,11,FALSE)="","",VLOOKUP(AI10,'Acompanhamento (DMP)'!$B$7:$O$390,11,FALSE)),"")</f>
        <v/>
      </c>
      <c r="AX10" s="82">
        <f>IFERROR(VLOOKUP(AI10,'Acompanhamento (DMP)'!$B$7:$O$390,12,FALSE),"")</f>
        <v>0</v>
      </c>
      <c r="AY10" s="82" t="str">
        <f>IFERROR(IF(VLOOKUP(AI10,'Acompanhamento (DMP)'!$B$7:$O$390,13,FALSE)="","",VLOOKUP(AI10,'Acompanhamento (DMP)'!$B$7:$O$390,13,FALSE)),"")</f>
        <v/>
      </c>
      <c r="AZ10" t="str">
        <f>IFERROR(IF(VLOOKUP(AI10,'Acompanhamento (DMP)'!$B$7:$O$390,14,FALSE)="","",VLOOKUP(AI10,'Acompanhamento (DMP)'!$B$7:$O$390,14,FALSE)),"")</f>
        <v/>
      </c>
      <c r="BA10" t="str">
        <f>IFERROR(IF(VLOOKUP(AI10,'Acompanhamento (DMP)'!$B$7:$O$390,15,FALSE)="","",VLOOKUP(AI10,'Acompanhamento (DMP)'!$B$7:$O$390,15,FALSE)),"")</f>
        <v/>
      </c>
      <c r="BB10" s="82" t="str">
        <f>IFERROR(IF(VLOOKUP(AI10,'Acompanhamento (DMP)'!$B$7:$O$390,16,FALSE)="","",VLOOKUP(AI10,'Acompanhamento (DMP)'!$B$7:$O$390,16,FALSE)),"")</f>
        <v/>
      </c>
      <c r="BC10" s="82" t="str">
        <f>IFERROR(IF(VLOOKUP(AI10,'Acompanhamento (DMP)'!$B$7:$O$390,17,FALSE)="","",VLOOKUP(AI10,'Acompanhamento (DMP)'!$B$7:$O$390,17,FALSE)),"")</f>
        <v/>
      </c>
      <c r="BD10" s="82" t="str">
        <f>IFERROR(IF(VLOOKUP(AI10,'Acompanhamento (DMP)'!$B$7:$O$390,18,FALSE)="","",VLOOKUP(AI10,'Acompanhamento (DMP)'!$B$7:$O$390,18,FALSE)),"")</f>
        <v/>
      </c>
      <c r="BE10" s="82" t="str">
        <f>IFERROR(IF(VLOOKUP(AI10,'Acompanhamento (DMP)'!$B$7:$O$390,19,FALSE)="","",VLOOKUP(AI10,'Acompanhamento (DMP)'!$B$7:$O$390,19,FALSE)),"")</f>
        <v/>
      </c>
      <c r="BF10" s="82" t="str">
        <f>IFERROR(IF(VLOOKUP(AI10,'Acompanhamento (DMP)'!$B$7:$O$390,20,FALSE)="","",VLOOKUP(AI10,'Acompanhamento (DMP)'!$B$7:$O$390,20,FALSE)),"")</f>
        <v/>
      </c>
      <c r="BG10" s="82" t="str">
        <f>IFERROR(IF(VLOOKUP(AI10,'Acompanhamento (DMP)'!$B$7:$O$390,21,FALSE)="","",VLOOKUP(AI10,'Acompanhamento (DMP)'!$B$7:$O$390,21,FALSE)),"")</f>
        <v/>
      </c>
      <c r="BH10" s="173" t="str">
        <f t="shared" si="0"/>
        <v/>
      </c>
    </row>
    <row r="11" spans="1:61">
      <c r="A11" s="2" t="s">
        <v>157</v>
      </c>
      <c r="B11" s="2" t="s">
        <v>4219</v>
      </c>
      <c r="F11" s="2" t="s">
        <v>4560</v>
      </c>
      <c r="G11" s="2" t="s">
        <v>4561</v>
      </c>
      <c r="I11" s="3" t="s">
        <v>3964</v>
      </c>
      <c r="Y11" s="42" t="s">
        <v>3983</v>
      </c>
      <c r="AC11" t="str">
        <v>112.16.1.1</v>
      </c>
      <c r="AD11" s="179">
        <v>38</v>
      </c>
      <c r="AE11" t="s">
        <v>47</v>
      </c>
      <c r="AF11">
        <v>9</v>
      </c>
      <c r="AI11" t="str">
        <f>IF('PCA Licitação, Dispensa e Inex.'!B15="","",'PCA Licitação, Dispensa e Inex.'!B15)</f>
        <v>112.16.1.1</v>
      </c>
      <c r="AJ11" t="str">
        <f>IF('PCA Licitação, Dispensa e Inex.'!C15="","",'PCA Licitação, Dispensa e Inex.'!C15)</f>
        <v>DEA</v>
      </c>
      <c r="AK11" t="str">
        <f>IF('PCA Licitação, Dispensa e Inex.'!D15="","",'PCA Licitação, Dispensa e Inex.'!D15)</f>
        <v>Contratação de projeto arquitetônico (concurso) para construção no terreno permutado com a DPU</v>
      </c>
      <c r="AL11" t="str">
        <f>IF('PCA Licitação, Dispensa e Inex.'!H15="","",'PCA Licitação, Dispensa e Inex.'!H15)</f>
        <v>Concurso</v>
      </c>
      <c r="AM11" t="str">
        <f>IF('PCA Licitação, Dispensa e Inex.'!K15="","",'PCA Licitação, Dispensa e Inex.'!K15)</f>
        <v>Sim</v>
      </c>
      <c r="AN11" t="str">
        <f>IF('PCA Licitação, Dispensa e Inex.'!L15="","",'PCA Licitação, Dispensa e Inex.'!L15)</f>
        <v>Não</v>
      </c>
      <c r="AO11" t="str">
        <f>IF('PCA Licitação, Dispensa e Inex.'!M15="","",'PCA Licitação, Dispensa e Inex.'!M15)</f>
        <v>Sim</v>
      </c>
      <c r="AP11" t="str">
        <f>IF('PCA Licitação, Dispensa e Inex.'!N15="","",'PCA Licitação, Dispensa e Inex.'!N15)</f>
        <v>alto</v>
      </c>
      <c r="AQ11" s="82">
        <f>IF('PCA Licitação, Dispensa e Inex.'!O15="","",'PCA Licitação, Dispensa e Inex.'!O15)</f>
        <v>46226</v>
      </c>
      <c r="AR11" s="82">
        <f>IF('PCA Licitação, Dispensa e Inex.'!P15="","",'PCA Licitação, Dispensa e Inex.'!P15)</f>
        <v>46346</v>
      </c>
      <c r="AS11" s="82">
        <f>IF('PCA Licitação, Dispensa e Inex.'!Q15="","",'PCA Licitação, Dispensa e Inex.'!Q15)</f>
        <v>46361</v>
      </c>
      <c r="AT11" s="82">
        <f>IF('PCA Licitação, Dispensa e Inex.'!R15="","",'PCA Licitação, Dispensa e Inex.'!R15)</f>
        <v>46366</v>
      </c>
      <c r="AU11" s="82">
        <f>IF('PCA Licitação, Dispensa e Inex.'!S15="","",'PCA Licitação, Dispensa e Inex.'!S15)</f>
        <v>46486</v>
      </c>
      <c r="AV11" s="82" t="str">
        <f>IFERROR(VLOOKUP(AI11,'Acompanhamento (DMP)'!$B$7:$G$390,10,FALSE),"")</f>
        <v/>
      </c>
      <c r="AW11" t="str">
        <f>IFERROR(IF(VLOOKUP(AI11,'Acompanhamento (DMP)'!$B$7:$O$390,11,FALSE)="","",VLOOKUP(AI11,'Acompanhamento (DMP)'!$B$7:$O$390,11,FALSE)),"")</f>
        <v/>
      </c>
      <c r="AX11" s="82">
        <f>IFERROR(VLOOKUP(AI11,'Acompanhamento (DMP)'!$B$7:$O$390,12,FALSE),"")</f>
        <v>0</v>
      </c>
      <c r="AY11" s="82" t="str">
        <f>IFERROR(IF(VLOOKUP(AI11,'Acompanhamento (DMP)'!$B$7:$O$390,13,FALSE)="","",VLOOKUP(AI11,'Acompanhamento (DMP)'!$B$7:$O$390,13,FALSE)),"")</f>
        <v/>
      </c>
      <c r="AZ11" t="str">
        <f>IFERROR(IF(VLOOKUP(AI11,'Acompanhamento (DMP)'!$B$7:$O$390,14,FALSE)="","",VLOOKUP(AI11,'Acompanhamento (DMP)'!$B$7:$O$390,14,FALSE)),"")</f>
        <v/>
      </c>
      <c r="BA11" t="str">
        <f>IFERROR(IF(VLOOKUP(AI11,'Acompanhamento (DMP)'!$B$7:$O$390,15,FALSE)="","",VLOOKUP(AI11,'Acompanhamento (DMP)'!$B$7:$O$390,15,FALSE)),"")</f>
        <v/>
      </c>
      <c r="BB11" s="82" t="str">
        <f>IFERROR(IF(VLOOKUP(AI11,'Acompanhamento (DMP)'!$B$7:$O$390,16,FALSE)="","",VLOOKUP(AI11,'Acompanhamento (DMP)'!$B$7:$O$390,16,FALSE)),"")</f>
        <v/>
      </c>
      <c r="BC11" s="82" t="str">
        <f>IFERROR(IF(VLOOKUP(AI11,'Acompanhamento (DMP)'!$B$7:$O$390,17,FALSE)="","",VLOOKUP(AI11,'Acompanhamento (DMP)'!$B$7:$O$390,17,FALSE)),"")</f>
        <v/>
      </c>
      <c r="BD11" s="82" t="str">
        <f>IFERROR(IF(VLOOKUP(AI11,'Acompanhamento (DMP)'!$B$7:$O$390,18,FALSE)="","",VLOOKUP(AI11,'Acompanhamento (DMP)'!$B$7:$O$390,18,FALSE)),"")</f>
        <v/>
      </c>
      <c r="BE11" s="82" t="str">
        <f>IFERROR(IF(VLOOKUP(AI11,'Acompanhamento (DMP)'!$B$7:$O$390,19,FALSE)="","",VLOOKUP(AI11,'Acompanhamento (DMP)'!$B$7:$O$390,19,FALSE)),"")</f>
        <v/>
      </c>
      <c r="BF11" s="82" t="str">
        <f>IFERROR(IF(VLOOKUP(AI11,'Acompanhamento (DMP)'!$B$7:$O$390,20,FALSE)="","",VLOOKUP(AI11,'Acompanhamento (DMP)'!$B$7:$O$390,20,FALSE)),"")</f>
        <v/>
      </c>
      <c r="BG11" s="82" t="str">
        <f>IFERROR(IF(VLOOKUP(AI11,'Acompanhamento (DMP)'!$B$7:$O$390,21,FALSE)="","",VLOOKUP(AI11,'Acompanhamento (DMP)'!$B$7:$O$390,21,FALSE)),"")</f>
        <v/>
      </c>
      <c r="BH11" s="173" t="str">
        <f t="shared" si="0"/>
        <v/>
      </c>
    </row>
    <row r="12" spans="1:61">
      <c r="A12" s="2" t="s">
        <v>32</v>
      </c>
      <c r="B12" s="2" t="s">
        <v>2637</v>
      </c>
      <c r="F12" s="2" t="s">
        <v>711</v>
      </c>
      <c r="G12" s="2" t="s">
        <v>857</v>
      </c>
      <c r="I12" s="3" t="s">
        <v>4562</v>
      </c>
      <c r="Y12" s="42" t="s">
        <v>3990</v>
      </c>
      <c r="AC12" t="str">
        <v>112.16.1.2</v>
      </c>
      <c r="AD12" s="177">
        <v>39</v>
      </c>
      <c r="AE12" t="s">
        <v>73</v>
      </c>
      <c r="AF12">
        <v>10</v>
      </c>
      <c r="AI12" t="str">
        <f>IF('PCA Licitação, Dispensa e Inex.'!B16="","",'PCA Licitação, Dispensa e Inex.'!B16)</f>
        <v>112.16.1.2</v>
      </c>
      <c r="AJ12" t="str">
        <f>IF('PCA Licitação, Dispensa e Inex.'!C16="","",'PCA Licitação, Dispensa e Inex.'!C16)</f>
        <v>DEA</v>
      </c>
      <c r="AK12" t="str">
        <f>IF('PCA Licitação, Dispensa e Inex.'!D16="","",'PCA Licitação, Dispensa e Inex.'!D16)</f>
        <v>Demolição prédio DPU</v>
      </c>
      <c r="AL12" t="str">
        <f>IF('PCA Licitação, Dispensa e Inex.'!H16="","",'PCA Licitação, Dispensa e Inex.'!H16)</f>
        <v>Pregão</v>
      </c>
      <c r="AM12" t="str">
        <f>IF('PCA Licitação, Dispensa e Inex.'!K16="","",'PCA Licitação, Dispensa e Inex.'!K16)</f>
        <v>Não</v>
      </c>
      <c r="AN12" t="str">
        <f>IF('PCA Licitação, Dispensa e Inex.'!L16="","",'PCA Licitação, Dispensa e Inex.'!L16)</f>
        <v>Não</v>
      </c>
      <c r="AO12" t="str">
        <f>IF('PCA Licitação, Dispensa e Inex.'!M16="","",'PCA Licitação, Dispensa e Inex.'!M16)</f>
        <v>Sim</v>
      </c>
      <c r="AP12" t="str">
        <f>IF('PCA Licitação, Dispensa e Inex.'!N16="","",'PCA Licitação, Dispensa e Inex.'!N16)</f>
        <v>alto</v>
      </c>
      <c r="AQ12" s="82">
        <f>IF('PCA Licitação, Dispensa e Inex.'!O16="","",'PCA Licitação, Dispensa e Inex.'!O16)</f>
        <v>45981</v>
      </c>
      <c r="AR12" s="82">
        <f>IF('PCA Licitação, Dispensa e Inex.'!P16="","",'PCA Licitação, Dispensa e Inex.'!P16)</f>
        <v>46101</v>
      </c>
      <c r="AS12" s="82">
        <f>IF('PCA Licitação, Dispensa e Inex.'!Q16="","",'PCA Licitação, Dispensa e Inex.'!Q16)</f>
        <v>46116</v>
      </c>
      <c r="AT12" s="82">
        <f>IF('PCA Licitação, Dispensa e Inex.'!R16="","",'PCA Licitação, Dispensa e Inex.'!R16)</f>
        <v>46121</v>
      </c>
      <c r="AU12" s="82">
        <f>IF('PCA Licitação, Dispensa e Inex.'!S16="","",'PCA Licitação, Dispensa e Inex.'!S16)</f>
        <v>46211</v>
      </c>
      <c r="AV12" s="82" t="str">
        <f>IFERROR(VLOOKUP(AI12,'Acompanhamento (DMP)'!$B$7:$G$390,10,FALSE),"")</f>
        <v/>
      </c>
      <c r="AW12" t="str">
        <f>IFERROR(IF(VLOOKUP(AI12,'Acompanhamento (DMP)'!$B$7:$O$390,11,FALSE)="","",VLOOKUP(AI12,'Acompanhamento (DMP)'!$B$7:$O$390,11,FALSE)),"")</f>
        <v/>
      </c>
      <c r="AX12" s="82">
        <f>IFERROR(VLOOKUP(AI12,'Acompanhamento (DMP)'!$B$7:$O$390,12,FALSE),"")</f>
        <v>0</v>
      </c>
      <c r="AY12" s="82" t="str">
        <f>IFERROR(IF(VLOOKUP(AI12,'Acompanhamento (DMP)'!$B$7:$O$390,13,FALSE)="","",VLOOKUP(AI12,'Acompanhamento (DMP)'!$B$7:$O$390,13,FALSE)),"")</f>
        <v/>
      </c>
      <c r="AZ12" t="str">
        <f>IFERROR(IF(VLOOKUP(AI12,'Acompanhamento (DMP)'!$B$7:$O$390,14,FALSE)="","",VLOOKUP(AI12,'Acompanhamento (DMP)'!$B$7:$O$390,14,FALSE)),"")</f>
        <v/>
      </c>
      <c r="BA12" t="str">
        <f>IFERROR(IF(VLOOKUP(AI12,'Acompanhamento (DMP)'!$B$7:$O$390,15,FALSE)="","",VLOOKUP(AI12,'Acompanhamento (DMP)'!$B$7:$O$390,15,FALSE)),"")</f>
        <v/>
      </c>
      <c r="BB12" s="82" t="str">
        <f>IFERROR(IF(VLOOKUP(AI12,'Acompanhamento (DMP)'!$B$7:$O$390,16,FALSE)="","",VLOOKUP(AI12,'Acompanhamento (DMP)'!$B$7:$O$390,16,FALSE)),"")</f>
        <v/>
      </c>
      <c r="BC12" s="82" t="str">
        <f>IFERROR(IF(VLOOKUP(AI12,'Acompanhamento (DMP)'!$B$7:$O$390,17,FALSE)="","",VLOOKUP(AI12,'Acompanhamento (DMP)'!$B$7:$O$390,17,FALSE)),"")</f>
        <v/>
      </c>
      <c r="BD12" s="82" t="str">
        <f>IFERROR(IF(VLOOKUP(AI12,'Acompanhamento (DMP)'!$B$7:$O$390,18,FALSE)="","",VLOOKUP(AI12,'Acompanhamento (DMP)'!$B$7:$O$390,18,FALSE)),"")</f>
        <v/>
      </c>
      <c r="BE12" s="82" t="str">
        <f>IFERROR(IF(VLOOKUP(AI12,'Acompanhamento (DMP)'!$B$7:$O$390,19,FALSE)="","",VLOOKUP(AI12,'Acompanhamento (DMP)'!$B$7:$O$390,19,FALSE)),"")</f>
        <v/>
      </c>
      <c r="BF12" s="82" t="str">
        <f>IFERROR(IF(VLOOKUP(AI12,'Acompanhamento (DMP)'!$B$7:$O$390,20,FALSE)="","",VLOOKUP(AI12,'Acompanhamento (DMP)'!$B$7:$O$390,20,FALSE)),"")</f>
        <v/>
      </c>
      <c r="BG12" s="82" t="str">
        <f>IFERROR(IF(VLOOKUP(AI12,'Acompanhamento (DMP)'!$B$7:$O$390,21,FALSE)="","",VLOOKUP(AI12,'Acompanhamento (DMP)'!$B$7:$O$390,21,FALSE)),"")</f>
        <v/>
      </c>
      <c r="BH12" s="173" t="str">
        <f t="shared" si="0"/>
        <v/>
      </c>
    </row>
    <row r="13" spans="1:61">
      <c r="A13" s="2" t="s">
        <v>744</v>
      </c>
      <c r="B13" s="2" t="s">
        <v>4563</v>
      </c>
      <c r="F13" s="2" t="s">
        <v>4564</v>
      </c>
      <c r="G13" s="2" t="s">
        <v>861</v>
      </c>
      <c r="I13" s="3" t="s">
        <v>3981</v>
      </c>
      <c r="Y13" s="42" t="s">
        <v>3978</v>
      </c>
      <c r="AC13" t="str">
        <v>112.3.5.0</v>
      </c>
      <c r="AD13" s="178">
        <v>40</v>
      </c>
      <c r="AE13" t="s">
        <v>51</v>
      </c>
      <c r="AF13">
        <v>11</v>
      </c>
      <c r="AI13" t="str">
        <f>IF('PCA Licitação, Dispensa e Inex.'!B17="","",'PCA Licitação, Dispensa e Inex.'!B17)</f>
        <v>112.3.5.0</v>
      </c>
      <c r="AJ13" t="str">
        <f>IF('PCA Licitação, Dispensa e Inex.'!C17="","",'PCA Licitação, Dispensa e Inex.'!C17)</f>
        <v>DEA</v>
      </c>
      <c r="AK13" t="str">
        <f>IF('PCA Licitação, Dispensa e Inex.'!D17="","",'PCA Licitação, Dispensa e Inex.'!D17)</f>
        <v>Estabilização de talude no terreno que abriga o Almoxarifado (ASTJ)</v>
      </c>
      <c r="AL13" t="str">
        <f>IF('PCA Licitação, Dispensa e Inex.'!H17="","",'PCA Licitação, Dispensa e Inex.'!H17)</f>
        <v>Concorrência</v>
      </c>
      <c r="AM13" t="str">
        <f>IF('PCA Licitação, Dispensa e Inex.'!K17="","",'PCA Licitação, Dispensa e Inex.'!K17)</f>
        <v>Não</v>
      </c>
      <c r="AN13" t="str">
        <f>IF('PCA Licitação, Dispensa e Inex.'!L17="","",'PCA Licitação, Dispensa e Inex.'!L17)</f>
        <v>Não</v>
      </c>
      <c r="AO13" t="str">
        <f>IF('PCA Licitação, Dispensa e Inex.'!M17="","",'PCA Licitação, Dispensa e Inex.'!M17)</f>
        <v>Sim</v>
      </c>
      <c r="AP13" t="str">
        <f>IF('PCA Licitação, Dispensa e Inex.'!N17="","",'PCA Licitação, Dispensa e Inex.'!N17)</f>
        <v>alto</v>
      </c>
      <c r="AQ13" s="82">
        <f>IF('PCA Licitação, Dispensa e Inex.'!O17="","",'PCA Licitação, Dispensa e Inex.'!O17)</f>
        <v>46095</v>
      </c>
      <c r="AR13" s="82">
        <f>IF('PCA Licitação, Dispensa e Inex.'!P17="","",'PCA Licitação, Dispensa e Inex.'!P17)</f>
        <v>46215</v>
      </c>
      <c r="AS13" s="82">
        <f>IF('PCA Licitação, Dispensa e Inex.'!Q17="","",'PCA Licitação, Dispensa e Inex.'!Q17)</f>
        <v>46230</v>
      </c>
      <c r="AT13" s="82">
        <f>IF('PCA Licitação, Dispensa e Inex.'!R17="","",'PCA Licitação, Dispensa e Inex.'!R17)</f>
        <v>46235</v>
      </c>
      <c r="AU13" s="82">
        <f>IF('PCA Licitação, Dispensa e Inex.'!S17="","",'PCA Licitação, Dispensa e Inex.'!S17)</f>
        <v>46415</v>
      </c>
      <c r="AV13" s="82" t="str">
        <f>IFERROR(VLOOKUP(AI13,'Acompanhamento (DMP)'!$B$7:$G$390,10,FALSE),"")</f>
        <v/>
      </c>
      <c r="AW13" t="str">
        <f>IFERROR(IF(VLOOKUP(AI13,'Acompanhamento (DMP)'!$B$7:$O$390,11,FALSE)="","",VLOOKUP(AI13,'Acompanhamento (DMP)'!$B$7:$O$390,11,FALSE)),"")</f>
        <v/>
      </c>
      <c r="AX13" s="82">
        <f>IFERROR(VLOOKUP(AI13,'Acompanhamento (DMP)'!$B$7:$O$390,12,FALSE),"")</f>
        <v>0</v>
      </c>
      <c r="AY13" s="82" t="str">
        <f>IFERROR(IF(VLOOKUP(AI13,'Acompanhamento (DMP)'!$B$7:$O$390,13,FALSE)="","",VLOOKUP(AI13,'Acompanhamento (DMP)'!$B$7:$O$390,13,FALSE)),"")</f>
        <v/>
      </c>
      <c r="AZ13" t="str">
        <f>IFERROR(IF(VLOOKUP(AI13,'Acompanhamento (DMP)'!$B$7:$O$390,14,FALSE)="","",VLOOKUP(AI13,'Acompanhamento (DMP)'!$B$7:$O$390,14,FALSE)),"")</f>
        <v/>
      </c>
      <c r="BA13" t="str">
        <f>IFERROR(IF(VLOOKUP(AI13,'Acompanhamento (DMP)'!$B$7:$O$390,15,FALSE)="","",VLOOKUP(AI13,'Acompanhamento (DMP)'!$B$7:$O$390,15,FALSE)),"")</f>
        <v/>
      </c>
      <c r="BB13" s="82" t="str">
        <f>IFERROR(IF(VLOOKUP(AI13,'Acompanhamento (DMP)'!$B$7:$O$390,16,FALSE)="","",VLOOKUP(AI13,'Acompanhamento (DMP)'!$B$7:$O$390,16,FALSE)),"")</f>
        <v/>
      </c>
      <c r="BC13" s="82" t="str">
        <f>IFERROR(IF(VLOOKUP(AI13,'Acompanhamento (DMP)'!$B$7:$O$390,17,FALSE)="","",VLOOKUP(AI13,'Acompanhamento (DMP)'!$B$7:$O$390,17,FALSE)),"")</f>
        <v/>
      </c>
      <c r="BD13" s="82" t="str">
        <f>IFERROR(IF(VLOOKUP(AI13,'Acompanhamento (DMP)'!$B$7:$O$390,18,FALSE)="","",VLOOKUP(AI13,'Acompanhamento (DMP)'!$B$7:$O$390,18,FALSE)),"")</f>
        <v/>
      </c>
      <c r="BE13" s="82" t="str">
        <f>IFERROR(IF(VLOOKUP(AI13,'Acompanhamento (DMP)'!$B$7:$O$390,19,FALSE)="","",VLOOKUP(AI13,'Acompanhamento (DMP)'!$B$7:$O$390,19,FALSE)),"")</f>
        <v/>
      </c>
      <c r="BF13" s="82" t="str">
        <f>IFERROR(IF(VLOOKUP(AI13,'Acompanhamento (DMP)'!$B$7:$O$390,20,FALSE)="","",VLOOKUP(AI13,'Acompanhamento (DMP)'!$B$7:$O$390,20,FALSE)),"")</f>
        <v/>
      </c>
      <c r="BG13" s="82" t="str">
        <f>IFERROR(IF(VLOOKUP(AI13,'Acompanhamento (DMP)'!$B$7:$O$390,21,FALSE)="","",VLOOKUP(AI13,'Acompanhamento (DMP)'!$B$7:$O$390,21,FALSE)),"")</f>
        <v/>
      </c>
      <c r="BH13" s="173" t="str">
        <f t="shared" si="0"/>
        <v/>
      </c>
    </row>
    <row r="14" spans="1:61">
      <c r="A14" s="2" t="s">
        <v>3694</v>
      </c>
      <c r="B14" s="2" t="s">
        <v>3126</v>
      </c>
      <c r="F14" s="2" t="s">
        <v>4565</v>
      </c>
      <c r="G14" s="2" t="s">
        <v>1033</v>
      </c>
      <c r="I14" s="3" t="s">
        <v>4042</v>
      </c>
      <c r="Y14" s="42" t="s">
        <v>3998</v>
      </c>
      <c r="AC14" t="str">
        <v>112.4.2.0</v>
      </c>
      <c r="AD14" s="177">
        <v>41</v>
      </c>
      <c r="AE14" t="s">
        <v>42</v>
      </c>
      <c r="AF14">
        <v>12</v>
      </c>
      <c r="AI14" t="str">
        <f>IF('PCA Licitação, Dispensa e Inex.'!B18="","",'PCA Licitação, Dispensa e Inex.'!B18)</f>
        <v>112.4.2.0</v>
      </c>
      <c r="AJ14" t="str">
        <f>IF('PCA Licitação, Dispensa e Inex.'!C18="","",'PCA Licitação, Dispensa e Inex.'!C18)</f>
        <v>DEA</v>
      </c>
      <c r="AK14" t="str">
        <f>IF('PCA Licitação, Dispensa e Inex.'!D18="","",'PCA Licitação, Dispensa e Inex.'!D18)</f>
        <v>Ampliação da rede sprinkler Arquivo Central</v>
      </c>
      <c r="AL14" t="str">
        <f>IF('PCA Licitação, Dispensa e Inex.'!H18="","",'PCA Licitação, Dispensa e Inex.'!H18)</f>
        <v>Concorrência</v>
      </c>
      <c r="AM14" t="str">
        <f>IF('PCA Licitação, Dispensa e Inex.'!K18="","",'PCA Licitação, Dispensa e Inex.'!K18)</f>
        <v>Não</v>
      </c>
      <c r="AN14" t="str">
        <f>IF('PCA Licitação, Dispensa e Inex.'!L18="","",'PCA Licitação, Dispensa e Inex.'!L18)</f>
        <v>Não</v>
      </c>
      <c r="AO14" t="str">
        <f>IF('PCA Licitação, Dispensa e Inex.'!M18="","",'PCA Licitação, Dispensa e Inex.'!M18)</f>
        <v>Sim</v>
      </c>
      <c r="AP14" t="str">
        <f>IF('PCA Licitação, Dispensa e Inex.'!N18="","",'PCA Licitação, Dispensa e Inex.'!N18)</f>
        <v>alto</v>
      </c>
      <c r="AQ14" s="82">
        <f>IF('PCA Licitação, Dispensa e Inex.'!O18="","",'PCA Licitação, Dispensa e Inex.'!O18)</f>
        <v>46235</v>
      </c>
      <c r="AR14" s="82">
        <f>IF('PCA Licitação, Dispensa e Inex.'!P18="","",'PCA Licitação, Dispensa e Inex.'!P18)</f>
        <v>46355</v>
      </c>
      <c r="AS14" s="82">
        <f>IF('PCA Licitação, Dispensa e Inex.'!Q18="","",'PCA Licitação, Dispensa e Inex.'!Q18)</f>
        <v>46370</v>
      </c>
      <c r="AT14" s="82">
        <f>IF('PCA Licitação, Dispensa e Inex.'!R18="","",'PCA Licitação, Dispensa e Inex.'!R18)</f>
        <v>46375</v>
      </c>
      <c r="AU14" s="82">
        <f>IF('PCA Licitação, Dispensa e Inex.'!S18="","",'PCA Licitação, Dispensa e Inex.'!S18)</f>
        <v>46555</v>
      </c>
      <c r="AV14" s="82" t="str">
        <f>IFERROR(VLOOKUP(AI14,'Acompanhamento (DMP)'!$B$7:$G$390,10,FALSE),"")</f>
        <v/>
      </c>
      <c r="AW14" t="str">
        <f>IFERROR(IF(VLOOKUP(AI14,'Acompanhamento (DMP)'!$B$7:$O$390,11,FALSE)="","",VLOOKUP(AI14,'Acompanhamento (DMP)'!$B$7:$O$390,11,FALSE)),"")</f>
        <v/>
      </c>
      <c r="AX14" s="82">
        <f>IFERROR(VLOOKUP(AI14,'Acompanhamento (DMP)'!$B$7:$O$390,12,FALSE),"")</f>
        <v>0</v>
      </c>
      <c r="AY14" s="82" t="str">
        <f>IFERROR(IF(VLOOKUP(AI14,'Acompanhamento (DMP)'!$B$7:$O$390,13,FALSE)="","",VLOOKUP(AI14,'Acompanhamento (DMP)'!$B$7:$O$390,13,FALSE)),"")</f>
        <v/>
      </c>
      <c r="AZ14" t="str">
        <f>IFERROR(IF(VLOOKUP(AI14,'Acompanhamento (DMP)'!$B$7:$O$390,14,FALSE)="","",VLOOKUP(AI14,'Acompanhamento (DMP)'!$B$7:$O$390,14,FALSE)),"")</f>
        <v/>
      </c>
      <c r="BA14" t="str">
        <f>IFERROR(IF(VLOOKUP(AI14,'Acompanhamento (DMP)'!$B$7:$O$390,15,FALSE)="","",VLOOKUP(AI14,'Acompanhamento (DMP)'!$B$7:$O$390,15,FALSE)),"")</f>
        <v/>
      </c>
      <c r="BB14" s="82" t="str">
        <f>IFERROR(IF(VLOOKUP(AI14,'Acompanhamento (DMP)'!$B$7:$O$390,16,FALSE)="","",VLOOKUP(AI14,'Acompanhamento (DMP)'!$B$7:$O$390,16,FALSE)),"")</f>
        <v/>
      </c>
      <c r="BC14" s="82" t="str">
        <f>IFERROR(IF(VLOOKUP(AI14,'Acompanhamento (DMP)'!$B$7:$O$390,17,FALSE)="","",VLOOKUP(AI14,'Acompanhamento (DMP)'!$B$7:$O$390,17,FALSE)),"")</f>
        <v/>
      </c>
      <c r="BD14" s="82" t="str">
        <f>IFERROR(IF(VLOOKUP(AI14,'Acompanhamento (DMP)'!$B$7:$O$390,18,FALSE)="","",VLOOKUP(AI14,'Acompanhamento (DMP)'!$B$7:$O$390,18,FALSE)),"")</f>
        <v/>
      </c>
      <c r="BE14" s="82" t="str">
        <f>IFERROR(IF(VLOOKUP(AI14,'Acompanhamento (DMP)'!$B$7:$O$390,19,FALSE)="","",VLOOKUP(AI14,'Acompanhamento (DMP)'!$B$7:$O$390,19,FALSE)),"")</f>
        <v/>
      </c>
      <c r="BF14" s="82" t="str">
        <f>IFERROR(IF(VLOOKUP(AI14,'Acompanhamento (DMP)'!$B$7:$O$390,20,FALSE)="","",VLOOKUP(AI14,'Acompanhamento (DMP)'!$B$7:$O$390,20,FALSE)),"")</f>
        <v/>
      </c>
      <c r="BG14" s="82" t="str">
        <f>IFERROR(IF(VLOOKUP(AI14,'Acompanhamento (DMP)'!$B$7:$O$390,21,FALSE)="","",VLOOKUP(AI14,'Acompanhamento (DMP)'!$B$7:$O$390,21,FALSE)),"")</f>
        <v/>
      </c>
      <c r="BH14" s="173" t="str">
        <f t="shared" si="0"/>
        <v/>
      </c>
    </row>
    <row r="15" spans="1:61">
      <c r="A15" s="2" t="s">
        <v>180</v>
      </c>
      <c r="B15" s="2" t="s">
        <v>2031</v>
      </c>
      <c r="F15" s="2" t="s">
        <v>4566</v>
      </c>
      <c r="G15" s="2" t="s">
        <v>700</v>
      </c>
      <c r="I15" s="3" t="s">
        <v>3966</v>
      </c>
      <c r="Y15" s="42" t="s">
        <v>4567</v>
      </c>
      <c r="AC15" t="str">
        <v>113.2.1.0</v>
      </c>
      <c r="AD15" s="178">
        <v>42</v>
      </c>
      <c r="AE15" t="s">
        <v>99</v>
      </c>
      <c r="AF15">
        <v>13</v>
      </c>
      <c r="AI15" t="str">
        <f>IF('PCA Licitação, Dispensa e Inex.'!B19="","",'PCA Licitação, Dispensa e Inex.'!B19)</f>
        <v>113.2.1.0</v>
      </c>
      <c r="AJ15" t="str">
        <f>IF('PCA Licitação, Dispensa e Inex.'!C19="","",'PCA Licitação, Dispensa e Inex.'!C19)</f>
        <v>DEA</v>
      </c>
      <c r="AK15" t="str">
        <f>IF('PCA Licitação, Dispensa e Inex.'!D19="","",'PCA Licitação, Dispensa e Inex.'!D19)</f>
        <v>Construção do Fórum da Comarca de Penha</v>
      </c>
      <c r="AL15" t="str">
        <f>IF('PCA Licitação, Dispensa e Inex.'!H19="","",'PCA Licitação, Dispensa e Inex.'!H19)</f>
        <v>Concorrência</v>
      </c>
      <c r="AM15" t="str">
        <f>IF('PCA Licitação, Dispensa e Inex.'!K19="","",'PCA Licitação, Dispensa e Inex.'!K19)</f>
        <v>Não</v>
      </c>
      <c r="AN15" t="str">
        <f>IF('PCA Licitação, Dispensa e Inex.'!L19="","",'PCA Licitação, Dispensa e Inex.'!L19)</f>
        <v>Não</v>
      </c>
      <c r="AO15" t="str">
        <f>IF('PCA Licitação, Dispensa e Inex.'!M19="","",'PCA Licitação, Dispensa e Inex.'!M19)</f>
        <v>Sim</v>
      </c>
      <c r="AP15" t="str">
        <f>IF('PCA Licitação, Dispensa e Inex.'!N19="","",'PCA Licitação, Dispensa e Inex.'!N19)</f>
        <v>alto</v>
      </c>
      <c r="AQ15" s="82">
        <f>IF('PCA Licitação, Dispensa e Inex.'!O19="","",'PCA Licitação, Dispensa e Inex.'!O19)</f>
        <v>45718</v>
      </c>
      <c r="AR15" s="82">
        <f>IF('PCA Licitação, Dispensa e Inex.'!P19="","",'PCA Licitação, Dispensa e Inex.'!P19)</f>
        <v>46052</v>
      </c>
      <c r="AS15" s="82">
        <f>IF('PCA Licitação, Dispensa e Inex.'!Q19="","",'PCA Licitação, Dispensa e Inex.'!Q19)</f>
        <v>46067</v>
      </c>
      <c r="AT15" s="82">
        <f>IF('PCA Licitação, Dispensa e Inex.'!R19="","",'PCA Licitação, Dispensa e Inex.'!R19)</f>
        <v>46072</v>
      </c>
      <c r="AU15" s="82">
        <f>IF('PCA Licitação, Dispensa e Inex.'!S19="","",'PCA Licitação, Dispensa e Inex.'!S19)</f>
        <v>46252</v>
      </c>
      <c r="AV15" s="82" t="str">
        <f>IFERROR(VLOOKUP(AI15,'Acompanhamento (DMP)'!$B$7:$G$390,10,FALSE),"")</f>
        <v/>
      </c>
      <c r="AW15">
        <f>IFERROR(IF(VLOOKUP(AI15,'Acompanhamento (DMP)'!$B$7:$O$390,11,FALSE)="","",VLOOKUP(AI15,'Acompanhamento (DMP)'!$B$7:$O$390,11,FALSE)),"")</f>
        <v>46058</v>
      </c>
      <c r="AX15" s="82">
        <f>IFERROR(VLOOKUP(AI15,'Acompanhamento (DMP)'!$B$7:$O$390,12,FALSE),"")</f>
        <v>46084</v>
      </c>
      <c r="AY15" s="82" t="str">
        <f>IFERROR(IF(VLOOKUP(AI15,'Acompanhamento (DMP)'!$B$7:$O$390,13,FALSE)="","",VLOOKUP(AI15,'Acompanhamento (DMP)'!$B$7:$O$390,13,FALSE)),"")</f>
        <v/>
      </c>
      <c r="AZ15" t="str">
        <f>IFERROR(IF(VLOOKUP(AI15,'Acompanhamento (DMP)'!$B$7:$O$390,14,FALSE)="","",VLOOKUP(AI15,'Acompanhamento (DMP)'!$B$7:$O$390,14,FALSE)),"")</f>
        <v/>
      </c>
      <c r="BA15" t="str">
        <f>IFERROR(IF(VLOOKUP(AI15,'Acompanhamento (DMP)'!$B$7:$O$390,15,FALSE)="","",VLOOKUP(AI15,'Acompanhamento (DMP)'!$B$7:$O$390,15,FALSE)),"")</f>
        <v/>
      </c>
      <c r="BB15" s="82" t="str">
        <f>IFERROR(IF(VLOOKUP(AI15,'Acompanhamento (DMP)'!$B$7:$O$390,16,FALSE)="","",VLOOKUP(AI15,'Acompanhamento (DMP)'!$B$7:$O$390,16,FALSE)),"")</f>
        <v/>
      </c>
      <c r="BC15" s="82" t="str">
        <f>IFERROR(IF(VLOOKUP(AI15,'Acompanhamento (DMP)'!$B$7:$O$390,17,FALSE)="","",VLOOKUP(AI15,'Acompanhamento (DMP)'!$B$7:$O$390,17,FALSE)),"")</f>
        <v/>
      </c>
      <c r="BD15" s="82" t="str">
        <f>IFERROR(IF(VLOOKUP(AI15,'Acompanhamento (DMP)'!$B$7:$O$390,18,FALSE)="","",VLOOKUP(AI15,'Acompanhamento (DMP)'!$B$7:$O$390,18,FALSE)),"")</f>
        <v/>
      </c>
      <c r="BE15" s="82" t="str">
        <f>IFERROR(IF(VLOOKUP(AI15,'Acompanhamento (DMP)'!$B$7:$O$390,19,FALSE)="","",VLOOKUP(AI15,'Acompanhamento (DMP)'!$B$7:$O$390,19,FALSE)),"")</f>
        <v/>
      </c>
      <c r="BF15" s="82" t="str">
        <f>IFERROR(IF(VLOOKUP(AI15,'Acompanhamento (DMP)'!$B$7:$O$390,20,FALSE)="","",VLOOKUP(AI15,'Acompanhamento (DMP)'!$B$7:$O$390,20,FALSE)),"")</f>
        <v/>
      </c>
      <c r="BG15" s="82" t="str">
        <f>IFERROR(IF(VLOOKUP(AI15,'Acompanhamento (DMP)'!$B$7:$O$390,21,FALSE)="","",VLOOKUP(AI15,'Acompanhamento (DMP)'!$B$7:$O$390,21,FALSE)),"")</f>
        <v/>
      </c>
      <c r="BH15" s="173" t="str">
        <f t="shared" si="0"/>
        <v/>
      </c>
    </row>
    <row r="16" spans="1:61">
      <c r="A16" s="2" t="s">
        <v>234</v>
      </c>
      <c r="B16" s="2" t="s">
        <v>3107</v>
      </c>
      <c r="F16" s="2" t="s">
        <v>4568</v>
      </c>
      <c r="G16" s="2" t="s">
        <v>1931</v>
      </c>
      <c r="I16" s="3" t="s">
        <v>3979</v>
      </c>
      <c r="Y16" s="42" t="s">
        <v>3993</v>
      </c>
      <c r="AC16" t="str">
        <v>200.3.15.6</v>
      </c>
      <c r="AD16" s="177">
        <v>43</v>
      </c>
      <c r="AE16" t="s">
        <v>67</v>
      </c>
      <c r="AF16">
        <v>14</v>
      </c>
      <c r="AI16" t="str">
        <f>IF('PCA Licitação, Dispensa e Inex.'!B20="","",'PCA Licitação, Dispensa e Inex.'!B20)</f>
        <v>200.3.15.6</v>
      </c>
      <c r="AJ16" t="str">
        <f>IF('PCA Licitação, Dispensa e Inex.'!C20="","",'PCA Licitação, Dispensa e Inex.'!C20)</f>
        <v>DEA</v>
      </c>
      <c r="AK16" t="str">
        <f>IF('PCA Licitação, Dispensa e Inex.'!D20="","",'PCA Licitação, Dispensa e Inex.'!D20)</f>
        <v>Serviços de instalação de Sistemas de Alarme de Incêndio.</v>
      </c>
      <c r="AL16" t="str">
        <f>IF('PCA Licitação, Dispensa e Inex.'!H20="","",'PCA Licitação, Dispensa e Inex.'!H20)</f>
        <v>Pregão</v>
      </c>
      <c r="AM16" t="str">
        <f>IF('PCA Licitação, Dispensa e Inex.'!K20="","",'PCA Licitação, Dispensa e Inex.'!K20)</f>
        <v>Não</v>
      </c>
      <c r="AN16" t="str">
        <f>IF('PCA Licitação, Dispensa e Inex.'!L20="","",'PCA Licitação, Dispensa e Inex.'!L20)</f>
        <v>Não</v>
      </c>
      <c r="AO16" t="str">
        <f>IF('PCA Licitação, Dispensa e Inex.'!M20="","",'PCA Licitação, Dispensa e Inex.'!M20)</f>
        <v>Sim</v>
      </c>
      <c r="AP16" t="str">
        <f>IF('PCA Licitação, Dispensa e Inex.'!N20="","",'PCA Licitação, Dispensa e Inex.'!N20)</f>
        <v>alto</v>
      </c>
      <c r="AQ16" s="82">
        <f>IF('PCA Licitação, Dispensa e Inex.'!O20="","",'PCA Licitação, Dispensa e Inex.'!O20)</f>
        <v>46007</v>
      </c>
      <c r="AR16" s="82">
        <f>IF('PCA Licitação, Dispensa e Inex.'!P20="","",'PCA Licitação, Dispensa e Inex.'!P20)</f>
        <v>46127</v>
      </c>
      <c r="AS16" s="82">
        <f>IF('PCA Licitação, Dispensa e Inex.'!Q20="","",'PCA Licitação, Dispensa e Inex.'!Q20)</f>
        <v>46142</v>
      </c>
      <c r="AT16" s="82">
        <f>IF('PCA Licitação, Dispensa e Inex.'!R20="","",'PCA Licitação, Dispensa e Inex.'!R20)</f>
        <v>46147</v>
      </c>
      <c r="AU16" s="82">
        <f>IF('PCA Licitação, Dispensa e Inex.'!S20="","",'PCA Licitação, Dispensa e Inex.'!S20)</f>
        <v>46237</v>
      </c>
      <c r="AV16" s="82" t="str">
        <f>IFERROR(VLOOKUP(AI16,'Acompanhamento (DMP)'!$B$7:$G$390,10,FALSE),"")</f>
        <v/>
      </c>
      <c r="AW16" t="str">
        <f>IFERROR(IF(VLOOKUP(AI16,'Acompanhamento (DMP)'!$B$7:$O$390,11,FALSE)="","",VLOOKUP(AI16,'Acompanhamento (DMP)'!$B$7:$O$390,11,FALSE)),"")</f>
        <v/>
      </c>
      <c r="AX16" s="82">
        <f>IFERROR(VLOOKUP(AI16,'Acompanhamento (DMP)'!$B$7:$O$390,12,FALSE),"")</f>
        <v>0</v>
      </c>
      <c r="AY16" s="82" t="str">
        <f>IFERROR(IF(VLOOKUP(AI16,'Acompanhamento (DMP)'!$B$7:$O$390,13,FALSE)="","",VLOOKUP(AI16,'Acompanhamento (DMP)'!$B$7:$O$390,13,FALSE)),"")</f>
        <v/>
      </c>
      <c r="AZ16" t="str">
        <f>IFERROR(IF(VLOOKUP(AI16,'Acompanhamento (DMP)'!$B$7:$O$390,14,FALSE)="","",VLOOKUP(AI16,'Acompanhamento (DMP)'!$B$7:$O$390,14,FALSE)),"")</f>
        <v/>
      </c>
      <c r="BA16" t="str">
        <f>IFERROR(IF(VLOOKUP(AI16,'Acompanhamento (DMP)'!$B$7:$O$390,15,FALSE)="","",VLOOKUP(AI16,'Acompanhamento (DMP)'!$B$7:$O$390,15,FALSE)),"")</f>
        <v/>
      </c>
      <c r="BB16" s="82" t="str">
        <f>IFERROR(IF(VLOOKUP(AI16,'Acompanhamento (DMP)'!$B$7:$O$390,16,FALSE)="","",VLOOKUP(AI16,'Acompanhamento (DMP)'!$B$7:$O$390,16,FALSE)),"")</f>
        <v/>
      </c>
      <c r="BC16" s="82" t="str">
        <f>IFERROR(IF(VLOOKUP(AI16,'Acompanhamento (DMP)'!$B$7:$O$390,17,FALSE)="","",VLOOKUP(AI16,'Acompanhamento (DMP)'!$B$7:$O$390,17,FALSE)),"")</f>
        <v/>
      </c>
      <c r="BD16" s="82" t="str">
        <f>IFERROR(IF(VLOOKUP(AI16,'Acompanhamento (DMP)'!$B$7:$O$390,18,FALSE)="","",VLOOKUP(AI16,'Acompanhamento (DMP)'!$B$7:$O$390,18,FALSE)),"")</f>
        <v/>
      </c>
      <c r="BE16" s="82" t="str">
        <f>IFERROR(IF(VLOOKUP(AI16,'Acompanhamento (DMP)'!$B$7:$O$390,19,FALSE)="","",VLOOKUP(AI16,'Acompanhamento (DMP)'!$B$7:$O$390,19,FALSE)),"")</f>
        <v/>
      </c>
      <c r="BF16" s="82" t="str">
        <f>IFERROR(IF(VLOOKUP(AI16,'Acompanhamento (DMP)'!$B$7:$O$390,20,FALSE)="","",VLOOKUP(AI16,'Acompanhamento (DMP)'!$B$7:$O$390,20,FALSE)),"")</f>
        <v/>
      </c>
      <c r="BG16" s="82" t="str">
        <f>IFERROR(IF(VLOOKUP(AI16,'Acompanhamento (DMP)'!$B$7:$O$390,21,FALSE)="","",VLOOKUP(AI16,'Acompanhamento (DMP)'!$B$7:$O$390,21,FALSE)),"")</f>
        <v/>
      </c>
      <c r="BH16" s="173" t="str">
        <f t="shared" si="0"/>
        <v/>
      </c>
    </row>
    <row r="17" spans="1:60">
      <c r="A17" s="2" t="s">
        <v>525</v>
      </c>
      <c r="B17" s="2" t="s">
        <v>4166</v>
      </c>
      <c r="F17" s="2" t="s">
        <v>4569</v>
      </c>
      <c r="G17" s="2" t="s">
        <v>863</v>
      </c>
      <c r="Y17" s="42" t="s">
        <v>3980</v>
      </c>
      <c r="AC17" t="str">
        <v>200.3.15.7</v>
      </c>
      <c r="AD17" s="179">
        <v>44</v>
      </c>
      <c r="AE17" t="s">
        <v>39</v>
      </c>
      <c r="AF17">
        <v>15</v>
      </c>
      <c r="AI17" t="str">
        <f>IF('PCA Licitação, Dispensa e Inex.'!B21="","",'PCA Licitação, Dispensa e Inex.'!B21)</f>
        <v>200.3.15.7</v>
      </c>
      <c r="AJ17" t="str">
        <f>IF('PCA Licitação, Dispensa e Inex.'!C21="","",'PCA Licitação, Dispensa e Inex.'!C21)</f>
        <v>DEA</v>
      </c>
      <c r="AK17" t="str">
        <f>IF('PCA Licitação, Dispensa e Inex.'!D21="","",'PCA Licitação, Dispensa e Inex.'!D21)</f>
        <v>Serviços continuado de manutenção preventiva e corretiva em bombas auxiliares de sistema preventivo de incendio nas Comarcas de Caçador, Criciuma, Blumenau.</v>
      </c>
      <c r="AL17" t="str">
        <f>IF('PCA Licitação, Dispensa e Inex.'!H21="","",'PCA Licitação, Dispensa e Inex.'!H21)</f>
        <v>Pregão</v>
      </c>
      <c r="AM17" t="str">
        <f>IF('PCA Licitação, Dispensa e Inex.'!K21="","",'PCA Licitação, Dispensa e Inex.'!K21)</f>
        <v>Não</v>
      </c>
      <c r="AN17" t="str">
        <f>IF('PCA Licitação, Dispensa e Inex.'!L21="","",'PCA Licitação, Dispensa e Inex.'!L21)</f>
        <v>Não</v>
      </c>
      <c r="AO17" t="str">
        <f>IF('PCA Licitação, Dispensa e Inex.'!M21="","",'PCA Licitação, Dispensa e Inex.'!M21)</f>
        <v>Sim</v>
      </c>
      <c r="AP17" t="str">
        <f>IF('PCA Licitação, Dispensa e Inex.'!N21="","",'PCA Licitação, Dispensa e Inex.'!N21)</f>
        <v>alto</v>
      </c>
      <c r="AQ17" s="82">
        <f>IF('PCA Licitação, Dispensa e Inex.'!O21="","",'PCA Licitação, Dispensa e Inex.'!O21)</f>
        <v>46023</v>
      </c>
      <c r="AR17" s="82">
        <f>IF('PCA Licitação, Dispensa e Inex.'!P21="","",'PCA Licitação, Dispensa e Inex.'!P21)</f>
        <v>46143</v>
      </c>
      <c r="AS17" s="82">
        <f>IF('PCA Licitação, Dispensa e Inex.'!Q21="","",'PCA Licitação, Dispensa e Inex.'!Q21)</f>
        <v>46158</v>
      </c>
      <c r="AT17" s="82">
        <f>IF('PCA Licitação, Dispensa e Inex.'!R21="","",'PCA Licitação, Dispensa e Inex.'!R21)</f>
        <v>46163</v>
      </c>
      <c r="AU17" s="82">
        <f>IF('PCA Licitação, Dispensa e Inex.'!S21="","",'PCA Licitação, Dispensa e Inex.'!S21)</f>
        <v>46253</v>
      </c>
      <c r="AV17" s="82" t="str">
        <f>IFERROR(VLOOKUP(AI17,'Acompanhamento (DMP)'!$B$7:$G$390,10,FALSE),"")</f>
        <v/>
      </c>
      <c r="AW17" t="str">
        <f>IFERROR(IF(VLOOKUP(AI17,'Acompanhamento (DMP)'!$B$7:$O$390,11,FALSE)="","",VLOOKUP(AI17,'Acompanhamento (DMP)'!$B$7:$O$390,11,FALSE)),"")</f>
        <v/>
      </c>
      <c r="AX17" s="82">
        <f>IFERROR(VLOOKUP(AI17,'Acompanhamento (DMP)'!$B$7:$O$390,12,FALSE),"")</f>
        <v>0</v>
      </c>
      <c r="AY17" s="82" t="str">
        <f>IFERROR(IF(VLOOKUP(AI17,'Acompanhamento (DMP)'!$B$7:$O$390,13,FALSE)="","",VLOOKUP(AI17,'Acompanhamento (DMP)'!$B$7:$O$390,13,FALSE)),"")</f>
        <v/>
      </c>
      <c r="AZ17" t="str">
        <f>IFERROR(IF(VLOOKUP(AI17,'Acompanhamento (DMP)'!$B$7:$O$390,14,FALSE)="","",VLOOKUP(AI17,'Acompanhamento (DMP)'!$B$7:$O$390,14,FALSE)),"")</f>
        <v/>
      </c>
      <c r="BA17" t="str">
        <f>IFERROR(IF(VLOOKUP(AI17,'Acompanhamento (DMP)'!$B$7:$O$390,15,FALSE)="","",VLOOKUP(AI17,'Acompanhamento (DMP)'!$B$7:$O$390,15,FALSE)),"")</f>
        <v/>
      </c>
      <c r="BB17" s="82" t="str">
        <f>IFERROR(IF(VLOOKUP(AI17,'Acompanhamento (DMP)'!$B$7:$O$390,16,FALSE)="","",VLOOKUP(AI17,'Acompanhamento (DMP)'!$B$7:$O$390,16,FALSE)),"")</f>
        <v/>
      </c>
      <c r="BC17" s="82" t="str">
        <f>IFERROR(IF(VLOOKUP(AI17,'Acompanhamento (DMP)'!$B$7:$O$390,17,FALSE)="","",VLOOKUP(AI17,'Acompanhamento (DMP)'!$B$7:$O$390,17,FALSE)),"")</f>
        <v/>
      </c>
      <c r="BD17" s="82" t="str">
        <f>IFERROR(IF(VLOOKUP(AI17,'Acompanhamento (DMP)'!$B$7:$O$390,18,FALSE)="","",VLOOKUP(AI17,'Acompanhamento (DMP)'!$B$7:$O$390,18,FALSE)),"")</f>
        <v/>
      </c>
      <c r="BE17" s="82" t="str">
        <f>IFERROR(IF(VLOOKUP(AI17,'Acompanhamento (DMP)'!$B$7:$O$390,19,FALSE)="","",VLOOKUP(AI17,'Acompanhamento (DMP)'!$B$7:$O$390,19,FALSE)),"")</f>
        <v/>
      </c>
      <c r="BF17" s="82" t="str">
        <f>IFERROR(IF(VLOOKUP(AI17,'Acompanhamento (DMP)'!$B$7:$O$390,20,FALSE)="","",VLOOKUP(AI17,'Acompanhamento (DMP)'!$B$7:$O$390,20,FALSE)),"")</f>
        <v/>
      </c>
      <c r="BG17" s="82" t="str">
        <f>IFERROR(IF(VLOOKUP(AI17,'Acompanhamento (DMP)'!$B$7:$O$390,21,FALSE)="","",VLOOKUP(AI17,'Acompanhamento (DMP)'!$B$7:$O$390,21,FALSE)),"")</f>
        <v/>
      </c>
      <c r="BH17" s="173" t="str">
        <f t="shared" si="0"/>
        <v/>
      </c>
    </row>
    <row r="18" spans="1:60">
      <c r="A18" s="2" t="s">
        <v>280</v>
      </c>
      <c r="B18" s="2" t="s">
        <v>3316</v>
      </c>
      <c r="F18" s="2" t="s">
        <v>4570</v>
      </c>
      <c r="G18" s="2" t="s">
        <v>864</v>
      </c>
      <c r="Y18" s="42" t="s">
        <v>3996</v>
      </c>
      <c r="AC18" t="str">
        <v>200.3.27.12</v>
      </c>
      <c r="AD18" s="180">
        <v>45</v>
      </c>
      <c r="AE18" t="s">
        <v>54</v>
      </c>
      <c r="AF18">
        <v>16</v>
      </c>
      <c r="AI18" t="str">
        <f>IF('PCA Licitação, Dispensa e Inex.'!B22="","",'PCA Licitação, Dispensa e Inex.'!B22)</f>
        <v>200.3.27.12</v>
      </c>
      <c r="AJ18" t="str">
        <f>IF('PCA Licitação, Dispensa e Inex.'!C22="","",'PCA Licitação, Dispensa e Inex.'!C22)</f>
        <v>DEA</v>
      </c>
      <c r="AK18" t="str">
        <f>IF('PCA Licitação, Dispensa e Inex.'!D22="","",'PCA Licitação, Dispensa e Inex.'!D22)</f>
        <v>Serviços continuado de manutenção preventiva e corretiva em sistema de tratamento de agua da chuva - Herval do Oeste</v>
      </c>
      <c r="AL18" t="str">
        <f>IF('PCA Licitação, Dispensa e Inex.'!H22="","",'PCA Licitação, Dispensa e Inex.'!H22)</f>
        <v>Pregão</v>
      </c>
      <c r="AM18" t="str">
        <f>IF('PCA Licitação, Dispensa e Inex.'!K22="","",'PCA Licitação, Dispensa e Inex.'!K22)</f>
        <v>Não</v>
      </c>
      <c r="AN18" t="str">
        <f>IF('PCA Licitação, Dispensa e Inex.'!L22="","",'PCA Licitação, Dispensa e Inex.'!L22)</f>
        <v>Não</v>
      </c>
      <c r="AO18" t="str">
        <f>IF('PCA Licitação, Dispensa e Inex.'!M22="","",'PCA Licitação, Dispensa e Inex.'!M22)</f>
        <v>Sim</v>
      </c>
      <c r="AP18" t="str">
        <f>IF('PCA Licitação, Dispensa e Inex.'!N22="","",'PCA Licitação, Dispensa e Inex.'!N22)</f>
        <v>alto</v>
      </c>
      <c r="AQ18" s="82">
        <f>IF('PCA Licitação, Dispensa e Inex.'!O22="","",'PCA Licitação, Dispensa e Inex.'!O22)</f>
        <v>45991</v>
      </c>
      <c r="AR18" s="82">
        <f>IF('PCA Licitação, Dispensa e Inex.'!P22="","",'PCA Licitação, Dispensa e Inex.'!P22)</f>
        <v>46111</v>
      </c>
      <c r="AS18" s="82">
        <f>IF('PCA Licitação, Dispensa e Inex.'!Q22="","",'PCA Licitação, Dispensa e Inex.'!Q22)</f>
        <v>46126</v>
      </c>
      <c r="AT18" s="82">
        <f>IF('PCA Licitação, Dispensa e Inex.'!R22="","",'PCA Licitação, Dispensa e Inex.'!R22)</f>
        <v>46131</v>
      </c>
      <c r="AU18" s="82">
        <f>IF('PCA Licitação, Dispensa e Inex.'!S22="","",'PCA Licitação, Dispensa e Inex.'!S22)</f>
        <v>46221</v>
      </c>
      <c r="AV18" s="82" t="str">
        <f>IFERROR(VLOOKUP(AI18,'Acompanhamento (DMP)'!$B$7:$G$390,10,FALSE),"")</f>
        <v/>
      </c>
      <c r="AW18" t="str">
        <f>IFERROR(IF(VLOOKUP(AI18,'Acompanhamento (DMP)'!$B$7:$O$390,11,FALSE)="","",VLOOKUP(AI18,'Acompanhamento (DMP)'!$B$7:$O$390,11,FALSE)),"")</f>
        <v/>
      </c>
      <c r="AX18" s="82">
        <f>IFERROR(VLOOKUP(AI18,'Acompanhamento (DMP)'!$B$7:$O$390,12,FALSE),"")</f>
        <v>0</v>
      </c>
      <c r="AY18" s="82" t="str">
        <f>IFERROR(IF(VLOOKUP(AI18,'Acompanhamento (DMP)'!$B$7:$O$390,13,FALSE)="","",VLOOKUP(AI18,'Acompanhamento (DMP)'!$B$7:$O$390,13,FALSE)),"")</f>
        <v/>
      </c>
      <c r="AZ18" t="str">
        <f>IFERROR(IF(VLOOKUP(AI18,'Acompanhamento (DMP)'!$B$7:$O$390,14,FALSE)="","",VLOOKUP(AI18,'Acompanhamento (DMP)'!$B$7:$O$390,14,FALSE)),"")</f>
        <v/>
      </c>
      <c r="BA18" t="str">
        <f>IFERROR(IF(VLOOKUP(AI18,'Acompanhamento (DMP)'!$B$7:$O$390,15,FALSE)="","",VLOOKUP(AI18,'Acompanhamento (DMP)'!$B$7:$O$390,15,FALSE)),"")</f>
        <v/>
      </c>
      <c r="BB18" s="82" t="str">
        <f>IFERROR(IF(VLOOKUP(AI18,'Acompanhamento (DMP)'!$B$7:$O$390,16,FALSE)="","",VLOOKUP(AI18,'Acompanhamento (DMP)'!$B$7:$O$390,16,FALSE)),"")</f>
        <v/>
      </c>
      <c r="BC18" s="82" t="str">
        <f>IFERROR(IF(VLOOKUP(AI18,'Acompanhamento (DMP)'!$B$7:$O$390,17,FALSE)="","",VLOOKUP(AI18,'Acompanhamento (DMP)'!$B$7:$O$390,17,FALSE)),"")</f>
        <v/>
      </c>
      <c r="BD18" s="82" t="str">
        <f>IFERROR(IF(VLOOKUP(AI18,'Acompanhamento (DMP)'!$B$7:$O$390,18,FALSE)="","",VLOOKUP(AI18,'Acompanhamento (DMP)'!$B$7:$O$390,18,FALSE)),"")</f>
        <v/>
      </c>
      <c r="BE18" s="82" t="str">
        <f>IFERROR(IF(VLOOKUP(AI18,'Acompanhamento (DMP)'!$B$7:$O$390,19,FALSE)="","",VLOOKUP(AI18,'Acompanhamento (DMP)'!$B$7:$O$390,19,FALSE)),"")</f>
        <v/>
      </c>
      <c r="BF18" s="82" t="str">
        <f>IFERROR(IF(VLOOKUP(AI18,'Acompanhamento (DMP)'!$B$7:$O$390,20,FALSE)="","",VLOOKUP(AI18,'Acompanhamento (DMP)'!$B$7:$O$390,20,FALSE)),"")</f>
        <v/>
      </c>
      <c r="BG18" s="82" t="str">
        <f>IFERROR(IF(VLOOKUP(AI18,'Acompanhamento (DMP)'!$B$7:$O$390,21,FALSE)="","",VLOOKUP(AI18,'Acompanhamento (DMP)'!$B$7:$O$390,21,FALSE)),"")</f>
        <v/>
      </c>
      <c r="BH18" s="173" t="str">
        <f t="shared" si="0"/>
        <v/>
      </c>
    </row>
    <row r="19" spans="1:60">
      <c r="A19" s="2" t="s">
        <v>290</v>
      </c>
      <c r="B19" s="2" t="s">
        <v>2816</v>
      </c>
      <c r="F19" s="2" t="s">
        <v>704</v>
      </c>
      <c r="G19" s="2" t="s">
        <v>866</v>
      </c>
      <c r="Y19" s="42" t="s">
        <v>3963</v>
      </c>
      <c r="AC19" t="str">
        <v>200.3.27.13</v>
      </c>
      <c r="AD19" s="179">
        <v>46</v>
      </c>
      <c r="AE19" t="s">
        <v>56</v>
      </c>
      <c r="AF19">
        <v>17</v>
      </c>
      <c r="AI19" t="str">
        <f>IF('PCA Licitação, Dispensa e Inex.'!B23="","",'PCA Licitação, Dispensa e Inex.'!B23)</f>
        <v>200.3.27.13</v>
      </c>
      <c r="AJ19" t="str">
        <f>IF('PCA Licitação, Dispensa e Inex.'!C23="","",'PCA Licitação, Dispensa e Inex.'!C23)</f>
        <v>DEA</v>
      </c>
      <c r="AK19" t="str">
        <f>IF('PCA Licitação, Dispensa e Inex.'!D23="","",'PCA Licitação, Dispensa e Inex.'!D23)</f>
        <v>Serviços continuado de manutenção preventiva e corretiva em sistema de tratamento de agua da chuva -  Imbituba</v>
      </c>
      <c r="AL19" t="str">
        <f>IF('PCA Licitação, Dispensa e Inex.'!H23="","",'PCA Licitação, Dispensa e Inex.'!H23)</f>
        <v>Pregão</v>
      </c>
      <c r="AM19" t="str">
        <f>IF('PCA Licitação, Dispensa e Inex.'!K23="","",'PCA Licitação, Dispensa e Inex.'!K23)</f>
        <v>Não</v>
      </c>
      <c r="AN19" t="str">
        <f>IF('PCA Licitação, Dispensa e Inex.'!L23="","",'PCA Licitação, Dispensa e Inex.'!L23)</f>
        <v>Não</v>
      </c>
      <c r="AO19" t="str">
        <f>IF('PCA Licitação, Dispensa e Inex.'!M23="","",'PCA Licitação, Dispensa e Inex.'!M23)</f>
        <v>Sim</v>
      </c>
      <c r="AP19" t="str">
        <f>IF('PCA Licitação, Dispensa e Inex.'!N23="","",'PCA Licitação, Dispensa e Inex.'!N23)</f>
        <v>alto</v>
      </c>
      <c r="AQ19" s="82">
        <f>IF('PCA Licitação, Dispensa e Inex.'!O23="","",'PCA Licitação, Dispensa e Inex.'!O23)</f>
        <v>45991</v>
      </c>
      <c r="AR19" s="82">
        <f>IF('PCA Licitação, Dispensa e Inex.'!P23="","",'PCA Licitação, Dispensa e Inex.'!P23)</f>
        <v>46111</v>
      </c>
      <c r="AS19" s="82">
        <f>IF('PCA Licitação, Dispensa e Inex.'!Q23="","",'PCA Licitação, Dispensa e Inex.'!Q23)</f>
        <v>46126</v>
      </c>
      <c r="AT19" s="82">
        <f>IF('PCA Licitação, Dispensa e Inex.'!R23="","",'PCA Licitação, Dispensa e Inex.'!R23)</f>
        <v>46131</v>
      </c>
      <c r="AU19" s="82">
        <f>IF('PCA Licitação, Dispensa e Inex.'!S23="","",'PCA Licitação, Dispensa e Inex.'!S23)</f>
        <v>46221</v>
      </c>
      <c r="AV19" s="82" t="str">
        <f>IFERROR(VLOOKUP(AI19,'Acompanhamento (DMP)'!$B$7:$G$390,10,FALSE),"")</f>
        <v/>
      </c>
      <c r="AW19" t="str">
        <f>IFERROR(IF(VLOOKUP(AI19,'Acompanhamento (DMP)'!$B$7:$O$390,11,FALSE)="","",VLOOKUP(AI19,'Acompanhamento (DMP)'!$B$7:$O$390,11,FALSE)),"")</f>
        <v/>
      </c>
      <c r="AX19" s="82">
        <f>IFERROR(VLOOKUP(AI19,'Acompanhamento (DMP)'!$B$7:$O$390,12,FALSE),"")</f>
        <v>0</v>
      </c>
      <c r="AY19" s="82" t="str">
        <f>IFERROR(IF(VLOOKUP(AI19,'Acompanhamento (DMP)'!$B$7:$O$390,13,FALSE)="","",VLOOKUP(AI19,'Acompanhamento (DMP)'!$B$7:$O$390,13,FALSE)),"")</f>
        <v/>
      </c>
      <c r="AZ19" t="str">
        <f>IFERROR(IF(VLOOKUP(AI19,'Acompanhamento (DMP)'!$B$7:$O$390,14,FALSE)="","",VLOOKUP(AI19,'Acompanhamento (DMP)'!$B$7:$O$390,14,FALSE)),"")</f>
        <v/>
      </c>
      <c r="BA19" t="str">
        <f>IFERROR(IF(VLOOKUP(AI19,'Acompanhamento (DMP)'!$B$7:$O$390,15,FALSE)="","",VLOOKUP(AI19,'Acompanhamento (DMP)'!$B$7:$O$390,15,FALSE)),"")</f>
        <v/>
      </c>
      <c r="BB19" s="82" t="str">
        <f>IFERROR(IF(VLOOKUP(AI19,'Acompanhamento (DMP)'!$B$7:$O$390,16,FALSE)="","",VLOOKUP(AI19,'Acompanhamento (DMP)'!$B$7:$O$390,16,FALSE)),"")</f>
        <v/>
      </c>
      <c r="BC19" s="82" t="str">
        <f>IFERROR(IF(VLOOKUP(AI19,'Acompanhamento (DMP)'!$B$7:$O$390,17,FALSE)="","",VLOOKUP(AI19,'Acompanhamento (DMP)'!$B$7:$O$390,17,FALSE)),"")</f>
        <v/>
      </c>
      <c r="BD19" s="82" t="str">
        <f>IFERROR(IF(VLOOKUP(AI19,'Acompanhamento (DMP)'!$B$7:$O$390,18,FALSE)="","",VLOOKUP(AI19,'Acompanhamento (DMP)'!$B$7:$O$390,18,FALSE)),"")</f>
        <v/>
      </c>
      <c r="BE19" s="82" t="str">
        <f>IFERROR(IF(VLOOKUP(AI19,'Acompanhamento (DMP)'!$B$7:$O$390,19,FALSE)="","",VLOOKUP(AI19,'Acompanhamento (DMP)'!$B$7:$O$390,19,FALSE)),"")</f>
        <v/>
      </c>
      <c r="BF19" s="82" t="str">
        <f>IFERROR(IF(VLOOKUP(AI19,'Acompanhamento (DMP)'!$B$7:$O$390,20,FALSE)="","",VLOOKUP(AI19,'Acompanhamento (DMP)'!$B$7:$O$390,20,FALSE)),"")</f>
        <v/>
      </c>
      <c r="BG19" s="82" t="str">
        <f>IFERROR(IF(VLOOKUP(AI19,'Acompanhamento (DMP)'!$B$7:$O$390,21,FALSE)="","",VLOOKUP(AI19,'Acompanhamento (DMP)'!$B$7:$O$390,21,FALSE)),"")</f>
        <v/>
      </c>
      <c r="BH19" s="173" t="str">
        <f t="shared" si="0"/>
        <v/>
      </c>
    </row>
    <row r="20" spans="1:60">
      <c r="A20" s="2" t="s">
        <v>4571</v>
      </c>
      <c r="B20" s="2" t="s">
        <v>4572</v>
      </c>
      <c r="F20" s="2" t="s">
        <v>4573</v>
      </c>
      <c r="G20" s="2" t="s">
        <v>4574</v>
      </c>
      <c r="AC20" t="str">
        <v>200.3.27.14</v>
      </c>
      <c r="AD20" s="177">
        <v>47</v>
      </c>
      <c r="AE20" t="s">
        <v>49</v>
      </c>
      <c r="AF20">
        <v>18</v>
      </c>
      <c r="AI20" t="str">
        <f>IF('PCA Licitação, Dispensa e Inex.'!B24="","",'PCA Licitação, Dispensa e Inex.'!B24)</f>
        <v>200.3.27.14</v>
      </c>
      <c r="AJ20" t="str">
        <f>IF('PCA Licitação, Dispensa e Inex.'!C24="","",'PCA Licitação, Dispensa e Inex.'!C24)</f>
        <v>DEA</v>
      </c>
      <c r="AK20" t="str">
        <f>IF('PCA Licitação, Dispensa e Inex.'!D24="","",'PCA Licitação, Dispensa e Inex.'!D24)</f>
        <v>Serviços continuado de manutenção preventiva e corretiva em sistema de tratamento de agua da chuva -São Lourenço do Oeste</v>
      </c>
      <c r="AL20" t="str">
        <f>IF('PCA Licitação, Dispensa e Inex.'!H24="","",'PCA Licitação, Dispensa e Inex.'!H24)</f>
        <v>Pregão</v>
      </c>
      <c r="AM20" t="str">
        <f>IF('PCA Licitação, Dispensa e Inex.'!K24="","",'PCA Licitação, Dispensa e Inex.'!K24)</f>
        <v>Não</v>
      </c>
      <c r="AN20" t="str">
        <f>IF('PCA Licitação, Dispensa e Inex.'!L24="","",'PCA Licitação, Dispensa e Inex.'!L24)</f>
        <v>Não</v>
      </c>
      <c r="AO20" t="str">
        <f>IF('PCA Licitação, Dispensa e Inex.'!M24="","",'PCA Licitação, Dispensa e Inex.'!M24)</f>
        <v>Sim</v>
      </c>
      <c r="AP20" t="str">
        <f>IF('PCA Licitação, Dispensa e Inex.'!N24="","",'PCA Licitação, Dispensa e Inex.'!N24)</f>
        <v>alto</v>
      </c>
      <c r="AQ20" s="82">
        <f>IF('PCA Licitação, Dispensa e Inex.'!O24="","",'PCA Licitação, Dispensa e Inex.'!O24)</f>
        <v>45991</v>
      </c>
      <c r="AR20" s="82">
        <f>IF('PCA Licitação, Dispensa e Inex.'!P24="","",'PCA Licitação, Dispensa e Inex.'!P24)</f>
        <v>46111</v>
      </c>
      <c r="AS20" s="82">
        <f>IF('PCA Licitação, Dispensa e Inex.'!Q24="","",'PCA Licitação, Dispensa e Inex.'!Q24)</f>
        <v>46126</v>
      </c>
      <c r="AT20" s="82">
        <f>IF('PCA Licitação, Dispensa e Inex.'!R24="","",'PCA Licitação, Dispensa e Inex.'!R24)</f>
        <v>46131</v>
      </c>
      <c r="AU20" s="82">
        <f>IF('PCA Licitação, Dispensa e Inex.'!S24="","",'PCA Licitação, Dispensa e Inex.'!S24)</f>
        <v>46221</v>
      </c>
      <c r="AV20" s="82" t="str">
        <f>IFERROR(VLOOKUP(AI20,'Acompanhamento (DMP)'!$B$7:$G$390,10,FALSE),"")</f>
        <v/>
      </c>
      <c r="AW20" t="str">
        <f>IFERROR(IF(VLOOKUP(AI20,'Acompanhamento (DMP)'!$B$7:$O$390,11,FALSE)="","",VLOOKUP(AI20,'Acompanhamento (DMP)'!$B$7:$O$390,11,FALSE)),"")</f>
        <v/>
      </c>
      <c r="AX20" s="82">
        <f>IFERROR(VLOOKUP(AI20,'Acompanhamento (DMP)'!$B$7:$O$390,12,FALSE),"")</f>
        <v>0</v>
      </c>
      <c r="AY20" s="82" t="str">
        <f>IFERROR(IF(VLOOKUP(AI20,'Acompanhamento (DMP)'!$B$7:$O$390,13,FALSE)="","",VLOOKUP(AI20,'Acompanhamento (DMP)'!$B$7:$O$390,13,FALSE)),"")</f>
        <v/>
      </c>
      <c r="AZ20" t="str">
        <f>IFERROR(IF(VLOOKUP(AI20,'Acompanhamento (DMP)'!$B$7:$O$390,14,FALSE)="","",VLOOKUP(AI20,'Acompanhamento (DMP)'!$B$7:$O$390,14,FALSE)),"")</f>
        <v/>
      </c>
      <c r="BA20" t="str">
        <f>IFERROR(IF(VLOOKUP(AI20,'Acompanhamento (DMP)'!$B$7:$O$390,15,FALSE)="","",VLOOKUP(AI20,'Acompanhamento (DMP)'!$B$7:$O$390,15,FALSE)),"")</f>
        <v/>
      </c>
      <c r="BB20" s="82" t="str">
        <f>IFERROR(IF(VLOOKUP(AI20,'Acompanhamento (DMP)'!$B$7:$O$390,16,FALSE)="","",VLOOKUP(AI20,'Acompanhamento (DMP)'!$B$7:$O$390,16,FALSE)),"")</f>
        <v/>
      </c>
      <c r="BC20" s="82" t="str">
        <f>IFERROR(IF(VLOOKUP(AI20,'Acompanhamento (DMP)'!$B$7:$O$390,17,FALSE)="","",VLOOKUP(AI20,'Acompanhamento (DMP)'!$B$7:$O$390,17,FALSE)),"")</f>
        <v/>
      </c>
      <c r="BD20" s="82" t="str">
        <f>IFERROR(IF(VLOOKUP(AI20,'Acompanhamento (DMP)'!$B$7:$O$390,18,FALSE)="","",VLOOKUP(AI20,'Acompanhamento (DMP)'!$B$7:$O$390,18,FALSE)),"")</f>
        <v/>
      </c>
      <c r="BE20" s="82" t="str">
        <f>IFERROR(IF(VLOOKUP(AI20,'Acompanhamento (DMP)'!$B$7:$O$390,19,FALSE)="","",VLOOKUP(AI20,'Acompanhamento (DMP)'!$B$7:$O$390,19,FALSE)),"")</f>
        <v/>
      </c>
      <c r="BF20" s="82" t="str">
        <f>IFERROR(IF(VLOOKUP(AI20,'Acompanhamento (DMP)'!$B$7:$O$390,20,FALSE)="","",VLOOKUP(AI20,'Acompanhamento (DMP)'!$B$7:$O$390,20,FALSE)),"")</f>
        <v/>
      </c>
      <c r="BG20" s="82" t="str">
        <f>IFERROR(IF(VLOOKUP(AI20,'Acompanhamento (DMP)'!$B$7:$O$390,21,FALSE)="","",VLOOKUP(AI20,'Acompanhamento (DMP)'!$B$7:$O$390,21,FALSE)),"")</f>
        <v/>
      </c>
      <c r="BH20" s="173" t="str">
        <f t="shared" si="0"/>
        <v/>
      </c>
    </row>
    <row r="21" spans="1:60" ht="15.75" customHeight="1">
      <c r="A21" s="2" t="s">
        <v>415</v>
      </c>
      <c r="B21" s="2" t="s">
        <v>3175</v>
      </c>
      <c r="F21" s="2" t="s">
        <v>4575</v>
      </c>
      <c r="G21" s="2" t="s">
        <v>999</v>
      </c>
      <c r="AC21" t="str">
        <v>200.3.27.15</v>
      </c>
      <c r="AD21" s="179">
        <v>48</v>
      </c>
      <c r="AE21" t="s">
        <v>70</v>
      </c>
      <c r="AF21">
        <v>19</v>
      </c>
      <c r="AI21" t="str">
        <f>IF('PCA Licitação, Dispensa e Inex.'!B25="","",'PCA Licitação, Dispensa e Inex.'!B25)</f>
        <v>200.3.27.15</v>
      </c>
      <c r="AJ21" t="str">
        <f>IF('PCA Licitação, Dispensa e Inex.'!C25="","",'PCA Licitação, Dispensa e Inex.'!C25)</f>
        <v>DEA</v>
      </c>
      <c r="AK21" t="str">
        <f>IF('PCA Licitação, Dispensa e Inex.'!D25="","",'PCA Licitação, Dispensa e Inex.'!D25)</f>
        <v>Serviços continuado de manutenção preventiva e corretiva em sistema de tratamento de agua da chuva - Garuva</v>
      </c>
      <c r="AL21" t="str">
        <f>IF('PCA Licitação, Dispensa e Inex.'!H25="","",'PCA Licitação, Dispensa e Inex.'!H25)</f>
        <v>Pregão</v>
      </c>
      <c r="AM21" t="str">
        <f>IF('PCA Licitação, Dispensa e Inex.'!K25="","",'PCA Licitação, Dispensa e Inex.'!K25)</f>
        <v>Não</v>
      </c>
      <c r="AN21" t="str">
        <f>IF('PCA Licitação, Dispensa e Inex.'!L25="","",'PCA Licitação, Dispensa e Inex.'!L25)</f>
        <v>Não</v>
      </c>
      <c r="AO21" t="str">
        <f>IF('PCA Licitação, Dispensa e Inex.'!M25="","",'PCA Licitação, Dispensa e Inex.'!M25)</f>
        <v>Sim</v>
      </c>
      <c r="AP21" t="str">
        <f>IF('PCA Licitação, Dispensa e Inex.'!N25="","",'PCA Licitação, Dispensa e Inex.'!N25)</f>
        <v>alto</v>
      </c>
      <c r="AQ21" s="82">
        <f>IF('PCA Licitação, Dispensa e Inex.'!O25="","",'PCA Licitação, Dispensa e Inex.'!O25)</f>
        <v>45991</v>
      </c>
      <c r="AR21" s="82">
        <f>IF('PCA Licitação, Dispensa e Inex.'!P25="","",'PCA Licitação, Dispensa e Inex.'!P25)</f>
        <v>46111</v>
      </c>
      <c r="AS21" s="82">
        <f>IF('PCA Licitação, Dispensa e Inex.'!Q25="","",'PCA Licitação, Dispensa e Inex.'!Q25)</f>
        <v>46126</v>
      </c>
      <c r="AT21" s="82">
        <f>IF('PCA Licitação, Dispensa e Inex.'!R25="","",'PCA Licitação, Dispensa e Inex.'!R25)</f>
        <v>46131</v>
      </c>
      <c r="AU21" s="82">
        <f>IF('PCA Licitação, Dispensa e Inex.'!S25="","",'PCA Licitação, Dispensa e Inex.'!S25)</f>
        <v>46221</v>
      </c>
      <c r="AV21" s="82" t="str">
        <f>IFERROR(VLOOKUP(AI21,'Acompanhamento (DMP)'!$B$7:$G$390,10,FALSE),"")</f>
        <v/>
      </c>
      <c r="AW21" t="str">
        <f>IFERROR(IF(VLOOKUP(AI21,'Acompanhamento (DMP)'!$B$7:$O$390,11,FALSE)="","",VLOOKUP(AI21,'Acompanhamento (DMP)'!$B$7:$O$390,11,FALSE)),"")</f>
        <v/>
      </c>
      <c r="AX21" s="82">
        <f>IFERROR(VLOOKUP(AI21,'Acompanhamento (DMP)'!$B$7:$O$390,12,FALSE),"")</f>
        <v>0</v>
      </c>
      <c r="AY21" s="82" t="str">
        <f>IFERROR(IF(VLOOKUP(AI21,'Acompanhamento (DMP)'!$B$7:$O$390,13,FALSE)="","",VLOOKUP(AI21,'Acompanhamento (DMP)'!$B$7:$O$390,13,FALSE)),"")</f>
        <v/>
      </c>
      <c r="AZ21" t="str">
        <f>IFERROR(IF(VLOOKUP(AI21,'Acompanhamento (DMP)'!$B$7:$O$390,14,FALSE)="","",VLOOKUP(AI21,'Acompanhamento (DMP)'!$B$7:$O$390,14,FALSE)),"")</f>
        <v/>
      </c>
      <c r="BA21" t="str">
        <f>IFERROR(IF(VLOOKUP(AI21,'Acompanhamento (DMP)'!$B$7:$O$390,15,FALSE)="","",VLOOKUP(AI21,'Acompanhamento (DMP)'!$B$7:$O$390,15,FALSE)),"")</f>
        <v/>
      </c>
      <c r="BB21" s="82" t="str">
        <f>IFERROR(IF(VLOOKUP(AI21,'Acompanhamento (DMP)'!$B$7:$O$390,16,FALSE)="","",VLOOKUP(AI21,'Acompanhamento (DMP)'!$B$7:$O$390,16,FALSE)),"")</f>
        <v/>
      </c>
      <c r="BC21" s="82" t="str">
        <f>IFERROR(IF(VLOOKUP(AI21,'Acompanhamento (DMP)'!$B$7:$O$390,17,FALSE)="","",VLOOKUP(AI21,'Acompanhamento (DMP)'!$B$7:$O$390,17,FALSE)),"")</f>
        <v/>
      </c>
      <c r="BD21" s="82" t="str">
        <f>IFERROR(IF(VLOOKUP(AI21,'Acompanhamento (DMP)'!$B$7:$O$390,18,FALSE)="","",VLOOKUP(AI21,'Acompanhamento (DMP)'!$B$7:$O$390,18,FALSE)),"")</f>
        <v/>
      </c>
      <c r="BE21" s="82" t="str">
        <f>IFERROR(IF(VLOOKUP(AI21,'Acompanhamento (DMP)'!$B$7:$O$390,19,FALSE)="","",VLOOKUP(AI21,'Acompanhamento (DMP)'!$B$7:$O$390,19,FALSE)),"")</f>
        <v/>
      </c>
      <c r="BF21" s="82" t="str">
        <f>IFERROR(IF(VLOOKUP(AI21,'Acompanhamento (DMP)'!$B$7:$O$390,20,FALSE)="","",VLOOKUP(AI21,'Acompanhamento (DMP)'!$B$7:$O$390,20,FALSE)),"")</f>
        <v/>
      </c>
      <c r="BG21" s="82" t="str">
        <f>IFERROR(IF(VLOOKUP(AI21,'Acompanhamento (DMP)'!$B$7:$O$390,21,FALSE)="","",VLOOKUP(AI21,'Acompanhamento (DMP)'!$B$7:$O$390,21,FALSE)),"")</f>
        <v/>
      </c>
      <c r="BH21" s="173" t="str">
        <f t="shared" si="0"/>
        <v/>
      </c>
    </row>
    <row r="22" spans="1:60" ht="15.75" customHeight="1">
      <c r="A22" s="2" t="s">
        <v>424</v>
      </c>
      <c r="B22" s="2" t="s">
        <v>4576</v>
      </c>
      <c r="F22" s="2" t="s">
        <v>4577</v>
      </c>
      <c r="G22" s="2" t="s">
        <v>4578</v>
      </c>
      <c r="AC22" t="str">
        <v>200.3.27.16</v>
      </c>
      <c r="AD22" s="180">
        <v>49</v>
      </c>
      <c r="AE22" t="s">
        <v>45</v>
      </c>
      <c r="AF22">
        <v>20</v>
      </c>
      <c r="AI22" t="str">
        <f>IF('PCA Licitação, Dispensa e Inex.'!B26="","",'PCA Licitação, Dispensa e Inex.'!B26)</f>
        <v>200.3.27.16</v>
      </c>
      <c r="AJ22" t="str">
        <f>IF('PCA Licitação, Dispensa e Inex.'!C26="","",'PCA Licitação, Dispensa e Inex.'!C26)</f>
        <v>DEA</v>
      </c>
      <c r="AK22" t="str">
        <f>IF('PCA Licitação, Dispensa e Inex.'!D26="","",'PCA Licitação, Dispensa e Inex.'!D26)</f>
        <v>Serviços continuado de manutenção preventiva e corretiva em sistema de tratamento de agua da chuva - Araquari</v>
      </c>
      <c r="AL22" t="str">
        <f>IF('PCA Licitação, Dispensa e Inex.'!H26="","",'PCA Licitação, Dispensa e Inex.'!H26)</f>
        <v>Pregão</v>
      </c>
      <c r="AM22" t="str">
        <f>IF('PCA Licitação, Dispensa e Inex.'!K26="","",'PCA Licitação, Dispensa e Inex.'!K26)</f>
        <v>Não</v>
      </c>
      <c r="AN22" t="str">
        <f>IF('PCA Licitação, Dispensa e Inex.'!L26="","",'PCA Licitação, Dispensa e Inex.'!L26)</f>
        <v>Não</v>
      </c>
      <c r="AO22" t="str">
        <f>IF('PCA Licitação, Dispensa e Inex.'!M26="","",'PCA Licitação, Dispensa e Inex.'!M26)</f>
        <v>Sim</v>
      </c>
      <c r="AP22" t="str">
        <f>IF('PCA Licitação, Dispensa e Inex.'!N26="","",'PCA Licitação, Dispensa e Inex.'!N26)</f>
        <v>alto</v>
      </c>
      <c r="AQ22" s="82">
        <f>IF('PCA Licitação, Dispensa e Inex.'!O26="","",'PCA Licitação, Dispensa e Inex.'!O26)</f>
        <v>45991</v>
      </c>
      <c r="AR22" s="82">
        <f>IF('PCA Licitação, Dispensa e Inex.'!P26="","",'PCA Licitação, Dispensa e Inex.'!P26)</f>
        <v>46111</v>
      </c>
      <c r="AS22" s="82">
        <f>IF('PCA Licitação, Dispensa e Inex.'!Q26="","",'PCA Licitação, Dispensa e Inex.'!Q26)</f>
        <v>46126</v>
      </c>
      <c r="AT22" s="82">
        <f>IF('PCA Licitação, Dispensa e Inex.'!R26="","",'PCA Licitação, Dispensa e Inex.'!R26)</f>
        <v>46131</v>
      </c>
      <c r="AU22" s="82">
        <f>IF('PCA Licitação, Dispensa e Inex.'!S26="","",'PCA Licitação, Dispensa e Inex.'!S26)</f>
        <v>46221</v>
      </c>
      <c r="AV22" s="82" t="str">
        <f>IFERROR(VLOOKUP(AI22,'Acompanhamento (DMP)'!$B$7:$G$390,10,FALSE),"")</f>
        <v/>
      </c>
      <c r="AW22" t="str">
        <f>IFERROR(IF(VLOOKUP(AI22,'Acompanhamento (DMP)'!$B$7:$O$390,11,FALSE)="","",VLOOKUP(AI22,'Acompanhamento (DMP)'!$B$7:$O$390,11,FALSE)),"")</f>
        <v/>
      </c>
      <c r="AX22" s="82">
        <f>IFERROR(VLOOKUP(AI22,'Acompanhamento (DMP)'!$B$7:$O$390,12,FALSE),"")</f>
        <v>0</v>
      </c>
      <c r="AY22" s="82" t="str">
        <f>IFERROR(IF(VLOOKUP(AI22,'Acompanhamento (DMP)'!$B$7:$O$390,13,FALSE)="","",VLOOKUP(AI22,'Acompanhamento (DMP)'!$B$7:$O$390,13,FALSE)),"")</f>
        <v/>
      </c>
      <c r="AZ22" t="str">
        <f>IFERROR(IF(VLOOKUP(AI22,'Acompanhamento (DMP)'!$B$7:$O$390,14,FALSE)="","",VLOOKUP(AI22,'Acompanhamento (DMP)'!$B$7:$O$390,14,FALSE)),"")</f>
        <v/>
      </c>
      <c r="BA22" t="str">
        <f>IFERROR(IF(VLOOKUP(AI22,'Acompanhamento (DMP)'!$B$7:$O$390,15,FALSE)="","",VLOOKUP(AI22,'Acompanhamento (DMP)'!$B$7:$O$390,15,FALSE)),"")</f>
        <v/>
      </c>
      <c r="BB22" s="82" t="str">
        <f>IFERROR(IF(VLOOKUP(AI22,'Acompanhamento (DMP)'!$B$7:$O$390,16,FALSE)="","",VLOOKUP(AI22,'Acompanhamento (DMP)'!$B$7:$O$390,16,FALSE)),"")</f>
        <v/>
      </c>
      <c r="BC22" s="82" t="str">
        <f>IFERROR(IF(VLOOKUP(AI22,'Acompanhamento (DMP)'!$B$7:$O$390,17,FALSE)="","",VLOOKUP(AI22,'Acompanhamento (DMP)'!$B$7:$O$390,17,FALSE)),"")</f>
        <v/>
      </c>
      <c r="BD22" s="82" t="str">
        <f>IFERROR(IF(VLOOKUP(AI22,'Acompanhamento (DMP)'!$B$7:$O$390,18,FALSE)="","",VLOOKUP(AI22,'Acompanhamento (DMP)'!$B$7:$O$390,18,FALSE)),"")</f>
        <v/>
      </c>
      <c r="BE22" s="82" t="str">
        <f>IFERROR(IF(VLOOKUP(AI22,'Acompanhamento (DMP)'!$B$7:$O$390,19,FALSE)="","",VLOOKUP(AI22,'Acompanhamento (DMP)'!$B$7:$O$390,19,FALSE)),"")</f>
        <v/>
      </c>
      <c r="BF22" s="82" t="str">
        <f>IFERROR(IF(VLOOKUP(AI22,'Acompanhamento (DMP)'!$B$7:$O$390,20,FALSE)="","",VLOOKUP(AI22,'Acompanhamento (DMP)'!$B$7:$O$390,20,FALSE)),"")</f>
        <v/>
      </c>
      <c r="BG22" s="82" t="str">
        <f>IFERROR(IF(VLOOKUP(AI22,'Acompanhamento (DMP)'!$B$7:$O$390,21,FALSE)="","",VLOOKUP(AI22,'Acompanhamento (DMP)'!$B$7:$O$390,21,FALSE)),"")</f>
        <v/>
      </c>
      <c r="BH22" s="173" t="str">
        <f t="shared" si="0"/>
        <v/>
      </c>
    </row>
    <row r="23" spans="1:60" ht="15.75" customHeight="1">
      <c r="A23" s="2" t="s">
        <v>4579</v>
      </c>
      <c r="B23" s="2" t="s">
        <v>2822</v>
      </c>
      <c r="F23" s="2" t="s">
        <v>4580</v>
      </c>
      <c r="G23" s="2" t="s">
        <v>867</v>
      </c>
      <c r="AC23" t="str">
        <v>200.3.32.16</v>
      </c>
      <c r="AD23" s="179">
        <v>50</v>
      </c>
      <c r="AE23" t="s">
        <v>31</v>
      </c>
      <c r="AF23">
        <v>21</v>
      </c>
      <c r="AI23" t="str">
        <f>IF('PCA Licitação, Dispensa e Inex.'!B27="","",'PCA Licitação, Dispensa e Inex.'!B27)</f>
        <v>200.3.32.16</v>
      </c>
      <c r="AJ23" t="str">
        <f>IF('PCA Licitação, Dispensa e Inex.'!C27="","",'PCA Licitação, Dispensa e Inex.'!C27)</f>
        <v>DEA</v>
      </c>
      <c r="AK23" t="str">
        <f>IF('PCA Licitação, Dispensa e Inex.'!D27="","",'PCA Licitação, Dispensa e Inex.'!D27)</f>
        <v>Aquisição de energia elétrica por meio do Ambiente de Contratação Livre (ACL)</v>
      </c>
      <c r="AL23" t="str">
        <f>IF('PCA Licitação, Dispensa e Inex.'!H27="","",'PCA Licitação, Dispensa e Inex.'!H27)</f>
        <v>Pregão</v>
      </c>
      <c r="AM23" t="str">
        <f>IF('PCA Licitação, Dispensa e Inex.'!K27="","",'PCA Licitação, Dispensa e Inex.'!K27)</f>
        <v>Sim</v>
      </c>
      <c r="AN23" t="str">
        <f>IF('PCA Licitação, Dispensa e Inex.'!L27="","",'PCA Licitação, Dispensa e Inex.'!L27)</f>
        <v>Não</v>
      </c>
      <c r="AO23" t="str">
        <f>IF('PCA Licitação, Dispensa e Inex.'!M27="","",'PCA Licitação, Dispensa e Inex.'!M27)</f>
        <v>Sim</v>
      </c>
      <c r="AP23" t="str">
        <f>IF('PCA Licitação, Dispensa e Inex.'!N27="","",'PCA Licitação, Dispensa e Inex.'!N27)</f>
        <v>alto</v>
      </c>
      <c r="AQ23" s="82">
        <f>IF('PCA Licitação, Dispensa e Inex.'!O27="","",'PCA Licitação, Dispensa e Inex.'!O27)</f>
        <v>45973</v>
      </c>
      <c r="AR23" s="82">
        <f>IF('PCA Licitação, Dispensa e Inex.'!P27="","",'PCA Licitação, Dispensa e Inex.'!P27)</f>
        <v>46063</v>
      </c>
      <c r="AS23" s="82">
        <f>IF('PCA Licitação, Dispensa e Inex.'!Q27="","",'PCA Licitação, Dispensa e Inex.'!Q27)</f>
        <v>46078</v>
      </c>
      <c r="AT23" s="82">
        <f>IF('PCA Licitação, Dispensa e Inex.'!R27="","",'PCA Licitação, Dispensa e Inex.'!R27)</f>
        <v>46111</v>
      </c>
      <c r="AU23" s="82">
        <f>IF('PCA Licitação, Dispensa e Inex.'!S27="","",'PCA Licitação, Dispensa e Inex.'!S27)</f>
        <v>46201</v>
      </c>
      <c r="AV23" s="82" t="str">
        <f>IFERROR(VLOOKUP(AI23,'Acompanhamento (DMP)'!$B$7:$G$390,10,FALSE),"")</f>
        <v/>
      </c>
      <c r="AW23">
        <f>IFERROR(IF(VLOOKUP(AI23,'Acompanhamento (DMP)'!$B$7:$O$390,11,FALSE)="","",VLOOKUP(AI23,'Acompanhamento (DMP)'!$B$7:$O$390,11,FALSE)),"")</f>
        <v>46170</v>
      </c>
      <c r="AX23" s="82">
        <f>IFERROR(VLOOKUP(AI23,'Acompanhamento (DMP)'!$B$7:$O$390,12,FALSE),"")</f>
        <v>0</v>
      </c>
      <c r="AY23" s="82" t="str">
        <f>IFERROR(IF(VLOOKUP(AI23,'Acompanhamento (DMP)'!$B$7:$O$390,13,FALSE)="","",VLOOKUP(AI23,'Acompanhamento (DMP)'!$B$7:$O$390,13,FALSE)),"")</f>
        <v/>
      </c>
      <c r="AZ23" t="str">
        <f>IFERROR(IF(VLOOKUP(AI23,'Acompanhamento (DMP)'!$B$7:$O$390,14,FALSE)="","",VLOOKUP(AI23,'Acompanhamento (DMP)'!$B$7:$O$390,14,FALSE)),"")</f>
        <v/>
      </c>
      <c r="BA23" t="str">
        <f>IFERROR(IF(VLOOKUP(AI23,'Acompanhamento (DMP)'!$B$7:$O$390,15,FALSE)="","",VLOOKUP(AI23,'Acompanhamento (DMP)'!$B$7:$O$390,15,FALSE)),"")</f>
        <v/>
      </c>
      <c r="BB23" s="82" t="str">
        <f>IFERROR(IF(VLOOKUP(AI23,'Acompanhamento (DMP)'!$B$7:$O$390,16,FALSE)="","",VLOOKUP(AI23,'Acompanhamento (DMP)'!$B$7:$O$390,16,FALSE)),"")</f>
        <v/>
      </c>
      <c r="BC23" s="82" t="str">
        <f>IFERROR(IF(VLOOKUP(AI23,'Acompanhamento (DMP)'!$B$7:$O$390,17,FALSE)="","",VLOOKUP(AI23,'Acompanhamento (DMP)'!$B$7:$O$390,17,FALSE)),"")</f>
        <v/>
      </c>
      <c r="BD23" s="82" t="str">
        <f>IFERROR(IF(VLOOKUP(AI23,'Acompanhamento (DMP)'!$B$7:$O$390,18,FALSE)="","",VLOOKUP(AI23,'Acompanhamento (DMP)'!$B$7:$O$390,18,FALSE)),"")</f>
        <v/>
      </c>
      <c r="BE23" s="82" t="str">
        <f>IFERROR(IF(VLOOKUP(AI23,'Acompanhamento (DMP)'!$B$7:$O$390,19,FALSE)="","",VLOOKUP(AI23,'Acompanhamento (DMP)'!$B$7:$O$390,19,FALSE)),"")</f>
        <v/>
      </c>
      <c r="BF23" s="82" t="str">
        <f>IFERROR(IF(VLOOKUP(AI23,'Acompanhamento (DMP)'!$B$7:$O$390,20,FALSE)="","",VLOOKUP(AI23,'Acompanhamento (DMP)'!$B$7:$O$390,20,FALSE)),"")</f>
        <v/>
      </c>
      <c r="BG23" s="82" t="str">
        <f>IFERROR(IF(VLOOKUP(AI23,'Acompanhamento (DMP)'!$B$7:$O$390,21,FALSE)="","",VLOOKUP(AI23,'Acompanhamento (DMP)'!$B$7:$O$390,21,FALSE)),"")</f>
        <v/>
      </c>
      <c r="BH23" s="173" t="str">
        <f t="shared" si="0"/>
        <v/>
      </c>
    </row>
    <row r="24" spans="1:60" ht="15.75" customHeight="1">
      <c r="A24" s="2" t="s">
        <v>4581</v>
      </c>
      <c r="B24" s="2" t="s">
        <v>4582</v>
      </c>
      <c r="F24" s="2" t="s">
        <v>4583</v>
      </c>
      <c r="G24" s="2" t="s">
        <v>869</v>
      </c>
      <c r="AC24" t="str">
        <v>200.3.32.5</v>
      </c>
      <c r="AD24" s="180">
        <v>51</v>
      </c>
      <c r="AE24" t="s">
        <v>59</v>
      </c>
      <c r="AF24">
        <v>22</v>
      </c>
      <c r="AI24" t="str">
        <f>IF('PCA Licitação, Dispensa e Inex.'!B28="","",'PCA Licitação, Dispensa e Inex.'!B28)</f>
        <v>200.3.32.5</v>
      </c>
      <c r="AJ24" t="str">
        <f>IF('PCA Licitação, Dispensa e Inex.'!C28="","",'PCA Licitação, Dispensa e Inex.'!C28)</f>
        <v>DEA</v>
      </c>
      <c r="AK24" t="str">
        <f>IF('PCA Licitação, Dispensa e Inex.'!D28="","",'PCA Licitação, Dispensa e Inex.'!D28)</f>
        <v>Construção de nova cisterna TJSC</v>
      </c>
      <c r="AL24" t="str">
        <f>IF('PCA Licitação, Dispensa e Inex.'!H28="","",'PCA Licitação, Dispensa e Inex.'!H28)</f>
        <v>Concorrência</v>
      </c>
      <c r="AM24" t="str">
        <f>IF('PCA Licitação, Dispensa e Inex.'!K28="","",'PCA Licitação, Dispensa e Inex.'!K28)</f>
        <v>Não</v>
      </c>
      <c r="AN24" t="str">
        <f>IF('PCA Licitação, Dispensa e Inex.'!L28="","",'PCA Licitação, Dispensa e Inex.'!L28)</f>
        <v>Não</v>
      </c>
      <c r="AO24" t="str">
        <f>IF('PCA Licitação, Dispensa e Inex.'!M28="","",'PCA Licitação, Dispensa e Inex.'!M28)</f>
        <v>Sim</v>
      </c>
      <c r="AP24" t="str">
        <f>IF('PCA Licitação, Dispensa e Inex.'!N28="","",'PCA Licitação, Dispensa e Inex.'!N28)</f>
        <v>alto</v>
      </c>
      <c r="AQ24" s="82">
        <f>IF('PCA Licitação, Dispensa e Inex.'!O28="","",'PCA Licitação, Dispensa e Inex.'!O28)</f>
        <v>46065</v>
      </c>
      <c r="AR24" s="82">
        <f>IF('PCA Licitação, Dispensa e Inex.'!P28="","",'PCA Licitação, Dispensa e Inex.'!P28)</f>
        <v>46185</v>
      </c>
      <c r="AS24" s="82">
        <f>IF('PCA Licitação, Dispensa e Inex.'!Q28="","",'PCA Licitação, Dispensa e Inex.'!Q28)</f>
        <v>46200</v>
      </c>
      <c r="AT24" s="82">
        <f>IF('PCA Licitação, Dispensa e Inex.'!R28="","",'PCA Licitação, Dispensa e Inex.'!R28)</f>
        <v>46205</v>
      </c>
      <c r="AU24" s="82">
        <f>IF('PCA Licitação, Dispensa e Inex.'!S28="","",'PCA Licitação, Dispensa e Inex.'!S28)</f>
        <v>46385</v>
      </c>
      <c r="AV24" s="82" t="str">
        <f>IFERROR(VLOOKUP(AI24,'Acompanhamento (DMP)'!$B$7:$G$390,10,FALSE),"")</f>
        <v/>
      </c>
      <c r="AW24" t="str">
        <f>IFERROR(IF(VLOOKUP(AI24,'Acompanhamento (DMP)'!$B$7:$O$390,11,FALSE)="","",VLOOKUP(AI24,'Acompanhamento (DMP)'!$B$7:$O$390,11,FALSE)),"")</f>
        <v/>
      </c>
      <c r="AX24" s="82">
        <f>IFERROR(VLOOKUP(AI24,'Acompanhamento (DMP)'!$B$7:$O$390,12,FALSE),"")</f>
        <v>0</v>
      </c>
      <c r="AY24" s="82" t="str">
        <f>IFERROR(IF(VLOOKUP(AI24,'Acompanhamento (DMP)'!$B$7:$O$390,13,FALSE)="","",VLOOKUP(AI24,'Acompanhamento (DMP)'!$B$7:$O$390,13,FALSE)),"")</f>
        <v/>
      </c>
      <c r="AZ24" t="str">
        <f>IFERROR(IF(VLOOKUP(AI24,'Acompanhamento (DMP)'!$B$7:$O$390,14,FALSE)="","",VLOOKUP(AI24,'Acompanhamento (DMP)'!$B$7:$O$390,14,FALSE)),"")</f>
        <v/>
      </c>
      <c r="BA24" t="str">
        <f>IFERROR(IF(VLOOKUP(AI24,'Acompanhamento (DMP)'!$B$7:$O$390,15,FALSE)="","",VLOOKUP(AI24,'Acompanhamento (DMP)'!$B$7:$O$390,15,FALSE)),"")</f>
        <v/>
      </c>
      <c r="BB24" s="82" t="str">
        <f>IFERROR(IF(VLOOKUP(AI24,'Acompanhamento (DMP)'!$B$7:$O$390,16,FALSE)="","",VLOOKUP(AI24,'Acompanhamento (DMP)'!$B$7:$O$390,16,FALSE)),"")</f>
        <v/>
      </c>
      <c r="BC24" s="82" t="str">
        <f>IFERROR(IF(VLOOKUP(AI24,'Acompanhamento (DMP)'!$B$7:$O$390,17,FALSE)="","",VLOOKUP(AI24,'Acompanhamento (DMP)'!$B$7:$O$390,17,FALSE)),"")</f>
        <v/>
      </c>
      <c r="BD24" s="82" t="str">
        <f>IFERROR(IF(VLOOKUP(AI24,'Acompanhamento (DMP)'!$B$7:$O$390,18,FALSE)="","",VLOOKUP(AI24,'Acompanhamento (DMP)'!$B$7:$O$390,18,FALSE)),"")</f>
        <v/>
      </c>
      <c r="BE24" s="82" t="str">
        <f>IFERROR(IF(VLOOKUP(AI24,'Acompanhamento (DMP)'!$B$7:$O$390,19,FALSE)="","",VLOOKUP(AI24,'Acompanhamento (DMP)'!$B$7:$O$390,19,FALSE)),"")</f>
        <v/>
      </c>
      <c r="BF24" s="82" t="str">
        <f>IFERROR(IF(VLOOKUP(AI24,'Acompanhamento (DMP)'!$B$7:$O$390,20,FALSE)="","",VLOOKUP(AI24,'Acompanhamento (DMP)'!$B$7:$O$390,20,FALSE)),"")</f>
        <v/>
      </c>
      <c r="BG24" s="82" t="str">
        <f>IFERROR(IF(VLOOKUP(AI24,'Acompanhamento (DMP)'!$B$7:$O$390,21,FALSE)="","",VLOOKUP(AI24,'Acompanhamento (DMP)'!$B$7:$O$390,21,FALSE)),"")</f>
        <v/>
      </c>
      <c r="BH24" s="173" t="str">
        <f t="shared" si="0"/>
        <v/>
      </c>
    </row>
    <row r="25" spans="1:60" ht="15.75" customHeight="1">
      <c r="A25" s="2" t="s">
        <v>440</v>
      </c>
      <c r="B25" s="2" t="s">
        <v>4584</v>
      </c>
      <c r="F25" s="2" t="s">
        <v>4585</v>
      </c>
      <c r="G25" s="2" t="s">
        <v>4586</v>
      </c>
      <c r="AC25" t="str">
        <v>200.3.62.31</v>
      </c>
      <c r="AD25" s="179">
        <v>52</v>
      </c>
      <c r="AE25" t="s">
        <v>107</v>
      </c>
      <c r="AF25">
        <v>23</v>
      </c>
      <c r="AI25" t="str">
        <f>IF('PCA Licitação, Dispensa e Inex.'!B29="","",'PCA Licitação, Dispensa e Inex.'!B29)</f>
        <v>200.3.62.31</v>
      </c>
      <c r="AJ25" t="str">
        <f>IF('PCA Licitação, Dispensa e Inex.'!C29="","",'PCA Licitação, Dispensa e Inex.'!C29)</f>
        <v>DEA</v>
      </c>
      <c r="AK25" t="str">
        <f>IF('PCA Licitação, Dispensa e Inex.'!D29="","",'PCA Licitação, Dispensa e Inex.'!D29)</f>
        <v>Serviço continuado de manutenção preventiva e corretivano sistema de climatização do Fórum de Família da Comarca de Balneário Camboriú</v>
      </c>
      <c r="AL25" t="str">
        <f>IF('PCA Licitação, Dispensa e Inex.'!H29="","",'PCA Licitação, Dispensa e Inex.'!H29)</f>
        <v>Pregão</v>
      </c>
      <c r="AM25" t="str">
        <f>IF('PCA Licitação, Dispensa e Inex.'!K29="","",'PCA Licitação, Dispensa e Inex.'!K29)</f>
        <v>Não</v>
      </c>
      <c r="AN25" t="str">
        <f>IF('PCA Licitação, Dispensa e Inex.'!L29="","",'PCA Licitação, Dispensa e Inex.'!L29)</f>
        <v>Não</v>
      </c>
      <c r="AO25" t="str">
        <f>IF('PCA Licitação, Dispensa e Inex.'!M29="","",'PCA Licitação, Dispensa e Inex.'!M29)</f>
        <v>Sim</v>
      </c>
      <c r="AP25" t="str">
        <f>IF('PCA Licitação, Dispensa e Inex.'!N29="","",'PCA Licitação, Dispensa e Inex.'!N29)</f>
        <v>alto</v>
      </c>
      <c r="AQ25" s="82">
        <f>IF('PCA Licitação, Dispensa e Inex.'!O29="","",'PCA Licitação, Dispensa e Inex.'!O29)</f>
        <v>45932</v>
      </c>
      <c r="AR25" s="82">
        <f>IF('PCA Licitação, Dispensa e Inex.'!P29="","",'PCA Licitação, Dispensa e Inex.'!P29)</f>
        <v>46052</v>
      </c>
      <c r="AS25" s="82">
        <f>IF('PCA Licitação, Dispensa e Inex.'!Q29="","",'PCA Licitação, Dispensa e Inex.'!Q29)</f>
        <v>46067</v>
      </c>
      <c r="AT25" s="82">
        <f>IF('PCA Licitação, Dispensa e Inex.'!R29="","",'PCA Licitação, Dispensa e Inex.'!R29)</f>
        <v>46072</v>
      </c>
      <c r="AU25" s="82">
        <f>IF('PCA Licitação, Dispensa e Inex.'!S29="","",'PCA Licitação, Dispensa e Inex.'!S29)</f>
        <v>46162</v>
      </c>
      <c r="AV25" s="82" t="str">
        <f>IFERROR(VLOOKUP(AI25,'Acompanhamento (DMP)'!$B$7:$G$390,10,FALSE),"")</f>
        <v/>
      </c>
      <c r="AW25" t="str">
        <f>IFERROR(IF(VLOOKUP(AI25,'Acompanhamento (DMP)'!$B$7:$O$390,11,FALSE)="","",VLOOKUP(AI25,'Acompanhamento (DMP)'!$B$7:$O$390,11,FALSE)),"")</f>
        <v/>
      </c>
      <c r="AX25" s="82">
        <f>IFERROR(VLOOKUP(AI25,'Acompanhamento (DMP)'!$B$7:$O$390,12,FALSE),"")</f>
        <v>0</v>
      </c>
      <c r="AY25" s="82" t="str">
        <f>IFERROR(IF(VLOOKUP(AI25,'Acompanhamento (DMP)'!$B$7:$O$390,13,FALSE)="","",VLOOKUP(AI25,'Acompanhamento (DMP)'!$B$7:$O$390,13,FALSE)),"")</f>
        <v/>
      </c>
      <c r="AZ25" t="str">
        <f>IFERROR(IF(VLOOKUP(AI25,'Acompanhamento (DMP)'!$B$7:$O$390,14,FALSE)="","",VLOOKUP(AI25,'Acompanhamento (DMP)'!$B$7:$O$390,14,FALSE)),"")</f>
        <v/>
      </c>
      <c r="BA25" t="str">
        <f>IFERROR(IF(VLOOKUP(AI25,'Acompanhamento (DMP)'!$B$7:$O$390,15,FALSE)="","",VLOOKUP(AI25,'Acompanhamento (DMP)'!$B$7:$O$390,15,FALSE)),"")</f>
        <v/>
      </c>
      <c r="BB25" s="82" t="str">
        <f>IFERROR(IF(VLOOKUP(AI25,'Acompanhamento (DMP)'!$B$7:$O$390,16,FALSE)="","",VLOOKUP(AI25,'Acompanhamento (DMP)'!$B$7:$O$390,16,FALSE)),"")</f>
        <v/>
      </c>
      <c r="BC25" s="82" t="str">
        <f>IFERROR(IF(VLOOKUP(AI25,'Acompanhamento (DMP)'!$B$7:$O$390,17,FALSE)="","",VLOOKUP(AI25,'Acompanhamento (DMP)'!$B$7:$O$390,17,FALSE)),"")</f>
        <v/>
      </c>
      <c r="BD25" s="82" t="str">
        <f>IFERROR(IF(VLOOKUP(AI25,'Acompanhamento (DMP)'!$B$7:$O$390,18,FALSE)="","",VLOOKUP(AI25,'Acompanhamento (DMP)'!$B$7:$O$390,18,FALSE)),"")</f>
        <v/>
      </c>
      <c r="BE25" s="82" t="str">
        <f>IFERROR(IF(VLOOKUP(AI25,'Acompanhamento (DMP)'!$B$7:$O$390,19,FALSE)="","",VLOOKUP(AI25,'Acompanhamento (DMP)'!$B$7:$O$390,19,FALSE)),"")</f>
        <v/>
      </c>
      <c r="BF25" s="82" t="str">
        <f>IFERROR(IF(VLOOKUP(AI25,'Acompanhamento (DMP)'!$B$7:$O$390,20,FALSE)="","",VLOOKUP(AI25,'Acompanhamento (DMP)'!$B$7:$O$390,20,FALSE)),"")</f>
        <v/>
      </c>
      <c r="BG25" s="82" t="str">
        <f>IFERROR(IF(VLOOKUP(AI25,'Acompanhamento (DMP)'!$B$7:$O$390,21,FALSE)="","",VLOOKUP(AI25,'Acompanhamento (DMP)'!$B$7:$O$390,21,FALSE)),"")</f>
        <v/>
      </c>
      <c r="BH25" s="173" t="str">
        <f t="shared" si="0"/>
        <v/>
      </c>
    </row>
    <row r="26" spans="1:60" ht="15.75" customHeight="1">
      <c r="A26" s="2" t="s">
        <v>4587</v>
      </c>
      <c r="B26" s="2" t="s">
        <v>4247</v>
      </c>
      <c r="F26" s="2" t="s">
        <v>4588</v>
      </c>
      <c r="G26" s="2" t="s">
        <v>871</v>
      </c>
      <c r="AC26" t="str">
        <v>200.3.62.6</v>
      </c>
      <c r="AD26" s="177">
        <v>53</v>
      </c>
      <c r="AE26" t="s">
        <v>102</v>
      </c>
      <c r="AF26">
        <v>24</v>
      </c>
      <c r="AI26" t="str">
        <f>IF('PCA Licitação, Dispensa e Inex.'!B30="","",'PCA Licitação, Dispensa e Inex.'!B30)</f>
        <v>200.3.62.6</v>
      </c>
      <c r="AJ26" t="str">
        <f>IF('PCA Licitação, Dispensa e Inex.'!C30="","",'PCA Licitação, Dispensa e Inex.'!C30)</f>
        <v>DEA</v>
      </c>
      <c r="AK26" t="str">
        <f>IF('PCA Licitação, Dispensa e Inex.'!D30="","",'PCA Licitação, Dispensa e Inex.'!D30)</f>
        <v>Serviço continuado de manutenção preventiva e corretivano sistema de climatização do Fórum da Comarca de Abelardo Luz</v>
      </c>
      <c r="AL26" t="str">
        <f>IF('PCA Licitação, Dispensa e Inex.'!H30="","",'PCA Licitação, Dispensa e Inex.'!H30)</f>
        <v>Pregão</v>
      </c>
      <c r="AM26" t="str">
        <f>IF('PCA Licitação, Dispensa e Inex.'!K30="","",'PCA Licitação, Dispensa e Inex.'!K30)</f>
        <v>Não</v>
      </c>
      <c r="AN26" t="str">
        <f>IF('PCA Licitação, Dispensa e Inex.'!L30="","",'PCA Licitação, Dispensa e Inex.'!L30)</f>
        <v>Não</v>
      </c>
      <c r="AO26" t="str">
        <f>IF('PCA Licitação, Dispensa e Inex.'!M30="","",'PCA Licitação, Dispensa e Inex.'!M30)</f>
        <v>Sim</v>
      </c>
      <c r="AP26" t="str">
        <f>IF('PCA Licitação, Dispensa e Inex.'!N30="","",'PCA Licitação, Dispensa e Inex.'!N30)</f>
        <v>alto</v>
      </c>
      <c r="AQ26" s="82">
        <f>IF('PCA Licitação, Dispensa e Inex.'!O30="","",'PCA Licitação, Dispensa e Inex.'!O30)</f>
        <v>46052</v>
      </c>
      <c r="AR26" s="82">
        <f>IF('PCA Licitação, Dispensa e Inex.'!P30="","",'PCA Licitação, Dispensa e Inex.'!P30)</f>
        <v>46172</v>
      </c>
      <c r="AS26" s="82">
        <f>IF('PCA Licitação, Dispensa e Inex.'!Q30="","",'PCA Licitação, Dispensa e Inex.'!Q30)</f>
        <v>46187</v>
      </c>
      <c r="AT26" s="82">
        <f>IF('PCA Licitação, Dispensa e Inex.'!R30="","",'PCA Licitação, Dispensa e Inex.'!R30)</f>
        <v>46192</v>
      </c>
      <c r="AU26" s="82">
        <f>IF('PCA Licitação, Dispensa e Inex.'!S30="","",'PCA Licitação, Dispensa e Inex.'!S30)</f>
        <v>46282</v>
      </c>
      <c r="AV26" s="82" t="str">
        <f>IFERROR(VLOOKUP(AI26,'Acompanhamento (DMP)'!$B$7:$G$390,10,FALSE),"")</f>
        <v/>
      </c>
      <c r="AW26" t="str">
        <f>IFERROR(IF(VLOOKUP(AI26,'Acompanhamento (DMP)'!$B$7:$O$390,11,FALSE)="","",VLOOKUP(AI26,'Acompanhamento (DMP)'!$B$7:$O$390,11,FALSE)),"")</f>
        <v/>
      </c>
      <c r="AX26" s="82">
        <f>IFERROR(VLOOKUP(AI26,'Acompanhamento (DMP)'!$B$7:$O$390,12,FALSE),"")</f>
        <v>0</v>
      </c>
      <c r="AY26" s="82" t="str">
        <f>IFERROR(IF(VLOOKUP(AI26,'Acompanhamento (DMP)'!$B$7:$O$390,13,FALSE)="","",VLOOKUP(AI26,'Acompanhamento (DMP)'!$B$7:$O$390,13,FALSE)),"")</f>
        <v/>
      </c>
      <c r="AZ26" t="str">
        <f>IFERROR(IF(VLOOKUP(AI26,'Acompanhamento (DMP)'!$B$7:$O$390,14,FALSE)="","",VLOOKUP(AI26,'Acompanhamento (DMP)'!$B$7:$O$390,14,FALSE)),"")</f>
        <v/>
      </c>
      <c r="BA26" t="str">
        <f>IFERROR(IF(VLOOKUP(AI26,'Acompanhamento (DMP)'!$B$7:$O$390,15,FALSE)="","",VLOOKUP(AI26,'Acompanhamento (DMP)'!$B$7:$O$390,15,FALSE)),"")</f>
        <v/>
      </c>
      <c r="BB26" s="82" t="str">
        <f>IFERROR(IF(VLOOKUP(AI26,'Acompanhamento (DMP)'!$B$7:$O$390,16,FALSE)="","",VLOOKUP(AI26,'Acompanhamento (DMP)'!$B$7:$O$390,16,FALSE)),"")</f>
        <v/>
      </c>
      <c r="BC26" s="82" t="str">
        <f>IFERROR(IF(VLOOKUP(AI26,'Acompanhamento (DMP)'!$B$7:$O$390,17,FALSE)="","",VLOOKUP(AI26,'Acompanhamento (DMP)'!$B$7:$O$390,17,FALSE)),"")</f>
        <v/>
      </c>
      <c r="BD26" s="82" t="str">
        <f>IFERROR(IF(VLOOKUP(AI26,'Acompanhamento (DMP)'!$B$7:$O$390,18,FALSE)="","",VLOOKUP(AI26,'Acompanhamento (DMP)'!$B$7:$O$390,18,FALSE)),"")</f>
        <v/>
      </c>
      <c r="BE26" s="82" t="str">
        <f>IFERROR(IF(VLOOKUP(AI26,'Acompanhamento (DMP)'!$B$7:$O$390,19,FALSE)="","",VLOOKUP(AI26,'Acompanhamento (DMP)'!$B$7:$O$390,19,FALSE)),"")</f>
        <v/>
      </c>
      <c r="BF26" s="82" t="str">
        <f>IFERROR(IF(VLOOKUP(AI26,'Acompanhamento (DMP)'!$B$7:$O$390,20,FALSE)="","",VLOOKUP(AI26,'Acompanhamento (DMP)'!$B$7:$O$390,20,FALSE)),"")</f>
        <v/>
      </c>
      <c r="BG26" s="82" t="str">
        <f>IFERROR(IF(VLOOKUP(AI26,'Acompanhamento (DMP)'!$B$7:$O$390,21,FALSE)="","",VLOOKUP(AI26,'Acompanhamento (DMP)'!$B$7:$O$390,21,FALSE)),"")</f>
        <v/>
      </c>
      <c r="BH26" s="173" t="str">
        <f t="shared" si="0"/>
        <v/>
      </c>
    </row>
    <row r="27" spans="1:60" ht="15.75" customHeight="1">
      <c r="F27" s="2" t="s">
        <v>4589</v>
      </c>
      <c r="G27" s="2" t="s">
        <v>1001</v>
      </c>
      <c r="AC27" t="str">
        <v>200.3.62.7</v>
      </c>
      <c r="AD27" s="178">
        <v>54</v>
      </c>
      <c r="AE27" t="s">
        <v>113</v>
      </c>
      <c r="AF27">
        <v>25</v>
      </c>
      <c r="AI27" t="str">
        <f>IF('PCA Licitação, Dispensa e Inex.'!B31="","",'PCA Licitação, Dispensa e Inex.'!B31)</f>
        <v>200.3.62.7</v>
      </c>
      <c r="AJ27" t="str">
        <f>IF('PCA Licitação, Dispensa e Inex.'!C31="","",'PCA Licitação, Dispensa e Inex.'!C31)</f>
        <v>DEA</v>
      </c>
      <c r="AK27" t="str">
        <f>IF('PCA Licitação, Dispensa e Inex.'!D31="","",'PCA Licitação, Dispensa e Inex.'!D31)</f>
        <v>Serviço continuado de manutenção preventiva e corretivano sistema de climatização do Fórum da Comarca de Araquari</v>
      </c>
      <c r="AL27" t="str">
        <f>IF('PCA Licitação, Dispensa e Inex.'!H31="","",'PCA Licitação, Dispensa e Inex.'!H31)</f>
        <v>Pregão</v>
      </c>
      <c r="AM27" t="str">
        <f>IF('PCA Licitação, Dispensa e Inex.'!K31="","",'PCA Licitação, Dispensa e Inex.'!K31)</f>
        <v>Não</v>
      </c>
      <c r="AN27" t="str">
        <f>IF('PCA Licitação, Dispensa e Inex.'!L31="","",'PCA Licitação, Dispensa e Inex.'!L31)</f>
        <v>Não</v>
      </c>
      <c r="AO27" t="str">
        <f>IF('PCA Licitação, Dispensa e Inex.'!M31="","",'PCA Licitação, Dispensa e Inex.'!M31)</f>
        <v>Sim</v>
      </c>
      <c r="AP27" t="str">
        <f>IF('PCA Licitação, Dispensa e Inex.'!N31="","",'PCA Licitação, Dispensa e Inex.'!N31)</f>
        <v>alto</v>
      </c>
      <c r="AQ27" s="82">
        <f>IF('PCA Licitação, Dispensa e Inex.'!O31="","",'PCA Licitação, Dispensa e Inex.'!O31)</f>
        <v>45932</v>
      </c>
      <c r="AR27" s="82">
        <f>IF('PCA Licitação, Dispensa e Inex.'!P31="","",'PCA Licitação, Dispensa e Inex.'!P31)</f>
        <v>46052</v>
      </c>
      <c r="AS27" s="82">
        <f>IF('PCA Licitação, Dispensa e Inex.'!Q31="","",'PCA Licitação, Dispensa e Inex.'!Q31)</f>
        <v>46067</v>
      </c>
      <c r="AT27" s="82">
        <f>IF('PCA Licitação, Dispensa e Inex.'!R31="","",'PCA Licitação, Dispensa e Inex.'!R31)</f>
        <v>46072</v>
      </c>
      <c r="AU27" s="82">
        <f>IF('PCA Licitação, Dispensa e Inex.'!S31="","",'PCA Licitação, Dispensa e Inex.'!S31)</f>
        <v>46162</v>
      </c>
      <c r="AV27" s="82" t="str">
        <f>IFERROR(VLOOKUP(AI27,'Acompanhamento (DMP)'!$B$7:$G$390,10,FALSE),"")</f>
        <v/>
      </c>
      <c r="AW27" t="str">
        <f>IFERROR(IF(VLOOKUP(AI27,'Acompanhamento (DMP)'!$B$7:$O$390,11,FALSE)="","",VLOOKUP(AI27,'Acompanhamento (DMP)'!$B$7:$O$390,11,FALSE)),"")</f>
        <v/>
      </c>
      <c r="AX27" s="82">
        <f>IFERROR(VLOOKUP(AI27,'Acompanhamento (DMP)'!$B$7:$O$390,12,FALSE),"")</f>
        <v>0</v>
      </c>
      <c r="AY27" s="82" t="str">
        <f>IFERROR(IF(VLOOKUP(AI27,'Acompanhamento (DMP)'!$B$7:$O$390,13,FALSE)="","",VLOOKUP(AI27,'Acompanhamento (DMP)'!$B$7:$O$390,13,FALSE)),"")</f>
        <v/>
      </c>
      <c r="AZ27" t="str">
        <f>IFERROR(IF(VLOOKUP(AI27,'Acompanhamento (DMP)'!$B$7:$O$390,14,FALSE)="","",VLOOKUP(AI27,'Acompanhamento (DMP)'!$B$7:$O$390,14,FALSE)),"")</f>
        <v/>
      </c>
      <c r="BA27" t="str">
        <f>IFERROR(IF(VLOOKUP(AI27,'Acompanhamento (DMP)'!$B$7:$O$390,15,FALSE)="","",VLOOKUP(AI27,'Acompanhamento (DMP)'!$B$7:$O$390,15,FALSE)),"")</f>
        <v/>
      </c>
      <c r="BB27" s="82" t="str">
        <f>IFERROR(IF(VLOOKUP(AI27,'Acompanhamento (DMP)'!$B$7:$O$390,16,FALSE)="","",VLOOKUP(AI27,'Acompanhamento (DMP)'!$B$7:$O$390,16,FALSE)),"")</f>
        <v/>
      </c>
      <c r="BC27" s="82" t="str">
        <f>IFERROR(IF(VLOOKUP(AI27,'Acompanhamento (DMP)'!$B$7:$O$390,17,FALSE)="","",VLOOKUP(AI27,'Acompanhamento (DMP)'!$B$7:$O$390,17,FALSE)),"")</f>
        <v/>
      </c>
      <c r="BD27" s="82" t="str">
        <f>IFERROR(IF(VLOOKUP(AI27,'Acompanhamento (DMP)'!$B$7:$O$390,18,FALSE)="","",VLOOKUP(AI27,'Acompanhamento (DMP)'!$B$7:$O$390,18,FALSE)),"")</f>
        <v/>
      </c>
      <c r="BE27" s="82" t="str">
        <f>IFERROR(IF(VLOOKUP(AI27,'Acompanhamento (DMP)'!$B$7:$O$390,19,FALSE)="","",VLOOKUP(AI27,'Acompanhamento (DMP)'!$B$7:$O$390,19,FALSE)),"")</f>
        <v/>
      </c>
      <c r="BF27" s="82" t="str">
        <f>IFERROR(IF(VLOOKUP(AI27,'Acompanhamento (DMP)'!$B$7:$O$390,20,FALSE)="","",VLOOKUP(AI27,'Acompanhamento (DMP)'!$B$7:$O$390,20,FALSE)),"")</f>
        <v/>
      </c>
      <c r="BG27" s="82" t="str">
        <f>IFERROR(IF(VLOOKUP(AI27,'Acompanhamento (DMP)'!$B$7:$O$390,21,FALSE)="","",VLOOKUP(AI27,'Acompanhamento (DMP)'!$B$7:$O$390,21,FALSE)),"")</f>
        <v/>
      </c>
      <c r="BH27" s="173" t="str">
        <f t="shared" si="0"/>
        <v/>
      </c>
    </row>
    <row r="28" spans="1:60" ht="15.75" customHeight="1">
      <c r="F28" s="2" t="s">
        <v>4590</v>
      </c>
      <c r="G28" s="2" t="s">
        <v>1120</v>
      </c>
      <c r="AC28" t="str">
        <v>200.3.62.74</v>
      </c>
      <c r="AD28" s="177">
        <v>55</v>
      </c>
      <c r="AE28" t="s">
        <v>63</v>
      </c>
      <c r="AF28">
        <v>26</v>
      </c>
      <c r="AI28" t="str">
        <f>IF('PCA Licitação, Dispensa e Inex.'!B32="","",'PCA Licitação, Dispensa e Inex.'!B32)</f>
        <v>200.3.62.74</v>
      </c>
      <c r="AJ28" t="str">
        <f>IF('PCA Licitação, Dispensa e Inex.'!C32="","",'PCA Licitação, Dispensa e Inex.'!C32)</f>
        <v>DEA</v>
      </c>
      <c r="AK28" t="str">
        <f>IF('PCA Licitação, Dispensa e Inex.'!D32="","",'PCA Licitação, Dispensa e Inex.'!D32)</f>
        <v>Instalação de um novo sistema de ar condicionado para a torre 2 do TJSC</v>
      </c>
      <c r="AL28" t="str">
        <f>IF('PCA Licitação, Dispensa e Inex.'!H32="","",'PCA Licitação, Dispensa e Inex.'!H32)</f>
        <v>Concorrência</v>
      </c>
      <c r="AM28" t="str">
        <f>IF('PCA Licitação, Dispensa e Inex.'!K32="","",'PCA Licitação, Dispensa e Inex.'!K32)</f>
        <v>Não</v>
      </c>
      <c r="AN28" t="str">
        <f>IF('PCA Licitação, Dispensa e Inex.'!L32="","",'PCA Licitação, Dispensa e Inex.'!L32)</f>
        <v>Não</v>
      </c>
      <c r="AO28" t="str">
        <f>IF('PCA Licitação, Dispensa e Inex.'!M32="","",'PCA Licitação, Dispensa e Inex.'!M32)</f>
        <v>Sim</v>
      </c>
      <c r="AP28" t="str">
        <f>IF('PCA Licitação, Dispensa e Inex.'!N32="","",'PCA Licitação, Dispensa e Inex.'!N32)</f>
        <v>Alto</v>
      </c>
      <c r="AQ28" s="82">
        <f>IF('PCA Licitação, Dispensa e Inex.'!O32="","",'PCA Licitação, Dispensa e Inex.'!O32)</f>
        <v>46037</v>
      </c>
      <c r="AR28" s="82">
        <f>IF('PCA Licitação, Dispensa e Inex.'!P32="","",'PCA Licitação, Dispensa e Inex.'!P32)</f>
        <v>46054</v>
      </c>
      <c r="AS28" s="82">
        <f>IF('PCA Licitação, Dispensa e Inex.'!Q32="","",'PCA Licitação, Dispensa e Inex.'!Q32)</f>
        <v>46059</v>
      </c>
      <c r="AT28" s="82">
        <f>IF('PCA Licitação, Dispensa e Inex.'!R32="","",'PCA Licitação, Dispensa e Inex.'!R32)</f>
        <v>46068</v>
      </c>
      <c r="AU28" s="82">
        <f>IF('PCA Licitação, Dispensa e Inex.'!S32="","",'PCA Licitação, Dispensa e Inex.'!S32)</f>
        <v>46249</v>
      </c>
      <c r="AV28" s="82" t="str">
        <f>IFERROR(VLOOKUP(AI28,'Acompanhamento (DMP)'!$B$7:$G$390,10,FALSE),"")</f>
        <v/>
      </c>
      <c r="AW28" t="str">
        <f>IFERROR(IF(VLOOKUP(AI28,'Acompanhamento (DMP)'!$B$7:$O$390,11,FALSE)="","",VLOOKUP(AI28,'Acompanhamento (DMP)'!$B$7:$O$390,11,FALSE)),"")</f>
        <v/>
      </c>
      <c r="AX28" s="82">
        <f>IFERROR(VLOOKUP(AI28,'Acompanhamento (DMP)'!$B$7:$O$390,12,FALSE),"")</f>
        <v>0</v>
      </c>
      <c r="AY28" s="82" t="str">
        <f>IFERROR(IF(VLOOKUP(AI28,'Acompanhamento (DMP)'!$B$7:$O$390,13,FALSE)="","",VLOOKUP(AI28,'Acompanhamento (DMP)'!$B$7:$O$390,13,FALSE)),"")</f>
        <v/>
      </c>
      <c r="AZ28" t="str">
        <f>IFERROR(IF(VLOOKUP(AI28,'Acompanhamento (DMP)'!$B$7:$O$390,14,FALSE)="","",VLOOKUP(AI28,'Acompanhamento (DMP)'!$B$7:$O$390,14,FALSE)),"")</f>
        <v/>
      </c>
      <c r="BA28" t="str">
        <f>IFERROR(IF(VLOOKUP(AI28,'Acompanhamento (DMP)'!$B$7:$O$390,15,FALSE)="","",VLOOKUP(AI28,'Acompanhamento (DMP)'!$B$7:$O$390,15,FALSE)),"")</f>
        <v/>
      </c>
      <c r="BB28" s="82" t="str">
        <f>IFERROR(IF(VLOOKUP(AI28,'Acompanhamento (DMP)'!$B$7:$O$390,16,FALSE)="","",VLOOKUP(AI28,'Acompanhamento (DMP)'!$B$7:$O$390,16,FALSE)),"")</f>
        <v/>
      </c>
      <c r="BC28" s="82" t="str">
        <f>IFERROR(IF(VLOOKUP(AI28,'Acompanhamento (DMP)'!$B$7:$O$390,17,FALSE)="","",VLOOKUP(AI28,'Acompanhamento (DMP)'!$B$7:$O$390,17,FALSE)),"")</f>
        <v/>
      </c>
      <c r="BD28" s="82" t="str">
        <f>IFERROR(IF(VLOOKUP(AI28,'Acompanhamento (DMP)'!$B$7:$O$390,18,FALSE)="","",VLOOKUP(AI28,'Acompanhamento (DMP)'!$B$7:$O$390,18,FALSE)),"")</f>
        <v/>
      </c>
      <c r="BE28" s="82" t="str">
        <f>IFERROR(IF(VLOOKUP(AI28,'Acompanhamento (DMP)'!$B$7:$O$390,19,FALSE)="","",VLOOKUP(AI28,'Acompanhamento (DMP)'!$B$7:$O$390,19,FALSE)),"")</f>
        <v/>
      </c>
      <c r="BF28" s="82" t="str">
        <f>IFERROR(IF(VLOOKUP(AI28,'Acompanhamento (DMP)'!$B$7:$O$390,20,FALSE)="","",VLOOKUP(AI28,'Acompanhamento (DMP)'!$B$7:$O$390,20,FALSE)),"")</f>
        <v/>
      </c>
      <c r="BG28" s="82" t="str">
        <f>IFERROR(IF(VLOOKUP(AI28,'Acompanhamento (DMP)'!$B$7:$O$390,21,FALSE)="","",VLOOKUP(AI28,'Acompanhamento (DMP)'!$B$7:$O$390,21,FALSE)),"")</f>
        <v/>
      </c>
      <c r="BH28" s="173" t="str">
        <f t="shared" si="0"/>
        <v/>
      </c>
    </row>
    <row r="29" spans="1:60" ht="15.75" customHeight="1">
      <c r="F29" s="2" t="s">
        <v>4591</v>
      </c>
      <c r="G29" s="2" t="s">
        <v>1124</v>
      </c>
      <c r="AC29" t="str">
        <v>200.3.62.9</v>
      </c>
      <c r="AD29" s="178">
        <v>56</v>
      </c>
      <c r="AE29" t="s">
        <v>83</v>
      </c>
      <c r="AF29">
        <v>27</v>
      </c>
      <c r="AI29" t="str">
        <f>IF('PCA Licitação, Dispensa e Inex.'!B33="","",'PCA Licitação, Dispensa e Inex.'!B33)</f>
        <v>200.3.62.9</v>
      </c>
      <c r="AJ29" t="str">
        <f>IF('PCA Licitação, Dispensa e Inex.'!C33="","",'PCA Licitação, Dispensa e Inex.'!C33)</f>
        <v>DEA</v>
      </c>
      <c r="AK29" t="str">
        <f>IF('PCA Licitação, Dispensa e Inex.'!D33="","",'PCA Licitação, Dispensa e Inex.'!D33)</f>
        <v>Serviço continuado de manutenção preventiva e corretivano sistema de climatização do Fórum da Comarca de Campo Erê</v>
      </c>
      <c r="AL29" t="str">
        <f>IF('PCA Licitação, Dispensa e Inex.'!H33="","",'PCA Licitação, Dispensa e Inex.'!H33)</f>
        <v>Pregão</v>
      </c>
      <c r="AM29" t="str">
        <f>IF('PCA Licitação, Dispensa e Inex.'!K33="","",'PCA Licitação, Dispensa e Inex.'!K33)</f>
        <v>Não</v>
      </c>
      <c r="AN29" t="str">
        <f>IF('PCA Licitação, Dispensa e Inex.'!L33="","",'PCA Licitação, Dispensa e Inex.'!L33)</f>
        <v>Não</v>
      </c>
      <c r="AO29" t="str">
        <f>IF('PCA Licitação, Dispensa e Inex.'!M33="","",'PCA Licitação, Dispensa e Inex.'!M33)</f>
        <v>Sim</v>
      </c>
      <c r="AP29" t="str">
        <f>IF('PCA Licitação, Dispensa e Inex.'!N33="","",'PCA Licitação, Dispensa e Inex.'!N33)</f>
        <v>alto</v>
      </c>
      <c r="AQ29" s="82">
        <f>IF('PCA Licitação, Dispensa e Inex.'!O33="","",'PCA Licitação, Dispensa e Inex.'!O33)</f>
        <v>45953</v>
      </c>
      <c r="AR29" s="82">
        <f>IF('PCA Licitação, Dispensa e Inex.'!P33="","",'PCA Licitação, Dispensa e Inex.'!P33)</f>
        <v>46073</v>
      </c>
      <c r="AS29" s="82">
        <f>IF('PCA Licitação, Dispensa e Inex.'!Q33="","",'PCA Licitação, Dispensa e Inex.'!Q33)</f>
        <v>46088</v>
      </c>
      <c r="AT29" s="82">
        <f>IF('PCA Licitação, Dispensa e Inex.'!R33="","",'PCA Licitação, Dispensa e Inex.'!R33)</f>
        <v>46093</v>
      </c>
      <c r="AU29" s="82">
        <f>IF('PCA Licitação, Dispensa e Inex.'!S33="","",'PCA Licitação, Dispensa e Inex.'!S33)</f>
        <v>46183</v>
      </c>
      <c r="AV29" s="82" t="str">
        <f>IFERROR(VLOOKUP(AI29,'Acompanhamento (DMP)'!$B$7:$G$390,10,FALSE),"")</f>
        <v/>
      </c>
      <c r="AW29" t="str">
        <f>IFERROR(IF(VLOOKUP(AI29,'Acompanhamento (DMP)'!$B$7:$O$390,11,FALSE)="","",VLOOKUP(AI29,'Acompanhamento (DMP)'!$B$7:$O$390,11,FALSE)),"")</f>
        <v/>
      </c>
      <c r="AX29" s="82">
        <f>IFERROR(VLOOKUP(AI29,'Acompanhamento (DMP)'!$B$7:$O$390,12,FALSE),"")</f>
        <v>0</v>
      </c>
      <c r="AY29" s="82" t="str">
        <f>IFERROR(IF(VLOOKUP(AI29,'Acompanhamento (DMP)'!$B$7:$O$390,13,FALSE)="","",VLOOKUP(AI29,'Acompanhamento (DMP)'!$B$7:$O$390,13,FALSE)),"")</f>
        <v/>
      </c>
      <c r="AZ29" t="str">
        <f>IFERROR(IF(VLOOKUP(AI29,'Acompanhamento (DMP)'!$B$7:$O$390,14,FALSE)="","",VLOOKUP(AI29,'Acompanhamento (DMP)'!$B$7:$O$390,14,FALSE)),"")</f>
        <v/>
      </c>
      <c r="BA29" t="str">
        <f>IFERROR(IF(VLOOKUP(AI29,'Acompanhamento (DMP)'!$B$7:$O$390,15,FALSE)="","",VLOOKUP(AI29,'Acompanhamento (DMP)'!$B$7:$O$390,15,FALSE)),"")</f>
        <v/>
      </c>
      <c r="BB29" s="82" t="str">
        <f>IFERROR(IF(VLOOKUP(AI29,'Acompanhamento (DMP)'!$B$7:$O$390,16,FALSE)="","",VLOOKUP(AI29,'Acompanhamento (DMP)'!$B$7:$O$390,16,FALSE)),"")</f>
        <v/>
      </c>
      <c r="BC29" s="82" t="str">
        <f>IFERROR(IF(VLOOKUP(AI29,'Acompanhamento (DMP)'!$B$7:$O$390,17,FALSE)="","",VLOOKUP(AI29,'Acompanhamento (DMP)'!$B$7:$O$390,17,FALSE)),"")</f>
        <v/>
      </c>
      <c r="BD29" s="82" t="str">
        <f>IFERROR(IF(VLOOKUP(AI29,'Acompanhamento (DMP)'!$B$7:$O$390,18,FALSE)="","",VLOOKUP(AI29,'Acompanhamento (DMP)'!$B$7:$O$390,18,FALSE)),"")</f>
        <v/>
      </c>
      <c r="BE29" s="82" t="str">
        <f>IFERROR(IF(VLOOKUP(AI29,'Acompanhamento (DMP)'!$B$7:$O$390,19,FALSE)="","",VLOOKUP(AI29,'Acompanhamento (DMP)'!$B$7:$O$390,19,FALSE)),"")</f>
        <v/>
      </c>
      <c r="BF29" s="82" t="str">
        <f>IFERROR(IF(VLOOKUP(AI29,'Acompanhamento (DMP)'!$B$7:$O$390,20,FALSE)="","",VLOOKUP(AI29,'Acompanhamento (DMP)'!$B$7:$O$390,20,FALSE)),"")</f>
        <v/>
      </c>
      <c r="BG29" s="82" t="str">
        <f>IFERROR(IF(VLOOKUP(AI29,'Acompanhamento (DMP)'!$B$7:$O$390,21,FALSE)="","",VLOOKUP(AI29,'Acompanhamento (DMP)'!$B$7:$O$390,21,FALSE)),"")</f>
        <v/>
      </c>
      <c r="BH29" s="173" t="str">
        <f t="shared" si="0"/>
        <v/>
      </c>
    </row>
    <row r="30" spans="1:60" ht="15.75" customHeight="1">
      <c r="F30" s="2" t="s">
        <v>4592</v>
      </c>
      <c r="G30" s="2" t="s">
        <v>872</v>
      </c>
      <c r="AC30" t="str">
        <v>200.3.63.54</v>
      </c>
      <c r="AD30" s="177">
        <v>57</v>
      </c>
      <c r="AE30" t="s">
        <v>86</v>
      </c>
      <c r="AF30">
        <v>28</v>
      </c>
      <c r="AI30" t="str">
        <f>IF('PCA Licitação, Dispensa e Inex.'!B34="","",'PCA Licitação, Dispensa e Inex.'!B34)</f>
        <v>200.3.63.54</v>
      </c>
      <c r="AJ30" t="str">
        <f>IF('PCA Licitação, Dispensa e Inex.'!C34="","",'PCA Licitação, Dispensa e Inex.'!C34)</f>
        <v>DEA</v>
      </c>
      <c r="AK30" t="str">
        <f>IF('PCA Licitação, Dispensa e Inex.'!D34="","",'PCA Licitação, Dispensa e Inex.'!D34)</f>
        <v>Serviço continuado de manutenção preventiva e corretiva em Plataformas Elevatórias instaladas em edificações do Poder Judiciário do Estado de Santa Catarina</v>
      </c>
      <c r="AL30" t="str">
        <f>IF('PCA Licitação, Dispensa e Inex.'!H34="","",'PCA Licitação, Dispensa e Inex.'!H34)</f>
        <v>Pregão</v>
      </c>
      <c r="AM30" t="str">
        <f>IF('PCA Licitação, Dispensa e Inex.'!K34="","",'PCA Licitação, Dispensa e Inex.'!K34)</f>
        <v>Não</v>
      </c>
      <c r="AN30" t="str">
        <f>IF('PCA Licitação, Dispensa e Inex.'!L34="","",'PCA Licitação, Dispensa e Inex.'!L34)</f>
        <v>Não</v>
      </c>
      <c r="AO30" t="str">
        <f>IF('PCA Licitação, Dispensa e Inex.'!M34="","",'PCA Licitação, Dispensa e Inex.'!M34)</f>
        <v>Sim</v>
      </c>
      <c r="AP30" t="str">
        <f>IF('PCA Licitação, Dispensa e Inex.'!N34="","",'PCA Licitação, Dispensa e Inex.'!N34)</f>
        <v>alto</v>
      </c>
      <c r="AQ30" s="82">
        <f>IF('PCA Licitação, Dispensa e Inex.'!O34="","",'PCA Licitação, Dispensa e Inex.'!O34)</f>
        <v>46083</v>
      </c>
      <c r="AR30" s="82">
        <f>IF('PCA Licitação, Dispensa e Inex.'!P34="","",'PCA Licitação, Dispensa e Inex.'!P34)</f>
        <v>46203</v>
      </c>
      <c r="AS30" s="82">
        <f>IF('PCA Licitação, Dispensa e Inex.'!Q34="","",'PCA Licitação, Dispensa e Inex.'!Q34)</f>
        <v>46218</v>
      </c>
      <c r="AT30" s="82">
        <f>IF('PCA Licitação, Dispensa e Inex.'!R34="","",'PCA Licitação, Dispensa e Inex.'!R34)</f>
        <v>46223</v>
      </c>
      <c r="AU30" s="82">
        <f>IF('PCA Licitação, Dispensa e Inex.'!S34="","",'PCA Licitação, Dispensa e Inex.'!S34)</f>
        <v>46313</v>
      </c>
      <c r="AV30" s="82" t="str">
        <f>IFERROR(VLOOKUP(AI30,'Acompanhamento (DMP)'!$B$7:$G$390,10,FALSE),"")</f>
        <v/>
      </c>
      <c r="AW30">
        <f>IFERROR(IF(VLOOKUP(AI30,'Acompanhamento (DMP)'!$B$7:$O$390,11,FALSE)="","",VLOOKUP(AI30,'Acompanhamento (DMP)'!$B$7:$O$390,11,FALSE)),"")</f>
        <v>46127</v>
      </c>
      <c r="AX30" s="82">
        <f>IFERROR(VLOOKUP(AI30,'Acompanhamento (DMP)'!$B$7:$O$390,12,FALSE),"")</f>
        <v>46181</v>
      </c>
      <c r="AY30" s="82" t="str">
        <f>IFERROR(IF(VLOOKUP(AI30,'Acompanhamento (DMP)'!$B$7:$O$390,13,FALSE)="","",VLOOKUP(AI30,'Acompanhamento (DMP)'!$B$7:$O$390,13,FALSE)),"")</f>
        <v/>
      </c>
      <c r="AZ30" t="str">
        <f>IFERROR(IF(VLOOKUP(AI30,'Acompanhamento (DMP)'!$B$7:$O$390,14,FALSE)="","",VLOOKUP(AI30,'Acompanhamento (DMP)'!$B$7:$O$390,14,FALSE)),"")</f>
        <v/>
      </c>
      <c r="BA30" t="str">
        <f>IFERROR(IF(VLOOKUP(AI30,'Acompanhamento (DMP)'!$B$7:$O$390,15,FALSE)="","",VLOOKUP(AI30,'Acompanhamento (DMP)'!$B$7:$O$390,15,FALSE)),"")</f>
        <v/>
      </c>
      <c r="BB30" s="82" t="str">
        <f>IFERROR(IF(VLOOKUP(AI30,'Acompanhamento (DMP)'!$B$7:$O$390,16,FALSE)="","",VLOOKUP(AI30,'Acompanhamento (DMP)'!$B$7:$O$390,16,FALSE)),"")</f>
        <v/>
      </c>
      <c r="BC30" s="82" t="str">
        <f>IFERROR(IF(VLOOKUP(AI30,'Acompanhamento (DMP)'!$B$7:$O$390,17,FALSE)="","",VLOOKUP(AI30,'Acompanhamento (DMP)'!$B$7:$O$390,17,FALSE)),"")</f>
        <v/>
      </c>
      <c r="BD30" s="82" t="str">
        <f>IFERROR(IF(VLOOKUP(AI30,'Acompanhamento (DMP)'!$B$7:$O$390,18,FALSE)="","",VLOOKUP(AI30,'Acompanhamento (DMP)'!$B$7:$O$390,18,FALSE)),"")</f>
        <v/>
      </c>
      <c r="BE30" s="82" t="str">
        <f>IFERROR(IF(VLOOKUP(AI30,'Acompanhamento (DMP)'!$B$7:$O$390,19,FALSE)="","",VLOOKUP(AI30,'Acompanhamento (DMP)'!$B$7:$O$390,19,FALSE)),"")</f>
        <v/>
      </c>
      <c r="BF30" s="82" t="str">
        <f>IFERROR(IF(VLOOKUP(AI30,'Acompanhamento (DMP)'!$B$7:$O$390,20,FALSE)="","",VLOOKUP(AI30,'Acompanhamento (DMP)'!$B$7:$O$390,20,FALSE)),"")</f>
        <v/>
      </c>
      <c r="BG30" s="82" t="str">
        <f>IFERROR(IF(VLOOKUP(AI30,'Acompanhamento (DMP)'!$B$7:$O$390,21,FALSE)="","",VLOOKUP(AI30,'Acompanhamento (DMP)'!$B$7:$O$390,21,FALSE)),"")</f>
        <v/>
      </c>
      <c r="BH30" s="173" t="str">
        <f t="shared" si="0"/>
        <v/>
      </c>
    </row>
    <row r="31" spans="1:60" ht="15.75" customHeight="1">
      <c r="F31" s="2" t="s">
        <v>4593</v>
      </c>
      <c r="G31" s="2" t="s">
        <v>4594</v>
      </c>
      <c r="AC31" t="str">
        <v>200.3.63.55</v>
      </c>
      <c r="AD31" s="179">
        <v>58</v>
      </c>
      <c r="AE31" t="s">
        <v>88</v>
      </c>
      <c r="AF31">
        <v>29</v>
      </c>
      <c r="AI31" t="str">
        <f>IF('PCA Licitação, Dispensa e Inex.'!B35="","",'PCA Licitação, Dispensa e Inex.'!B35)</f>
        <v>200.3.63.55</v>
      </c>
      <c r="AJ31" t="str">
        <f>IF('PCA Licitação, Dispensa e Inex.'!C35="","",'PCA Licitação, Dispensa e Inex.'!C35)</f>
        <v>DEA</v>
      </c>
      <c r="AK31" t="str">
        <f>IF('PCA Licitação, Dispensa e Inex.'!D35="","",'PCA Licitação, Dispensa e Inex.'!D35)</f>
        <v>Manutenção Preventiva e Corretiva nos elevadores das torres 1  e 2 e do TJSC e nos dois elevadores da unidade UPC</v>
      </c>
      <c r="AL31" t="str">
        <f>IF('PCA Licitação, Dispensa e Inex.'!H35="","",'PCA Licitação, Dispensa e Inex.'!H35)</f>
        <v>Pregão</v>
      </c>
      <c r="AM31" t="str">
        <f>IF('PCA Licitação, Dispensa e Inex.'!K35="","",'PCA Licitação, Dispensa e Inex.'!K35)</f>
        <v>Não</v>
      </c>
      <c r="AN31" t="str">
        <f>IF('PCA Licitação, Dispensa e Inex.'!L35="","",'PCA Licitação, Dispensa e Inex.'!L35)</f>
        <v>Não</v>
      </c>
      <c r="AO31" t="str">
        <f>IF('PCA Licitação, Dispensa e Inex.'!M35="","",'PCA Licitação, Dispensa e Inex.'!M35)</f>
        <v>Sim</v>
      </c>
      <c r="AP31" t="str">
        <f>IF('PCA Licitação, Dispensa e Inex.'!N35="","",'PCA Licitação, Dispensa e Inex.'!N35)</f>
        <v>Alto</v>
      </c>
      <c r="AQ31" s="82">
        <f>IF('PCA Licitação, Dispensa e Inex.'!O35="","",'PCA Licitação, Dispensa e Inex.'!O35)</f>
        <v>46037</v>
      </c>
      <c r="AR31" s="82">
        <f>IF('PCA Licitação, Dispensa e Inex.'!P35="","",'PCA Licitação, Dispensa e Inex.'!P35)</f>
        <v>46054</v>
      </c>
      <c r="AS31" s="82">
        <f>IF('PCA Licitação, Dispensa e Inex.'!Q35="","",'PCA Licitação, Dispensa e Inex.'!Q35)</f>
        <v>46059</v>
      </c>
      <c r="AT31" s="82">
        <f>IF('PCA Licitação, Dispensa e Inex.'!R35="","",'PCA Licitação, Dispensa e Inex.'!R35)</f>
        <v>46068</v>
      </c>
      <c r="AU31" s="82">
        <f>IF('PCA Licitação, Dispensa e Inex.'!S35="","",'PCA Licitação, Dispensa e Inex.'!S35)</f>
        <v>46157</v>
      </c>
      <c r="AV31" s="82" t="str">
        <f>IFERROR(VLOOKUP(AI31,'Acompanhamento (DMP)'!$B$7:$G$390,10,FALSE),"")</f>
        <v/>
      </c>
      <c r="AW31" t="str">
        <f>IFERROR(IF(VLOOKUP(AI31,'Acompanhamento (DMP)'!$B$7:$O$390,11,FALSE)="","",VLOOKUP(AI31,'Acompanhamento (DMP)'!$B$7:$O$390,11,FALSE)),"")</f>
        <v/>
      </c>
      <c r="AX31" s="82">
        <f>IFERROR(VLOOKUP(AI31,'Acompanhamento (DMP)'!$B$7:$O$390,12,FALSE),"")</f>
        <v>0</v>
      </c>
      <c r="AY31" s="82" t="str">
        <f>IFERROR(IF(VLOOKUP(AI31,'Acompanhamento (DMP)'!$B$7:$O$390,13,FALSE)="","",VLOOKUP(AI31,'Acompanhamento (DMP)'!$B$7:$O$390,13,FALSE)),"")</f>
        <v/>
      </c>
      <c r="AZ31" t="str">
        <f>IFERROR(IF(VLOOKUP(AI31,'Acompanhamento (DMP)'!$B$7:$O$390,14,FALSE)="","",VLOOKUP(AI31,'Acompanhamento (DMP)'!$B$7:$O$390,14,FALSE)),"")</f>
        <v/>
      </c>
      <c r="BA31" t="str">
        <f>IFERROR(IF(VLOOKUP(AI31,'Acompanhamento (DMP)'!$B$7:$O$390,15,FALSE)="","",VLOOKUP(AI31,'Acompanhamento (DMP)'!$B$7:$O$390,15,FALSE)),"")</f>
        <v/>
      </c>
      <c r="BB31" s="82" t="str">
        <f>IFERROR(IF(VLOOKUP(AI31,'Acompanhamento (DMP)'!$B$7:$O$390,16,FALSE)="","",VLOOKUP(AI31,'Acompanhamento (DMP)'!$B$7:$O$390,16,FALSE)),"")</f>
        <v/>
      </c>
      <c r="BC31" s="82" t="str">
        <f>IFERROR(IF(VLOOKUP(AI31,'Acompanhamento (DMP)'!$B$7:$O$390,17,FALSE)="","",VLOOKUP(AI31,'Acompanhamento (DMP)'!$B$7:$O$390,17,FALSE)),"")</f>
        <v/>
      </c>
      <c r="BD31" s="82" t="str">
        <f>IFERROR(IF(VLOOKUP(AI31,'Acompanhamento (DMP)'!$B$7:$O$390,18,FALSE)="","",VLOOKUP(AI31,'Acompanhamento (DMP)'!$B$7:$O$390,18,FALSE)),"")</f>
        <v/>
      </c>
      <c r="BE31" s="82" t="str">
        <f>IFERROR(IF(VLOOKUP(AI31,'Acompanhamento (DMP)'!$B$7:$O$390,19,FALSE)="","",VLOOKUP(AI31,'Acompanhamento (DMP)'!$B$7:$O$390,19,FALSE)),"")</f>
        <v/>
      </c>
      <c r="BF31" s="82" t="str">
        <f>IFERROR(IF(VLOOKUP(AI31,'Acompanhamento (DMP)'!$B$7:$O$390,20,FALSE)="","",VLOOKUP(AI31,'Acompanhamento (DMP)'!$B$7:$O$390,20,FALSE)),"")</f>
        <v/>
      </c>
      <c r="BG31" s="82" t="str">
        <f>IFERROR(IF(VLOOKUP(AI31,'Acompanhamento (DMP)'!$B$7:$O$390,21,FALSE)="","",VLOOKUP(AI31,'Acompanhamento (DMP)'!$B$7:$O$390,21,FALSE)),"")</f>
        <v/>
      </c>
      <c r="BH31" s="173" t="str">
        <f t="shared" si="0"/>
        <v/>
      </c>
    </row>
    <row r="32" spans="1:60" ht="15.75" customHeight="1">
      <c r="F32" s="2" t="s">
        <v>4595</v>
      </c>
      <c r="G32" s="2" t="s">
        <v>873</v>
      </c>
      <c r="AC32" t="str">
        <v>AJU001</v>
      </c>
      <c r="AD32" s="180">
        <v>59</v>
      </c>
      <c r="AE32" t="s">
        <v>90</v>
      </c>
      <c r="AF32">
        <v>30</v>
      </c>
      <c r="AI32" t="str">
        <f>IF('PCA Licitação, Dispensa e Inex.'!B36="","",'PCA Licitação, Dispensa e Inex.'!B36)</f>
        <v>AJU001</v>
      </c>
      <c r="AJ32" t="str">
        <f>IF('PCA Licitação, Dispensa e Inex.'!C36="","",'PCA Licitação, Dispensa e Inex.'!C36)</f>
        <v>AJU</v>
      </c>
      <c r="AK32" t="str">
        <f>IF('PCA Licitação, Dispensa e Inex.'!D36="","",'PCA Licitação, Dispensa e Inex.'!D36)</f>
        <v>Capacitação - Direção Defensiva, Evasiva e Ofensiva - Básico, Avançado e Baixa Luminosidade</v>
      </c>
      <c r="AL32" t="str">
        <f>IF('PCA Licitação, Dispensa e Inex.'!H36="","",'PCA Licitação, Dispensa e Inex.'!H36)</f>
        <v>Inexigibilidade</v>
      </c>
      <c r="AM32" t="str">
        <f>IF('PCA Licitação, Dispensa e Inex.'!K36="","",'PCA Licitação, Dispensa e Inex.'!K36)</f>
        <v>Não</v>
      </c>
      <c r="AN32" t="str">
        <f>IF('PCA Licitação, Dispensa e Inex.'!L36="","",'PCA Licitação, Dispensa e Inex.'!L36)</f>
        <v>Não</v>
      </c>
      <c r="AO32" t="str">
        <f>IF('PCA Licitação, Dispensa e Inex.'!M36="","",'PCA Licitação, Dispensa e Inex.'!M36)</f>
        <v>Não</v>
      </c>
      <c r="AP32" t="str">
        <f>IF('PCA Licitação, Dispensa e Inex.'!N36="","",'PCA Licitação, Dispensa e Inex.'!N36)</f>
        <v>Alto</v>
      </c>
      <c r="AQ32" s="82" t="str">
        <f>IF('PCA Licitação, Dispensa e Inex.'!O36="","",'PCA Licitação, Dispensa e Inex.'!O36)</f>
        <v/>
      </c>
      <c r="AR32" s="82" t="str">
        <f>IF('PCA Licitação, Dispensa e Inex.'!P36="","",'PCA Licitação, Dispensa e Inex.'!P36)</f>
        <v/>
      </c>
      <c r="AS32" s="82" t="str">
        <f>IF('PCA Licitação, Dispensa e Inex.'!Q36="","",'PCA Licitação, Dispensa e Inex.'!Q36)</f>
        <v/>
      </c>
      <c r="AT32" s="82" t="str">
        <f>IF('PCA Licitação, Dispensa e Inex.'!R36="","",'PCA Licitação, Dispensa e Inex.'!R36)</f>
        <v/>
      </c>
      <c r="AU32" s="82" t="str">
        <f>IF('PCA Licitação, Dispensa e Inex.'!S36="","",'PCA Licitação, Dispensa e Inex.'!S36)</f>
        <v/>
      </c>
      <c r="AV32" s="82" t="str">
        <f>IFERROR(VLOOKUP(AI32,'Acompanhamento (DMP)'!$B$7:$G$390,10,FALSE),"")</f>
        <v/>
      </c>
      <c r="AW32">
        <f>IFERROR(IF(VLOOKUP(AI32,'Acompanhamento (DMP)'!$B$7:$O$390,11,FALSE)="","",VLOOKUP(AI32,'Acompanhamento (DMP)'!$B$7:$O$390,11,FALSE)),"")</f>
        <v>46134</v>
      </c>
      <c r="AX32" s="82">
        <f>IFERROR(VLOOKUP(AI32,'Acompanhamento (DMP)'!$B$7:$O$390,12,FALSE),"")</f>
        <v>46164</v>
      </c>
      <c r="AY32" s="82">
        <f>IFERROR(IF(VLOOKUP(AI32,'Acompanhamento (DMP)'!$B$7:$O$390,13,FALSE)="","",VLOOKUP(AI32,'Acompanhamento (DMP)'!$B$7:$O$390,13,FALSE)),"")</f>
        <v>46182</v>
      </c>
      <c r="AZ32" t="str">
        <f>IFERROR(IF(VLOOKUP(AI32,'Acompanhamento (DMP)'!$B$7:$O$390,14,FALSE)="","",VLOOKUP(AI32,'Acompanhamento (DMP)'!$B$7:$O$390,14,FALSE)),"")</f>
        <v>Não se aplica</v>
      </c>
      <c r="BA32" t="str">
        <f>IFERROR(IF(VLOOKUP(AI32,'Acompanhamento (DMP)'!$B$7:$O$390,15,FALSE)="","",VLOOKUP(AI32,'Acompanhamento (DMP)'!$B$7:$O$390,15,FALSE)),"")</f>
        <v/>
      </c>
      <c r="BB32" s="82" t="str">
        <f>IFERROR(IF(VLOOKUP(AI32,'Acompanhamento (DMP)'!$B$7:$O$390,16,FALSE)="","",VLOOKUP(AI32,'Acompanhamento (DMP)'!$B$7:$O$390,16,FALSE)),"")</f>
        <v/>
      </c>
      <c r="BC32" s="82" t="str">
        <f>IFERROR(IF(VLOOKUP(AI32,'Acompanhamento (DMP)'!$B$7:$O$390,17,FALSE)="","",VLOOKUP(AI32,'Acompanhamento (DMP)'!$B$7:$O$390,17,FALSE)),"")</f>
        <v/>
      </c>
      <c r="BD32" s="82" t="str">
        <f>IFERROR(IF(VLOOKUP(AI32,'Acompanhamento (DMP)'!$B$7:$O$390,18,FALSE)="","",VLOOKUP(AI32,'Acompanhamento (DMP)'!$B$7:$O$390,18,FALSE)),"")</f>
        <v/>
      </c>
      <c r="BE32" s="82" t="str">
        <f>IFERROR(IF(VLOOKUP(AI32,'Acompanhamento (DMP)'!$B$7:$O$390,19,FALSE)="","",VLOOKUP(AI32,'Acompanhamento (DMP)'!$B$7:$O$390,19,FALSE)),"")</f>
        <v/>
      </c>
      <c r="BF32" s="82" t="str">
        <f>IFERROR(IF(VLOOKUP(AI32,'Acompanhamento (DMP)'!$B$7:$O$390,20,FALSE)="","",VLOOKUP(AI32,'Acompanhamento (DMP)'!$B$7:$O$390,20,FALSE)),"")</f>
        <v/>
      </c>
      <c r="BG32" s="82" t="str">
        <f>IFERROR(IF(VLOOKUP(AI32,'Acompanhamento (DMP)'!$B$7:$O$390,21,FALSE)="","",VLOOKUP(AI32,'Acompanhamento (DMP)'!$B$7:$O$390,21,FALSE)),"")</f>
        <v/>
      </c>
      <c r="BH32" s="173" t="str">
        <f t="shared" si="0"/>
        <v/>
      </c>
    </row>
    <row r="33" spans="6:60" ht="15.75" customHeight="1">
      <c r="F33" s="2" t="s">
        <v>4596</v>
      </c>
      <c r="G33" s="2" t="s">
        <v>4597</v>
      </c>
      <c r="AC33" t="str">
        <v>AJU002</v>
      </c>
      <c r="AD33" s="179">
        <v>60</v>
      </c>
      <c r="AE33" t="s">
        <v>92</v>
      </c>
      <c r="AF33">
        <v>31</v>
      </c>
      <c r="AI33" t="str">
        <f>IF('PCA Licitação, Dispensa e Inex.'!B37="","",'PCA Licitação, Dispensa e Inex.'!B37)</f>
        <v>AJU002</v>
      </c>
      <c r="AJ33" t="str">
        <f>IF('PCA Licitação, Dispensa e Inex.'!C37="","",'PCA Licitação, Dispensa e Inex.'!C37)</f>
        <v>AJU</v>
      </c>
      <c r="AK33" t="str">
        <f>IF('PCA Licitação, Dispensa e Inex.'!D37="","",'PCA Licitação, Dispensa e Inex.'!D37)</f>
        <v>Capacitação - Conferência Gartner Data &amp; Analytics 2026</v>
      </c>
      <c r="AL33" t="str">
        <f>IF('PCA Licitação, Dispensa e Inex.'!H37="","",'PCA Licitação, Dispensa e Inex.'!H37)</f>
        <v>Inexigibilidade</v>
      </c>
      <c r="AM33" t="str">
        <f>IF('PCA Licitação, Dispensa e Inex.'!K37="","",'PCA Licitação, Dispensa e Inex.'!K37)</f>
        <v>Não</v>
      </c>
      <c r="AN33" t="str">
        <f>IF('PCA Licitação, Dispensa e Inex.'!L37="","",'PCA Licitação, Dispensa e Inex.'!L37)</f>
        <v>Não</v>
      </c>
      <c r="AO33" t="str">
        <f>IF('PCA Licitação, Dispensa e Inex.'!M37="","",'PCA Licitação, Dispensa e Inex.'!M37)</f>
        <v>Não</v>
      </c>
      <c r="AP33" t="str">
        <f>IF('PCA Licitação, Dispensa e Inex.'!N37="","",'PCA Licitação, Dispensa e Inex.'!N37)</f>
        <v>Alto</v>
      </c>
      <c r="AQ33" s="82" t="str">
        <f>IF('PCA Licitação, Dispensa e Inex.'!O37="","",'PCA Licitação, Dispensa e Inex.'!O37)</f>
        <v/>
      </c>
      <c r="AR33" s="82" t="str">
        <f>IF('PCA Licitação, Dispensa e Inex.'!P37="","",'PCA Licitação, Dispensa e Inex.'!P37)</f>
        <v/>
      </c>
      <c r="AS33" s="82" t="str">
        <f>IF('PCA Licitação, Dispensa e Inex.'!Q37="","",'PCA Licitação, Dispensa e Inex.'!Q37)</f>
        <v/>
      </c>
      <c r="AT33" s="82" t="str">
        <f>IF('PCA Licitação, Dispensa e Inex.'!R37="","",'PCA Licitação, Dispensa e Inex.'!R37)</f>
        <v/>
      </c>
      <c r="AU33" s="82" t="str">
        <f>IF('PCA Licitação, Dispensa e Inex.'!S37="","",'PCA Licitação, Dispensa e Inex.'!S37)</f>
        <v/>
      </c>
      <c r="AV33" s="82" t="str">
        <f>IFERROR(VLOOKUP(AI33,'Acompanhamento (DMP)'!$B$7:$G$390,10,FALSE),"")</f>
        <v/>
      </c>
      <c r="AW33" t="str">
        <f>IFERROR(IF(VLOOKUP(AI33,'Acompanhamento (DMP)'!$B$7:$O$390,11,FALSE)="","",VLOOKUP(AI33,'Acompanhamento (DMP)'!$B$7:$O$390,11,FALSE)),"")</f>
        <v/>
      </c>
      <c r="AX33" s="82">
        <f>IFERROR(VLOOKUP(AI33,'Acompanhamento (DMP)'!$B$7:$O$390,12,FALSE),"")</f>
        <v>46126</v>
      </c>
      <c r="AY33" s="82">
        <f>IFERROR(IF(VLOOKUP(AI33,'Acompanhamento (DMP)'!$B$7:$O$390,13,FALSE)="","",VLOOKUP(AI33,'Acompanhamento (DMP)'!$B$7:$O$390,13,FALSE)),"")</f>
        <v>46136</v>
      </c>
      <c r="AZ33" t="str">
        <f>IFERROR(IF(VLOOKUP(AI33,'Acompanhamento (DMP)'!$B$7:$O$390,14,FALSE)="","",VLOOKUP(AI33,'Acompanhamento (DMP)'!$B$7:$O$390,14,FALSE)),"")</f>
        <v>Não se aplica</v>
      </c>
      <c r="BA33" t="str">
        <f>IFERROR(IF(VLOOKUP(AI33,'Acompanhamento (DMP)'!$B$7:$O$390,15,FALSE)="","",VLOOKUP(AI33,'Acompanhamento (DMP)'!$B$7:$O$390,15,FALSE)),"")</f>
        <v/>
      </c>
      <c r="BB33" s="82" t="str">
        <f>IFERROR(IF(VLOOKUP(AI33,'Acompanhamento (DMP)'!$B$7:$O$390,16,FALSE)="","",VLOOKUP(AI33,'Acompanhamento (DMP)'!$B$7:$O$390,16,FALSE)),"")</f>
        <v/>
      </c>
      <c r="BC33" s="82" t="str">
        <f>IFERROR(IF(VLOOKUP(AI33,'Acompanhamento (DMP)'!$B$7:$O$390,17,FALSE)="","",VLOOKUP(AI33,'Acompanhamento (DMP)'!$B$7:$O$390,17,FALSE)),"")</f>
        <v/>
      </c>
      <c r="BD33" s="82" t="str">
        <f>IFERROR(IF(VLOOKUP(AI33,'Acompanhamento (DMP)'!$B$7:$O$390,18,FALSE)="","",VLOOKUP(AI33,'Acompanhamento (DMP)'!$B$7:$O$390,18,FALSE)),"")</f>
        <v/>
      </c>
      <c r="BE33" s="82" t="str">
        <f>IFERROR(IF(VLOOKUP(AI33,'Acompanhamento (DMP)'!$B$7:$O$390,19,FALSE)="","",VLOOKUP(AI33,'Acompanhamento (DMP)'!$B$7:$O$390,19,FALSE)),"")</f>
        <v/>
      </c>
      <c r="BF33" s="82" t="str">
        <f>IFERROR(IF(VLOOKUP(AI33,'Acompanhamento (DMP)'!$B$7:$O$390,20,FALSE)="","",VLOOKUP(AI33,'Acompanhamento (DMP)'!$B$7:$O$390,20,FALSE)),"")</f>
        <v/>
      </c>
      <c r="BG33" s="82" t="str">
        <f>IFERROR(IF(VLOOKUP(AI33,'Acompanhamento (DMP)'!$B$7:$O$390,21,FALSE)="","",VLOOKUP(AI33,'Acompanhamento (DMP)'!$B$7:$O$390,21,FALSE)),"")</f>
        <v/>
      </c>
      <c r="BH33" s="173" t="str">
        <f t="shared" si="0"/>
        <v/>
      </c>
    </row>
    <row r="34" spans="6:60" ht="15.75" customHeight="1">
      <c r="F34" s="2" t="s">
        <v>720</v>
      </c>
      <c r="G34" s="2" t="s">
        <v>875</v>
      </c>
      <c r="AC34" t="str">
        <v>AJU003</v>
      </c>
      <c r="AD34" s="180">
        <v>61</v>
      </c>
      <c r="AE34" t="s">
        <v>77</v>
      </c>
      <c r="AF34">
        <v>32</v>
      </c>
      <c r="AI34" t="str">
        <f>IF('PCA Licitação, Dispensa e Inex.'!B38="","",'PCA Licitação, Dispensa e Inex.'!B38)</f>
        <v>AJU003</v>
      </c>
      <c r="AJ34" t="str">
        <f>IF('PCA Licitação, Dispensa e Inex.'!C38="","",'PCA Licitação, Dispensa e Inex.'!C38)</f>
        <v>AJU</v>
      </c>
      <c r="AK34" t="str">
        <f>IF('PCA Licitação, Dispensa e Inex.'!D38="","",'PCA Licitação, Dispensa e Inex.'!D38)</f>
        <v>Capacitação - Especialista em Proteção Pessoal</v>
      </c>
      <c r="AL34" t="str">
        <f>IF('PCA Licitação, Dispensa e Inex.'!H38="","",'PCA Licitação, Dispensa e Inex.'!H38)</f>
        <v>Inexigibilidade</v>
      </c>
      <c r="AM34" t="str">
        <f>IF('PCA Licitação, Dispensa e Inex.'!K38="","",'PCA Licitação, Dispensa e Inex.'!K38)</f>
        <v>Não</v>
      </c>
      <c r="AN34" t="str">
        <f>IF('PCA Licitação, Dispensa e Inex.'!L38="","",'PCA Licitação, Dispensa e Inex.'!L38)</f>
        <v>Não</v>
      </c>
      <c r="AO34" t="str">
        <f>IF('PCA Licitação, Dispensa e Inex.'!M38="","",'PCA Licitação, Dispensa e Inex.'!M38)</f>
        <v>Não</v>
      </c>
      <c r="AP34" t="str">
        <f>IF('PCA Licitação, Dispensa e Inex.'!N38="","",'PCA Licitação, Dispensa e Inex.'!N38)</f>
        <v>Alto</v>
      </c>
      <c r="AQ34" s="82" t="str">
        <f>IF('PCA Licitação, Dispensa e Inex.'!O38="","",'PCA Licitação, Dispensa e Inex.'!O38)</f>
        <v/>
      </c>
      <c r="AR34" s="82" t="str">
        <f>IF('PCA Licitação, Dispensa e Inex.'!P38="","",'PCA Licitação, Dispensa e Inex.'!P38)</f>
        <v/>
      </c>
      <c r="AS34" s="82" t="str">
        <f>IF('PCA Licitação, Dispensa e Inex.'!Q38="","",'PCA Licitação, Dispensa e Inex.'!Q38)</f>
        <v/>
      </c>
      <c r="AT34" s="82" t="str">
        <f>IF('PCA Licitação, Dispensa e Inex.'!R38="","",'PCA Licitação, Dispensa e Inex.'!R38)</f>
        <v/>
      </c>
      <c r="AU34" s="82" t="str">
        <f>IF('PCA Licitação, Dispensa e Inex.'!S38="","",'PCA Licitação, Dispensa e Inex.'!S38)</f>
        <v/>
      </c>
      <c r="AV34" s="82" t="str">
        <f>IFERROR(VLOOKUP(AI34,'Acompanhamento (DMP)'!$B$7:$G$390,10,FALSE),"")</f>
        <v/>
      </c>
      <c r="AW34" t="str">
        <f>IFERROR(IF(VLOOKUP(AI34,'Acompanhamento (DMP)'!$B$7:$O$390,11,FALSE)="","",VLOOKUP(AI34,'Acompanhamento (DMP)'!$B$7:$O$390,11,FALSE)),"")</f>
        <v/>
      </c>
      <c r="AX34" s="82">
        <f>IFERROR(VLOOKUP(AI34,'Acompanhamento (DMP)'!$B$7:$O$390,12,FALSE),"")</f>
        <v>0</v>
      </c>
      <c r="AY34" s="82" t="str">
        <f>IFERROR(IF(VLOOKUP(AI34,'Acompanhamento (DMP)'!$B$7:$O$390,13,FALSE)="","",VLOOKUP(AI34,'Acompanhamento (DMP)'!$B$7:$O$390,13,FALSE)),"")</f>
        <v/>
      </c>
      <c r="AZ34" t="str">
        <f>IFERROR(IF(VLOOKUP(AI34,'Acompanhamento (DMP)'!$B$7:$O$390,14,FALSE)="","",VLOOKUP(AI34,'Acompanhamento (DMP)'!$B$7:$O$390,14,FALSE)),"")</f>
        <v/>
      </c>
      <c r="BA34" t="str">
        <f>IFERROR(IF(VLOOKUP(AI34,'Acompanhamento (DMP)'!$B$7:$O$390,15,FALSE)="","",VLOOKUP(AI34,'Acompanhamento (DMP)'!$B$7:$O$390,15,FALSE)),"")</f>
        <v/>
      </c>
      <c r="BB34" s="82" t="str">
        <f>IFERROR(IF(VLOOKUP(AI34,'Acompanhamento (DMP)'!$B$7:$O$390,16,FALSE)="","",VLOOKUP(AI34,'Acompanhamento (DMP)'!$B$7:$O$390,16,FALSE)),"")</f>
        <v/>
      </c>
      <c r="BC34" s="82" t="str">
        <f>IFERROR(IF(VLOOKUP(AI34,'Acompanhamento (DMP)'!$B$7:$O$390,17,FALSE)="","",VLOOKUP(AI34,'Acompanhamento (DMP)'!$B$7:$O$390,17,FALSE)),"")</f>
        <v/>
      </c>
      <c r="BD34" s="82" t="str">
        <f>IFERROR(IF(VLOOKUP(AI34,'Acompanhamento (DMP)'!$B$7:$O$390,18,FALSE)="","",VLOOKUP(AI34,'Acompanhamento (DMP)'!$B$7:$O$390,18,FALSE)),"")</f>
        <v/>
      </c>
      <c r="BE34" s="82" t="str">
        <f>IFERROR(IF(VLOOKUP(AI34,'Acompanhamento (DMP)'!$B$7:$O$390,19,FALSE)="","",VLOOKUP(AI34,'Acompanhamento (DMP)'!$B$7:$O$390,19,FALSE)),"")</f>
        <v/>
      </c>
      <c r="BF34" s="82" t="str">
        <f>IFERROR(IF(VLOOKUP(AI34,'Acompanhamento (DMP)'!$B$7:$O$390,20,FALSE)="","",VLOOKUP(AI34,'Acompanhamento (DMP)'!$B$7:$O$390,20,FALSE)),"")</f>
        <v/>
      </c>
      <c r="BG34" s="82" t="str">
        <f>IFERROR(IF(VLOOKUP(AI34,'Acompanhamento (DMP)'!$B$7:$O$390,21,FALSE)="","",VLOOKUP(AI34,'Acompanhamento (DMP)'!$B$7:$O$390,21,FALSE)),"")</f>
        <v/>
      </c>
      <c r="BH34" s="173" t="str">
        <f t="shared" si="0"/>
        <v/>
      </c>
    </row>
    <row r="35" spans="6:60" ht="15.75" customHeight="1">
      <c r="F35" s="2" t="s">
        <v>4598</v>
      </c>
      <c r="G35" s="2" t="s">
        <v>1197</v>
      </c>
      <c r="AC35" t="str">
        <v>ASP001</v>
      </c>
      <c r="AD35" s="179">
        <v>62</v>
      </c>
      <c r="AE35" t="s">
        <v>80</v>
      </c>
      <c r="AF35">
        <v>33</v>
      </c>
      <c r="AI35" t="str">
        <f>IF('PCA Licitação, Dispensa e Inex.'!B39="","",'PCA Licitação, Dispensa e Inex.'!B39)</f>
        <v>ASP001</v>
      </c>
      <c r="AJ35" t="str">
        <f>IF('PCA Licitação, Dispensa e Inex.'!C39="","",'PCA Licitação, Dispensa e Inex.'!C39)</f>
        <v>ASPLAN</v>
      </c>
      <c r="AK35" t="str">
        <f>IF('PCA Licitação, Dispensa e Inex.'!D39="","",'PCA Licitação, Dispensa e Inex.'!D39)</f>
        <v>Serviço de consultoria em inovação</v>
      </c>
      <c r="AL35" t="str">
        <f>IF('PCA Licitação, Dispensa e Inex.'!H39="","",'PCA Licitação, Dispensa e Inex.'!H39)</f>
        <v>Dispensa</v>
      </c>
      <c r="AM35" t="str">
        <f>IF('PCA Licitação, Dispensa e Inex.'!K39="","",'PCA Licitação, Dispensa e Inex.'!K39)</f>
        <v>Não</v>
      </c>
      <c r="AN35" t="str">
        <f>IF('PCA Licitação, Dispensa e Inex.'!L39="","",'PCA Licitação, Dispensa e Inex.'!L39)</f>
        <v>Não</v>
      </c>
      <c r="AO35" t="str">
        <f>IF('PCA Licitação, Dispensa e Inex.'!M39="","",'PCA Licitação, Dispensa e Inex.'!M39)</f>
        <v>Sim</v>
      </c>
      <c r="AP35" t="str">
        <f>IF('PCA Licitação, Dispensa e Inex.'!N39="","",'PCA Licitação, Dispensa e Inex.'!N39)</f>
        <v>Alto</v>
      </c>
      <c r="AQ35" s="82">
        <f>IF('PCA Licitação, Dispensa e Inex.'!O39="","",'PCA Licitação, Dispensa e Inex.'!O39)</f>
        <v>46073</v>
      </c>
      <c r="AR35" s="82">
        <f>IF('PCA Licitação, Dispensa e Inex.'!P39="","",'PCA Licitação, Dispensa e Inex.'!P39)</f>
        <v>46101</v>
      </c>
      <c r="AS35" s="82">
        <f>IF('PCA Licitação, Dispensa e Inex.'!Q39="","",'PCA Licitação, Dispensa e Inex.'!Q39)</f>
        <v>46113</v>
      </c>
      <c r="AT35" s="82">
        <f>IF('PCA Licitação, Dispensa e Inex.'!R39="","",'PCA Licitação, Dispensa e Inex.'!R39)</f>
        <v>46172</v>
      </c>
      <c r="AU35" s="82">
        <f>IF('PCA Licitação, Dispensa e Inex.'!S39="","",'PCA Licitação, Dispensa e Inex.'!S39)</f>
        <v>46264</v>
      </c>
      <c r="AV35" s="82" t="str">
        <f>IFERROR(VLOOKUP(AI35,'Acompanhamento (DMP)'!$B$7:$G$390,10,FALSE),"")</f>
        <v/>
      </c>
      <c r="AW35" t="str">
        <f>IFERROR(IF(VLOOKUP(AI35,'Acompanhamento (DMP)'!$B$7:$O$390,11,FALSE)="","",VLOOKUP(AI35,'Acompanhamento (DMP)'!$B$7:$O$390,11,FALSE)),"")</f>
        <v/>
      </c>
      <c r="AX35" s="82">
        <f>IFERROR(VLOOKUP(AI35,'Acompanhamento (DMP)'!$B$7:$O$390,12,FALSE),"")</f>
        <v>0</v>
      </c>
      <c r="AY35" s="82" t="str">
        <f>IFERROR(IF(VLOOKUP(AI35,'Acompanhamento (DMP)'!$B$7:$O$390,13,FALSE)="","",VLOOKUP(AI35,'Acompanhamento (DMP)'!$B$7:$O$390,13,FALSE)),"")</f>
        <v/>
      </c>
      <c r="AZ35" t="str">
        <f>IFERROR(IF(VLOOKUP(AI35,'Acompanhamento (DMP)'!$B$7:$O$390,14,FALSE)="","",VLOOKUP(AI35,'Acompanhamento (DMP)'!$B$7:$O$390,14,FALSE)),"")</f>
        <v/>
      </c>
      <c r="BA35" t="str">
        <f>IFERROR(IF(VLOOKUP(AI35,'Acompanhamento (DMP)'!$B$7:$O$390,15,FALSE)="","",VLOOKUP(AI35,'Acompanhamento (DMP)'!$B$7:$O$390,15,FALSE)),"")</f>
        <v/>
      </c>
      <c r="BB35" s="82" t="str">
        <f>IFERROR(IF(VLOOKUP(AI35,'Acompanhamento (DMP)'!$B$7:$O$390,16,FALSE)="","",VLOOKUP(AI35,'Acompanhamento (DMP)'!$B$7:$O$390,16,FALSE)),"")</f>
        <v/>
      </c>
      <c r="BC35" s="82" t="str">
        <f>IFERROR(IF(VLOOKUP(AI35,'Acompanhamento (DMP)'!$B$7:$O$390,17,FALSE)="","",VLOOKUP(AI35,'Acompanhamento (DMP)'!$B$7:$O$390,17,FALSE)),"")</f>
        <v/>
      </c>
      <c r="BD35" s="82" t="str">
        <f>IFERROR(IF(VLOOKUP(AI35,'Acompanhamento (DMP)'!$B$7:$O$390,18,FALSE)="","",VLOOKUP(AI35,'Acompanhamento (DMP)'!$B$7:$O$390,18,FALSE)),"")</f>
        <v/>
      </c>
      <c r="BE35" s="82" t="str">
        <f>IFERROR(IF(VLOOKUP(AI35,'Acompanhamento (DMP)'!$B$7:$O$390,19,FALSE)="","",VLOOKUP(AI35,'Acompanhamento (DMP)'!$B$7:$O$390,19,FALSE)),"")</f>
        <v/>
      </c>
      <c r="BF35" s="82" t="str">
        <f>IFERROR(IF(VLOOKUP(AI35,'Acompanhamento (DMP)'!$B$7:$O$390,20,FALSE)="","",VLOOKUP(AI35,'Acompanhamento (DMP)'!$B$7:$O$390,20,FALSE)),"")</f>
        <v/>
      </c>
      <c r="BG35" s="82" t="str">
        <f>IFERROR(IF(VLOOKUP(AI35,'Acompanhamento (DMP)'!$B$7:$O$390,21,FALSE)="","",VLOOKUP(AI35,'Acompanhamento (DMP)'!$B$7:$O$390,21,FALSE)),"")</f>
        <v/>
      </c>
      <c r="BH35" s="173" t="str">
        <f t="shared" si="0"/>
        <v/>
      </c>
    </row>
    <row r="36" spans="6:60" ht="15.75" customHeight="1">
      <c r="F36" s="2" t="s">
        <v>706</v>
      </c>
      <c r="G36" s="2" t="s">
        <v>877</v>
      </c>
      <c r="AC36" t="str">
        <v>ASP002</v>
      </c>
      <c r="AD36" s="177">
        <v>63</v>
      </c>
      <c r="AE36" t="s">
        <v>105</v>
      </c>
      <c r="AF36">
        <v>34</v>
      </c>
      <c r="AI36" t="str">
        <f>IF('PCA Licitação, Dispensa e Inex.'!B40="","",'PCA Licitação, Dispensa e Inex.'!B40)</f>
        <v>ASP002</v>
      </c>
      <c r="AJ36" t="str">
        <f>IF('PCA Licitação, Dispensa e Inex.'!C40="","",'PCA Licitação, Dispensa e Inex.'!C40)</f>
        <v>ASPLAN</v>
      </c>
      <c r="AK36" t="str">
        <f>IF('PCA Licitação, Dispensa e Inex.'!D40="","",'PCA Licitação, Dispensa e Inex.'!D40)</f>
        <v>Serviço de consultoria em projetos de inovação</v>
      </c>
      <c r="AL36" t="str">
        <f>IF('PCA Licitação, Dispensa e Inex.'!H40="","",'PCA Licitação, Dispensa e Inex.'!H40)</f>
        <v>Inexigibilidade</v>
      </c>
      <c r="AM36" t="str">
        <f>IF('PCA Licitação, Dispensa e Inex.'!K40="","",'PCA Licitação, Dispensa e Inex.'!K40)</f>
        <v>Não</v>
      </c>
      <c r="AN36" t="str">
        <f>IF('PCA Licitação, Dispensa e Inex.'!L40="","",'PCA Licitação, Dispensa e Inex.'!L40)</f>
        <v>Não</v>
      </c>
      <c r="AO36" t="str">
        <f>IF('PCA Licitação, Dispensa e Inex.'!M40="","",'PCA Licitação, Dispensa e Inex.'!M40)</f>
        <v>Sim</v>
      </c>
      <c r="AP36" t="str">
        <f>IF('PCA Licitação, Dispensa e Inex.'!N40="","",'PCA Licitação, Dispensa e Inex.'!N40)</f>
        <v>Médio</v>
      </c>
      <c r="AQ36" s="82">
        <f>IF('PCA Licitação, Dispensa e Inex.'!O40="","",'PCA Licitação, Dispensa e Inex.'!O40)</f>
        <v>46132</v>
      </c>
      <c r="AR36" s="82">
        <f>IF('PCA Licitação, Dispensa e Inex.'!P40="","",'PCA Licitação, Dispensa e Inex.'!P40)</f>
        <v>46162</v>
      </c>
      <c r="AS36" s="82">
        <f>IF('PCA Licitação, Dispensa e Inex.'!Q40="","",'PCA Licitação, Dispensa e Inex.'!Q40)</f>
        <v>46174</v>
      </c>
      <c r="AT36" s="82">
        <f>IF('PCA Licitação, Dispensa e Inex.'!R40="","",'PCA Licitação, Dispensa e Inex.'!R40)</f>
        <v>46204</v>
      </c>
      <c r="AU36" s="82">
        <f>IF('PCA Licitação, Dispensa e Inex.'!S40="","",'PCA Licitação, Dispensa e Inex.'!S40)</f>
        <v>46266</v>
      </c>
      <c r="AV36" s="82" t="str">
        <f>IFERROR(VLOOKUP(AI36,'Acompanhamento (DMP)'!$B$7:$G$390,10,FALSE),"")</f>
        <v/>
      </c>
      <c r="AW36" t="str">
        <f>IFERROR(IF(VLOOKUP(AI36,'Acompanhamento (DMP)'!$B$7:$O$390,11,FALSE)="","",VLOOKUP(AI36,'Acompanhamento (DMP)'!$B$7:$O$390,11,FALSE)),"")</f>
        <v/>
      </c>
      <c r="AX36" s="82">
        <f>IFERROR(VLOOKUP(AI36,'Acompanhamento (DMP)'!$B$7:$O$390,12,FALSE),"")</f>
        <v>0</v>
      </c>
      <c r="AY36" s="82" t="str">
        <f>IFERROR(IF(VLOOKUP(AI36,'Acompanhamento (DMP)'!$B$7:$O$390,13,FALSE)="","",VLOOKUP(AI36,'Acompanhamento (DMP)'!$B$7:$O$390,13,FALSE)),"")</f>
        <v/>
      </c>
      <c r="AZ36" t="str">
        <f>IFERROR(IF(VLOOKUP(AI36,'Acompanhamento (DMP)'!$B$7:$O$390,14,FALSE)="","",VLOOKUP(AI36,'Acompanhamento (DMP)'!$B$7:$O$390,14,FALSE)),"")</f>
        <v/>
      </c>
      <c r="BA36" t="str">
        <f>IFERROR(IF(VLOOKUP(AI36,'Acompanhamento (DMP)'!$B$7:$O$390,15,FALSE)="","",VLOOKUP(AI36,'Acompanhamento (DMP)'!$B$7:$O$390,15,FALSE)),"")</f>
        <v/>
      </c>
      <c r="BB36" s="82" t="str">
        <f>IFERROR(IF(VLOOKUP(AI36,'Acompanhamento (DMP)'!$B$7:$O$390,16,FALSE)="","",VLOOKUP(AI36,'Acompanhamento (DMP)'!$B$7:$O$390,16,FALSE)),"")</f>
        <v/>
      </c>
      <c r="BC36" s="82" t="str">
        <f>IFERROR(IF(VLOOKUP(AI36,'Acompanhamento (DMP)'!$B$7:$O$390,17,FALSE)="","",VLOOKUP(AI36,'Acompanhamento (DMP)'!$B$7:$O$390,17,FALSE)),"")</f>
        <v/>
      </c>
      <c r="BD36" s="82" t="str">
        <f>IFERROR(IF(VLOOKUP(AI36,'Acompanhamento (DMP)'!$B$7:$O$390,18,FALSE)="","",VLOOKUP(AI36,'Acompanhamento (DMP)'!$B$7:$O$390,18,FALSE)),"")</f>
        <v/>
      </c>
      <c r="BE36" s="82" t="str">
        <f>IFERROR(IF(VLOOKUP(AI36,'Acompanhamento (DMP)'!$B$7:$O$390,19,FALSE)="","",VLOOKUP(AI36,'Acompanhamento (DMP)'!$B$7:$O$390,19,FALSE)),"")</f>
        <v/>
      </c>
      <c r="BF36" s="82" t="str">
        <f>IFERROR(IF(VLOOKUP(AI36,'Acompanhamento (DMP)'!$B$7:$O$390,20,FALSE)="","",VLOOKUP(AI36,'Acompanhamento (DMP)'!$B$7:$O$390,20,FALSE)),"")</f>
        <v/>
      </c>
      <c r="BG36" s="82" t="str">
        <f>IFERROR(IF(VLOOKUP(AI36,'Acompanhamento (DMP)'!$B$7:$O$390,21,FALSE)="","",VLOOKUP(AI36,'Acompanhamento (DMP)'!$B$7:$O$390,21,FALSE)),"")</f>
        <v/>
      </c>
      <c r="BH36" s="173" t="str">
        <f t="shared" si="0"/>
        <v/>
      </c>
    </row>
    <row r="37" spans="6:60" ht="15.75" customHeight="1">
      <c r="F37" s="2" t="s">
        <v>4599</v>
      </c>
      <c r="G37" s="2" t="s">
        <v>879</v>
      </c>
      <c r="AC37" t="str">
        <v>ASP003</v>
      </c>
      <c r="AD37" s="178">
        <v>64</v>
      </c>
      <c r="AE37" t="s">
        <v>115</v>
      </c>
      <c r="AF37">
        <v>35</v>
      </c>
      <c r="AI37" t="str">
        <f>IF('PCA Licitação, Dispensa e Inex.'!B41="","",'PCA Licitação, Dispensa e Inex.'!B41)</f>
        <v>ASP003</v>
      </c>
      <c r="AJ37" t="str">
        <f>IF('PCA Licitação, Dispensa e Inex.'!C41="","",'PCA Licitação, Dispensa e Inex.'!C41)</f>
        <v>ASPLAN</v>
      </c>
      <c r="AK37" t="str">
        <f>IF('PCA Licitação, Dispensa e Inex.'!D41="","",'PCA Licitação, Dispensa e Inex.'!D41)</f>
        <v>Serviço de especialistas em inovação com expertise em capacitar laboratoristas em inovação</v>
      </c>
      <c r="AL37" t="str">
        <f>IF('PCA Licitação, Dispensa e Inex.'!H41="","",'PCA Licitação, Dispensa e Inex.'!H41)</f>
        <v>Inexigibilidade</v>
      </c>
      <c r="AM37" t="str">
        <f>IF('PCA Licitação, Dispensa e Inex.'!K41="","",'PCA Licitação, Dispensa e Inex.'!K41)</f>
        <v>Não</v>
      </c>
      <c r="AN37" t="str">
        <f>IF('PCA Licitação, Dispensa e Inex.'!L41="","",'PCA Licitação, Dispensa e Inex.'!L41)</f>
        <v>Não</v>
      </c>
      <c r="AO37" t="str">
        <f>IF('PCA Licitação, Dispensa e Inex.'!M41="","",'PCA Licitação, Dispensa e Inex.'!M41)</f>
        <v>Sim</v>
      </c>
      <c r="AP37" t="str">
        <f>IF('PCA Licitação, Dispensa e Inex.'!N41="","",'PCA Licitação, Dispensa e Inex.'!N41)</f>
        <v>Médio</v>
      </c>
      <c r="AQ37" s="82">
        <f>IF('PCA Licitação, Dispensa e Inex.'!O41="","",'PCA Licitação, Dispensa e Inex.'!O41)</f>
        <v>46132</v>
      </c>
      <c r="AR37" s="82">
        <f>IF('PCA Licitação, Dispensa e Inex.'!P41="","",'PCA Licitação, Dispensa e Inex.'!P41)</f>
        <v>46162</v>
      </c>
      <c r="AS37" s="82">
        <f>IF('PCA Licitação, Dispensa e Inex.'!Q41="","",'PCA Licitação, Dispensa e Inex.'!Q41)</f>
        <v>46174</v>
      </c>
      <c r="AT37" s="82">
        <f>IF('PCA Licitação, Dispensa e Inex.'!R41="","",'PCA Licitação, Dispensa e Inex.'!R41)</f>
        <v>46204</v>
      </c>
      <c r="AU37" s="82">
        <f>IF('PCA Licitação, Dispensa e Inex.'!S41="","",'PCA Licitação, Dispensa e Inex.'!S41)</f>
        <v>46267</v>
      </c>
      <c r="AV37" s="82" t="str">
        <f>IFERROR(VLOOKUP(AI37,'Acompanhamento (DMP)'!$B$7:$G$390,10,FALSE),"")</f>
        <v/>
      </c>
      <c r="AW37" t="str">
        <f>IFERROR(IF(VLOOKUP(AI37,'Acompanhamento (DMP)'!$B$7:$O$390,11,FALSE)="","",VLOOKUP(AI37,'Acompanhamento (DMP)'!$B$7:$O$390,11,FALSE)),"")</f>
        <v/>
      </c>
      <c r="AX37" s="82">
        <f>IFERROR(VLOOKUP(AI37,'Acompanhamento (DMP)'!$B$7:$O$390,12,FALSE),"")</f>
        <v>0</v>
      </c>
      <c r="AY37" s="82" t="str">
        <f>IFERROR(IF(VLOOKUP(AI37,'Acompanhamento (DMP)'!$B$7:$O$390,13,FALSE)="","",VLOOKUP(AI37,'Acompanhamento (DMP)'!$B$7:$O$390,13,FALSE)),"")</f>
        <v/>
      </c>
      <c r="AZ37" t="str">
        <f>IFERROR(IF(VLOOKUP(AI37,'Acompanhamento (DMP)'!$B$7:$O$390,14,FALSE)="","",VLOOKUP(AI37,'Acompanhamento (DMP)'!$B$7:$O$390,14,FALSE)),"")</f>
        <v/>
      </c>
      <c r="BA37" t="str">
        <f>IFERROR(IF(VLOOKUP(AI37,'Acompanhamento (DMP)'!$B$7:$O$390,15,FALSE)="","",VLOOKUP(AI37,'Acompanhamento (DMP)'!$B$7:$O$390,15,FALSE)),"")</f>
        <v/>
      </c>
      <c r="BB37" s="82" t="str">
        <f>IFERROR(IF(VLOOKUP(AI37,'Acompanhamento (DMP)'!$B$7:$O$390,16,FALSE)="","",VLOOKUP(AI37,'Acompanhamento (DMP)'!$B$7:$O$390,16,FALSE)),"")</f>
        <v/>
      </c>
      <c r="BC37" s="82" t="str">
        <f>IFERROR(IF(VLOOKUP(AI37,'Acompanhamento (DMP)'!$B$7:$O$390,17,FALSE)="","",VLOOKUP(AI37,'Acompanhamento (DMP)'!$B$7:$O$390,17,FALSE)),"")</f>
        <v/>
      </c>
      <c r="BD37" s="82" t="str">
        <f>IFERROR(IF(VLOOKUP(AI37,'Acompanhamento (DMP)'!$B$7:$O$390,18,FALSE)="","",VLOOKUP(AI37,'Acompanhamento (DMP)'!$B$7:$O$390,18,FALSE)),"")</f>
        <v/>
      </c>
      <c r="BE37" s="82" t="str">
        <f>IFERROR(IF(VLOOKUP(AI37,'Acompanhamento (DMP)'!$B$7:$O$390,19,FALSE)="","",VLOOKUP(AI37,'Acompanhamento (DMP)'!$B$7:$O$390,19,FALSE)),"")</f>
        <v/>
      </c>
      <c r="BF37" s="82" t="str">
        <f>IFERROR(IF(VLOOKUP(AI37,'Acompanhamento (DMP)'!$B$7:$O$390,20,FALSE)="","",VLOOKUP(AI37,'Acompanhamento (DMP)'!$B$7:$O$390,20,FALSE)),"")</f>
        <v/>
      </c>
      <c r="BG37" s="82" t="str">
        <f>IFERROR(IF(VLOOKUP(AI37,'Acompanhamento (DMP)'!$B$7:$O$390,21,FALSE)="","",VLOOKUP(AI37,'Acompanhamento (DMP)'!$B$7:$O$390,21,FALSE)),"")</f>
        <v/>
      </c>
      <c r="BH37" s="173" t="str">
        <f t="shared" si="0"/>
        <v/>
      </c>
    </row>
    <row r="38" spans="6:60" ht="15.75" customHeight="1">
      <c r="F38" s="2" t="s">
        <v>4600</v>
      </c>
      <c r="G38" s="2" t="s">
        <v>881</v>
      </c>
      <c r="AC38" t="str">
        <v>ASPL004</v>
      </c>
      <c r="AD38" s="177">
        <v>77</v>
      </c>
      <c r="AE38" t="s">
        <v>94</v>
      </c>
      <c r="AF38">
        <v>36</v>
      </c>
      <c r="AI38" t="str">
        <f>IF('PCA Licitação, Dispensa e Inex.'!B42="","",'PCA Licitação, Dispensa e Inex.'!B42)</f>
        <v>ASPL004</v>
      </c>
      <c r="AJ38" t="str">
        <f>IF('PCA Licitação, Dispensa e Inex.'!C42="","",'PCA Licitação, Dispensa e Inex.'!C42)</f>
        <v>ASPLAN</v>
      </c>
      <c r="AK38" t="str">
        <f>IF('PCA Licitação, Dispensa e Inex.'!D42="","",'PCA Licitação, Dispensa e Inex.'!D42)</f>
        <v>Serviço de ferramentas de inovação</v>
      </c>
      <c r="AL38" t="str">
        <f>IF('PCA Licitação, Dispensa e Inex.'!H42="","",'PCA Licitação, Dispensa e Inex.'!H42)</f>
        <v>Duplo enquadramento</v>
      </c>
      <c r="AM38" t="str">
        <f>IF('PCA Licitação, Dispensa e Inex.'!K42="","",'PCA Licitação, Dispensa e Inex.'!K42)</f>
        <v>Não</v>
      </c>
      <c r="AN38" t="str">
        <f>IF('PCA Licitação, Dispensa e Inex.'!L42="","",'PCA Licitação, Dispensa e Inex.'!L42)</f>
        <v>Não</v>
      </c>
      <c r="AO38" t="str">
        <f>IF('PCA Licitação, Dispensa e Inex.'!M42="","",'PCA Licitação, Dispensa e Inex.'!M42)</f>
        <v>Sim</v>
      </c>
      <c r="AP38" t="str">
        <f>IF('PCA Licitação, Dispensa e Inex.'!N42="","",'PCA Licitação, Dispensa e Inex.'!N42)</f>
        <v>Médio</v>
      </c>
      <c r="AQ38" s="82">
        <f>IF('PCA Licitação, Dispensa e Inex.'!O42="","",'PCA Licitação, Dispensa e Inex.'!O42)</f>
        <v>46084</v>
      </c>
      <c r="AR38" s="82">
        <f>IF('PCA Licitação, Dispensa e Inex.'!P42="","",'PCA Licitação, Dispensa e Inex.'!P42)</f>
        <v>46115</v>
      </c>
      <c r="AS38" s="82">
        <f>IF('PCA Licitação, Dispensa e Inex.'!Q42="","",'PCA Licitação, Dispensa e Inex.'!Q42)</f>
        <v>46174</v>
      </c>
      <c r="AT38" s="82">
        <f>IF('PCA Licitação, Dispensa e Inex.'!R42="","",'PCA Licitação, Dispensa e Inex.'!R42)</f>
        <v>46204</v>
      </c>
      <c r="AU38" s="82">
        <f>IF('PCA Licitação, Dispensa e Inex.'!S42="","",'PCA Licitação, Dispensa e Inex.'!S42)</f>
        <v>46268</v>
      </c>
      <c r="AV38" s="82" t="str">
        <f>IFERROR(VLOOKUP(AI38,'Acompanhamento (DMP)'!$B$7:$G$390,10,FALSE),"")</f>
        <v/>
      </c>
      <c r="AW38" t="str">
        <f>IFERROR(IF(VLOOKUP(AI38,'Acompanhamento (DMP)'!$B$7:$O$390,11,FALSE)="","",VLOOKUP(AI38,'Acompanhamento (DMP)'!$B$7:$O$390,11,FALSE)),"")</f>
        <v/>
      </c>
      <c r="AX38" s="82">
        <f>IFERROR(VLOOKUP(AI38,'Acompanhamento (DMP)'!$B$7:$O$390,12,FALSE),"")</f>
        <v>0</v>
      </c>
      <c r="AY38" s="82" t="str">
        <f>IFERROR(IF(VLOOKUP(AI38,'Acompanhamento (DMP)'!$B$7:$O$390,13,FALSE)="","",VLOOKUP(AI38,'Acompanhamento (DMP)'!$B$7:$O$390,13,FALSE)),"")</f>
        <v/>
      </c>
      <c r="AZ38" t="str">
        <f>IFERROR(IF(VLOOKUP(AI38,'Acompanhamento (DMP)'!$B$7:$O$390,14,FALSE)="","",VLOOKUP(AI38,'Acompanhamento (DMP)'!$B$7:$O$390,14,FALSE)),"")</f>
        <v/>
      </c>
      <c r="BA38" t="str">
        <f>IFERROR(IF(VLOOKUP(AI38,'Acompanhamento (DMP)'!$B$7:$O$390,15,FALSE)="","",VLOOKUP(AI38,'Acompanhamento (DMP)'!$B$7:$O$390,15,FALSE)),"")</f>
        <v/>
      </c>
      <c r="BB38" s="82" t="str">
        <f>IFERROR(IF(VLOOKUP(AI38,'Acompanhamento (DMP)'!$B$7:$O$390,16,FALSE)="","",VLOOKUP(AI38,'Acompanhamento (DMP)'!$B$7:$O$390,16,FALSE)),"")</f>
        <v/>
      </c>
      <c r="BC38" s="82" t="str">
        <f>IFERROR(IF(VLOOKUP(AI38,'Acompanhamento (DMP)'!$B$7:$O$390,17,FALSE)="","",VLOOKUP(AI38,'Acompanhamento (DMP)'!$B$7:$O$390,17,FALSE)),"")</f>
        <v/>
      </c>
      <c r="BD38" s="82" t="str">
        <f>IFERROR(IF(VLOOKUP(AI38,'Acompanhamento (DMP)'!$B$7:$O$390,18,FALSE)="","",VLOOKUP(AI38,'Acompanhamento (DMP)'!$B$7:$O$390,18,FALSE)),"")</f>
        <v/>
      </c>
      <c r="BE38" s="82" t="str">
        <f>IFERROR(IF(VLOOKUP(AI38,'Acompanhamento (DMP)'!$B$7:$O$390,19,FALSE)="","",VLOOKUP(AI38,'Acompanhamento (DMP)'!$B$7:$O$390,19,FALSE)),"")</f>
        <v/>
      </c>
      <c r="BF38" s="82" t="str">
        <f>IFERROR(IF(VLOOKUP(AI38,'Acompanhamento (DMP)'!$B$7:$O$390,20,FALSE)="","",VLOOKUP(AI38,'Acompanhamento (DMP)'!$B$7:$O$390,20,FALSE)),"")</f>
        <v/>
      </c>
      <c r="BG38" s="82" t="str">
        <f>IFERROR(IF(VLOOKUP(AI38,'Acompanhamento (DMP)'!$B$7:$O$390,21,FALSE)="","",VLOOKUP(AI38,'Acompanhamento (DMP)'!$B$7:$O$390,21,FALSE)),"")</f>
        <v/>
      </c>
      <c r="BH38" s="173" t="str">
        <f t="shared" si="0"/>
        <v/>
      </c>
    </row>
    <row r="39" spans="6:60" ht="15.75" customHeight="1">
      <c r="F39" s="2" t="s">
        <v>4601</v>
      </c>
      <c r="G39" s="2" t="s">
        <v>883</v>
      </c>
      <c r="AC39" t="str">
        <v>CM 001</v>
      </c>
      <c r="AD39" s="179">
        <v>105</v>
      </c>
      <c r="AE39" t="s">
        <v>118</v>
      </c>
      <c r="AF39">
        <v>37</v>
      </c>
      <c r="AI39" t="str">
        <f>IF('PCA Licitação, Dispensa e Inex.'!B43="","",'PCA Licitação, Dispensa e Inex.'!B43)</f>
        <v>CM 001</v>
      </c>
      <c r="AJ39" t="str">
        <f>IF('PCA Licitação, Dispensa e Inex.'!C43="","",'PCA Licitação, Dispensa e Inex.'!C43)</f>
        <v>CM</v>
      </c>
      <c r="AK39" t="str">
        <f>IF('PCA Licitação, Dispensa e Inex.'!D43="","",'PCA Licitação, Dispensa e Inex.'!D43)</f>
        <v>Aquisição de detectores de metais portáteis - CASA MILITAR</v>
      </c>
      <c r="AL39" t="str">
        <f>IF('PCA Licitação, Dispensa e Inex.'!H43="","",'PCA Licitação, Dispensa e Inex.'!H43)</f>
        <v>Pregão</v>
      </c>
      <c r="AM39" t="str">
        <f>IF('PCA Licitação, Dispensa e Inex.'!K43="","",'PCA Licitação, Dispensa e Inex.'!K43)</f>
        <v>Não</v>
      </c>
      <c r="AN39" t="str">
        <f>IF('PCA Licitação, Dispensa e Inex.'!L43="","",'PCA Licitação, Dispensa e Inex.'!L43)</f>
        <v>Não</v>
      </c>
      <c r="AO39" t="str">
        <f>IF('PCA Licitação, Dispensa e Inex.'!M43="","",'PCA Licitação, Dispensa e Inex.'!M43)</f>
        <v>Sim</v>
      </c>
      <c r="AP39" t="str">
        <f>IF('PCA Licitação, Dispensa e Inex.'!N43="","",'PCA Licitação, Dispensa e Inex.'!N43)</f>
        <v>Médio</v>
      </c>
      <c r="AQ39" s="82">
        <f>IF('PCA Licitação, Dispensa e Inex.'!O43="","",'PCA Licitação, Dispensa e Inex.'!O43)</f>
        <v>46113</v>
      </c>
      <c r="AR39" s="82">
        <f>IF('PCA Licitação, Dispensa e Inex.'!P43="","",'PCA Licitação, Dispensa e Inex.'!P43)</f>
        <v>46143</v>
      </c>
      <c r="AS39" s="82">
        <f>IF('PCA Licitação, Dispensa e Inex.'!Q43="","",'PCA Licitação, Dispensa e Inex.'!Q43)</f>
        <v>46174</v>
      </c>
      <c r="AT39" s="82">
        <f>IF('PCA Licitação, Dispensa e Inex.'!R43="","",'PCA Licitação, Dispensa e Inex.'!R43)</f>
        <v>46204</v>
      </c>
      <c r="AU39" s="82">
        <f>IF('PCA Licitação, Dispensa e Inex.'!S43="","",'PCA Licitação, Dispensa e Inex.'!S43)</f>
        <v>46266</v>
      </c>
      <c r="AV39" s="82" t="str">
        <f>IFERROR(VLOOKUP(AI39,'Acompanhamento (DMP)'!$B$7:$G$390,10,FALSE),"")</f>
        <v/>
      </c>
      <c r="AW39" t="str">
        <f>IFERROR(IF(VLOOKUP(AI39,'Acompanhamento (DMP)'!$B$7:$O$390,11,FALSE)="","",VLOOKUP(AI39,'Acompanhamento (DMP)'!$B$7:$O$390,11,FALSE)),"")</f>
        <v/>
      </c>
      <c r="AX39" s="82">
        <f>IFERROR(VLOOKUP(AI39,'Acompanhamento (DMP)'!$B$7:$O$390,12,FALSE),"")</f>
        <v>0</v>
      </c>
      <c r="AY39" s="82" t="str">
        <f>IFERROR(IF(VLOOKUP(AI39,'Acompanhamento (DMP)'!$B$7:$O$390,13,FALSE)="","",VLOOKUP(AI39,'Acompanhamento (DMP)'!$B$7:$O$390,13,FALSE)),"")</f>
        <v/>
      </c>
      <c r="AZ39" t="str">
        <f>IFERROR(IF(VLOOKUP(AI39,'Acompanhamento (DMP)'!$B$7:$O$390,14,FALSE)="","",VLOOKUP(AI39,'Acompanhamento (DMP)'!$B$7:$O$390,14,FALSE)),"")</f>
        <v/>
      </c>
      <c r="BA39" t="str">
        <f>IFERROR(IF(VLOOKUP(AI39,'Acompanhamento (DMP)'!$B$7:$O$390,15,FALSE)="","",VLOOKUP(AI39,'Acompanhamento (DMP)'!$B$7:$O$390,15,FALSE)),"")</f>
        <v/>
      </c>
      <c r="BB39" s="82" t="str">
        <f>IFERROR(IF(VLOOKUP(AI39,'Acompanhamento (DMP)'!$B$7:$O$390,16,FALSE)="","",VLOOKUP(AI39,'Acompanhamento (DMP)'!$B$7:$O$390,16,FALSE)),"")</f>
        <v/>
      </c>
      <c r="BC39" s="82" t="str">
        <f>IFERROR(IF(VLOOKUP(AI39,'Acompanhamento (DMP)'!$B$7:$O$390,17,FALSE)="","",VLOOKUP(AI39,'Acompanhamento (DMP)'!$B$7:$O$390,17,FALSE)),"")</f>
        <v/>
      </c>
      <c r="BD39" s="82" t="str">
        <f>IFERROR(IF(VLOOKUP(AI39,'Acompanhamento (DMP)'!$B$7:$O$390,18,FALSE)="","",VLOOKUP(AI39,'Acompanhamento (DMP)'!$B$7:$O$390,18,FALSE)),"")</f>
        <v/>
      </c>
      <c r="BE39" s="82" t="str">
        <f>IFERROR(IF(VLOOKUP(AI39,'Acompanhamento (DMP)'!$B$7:$O$390,19,FALSE)="","",VLOOKUP(AI39,'Acompanhamento (DMP)'!$B$7:$O$390,19,FALSE)),"")</f>
        <v/>
      </c>
      <c r="BF39" s="82" t="str">
        <f>IFERROR(IF(VLOOKUP(AI39,'Acompanhamento (DMP)'!$B$7:$O$390,20,FALSE)="","",VLOOKUP(AI39,'Acompanhamento (DMP)'!$B$7:$O$390,20,FALSE)),"")</f>
        <v/>
      </c>
      <c r="BG39" s="82" t="str">
        <f>IFERROR(IF(VLOOKUP(AI39,'Acompanhamento (DMP)'!$B$7:$O$390,21,FALSE)="","",VLOOKUP(AI39,'Acompanhamento (DMP)'!$B$7:$O$390,21,FALSE)),"")</f>
        <v/>
      </c>
      <c r="BH39" s="173" t="str">
        <f t="shared" si="0"/>
        <v/>
      </c>
    </row>
    <row r="40" spans="6:60" ht="15.75" customHeight="1">
      <c r="F40" s="2" t="s">
        <v>4602</v>
      </c>
      <c r="G40" s="2" t="s">
        <v>884</v>
      </c>
      <c r="AC40" t="str">
        <v>CM002</v>
      </c>
      <c r="AD40" s="177">
        <v>106</v>
      </c>
      <c r="AE40" t="s">
        <v>109</v>
      </c>
      <c r="AF40">
        <v>38</v>
      </c>
      <c r="AI40" t="str">
        <f>IF('PCA Licitação, Dispensa e Inex.'!B44="","",'PCA Licitação, Dispensa e Inex.'!B44)</f>
        <v>CM002</v>
      </c>
      <c r="AJ40" t="str">
        <f>IF('PCA Licitação, Dispensa e Inex.'!C44="","",'PCA Licitação, Dispensa e Inex.'!C44)</f>
        <v>CM</v>
      </c>
      <c r="AK40" t="str">
        <f>IF('PCA Licitação, Dispensa e Inex.'!D44="","",'PCA Licitação, Dispensa e Inex.'!D44)</f>
        <v>Aquisição de Pórtico detector de metais portátil para a Casa Militar</v>
      </c>
      <c r="AL40" t="str">
        <f>IF('PCA Licitação, Dispensa e Inex.'!H44="","",'PCA Licitação, Dispensa e Inex.'!H44)</f>
        <v>Pregão</v>
      </c>
      <c r="AM40" t="str">
        <f>IF('PCA Licitação, Dispensa e Inex.'!K44="","",'PCA Licitação, Dispensa e Inex.'!K44)</f>
        <v>Não</v>
      </c>
      <c r="AN40" t="str">
        <f>IF('PCA Licitação, Dispensa e Inex.'!L44="","",'PCA Licitação, Dispensa e Inex.'!L44)</f>
        <v>Não</v>
      </c>
      <c r="AO40" t="str">
        <f>IF('PCA Licitação, Dispensa e Inex.'!M44="","",'PCA Licitação, Dispensa e Inex.'!M44)</f>
        <v>Sim</v>
      </c>
      <c r="AP40" t="str">
        <f>IF('PCA Licitação, Dispensa e Inex.'!N44="","",'PCA Licitação, Dispensa e Inex.'!N44)</f>
        <v>Alto</v>
      </c>
      <c r="AQ40" s="82">
        <f>IF('PCA Licitação, Dispensa e Inex.'!O44="","",'PCA Licitação, Dispensa e Inex.'!O44)</f>
        <v>46054</v>
      </c>
      <c r="AR40" s="82">
        <f>IF('PCA Licitação, Dispensa e Inex.'!P44="","",'PCA Licitação, Dispensa e Inex.'!P44)</f>
        <v>46082</v>
      </c>
      <c r="AS40" s="82">
        <f>IF('PCA Licitação, Dispensa e Inex.'!Q44="","",'PCA Licitação, Dispensa e Inex.'!Q44)</f>
        <v>46113</v>
      </c>
      <c r="AT40" s="82">
        <f>IF('PCA Licitação, Dispensa e Inex.'!R44="","",'PCA Licitação, Dispensa e Inex.'!R44)</f>
        <v>46143</v>
      </c>
      <c r="AU40" s="82">
        <f>IF('PCA Licitação, Dispensa e Inex.'!S44="","",'PCA Licitação, Dispensa e Inex.'!S44)</f>
        <v>46174</v>
      </c>
      <c r="AV40" s="82" t="str">
        <f>IFERROR(VLOOKUP(AI40,'Acompanhamento (DMP)'!$B$7:$G$390,10,FALSE),"")</f>
        <v/>
      </c>
      <c r="AW40">
        <f>IFERROR(IF(VLOOKUP(AI40,'Acompanhamento (DMP)'!$B$7:$O$390,11,FALSE)="","",VLOOKUP(AI40,'Acompanhamento (DMP)'!$B$7:$O$390,11,FALSE)),"")</f>
        <v>46134</v>
      </c>
      <c r="AX40" s="82">
        <f>IFERROR(VLOOKUP(AI40,'Acompanhamento (DMP)'!$B$7:$O$390,12,FALSE),"")</f>
        <v>46176</v>
      </c>
      <c r="AY40" s="82">
        <f>IFERROR(IF(VLOOKUP(AI40,'Acompanhamento (DMP)'!$B$7:$O$390,13,FALSE)="","",VLOOKUP(AI40,'Acompanhamento (DMP)'!$B$7:$O$390,13,FALSE)),"")</f>
        <v>46210</v>
      </c>
      <c r="AZ40" t="str">
        <f>IFERROR(IF(VLOOKUP(AI40,'Acompanhamento (DMP)'!$B$7:$O$390,14,FALSE)="","",VLOOKUP(AI40,'Acompanhamento (DMP)'!$B$7:$O$390,14,FALSE)),"")</f>
        <v/>
      </c>
      <c r="BA40" t="str">
        <f>IFERROR(IF(VLOOKUP(AI40,'Acompanhamento (DMP)'!$B$7:$O$390,15,FALSE)="","",VLOOKUP(AI40,'Acompanhamento (DMP)'!$B$7:$O$390,15,FALSE)),"")</f>
        <v/>
      </c>
      <c r="BB40" s="82" t="str">
        <f>IFERROR(IF(VLOOKUP(AI40,'Acompanhamento (DMP)'!$B$7:$O$390,16,FALSE)="","",VLOOKUP(AI40,'Acompanhamento (DMP)'!$B$7:$O$390,16,FALSE)),"")</f>
        <v/>
      </c>
      <c r="BC40" s="82" t="str">
        <f>IFERROR(IF(VLOOKUP(AI40,'Acompanhamento (DMP)'!$B$7:$O$390,17,FALSE)="","",VLOOKUP(AI40,'Acompanhamento (DMP)'!$B$7:$O$390,17,FALSE)),"")</f>
        <v/>
      </c>
      <c r="BD40" s="82" t="str">
        <f>IFERROR(IF(VLOOKUP(AI40,'Acompanhamento (DMP)'!$B$7:$O$390,18,FALSE)="","",VLOOKUP(AI40,'Acompanhamento (DMP)'!$B$7:$O$390,18,FALSE)),"")</f>
        <v/>
      </c>
      <c r="BE40" s="82" t="str">
        <f>IFERROR(IF(VLOOKUP(AI40,'Acompanhamento (DMP)'!$B$7:$O$390,19,FALSE)="","",VLOOKUP(AI40,'Acompanhamento (DMP)'!$B$7:$O$390,19,FALSE)),"")</f>
        <v/>
      </c>
      <c r="BF40" s="82" t="str">
        <f>IFERROR(IF(VLOOKUP(AI40,'Acompanhamento (DMP)'!$B$7:$O$390,20,FALSE)="","",VLOOKUP(AI40,'Acompanhamento (DMP)'!$B$7:$O$390,20,FALSE)),"")</f>
        <v/>
      </c>
      <c r="BG40" s="82" t="str">
        <f>IFERROR(IF(VLOOKUP(AI40,'Acompanhamento (DMP)'!$B$7:$O$390,21,FALSE)="","",VLOOKUP(AI40,'Acompanhamento (DMP)'!$B$7:$O$390,21,FALSE)),"")</f>
        <v/>
      </c>
      <c r="BH40" s="173" t="str">
        <f t="shared" si="0"/>
        <v/>
      </c>
    </row>
    <row r="41" spans="6:60" ht="15.75" customHeight="1">
      <c r="F41" s="2" t="s">
        <v>4603</v>
      </c>
      <c r="G41" s="2" t="s">
        <v>885</v>
      </c>
      <c r="AC41" t="str">
        <v>DGDM 162</v>
      </c>
      <c r="AD41" s="178">
        <v>94</v>
      </c>
      <c r="AE41" t="s">
        <v>160</v>
      </c>
      <c r="AF41">
        <v>39</v>
      </c>
      <c r="AI41" t="str">
        <f>IF('PCA Licitação, Dispensa e Inex.'!B45="","",'PCA Licitação, Dispensa e Inex.'!B45)</f>
        <v>DGDM 162</v>
      </c>
      <c r="AJ41" t="str">
        <f>IF('PCA Licitação, Dispensa e Inex.'!C45="","",'PCA Licitação, Dispensa e Inex.'!C45)</f>
        <v>DGDM</v>
      </c>
      <c r="AK41" t="str">
        <f>IF('PCA Licitação, Dispensa e Inex.'!D45="","",'PCA Licitação, Dispensa e Inex.'!D45)</f>
        <v>Serviços continuados de treinamento de hardware e software, bem como de serviços continuados de suporte técnico de catracas de acesso e controloador biométrico facial</v>
      </c>
      <c r="AL41" t="str">
        <f>IF('PCA Licitação, Dispensa e Inex.'!H45="","",'PCA Licitação, Dispensa e Inex.'!H45)</f>
        <v>Inexigibilidade</v>
      </c>
      <c r="AM41" t="str">
        <f>IF('PCA Licitação, Dispensa e Inex.'!K45="","",'PCA Licitação, Dispensa e Inex.'!K45)</f>
        <v>Não</v>
      </c>
      <c r="AN41" t="str">
        <f>IF('PCA Licitação, Dispensa e Inex.'!L45="","",'PCA Licitação, Dispensa e Inex.'!L45)</f>
        <v>Não</v>
      </c>
      <c r="AO41" t="str">
        <f>IF('PCA Licitação, Dispensa e Inex.'!M45="","",'PCA Licitação, Dispensa e Inex.'!M45)</f>
        <v>Sim</v>
      </c>
      <c r="AP41" t="str">
        <f>IF('PCA Licitação, Dispensa e Inex.'!N45="","",'PCA Licitação, Dispensa e Inex.'!N45)</f>
        <v>Alto</v>
      </c>
      <c r="AQ41" s="82">
        <f>IF('PCA Licitação, Dispensa e Inex.'!O45="","",'PCA Licitação, Dispensa e Inex.'!O45)</f>
        <v>45936</v>
      </c>
      <c r="AR41" s="82">
        <f>IF('PCA Licitação, Dispensa e Inex.'!P45="","",'PCA Licitação, Dispensa e Inex.'!P45)</f>
        <v>45954</v>
      </c>
      <c r="AS41" s="82">
        <f>IF('PCA Licitação, Dispensa e Inex.'!Q45="","",'PCA Licitação, Dispensa e Inex.'!Q45)</f>
        <v>45964</v>
      </c>
      <c r="AT41" s="82">
        <f>IF('PCA Licitação, Dispensa e Inex.'!R45="","",'PCA Licitação, Dispensa e Inex.'!R45)</f>
        <v>46137</v>
      </c>
      <c r="AU41" s="82">
        <f>IF('PCA Licitação, Dispensa e Inex.'!S45="","",'PCA Licitação, Dispensa e Inex.'!S45)</f>
        <v>46198</v>
      </c>
      <c r="AV41" s="82" t="str">
        <f>IFERROR(VLOOKUP(AI41,'Acompanhamento (DMP)'!$B$7:$G$390,10,FALSE),"")</f>
        <v/>
      </c>
      <c r="AW41">
        <f>IFERROR(IF(VLOOKUP(AI41,'Acompanhamento (DMP)'!$B$7:$O$390,11,FALSE)="","",VLOOKUP(AI41,'Acompanhamento (DMP)'!$B$7:$O$390,11,FALSE)),"")</f>
        <v>46111</v>
      </c>
      <c r="AX41" s="82">
        <f>IFERROR(VLOOKUP(AI41,'Acompanhamento (DMP)'!$B$7:$O$390,12,FALSE),"")</f>
        <v>0</v>
      </c>
      <c r="AY41" s="82">
        <f>IFERROR(IF(VLOOKUP(AI41,'Acompanhamento (DMP)'!$B$7:$O$390,13,FALSE)="","",VLOOKUP(AI41,'Acompanhamento (DMP)'!$B$7:$O$390,13,FALSE)),"")</f>
        <v>46184</v>
      </c>
      <c r="AZ41" t="str">
        <f>IFERROR(IF(VLOOKUP(AI41,'Acompanhamento (DMP)'!$B$7:$O$390,14,FALSE)="","",VLOOKUP(AI41,'Acompanhamento (DMP)'!$B$7:$O$390,14,FALSE)),"")</f>
        <v/>
      </c>
      <c r="BA41" t="str">
        <f>IFERROR(IF(VLOOKUP(AI41,'Acompanhamento (DMP)'!$B$7:$O$390,15,FALSE)="","",VLOOKUP(AI41,'Acompanhamento (DMP)'!$B$7:$O$390,15,FALSE)),"")</f>
        <v/>
      </c>
      <c r="BB41" s="82" t="str">
        <f>IFERROR(IF(VLOOKUP(AI41,'Acompanhamento (DMP)'!$B$7:$O$390,16,FALSE)="","",VLOOKUP(AI41,'Acompanhamento (DMP)'!$B$7:$O$390,16,FALSE)),"")</f>
        <v/>
      </c>
      <c r="BC41" s="82" t="str">
        <f>IFERROR(IF(VLOOKUP(AI41,'Acompanhamento (DMP)'!$B$7:$O$390,17,FALSE)="","",VLOOKUP(AI41,'Acompanhamento (DMP)'!$B$7:$O$390,17,FALSE)),"")</f>
        <v/>
      </c>
      <c r="BD41" s="82" t="str">
        <f>IFERROR(IF(VLOOKUP(AI41,'Acompanhamento (DMP)'!$B$7:$O$390,18,FALSE)="","",VLOOKUP(AI41,'Acompanhamento (DMP)'!$B$7:$O$390,18,FALSE)),"")</f>
        <v/>
      </c>
      <c r="BE41" s="82" t="str">
        <f>IFERROR(IF(VLOOKUP(AI41,'Acompanhamento (DMP)'!$B$7:$O$390,19,FALSE)="","",VLOOKUP(AI41,'Acompanhamento (DMP)'!$B$7:$O$390,19,FALSE)),"")</f>
        <v/>
      </c>
      <c r="BF41" s="82" t="str">
        <f>IFERROR(IF(VLOOKUP(AI41,'Acompanhamento (DMP)'!$B$7:$O$390,20,FALSE)="","",VLOOKUP(AI41,'Acompanhamento (DMP)'!$B$7:$O$390,20,FALSE)),"")</f>
        <v/>
      </c>
      <c r="BG41" s="82" t="str">
        <f>IFERROR(IF(VLOOKUP(AI41,'Acompanhamento (DMP)'!$B$7:$O$390,21,FALSE)="","",VLOOKUP(AI41,'Acompanhamento (DMP)'!$B$7:$O$390,21,FALSE)),"")</f>
        <v/>
      </c>
      <c r="BH41" s="173" t="str">
        <f t="shared" si="0"/>
        <v/>
      </c>
    </row>
    <row r="42" spans="6:60" ht="15.75" customHeight="1">
      <c r="F42" s="2" t="s">
        <v>4604</v>
      </c>
      <c r="G42" s="2" t="s">
        <v>1954</v>
      </c>
      <c r="AC42" t="str">
        <v>DGDM 165</v>
      </c>
      <c r="AD42" s="177">
        <v>95</v>
      </c>
      <c r="AE42" t="s">
        <v>156</v>
      </c>
      <c r="AF42">
        <v>40</v>
      </c>
      <c r="AI42" t="str">
        <f>IF('PCA Licitação, Dispensa e Inex.'!B46="","",'PCA Licitação, Dispensa e Inex.'!B46)</f>
        <v>DGDM 165</v>
      </c>
      <c r="AJ42" t="str">
        <f>IF('PCA Licitação, Dispensa e Inex.'!C46="","",'PCA Licitação, Dispensa e Inex.'!C46)</f>
        <v>DGDM</v>
      </c>
      <c r="AK42" t="str">
        <f>IF('PCA Licitação, Dispensa e Inex.'!D46="","",'PCA Licitação, Dispensa e Inex.'!D46)</f>
        <v>Prestação de serviços consistentes na disponibilização de acesso à plataforma de jurisprudência, pelo prazo de 12 (doze) meses. (Jusbrasil)</v>
      </c>
      <c r="AL42" t="str">
        <f>IF('PCA Licitação, Dispensa e Inex.'!H46="","",'PCA Licitação, Dispensa e Inex.'!H46)</f>
        <v>Inexigibilidade</v>
      </c>
      <c r="AM42" t="str">
        <f>IF('PCA Licitação, Dispensa e Inex.'!K46="","",'PCA Licitação, Dispensa e Inex.'!K46)</f>
        <v>Não</v>
      </c>
      <c r="AN42" t="str">
        <f>IF('PCA Licitação, Dispensa e Inex.'!L46="","",'PCA Licitação, Dispensa e Inex.'!L46)</f>
        <v>Sim</v>
      </c>
      <c r="AO42" t="str">
        <f>IF('PCA Licitação, Dispensa e Inex.'!M46="","",'PCA Licitação, Dispensa e Inex.'!M46)</f>
        <v>Sim</v>
      </c>
      <c r="AP42" t="str">
        <f>IF('PCA Licitação, Dispensa e Inex.'!N46="","",'PCA Licitação, Dispensa e Inex.'!N46)</f>
        <v>Médio</v>
      </c>
      <c r="AQ42" s="82">
        <f>IF('PCA Licitação, Dispensa e Inex.'!O46="","",'PCA Licitação, Dispensa e Inex.'!O46)</f>
        <v>46083</v>
      </c>
      <c r="AR42" s="82">
        <f>IF('PCA Licitação, Dispensa e Inex.'!P46="","",'PCA Licitação, Dispensa e Inex.'!P46)</f>
        <v>46115</v>
      </c>
      <c r="AS42" s="82">
        <f>IF('PCA Licitação, Dispensa e Inex.'!Q46="","",'PCA Licitação, Dispensa e Inex.'!Q46)</f>
        <v>46118</v>
      </c>
      <c r="AT42" s="82">
        <f>IF('PCA Licitação, Dispensa e Inex.'!R46="","",'PCA Licitação, Dispensa e Inex.'!R46)</f>
        <v>46146</v>
      </c>
      <c r="AU42" s="82">
        <f>IF('PCA Licitação, Dispensa e Inex.'!S46="","",'PCA Licitação, Dispensa e Inex.'!S46)</f>
        <v>46209</v>
      </c>
      <c r="AV42" s="82" t="str">
        <f>IFERROR(VLOOKUP(AI42,'Acompanhamento (DMP)'!$B$7:$G$390,10,FALSE),"")</f>
        <v/>
      </c>
      <c r="AW42" t="str">
        <f>IFERROR(IF(VLOOKUP(AI42,'Acompanhamento (DMP)'!$B$7:$O$390,11,FALSE)="","",VLOOKUP(AI42,'Acompanhamento (DMP)'!$B$7:$O$390,11,FALSE)),"")</f>
        <v/>
      </c>
      <c r="AX42" s="82">
        <f>IFERROR(VLOOKUP(AI42,'Acompanhamento (DMP)'!$B$7:$O$390,12,FALSE),"")</f>
        <v>0</v>
      </c>
      <c r="AY42" s="82" t="str">
        <f>IFERROR(IF(VLOOKUP(AI42,'Acompanhamento (DMP)'!$B$7:$O$390,13,FALSE)="","",VLOOKUP(AI42,'Acompanhamento (DMP)'!$B$7:$O$390,13,FALSE)),"")</f>
        <v/>
      </c>
      <c r="AZ42" t="str">
        <f>IFERROR(IF(VLOOKUP(AI42,'Acompanhamento (DMP)'!$B$7:$O$390,14,FALSE)="","",VLOOKUP(AI42,'Acompanhamento (DMP)'!$B$7:$O$390,14,FALSE)),"")</f>
        <v/>
      </c>
      <c r="BA42" t="str">
        <f>IFERROR(IF(VLOOKUP(AI42,'Acompanhamento (DMP)'!$B$7:$O$390,15,FALSE)="","",VLOOKUP(AI42,'Acompanhamento (DMP)'!$B$7:$O$390,15,FALSE)),"")</f>
        <v/>
      </c>
      <c r="BB42" s="82" t="str">
        <f>IFERROR(IF(VLOOKUP(AI42,'Acompanhamento (DMP)'!$B$7:$O$390,16,FALSE)="","",VLOOKUP(AI42,'Acompanhamento (DMP)'!$B$7:$O$390,16,FALSE)),"")</f>
        <v/>
      </c>
      <c r="BC42" s="82" t="str">
        <f>IFERROR(IF(VLOOKUP(AI42,'Acompanhamento (DMP)'!$B$7:$O$390,17,FALSE)="","",VLOOKUP(AI42,'Acompanhamento (DMP)'!$B$7:$O$390,17,FALSE)),"")</f>
        <v/>
      </c>
      <c r="BD42" s="82" t="str">
        <f>IFERROR(IF(VLOOKUP(AI42,'Acompanhamento (DMP)'!$B$7:$O$390,18,FALSE)="","",VLOOKUP(AI42,'Acompanhamento (DMP)'!$B$7:$O$390,18,FALSE)),"")</f>
        <v/>
      </c>
      <c r="BE42" s="82" t="str">
        <f>IFERROR(IF(VLOOKUP(AI42,'Acompanhamento (DMP)'!$B$7:$O$390,19,FALSE)="","",VLOOKUP(AI42,'Acompanhamento (DMP)'!$B$7:$O$390,19,FALSE)),"")</f>
        <v/>
      </c>
      <c r="BF42" s="82" t="str">
        <f>IFERROR(IF(VLOOKUP(AI42,'Acompanhamento (DMP)'!$B$7:$O$390,20,FALSE)="","",VLOOKUP(AI42,'Acompanhamento (DMP)'!$B$7:$O$390,20,FALSE)),"")</f>
        <v/>
      </c>
      <c r="BG42" s="82" t="str">
        <f>IFERROR(IF(VLOOKUP(AI42,'Acompanhamento (DMP)'!$B$7:$O$390,21,FALSE)="","",VLOOKUP(AI42,'Acompanhamento (DMP)'!$B$7:$O$390,21,FALSE)),"")</f>
        <v/>
      </c>
      <c r="BH42" s="173" t="str">
        <f t="shared" si="0"/>
        <v/>
      </c>
    </row>
    <row r="43" spans="6:60" ht="15.75" customHeight="1">
      <c r="F43" s="2" t="s">
        <v>4605</v>
      </c>
      <c r="G43" s="2" t="s">
        <v>886</v>
      </c>
      <c r="AC43" t="str">
        <v>DGDM 170</v>
      </c>
      <c r="AD43" s="178">
        <v>96</v>
      </c>
      <c r="AE43" t="s">
        <v>174</v>
      </c>
      <c r="AF43">
        <v>41</v>
      </c>
      <c r="AI43" t="str">
        <f>IF('PCA Licitação, Dispensa e Inex.'!B47="","",'PCA Licitação, Dispensa e Inex.'!B47)</f>
        <v>DGDM 170</v>
      </c>
      <c r="AJ43" t="str">
        <f>IF('PCA Licitação, Dispensa e Inex.'!C47="","",'PCA Licitação, Dispensa e Inex.'!C47)</f>
        <v>DGDM</v>
      </c>
      <c r="AK43" t="str">
        <f>IF('PCA Licitação, Dispensa e Inex.'!D47="","",'PCA Licitação, Dispensa e Inex.'!D47)</f>
        <v>Estantes para armazenamento de caixas com processos</v>
      </c>
      <c r="AL43" t="str">
        <f>IF('PCA Licitação, Dispensa e Inex.'!H47="","",'PCA Licitação, Dispensa e Inex.'!H47)</f>
        <v>Pregão</v>
      </c>
      <c r="AM43" t="str">
        <f>IF('PCA Licitação, Dispensa e Inex.'!K47="","",'PCA Licitação, Dispensa e Inex.'!K47)</f>
        <v>Não</v>
      </c>
      <c r="AN43" t="str">
        <f>IF('PCA Licitação, Dispensa e Inex.'!L47="","",'PCA Licitação, Dispensa e Inex.'!L47)</f>
        <v>Sim</v>
      </c>
      <c r="AO43" t="str">
        <f>IF('PCA Licitação, Dispensa e Inex.'!M47="","",'PCA Licitação, Dispensa e Inex.'!M47)</f>
        <v>Sim</v>
      </c>
      <c r="AP43" t="str">
        <f>IF('PCA Licitação, Dispensa e Inex.'!N47="","",'PCA Licitação, Dispensa e Inex.'!N47)</f>
        <v>Médio</v>
      </c>
      <c r="AQ43" s="82">
        <f>IF('PCA Licitação, Dispensa e Inex.'!O47="","",'PCA Licitação, Dispensa e Inex.'!O47)</f>
        <v>46054</v>
      </c>
      <c r="AR43" s="82">
        <f>IF('PCA Licitação, Dispensa e Inex.'!P47="","",'PCA Licitação, Dispensa e Inex.'!P47)</f>
        <v>46080</v>
      </c>
      <c r="AS43" s="82">
        <f>IF('PCA Licitação, Dispensa e Inex.'!Q47="","",'PCA Licitação, Dispensa e Inex.'!Q47)</f>
        <v>46054</v>
      </c>
      <c r="AT43" s="82">
        <f>IF('PCA Licitação, Dispensa e Inex.'!R47="","",'PCA Licitação, Dispensa e Inex.'!R47)</f>
        <v>46111</v>
      </c>
      <c r="AU43" s="82">
        <f>IF('PCA Licitação, Dispensa e Inex.'!S47="","",'PCA Licitação, Dispensa e Inex.'!S47)</f>
        <v>46171</v>
      </c>
      <c r="AV43" s="82" t="str">
        <f>IFERROR(VLOOKUP(AI43,'Acompanhamento (DMP)'!$B$7:$G$390,10,FALSE),"")</f>
        <v/>
      </c>
      <c r="AW43" t="str">
        <f>IFERROR(IF(VLOOKUP(AI43,'Acompanhamento (DMP)'!$B$7:$O$390,11,FALSE)="","",VLOOKUP(AI43,'Acompanhamento (DMP)'!$B$7:$O$390,11,FALSE)),"")</f>
        <v/>
      </c>
      <c r="AX43" s="82">
        <f>IFERROR(VLOOKUP(AI43,'Acompanhamento (DMP)'!$B$7:$O$390,12,FALSE),"")</f>
        <v>0</v>
      </c>
      <c r="AY43" s="82" t="str">
        <f>IFERROR(IF(VLOOKUP(AI43,'Acompanhamento (DMP)'!$B$7:$O$390,13,FALSE)="","",VLOOKUP(AI43,'Acompanhamento (DMP)'!$B$7:$O$390,13,FALSE)),"")</f>
        <v/>
      </c>
      <c r="AZ43" t="str">
        <f>IFERROR(IF(VLOOKUP(AI43,'Acompanhamento (DMP)'!$B$7:$O$390,14,FALSE)="","",VLOOKUP(AI43,'Acompanhamento (DMP)'!$B$7:$O$390,14,FALSE)),"")</f>
        <v/>
      </c>
      <c r="BA43" t="str">
        <f>IFERROR(IF(VLOOKUP(AI43,'Acompanhamento (DMP)'!$B$7:$O$390,15,FALSE)="","",VLOOKUP(AI43,'Acompanhamento (DMP)'!$B$7:$O$390,15,FALSE)),"")</f>
        <v/>
      </c>
      <c r="BB43" s="82" t="str">
        <f>IFERROR(IF(VLOOKUP(AI43,'Acompanhamento (DMP)'!$B$7:$O$390,16,FALSE)="","",VLOOKUP(AI43,'Acompanhamento (DMP)'!$B$7:$O$390,16,FALSE)),"")</f>
        <v/>
      </c>
      <c r="BC43" s="82" t="str">
        <f>IFERROR(IF(VLOOKUP(AI43,'Acompanhamento (DMP)'!$B$7:$O$390,17,FALSE)="","",VLOOKUP(AI43,'Acompanhamento (DMP)'!$B$7:$O$390,17,FALSE)),"")</f>
        <v/>
      </c>
      <c r="BD43" s="82" t="str">
        <f>IFERROR(IF(VLOOKUP(AI43,'Acompanhamento (DMP)'!$B$7:$O$390,18,FALSE)="","",VLOOKUP(AI43,'Acompanhamento (DMP)'!$B$7:$O$390,18,FALSE)),"")</f>
        <v/>
      </c>
      <c r="BE43" s="82" t="str">
        <f>IFERROR(IF(VLOOKUP(AI43,'Acompanhamento (DMP)'!$B$7:$O$390,19,FALSE)="","",VLOOKUP(AI43,'Acompanhamento (DMP)'!$B$7:$O$390,19,FALSE)),"")</f>
        <v/>
      </c>
      <c r="BF43" s="82" t="str">
        <f>IFERROR(IF(VLOOKUP(AI43,'Acompanhamento (DMP)'!$B$7:$O$390,20,FALSE)="","",VLOOKUP(AI43,'Acompanhamento (DMP)'!$B$7:$O$390,20,FALSE)),"")</f>
        <v/>
      </c>
      <c r="BG43" s="82" t="str">
        <f>IFERROR(IF(VLOOKUP(AI43,'Acompanhamento (DMP)'!$B$7:$O$390,21,FALSE)="","",VLOOKUP(AI43,'Acompanhamento (DMP)'!$B$7:$O$390,21,FALSE)),"")</f>
        <v/>
      </c>
      <c r="BH43" s="173" t="str">
        <f t="shared" si="0"/>
        <v/>
      </c>
    </row>
    <row r="44" spans="6:60" ht="15.75" customHeight="1">
      <c r="F44" s="2" t="s">
        <v>4606</v>
      </c>
      <c r="G44" s="2" t="s">
        <v>888</v>
      </c>
      <c r="AC44" t="str">
        <v>DGDM 171</v>
      </c>
      <c r="AD44" s="177">
        <v>97</v>
      </c>
      <c r="AE44" t="s">
        <v>164</v>
      </c>
      <c r="AF44">
        <v>42</v>
      </c>
      <c r="AI44" t="str">
        <f>IF('PCA Licitação, Dispensa e Inex.'!B48="","",'PCA Licitação, Dispensa e Inex.'!B48)</f>
        <v>DGDM 171</v>
      </c>
      <c r="AJ44" t="str">
        <f>IF('PCA Licitação, Dispensa e Inex.'!C48="","",'PCA Licitação, Dispensa e Inex.'!C48)</f>
        <v>DGDM</v>
      </c>
      <c r="AK44" t="str">
        <f>IF('PCA Licitação, Dispensa e Inex.'!D48="","",'PCA Licitação, Dispensa e Inex.'!D48)</f>
        <v>Aquisição de empilhadeira elétrica para a Divisão de Arquivo</v>
      </c>
      <c r="AL44" t="str">
        <f>IF('PCA Licitação, Dispensa e Inex.'!H48="","",'PCA Licitação, Dispensa e Inex.'!H48)</f>
        <v>Pregão</v>
      </c>
      <c r="AM44" t="str">
        <f>IF('PCA Licitação, Dispensa e Inex.'!K48="","",'PCA Licitação, Dispensa e Inex.'!K48)</f>
        <v>Não</v>
      </c>
      <c r="AN44" t="str">
        <f>IF('PCA Licitação, Dispensa e Inex.'!L48="","",'PCA Licitação, Dispensa e Inex.'!L48)</f>
        <v>Sim</v>
      </c>
      <c r="AO44" t="str">
        <f>IF('PCA Licitação, Dispensa e Inex.'!M48="","",'PCA Licitação, Dispensa e Inex.'!M48)</f>
        <v>Sim</v>
      </c>
      <c r="AP44" t="str">
        <f>IF('PCA Licitação, Dispensa e Inex.'!N48="","",'PCA Licitação, Dispensa e Inex.'!N48)</f>
        <v>Médio</v>
      </c>
      <c r="AQ44" s="82">
        <f>IF('PCA Licitação, Dispensa e Inex.'!O48="","",'PCA Licitação, Dispensa e Inex.'!O48)</f>
        <v>46082</v>
      </c>
      <c r="AR44" s="82">
        <f>IF('PCA Licitação, Dispensa e Inex.'!P48="","",'PCA Licitação, Dispensa e Inex.'!P48)</f>
        <v>46112</v>
      </c>
      <c r="AS44" s="82">
        <f>IF('PCA Licitação, Dispensa e Inex.'!Q48="","",'PCA Licitação, Dispensa e Inex.'!Q48)</f>
        <v>46082</v>
      </c>
      <c r="AT44" s="82">
        <f>IF('PCA Licitação, Dispensa e Inex.'!R48="","",'PCA Licitação, Dispensa e Inex.'!R48)</f>
        <v>46142</v>
      </c>
      <c r="AU44" s="82">
        <f>IF('PCA Licitação, Dispensa e Inex.'!S48="","",'PCA Licitação, Dispensa e Inex.'!S48)</f>
        <v>46203</v>
      </c>
      <c r="AV44" s="82" t="str">
        <f>IFERROR(VLOOKUP(AI44,'Acompanhamento (DMP)'!$B$7:$G$390,10,FALSE),"")</f>
        <v/>
      </c>
      <c r="AW44" t="str">
        <f>IFERROR(IF(VLOOKUP(AI44,'Acompanhamento (DMP)'!$B$7:$O$390,11,FALSE)="","",VLOOKUP(AI44,'Acompanhamento (DMP)'!$B$7:$O$390,11,FALSE)),"")</f>
        <v/>
      </c>
      <c r="AX44" s="82">
        <f>IFERROR(VLOOKUP(AI44,'Acompanhamento (DMP)'!$B$7:$O$390,12,FALSE),"")</f>
        <v>0</v>
      </c>
      <c r="AY44" s="82" t="str">
        <f>IFERROR(IF(VLOOKUP(AI44,'Acompanhamento (DMP)'!$B$7:$O$390,13,FALSE)="","",VLOOKUP(AI44,'Acompanhamento (DMP)'!$B$7:$O$390,13,FALSE)),"")</f>
        <v/>
      </c>
      <c r="AZ44" t="str">
        <f>IFERROR(IF(VLOOKUP(AI44,'Acompanhamento (DMP)'!$B$7:$O$390,14,FALSE)="","",VLOOKUP(AI44,'Acompanhamento (DMP)'!$B$7:$O$390,14,FALSE)),"")</f>
        <v/>
      </c>
      <c r="BA44" t="str">
        <f>IFERROR(IF(VLOOKUP(AI44,'Acompanhamento (DMP)'!$B$7:$O$390,15,FALSE)="","",VLOOKUP(AI44,'Acompanhamento (DMP)'!$B$7:$O$390,15,FALSE)),"")</f>
        <v/>
      </c>
      <c r="BB44" s="82" t="str">
        <f>IFERROR(IF(VLOOKUP(AI44,'Acompanhamento (DMP)'!$B$7:$O$390,16,FALSE)="","",VLOOKUP(AI44,'Acompanhamento (DMP)'!$B$7:$O$390,16,FALSE)),"")</f>
        <v/>
      </c>
      <c r="BC44" s="82" t="str">
        <f>IFERROR(IF(VLOOKUP(AI44,'Acompanhamento (DMP)'!$B$7:$O$390,17,FALSE)="","",VLOOKUP(AI44,'Acompanhamento (DMP)'!$B$7:$O$390,17,FALSE)),"")</f>
        <v/>
      </c>
      <c r="BD44" s="82" t="str">
        <f>IFERROR(IF(VLOOKUP(AI44,'Acompanhamento (DMP)'!$B$7:$O$390,18,FALSE)="","",VLOOKUP(AI44,'Acompanhamento (DMP)'!$B$7:$O$390,18,FALSE)),"")</f>
        <v/>
      </c>
      <c r="BE44" s="82" t="str">
        <f>IFERROR(IF(VLOOKUP(AI44,'Acompanhamento (DMP)'!$B$7:$O$390,19,FALSE)="","",VLOOKUP(AI44,'Acompanhamento (DMP)'!$B$7:$O$390,19,FALSE)),"")</f>
        <v/>
      </c>
      <c r="BF44" s="82" t="str">
        <f>IFERROR(IF(VLOOKUP(AI44,'Acompanhamento (DMP)'!$B$7:$O$390,20,FALSE)="","",VLOOKUP(AI44,'Acompanhamento (DMP)'!$B$7:$O$390,20,FALSE)),"")</f>
        <v/>
      </c>
      <c r="BG44" s="82" t="str">
        <f>IFERROR(IF(VLOOKUP(AI44,'Acompanhamento (DMP)'!$B$7:$O$390,21,FALSE)="","",VLOOKUP(AI44,'Acompanhamento (DMP)'!$B$7:$O$390,21,FALSE)),"")</f>
        <v/>
      </c>
      <c r="BH44" s="173" t="str">
        <f t="shared" si="0"/>
        <v/>
      </c>
    </row>
    <row r="45" spans="6:60" ht="15.75" customHeight="1">
      <c r="F45" s="2" t="s">
        <v>4607</v>
      </c>
      <c r="G45" s="2" t="s">
        <v>889</v>
      </c>
      <c r="AC45" t="str">
        <v>DGDM 172</v>
      </c>
      <c r="AD45" s="179">
        <v>98</v>
      </c>
      <c r="AE45" t="s">
        <v>167</v>
      </c>
      <c r="AF45">
        <v>43</v>
      </c>
      <c r="AI45" t="str">
        <f>IF('PCA Licitação, Dispensa e Inex.'!B49="","",'PCA Licitação, Dispensa e Inex.'!B49)</f>
        <v>DGDM 172</v>
      </c>
      <c r="AJ45" t="str">
        <f>IF('PCA Licitação, Dispensa e Inex.'!C49="","",'PCA Licitação, Dispensa e Inex.'!C49)</f>
        <v>DGDM</v>
      </c>
      <c r="AK45" t="str">
        <f>IF('PCA Licitação, Dispensa e Inex.'!D49="","",'PCA Licitação, Dispensa e Inex.'!D49)</f>
        <v>Aquisição de caixa de arquivo em papelão</v>
      </c>
      <c r="AL45" t="str">
        <f>IF('PCA Licitação, Dispensa e Inex.'!H49="","",'PCA Licitação, Dispensa e Inex.'!H49)</f>
        <v>Pregão</v>
      </c>
      <c r="AM45" t="str">
        <f>IF('PCA Licitação, Dispensa e Inex.'!K49="","",'PCA Licitação, Dispensa e Inex.'!K49)</f>
        <v>Não</v>
      </c>
      <c r="AN45" t="str">
        <f>IF('PCA Licitação, Dispensa e Inex.'!L49="","",'PCA Licitação, Dispensa e Inex.'!L49)</f>
        <v>Sim</v>
      </c>
      <c r="AO45" t="str">
        <f>IF('PCA Licitação, Dispensa e Inex.'!M49="","",'PCA Licitação, Dispensa e Inex.'!M49)</f>
        <v>Sim</v>
      </c>
      <c r="AP45" t="str">
        <f>IF('PCA Licitação, Dispensa e Inex.'!N49="","",'PCA Licitação, Dispensa e Inex.'!N49)</f>
        <v>Médio</v>
      </c>
      <c r="AQ45" s="82">
        <f>IF('PCA Licitação, Dispensa e Inex.'!O49="","",'PCA Licitação, Dispensa e Inex.'!O49)</f>
        <v>46143</v>
      </c>
      <c r="AR45" s="82">
        <f>IF('PCA Licitação, Dispensa e Inex.'!P49="","",'PCA Licitação, Dispensa e Inex.'!P49)</f>
        <v>46173</v>
      </c>
      <c r="AS45" s="82">
        <f>IF('PCA Licitação, Dispensa e Inex.'!Q49="","",'PCA Licitação, Dispensa e Inex.'!Q49)</f>
        <v>46174</v>
      </c>
      <c r="AT45" s="82">
        <f>IF('PCA Licitação, Dispensa e Inex.'!R49="","",'PCA Licitação, Dispensa e Inex.'!R49)</f>
        <v>46233</v>
      </c>
      <c r="AU45" s="82">
        <f>IF('PCA Licitação, Dispensa e Inex.'!S49="","",'PCA Licitação, Dispensa e Inex.'!S49)</f>
        <v>46295</v>
      </c>
      <c r="AV45" s="82" t="str">
        <f>IFERROR(VLOOKUP(AI45,'Acompanhamento (DMP)'!$B$7:$G$390,10,FALSE),"")</f>
        <v/>
      </c>
      <c r="AW45" t="str">
        <f>IFERROR(IF(VLOOKUP(AI45,'Acompanhamento (DMP)'!$B$7:$O$390,11,FALSE)="","",VLOOKUP(AI45,'Acompanhamento (DMP)'!$B$7:$O$390,11,FALSE)),"")</f>
        <v/>
      </c>
      <c r="AX45" s="82">
        <f>IFERROR(VLOOKUP(AI45,'Acompanhamento (DMP)'!$B$7:$O$390,12,FALSE),"")</f>
        <v>0</v>
      </c>
      <c r="AY45" s="82" t="str">
        <f>IFERROR(IF(VLOOKUP(AI45,'Acompanhamento (DMP)'!$B$7:$O$390,13,FALSE)="","",VLOOKUP(AI45,'Acompanhamento (DMP)'!$B$7:$O$390,13,FALSE)),"")</f>
        <v/>
      </c>
      <c r="AZ45" t="str">
        <f>IFERROR(IF(VLOOKUP(AI45,'Acompanhamento (DMP)'!$B$7:$O$390,14,FALSE)="","",VLOOKUP(AI45,'Acompanhamento (DMP)'!$B$7:$O$390,14,FALSE)),"")</f>
        <v/>
      </c>
      <c r="BA45" t="str">
        <f>IFERROR(IF(VLOOKUP(AI45,'Acompanhamento (DMP)'!$B$7:$O$390,15,FALSE)="","",VLOOKUP(AI45,'Acompanhamento (DMP)'!$B$7:$O$390,15,FALSE)),"")</f>
        <v/>
      </c>
      <c r="BB45" s="82" t="str">
        <f>IFERROR(IF(VLOOKUP(AI45,'Acompanhamento (DMP)'!$B$7:$O$390,16,FALSE)="","",VLOOKUP(AI45,'Acompanhamento (DMP)'!$B$7:$O$390,16,FALSE)),"")</f>
        <v/>
      </c>
      <c r="BC45" s="82" t="str">
        <f>IFERROR(IF(VLOOKUP(AI45,'Acompanhamento (DMP)'!$B$7:$O$390,17,FALSE)="","",VLOOKUP(AI45,'Acompanhamento (DMP)'!$B$7:$O$390,17,FALSE)),"")</f>
        <v/>
      </c>
      <c r="BD45" s="82" t="str">
        <f>IFERROR(IF(VLOOKUP(AI45,'Acompanhamento (DMP)'!$B$7:$O$390,18,FALSE)="","",VLOOKUP(AI45,'Acompanhamento (DMP)'!$B$7:$O$390,18,FALSE)),"")</f>
        <v/>
      </c>
      <c r="BE45" s="82" t="str">
        <f>IFERROR(IF(VLOOKUP(AI45,'Acompanhamento (DMP)'!$B$7:$O$390,19,FALSE)="","",VLOOKUP(AI45,'Acompanhamento (DMP)'!$B$7:$O$390,19,FALSE)),"")</f>
        <v/>
      </c>
      <c r="BF45" s="82" t="str">
        <f>IFERROR(IF(VLOOKUP(AI45,'Acompanhamento (DMP)'!$B$7:$O$390,20,FALSE)="","",VLOOKUP(AI45,'Acompanhamento (DMP)'!$B$7:$O$390,20,FALSE)),"")</f>
        <v/>
      </c>
      <c r="BG45" s="82" t="str">
        <f>IFERROR(IF(VLOOKUP(AI45,'Acompanhamento (DMP)'!$B$7:$O$390,21,FALSE)="","",VLOOKUP(AI45,'Acompanhamento (DMP)'!$B$7:$O$390,21,FALSE)),"")</f>
        <v/>
      </c>
      <c r="BH45" s="173" t="str">
        <f t="shared" si="0"/>
        <v/>
      </c>
    </row>
    <row r="46" spans="6:60" ht="15.75" customHeight="1">
      <c r="F46" s="2" t="s">
        <v>4608</v>
      </c>
      <c r="G46" s="2" t="s">
        <v>892</v>
      </c>
      <c r="AC46" t="str">
        <v>DGDM 173</v>
      </c>
      <c r="AD46" s="180">
        <v>99</v>
      </c>
      <c r="AE46" t="s">
        <v>169</v>
      </c>
      <c r="AF46">
        <v>44</v>
      </c>
      <c r="AI46" t="str">
        <f>IF('PCA Licitação, Dispensa e Inex.'!B50="","",'PCA Licitação, Dispensa e Inex.'!B50)</f>
        <v>DGDM 173</v>
      </c>
      <c r="AJ46" t="str">
        <f>IF('PCA Licitação, Dispensa e Inex.'!C50="","",'PCA Licitação, Dispensa e Inex.'!C50)</f>
        <v>DGDM</v>
      </c>
      <c r="AK46" t="str">
        <f>IF('PCA Licitação, Dispensa e Inex.'!D50="","",'PCA Licitação, Dispensa e Inex.'!D50)</f>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AL46" t="str">
        <f>IF('PCA Licitação, Dispensa e Inex.'!H50="","",'PCA Licitação, Dispensa e Inex.'!H50)</f>
        <v>Inexigibilidade</v>
      </c>
      <c r="AM46" t="str">
        <f>IF('PCA Licitação, Dispensa e Inex.'!K50="","",'PCA Licitação, Dispensa e Inex.'!K50)</f>
        <v>Sim</v>
      </c>
      <c r="AN46" t="str">
        <f>IF('PCA Licitação, Dispensa e Inex.'!L50="","",'PCA Licitação, Dispensa e Inex.'!L50)</f>
        <v>Não</v>
      </c>
      <c r="AO46" t="str">
        <f>IF('PCA Licitação, Dispensa e Inex.'!M50="","",'PCA Licitação, Dispensa e Inex.'!M50)</f>
        <v>Sim</v>
      </c>
      <c r="AP46" t="str">
        <f>IF('PCA Licitação, Dispensa e Inex.'!N50="","",'PCA Licitação, Dispensa e Inex.'!N50)</f>
        <v>Alto</v>
      </c>
      <c r="AQ46" s="82">
        <f>IF('PCA Licitação, Dispensa e Inex.'!O50="","",'PCA Licitação, Dispensa e Inex.'!O50)</f>
        <v>46082</v>
      </c>
      <c r="AR46" s="82">
        <f>IF('PCA Licitação, Dispensa e Inex.'!P50="","",'PCA Licitação, Dispensa e Inex.'!P50)</f>
        <v>46143</v>
      </c>
      <c r="AS46" s="82">
        <f>IF('PCA Licitação, Dispensa e Inex.'!Q50="","",'PCA Licitação, Dispensa e Inex.'!Q50)</f>
        <v>46174</v>
      </c>
      <c r="AT46" s="82">
        <f>IF('PCA Licitação, Dispensa e Inex.'!R50="","",'PCA Licitação, Dispensa e Inex.'!R50)</f>
        <v>46233</v>
      </c>
      <c r="AU46" s="82">
        <f>IF('PCA Licitação, Dispensa e Inex.'!S50="","",'PCA Licitação, Dispensa e Inex.'!S50)</f>
        <v>46295</v>
      </c>
      <c r="AV46" s="82" t="str">
        <f>IFERROR(VLOOKUP(AI46,'Acompanhamento (DMP)'!$B$7:$G$390,10,FALSE),"")</f>
        <v/>
      </c>
      <c r="AW46" t="str">
        <f>IFERROR(IF(VLOOKUP(AI46,'Acompanhamento (DMP)'!$B$7:$O$390,11,FALSE)="","",VLOOKUP(AI46,'Acompanhamento (DMP)'!$B$7:$O$390,11,FALSE)),"")</f>
        <v/>
      </c>
      <c r="AX46" s="82">
        <f>IFERROR(VLOOKUP(AI46,'Acompanhamento (DMP)'!$B$7:$O$390,12,FALSE),"")</f>
        <v>0</v>
      </c>
      <c r="AY46" s="82" t="str">
        <f>IFERROR(IF(VLOOKUP(AI46,'Acompanhamento (DMP)'!$B$7:$O$390,13,FALSE)="","",VLOOKUP(AI46,'Acompanhamento (DMP)'!$B$7:$O$390,13,FALSE)),"")</f>
        <v/>
      </c>
      <c r="AZ46" t="str">
        <f>IFERROR(IF(VLOOKUP(AI46,'Acompanhamento (DMP)'!$B$7:$O$390,14,FALSE)="","",VLOOKUP(AI46,'Acompanhamento (DMP)'!$B$7:$O$390,14,FALSE)),"")</f>
        <v/>
      </c>
      <c r="BA46" t="str">
        <f>IFERROR(IF(VLOOKUP(AI46,'Acompanhamento (DMP)'!$B$7:$O$390,15,FALSE)="","",VLOOKUP(AI46,'Acompanhamento (DMP)'!$B$7:$O$390,15,FALSE)),"")</f>
        <v/>
      </c>
      <c r="BB46" s="82" t="str">
        <f>IFERROR(IF(VLOOKUP(AI46,'Acompanhamento (DMP)'!$B$7:$O$390,16,FALSE)="","",VLOOKUP(AI46,'Acompanhamento (DMP)'!$B$7:$O$390,16,FALSE)),"")</f>
        <v/>
      </c>
      <c r="BC46" s="82" t="str">
        <f>IFERROR(IF(VLOOKUP(AI46,'Acompanhamento (DMP)'!$B$7:$O$390,17,FALSE)="","",VLOOKUP(AI46,'Acompanhamento (DMP)'!$B$7:$O$390,17,FALSE)),"")</f>
        <v/>
      </c>
      <c r="BD46" s="82" t="str">
        <f>IFERROR(IF(VLOOKUP(AI46,'Acompanhamento (DMP)'!$B$7:$O$390,18,FALSE)="","",VLOOKUP(AI46,'Acompanhamento (DMP)'!$B$7:$O$390,18,FALSE)),"")</f>
        <v/>
      </c>
      <c r="BE46" s="82" t="str">
        <f>IFERROR(IF(VLOOKUP(AI46,'Acompanhamento (DMP)'!$B$7:$O$390,19,FALSE)="","",VLOOKUP(AI46,'Acompanhamento (DMP)'!$B$7:$O$390,19,FALSE)),"")</f>
        <v/>
      </c>
      <c r="BF46" s="82" t="str">
        <f>IFERROR(IF(VLOOKUP(AI46,'Acompanhamento (DMP)'!$B$7:$O$390,20,FALSE)="","",VLOOKUP(AI46,'Acompanhamento (DMP)'!$B$7:$O$390,20,FALSE)),"")</f>
        <v/>
      </c>
      <c r="BG46" s="82" t="str">
        <f>IFERROR(IF(VLOOKUP(AI46,'Acompanhamento (DMP)'!$B$7:$O$390,21,FALSE)="","",VLOOKUP(AI46,'Acompanhamento (DMP)'!$B$7:$O$390,21,FALSE)),"")</f>
        <v/>
      </c>
      <c r="BH46" s="173" t="str">
        <f t="shared" si="0"/>
        <v/>
      </c>
    </row>
    <row r="47" spans="6:60" ht="15.75" customHeight="1">
      <c r="F47" s="2" t="s">
        <v>4609</v>
      </c>
      <c r="G47" s="2" t="s">
        <v>2066</v>
      </c>
      <c r="AC47" t="str">
        <v>DGDM161</v>
      </c>
      <c r="AD47" s="179">
        <v>100</v>
      </c>
      <c r="AE47" t="s">
        <v>171</v>
      </c>
      <c r="AF47">
        <v>45</v>
      </c>
      <c r="AI47" t="str">
        <f>IF('PCA Licitação, Dispensa e Inex.'!B51="","",'PCA Licitação, Dispensa e Inex.'!B51)</f>
        <v>DGDM161</v>
      </c>
      <c r="AJ47" t="str">
        <f>IF('PCA Licitação, Dispensa e Inex.'!C51="","",'PCA Licitação, Dispensa e Inex.'!C51)</f>
        <v>DGDM</v>
      </c>
      <c r="AK47" t="str">
        <f>IF('PCA Licitação, Dispensa e Inex.'!D51="","",'PCA Licitação, Dispensa e Inex.'!D51)</f>
        <v>Aquisição e instalação de catracas, controladores biométrico facial e licenças de software de controle de acesso</v>
      </c>
      <c r="AL47" t="str">
        <f>IF('PCA Licitação, Dispensa e Inex.'!H51="","",'PCA Licitação, Dispensa e Inex.'!H51)</f>
        <v>Inexigibilidade</v>
      </c>
      <c r="AM47" t="str">
        <f>IF('PCA Licitação, Dispensa e Inex.'!K51="","",'PCA Licitação, Dispensa e Inex.'!K51)</f>
        <v>Não</v>
      </c>
      <c r="AN47" t="str">
        <f>IF('PCA Licitação, Dispensa e Inex.'!L51="","",'PCA Licitação, Dispensa e Inex.'!L51)</f>
        <v>Sim</v>
      </c>
      <c r="AO47" t="str">
        <f>IF('PCA Licitação, Dispensa e Inex.'!M51="","",'PCA Licitação, Dispensa e Inex.'!M51)</f>
        <v>Sim</v>
      </c>
      <c r="AP47" t="str">
        <f>IF('PCA Licitação, Dispensa e Inex.'!N51="","",'PCA Licitação, Dispensa e Inex.'!N51)</f>
        <v>Alto</v>
      </c>
      <c r="AQ47" s="82">
        <f>IF('PCA Licitação, Dispensa e Inex.'!O51="","",'PCA Licitação, Dispensa e Inex.'!O51)</f>
        <v>45936</v>
      </c>
      <c r="AR47" s="82">
        <f>IF('PCA Licitação, Dispensa e Inex.'!P51="","",'PCA Licitação, Dispensa e Inex.'!P51)</f>
        <v>45954</v>
      </c>
      <c r="AS47" s="82">
        <f>IF('PCA Licitação, Dispensa e Inex.'!Q51="","",'PCA Licitação, Dispensa e Inex.'!Q51)</f>
        <v>45964</v>
      </c>
      <c r="AT47" s="82">
        <f>IF('PCA Licitação, Dispensa e Inex.'!R51="","",'PCA Licitação, Dispensa e Inex.'!R51)</f>
        <v>46052</v>
      </c>
      <c r="AU47" s="82">
        <f>IF('PCA Licitação, Dispensa e Inex.'!S51="","",'PCA Licitação, Dispensa e Inex.'!S51)</f>
        <v>46112</v>
      </c>
      <c r="AV47" s="82" t="str">
        <f>IFERROR(VLOOKUP(AI47,'Acompanhamento (DMP)'!$B$7:$G$390,10,FALSE),"")</f>
        <v/>
      </c>
      <c r="AW47" t="str">
        <f>IFERROR(IF(VLOOKUP(AI47,'Acompanhamento (DMP)'!$B$7:$O$390,11,FALSE)="","",VLOOKUP(AI47,'Acompanhamento (DMP)'!$B$7:$O$390,11,FALSE)),"")</f>
        <v/>
      </c>
      <c r="AX47" s="82">
        <f>IFERROR(VLOOKUP(AI47,'Acompanhamento (DMP)'!$B$7:$O$390,12,FALSE),"")</f>
        <v>0</v>
      </c>
      <c r="AY47" s="82" t="str">
        <f>IFERROR(IF(VLOOKUP(AI47,'Acompanhamento (DMP)'!$B$7:$O$390,13,FALSE)="","",VLOOKUP(AI47,'Acompanhamento (DMP)'!$B$7:$O$390,13,FALSE)),"")</f>
        <v/>
      </c>
      <c r="AZ47" t="str">
        <f>IFERROR(IF(VLOOKUP(AI47,'Acompanhamento (DMP)'!$B$7:$O$390,14,FALSE)="","",VLOOKUP(AI47,'Acompanhamento (DMP)'!$B$7:$O$390,14,FALSE)),"")</f>
        <v/>
      </c>
      <c r="BA47" t="str">
        <f>IFERROR(IF(VLOOKUP(AI47,'Acompanhamento (DMP)'!$B$7:$O$390,15,FALSE)="","",VLOOKUP(AI47,'Acompanhamento (DMP)'!$B$7:$O$390,15,FALSE)),"")</f>
        <v/>
      </c>
      <c r="BB47" s="82" t="str">
        <f>IFERROR(IF(VLOOKUP(AI47,'Acompanhamento (DMP)'!$B$7:$O$390,16,FALSE)="","",VLOOKUP(AI47,'Acompanhamento (DMP)'!$B$7:$O$390,16,FALSE)),"")</f>
        <v/>
      </c>
      <c r="BC47" s="82" t="str">
        <f>IFERROR(IF(VLOOKUP(AI47,'Acompanhamento (DMP)'!$B$7:$O$390,17,FALSE)="","",VLOOKUP(AI47,'Acompanhamento (DMP)'!$B$7:$O$390,17,FALSE)),"")</f>
        <v/>
      </c>
      <c r="BD47" s="82" t="str">
        <f>IFERROR(IF(VLOOKUP(AI47,'Acompanhamento (DMP)'!$B$7:$O$390,18,FALSE)="","",VLOOKUP(AI47,'Acompanhamento (DMP)'!$B$7:$O$390,18,FALSE)),"")</f>
        <v/>
      </c>
      <c r="BE47" s="82" t="str">
        <f>IFERROR(IF(VLOOKUP(AI47,'Acompanhamento (DMP)'!$B$7:$O$390,19,FALSE)="","",VLOOKUP(AI47,'Acompanhamento (DMP)'!$B$7:$O$390,19,FALSE)),"")</f>
        <v/>
      </c>
      <c r="BF47" s="82" t="str">
        <f>IFERROR(IF(VLOOKUP(AI47,'Acompanhamento (DMP)'!$B$7:$O$390,20,FALSE)="","",VLOOKUP(AI47,'Acompanhamento (DMP)'!$B$7:$O$390,20,FALSE)),"")</f>
        <v/>
      </c>
      <c r="BG47" s="82" t="str">
        <f>IFERROR(IF(VLOOKUP(AI47,'Acompanhamento (DMP)'!$B$7:$O$390,21,FALSE)="","",VLOOKUP(AI47,'Acompanhamento (DMP)'!$B$7:$O$390,21,FALSE)),"")</f>
        <v/>
      </c>
      <c r="BH47" s="173" t="str">
        <f t="shared" si="0"/>
        <v/>
      </c>
    </row>
    <row r="48" spans="6:60" ht="15.75" customHeight="1">
      <c r="F48" s="2" t="s">
        <v>4610</v>
      </c>
      <c r="G48" s="2" t="s">
        <v>896</v>
      </c>
      <c r="AC48" t="str">
        <v>DIE 249</v>
      </c>
      <c r="AD48" s="180">
        <v>37</v>
      </c>
      <c r="AE48" t="s">
        <v>223</v>
      </c>
      <c r="AF48">
        <v>46</v>
      </c>
      <c r="AI48" t="str">
        <f>IF('PCA Licitação, Dispensa e Inex.'!B52="","",'PCA Licitação, Dispensa e Inex.'!B52)</f>
        <v>DIE 249</v>
      </c>
      <c r="AJ48" t="str">
        <f>IF('PCA Licitação, Dispensa e Inex.'!C52="","",'PCA Licitação, Dispensa e Inex.'!C52)</f>
        <v>DIE</v>
      </c>
      <c r="AK48" t="str">
        <f>IF('PCA Licitação, Dispensa e Inex.'!D52="","",'PCA Licitação, Dispensa e Inex.'!D52)</f>
        <v>Contratação de fornecimento contínuo de equipamentos e insumos de copa e limpeza</v>
      </c>
      <c r="AL48" t="str">
        <f>IF('PCA Licitação, Dispensa e Inex.'!H52="","",'PCA Licitação, Dispensa e Inex.'!H52)</f>
        <v>Pregão</v>
      </c>
      <c r="AM48" t="str">
        <f>IF('PCA Licitação, Dispensa e Inex.'!K52="","",'PCA Licitação, Dispensa e Inex.'!K52)</f>
        <v>Não</v>
      </c>
      <c r="AN48" t="str">
        <f>IF('PCA Licitação, Dispensa e Inex.'!L52="","",'PCA Licitação, Dispensa e Inex.'!L52)</f>
        <v>Sim</v>
      </c>
      <c r="AO48" t="str">
        <f>IF('PCA Licitação, Dispensa e Inex.'!M52="","",'PCA Licitação, Dispensa e Inex.'!M52)</f>
        <v>Sim</v>
      </c>
      <c r="AP48" t="str">
        <f>IF('PCA Licitação, Dispensa e Inex.'!N52="","",'PCA Licitação, Dispensa e Inex.'!N52)</f>
        <v>Médio</v>
      </c>
      <c r="AQ48" s="82">
        <f>IF('PCA Licitação, Dispensa e Inex.'!O52="","",'PCA Licitação, Dispensa e Inex.'!O52)</f>
        <v>46029</v>
      </c>
      <c r="AR48" s="82">
        <f>IF('PCA Licitação, Dispensa e Inex.'!P52="","",'PCA Licitação, Dispensa e Inex.'!P52)</f>
        <v>46060</v>
      </c>
      <c r="AS48" s="82">
        <f>IF('PCA Licitação, Dispensa e Inex.'!Q52="","",'PCA Licitação, Dispensa e Inex.'!Q52)</f>
        <v>46060</v>
      </c>
      <c r="AT48" s="82">
        <f>IF('PCA Licitação, Dispensa e Inex.'!R52="","",'PCA Licitação, Dispensa e Inex.'!R52)</f>
        <v>46127</v>
      </c>
      <c r="AU48" s="82">
        <f>IF('PCA Licitação, Dispensa e Inex.'!S52="","",'PCA Licitação, Dispensa e Inex.'!S52)</f>
        <v>46188</v>
      </c>
      <c r="AV48" s="82" t="str">
        <f>IFERROR(VLOOKUP(AI48,'Acompanhamento (DMP)'!$B$7:$G$390,10,FALSE),"")</f>
        <v/>
      </c>
      <c r="AW48" t="str">
        <f>IFERROR(IF(VLOOKUP(AI48,'Acompanhamento (DMP)'!$B$7:$O$390,11,FALSE)="","",VLOOKUP(AI48,'Acompanhamento (DMP)'!$B$7:$O$390,11,FALSE)),"")</f>
        <v/>
      </c>
      <c r="AX48" s="82">
        <f>IFERROR(VLOOKUP(AI48,'Acompanhamento (DMP)'!$B$7:$O$390,12,FALSE),"")</f>
        <v>0</v>
      </c>
      <c r="AY48" s="82" t="str">
        <f>IFERROR(IF(VLOOKUP(AI48,'Acompanhamento (DMP)'!$B$7:$O$390,13,FALSE)="","",VLOOKUP(AI48,'Acompanhamento (DMP)'!$B$7:$O$390,13,FALSE)),"")</f>
        <v/>
      </c>
      <c r="AZ48" t="str">
        <f>IFERROR(IF(VLOOKUP(AI48,'Acompanhamento (DMP)'!$B$7:$O$390,14,FALSE)="","",VLOOKUP(AI48,'Acompanhamento (DMP)'!$B$7:$O$390,14,FALSE)),"")</f>
        <v/>
      </c>
      <c r="BA48" t="str">
        <f>IFERROR(IF(VLOOKUP(AI48,'Acompanhamento (DMP)'!$B$7:$O$390,15,FALSE)="","",VLOOKUP(AI48,'Acompanhamento (DMP)'!$B$7:$O$390,15,FALSE)),"")</f>
        <v/>
      </c>
      <c r="BB48" s="82" t="str">
        <f>IFERROR(IF(VLOOKUP(AI48,'Acompanhamento (DMP)'!$B$7:$O$390,16,FALSE)="","",VLOOKUP(AI48,'Acompanhamento (DMP)'!$B$7:$O$390,16,FALSE)),"")</f>
        <v/>
      </c>
      <c r="BC48" s="82" t="str">
        <f>IFERROR(IF(VLOOKUP(AI48,'Acompanhamento (DMP)'!$B$7:$O$390,17,FALSE)="","",VLOOKUP(AI48,'Acompanhamento (DMP)'!$B$7:$O$390,17,FALSE)),"")</f>
        <v/>
      </c>
      <c r="BD48" s="82" t="str">
        <f>IFERROR(IF(VLOOKUP(AI48,'Acompanhamento (DMP)'!$B$7:$O$390,18,FALSE)="","",VLOOKUP(AI48,'Acompanhamento (DMP)'!$B$7:$O$390,18,FALSE)),"")</f>
        <v/>
      </c>
      <c r="BE48" s="82" t="str">
        <f>IFERROR(IF(VLOOKUP(AI48,'Acompanhamento (DMP)'!$B$7:$O$390,19,FALSE)="","",VLOOKUP(AI48,'Acompanhamento (DMP)'!$B$7:$O$390,19,FALSE)),"")</f>
        <v/>
      </c>
      <c r="BF48" s="82" t="str">
        <f>IFERROR(IF(VLOOKUP(AI48,'Acompanhamento (DMP)'!$B$7:$O$390,20,FALSE)="","",VLOOKUP(AI48,'Acompanhamento (DMP)'!$B$7:$O$390,20,FALSE)),"")</f>
        <v/>
      </c>
      <c r="BG48" s="82" t="str">
        <f>IFERROR(IF(VLOOKUP(AI48,'Acompanhamento (DMP)'!$B$7:$O$390,21,FALSE)="","",VLOOKUP(AI48,'Acompanhamento (DMP)'!$B$7:$O$390,21,FALSE)),"")</f>
        <v/>
      </c>
      <c r="BH48" s="173" t="str">
        <f t="shared" si="0"/>
        <v/>
      </c>
    </row>
    <row r="49" spans="6:60" ht="15.75" customHeight="1">
      <c r="F49" s="2" t="s">
        <v>4611</v>
      </c>
      <c r="G49" s="2" t="s">
        <v>1304</v>
      </c>
      <c r="AC49" t="str">
        <v>DIE 250</v>
      </c>
      <c r="AD49" s="179">
        <v>65</v>
      </c>
      <c r="AE49" t="s">
        <v>227</v>
      </c>
      <c r="AF49">
        <v>47</v>
      </c>
      <c r="AI49" t="str">
        <f>IF('PCA Licitação, Dispensa e Inex.'!B53="","",'PCA Licitação, Dispensa e Inex.'!B53)</f>
        <v>DIE 250</v>
      </c>
      <c r="AJ49" t="str">
        <f>IF('PCA Licitação, Dispensa e Inex.'!C53="","",'PCA Licitação, Dispensa e Inex.'!C53)</f>
        <v>DIE</v>
      </c>
      <c r="AK49" t="str">
        <f>IF('PCA Licitação, Dispensa e Inex.'!D53="","",'PCA Licitação, Dispensa e Inex.'!D53)</f>
        <v>Contratação de fornecimento contínuo de leite UHT</v>
      </c>
      <c r="AL49" t="str">
        <f>IF('PCA Licitação, Dispensa e Inex.'!H53="","",'PCA Licitação, Dispensa e Inex.'!H53)</f>
        <v>Pregão</v>
      </c>
      <c r="AM49" t="str">
        <f>IF('PCA Licitação, Dispensa e Inex.'!K53="","",'PCA Licitação, Dispensa e Inex.'!K53)</f>
        <v>Não</v>
      </c>
      <c r="AN49" t="str">
        <f>IF('PCA Licitação, Dispensa e Inex.'!L53="","",'PCA Licitação, Dispensa e Inex.'!L53)</f>
        <v>Sim</v>
      </c>
      <c r="AO49" t="str">
        <f>IF('PCA Licitação, Dispensa e Inex.'!M53="","",'PCA Licitação, Dispensa e Inex.'!M53)</f>
        <v>Sim</v>
      </c>
      <c r="AP49" t="str">
        <f>IF('PCA Licitação, Dispensa e Inex.'!N53="","",'PCA Licitação, Dispensa e Inex.'!N53)</f>
        <v>Alto</v>
      </c>
      <c r="AQ49" s="82">
        <f>IF('PCA Licitação, Dispensa e Inex.'!O53="","",'PCA Licitação, Dispensa e Inex.'!O53)</f>
        <v>45998</v>
      </c>
      <c r="AR49" s="82">
        <f>IF('PCA Licitação, Dispensa e Inex.'!P53="","",'PCA Licitação, Dispensa e Inex.'!P53)</f>
        <v>46029</v>
      </c>
      <c r="AS49" s="82">
        <f>IF('PCA Licitação, Dispensa e Inex.'!Q53="","",'PCA Licitação, Dispensa e Inex.'!Q53)</f>
        <v>46029</v>
      </c>
      <c r="AT49" s="82">
        <f>IF('PCA Licitação, Dispensa e Inex.'!R53="","",'PCA Licitação, Dispensa e Inex.'!R53)</f>
        <v>46060</v>
      </c>
      <c r="AU49" s="82">
        <f>IF('PCA Licitação, Dispensa e Inex.'!S53="","",'PCA Licitação, Dispensa e Inex.'!S53)</f>
        <v>46118</v>
      </c>
      <c r="AV49" s="82" t="str">
        <f>IFERROR(VLOOKUP(AI49,'Acompanhamento (DMP)'!$B$7:$G$390,10,FALSE),"")</f>
        <v/>
      </c>
      <c r="AW49">
        <f>IFERROR(IF(VLOOKUP(AI49,'Acompanhamento (DMP)'!$B$7:$O$390,11,FALSE)="","",VLOOKUP(AI49,'Acompanhamento (DMP)'!$B$7:$O$390,11,FALSE)),"")</f>
        <v>46003</v>
      </c>
      <c r="AX49" s="82">
        <f>IFERROR(VLOOKUP(AI49,'Acompanhamento (DMP)'!$B$7:$O$390,12,FALSE),"")</f>
        <v>46048</v>
      </c>
      <c r="AY49" s="82">
        <f>IFERROR(IF(VLOOKUP(AI49,'Acompanhamento (DMP)'!$B$7:$O$390,13,FALSE)="","",VLOOKUP(AI49,'Acompanhamento (DMP)'!$B$7:$O$390,13,FALSE)),"")</f>
        <v>46100</v>
      </c>
      <c r="AZ49" t="str">
        <f>IFERROR(IF(VLOOKUP(AI49,'Acompanhamento (DMP)'!$B$7:$O$390,14,FALSE)="","",VLOOKUP(AI49,'Acompanhamento (DMP)'!$B$7:$O$390,14,FALSE)),"")</f>
        <v/>
      </c>
      <c r="BA49" t="str">
        <f>IFERROR(IF(VLOOKUP(AI49,'Acompanhamento (DMP)'!$B$7:$O$390,15,FALSE)="","",VLOOKUP(AI49,'Acompanhamento (DMP)'!$B$7:$O$390,15,FALSE)),"")</f>
        <v/>
      </c>
      <c r="BB49" s="82" t="str">
        <f>IFERROR(IF(VLOOKUP(AI49,'Acompanhamento (DMP)'!$B$7:$O$390,16,FALSE)="","",VLOOKUP(AI49,'Acompanhamento (DMP)'!$B$7:$O$390,16,FALSE)),"")</f>
        <v/>
      </c>
      <c r="BC49" s="82" t="str">
        <f>IFERROR(IF(VLOOKUP(AI49,'Acompanhamento (DMP)'!$B$7:$O$390,17,FALSE)="","",VLOOKUP(AI49,'Acompanhamento (DMP)'!$B$7:$O$390,17,FALSE)),"")</f>
        <v/>
      </c>
      <c r="BD49" s="82" t="str">
        <f>IFERROR(IF(VLOOKUP(AI49,'Acompanhamento (DMP)'!$B$7:$O$390,18,FALSE)="","",VLOOKUP(AI49,'Acompanhamento (DMP)'!$B$7:$O$390,18,FALSE)),"")</f>
        <v/>
      </c>
      <c r="BE49" s="82" t="str">
        <f>IFERROR(IF(VLOOKUP(AI49,'Acompanhamento (DMP)'!$B$7:$O$390,19,FALSE)="","",VLOOKUP(AI49,'Acompanhamento (DMP)'!$B$7:$O$390,19,FALSE)),"")</f>
        <v/>
      </c>
      <c r="BF49" s="82" t="str">
        <f>IFERROR(IF(VLOOKUP(AI49,'Acompanhamento (DMP)'!$B$7:$O$390,20,FALSE)="","",VLOOKUP(AI49,'Acompanhamento (DMP)'!$B$7:$O$390,20,FALSE)),"")</f>
        <v/>
      </c>
      <c r="BG49" s="82" t="str">
        <f>IFERROR(IF(VLOOKUP(AI49,'Acompanhamento (DMP)'!$B$7:$O$390,21,FALSE)="","",VLOOKUP(AI49,'Acompanhamento (DMP)'!$B$7:$O$390,21,FALSE)),"")</f>
        <v/>
      </c>
      <c r="BH49" s="173" t="str">
        <f t="shared" si="0"/>
        <v/>
      </c>
    </row>
    <row r="50" spans="6:60" ht="15.75" customHeight="1">
      <c r="F50" s="2" t="s">
        <v>4612</v>
      </c>
      <c r="G50" s="2" t="s">
        <v>897</v>
      </c>
      <c r="AC50" t="str">
        <v>DIE 251</v>
      </c>
      <c r="AD50" s="177">
        <v>66</v>
      </c>
      <c r="AE50" t="s">
        <v>179</v>
      </c>
      <c r="AF50">
        <v>48</v>
      </c>
      <c r="AI50" t="str">
        <f>IF('PCA Licitação, Dispensa e Inex.'!B54="","",'PCA Licitação, Dispensa e Inex.'!B54)</f>
        <v>DIE 251</v>
      </c>
      <c r="AJ50" t="str">
        <f>IF('PCA Licitação, Dispensa e Inex.'!C54="","",'PCA Licitação, Dispensa e Inex.'!C54)</f>
        <v>DIE</v>
      </c>
      <c r="AK50" t="str">
        <f>IF('PCA Licitação, Dispensa e Inex.'!D54="","",'PCA Licitação, Dispensa e Inex.'!D54)</f>
        <v xml:space="preserve">Contratação de fornecimento contínuo de água mineral </v>
      </c>
      <c r="AL50" t="str">
        <f>IF('PCA Licitação, Dispensa e Inex.'!H54="","",'PCA Licitação, Dispensa e Inex.'!H54)</f>
        <v>Pregão</v>
      </c>
      <c r="AM50" t="str">
        <f>IF('PCA Licitação, Dispensa e Inex.'!K54="","",'PCA Licitação, Dispensa e Inex.'!K54)</f>
        <v>Não</v>
      </c>
      <c r="AN50" t="str">
        <f>IF('PCA Licitação, Dispensa e Inex.'!L54="","",'PCA Licitação, Dispensa e Inex.'!L54)</f>
        <v>Sim</v>
      </c>
      <c r="AO50" t="str">
        <f>IF('PCA Licitação, Dispensa e Inex.'!M54="","",'PCA Licitação, Dispensa e Inex.'!M54)</f>
        <v>Sim</v>
      </c>
      <c r="AP50" t="str">
        <f>IF('PCA Licitação, Dispensa e Inex.'!N54="","",'PCA Licitação, Dispensa e Inex.'!N54)</f>
        <v>Alto</v>
      </c>
      <c r="AQ50" s="82">
        <f>IF('PCA Licitação, Dispensa e Inex.'!O54="","",'PCA Licitação, Dispensa e Inex.'!O54)</f>
        <v>46175</v>
      </c>
      <c r="AR50" s="82">
        <f>IF('PCA Licitação, Dispensa e Inex.'!P54="","",'PCA Licitação, Dispensa e Inex.'!P54)</f>
        <v>46205</v>
      </c>
      <c r="AS50" s="82">
        <f>IF('PCA Licitação, Dispensa e Inex.'!Q54="","",'PCA Licitação, Dispensa e Inex.'!Q54)</f>
        <v>46205</v>
      </c>
      <c r="AT50" s="82">
        <f>IF('PCA Licitação, Dispensa e Inex.'!R54="","",'PCA Licitação, Dispensa e Inex.'!R54)</f>
        <v>46236</v>
      </c>
      <c r="AU50" s="82">
        <f>IF('PCA Licitação, Dispensa e Inex.'!S54="","",'PCA Licitação, Dispensa e Inex.'!S54)</f>
        <v>46297</v>
      </c>
      <c r="AV50" s="82" t="str">
        <f>IFERROR(VLOOKUP(AI50,'Acompanhamento (DMP)'!$B$7:$G$390,10,FALSE),"")</f>
        <v/>
      </c>
      <c r="AW50">
        <f>IFERROR(IF(VLOOKUP(AI50,'Acompanhamento (DMP)'!$B$7:$O$390,11,FALSE)="","",VLOOKUP(AI50,'Acompanhamento (DMP)'!$B$7:$O$390,11,FALSE)),"")</f>
        <v>46170</v>
      </c>
      <c r="AX50" s="82">
        <f>IFERROR(VLOOKUP(AI50,'Acompanhamento (DMP)'!$B$7:$O$390,12,FALSE),"")</f>
        <v>46217</v>
      </c>
      <c r="AY50" s="82" t="str">
        <f>IFERROR(IF(VLOOKUP(AI50,'Acompanhamento (DMP)'!$B$7:$O$390,13,FALSE)="","",VLOOKUP(AI50,'Acompanhamento (DMP)'!$B$7:$O$390,13,FALSE)),"")</f>
        <v/>
      </c>
      <c r="AZ50" t="str">
        <f>IFERROR(IF(VLOOKUP(AI50,'Acompanhamento (DMP)'!$B$7:$O$390,14,FALSE)="","",VLOOKUP(AI50,'Acompanhamento (DMP)'!$B$7:$O$390,14,FALSE)),"")</f>
        <v>Não se aplica</v>
      </c>
      <c r="BA50" t="str">
        <f>IFERROR(IF(VLOOKUP(AI50,'Acompanhamento (DMP)'!$B$7:$O$390,15,FALSE)="","",VLOOKUP(AI50,'Acompanhamento (DMP)'!$B$7:$O$390,15,FALSE)),"")</f>
        <v/>
      </c>
      <c r="BB50" s="82" t="str">
        <f>IFERROR(IF(VLOOKUP(AI50,'Acompanhamento (DMP)'!$B$7:$O$390,16,FALSE)="","",VLOOKUP(AI50,'Acompanhamento (DMP)'!$B$7:$O$390,16,FALSE)),"")</f>
        <v/>
      </c>
      <c r="BC50" s="82" t="str">
        <f>IFERROR(IF(VLOOKUP(AI50,'Acompanhamento (DMP)'!$B$7:$O$390,17,FALSE)="","",VLOOKUP(AI50,'Acompanhamento (DMP)'!$B$7:$O$390,17,FALSE)),"")</f>
        <v/>
      </c>
      <c r="BD50" s="82" t="str">
        <f>IFERROR(IF(VLOOKUP(AI50,'Acompanhamento (DMP)'!$B$7:$O$390,18,FALSE)="","",VLOOKUP(AI50,'Acompanhamento (DMP)'!$B$7:$O$390,18,FALSE)),"")</f>
        <v/>
      </c>
      <c r="BE50" s="82" t="str">
        <f>IFERROR(IF(VLOOKUP(AI50,'Acompanhamento (DMP)'!$B$7:$O$390,19,FALSE)="","",VLOOKUP(AI50,'Acompanhamento (DMP)'!$B$7:$O$390,19,FALSE)),"")</f>
        <v/>
      </c>
      <c r="BF50" s="82" t="str">
        <f>IFERROR(IF(VLOOKUP(AI50,'Acompanhamento (DMP)'!$B$7:$O$390,20,FALSE)="","",VLOOKUP(AI50,'Acompanhamento (DMP)'!$B$7:$O$390,20,FALSE)),"")</f>
        <v/>
      </c>
      <c r="BG50" s="82" t="str">
        <f>IFERROR(IF(VLOOKUP(AI50,'Acompanhamento (DMP)'!$B$7:$O$390,21,FALSE)="","",VLOOKUP(AI50,'Acompanhamento (DMP)'!$B$7:$O$390,21,FALSE)),"")</f>
        <v/>
      </c>
      <c r="BH50" s="173" t="str">
        <f t="shared" si="0"/>
        <v/>
      </c>
    </row>
    <row r="51" spans="6:60" ht="15.75" customHeight="1">
      <c r="F51" s="2" t="s">
        <v>4613</v>
      </c>
      <c r="G51" s="2" t="s">
        <v>1324</v>
      </c>
      <c r="AC51" t="str">
        <v>DIE 252</v>
      </c>
      <c r="AD51" s="178">
        <v>67</v>
      </c>
      <c r="AE51" t="s">
        <v>185</v>
      </c>
      <c r="AF51">
        <v>49</v>
      </c>
      <c r="AI51" t="str">
        <f>IF('PCA Licitação, Dispensa e Inex.'!B55="","",'PCA Licitação, Dispensa e Inex.'!B55)</f>
        <v>DIE 252</v>
      </c>
      <c r="AJ51" t="str">
        <f>IF('PCA Licitação, Dispensa e Inex.'!C55="","",'PCA Licitação, Dispensa e Inex.'!C55)</f>
        <v>DIE</v>
      </c>
      <c r="AK51" t="str">
        <f>IF('PCA Licitação, Dispensa e Inex.'!D55="","",'PCA Licitação, Dispensa e Inex.'!D55)</f>
        <v>Contratação de fornecimento contínuo de insumos de copa ( café e açucar )</v>
      </c>
      <c r="AL51" t="str">
        <f>IF('PCA Licitação, Dispensa e Inex.'!H55="","",'PCA Licitação, Dispensa e Inex.'!H55)</f>
        <v>Pregão</v>
      </c>
      <c r="AM51" t="str">
        <f>IF('PCA Licitação, Dispensa e Inex.'!K55="","",'PCA Licitação, Dispensa e Inex.'!K55)</f>
        <v>Não</v>
      </c>
      <c r="AN51" t="str">
        <f>IF('PCA Licitação, Dispensa e Inex.'!L55="","",'PCA Licitação, Dispensa e Inex.'!L55)</f>
        <v>Sim</v>
      </c>
      <c r="AO51" t="str">
        <f>IF('PCA Licitação, Dispensa e Inex.'!M55="","",'PCA Licitação, Dispensa e Inex.'!M55)</f>
        <v>Sim</v>
      </c>
      <c r="AP51" t="str">
        <f>IF('PCA Licitação, Dispensa e Inex.'!N55="","",'PCA Licitação, Dispensa e Inex.'!N55)</f>
        <v>Médio</v>
      </c>
      <c r="AQ51" s="82">
        <f>IF('PCA Licitação, Dispensa e Inex.'!O55="","",'PCA Licitação, Dispensa e Inex.'!O55)</f>
        <v>46110</v>
      </c>
      <c r="AR51" s="82">
        <f>IF('PCA Licitação, Dispensa e Inex.'!P55="","",'PCA Licitação, Dispensa e Inex.'!P55)</f>
        <v>46141</v>
      </c>
      <c r="AS51" s="82">
        <f>IF('PCA Licitação, Dispensa e Inex.'!Q55="","",'PCA Licitação, Dispensa e Inex.'!Q55)</f>
        <v>46141</v>
      </c>
      <c r="AT51" s="82">
        <f>IF('PCA Licitação, Dispensa e Inex.'!R55="","",'PCA Licitação, Dispensa e Inex.'!R55)</f>
        <v>46171</v>
      </c>
      <c r="AU51" s="82">
        <f>IF('PCA Licitação, Dispensa e Inex.'!S55="","",'PCA Licitação, Dispensa e Inex.'!S55)</f>
        <v>46212</v>
      </c>
      <c r="AV51" s="82" t="str">
        <f>IFERROR(VLOOKUP(AI51,'Acompanhamento (DMP)'!$B$7:$G$390,10,FALSE),"")</f>
        <v/>
      </c>
      <c r="AW51">
        <f>IFERROR(IF(VLOOKUP(AI51,'Acompanhamento (DMP)'!$B$7:$O$390,11,FALSE)="","",VLOOKUP(AI51,'Acompanhamento (DMP)'!$B$7:$O$390,11,FALSE)),"")</f>
        <v>46086</v>
      </c>
      <c r="AX51" s="82">
        <f>IFERROR(VLOOKUP(AI51,'Acompanhamento (DMP)'!$B$7:$O$390,12,FALSE),"")</f>
        <v>46129</v>
      </c>
      <c r="AY51" s="82">
        <f>IFERROR(IF(VLOOKUP(AI51,'Acompanhamento (DMP)'!$B$7:$O$390,13,FALSE)="","",VLOOKUP(AI51,'Acompanhamento (DMP)'!$B$7:$O$390,13,FALSE)),"")</f>
        <v>46223</v>
      </c>
      <c r="AZ51" t="str">
        <f>IFERROR(IF(VLOOKUP(AI51,'Acompanhamento (DMP)'!$B$7:$O$390,14,FALSE)="","",VLOOKUP(AI51,'Acompanhamento (DMP)'!$B$7:$O$390,14,FALSE)),"")</f>
        <v/>
      </c>
      <c r="BA51" t="str">
        <f>IFERROR(IF(VLOOKUP(AI51,'Acompanhamento (DMP)'!$B$7:$O$390,15,FALSE)="","",VLOOKUP(AI51,'Acompanhamento (DMP)'!$B$7:$O$390,15,FALSE)),"")</f>
        <v/>
      </c>
      <c r="BB51" s="82" t="str">
        <f>IFERROR(IF(VLOOKUP(AI51,'Acompanhamento (DMP)'!$B$7:$O$390,16,FALSE)="","",VLOOKUP(AI51,'Acompanhamento (DMP)'!$B$7:$O$390,16,FALSE)),"")</f>
        <v/>
      </c>
      <c r="BC51" s="82" t="str">
        <f>IFERROR(IF(VLOOKUP(AI51,'Acompanhamento (DMP)'!$B$7:$O$390,17,FALSE)="","",VLOOKUP(AI51,'Acompanhamento (DMP)'!$B$7:$O$390,17,FALSE)),"")</f>
        <v/>
      </c>
      <c r="BD51" s="82" t="str">
        <f>IFERROR(IF(VLOOKUP(AI51,'Acompanhamento (DMP)'!$B$7:$O$390,18,FALSE)="","",VLOOKUP(AI51,'Acompanhamento (DMP)'!$B$7:$O$390,18,FALSE)),"")</f>
        <v/>
      </c>
      <c r="BE51" s="82" t="str">
        <f>IFERROR(IF(VLOOKUP(AI51,'Acompanhamento (DMP)'!$B$7:$O$390,19,FALSE)="","",VLOOKUP(AI51,'Acompanhamento (DMP)'!$B$7:$O$390,19,FALSE)),"")</f>
        <v/>
      </c>
      <c r="BF51" s="82" t="str">
        <f>IFERROR(IF(VLOOKUP(AI51,'Acompanhamento (DMP)'!$B$7:$O$390,20,FALSE)="","",VLOOKUP(AI51,'Acompanhamento (DMP)'!$B$7:$O$390,20,FALSE)),"")</f>
        <v/>
      </c>
      <c r="BG51" s="82" t="str">
        <f>IFERROR(IF(VLOOKUP(AI51,'Acompanhamento (DMP)'!$B$7:$O$390,21,FALSE)="","",VLOOKUP(AI51,'Acompanhamento (DMP)'!$B$7:$O$390,21,FALSE)),"")</f>
        <v/>
      </c>
      <c r="BH51" s="173" t="str">
        <f t="shared" si="0"/>
        <v/>
      </c>
    </row>
    <row r="52" spans="6:60" ht="15.75" customHeight="1">
      <c r="F52" s="2" t="s">
        <v>4614</v>
      </c>
      <c r="G52" s="2" t="s">
        <v>898</v>
      </c>
      <c r="AC52" t="str">
        <v>DIE 253</v>
      </c>
      <c r="AD52" s="177">
        <v>68</v>
      </c>
      <c r="AE52" t="s">
        <v>188</v>
      </c>
      <c r="AF52">
        <v>50</v>
      </c>
      <c r="AI52" t="str">
        <f>IF('PCA Licitação, Dispensa e Inex.'!B56="","",'PCA Licitação, Dispensa e Inex.'!B56)</f>
        <v>DIE 253</v>
      </c>
      <c r="AJ52" t="str">
        <f>IF('PCA Licitação, Dispensa e Inex.'!C56="","",'PCA Licitação, Dispensa e Inex.'!C56)</f>
        <v>DIE</v>
      </c>
      <c r="AK52" t="str">
        <f>IF('PCA Licitação, Dispensa e Inex.'!D56="","",'PCA Licitação, Dispensa e Inex.'!D56)</f>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AL52" t="str">
        <f>IF('PCA Licitação, Dispensa e Inex.'!H56="","",'PCA Licitação, Dispensa e Inex.'!H56)</f>
        <v>Pregão</v>
      </c>
      <c r="AM52" t="str">
        <f>IF('PCA Licitação, Dispensa e Inex.'!K56="","",'PCA Licitação, Dispensa e Inex.'!K56)</f>
        <v>Não</v>
      </c>
      <c r="AN52" t="str">
        <f>IF('PCA Licitação, Dispensa e Inex.'!L56="","",'PCA Licitação, Dispensa e Inex.'!L56)</f>
        <v>Não</v>
      </c>
      <c r="AO52" t="str">
        <f>IF('PCA Licitação, Dispensa e Inex.'!M56="","",'PCA Licitação, Dispensa e Inex.'!M56)</f>
        <v>Sim</v>
      </c>
      <c r="AP52" t="str">
        <f>IF('PCA Licitação, Dispensa e Inex.'!N56="","",'PCA Licitação, Dispensa e Inex.'!N56)</f>
        <v>Alto</v>
      </c>
      <c r="AQ52" s="82">
        <f>IF('PCA Licitação, Dispensa e Inex.'!O56="","",'PCA Licitação, Dispensa e Inex.'!O56)</f>
        <v>46062</v>
      </c>
      <c r="AR52" s="82">
        <f>IF('PCA Licitação, Dispensa e Inex.'!P56="","",'PCA Licitação, Dispensa e Inex.'!P56)</f>
        <v>46090</v>
      </c>
      <c r="AS52" s="82">
        <f>IF('PCA Licitação, Dispensa e Inex.'!Q56="","",'PCA Licitação, Dispensa e Inex.'!Q56)</f>
        <v>46090</v>
      </c>
      <c r="AT52" s="82">
        <f>IF('PCA Licitação, Dispensa e Inex.'!R56="","",'PCA Licitação, Dispensa e Inex.'!R56)</f>
        <v>46121</v>
      </c>
      <c r="AU52" s="82">
        <f>IF('PCA Licitação, Dispensa e Inex.'!S56="","",'PCA Licitação, Dispensa e Inex.'!S56)</f>
        <v>46182</v>
      </c>
      <c r="AV52" s="82" t="str">
        <f>IFERROR(VLOOKUP(AI52,'Acompanhamento (DMP)'!$B$7:$G$390,10,FALSE),"")</f>
        <v/>
      </c>
      <c r="AW52" t="str">
        <f>IFERROR(IF(VLOOKUP(AI52,'Acompanhamento (DMP)'!$B$7:$O$390,11,FALSE)="","",VLOOKUP(AI52,'Acompanhamento (DMP)'!$B$7:$O$390,11,FALSE)),"")</f>
        <v/>
      </c>
      <c r="AX52" s="82">
        <f>IFERROR(VLOOKUP(AI52,'Acompanhamento (DMP)'!$B$7:$O$390,12,FALSE),"")</f>
        <v>46057</v>
      </c>
      <c r="AY52" s="82">
        <f>IFERROR(IF(VLOOKUP(AI52,'Acompanhamento (DMP)'!$B$7:$O$390,13,FALSE)="","",VLOOKUP(AI52,'Acompanhamento (DMP)'!$B$7:$O$390,13,FALSE)),"")</f>
        <v>46122</v>
      </c>
      <c r="AZ52" t="str">
        <f>IFERROR(IF(VLOOKUP(AI52,'Acompanhamento (DMP)'!$B$7:$O$390,14,FALSE)="","",VLOOKUP(AI52,'Acompanhamento (DMP)'!$B$7:$O$390,14,FALSE)),"")</f>
        <v/>
      </c>
      <c r="BA52" t="str">
        <f>IFERROR(IF(VLOOKUP(AI52,'Acompanhamento (DMP)'!$B$7:$O$390,15,FALSE)="","",VLOOKUP(AI52,'Acompanhamento (DMP)'!$B$7:$O$390,15,FALSE)),"")</f>
        <v/>
      </c>
      <c r="BB52" s="82" t="str">
        <f>IFERROR(IF(VLOOKUP(AI52,'Acompanhamento (DMP)'!$B$7:$O$390,16,FALSE)="","",VLOOKUP(AI52,'Acompanhamento (DMP)'!$B$7:$O$390,16,FALSE)),"")</f>
        <v/>
      </c>
      <c r="BC52" s="82" t="str">
        <f>IFERROR(IF(VLOOKUP(AI52,'Acompanhamento (DMP)'!$B$7:$O$390,17,FALSE)="","",VLOOKUP(AI52,'Acompanhamento (DMP)'!$B$7:$O$390,17,FALSE)),"")</f>
        <v/>
      </c>
      <c r="BD52" s="82" t="str">
        <f>IFERROR(IF(VLOOKUP(AI52,'Acompanhamento (DMP)'!$B$7:$O$390,18,FALSE)="","",VLOOKUP(AI52,'Acompanhamento (DMP)'!$B$7:$O$390,18,FALSE)),"")</f>
        <v/>
      </c>
      <c r="BE52" s="82" t="str">
        <f>IFERROR(IF(VLOOKUP(AI52,'Acompanhamento (DMP)'!$B$7:$O$390,19,FALSE)="","",VLOOKUP(AI52,'Acompanhamento (DMP)'!$B$7:$O$390,19,FALSE)),"")</f>
        <v/>
      </c>
      <c r="BF52" s="82" t="str">
        <f>IFERROR(IF(VLOOKUP(AI52,'Acompanhamento (DMP)'!$B$7:$O$390,20,FALSE)="","",VLOOKUP(AI52,'Acompanhamento (DMP)'!$B$7:$O$390,20,FALSE)),"")</f>
        <v/>
      </c>
      <c r="BG52" s="82" t="str">
        <f>IFERROR(IF(VLOOKUP(AI52,'Acompanhamento (DMP)'!$B$7:$O$390,21,FALSE)="","",VLOOKUP(AI52,'Acompanhamento (DMP)'!$B$7:$O$390,21,FALSE)),"")</f>
        <v/>
      </c>
      <c r="BH52" s="173" t="str">
        <f t="shared" si="0"/>
        <v/>
      </c>
    </row>
    <row r="53" spans="6:60" ht="15.75" customHeight="1">
      <c r="F53" s="2" t="s">
        <v>4615</v>
      </c>
      <c r="G53" s="2" t="s">
        <v>900</v>
      </c>
      <c r="AC53" t="str">
        <v>DIE 254</v>
      </c>
      <c r="AD53" s="178">
        <v>69</v>
      </c>
      <c r="AE53" t="s">
        <v>193</v>
      </c>
      <c r="AF53">
        <v>51</v>
      </c>
      <c r="AI53" t="str">
        <f>IF('PCA Licitação, Dispensa e Inex.'!B57="","",'PCA Licitação, Dispensa e Inex.'!B57)</f>
        <v>DIE 254</v>
      </c>
      <c r="AJ53" t="str">
        <f>IF('PCA Licitação, Dispensa e Inex.'!C57="","",'PCA Licitação, Dispensa e Inex.'!C57)</f>
        <v>DIE</v>
      </c>
      <c r="AK53" t="str">
        <f>IF('PCA Licitação, Dispensa e Inex.'!D57="","",'PCA Licitação, Dispensa e Inex.'!D57)</f>
        <v xml:space="preserve">Seguro da frota própria do PJSC. </v>
      </c>
      <c r="AL53" t="str">
        <f>IF('PCA Licitação, Dispensa e Inex.'!H57="","",'PCA Licitação, Dispensa e Inex.'!H57)</f>
        <v>Pregão</v>
      </c>
      <c r="AM53" t="str">
        <f>IF('PCA Licitação, Dispensa e Inex.'!K57="","",'PCA Licitação, Dispensa e Inex.'!K57)</f>
        <v>Não</v>
      </c>
      <c r="AN53" t="str">
        <f>IF('PCA Licitação, Dispensa e Inex.'!L57="","",'PCA Licitação, Dispensa e Inex.'!L57)</f>
        <v>Não</v>
      </c>
      <c r="AO53" t="str">
        <f>IF('PCA Licitação, Dispensa e Inex.'!M57="","",'PCA Licitação, Dispensa e Inex.'!M57)</f>
        <v>Sim</v>
      </c>
      <c r="AP53" t="str">
        <f>IF('PCA Licitação, Dispensa e Inex.'!N57="","",'PCA Licitação, Dispensa e Inex.'!N57)</f>
        <v>Alto</v>
      </c>
      <c r="AQ53" s="82">
        <f>IF('PCA Licitação, Dispensa e Inex.'!O57="","",'PCA Licitação, Dispensa e Inex.'!O57)</f>
        <v>45945</v>
      </c>
      <c r="AR53" s="82">
        <f>IF('PCA Licitação, Dispensa e Inex.'!P57="","",'PCA Licitação, Dispensa e Inex.'!P57)</f>
        <v>45976</v>
      </c>
      <c r="AS53" s="82">
        <f>IF('PCA Licitação, Dispensa e Inex.'!Q57="","",'PCA Licitação, Dispensa e Inex.'!Q57)</f>
        <v>46006</v>
      </c>
      <c r="AT53" s="82">
        <f>IF('PCA Licitação, Dispensa e Inex.'!R57="","",'PCA Licitação, Dispensa e Inex.'!R57)</f>
        <v>46054</v>
      </c>
      <c r="AU53" s="82">
        <f>IF('PCA Licitação, Dispensa e Inex.'!S57="","",'PCA Licitação, Dispensa e Inex.'!S57)</f>
        <v>46143</v>
      </c>
      <c r="AV53" s="82" t="str">
        <f>IFERROR(VLOOKUP(AI53,'Acompanhamento (DMP)'!$B$7:$G$390,10,FALSE),"")</f>
        <v/>
      </c>
      <c r="AW53" t="str">
        <f>IFERROR(IF(VLOOKUP(AI53,'Acompanhamento (DMP)'!$B$7:$O$390,11,FALSE)="","",VLOOKUP(AI53,'Acompanhamento (DMP)'!$B$7:$O$390,11,FALSE)),"")</f>
        <v/>
      </c>
      <c r="AX53" s="82">
        <f>IFERROR(VLOOKUP(AI53,'Acompanhamento (DMP)'!$B$7:$O$390,12,FALSE),"")</f>
        <v>46122</v>
      </c>
      <c r="AY53" s="82">
        <f>IFERROR(IF(VLOOKUP(AI53,'Acompanhamento (DMP)'!$B$7:$O$390,13,FALSE)="","",VLOOKUP(AI53,'Acompanhamento (DMP)'!$B$7:$O$390,13,FALSE)),"")</f>
        <v>46122</v>
      </c>
      <c r="AZ53" t="str">
        <f>IFERROR(IF(VLOOKUP(AI53,'Acompanhamento (DMP)'!$B$7:$O$390,14,FALSE)="","",VLOOKUP(AI53,'Acompanhamento (DMP)'!$B$7:$O$390,14,FALSE)),"")</f>
        <v>Não se aplica</v>
      </c>
      <c r="BA53" t="str">
        <f>IFERROR(IF(VLOOKUP(AI53,'Acompanhamento (DMP)'!$B$7:$O$390,15,FALSE)="","",VLOOKUP(AI53,'Acompanhamento (DMP)'!$B$7:$O$390,15,FALSE)),"")</f>
        <v/>
      </c>
      <c r="BB53" s="82" t="str">
        <f>IFERROR(IF(VLOOKUP(AI53,'Acompanhamento (DMP)'!$B$7:$O$390,16,FALSE)="","",VLOOKUP(AI53,'Acompanhamento (DMP)'!$B$7:$O$390,16,FALSE)),"")</f>
        <v/>
      </c>
      <c r="BC53" s="82" t="str">
        <f>IFERROR(IF(VLOOKUP(AI53,'Acompanhamento (DMP)'!$B$7:$O$390,17,FALSE)="","",VLOOKUP(AI53,'Acompanhamento (DMP)'!$B$7:$O$390,17,FALSE)),"")</f>
        <v/>
      </c>
      <c r="BD53" s="82" t="str">
        <f>IFERROR(IF(VLOOKUP(AI53,'Acompanhamento (DMP)'!$B$7:$O$390,18,FALSE)="","",VLOOKUP(AI53,'Acompanhamento (DMP)'!$B$7:$O$390,18,FALSE)),"")</f>
        <v/>
      </c>
      <c r="BE53" s="82" t="str">
        <f>IFERROR(IF(VLOOKUP(AI53,'Acompanhamento (DMP)'!$B$7:$O$390,19,FALSE)="","",VLOOKUP(AI53,'Acompanhamento (DMP)'!$B$7:$O$390,19,FALSE)),"")</f>
        <v/>
      </c>
      <c r="BF53" s="82" t="str">
        <f>IFERROR(IF(VLOOKUP(AI53,'Acompanhamento (DMP)'!$B$7:$O$390,20,FALSE)="","",VLOOKUP(AI53,'Acompanhamento (DMP)'!$B$7:$O$390,20,FALSE)),"")</f>
        <v/>
      </c>
      <c r="BG53" s="82" t="str">
        <f>IFERROR(IF(VLOOKUP(AI53,'Acompanhamento (DMP)'!$B$7:$O$390,21,FALSE)="","",VLOOKUP(AI53,'Acompanhamento (DMP)'!$B$7:$O$390,21,FALSE)),"")</f>
        <v/>
      </c>
      <c r="BH53" s="173" t="str">
        <f t="shared" si="0"/>
        <v/>
      </c>
    </row>
    <row r="54" spans="6:60" ht="15.75" customHeight="1">
      <c r="F54" s="2" t="s">
        <v>4616</v>
      </c>
      <c r="G54" s="2" t="s">
        <v>1004</v>
      </c>
      <c r="AC54" t="str">
        <v>DIE 255</v>
      </c>
      <c r="AD54" s="177">
        <v>70</v>
      </c>
      <c r="AE54" t="s">
        <v>198</v>
      </c>
      <c r="AF54">
        <v>52</v>
      </c>
      <c r="AI54" t="str">
        <f>IF('PCA Licitação, Dispensa e Inex.'!B58="","",'PCA Licitação, Dispensa e Inex.'!B58)</f>
        <v>DIE 255</v>
      </c>
      <c r="AJ54" t="str">
        <f>IF('PCA Licitação, Dispensa e Inex.'!C58="","",'PCA Licitação, Dispensa e Inex.'!C58)</f>
        <v>DIE</v>
      </c>
      <c r="AK54" t="str">
        <f>IF('PCA Licitação, Dispensa e Inex.'!D58="","",'PCA Licitação, Dispensa e Inex.'!D58)</f>
        <v>Contratação de prestação de serviços continuados de motorista, em regime de dedicação exclusiva de mão de obra, a serem executados nas sedes administrativas do TJSC</v>
      </c>
      <c r="AL54" t="str">
        <f>IF('PCA Licitação, Dispensa e Inex.'!H58="","",'PCA Licitação, Dispensa e Inex.'!H58)</f>
        <v>Pregão</v>
      </c>
      <c r="AM54" t="str">
        <f>IF('PCA Licitação, Dispensa e Inex.'!K58="","",'PCA Licitação, Dispensa e Inex.'!K58)</f>
        <v>Sim</v>
      </c>
      <c r="AN54" t="str">
        <f>IF('PCA Licitação, Dispensa e Inex.'!L58="","",'PCA Licitação, Dispensa e Inex.'!L58)</f>
        <v>Não</v>
      </c>
      <c r="AO54" t="str">
        <f>IF('PCA Licitação, Dispensa e Inex.'!M58="","",'PCA Licitação, Dispensa e Inex.'!M58)</f>
        <v>Sim</v>
      </c>
      <c r="AP54" t="str">
        <f>IF('PCA Licitação, Dispensa e Inex.'!N58="","",'PCA Licitação, Dispensa e Inex.'!N58)</f>
        <v>Médio</v>
      </c>
      <c r="AQ54" s="82">
        <f>IF('PCA Licitação, Dispensa e Inex.'!O58="","",'PCA Licitação, Dispensa e Inex.'!O58)</f>
        <v>46055</v>
      </c>
      <c r="AR54" s="82">
        <f>IF('PCA Licitação, Dispensa e Inex.'!P58="","",'PCA Licitação, Dispensa e Inex.'!P58)</f>
        <v>46146</v>
      </c>
      <c r="AS54" s="82">
        <f>IF('PCA Licitação, Dispensa e Inex.'!Q58="","",'PCA Licitação, Dispensa e Inex.'!Q58)</f>
        <v>46174</v>
      </c>
      <c r="AT54" s="82">
        <f>IF('PCA Licitação, Dispensa e Inex.'!R58="","",'PCA Licitação, Dispensa e Inex.'!R58)</f>
        <v>46204</v>
      </c>
      <c r="AU54" s="82">
        <f>IF('PCA Licitação, Dispensa e Inex.'!S58="","",'PCA Licitação, Dispensa e Inex.'!S58)</f>
        <v>46296</v>
      </c>
      <c r="AV54" s="82" t="str">
        <f>IFERROR(VLOOKUP(AI54,'Acompanhamento (DMP)'!$B$7:$G$390,10,FALSE),"")</f>
        <v/>
      </c>
      <c r="AW54" t="str">
        <f>IFERROR(IF(VLOOKUP(AI54,'Acompanhamento (DMP)'!$B$7:$O$390,11,FALSE)="","",VLOOKUP(AI54,'Acompanhamento (DMP)'!$B$7:$O$390,11,FALSE)),"")</f>
        <v/>
      </c>
      <c r="AX54" s="82">
        <f>IFERROR(VLOOKUP(AI54,'Acompanhamento (DMP)'!$B$7:$O$390,12,FALSE),"")</f>
        <v>0</v>
      </c>
      <c r="AY54" s="82" t="str">
        <f>IFERROR(IF(VLOOKUP(AI54,'Acompanhamento (DMP)'!$B$7:$O$390,13,FALSE)="","",VLOOKUP(AI54,'Acompanhamento (DMP)'!$B$7:$O$390,13,FALSE)),"")</f>
        <v/>
      </c>
      <c r="AZ54" t="str">
        <f>IFERROR(IF(VLOOKUP(AI54,'Acompanhamento (DMP)'!$B$7:$O$390,14,FALSE)="","",VLOOKUP(AI54,'Acompanhamento (DMP)'!$B$7:$O$390,14,FALSE)),"")</f>
        <v/>
      </c>
      <c r="BA54" t="str">
        <f>IFERROR(IF(VLOOKUP(AI54,'Acompanhamento (DMP)'!$B$7:$O$390,15,FALSE)="","",VLOOKUP(AI54,'Acompanhamento (DMP)'!$B$7:$O$390,15,FALSE)),"")</f>
        <v/>
      </c>
      <c r="BB54" s="82" t="str">
        <f>IFERROR(IF(VLOOKUP(AI54,'Acompanhamento (DMP)'!$B$7:$O$390,16,FALSE)="","",VLOOKUP(AI54,'Acompanhamento (DMP)'!$B$7:$O$390,16,FALSE)),"")</f>
        <v/>
      </c>
      <c r="BC54" s="82" t="str">
        <f>IFERROR(IF(VLOOKUP(AI54,'Acompanhamento (DMP)'!$B$7:$O$390,17,FALSE)="","",VLOOKUP(AI54,'Acompanhamento (DMP)'!$B$7:$O$390,17,FALSE)),"")</f>
        <v/>
      </c>
      <c r="BD54" s="82" t="str">
        <f>IFERROR(IF(VLOOKUP(AI54,'Acompanhamento (DMP)'!$B$7:$O$390,18,FALSE)="","",VLOOKUP(AI54,'Acompanhamento (DMP)'!$B$7:$O$390,18,FALSE)),"")</f>
        <v/>
      </c>
      <c r="BE54" s="82" t="str">
        <f>IFERROR(IF(VLOOKUP(AI54,'Acompanhamento (DMP)'!$B$7:$O$390,19,FALSE)="","",VLOOKUP(AI54,'Acompanhamento (DMP)'!$B$7:$O$390,19,FALSE)),"")</f>
        <v/>
      </c>
      <c r="BF54" s="82" t="str">
        <f>IFERROR(IF(VLOOKUP(AI54,'Acompanhamento (DMP)'!$B$7:$O$390,20,FALSE)="","",VLOOKUP(AI54,'Acompanhamento (DMP)'!$B$7:$O$390,20,FALSE)),"")</f>
        <v/>
      </c>
      <c r="BG54" s="82" t="str">
        <f>IFERROR(IF(VLOOKUP(AI54,'Acompanhamento (DMP)'!$B$7:$O$390,21,FALSE)="","",VLOOKUP(AI54,'Acompanhamento (DMP)'!$B$7:$O$390,21,FALSE)),"")</f>
        <v/>
      </c>
      <c r="BH54" s="173" t="str">
        <f t="shared" si="0"/>
        <v/>
      </c>
    </row>
    <row r="55" spans="6:60" ht="15.75" customHeight="1">
      <c r="F55" s="2" t="s">
        <v>4617</v>
      </c>
      <c r="G55" s="2" t="s">
        <v>901</v>
      </c>
      <c r="AC55" t="str">
        <v>DIE 257</v>
      </c>
      <c r="AD55" s="179">
        <v>71</v>
      </c>
      <c r="AE55" t="s">
        <v>202</v>
      </c>
      <c r="AF55">
        <v>53</v>
      </c>
      <c r="AI55" t="str">
        <f>IF('PCA Licitação, Dispensa e Inex.'!B59="","",'PCA Licitação, Dispensa e Inex.'!B59)</f>
        <v>DIE 257</v>
      </c>
      <c r="AJ55" t="str">
        <f>IF('PCA Licitação, Dispensa e Inex.'!C59="","",'PCA Licitação, Dispensa e Inex.'!C59)</f>
        <v>DIE</v>
      </c>
      <c r="AK55" t="str">
        <f>IF('PCA Licitação, Dispensa e Inex.'!D59="","",'PCA Licitação, Dispensa e Inex.'!D59)</f>
        <v>Locação mensal de 2 veículos do tipo SUV para a Casa Militar.</v>
      </c>
      <c r="AL55" t="str">
        <f>IF('PCA Licitação, Dispensa e Inex.'!H59="","",'PCA Licitação, Dispensa e Inex.'!H59)</f>
        <v>Pregão</v>
      </c>
      <c r="AM55" t="str">
        <f>IF('PCA Licitação, Dispensa e Inex.'!K59="","",'PCA Licitação, Dispensa e Inex.'!K59)</f>
        <v>Não</v>
      </c>
      <c r="AN55" t="str">
        <f>IF('PCA Licitação, Dispensa e Inex.'!L59="","",'PCA Licitação, Dispensa e Inex.'!L59)</f>
        <v>Não</v>
      </c>
      <c r="AO55" t="str">
        <f>IF('PCA Licitação, Dispensa e Inex.'!M59="","",'PCA Licitação, Dispensa e Inex.'!M59)</f>
        <v>Sim</v>
      </c>
      <c r="AP55" t="str">
        <f>IF('PCA Licitação, Dispensa e Inex.'!N59="","",'PCA Licitação, Dispensa e Inex.'!N59)</f>
        <v>Médio</v>
      </c>
      <c r="AQ55" s="82">
        <f>IF('PCA Licitação, Dispensa e Inex.'!O59="","",'PCA Licitação, Dispensa e Inex.'!O59)</f>
        <v>45981</v>
      </c>
      <c r="AR55" s="82">
        <f>IF('PCA Licitação, Dispensa e Inex.'!P59="","",'PCA Licitação, Dispensa e Inex.'!P59)</f>
        <v>46052</v>
      </c>
      <c r="AS55" s="82">
        <f>IF('PCA Licitação, Dispensa e Inex.'!Q59="","",'PCA Licitação, Dispensa e Inex.'!Q59)</f>
        <v>46054</v>
      </c>
      <c r="AT55" s="82">
        <f>IF('PCA Licitação, Dispensa e Inex.'!R59="","",'PCA Licitação, Dispensa e Inex.'!R59)</f>
        <v>46082</v>
      </c>
      <c r="AU55" s="82">
        <f>IF('PCA Licitação, Dispensa e Inex.'!S59="","",'PCA Licitação, Dispensa e Inex.'!S59)</f>
        <v>46174</v>
      </c>
      <c r="AV55" s="82" t="str">
        <f>IFERROR(VLOOKUP(AI55,'Acompanhamento (DMP)'!$B$7:$G$390,10,FALSE),"")</f>
        <v/>
      </c>
      <c r="AW55">
        <f>IFERROR(IF(VLOOKUP(AI55,'Acompanhamento (DMP)'!$B$7:$O$390,11,FALSE)="","",VLOOKUP(AI55,'Acompanhamento (DMP)'!$B$7:$O$390,11,FALSE)),"")</f>
        <v>46049</v>
      </c>
      <c r="AX55" s="82">
        <f>IFERROR(VLOOKUP(AI55,'Acompanhamento (DMP)'!$B$7:$O$390,12,FALSE),"")</f>
        <v>46073</v>
      </c>
      <c r="AY55" s="82">
        <f>IFERROR(IF(VLOOKUP(AI55,'Acompanhamento (DMP)'!$B$7:$O$390,13,FALSE)="","",VLOOKUP(AI55,'Acompanhamento (DMP)'!$B$7:$O$390,13,FALSE)),"")</f>
        <v>46174</v>
      </c>
      <c r="AZ55" t="str">
        <f>IFERROR(IF(VLOOKUP(AI55,'Acompanhamento (DMP)'!$B$7:$O$390,14,FALSE)="","",VLOOKUP(AI55,'Acompanhamento (DMP)'!$B$7:$O$390,14,FALSE)),"")</f>
        <v/>
      </c>
      <c r="BA55" t="str">
        <f>IFERROR(IF(VLOOKUP(AI55,'Acompanhamento (DMP)'!$B$7:$O$390,15,FALSE)="","",VLOOKUP(AI55,'Acompanhamento (DMP)'!$B$7:$O$390,15,FALSE)),"")</f>
        <v/>
      </c>
      <c r="BB55" s="82" t="str">
        <f>IFERROR(IF(VLOOKUP(AI55,'Acompanhamento (DMP)'!$B$7:$O$390,16,FALSE)="","",VLOOKUP(AI55,'Acompanhamento (DMP)'!$B$7:$O$390,16,FALSE)),"")</f>
        <v/>
      </c>
      <c r="BC55" s="82" t="str">
        <f>IFERROR(IF(VLOOKUP(AI55,'Acompanhamento (DMP)'!$B$7:$O$390,17,FALSE)="","",VLOOKUP(AI55,'Acompanhamento (DMP)'!$B$7:$O$390,17,FALSE)),"")</f>
        <v/>
      </c>
      <c r="BD55" s="82" t="str">
        <f>IFERROR(IF(VLOOKUP(AI55,'Acompanhamento (DMP)'!$B$7:$O$390,18,FALSE)="","",VLOOKUP(AI55,'Acompanhamento (DMP)'!$B$7:$O$390,18,FALSE)),"")</f>
        <v/>
      </c>
      <c r="BE55" s="82" t="str">
        <f>IFERROR(IF(VLOOKUP(AI55,'Acompanhamento (DMP)'!$B$7:$O$390,19,FALSE)="","",VLOOKUP(AI55,'Acompanhamento (DMP)'!$B$7:$O$390,19,FALSE)),"")</f>
        <v/>
      </c>
      <c r="BF55" s="82" t="str">
        <f>IFERROR(IF(VLOOKUP(AI55,'Acompanhamento (DMP)'!$B$7:$O$390,20,FALSE)="","",VLOOKUP(AI55,'Acompanhamento (DMP)'!$B$7:$O$390,20,FALSE)),"")</f>
        <v/>
      </c>
      <c r="BG55" s="82" t="str">
        <f>IFERROR(IF(VLOOKUP(AI55,'Acompanhamento (DMP)'!$B$7:$O$390,21,FALSE)="","",VLOOKUP(AI55,'Acompanhamento (DMP)'!$B$7:$O$390,21,FALSE)),"")</f>
        <v/>
      </c>
      <c r="BH55" s="173" t="str">
        <f t="shared" si="0"/>
        <v/>
      </c>
    </row>
    <row r="56" spans="6:60" ht="15.75" customHeight="1">
      <c r="F56" s="2" t="s">
        <v>4618</v>
      </c>
      <c r="G56" s="2" t="s">
        <v>577</v>
      </c>
      <c r="AC56" t="str">
        <v>DIE 258</v>
      </c>
      <c r="AD56" s="180">
        <v>72</v>
      </c>
      <c r="AE56" t="s">
        <v>209</v>
      </c>
      <c r="AF56">
        <v>54</v>
      </c>
      <c r="AI56" t="str">
        <f>IF('PCA Licitação, Dispensa e Inex.'!B60="","",'PCA Licitação, Dispensa e Inex.'!B60)</f>
        <v>DIE 258</v>
      </c>
      <c r="AJ56" t="str">
        <f>IF('PCA Licitação, Dispensa e Inex.'!C60="","",'PCA Licitação, Dispensa e Inex.'!C60)</f>
        <v>DIE</v>
      </c>
      <c r="AK56" t="str">
        <f>IF('PCA Licitação, Dispensa e Inex.'!D60="","",'PCA Licitação, Dispensa e Inex.'!D60)</f>
        <v>Prestação de serviços continuados de locação de veículos, sem motorista e sem combustível, com quilometragem livre, para o Poder Judiciário do Estado de Santa Catarina – PJSC (Corolla CTI). Serviço de locação eventual de veículos.</v>
      </c>
      <c r="AL56" t="str">
        <f>IF('PCA Licitação, Dispensa e Inex.'!H60="","",'PCA Licitação, Dispensa e Inex.'!H60)</f>
        <v>Pregão</v>
      </c>
      <c r="AM56" t="str">
        <f>IF('PCA Licitação, Dispensa e Inex.'!K60="","",'PCA Licitação, Dispensa e Inex.'!K60)</f>
        <v>Não</v>
      </c>
      <c r="AN56" t="str">
        <f>IF('PCA Licitação, Dispensa e Inex.'!L60="","",'PCA Licitação, Dispensa e Inex.'!L60)</f>
        <v>Não</v>
      </c>
      <c r="AO56" t="str">
        <f>IF('PCA Licitação, Dispensa e Inex.'!M60="","",'PCA Licitação, Dispensa e Inex.'!M60)</f>
        <v>Sim</v>
      </c>
      <c r="AP56" t="str">
        <f>IF('PCA Licitação, Dispensa e Inex.'!N60="","",'PCA Licitação, Dispensa e Inex.'!N60)</f>
        <v>Alto</v>
      </c>
      <c r="AQ56" s="82">
        <f>IF('PCA Licitação, Dispensa e Inex.'!O60="","",'PCA Licitação, Dispensa e Inex.'!O60)</f>
        <v>46241</v>
      </c>
      <c r="AR56" s="82">
        <f>IF('PCA Licitação, Dispensa e Inex.'!P60="","",'PCA Licitação, Dispensa e Inex.'!P60)</f>
        <v>46302</v>
      </c>
      <c r="AS56" s="82">
        <f>IF('PCA Licitação, Dispensa e Inex.'!Q60="","",'PCA Licitação, Dispensa e Inex.'!Q60)</f>
        <v>46333</v>
      </c>
      <c r="AT56" s="82">
        <f>IF('PCA Licitação, Dispensa e Inex.'!R60="","",'PCA Licitação, Dispensa e Inex.'!R60)</f>
        <v>46363</v>
      </c>
      <c r="AU56" s="82">
        <f>IF('PCA Licitação, Dispensa e Inex.'!S60="","",'PCA Licitação, Dispensa e Inex.'!S60)</f>
        <v>46425</v>
      </c>
      <c r="AV56" s="82" t="str">
        <f>IFERROR(VLOOKUP(AI56,'Acompanhamento (DMP)'!$B$7:$G$390,10,FALSE),"")</f>
        <v/>
      </c>
      <c r="AW56">
        <f>IFERROR(IF(VLOOKUP(AI56,'Acompanhamento (DMP)'!$B$7:$O$390,11,FALSE)="","",VLOOKUP(AI56,'Acompanhamento (DMP)'!$B$7:$O$390,11,FALSE)),"")</f>
        <v>46183</v>
      </c>
      <c r="AX56" s="82">
        <f>IFERROR(VLOOKUP(AI56,'Acompanhamento (DMP)'!$B$7:$O$390,12,FALSE),"")</f>
        <v>46218</v>
      </c>
      <c r="AY56" s="82" t="str">
        <f>IFERROR(IF(VLOOKUP(AI56,'Acompanhamento (DMP)'!$B$7:$O$390,13,FALSE)="","",VLOOKUP(AI56,'Acompanhamento (DMP)'!$B$7:$O$390,13,FALSE)),"")</f>
        <v/>
      </c>
      <c r="AZ56" t="str">
        <f>IFERROR(IF(VLOOKUP(AI56,'Acompanhamento (DMP)'!$B$7:$O$390,14,FALSE)="","",VLOOKUP(AI56,'Acompanhamento (DMP)'!$B$7:$O$390,14,FALSE)),"")</f>
        <v/>
      </c>
      <c r="BA56" t="str">
        <f>IFERROR(IF(VLOOKUP(AI56,'Acompanhamento (DMP)'!$B$7:$O$390,15,FALSE)="","",VLOOKUP(AI56,'Acompanhamento (DMP)'!$B$7:$O$390,15,FALSE)),"")</f>
        <v/>
      </c>
      <c r="BB56" s="82" t="str">
        <f>IFERROR(IF(VLOOKUP(AI56,'Acompanhamento (DMP)'!$B$7:$O$390,16,FALSE)="","",VLOOKUP(AI56,'Acompanhamento (DMP)'!$B$7:$O$390,16,FALSE)),"")</f>
        <v/>
      </c>
      <c r="BC56" s="82" t="str">
        <f>IFERROR(IF(VLOOKUP(AI56,'Acompanhamento (DMP)'!$B$7:$O$390,17,FALSE)="","",VLOOKUP(AI56,'Acompanhamento (DMP)'!$B$7:$O$390,17,FALSE)),"")</f>
        <v/>
      </c>
      <c r="BD56" s="82" t="str">
        <f>IFERROR(IF(VLOOKUP(AI56,'Acompanhamento (DMP)'!$B$7:$O$390,18,FALSE)="","",VLOOKUP(AI56,'Acompanhamento (DMP)'!$B$7:$O$390,18,FALSE)),"")</f>
        <v/>
      </c>
      <c r="BE56" s="82" t="str">
        <f>IFERROR(IF(VLOOKUP(AI56,'Acompanhamento (DMP)'!$B$7:$O$390,19,FALSE)="","",VLOOKUP(AI56,'Acompanhamento (DMP)'!$B$7:$O$390,19,FALSE)),"")</f>
        <v/>
      </c>
      <c r="BF56" s="82" t="str">
        <f>IFERROR(IF(VLOOKUP(AI56,'Acompanhamento (DMP)'!$B$7:$O$390,20,FALSE)="","",VLOOKUP(AI56,'Acompanhamento (DMP)'!$B$7:$O$390,20,FALSE)),"")</f>
        <v/>
      </c>
      <c r="BG56" s="82" t="str">
        <f>IFERROR(IF(VLOOKUP(AI56,'Acompanhamento (DMP)'!$B$7:$O$390,21,FALSE)="","",VLOOKUP(AI56,'Acompanhamento (DMP)'!$B$7:$O$390,21,FALSE)),"")</f>
        <v/>
      </c>
      <c r="BH56" s="173" t="str">
        <f t="shared" si="0"/>
        <v/>
      </c>
    </row>
    <row r="57" spans="6:60" ht="15.75" customHeight="1">
      <c r="F57" s="2" t="s">
        <v>4619</v>
      </c>
      <c r="G57" s="2" t="s">
        <v>903</v>
      </c>
      <c r="AC57" t="str">
        <v>DIE 259</v>
      </c>
      <c r="AD57" s="179">
        <v>73</v>
      </c>
      <c r="AE57" t="s">
        <v>206</v>
      </c>
      <c r="AF57">
        <v>55</v>
      </c>
      <c r="AI57" t="str">
        <f>IF('PCA Licitação, Dispensa e Inex.'!B61="","",'PCA Licitação, Dispensa e Inex.'!B61)</f>
        <v>DIE 259</v>
      </c>
      <c r="AJ57" t="str">
        <f>IF('PCA Licitação, Dispensa e Inex.'!C61="","",'PCA Licitação, Dispensa e Inex.'!C61)</f>
        <v>DIE</v>
      </c>
      <c r="AK57" t="str">
        <f>IF('PCA Licitação, Dispensa e Inex.'!D61="","",'PCA Licitação, Dispensa e Inex.'!D61)</f>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AL57" t="str">
        <f>IF('PCA Licitação, Dispensa e Inex.'!H61="","",'PCA Licitação, Dispensa e Inex.'!H61)</f>
        <v>Pregão</v>
      </c>
      <c r="AM57" t="str">
        <f>IF('PCA Licitação, Dispensa e Inex.'!K61="","",'PCA Licitação, Dispensa e Inex.'!K61)</f>
        <v>Não</v>
      </c>
      <c r="AN57" t="str">
        <f>IF('PCA Licitação, Dispensa e Inex.'!L61="","",'PCA Licitação, Dispensa e Inex.'!L61)</f>
        <v>Não</v>
      </c>
      <c r="AO57" t="str">
        <f>IF('PCA Licitação, Dispensa e Inex.'!M61="","",'PCA Licitação, Dispensa e Inex.'!M61)</f>
        <v>Sim</v>
      </c>
      <c r="AP57" t="str">
        <f>IF('PCA Licitação, Dispensa e Inex.'!N61="","",'PCA Licitação, Dispensa e Inex.'!N61)</f>
        <v>Alto</v>
      </c>
      <c r="AQ57" s="82">
        <f>IF('PCA Licitação, Dispensa e Inex.'!O61="","",'PCA Licitação, Dispensa e Inex.'!O61)</f>
        <v>46249</v>
      </c>
      <c r="AR57" s="82">
        <f>IF('PCA Licitação, Dispensa e Inex.'!P61="","",'PCA Licitação, Dispensa e Inex.'!P61)</f>
        <v>46310</v>
      </c>
      <c r="AS57" s="82">
        <f>IF('PCA Licitação, Dispensa e Inex.'!Q61="","",'PCA Licitação, Dispensa e Inex.'!Q61)</f>
        <v>46341</v>
      </c>
      <c r="AT57" s="82">
        <f>IF('PCA Licitação, Dispensa e Inex.'!R61="","",'PCA Licitação, Dispensa e Inex.'!R61)</f>
        <v>46371</v>
      </c>
      <c r="AU57" s="82">
        <f>IF('PCA Licitação, Dispensa e Inex.'!S61="","",'PCA Licitação, Dispensa e Inex.'!S61)</f>
        <v>46461</v>
      </c>
      <c r="AV57" s="82" t="str">
        <f>IFERROR(VLOOKUP(AI57,'Acompanhamento (DMP)'!$B$7:$G$390,10,FALSE),"")</f>
        <v/>
      </c>
      <c r="AW57">
        <f>IFERROR(IF(VLOOKUP(AI57,'Acompanhamento (DMP)'!$B$7:$O$390,11,FALSE)="","",VLOOKUP(AI57,'Acompanhamento (DMP)'!$B$7:$O$390,11,FALSE)),"")</f>
        <v>46171</v>
      </c>
      <c r="AX57" s="82">
        <f>IFERROR(VLOOKUP(AI57,'Acompanhamento (DMP)'!$B$7:$O$390,12,FALSE),"")</f>
        <v>0</v>
      </c>
      <c r="AY57" s="82" t="str">
        <f>IFERROR(IF(VLOOKUP(AI57,'Acompanhamento (DMP)'!$B$7:$O$390,13,FALSE)="","",VLOOKUP(AI57,'Acompanhamento (DMP)'!$B$7:$O$390,13,FALSE)),"")</f>
        <v/>
      </c>
      <c r="AZ57" t="str">
        <f>IFERROR(IF(VLOOKUP(AI57,'Acompanhamento (DMP)'!$B$7:$O$390,14,FALSE)="","",VLOOKUP(AI57,'Acompanhamento (DMP)'!$B$7:$O$390,14,FALSE)),"")</f>
        <v/>
      </c>
      <c r="BA57" t="str">
        <f>IFERROR(IF(VLOOKUP(AI57,'Acompanhamento (DMP)'!$B$7:$O$390,15,FALSE)="","",VLOOKUP(AI57,'Acompanhamento (DMP)'!$B$7:$O$390,15,FALSE)),"")</f>
        <v/>
      </c>
      <c r="BB57" s="82" t="str">
        <f>IFERROR(IF(VLOOKUP(AI57,'Acompanhamento (DMP)'!$B$7:$O$390,16,FALSE)="","",VLOOKUP(AI57,'Acompanhamento (DMP)'!$B$7:$O$390,16,FALSE)),"")</f>
        <v/>
      </c>
      <c r="BC57" s="82" t="str">
        <f>IFERROR(IF(VLOOKUP(AI57,'Acompanhamento (DMP)'!$B$7:$O$390,17,FALSE)="","",VLOOKUP(AI57,'Acompanhamento (DMP)'!$B$7:$O$390,17,FALSE)),"")</f>
        <v/>
      </c>
      <c r="BD57" s="82" t="str">
        <f>IFERROR(IF(VLOOKUP(AI57,'Acompanhamento (DMP)'!$B$7:$O$390,18,FALSE)="","",VLOOKUP(AI57,'Acompanhamento (DMP)'!$B$7:$O$390,18,FALSE)),"")</f>
        <v/>
      </c>
      <c r="BE57" s="82" t="str">
        <f>IFERROR(IF(VLOOKUP(AI57,'Acompanhamento (DMP)'!$B$7:$O$390,19,FALSE)="","",VLOOKUP(AI57,'Acompanhamento (DMP)'!$B$7:$O$390,19,FALSE)),"")</f>
        <v/>
      </c>
      <c r="BF57" s="82" t="str">
        <f>IFERROR(IF(VLOOKUP(AI57,'Acompanhamento (DMP)'!$B$7:$O$390,20,FALSE)="","",VLOOKUP(AI57,'Acompanhamento (DMP)'!$B$7:$O$390,20,FALSE)),"")</f>
        <v/>
      </c>
      <c r="BG57" s="82" t="str">
        <f>IFERROR(IF(VLOOKUP(AI57,'Acompanhamento (DMP)'!$B$7:$O$390,21,FALSE)="","",VLOOKUP(AI57,'Acompanhamento (DMP)'!$B$7:$O$390,21,FALSE)),"")</f>
        <v/>
      </c>
      <c r="BH57" s="173" t="str">
        <f t="shared" si="0"/>
        <v/>
      </c>
    </row>
    <row r="58" spans="6:60" ht="15.75" customHeight="1">
      <c r="F58" s="2" t="s">
        <v>4620</v>
      </c>
      <c r="G58" s="2" t="s">
        <v>905</v>
      </c>
      <c r="AC58" t="str">
        <v>DIE 260</v>
      </c>
      <c r="AD58" s="177">
        <v>74</v>
      </c>
      <c r="AE58" t="s">
        <v>213</v>
      </c>
      <c r="AF58">
        <v>56</v>
      </c>
      <c r="AI58" t="str">
        <f>IF('PCA Licitação, Dispensa e Inex.'!B62="","",'PCA Licitação, Dispensa e Inex.'!B62)</f>
        <v>DIE 260</v>
      </c>
      <c r="AJ58" t="str">
        <f>IF('PCA Licitação, Dispensa e Inex.'!C62="","",'PCA Licitação, Dispensa e Inex.'!C62)</f>
        <v>DIE</v>
      </c>
      <c r="AK58" t="str">
        <f>IF('PCA Licitação, Dispensa e Inex.'!D62="","",'PCA Licitação, Dispensa e Inex.'!D62)</f>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AL58" t="str">
        <f>IF('PCA Licitação, Dispensa e Inex.'!H62="","",'PCA Licitação, Dispensa e Inex.'!H62)</f>
        <v>Pregão</v>
      </c>
      <c r="AM58" t="str">
        <f>IF('PCA Licitação, Dispensa e Inex.'!K62="","",'PCA Licitação, Dispensa e Inex.'!K62)</f>
        <v>Sim</v>
      </c>
      <c r="AN58" t="str">
        <f>IF('PCA Licitação, Dispensa e Inex.'!L62="","",'PCA Licitação, Dispensa e Inex.'!L62)</f>
        <v>Não</v>
      </c>
      <c r="AO58" t="str">
        <f>IF('PCA Licitação, Dispensa e Inex.'!M62="","",'PCA Licitação, Dispensa e Inex.'!M62)</f>
        <v>Sim</v>
      </c>
      <c r="AP58" t="str">
        <f>IF('PCA Licitação, Dispensa e Inex.'!N62="","",'PCA Licitação, Dispensa e Inex.'!N62)</f>
        <v>Alto</v>
      </c>
      <c r="AQ58" s="82">
        <f>IF('PCA Licitação, Dispensa e Inex.'!O62="","",'PCA Licitação, Dispensa e Inex.'!O62)</f>
        <v>46240</v>
      </c>
      <c r="AR58" s="82">
        <f>IF('PCA Licitação, Dispensa e Inex.'!P62="","",'PCA Licitação, Dispensa e Inex.'!P62)</f>
        <v>46301</v>
      </c>
      <c r="AS58" s="82">
        <f>IF('PCA Licitação, Dispensa e Inex.'!Q62="","",'PCA Licitação, Dispensa e Inex.'!Q62)</f>
        <v>46332</v>
      </c>
      <c r="AT58" s="82">
        <f>IF('PCA Licitação, Dispensa e Inex.'!R62="","",'PCA Licitação, Dispensa e Inex.'!R62)</f>
        <v>46362</v>
      </c>
      <c r="AU58" s="82">
        <f>IF('PCA Licitação, Dispensa e Inex.'!S62="","",'PCA Licitação, Dispensa e Inex.'!S62)</f>
        <v>46452</v>
      </c>
      <c r="AV58" s="82" t="str">
        <f>IFERROR(VLOOKUP(AI58,'Acompanhamento (DMP)'!$B$7:$G$390,10,FALSE),"")</f>
        <v/>
      </c>
      <c r="AW58" t="str">
        <f>IFERROR(IF(VLOOKUP(AI58,'Acompanhamento (DMP)'!$B$7:$O$390,11,FALSE)="","",VLOOKUP(AI58,'Acompanhamento (DMP)'!$B$7:$O$390,11,FALSE)),"")</f>
        <v/>
      </c>
      <c r="AX58" s="82">
        <f>IFERROR(VLOOKUP(AI58,'Acompanhamento (DMP)'!$B$7:$O$390,12,FALSE),"")</f>
        <v>0</v>
      </c>
      <c r="AY58" s="82" t="str">
        <f>IFERROR(IF(VLOOKUP(AI58,'Acompanhamento (DMP)'!$B$7:$O$390,13,FALSE)="","",VLOOKUP(AI58,'Acompanhamento (DMP)'!$B$7:$O$390,13,FALSE)),"")</f>
        <v/>
      </c>
      <c r="AZ58" t="str">
        <f>IFERROR(IF(VLOOKUP(AI58,'Acompanhamento (DMP)'!$B$7:$O$390,14,FALSE)="","",VLOOKUP(AI58,'Acompanhamento (DMP)'!$B$7:$O$390,14,FALSE)),"")</f>
        <v/>
      </c>
      <c r="BA58" t="str">
        <f>IFERROR(IF(VLOOKUP(AI58,'Acompanhamento (DMP)'!$B$7:$O$390,15,FALSE)="","",VLOOKUP(AI58,'Acompanhamento (DMP)'!$B$7:$O$390,15,FALSE)),"")</f>
        <v/>
      </c>
      <c r="BB58" s="82" t="str">
        <f>IFERROR(IF(VLOOKUP(AI58,'Acompanhamento (DMP)'!$B$7:$O$390,16,FALSE)="","",VLOOKUP(AI58,'Acompanhamento (DMP)'!$B$7:$O$390,16,FALSE)),"")</f>
        <v/>
      </c>
      <c r="BC58" s="82" t="str">
        <f>IFERROR(IF(VLOOKUP(AI58,'Acompanhamento (DMP)'!$B$7:$O$390,17,FALSE)="","",VLOOKUP(AI58,'Acompanhamento (DMP)'!$B$7:$O$390,17,FALSE)),"")</f>
        <v/>
      </c>
      <c r="BD58" s="82" t="str">
        <f>IFERROR(IF(VLOOKUP(AI58,'Acompanhamento (DMP)'!$B$7:$O$390,18,FALSE)="","",VLOOKUP(AI58,'Acompanhamento (DMP)'!$B$7:$O$390,18,FALSE)),"")</f>
        <v/>
      </c>
      <c r="BE58" s="82" t="str">
        <f>IFERROR(IF(VLOOKUP(AI58,'Acompanhamento (DMP)'!$B$7:$O$390,19,FALSE)="","",VLOOKUP(AI58,'Acompanhamento (DMP)'!$B$7:$O$390,19,FALSE)),"")</f>
        <v/>
      </c>
      <c r="BF58" s="82" t="str">
        <f>IFERROR(IF(VLOOKUP(AI58,'Acompanhamento (DMP)'!$B$7:$O$390,20,FALSE)="","",VLOOKUP(AI58,'Acompanhamento (DMP)'!$B$7:$O$390,20,FALSE)),"")</f>
        <v/>
      </c>
      <c r="BG58" s="82" t="str">
        <f>IFERROR(IF(VLOOKUP(AI58,'Acompanhamento (DMP)'!$B$7:$O$390,21,FALSE)="","",VLOOKUP(AI58,'Acompanhamento (DMP)'!$B$7:$O$390,21,FALSE)),"")</f>
        <v/>
      </c>
      <c r="BH58" s="173" t="str">
        <f t="shared" si="0"/>
        <v/>
      </c>
    </row>
    <row r="59" spans="6:60" ht="15.75" customHeight="1">
      <c r="F59" s="2" t="s">
        <v>4621</v>
      </c>
      <c r="G59" s="2" t="s">
        <v>1006</v>
      </c>
      <c r="AC59" t="str">
        <v>DIE247</v>
      </c>
      <c r="AD59" s="179">
        <v>75</v>
      </c>
      <c r="AE59" t="s">
        <v>217</v>
      </c>
      <c r="AF59">
        <v>57</v>
      </c>
      <c r="AI59" t="str">
        <f>IF('PCA Licitação, Dispensa e Inex.'!B63="","",'PCA Licitação, Dispensa e Inex.'!B63)</f>
        <v>DIE247</v>
      </c>
      <c r="AJ59" t="str">
        <f>IF('PCA Licitação, Dispensa e Inex.'!C63="","",'PCA Licitação, Dispensa e Inex.'!C63)</f>
        <v>DIE</v>
      </c>
      <c r="AK59" t="str">
        <f>IF('PCA Licitação, Dispensa e Inex.'!D63="","",'PCA Licitação, Dispensa e Inex.'!D63)</f>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AL59" t="str">
        <f>IF('PCA Licitação, Dispensa e Inex.'!H63="","",'PCA Licitação, Dispensa e Inex.'!H63)</f>
        <v>Pregão</v>
      </c>
      <c r="AM59" t="str">
        <f>IF('PCA Licitação, Dispensa e Inex.'!K63="","",'PCA Licitação, Dispensa e Inex.'!K63)</f>
        <v>Sim</v>
      </c>
      <c r="AN59" t="str">
        <f>IF('PCA Licitação, Dispensa e Inex.'!L63="","",'PCA Licitação, Dispensa e Inex.'!L63)</f>
        <v>Não</v>
      </c>
      <c r="AO59" t="str">
        <f>IF('PCA Licitação, Dispensa e Inex.'!M63="","",'PCA Licitação, Dispensa e Inex.'!M63)</f>
        <v>Sim</v>
      </c>
      <c r="AP59" t="str">
        <f>IF('PCA Licitação, Dispensa e Inex.'!N63="","",'PCA Licitação, Dispensa e Inex.'!N63)</f>
        <v>Médio</v>
      </c>
      <c r="AQ59" s="82">
        <f>IF('PCA Licitação, Dispensa e Inex.'!O63="","",'PCA Licitação, Dispensa e Inex.'!O63)</f>
        <v>46082</v>
      </c>
      <c r="AR59" s="82">
        <f>IF('PCA Licitação, Dispensa e Inex.'!P63="","",'PCA Licitação, Dispensa e Inex.'!P63)</f>
        <v>46174</v>
      </c>
      <c r="AS59" s="82">
        <f>IF('PCA Licitação, Dispensa e Inex.'!Q63="","",'PCA Licitação, Dispensa e Inex.'!Q63)</f>
        <v>46175</v>
      </c>
      <c r="AT59" s="82">
        <f>IF('PCA Licitação, Dispensa e Inex.'!R63="","",'PCA Licitação, Dispensa e Inex.'!R63)</f>
        <v>46266</v>
      </c>
      <c r="AU59" s="82">
        <f>IF('PCA Licitação, Dispensa e Inex.'!S63="","",'PCA Licitação, Dispensa e Inex.'!S63)</f>
        <v>46357</v>
      </c>
      <c r="AV59" s="82" t="str">
        <f>IFERROR(VLOOKUP(AI59,'Acompanhamento (DMP)'!$B$7:$G$390,10,FALSE),"")</f>
        <v/>
      </c>
      <c r="AW59" t="str">
        <f>IFERROR(IF(VLOOKUP(AI59,'Acompanhamento (DMP)'!$B$7:$O$390,11,FALSE)="","",VLOOKUP(AI59,'Acompanhamento (DMP)'!$B$7:$O$390,11,FALSE)),"")</f>
        <v/>
      </c>
      <c r="AX59" s="82">
        <f>IFERROR(VLOOKUP(AI59,'Acompanhamento (DMP)'!$B$7:$O$390,12,FALSE),"")</f>
        <v>0</v>
      </c>
      <c r="AY59" s="82" t="str">
        <f>IFERROR(IF(VLOOKUP(AI59,'Acompanhamento (DMP)'!$B$7:$O$390,13,FALSE)="","",VLOOKUP(AI59,'Acompanhamento (DMP)'!$B$7:$O$390,13,FALSE)),"")</f>
        <v/>
      </c>
      <c r="AZ59" t="str">
        <f>IFERROR(IF(VLOOKUP(AI59,'Acompanhamento (DMP)'!$B$7:$O$390,14,FALSE)="","",VLOOKUP(AI59,'Acompanhamento (DMP)'!$B$7:$O$390,14,FALSE)),"")</f>
        <v/>
      </c>
      <c r="BA59" t="str">
        <f>IFERROR(IF(VLOOKUP(AI59,'Acompanhamento (DMP)'!$B$7:$O$390,15,FALSE)="","",VLOOKUP(AI59,'Acompanhamento (DMP)'!$B$7:$O$390,15,FALSE)),"")</f>
        <v/>
      </c>
      <c r="BB59" s="82" t="str">
        <f>IFERROR(IF(VLOOKUP(AI59,'Acompanhamento (DMP)'!$B$7:$O$390,16,FALSE)="","",VLOOKUP(AI59,'Acompanhamento (DMP)'!$B$7:$O$390,16,FALSE)),"")</f>
        <v/>
      </c>
      <c r="BC59" s="82" t="str">
        <f>IFERROR(IF(VLOOKUP(AI59,'Acompanhamento (DMP)'!$B$7:$O$390,17,FALSE)="","",VLOOKUP(AI59,'Acompanhamento (DMP)'!$B$7:$O$390,17,FALSE)),"")</f>
        <v/>
      </c>
      <c r="BD59" s="82" t="str">
        <f>IFERROR(IF(VLOOKUP(AI59,'Acompanhamento (DMP)'!$B$7:$O$390,18,FALSE)="","",VLOOKUP(AI59,'Acompanhamento (DMP)'!$B$7:$O$390,18,FALSE)),"")</f>
        <v/>
      </c>
      <c r="BE59" s="82" t="str">
        <f>IFERROR(IF(VLOOKUP(AI59,'Acompanhamento (DMP)'!$B$7:$O$390,19,FALSE)="","",VLOOKUP(AI59,'Acompanhamento (DMP)'!$B$7:$O$390,19,FALSE)),"")</f>
        <v/>
      </c>
      <c r="BF59" s="82" t="str">
        <f>IFERROR(IF(VLOOKUP(AI59,'Acompanhamento (DMP)'!$B$7:$O$390,20,FALSE)="","",VLOOKUP(AI59,'Acompanhamento (DMP)'!$B$7:$O$390,20,FALSE)),"")</f>
        <v/>
      </c>
      <c r="BG59" s="82" t="str">
        <f>IFERROR(IF(VLOOKUP(AI59,'Acompanhamento (DMP)'!$B$7:$O$390,21,FALSE)="","",VLOOKUP(AI59,'Acompanhamento (DMP)'!$B$7:$O$390,21,FALSE)),"")</f>
        <v/>
      </c>
      <c r="BH59" s="173" t="str">
        <f t="shared" si="0"/>
        <v/>
      </c>
    </row>
    <row r="60" spans="6:60" ht="15.75" customHeight="1">
      <c r="F60" s="2" t="s">
        <v>4622</v>
      </c>
      <c r="G60" s="2" t="s">
        <v>907</v>
      </c>
      <c r="AC60" t="str">
        <v>DIE248</v>
      </c>
      <c r="AD60" s="180">
        <v>76</v>
      </c>
      <c r="AE60" t="s">
        <v>220</v>
      </c>
      <c r="AF60">
        <v>58</v>
      </c>
      <c r="AI60" t="str">
        <f>IF('PCA Licitação, Dispensa e Inex.'!B64="","",'PCA Licitação, Dispensa e Inex.'!B64)</f>
        <v>DIE248</v>
      </c>
      <c r="AJ60" t="str">
        <f>IF('PCA Licitação, Dispensa e Inex.'!C64="","",'PCA Licitação, Dispensa e Inex.'!C64)</f>
        <v>DIE</v>
      </c>
      <c r="AK60" t="str">
        <f>IF('PCA Licitação, Dispensa e Inex.'!D64="","",'PCA Licitação, Dispensa e Inex.'!D64)</f>
        <v>Contratação de serviços continuados de desinsetização para Comarcas da Grande Florianópolis, TJSC e unidades administrativas</v>
      </c>
      <c r="AL60" t="str">
        <f>IF('PCA Licitação, Dispensa e Inex.'!H64="","",'PCA Licitação, Dispensa e Inex.'!H64)</f>
        <v>Pregão</v>
      </c>
      <c r="AM60" t="str">
        <f>IF('PCA Licitação, Dispensa e Inex.'!K64="","",'PCA Licitação, Dispensa e Inex.'!K64)</f>
        <v>Não</v>
      </c>
      <c r="AN60" t="str">
        <f>IF('PCA Licitação, Dispensa e Inex.'!L64="","",'PCA Licitação, Dispensa e Inex.'!L64)</f>
        <v>Não</v>
      </c>
      <c r="AO60" t="str">
        <f>IF('PCA Licitação, Dispensa e Inex.'!M64="","",'PCA Licitação, Dispensa e Inex.'!M64)</f>
        <v>Sim</v>
      </c>
      <c r="AP60" t="str">
        <f>IF('PCA Licitação, Dispensa e Inex.'!N64="","",'PCA Licitação, Dispensa e Inex.'!N64)</f>
        <v>Médio</v>
      </c>
      <c r="AQ60" s="82">
        <f>IF('PCA Licitação, Dispensa e Inex.'!O64="","",'PCA Licitação, Dispensa e Inex.'!O64)</f>
        <v>46286</v>
      </c>
      <c r="AR60" s="82">
        <f>IF('PCA Licitação, Dispensa e Inex.'!P64="","",'PCA Licitação, Dispensa e Inex.'!P64)</f>
        <v>46316</v>
      </c>
      <c r="AS60" s="82">
        <f>IF('PCA Licitação, Dispensa e Inex.'!Q64="","",'PCA Licitação, Dispensa e Inex.'!Q64)</f>
        <v>46316</v>
      </c>
      <c r="AT60" s="82">
        <f>IF('PCA Licitação, Dispensa e Inex.'!R64="","",'PCA Licitação, Dispensa e Inex.'!R64)</f>
        <v>46375</v>
      </c>
      <c r="AU60" s="82">
        <f>IF('PCA Licitação, Dispensa e Inex.'!S64="","",'PCA Licitação, Dispensa e Inex.'!S64)</f>
        <v>46409</v>
      </c>
      <c r="AV60" s="82" t="str">
        <f>IFERROR(VLOOKUP(AI60,'Acompanhamento (DMP)'!$B$7:$G$390,10,FALSE),"")</f>
        <v/>
      </c>
      <c r="AW60" t="str">
        <f>IFERROR(IF(VLOOKUP(AI60,'Acompanhamento (DMP)'!$B$7:$O$390,11,FALSE)="","",VLOOKUP(AI60,'Acompanhamento (DMP)'!$B$7:$O$390,11,FALSE)),"")</f>
        <v/>
      </c>
      <c r="AX60" s="82">
        <f>IFERROR(VLOOKUP(AI60,'Acompanhamento (DMP)'!$B$7:$O$390,12,FALSE),"")</f>
        <v>0</v>
      </c>
      <c r="AY60" s="82" t="str">
        <f>IFERROR(IF(VLOOKUP(AI60,'Acompanhamento (DMP)'!$B$7:$O$390,13,FALSE)="","",VLOOKUP(AI60,'Acompanhamento (DMP)'!$B$7:$O$390,13,FALSE)),"")</f>
        <v/>
      </c>
      <c r="AZ60" t="str">
        <f>IFERROR(IF(VLOOKUP(AI60,'Acompanhamento (DMP)'!$B$7:$O$390,14,FALSE)="","",VLOOKUP(AI60,'Acompanhamento (DMP)'!$B$7:$O$390,14,FALSE)),"")</f>
        <v/>
      </c>
      <c r="BA60" t="str">
        <f>IFERROR(IF(VLOOKUP(AI60,'Acompanhamento (DMP)'!$B$7:$O$390,15,FALSE)="","",VLOOKUP(AI60,'Acompanhamento (DMP)'!$B$7:$O$390,15,FALSE)),"")</f>
        <v/>
      </c>
      <c r="BB60" s="82" t="str">
        <f>IFERROR(IF(VLOOKUP(AI60,'Acompanhamento (DMP)'!$B$7:$O$390,16,FALSE)="","",VLOOKUP(AI60,'Acompanhamento (DMP)'!$B$7:$O$390,16,FALSE)),"")</f>
        <v/>
      </c>
      <c r="BC60" s="82" t="str">
        <f>IFERROR(IF(VLOOKUP(AI60,'Acompanhamento (DMP)'!$B$7:$O$390,17,FALSE)="","",VLOOKUP(AI60,'Acompanhamento (DMP)'!$B$7:$O$390,17,FALSE)),"")</f>
        <v/>
      </c>
      <c r="BD60" s="82" t="str">
        <f>IFERROR(IF(VLOOKUP(AI60,'Acompanhamento (DMP)'!$B$7:$O$390,18,FALSE)="","",VLOOKUP(AI60,'Acompanhamento (DMP)'!$B$7:$O$390,18,FALSE)),"")</f>
        <v/>
      </c>
      <c r="BE60" s="82" t="str">
        <f>IFERROR(IF(VLOOKUP(AI60,'Acompanhamento (DMP)'!$B$7:$O$390,19,FALSE)="","",VLOOKUP(AI60,'Acompanhamento (DMP)'!$B$7:$O$390,19,FALSE)),"")</f>
        <v/>
      </c>
      <c r="BF60" s="82" t="str">
        <f>IFERROR(IF(VLOOKUP(AI60,'Acompanhamento (DMP)'!$B$7:$O$390,20,FALSE)="","",VLOOKUP(AI60,'Acompanhamento (DMP)'!$B$7:$O$390,20,FALSE)),"")</f>
        <v/>
      </c>
      <c r="BG60" s="82" t="str">
        <f>IFERROR(IF(VLOOKUP(AI60,'Acompanhamento (DMP)'!$B$7:$O$390,21,FALSE)="","",VLOOKUP(AI60,'Acompanhamento (DMP)'!$B$7:$O$390,21,FALSE)),"")</f>
        <v/>
      </c>
      <c r="BH60" s="173" t="str">
        <f t="shared" si="0"/>
        <v/>
      </c>
    </row>
    <row r="61" spans="6:60" ht="15.75" customHeight="1">
      <c r="F61" s="2" t="s">
        <v>4623</v>
      </c>
      <c r="G61" s="2" t="s">
        <v>908</v>
      </c>
      <c r="AC61" t="str">
        <v>DIE256</v>
      </c>
      <c r="AD61" s="179">
        <v>104</v>
      </c>
      <c r="AE61" t="s">
        <v>230</v>
      </c>
      <c r="AF61">
        <v>59</v>
      </c>
      <c r="AI61" t="str">
        <f>IF('PCA Licitação, Dispensa e Inex.'!B65="","",'PCA Licitação, Dispensa e Inex.'!B65)</f>
        <v>DIE256</v>
      </c>
      <c r="AJ61" t="str">
        <f>IF('PCA Licitação, Dispensa e Inex.'!C65="","",'PCA Licitação, Dispensa e Inex.'!C65)</f>
        <v>DIE</v>
      </c>
      <c r="AK61" t="str">
        <f>IF('PCA Licitação, Dispensa e Inex.'!D65="","",'PCA Licitação, Dispensa e Inex.'!D65)</f>
        <v>Contratação de serviços continuados de apoio técnico, suporte e desenvolvimento de análises de dados de caráter descritivo, diagnóstico, prescritivo e preditivo, por meio de cientistas de dados</v>
      </c>
      <c r="AL61" t="str">
        <f>IF('PCA Licitação, Dispensa e Inex.'!H65="","",'PCA Licitação, Dispensa e Inex.'!H65)</f>
        <v>Pregão</v>
      </c>
      <c r="AM61" t="str">
        <f>IF('PCA Licitação, Dispensa e Inex.'!K65="","",'PCA Licitação, Dispensa e Inex.'!K65)</f>
        <v>Não</v>
      </c>
      <c r="AN61" t="str">
        <f>IF('PCA Licitação, Dispensa e Inex.'!L65="","",'PCA Licitação, Dispensa e Inex.'!L65)</f>
        <v>Não</v>
      </c>
      <c r="AO61" t="str">
        <f>IF('PCA Licitação, Dispensa e Inex.'!M65="","",'PCA Licitação, Dispensa e Inex.'!M65)</f>
        <v>Sim</v>
      </c>
      <c r="AP61" t="str">
        <f>IF('PCA Licitação, Dispensa e Inex.'!N65="","",'PCA Licitação, Dispensa e Inex.'!N65)</f>
        <v>Alto</v>
      </c>
      <c r="AQ61" s="82">
        <f>IF('PCA Licitação, Dispensa e Inex.'!O65="","",'PCA Licitação, Dispensa e Inex.'!O65)</f>
        <v>46000</v>
      </c>
      <c r="AR61" s="82">
        <f>IF('PCA Licitação, Dispensa e Inex.'!P65="","",'PCA Licitação, Dispensa e Inex.'!P65)</f>
        <v>46062</v>
      </c>
      <c r="AS61" s="82">
        <f>IF('PCA Licitação, Dispensa e Inex.'!Q65="","",'PCA Licitação, Dispensa e Inex.'!Q65)</f>
        <v>46090</v>
      </c>
      <c r="AT61" s="82">
        <f>IF('PCA Licitação, Dispensa e Inex.'!R65="","",'PCA Licitação, Dispensa e Inex.'!R65)</f>
        <v>46120</v>
      </c>
      <c r="AU61" s="82">
        <f>IF('PCA Licitação, Dispensa e Inex.'!S65="","",'PCA Licitação, Dispensa e Inex.'!S65)</f>
        <v>46211</v>
      </c>
      <c r="AV61" s="82" t="str">
        <f>IFERROR(VLOOKUP(AI61,'Acompanhamento (DMP)'!$B$7:$G$390,10,FALSE),"")</f>
        <v/>
      </c>
      <c r="AW61" t="str">
        <f>IFERROR(IF(VLOOKUP(AI61,'Acompanhamento (DMP)'!$B$7:$O$390,11,FALSE)="","",VLOOKUP(AI61,'Acompanhamento (DMP)'!$B$7:$O$390,11,FALSE)),"")</f>
        <v/>
      </c>
      <c r="AX61" s="82">
        <f>IFERROR(VLOOKUP(AI61,'Acompanhamento (DMP)'!$B$7:$O$390,12,FALSE),"")</f>
        <v>0</v>
      </c>
      <c r="AY61" s="82" t="str">
        <f>IFERROR(IF(VLOOKUP(AI61,'Acompanhamento (DMP)'!$B$7:$O$390,13,FALSE)="","",VLOOKUP(AI61,'Acompanhamento (DMP)'!$B$7:$O$390,13,FALSE)),"")</f>
        <v/>
      </c>
      <c r="AZ61" t="str">
        <f>IFERROR(IF(VLOOKUP(AI61,'Acompanhamento (DMP)'!$B$7:$O$390,14,FALSE)="","",VLOOKUP(AI61,'Acompanhamento (DMP)'!$B$7:$O$390,14,FALSE)),"")</f>
        <v/>
      </c>
      <c r="BA61" t="str">
        <f>IFERROR(IF(VLOOKUP(AI61,'Acompanhamento (DMP)'!$B$7:$O$390,15,FALSE)="","",VLOOKUP(AI61,'Acompanhamento (DMP)'!$B$7:$O$390,15,FALSE)),"")</f>
        <v/>
      </c>
      <c r="BB61" s="82" t="str">
        <f>IFERROR(IF(VLOOKUP(AI61,'Acompanhamento (DMP)'!$B$7:$O$390,16,FALSE)="","",VLOOKUP(AI61,'Acompanhamento (DMP)'!$B$7:$O$390,16,FALSE)),"")</f>
        <v/>
      </c>
      <c r="BC61" s="82" t="str">
        <f>IFERROR(IF(VLOOKUP(AI61,'Acompanhamento (DMP)'!$B$7:$O$390,17,FALSE)="","",VLOOKUP(AI61,'Acompanhamento (DMP)'!$B$7:$O$390,17,FALSE)),"")</f>
        <v/>
      </c>
      <c r="BD61" s="82" t="str">
        <f>IFERROR(IF(VLOOKUP(AI61,'Acompanhamento (DMP)'!$B$7:$O$390,18,FALSE)="","",VLOOKUP(AI61,'Acompanhamento (DMP)'!$B$7:$O$390,18,FALSE)),"")</f>
        <v/>
      </c>
      <c r="BE61" s="82" t="str">
        <f>IFERROR(IF(VLOOKUP(AI61,'Acompanhamento (DMP)'!$B$7:$O$390,19,FALSE)="","",VLOOKUP(AI61,'Acompanhamento (DMP)'!$B$7:$O$390,19,FALSE)),"")</f>
        <v/>
      </c>
      <c r="BF61" s="82" t="str">
        <f>IFERROR(IF(VLOOKUP(AI61,'Acompanhamento (DMP)'!$B$7:$O$390,20,FALSE)="","",VLOOKUP(AI61,'Acompanhamento (DMP)'!$B$7:$O$390,20,FALSE)),"")</f>
        <v/>
      </c>
      <c r="BG61" s="82" t="str">
        <f>IFERROR(IF(VLOOKUP(AI61,'Acompanhamento (DMP)'!$B$7:$O$390,21,FALSE)="","",VLOOKUP(AI61,'Acompanhamento (DMP)'!$B$7:$O$390,21,FALSE)),"")</f>
        <v/>
      </c>
      <c r="BH61" s="173" t="str">
        <f t="shared" si="0"/>
        <v/>
      </c>
    </row>
    <row r="62" spans="6:60" ht="15.75" customHeight="1">
      <c r="F62" s="2" t="s">
        <v>4624</v>
      </c>
      <c r="G62" s="2" t="s">
        <v>910</v>
      </c>
      <c r="AC62" t="str">
        <v>DMP 001</v>
      </c>
      <c r="AD62" s="180">
        <v>78</v>
      </c>
      <c r="AE62" t="s">
        <v>233</v>
      </c>
      <c r="AF62">
        <v>60</v>
      </c>
      <c r="AI62" t="str">
        <f>IF('PCA Licitação, Dispensa e Inex.'!B66="","",'PCA Licitação, Dispensa e Inex.'!B66)</f>
        <v>DMP 001</v>
      </c>
      <c r="AJ62" t="str">
        <f>IF('PCA Licitação, Dispensa e Inex.'!C66="","",'PCA Licitação, Dispensa e Inex.'!C66)</f>
        <v>DMP</v>
      </c>
      <c r="AK62" t="str">
        <f>IF('PCA Licitação, Dispensa e Inex.'!D66="","",'PCA Licitação, Dispensa e Inex.'!D66)</f>
        <v>Fornecimento continuado estimado do item papel A4</v>
      </c>
      <c r="AL62" t="str">
        <f>IF('PCA Licitação, Dispensa e Inex.'!H66="","",'PCA Licitação, Dispensa e Inex.'!H66)</f>
        <v>Pregão</v>
      </c>
      <c r="AM62" t="str">
        <f>IF('PCA Licitação, Dispensa e Inex.'!K66="","",'PCA Licitação, Dispensa e Inex.'!K66)</f>
        <v>Não</v>
      </c>
      <c r="AN62" t="str">
        <f>IF('PCA Licitação, Dispensa e Inex.'!L66="","",'PCA Licitação, Dispensa e Inex.'!L66)</f>
        <v>Sim</v>
      </c>
      <c r="AO62" t="str">
        <f>IF('PCA Licitação, Dispensa e Inex.'!M66="","",'PCA Licitação, Dispensa e Inex.'!M66)</f>
        <v>Sim</v>
      </c>
      <c r="AP62" t="str">
        <f>IF('PCA Licitação, Dispensa e Inex.'!N66="","",'PCA Licitação, Dispensa e Inex.'!N66)</f>
        <v>Médio</v>
      </c>
      <c r="AQ62" s="82">
        <f>IF('PCA Licitação, Dispensa e Inex.'!O66="","",'PCA Licitação, Dispensa e Inex.'!O66)</f>
        <v>46235</v>
      </c>
      <c r="AR62" s="82">
        <f>IF('PCA Licitação, Dispensa e Inex.'!P66="","",'PCA Licitação, Dispensa e Inex.'!P66)</f>
        <v>46254</v>
      </c>
      <c r="AS62" s="82">
        <f>IF('PCA Licitação, Dispensa e Inex.'!Q66="","",'PCA Licitação, Dispensa e Inex.'!Q66)</f>
        <v>46266</v>
      </c>
      <c r="AT62" s="82">
        <f>IF('PCA Licitação, Dispensa e Inex.'!R66="","",'PCA Licitação, Dispensa e Inex.'!R66)</f>
        <v>46281</v>
      </c>
      <c r="AU62" s="82">
        <f>IF('PCA Licitação, Dispensa e Inex.'!S66="","",'PCA Licitação, Dispensa e Inex.'!S66)</f>
        <v>46373</v>
      </c>
      <c r="AV62" s="82" t="str">
        <f>IFERROR(VLOOKUP(AI62,'Acompanhamento (DMP)'!$B$7:$G$390,10,FALSE),"")</f>
        <v/>
      </c>
      <c r="AW62" t="str">
        <f>IFERROR(IF(VLOOKUP(AI62,'Acompanhamento (DMP)'!$B$7:$O$390,11,FALSE)="","",VLOOKUP(AI62,'Acompanhamento (DMP)'!$B$7:$O$390,11,FALSE)),"")</f>
        <v/>
      </c>
      <c r="AX62" s="82">
        <f>IFERROR(VLOOKUP(AI62,'Acompanhamento (DMP)'!$B$7:$O$390,12,FALSE),"")</f>
        <v>0</v>
      </c>
      <c r="AY62" s="82" t="str">
        <f>IFERROR(IF(VLOOKUP(AI62,'Acompanhamento (DMP)'!$B$7:$O$390,13,FALSE)="","",VLOOKUP(AI62,'Acompanhamento (DMP)'!$B$7:$O$390,13,FALSE)),"")</f>
        <v/>
      </c>
      <c r="AZ62" t="str">
        <f>IFERROR(IF(VLOOKUP(AI62,'Acompanhamento (DMP)'!$B$7:$O$390,14,FALSE)="","",VLOOKUP(AI62,'Acompanhamento (DMP)'!$B$7:$O$390,14,FALSE)),"")</f>
        <v/>
      </c>
      <c r="BA62" t="str">
        <f>IFERROR(IF(VLOOKUP(AI62,'Acompanhamento (DMP)'!$B$7:$O$390,15,FALSE)="","",VLOOKUP(AI62,'Acompanhamento (DMP)'!$B$7:$O$390,15,FALSE)),"")</f>
        <v/>
      </c>
      <c r="BB62" s="82" t="str">
        <f>IFERROR(IF(VLOOKUP(AI62,'Acompanhamento (DMP)'!$B$7:$O$390,16,FALSE)="","",VLOOKUP(AI62,'Acompanhamento (DMP)'!$B$7:$O$390,16,FALSE)),"")</f>
        <v/>
      </c>
      <c r="BC62" s="82" t="str">
        <f>IFERROR(IF(VLOOKUP(AI62,'Acompanhamento (DMP)'!$B$7:$O$390,17,FALSE)="","",VLOOKUP(AI62,'Acompanhamento (DMP)'!$B$7:$O$390,17,FALSE)),"")</f>
        <v/>
      </c>
      <c r="BD62" s="82" t="str">
        <f>IFERROR(IF(VLOOKUP(AI62,'Acompanhamento (DMP)'!$B$7:$O$390,18,FALSE)="","",VLOOKUP(AI62,'Acompanhamento (DMP)'!$B$7:$O$390,18,FALSE)),"")</f>
        <v/>
      </c>
      <c r="BE62" s="82" t="str">
        <f>IFERROR(IF(VLOOKUP(AI62,'Acompanhamento (DMP)'!$B$7:$O$390,19,FALSE)="","",VLOOKUP(AI62,'Acompanhamento (DMP)'!$B$7:$O$390,19,FALSE)),"")</f>
        <v/>
      </c>
      <c r="BF62" s="82" t="str">
        <f>IFERROR(IF(VLOOKUP(AI62,'Acompanhamento (DMP)'!$B$7:$O$390,20,FALSE)="","",VLOOKUP(AI62,'Acompanhamento (DMP)'!$B$7:$O$390,20,FALSE)),"")</f>
        <v/>
      </c>
      <c r="BG62" s="82" t="str">
        <f>IFERROR(IF(VLOOKUP(AI62,'Acompanhamento (DMP)'!$B$7:$O$390,21,FALSE)="","",VLOOKUP(AI62,'Acompanhamento (DMP)'!$B$7:$O$390,21,FALSE)),"")</f>
        <v/>
      </c>
      <c r="BH62" s="173" t="str">
        <f t="shared" si="0"/>
        <v/>
      </c>
    </row>
    <row r="63" spans="6:60" ht="15.75" customHeight="1">
      <c r="F63" s="2" t="s">
        <v>4625</v>
      </c>
      <c r="G63" s="2" t="s">
        <v>912</v>
      </c>
      <c r="AC63" t="str">
        <v>DMP 002</v>
      </c>
      <c r="AD63" s="179">
        <v>79</v>
      </c>
      <c r="AE63" t="s">
        <v>238</v>
      </c>
      <c r="AF63">
        <v>61</v>
      </c>
      <c r="AI63" t="str">
        <f>IF('PCA Licitação, Dispensa e Inex.'!B67="","",'PCA Licitação, Dispensa e Inex.'!B67)</f>
        <v>DMP 002</v>
      </c>
      <c r="AJ63" t="str">
        <f>IF('PCA Licitação, Dispensa e Inex.'!C67="","",'PCA Licitação, Dispensa e Inex.'!C67)</f>
        <v>DMP</v>
      </c>
      <c r="AK63" t="str">
        <f>IF('PCA Licitação, Dispensa e Inex.'!D67="","",'PCA Licitação, Dispensa e Inex.'!D67)</f>
        <v>Fornecimento continuado estimado dos itens papel toalha e papel higiênico</v>
      </c>
      <c r="AL63" t="str">
        <f>IF('PCA Licitação, Dispensa e Inex.'!H67="","",'PCA Licitação, Dispensa e Inex.'!H67)</f>
        <v>Pregão</v>
      </c>
      <c r="AM63" t="str">
        <f>IF('PCA Licitação, Dispensa e Inex.'!K67="","",'PCA Licitação, Dispensa e Inex.'!K67)</f>
        <v>Não</v>
      </c>
      <c r="AN63" t="str">
        <f>IF('PCA Licitação, Dispensa e Inex.'!L67="","",'PCA Licitação, Dispensa e Inex.'!L67)</f>
        <v>Sim</v>
      </c>
      <c r="AO63" t="str">
        <f>IF('PCA Licitação, Dispensa e Inex.'!M67="","",'PCA Licitação, Dispensa e Inex.'!M67)</f>
        <v>Sim</v>
      </c>
      <c r="AP63" t="str">
        <f>IF('PCA Licitação, Dispensa e Inex.'!N67="","",'PCA Licitação, Dispensa e Inex.'!N67)</f>
        <v>Médio</v>
      </c>
      <c r="AQ63" s="82">
        <f>IF('PCA Licitação, Dispensa e Inex.'!O67="","",'PCA Licitação, Dispensa e Inex.'!O67)</f>
        <v>46204</v>
      </c>
      <c r="AR63" s="82">
        <f>IF('PCA Licitação, Dispensa e Inex.'!P67="","",'PCA Licitação, Dispensa e Inex.'!P67)</f>
        <v>46223</v>
      </c>
      <c r="AS63" s="82">
        <f>IF('PCA Licitação, Dispensa e Inex.'!Q67="","",'PCA Licitação, Dispensa e Inex.'!Q67)</f>
        <v>46235</v>
      </c>
      <c r="AT63" s="82">
        <f>IF('PCA Licitação, Dispensa e Inex.'!R67="","",'PCA Licitação, Dispensa e Inex.'!R67)</f>
        <v>46250</v>
      </c>
      <c r="AU63" s="82">
        <f>IF('PCA Licitação, Dispensa e Inex.'!S67="","",'PCA Licitação, Dispensa e Inex.'!S67)</f>
        <v>46343</v>
      </c>
      <c r="AV63" s="82" t="str">
        <f>IFERROR(VLOOKUP(AI63,'Acompanhamento (DMP)'!$B$7:$G$390,10,FALSE),"")</f>
        <v/>
      </c>
      <c r="AW63" t="str">
        <f>IFERROR(IF(VLOOKUP(AI63,'Acompanhamento (DMP)'!$B$7:$O$390,11,FALSE)="","",VLOOKUP(AI63,'Acompanhamento (DMP)'!$B$7:$O$390,11,FALSE)),"")</f>
        <v/>
      </c>
      <c r="AX63" s="82">
        <f>IFERROR(VLOOKUP(AI63,'Acompanhamento (DMP)'!$B$7:$O$390,12,FALSE),"")</f>
        <v>0</v>
      </c>
      <c r="AY63" s="82" t="str">
        <f>IFERROR(IF(VLOOKUP(AI63,'Acompanhamento (DMP)'!$B$7:$O$390,13,FALSE)="","",VLOOKUP(AI63,'Acompanhamento (DMP)'!$B$7:$O$390,13,FALSE)),"")</f>
        <v/>
      </c>
      <c r="AZ63" t="str">
        <f>IFERROR(IF(VLOOKUP(AI63,'Acompanhamento (DMP)'!$B$7:$O$390,14,FALSE)="","",VLOOKUP(AI63,'Acompanhamento (DMP)'!$B$7:$O$390,14,FALSE)),"")</f>
        <v/>
      </c>
      <c r="BA63" t="str">
        <f>IFERROR(IF(VLOOKUP(AI63,'Acompanhamento (DMP)'!$B$7:$O$390,15,FALSE)="","",VLOOKUP(AI63,'Acompanhamento (DMP)'!$B$7:$O$390,15,FALSE)),"")</f>
        <v/>
      </c>
      <c r="BB63" s="82" t="str">
        <f>IFERROR(IF(VLOOKUP(AI63,'Acompanhamento (DMP)'!$B$7:$O$390,16,FALSE)="","",VLOOKUP(AI63,'Acompanhamento (DMP)'!$B$7:$O$390,16,FALSE)),"")</f>
        <v/>
      </c>
      <c r="BC63" s="82" t="str">
        <f>IFERROR(IF(VLOOKUP(AI63,'Acompanhamento (DMP)'!$B$7:$O$390,17,FALSE)="","",VLOOKUP(AI63,'Acompanhamento (DMP)'!$B$7:$O$390,17,FALSE)),"")</f>
        <v/>
      </c>
      <c r="BD63" s="82" t="str">
        <f>IFERROR(IF(VLOOKUP(AI63,'Acompanhamento (DMP)'!$B$7:$O$390,18,FALSE)="","",VLOOKUP(AI63,'Acompanhamento (DMP)'!$B$7:$O$390,18,FALSE)),"")</f>
        <v/>
      </c>
      <c r="BE63" s="82" t="str">
        <f>IFERROR(IF(VLOOKUP(AI63,'Acompanhamento (DMP)'!$B$7:$O$390,19,FALSE)="","",VLOOKUP(AI63,'Acompanhamento (DMP)'!$B$7:$O$390,19,FALSE)),"")</f>
        <v/>
      </c>
      <c r="BF63" s="82" t="str">
        <f>IFERROR(IF(VLOOKUP(AI63,'Acompanhamento (DMP)'!$B$7:$O$390,20,FALSE)="","",VLOOKUP(AI63,'Acompanhamento (DMP)'!$B$7:$O$390,20,FALSE)),"")</f>
        <v/>
      </c>
      <c r="BG63" s="82" t="str">
        <f>IFERROR(IF(VLOOKUP(AI63,'Acompanhamento (DMP)'!$B$7:$O$390,21,FALSE)="","",VLOOKUP(AI63,'Acompanhamento (DMP)'!$B$7:$O$390,21,FALSE)),"")</f>
        <v/>
      </c>
      <c r="BH63" s="173" t="str">
        <f t="shared" si="0"/>
        <v/>
      </c>
    </row>
    <row r="64" spans="6:60" ht="15.75" customHeight="1">
      <c r="F64" s="2" t="s">
        <v>4626</v>
      </c>
      <c r="G64" s="2" t="s">
        <v>914</v>
      </c>
      <c r="AC64" t="str">
        <v>DMP 003</v>
      </c>
      <c r="AD64" s="177">
        <v>80</v>
      </c>
      <c r="AE64" t="s">
        <v>243</v>
      </c>
      <c r="AF64">
        <v>62</v>
      </c>
      <c r="AI64" t="str">
        <f>IF('PCA Licitação, Dispensa e Inex.'!B68="","",'PCA Licitação, Dispensa e Inex.'!B68)</f>
        <v>DMP 003</v>
      </c>
      <c r="AJ64" t="str">
        <f>IF('PCA Licitação, Dispensa e Inex.'!C68="","",'PCA Licitação, Dispensa e Inex.'!C68)</f>
        <v>DMP</v>
      </c>
      <c r="AK64" t="str">
        <f>IF('PCA Licitação, Dispensa e Inex.'!D68="","",'PCA Licitação, Dispensa e Inex.'!D68)</f>
        <v>Fornecimento continuado estimado de itens de limpeza</v>
      </c>
      <c r="AL64" t="str">
        <f>IF('PCA Licitação, Dispensa e Inex.'!H68="","",'PCA Licitação, Dispensa e Inex.'!H68)</f>
        <v>Pregão</v>
      </c>
      <c r="AM64" t="str">
        <f>IF('PCA Licitação, Dispensa e Inex.'!K68="","",'PCA Licitação, Dispensa e Inex.'!K68)</f>
        <v>Não</v>
      </c>
      <c r="AN64" t="str">
        <f>IF('PCA Licitação, Dispensa e Inex.'!L68="","",'PCA Licitação, Dispensa e Inex.'!L68)</f>
        <v>Sim</v>
      </c>
      <c r="AO64" t="str">
        <f>IF('PCA Licitação, Dispensa e Inex.'!M68="","",'PCA Licitação, Dispensa e Inex.'!M68)</f>
        <v>Sim</v>
      </c>
      <c r="AP64" t="str">
        <f>IF('PCA Licitação, Dispensa e Inex.'!N68="","",'PCA Licitação, Dispensa e Inex.'!N68)</f>
        <v>Médio</v>
      </c>
      <c r="AQ64" s="82">
        <f>IF('PCA Licitação, Dispensa e Inex.'!O68="","",'PCA Licitação, Dispensa e Inex.'!O68)</f>
        <v>46218</v>
      </c>
      <c r="AR64" s="82">
        <f>IF('PCA Licitação, Dispensa e Inex.'!P68="","",'PCA Licitação, Dispensa e Inex.'!P68)</f>
        <v>46239</v>
      </c>
      <c r="AS64" s="82">
        <f>IF('PCA Licitação, Dispensa e Inex.'!Q68="","",'PCA Licitação, Dispensa e Inex.'!Q68)</f>
        <v>46249</v>
      </c>
      <c r="AT64" s="82">
        <f>IF('PCA Licitação, Dispensa e Inex.'!R68="","",'PCA Licitação, Dispensa e Inex.'!R68)</f>
        <v>46266</v>
      </c>
      <c r="AU64" s="82">
        <f>IF('PCA Licitação, Dispensa e Inex.'!S68="","",'PCA Licitação, Dispensa e Inex.'!S68)</f>
        <v>46366</v>
      </c>
      <c r="AV64" s="82" t="str">
        <f>IFERROR(VLOOKUP(AI64,'Acompanhamento (DMP)'!$B$7:$G$390,10,FALSE),"")</f>
        <v/>
      </c>
      <c r="AW64" t="str">
        <f>IFERROR(IF(VLOOKUP(AI64,'Acompanhamento (DMP)'!$B$7:$O$390,11,FALSE)="","",VLOOKUP(AI64,'Acompanhamento (DMP)'!$B$7:$O$390,11,FALSE)),"")</f>
        <v/>
      </c>
      <c r="AX64" s="82">
        <f>IFERROR(VLOOKUP(AI64,'Acompanhamento (DMP)'!$B$7:$O$390,12,FALSE),"")</f>
        <v>0</v>
      </c>
      <c r="AY64" s="82" t="str">
        <f>IFERROR(IF(VLOOKUP(AI64,'Acompanhamento (DMP)'!$B$7:$O$390,13,FALSE)="","",VLOOKUP(AI64,'Acompanhamento (DMP)'!$B$7:$O$390,13,FALSE)),"")</f>
        <v/>
      </c>
      <c r="AZ64" t="str">
        <f>IFERROR(IF(VLOOKUP(AI64,'Acompanhamento (DMP)'!$B$7:$O$390,14,FALSE)="","",VLOOKUP(AI64,'Acompanhamento (DMP)'!$B$7:$O$390,14,FALSE)),"")</f>
        <v/>
      </c>
      <c r="BA64" t="str">
        <f>IFERROR(IF(VLOOKUP(AI64,'Acompanhamento (DMP)'!$B$7:$O$390,15,FALSE)="","",VLOOKUP(AI64,'Acompanhamento (DMP)'!$B$7:$O$390,15,FALSE)),"")</f>
        <v/>
      </c>
      <c r="BB64" s="82" t="str">
        <f>IFERROR(IF(VLOOKUP(AI64,'Acompanhamento (DMP)'!$B$7:$O$390,16,FALSE)="","",VLOOKUP(AI64,'Acompanhamento (DMP)'!$B$7:$O$390,16,FALSE)),"")</f>
        <v/>
      </c>
      <c r="BC64" s="82" t="str">
        <f>IFERROR(IF(VLOOKUP(AI64,'Acompanhamento (DMP)'!$B$7:$O$390,17,FALSE)="","",VLOOKUP(AI64,'Acompanhamento (DMP)'!$B$7:$O$390,17,FALSE)),"")</f>
        <v/>
      </c>
      <c r="BD64" s="82" t="str">
        <f>IFERROR(IF(VLOOKUP(AI64,'Acompanhamento (DMP)'!$B$7:$O$390,18,FALSE)="","",VLOOKUP(AI64,'Acompanhamento (DMP)'!$B$7:$O$390,18,FALSE)),"")</f>
        <v/>
      </c>
      <c r="BE64" s="82" t="str">
        <f>IFERROR(IF(VLOOKUP(AI64,'Acompanhamento (DMP)'!$B$7:$O$390,19,FALSE)="","",VLOOKUP(AI64,'Acompanhamento (DMP)'!$B$7:$O$390,19,FALSE)),"")</f>
        <v/>
      </c>
      <c r="BF64" s="82" t="str">
        <f>IFERROR(IF(VLOOKUP(AI64,'Acompanhamento (DMP)'!$B$7:$O$390,20,FALSE)="","",VLOOKUP(AI64,'Acompanhamento (DMP)'!$B$7:$O$390,20,FALSE)),"")</f>
        <v/>
      </c>
      <c r="BG64" s="82" t="str">
        <f>IFERROR(IF(VLOOKUP(AI64,'Acompanhamento (DMP)'!$B$7:$O$390,21,FALSE)="","",VLOOKUP(AI64,'Acompanhamento (DMP)'!$B$7:$O$390,21,FALSE)),"")</f>
        <v/>
      </c>
      <c r="BH64" s="173" t="str">
        <f t="shared" si="0"/>
        <v/>
      </c>
    </row>
    <row r="65" spans="6:60" ht="15.75" customHeight="1">
      <c r="F65" s="2" t="s">
        <v>4627</v>
      </c>
      <c r="G65" s="2" t="s">
        <v>916</v>
      </c>
      <c r="AC65" t="str">
        <v>DMP 004</v>
      </c>
      <c r="AD65" s="178">
        <v>81</v>
      </c>
      <c r="AE65" t="s">
        <v>248</v>
      </c>
      <c r="AF65">
        <v>63</v>
      </c>
      <c r="AI65" t="str">
        <f>IF('PCA Licitação, Dispensa e Inex.'!B69="","",'PCA Licitação, Dispensa e Inex.'!B69)</f>
        <v>DMP 004</v>
      </c>
      <c r="AJ65" t="str">
        <f>IF('PCA Licitação, Dispensa e Inex.'!C69="","",'PCA Licitação, Dispensa e Inex.'!C69)</f>
        <v>DMP</v>
      </c>
      <c r="AK65" t="str">
        <f>IF('PCA Licitação, Dispensa e Inex.'!D69="","",'PCA Licitação, Dispensa e Inex.'!D69)</f>
        <v>Fornecimento continuado estimado de suprimentos de informática estocáveis</v>
      </c>
      <c r="AL65" t="str">
        <f>IF('PCA Licitação, Dispensa e Inex.'!H69="","",'PCA Licitação, Dispensa e Inex.'!H69)</f>
        <v>Pregão</v>
      </c>
      <c r="AM65" t="str">
        <f>IF('PCA Licitação, Dispensa e Inex.'!K69="","",'PCA Licitação, Dispensa e Inex.'!K69)</f>
        <v>Não</v>
      </c>
      <c r="AN65" t="str">
        <f>IF('PCA Licitação, Dispensa e Inex.'!L69="","",'PCA Licitação, Dispensa e Inex.'!L69)</f>
        <v>Sim</v>
      </c>
      <c r="AO65" t="str">
        <f>IF('PCA Licitação, Dispensa e Inex.'!M69="","",'PCA Licitação, Dispensa e Inex.'!M69)</f>
        <v>Sim</v>
      </c>
      <c r="AP65" t="str">
        <f>IF('PCA Licitação, Dispensa e Inex.'!N69="","",'PCA Licitação, Dispensa e Inex.'!N69)</f>
        <v>Médio</v>
      </c>
      <c r="AQ65" s="82">
        <f>IF('PCA Licitação, Dispensa e Inex.'!O69="","",'PCA Licitação, Dispensa e Inex.'!O69)</f>
        <v>46054</v>
      </c>
      <c r="AR65" s="82">
        <f>IF('PCA Licitação, Dispensa e Inex.'!P69="","",'PCA Licitação, Dispensa e Inex.'!P69)</f>
        <v>46081</v>
      </c>
      <c r="AS65" s="82">
        <f>IF('PCA Licitação, Dispensa e Inex.'!Q69="","",'PCA Licitação, Dispensa e Inex.'!Q69)</f>
        <v>46091</v>
      </c>
      <c r="AT65" s="82">
        <f>IF('PCA Licitação, Dispensa e Inex.'!R69="","",'PCA Licitação, Dispensa e Inex.'!R69)</f>
        <v>46113</v>
      </c>
      <c r="AU65" s="82">
        <f>IF('PCA Licitação, Dispensa e Inex.'!S69="","",'PCA Licitação, Dispensa e Inex.'!S69)</f>
        <v>46213</v>
      </c>
      <c r="AV65" s="82" t="str">
        <f>IFERROR(VLOOKUP(AI65,'Acompanhamento (DMP)'!$B$7:$G$390,10,FALSE),"")</f>
        <v/>
      </c>
      <c r="AW65" t="str">
        <f>IFERROR(IF(VLOOKUP(AI65,'Acompanhamento (DMP)'!$B$7:$O$390,11,FALSE)="","",VLOOKUP(AI65,'Acompanhamento (DMP)'!$B$7:$O$390,11,FALSE)),"")</f>
        <v/>
      </c>
      <c r="AX65" s="82">
        <f>IFERROR(VLOOKUP(AI65,'Acompanhamento (DMP)'!$B$7:$O$390,12,FALSE),"")</f>
        <v>0</v>
      </c>
      <c r="AY65" s="82" t="str">
        <f>IFERROR(IF(VLOOKUP(AI65,'Acompanhamento (DMP)'!$B$7:$O$390,13,FALSE)="","",VLOOKUP(AI65,'Acompanhamento (DMP)'!$B$7:$O$390,13,FALSE)),"")</f>
        <v/>
      </c>
      <c r="AZ65" t="str">
        <f>IFERROR(IF(VLOOKUP(AI65,'Acompanhamento (DMP)'!$B$7:$O$390,14,FALSE)="","",VLOOKUP(AI65,'Acompanhamento (DMP)'!$B$7:$O$390,14,FALSE)),"")</f>
        <v/>
      </c>
      <c r="BA65" t="str">
        <f>IFERROR(IF(VLOOKUP(AI65,'Acompanhamento (DMP)'!$B$7:$O$390,15,FALSE)="","",VLOOKUP(AI65,'Acompanhamento (DMP)'!$B$7:$O$390,15,FALSE)),"")</f>
        <v/>
      </c>
      <c r="BB65" s="82" t="str">
        <f>IFERROR(IF(VLOOKUP(AI65,'Acompanhamento (DMP)'!$B$7:$O$390,16,FALSE)="","",VLOOKUP(AI65,'Acompanhamento (DMP)'!$B$7:$O$390,16,FALSE)),"")</f>
        <v/>
      </c>
      <c r="BC65" s="82" t="str">
        <f>IFERROR(IF(VLOOKUP(AI65,'Acompanhamento (DMP)'!$B$7:$O$390,17,FALSE)="","",VLOOKUP(AI65,'Acompanhamento (DMP)'!$B$7:$O$390,17,FALSE)),"")</f>
        <v/>
      </c>
      <c r="BD65" s="82" t="str">
        <f>IFERROR(IF(VLOOKUP(AI65,'Acompanhamento (DMP)'!$B$7:$O$390,18,FALSE)="","",VLOOKUP(AI65,'Acompanhamento (DMP)'!$B$7:$O$390,18,FALSE)),"")</f>
        <v/>
      </c>
      <c r="BE65" s="82" t="str">
        <f>IFERROR(IF(VLOOKUP(AI65,'Acompanhamento (DMP)'!$B$7:$O$390,19,FALSE)="","",VLOOKUP(AI65,'Acompanhamento (DMP)'!$B$7:$O$390,19,FALSE)),"")</f>
        <v/>
      </c>
      <c r="BF65" s="82" t="str">
        <f>IFERROR(IF(VLOOKUP(AI65,'Acompanhamento (DMP)'!$B$7:$O$390,20,FALSE)="","",VLOOKUP(AI65,'Acompanhamento (DMP)'!$B$7:$O$390,20,FALSE)),"")</f>
        <v/>
      </c>
      <c r="BG65" s="82" t="str">
        <f>IFERROR(IF(VLOOKUP(AI65,'Acompanhamento (DMP)'!$B$7:$O$390,21,FALSE)="","",VLOOKUP(AI65,'Acompanhamento (DMP)'!$B$7:$O$390,21,FALSE)),"")</f>
        <v/>
      </c>
      <c r="BH65" s="173" t="str">
        <f t="shared" si="0"/>
        <v/>
      </c>
    </row>
    <row r="66" spans="6:60" ht="15.75" customHeight="1">
      <c r="F66" s="2" t="s">
        <v>4628</v>
      </c>
      <c r="G66" s="2" t="s">
        <v>1417</v>
      </c>
      <c r="AC66" t="str">
        <v>DMP 005</v>
      </c>
      <c r="AD66" s="177">
        <v>82</v>
      </c>
      <c r="AE66" t="s">
        <v>253</v>
      </c>
      <c r="AF66">
        <v>64</v>
      </c>
      <c r="AI66" t="str">
        <f>IF('PCA Licitação, Dispensa e Inex.'!B70="","",'PCA Licitação, Dispensa e Inex.'!B70)</f>
        <v>DMP 005</v>
      </c>
      <c r="AJ66" t="str">
        <f>IF('PCA Licitação, Dispensa e Inex.'!C70="","",'PCA Licitação, Dispensa e Inex.'!C70)</f>
        <v>DMP</v>
      </c>
      <c r="AK66" t="str">
        <f>IF('PCA Licitação, Dispensa e Inex.'!D70="","",'PCA Licitação, Dispensa e Inex.'!D70)</f>
        <v>Aquisição de empihadeira elétrica</v>
      </c>
      <c r="AL66" t="str">
        <f>IF('PCA Licitação, Dispensa e Inex.'!H70="","",'PCA Licitação, Dispensa e Inex.'!H70)</f>
        <v>Pregão</v>
      </c>
      <c r="AM66" t="str">
        <f>IF('PCA Licitação, Dispensa e Inex.'!K70="","",'PCA Licitação, Dispensa e Inex.'!K70)</f>
        <v>Não</v>
      </c>
      <c r="AN66" t="str">
        <f>IF('PCA Licitação, Dispensa e Inex.'!L70="","",'PCA Licitação, Dispensa e Inex.'!L70)</f>
        <v>Não</v>
      </c>
      <c r="AO66" t="str">
        <f>IF('PCA Licitação, Dispensa e Inex.'!M70="","",'PCA Licitação, Dispensa e Inex.'!M70)</f>
        <v>Sim</v>
      </c>
      <c r="AP66" t="str">
        <f>IF('PCA Licitação, Dispensa e Inex.'!N70="","",'PCA Licitação, Dispensa e Inex.'!N70)</f>
        <v>Médio</v>
      </c>
      <c r="AQ66" s="82">
        <f>IF('PCA Licitação, Dispensa e Inex.'!O70="","",'PCA Licitação, Dispensa e Inex.'!O70)</f>
        <v>46058</v>
      </c>
      <c r="AR66" s="82">
        <f>IF('PCA Licitação, Dispensa e Inex.'!P70="","",'PCA Licitação, Dispensa e Inex.'!P70)</f>
        <v>46081</v>
      </c>
      <c r="AS66" s="82">
        <f>IF('PCA Licitação, Dispensa e Inex.'!Q70="","",'PCA Licitação, Dispensa e Inex.'!Q70)</f>
        <v>46091</v>
      </c>
      <c r="AT66" s="82">
        <f>IF('PCA Licitação, Dispensa e Inex.'!R70="","",'PCA Licitação, Dispensa e Inex.'!R70)</f>
        <v>46113</v>
      </c>
      <c r="AU66" s="82">
        <f>IF('PCA Licitação, Dispensa e Inex.'!S70="","",'PCA Licitação, Dispensa e Inex.'!S70)</f>
        <v>46213</v>
      </c>
      <c r="AV66" s="82" t="str">
        <f>IFERROR(VLOOKUP(AI66,'Acompanhamento (DMP)'!$B$7:$G$390,10,FALSE),"")</f>
        <v/>
      </c>
      <c r="AW66" t="str">
        <f>IFERROR(IF(VLOOKUP(AI66,'Acompanhamento (DMP)'!$B$7:$O$390,11,FALSE)="","",VLOOKUP(AI66,'Acompanhamento (DMP)'!$B$7:$O$390,11,FALSE)),"")</f>
        <v/>
      </c>
      <c r="AX66" s="82">
        <f>IFERROR(VLOOKUP(AI66,'Acompanhamento (DMP)'!$B$7:$O$390,12,FALSE),"")</f>
        <v>0</v>
      </c>
      <c r="AY66" s="82" t="str">
        <f>IFERROR(IF(VLOOKUP(AI66,'Acompanhamento (DMP)'!$B$7:$O$390,13,FALSE)="","",VLOOKUP(AI66,'Acompanhamento (DMP)'!$B$7:$O$390,13,FALSE)),"")</f>
        <v/>
      </c>
      <c r="AZ66" t="str">
        <f>IFERROR(IF(VLOOKUP(AI66,'Acompanhamento (DMP)'!$B$7:$O$390,14,FALSE)="","",VLOOKUP(AI66,'Acompanhamento (DMP)'!$B$7:$O$390,14,FALSE)),"")</f>
        <v/>
      </c>
      <c r="BA66" t="str">
        <f>IFERROR(IF(VLOOKUP(AI66,'Acompanhamento (DMP)'!$B$7:$O$390,15,FALSE)="","",VLOOKUP(AI66,'Acompanhamento (DMP)'!$B$7:$O$390,15,FALSE)),"")</f>
        <v/>
      </c>
      <c r="BB66" s="82" t="str">
        <f>IFERROR(IF(VLOOKUP(AI66,'Acompanhamento (DMP)'!$B$7:$O$390,16,FALSE)="","",VLOOKUP(AI66,'Acompanhamento (DMP)'!$B$7:$O$390,16,FALSE)),"")</f>
        <v/>
      </c>
      <c r="BC66" s="82" t="str">
        <f>IFERROR(IF(VLOOKUP(AI66,'Acompanhamento (DMP)'!$B$7:$O$390,17,FALSE)="","",VLOOKUP(AI66,'Acompanhamento (DMP)'!$B$7:$O$390,17,FALSE)),"")</f>
        <v/>
      </c>
      <c r="BD66" s="82" t="str">
        <f>IFERROR(IF(VLOOKUP(AI66,'Acompanhamento (DMP)'!$B$7:$O$390,18,FALSE)="","",VLOOKUP(AI66,'Acompanhamento (DMP)'!$B$7:$O$390,18,FALSE)),"")</f>
        <v/>
      </c>
      <c r="BE66" s="82" t="str">
        <f>IFERROR(IF(VLOOKUP(AI66,'Acompanhamento (DMP)'!$B$7:$O$390,19,FALSE)="","",VLOOKUP(AI66,'Acompanhamento (DMP)'!$B$7:$O$390,19,FALSE)),"")</f>
        <v/>
      </c>
      <c r="BF66" s="82" t="str">
        <f>IFERROR(IF(VLOOKUP(AI66,'Acompanhamento (DMP)'!$B$7:$O$390,20,FALSE)="","",VLOOKUP(AI66,'Acompanhamento (DMP)'!$B$7:$O$390,20,FALSE)),"")</f>
        <v/>
      </c>
      <c r="BG66" s="82" t="str">
        <f>IFERROR(IF(VLOOKUP(AI66,'Acompanhamento (DMP)'!$B$7:$O$390,21,FALSE)="","",VLOOKUP(AI66,'Acompanhamento (DMP)'!$B$7:$O$390,21,FALSE)),"")</f>
        <v/>
      </c>
      <c r="BH66" s="173" t="str">
        <f t="shared" si="0"/>
        <v/>
      </c>
    </row>
    <row r="67" spans="6:60" ht="15.75" customHeight="1">
      <c r="F67" s="2" t="s">
        <v>4629</v>
      </c>
      <c r="G67" s="2" t="s">
        <v>918</v>
      </c>
      <c r="AC67" t="str">
        <v>DMP 006</v>
      </c>
      <c r="AD67" s="178">
        <v>83</v>
      </c>
      <c r="AE67" t="s">
        <v>256</v>
      </c>
      <c r="AF67">
        <v>65</v>
      </c>
      <c r="AI67" t="str">
        <f>IF('PCA Licitação, Dispensa e Inex.'!B71="","",'PCA Licitação, Dispensa e Inex.'!B71)</f>
        <v>DMP 006</v>
      </c>
      <c r="AJ67" t="str">
        <f>IF('PCA Licitação, Dispensa e Inex.'!C71="","",'PCA Licitação, Dispensa e Inex.'!C71)</f>
        <v>DMP</v>
      </c>
      <c r="AK67" t="str">
        <f>IF('PCA Licitação, Dispensa e Inex.'!D71="","",'PCA Licitação, Dispensa e Inex.'!D71)</f>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AL67" t="str">
        <f>IF('PCA Licitação, Dispensa e Inex.'!H71="","",'PCA Licitação, Dispensa e Inex.'!H71)</f>
        <v>Pregão</v>
      </c>
      <c r="AM67" t="str">
        <f>IF('PCA Licitação, Dispensa e Inex.'!K71="","",'PCA Licitação, Dispensa e Inex.'!K71)</f>
        <v>Sim</v>
      </c>
      <c r="AN67" t="str">
        <f>IF('PCA Licitação, Dispensa e Inex.'!L71="","",'PCA Licitação, Dispensa e Inex.'!L71)</f>
        <v>Não</v>
      </c>
      <c r="AO67" t="str">
        <f>IF('PCA Licitação, Dispensa e Inex.'!M71="","",'PCA Licitação, Dispensa e Inex.'!M71)</f>
        <v>Sim</v>
      </c>
      <c r="AP67" t="str">
        <f>IF('PCA Licitação, Dispensa e Inex.'!N71="","",'PCA Licitação, Dispensa e Inex.'!N71)</f>
        <v>Alto</v>
      </c>
      <c r="AQ67" s="82">
        <f>IF('PCA Licitação, Dispensa e Inex.'!O71="","",'PCA Licitação, Dispensa e Inex.'!O71)</f>
        <v>45936</v>
      </c>
      <c r="AR67" s="82">
        <f>IF('PCA Licitação, Dispensa e Inex.'!P71="","",'PCA Licitação, Dispensa e Inex.'!P71)</f>
        <v>46045</v>
      </c>
      <c r="AS67" s="82">
        <f>IF('PCA Licitação, Dispensa e Inex.'!Q71="","",'PCA Licitação, Dispensa e Inex.'!Q71)</f>
        <v>46054</v>
      </c>
      <c r="AT67" s="82">
        <f>IF('PCA Licitação, Dispensa e Inex.'!R71="","",'PCA Licitação, Dispensa e Inex.'!R71)</f>
        <v>46082</v>
      </c>
      <c r="AU67" s="82">
        <f>IF('PCA Licitação, Dispensa e Inex.'!S71="","",'PCA Licitação, Dispensa e Inex.'!S71)</f>
        <v>46174</v>
      </c>
      <c r="AV67" s="82" t="str">
        <f>IFERROR(VLOOKUP(AI67,'Acompanhamento (DMP)'!$B$7:$G$390,10,FALSE),"")</f>
        <v/>
      </c>
      <c r="AW67" t="str">
        <f>IFERROR(IF(VLOOKUP(AI67,'Acompanhamento (DMP)'!$B$7:$O$390,11,FALSE)="","",VLOOKUP(AI67,'Acompanhamento (DMP)'!$B$7:$O$390,11,FALSE)),"")</f>
        <v/>
      </c>
      <c r="AX67" s="82">
        <f>IFERROR(VLOOKUP(AI67,'Acompanhamento (DMP)'!$B$7:$O$390,12,FALSE),"")</f>
        <v>0</v>
      </c>
      <c r="AY67" s="82" t="str">
        <f>IFERROR(IF(VLOOKUP(AI67,'Acompanhamento (DMP)'!$B$7:$O$390,13,FALSE)="","",VLOOKUP(AI67,'Acompanhamento (DMP)'!$B$7:$O$390,13,FALSE)),"")</f>
        <v/>
      </c>
      <c r="AZ67" t="str">
        <f>IFERROR(IF(VLOOKUP(AI67,'Acompanhamento (DMP)'!$B$7:$O$390,14,FALSE)="","",VLOOKUP(AI67,'Acompanhamento (DMP)'!$B$7:$O$390,14,FALSE)),"")</f>
        <v/>
      </c>
      <c r="BA67" t="str">
        <f>IFERROR(IF(VLOOKUP(AI67,'Acompanhamento (DMP)'!$B$7:$O$390,15,FALSE)="","",VLOOKUP(AI67,'Acompanhamento (DMP)'!$B$7:$O$390,15,FALSE)),"")</f>
        <v/>
      </c>
      <c r="BB67" s="82" t="str">
        <f>IFERROR(IF(VLOOKUP(AI67,'Acompanhamento (DMP)'!$B$7:$O$390,16,FALSE)="","",VLOOKUP(AI67,'Acompanhamento (DMP)'!$B$7:$O$390,16,FALSE)),"")</f>
        <v/>
      </c>
      <c r="BC67" s="82" t="str">
        <f>IFERROR(IF(VLOOKUP(AI67,'Acompanhamento (DMP)'!$B$7:$O$390,17,FALSE)="","",VLOOKUP(AI67,'Acompanhamento (DMP)'!$B$7:$O$390,17,FALSE)),"")</f>
        <v/>
      </c>
      <c r="BD67" s="82" t="str">
        <f>IFERROR(IF(VLOOKUP(AI67,'Acompanhamento (DMP)'!$B$7:$O$390,18,FALSE)="","",VLOOKUP(AI67,'Acompanhamento (DMP)'!$B$7:$O$390,18,FALSE)),"")</f>
        <v/>
      </c>
      <c r="BE67" s="82" t="str">
        <f>IFERROR(IF(VLOOKUP(AI67,'Acompanhamento (DMP)'!$B$7:$O$390,19,FALSE)="","",VLOOKUP(AI67,'Acompanhamento (DMP)'!$B$7:$O$390,19,FALSE)),"")</f>
        <v/>
      </c>
      <c r="BF67" s="82" t="str">
        <f>IFERROR(IF(VLOOKUP(AI67,'Acompanhamento (DMP)'!$B$7:$O$390,20,FALSE)="","",VLOOKUP(AI67,'Acompanhamento (DMP)'!$B$7:$O$390,20,FALSE)),"")</f>
        <v/>
      </c>
      <c r="BG67" s="82" t="str">
        <f>IFERROR(IF(VLOOKUP(AI67,'Acompanhamento (DMP)'!$B$7:$O$390,21,FALSE)="","",VLOOKUP(AI67,'Acompanhamento (DMP)'!$B$7:$O$390,21,FALSE)),"")</f>
        <v/>
      </c>
      <c r="BH67" s="173" t="str">
        <f t="shared" ref="BH67:BH130" si="1">IF(BF67="","",BF67-BE67)</f>
        <v/>
      </c>
    </row>
    <row r="68" spans="6:60" ht="15.75" customHeight="1">
      <c r="F68" s="2" t="s">
        <v>4630</v>
      </c>
      <c r="G68" s="2" t="s">
        <v>921</v>
      </c>
      <c r="AC68" t="str">
        <v>DMP 007</v>
      </c>
      <c r="AD68" s="177">
        <v>84</v>
      </c>
      <c r="AE68" t="s">
        <v>261</v>
      </c>
      <c r="AF68">
        <v>66</v>
      </c>
      <c r="AI68" t="str">
        <f>IF('PCA Licitação, Dispensa e Inex.'!B72="","",'PCA Licitação, Dispensa e Inex.'!B72)</f>
        <v>DMP 007</v>
      </c>
      <c r="AJ68" t="str">
        <f>IF('PCA Licitação, Dispensa e Inex.'!C72="","",'PCA Licitação, Dispensa e Inex.'!C72)</f>
        <v>DMP</v>
      </c>
      <c r="AK68" t="str">
        <f>IF('PCA Licitação, Dispensa e Inex.'!D72="","",'PCA Licitação, Dispensa e Inex.'!D72)</f>
        <v xml:space="preserve">Fornecimento continuado estimado de Mobiliários Padronizados </v>
      </c>
      <c r="AL68" t="str">
        <f>IF('PCA Licitação, Dispensa e Inex.'!H72="","",'PCA Licitação, Dispensa e Inex.'!H72)</f>
        <v>Pregão</v>
      </c>
      <c r="AM68" t="str">
        <f>IF('PCA Licitação, Dispensa e Inex.'!K72="","",'PCA Licitação, Dispensa e Inex.'!K72)</f>
        <v>Sim</v>
      </c>
      <c r="AN68" t="str">
        <f>IF('PCA Licitação, Dispensa e Inex.'!L72="","",'PCA Licitação, Dispensa e Inex.'!L72)</f>
        <v>Sim</v>
      </c>
      <c r="AO68" t="str">
        <f>IF('PCA Licitação, Dispensa e Inex.'!M72="","",'PCA Licitação, Dispensa e Inex.'!M72)</f>
        <v>Sim</v>
      </c>
      <c r="AP68" t="str">
        <f>IF('PCA Licitação, Dispensa e Inex.'!N72="","",'PCA Licitação, Dispensa e Inex.'!N72)</f>
        <v>Médio</v>
      </c>
      <c r="AQ68" s="82">
        <f>IF('PCA Licitação, Dispensa e Inex.'!O72="","",'PCA Licitação, Dispensa e Inex.'!O72)</f>
        <v>46113</v>
      </c>
      <c r="AR68" s="82">
        <f>IF('PCA Licitação, Dispensa e Inex.'!P72="","",'PCA Licitação, Dispensa e Inex.'!P72)</f>
        <v>46193</v>
      </c>
      <c r="AS68" s="82">
        <f>IF('PCA Licitação, Dispensa e Inex.'!Q72="","",'PCA Licitação, Dispensa e Inex.'!Q72)</f>
        <v>46204</v>
      </c>
      <c r="AT68" s="82">
        <f>IF('PCA Licitação, Dispensa e Inex.'!R72="","",'PCA Licitação, Dispensa e Inex.'!R72)</f>
        <v>46266</v>
      </c>
      <c r="AU68" s="82">
        <f>IF('PCA Licitação, Dispensa e Inex.'!S72="","",'PCA Licitação, Dispensa e Inex.'!S72)</f>
        <v>46327</v>
      </c>
      <c r="AV68" s="82" t="str">
        <f>IFERROR(VLOOKUP(AI68,'Acompanhamento (DMP)'!$B$7:$G$390,10,FALSE),"")</f>
        <v/>
      </c>
      <c r="AW68" t="str">
        <f>IFERROR(IF(VLOOKUP(AI68,'Acompanhamento (DMP)'!$B$7:$O$390,11,FALSE)="","",VLOOKUP(AI68,'Acompanhamento (DMP)'!$B$7:$O$390,11,FALSE)),"")</f>
        <v/>
      </c>
      <c r="AX68" s="82">
        <f>IFERROR(VLOOKUP(AI68,'Acompanhamento (DMP)'!$B$7:$O$390,12,FALSE),"")</f>
        <v>0</v>
      </c>
      <c r="AY68" s="82" t="str">
        <f>IFERROR(IF(VLOOKUP(AI68,'Acompanhamento (DMP)'!$B$7:$O$390,13,FALSE)="","",VLOOKUP(AI68,'Acompanhamento (DMP)'!$B$7:$O$390,13,FALSE)),"")</f>
        <v/>
      </c>
      <c r="AZ68" t="str">
        <f>IFERROR(IF(VLOOKUP(AI68,'Acompanhamento (DMP)'!$B$7:$O$390,14,FALSE)="","",VLOOKUP(AI68,'Acompanhamento (DMP)'!$B$7:$O$390,14,FALSE)),"")</f>
        <v/>
      </c>
      <c r="BA68" t="str">
        <f>IFERROR(IF(VLOOKUP(AI68,'Acompanhamento (DMP)'!$B$7:$O$390,15,FALSE)="","",VLOOKUP(AI68,'Acompanhamento (DMP)'!$B$7:$O$390,15,FALSE)),"")</f>
        <v/>
      </c>
      <c r="BB68" s="82" t="str">
        <f>IFERROR(IF(VLOOKUP(AI68,'Acompanhamento (DMP)'!$B$7:$O$390,16,FALSE)="","",VLOOKUP(AI68,'Acompanhamento (DMP)'!$B$7:$O$390,16,FALSE)),"")</f>
        <v/>
      </c>
      <c r="BC68" s="82" t="str">
        <f>IFERROR(IF(VLOOKUP(AI68,'Acompanhamento (DMP)'!$B$7:$O$390,17,FALSE)="","",VLOOKUP(AI68,'Acompanhamento (DMP)'!$B$7:$O$390,17,FALSE)),"")</f>
        <v/>
      </c>
      <c r="BD68" s="82" t="str">
        <f>IFERROR(IF(VLOOKUP(AI68,'Acompanhamento (DMP)'!$B$7:$O$390,18,FALSE)="","",VLOOKUP(AI68,'Acompanhamento (DMP)'!$B$7:$O$390,18,FALSE)),"")</f>
        <v/>
      </c>
      <c r="BE68" s="82" t="str">
        <f>IFERROR(IF(VLOOKUP(AI68,'Acompanhamento (DMP)'!$B$7:$O$390,19,FALSE)="","",VLOOKUP(AI68,'Acompanhamento (DMP)'!$B$7:$O$390,19,FALSE)),"")</f>
        <v/>
      </c>
      <c r="BF68" s="82" t="str">
        <f>IFERROR(IF(VLOOKUP(AI68,'Acompanhamento (DMP)'!$B$7:$O$390,20,FALSE)="","",VLOOKUP(AI68,'Acompanhamento (DMP)'!$B$7:$O$390,20,FALSE)),"")</f>
        <v/>
      </c>
      <c r="BG68" s="82" t="str">
        <f>IFERROR(IF(VLOOKUP(AI68,'Acompanhamento (DMP)'!$B$7:$O$390,21,FALSE)="","",VLOOKUP(AI68,'Acompanhamento (DMP)'!$B$7:$O$390,21,FALSE)),"")</f>
        <v/>
      </c>
      <c r="BH68" s="173" t="str">
        <f t="shared" si="1"/>
        <v/>
      </c>
    </row>
    <row r="69" spans="6:60" ht="15.75" customHeight="1">
      <c r="F69" s="2" t="s">
        <v>4631</v>
      </c>
      <c r="G69" s="2" t="s">
        <v>4632</v>
      </c>
      <c r="AC69" t="str">
        <v>DMP 008</v>
      </c>
      <c r="AD69" s="179">
        <v>85</v>
      </c>
      <c r="AE69" t="s">
        <v>266</v>
      </c>
      <c r="AF69">
        <v>67</v>
      </c>
      <c r="AI69" t="str">
        <f>IF('PCA Licitação, Dispensa e Inex.'!B73="","",'PCA Licitação, Dispensa e Inex.'!B73)</f>
        <v>DMP 008</v>
      </c>
      <c r="AJ69" t="str">
        <f>IF('PCA Licitação, Dispensa e Inex.'!C73="","",'PCA Licitação, Dispensa e Inex.'!C73)</f>
        <v>DMP</v>
      </c>
      <c r="AK69" t="str">
        <f>IF('PCA Licitação, Dispensa e Inex.'!D73="","",'PCA Licitação, Dispensa e Inex.'!D73)</f>
        <v>Fornecimento continuado estimado de Etiquetas e Coletora de Dados RFID</v>
      </c>
      <c r="AL69" t="str">
        <f>IF('PCA Licitação, Dispensa e Inex.'!H73="","",'PCA Licitação, Dispensa e Inex.'!H73)</f>
        <v>Pregão</v>
      </c>
      <c r="AM69" t="str">
        <f>IF('PCA Licitação, Dispensa e Inex.'!K73="","",'PCA Licitação, Dispensa e Inex.'!K73)</f>
        <v>Sim</v>
      </c>
      <c r="AN69" t="str">
        <f>IF('PCA Licitação, Dispensa e Inex.'!L73="","",'PCA Licitação, Dispensa e Inex.'!L73)</f>
        <v>Sim</v>
      </c>
      <c r="AO69" t="str">
        <f>IF('PCA Licitação, Dispensa e Inex.'!M73="","",'PCA Licitação, Dispensa e Inex.'!M73)</f>
        <v>Sim</v>
      </c>
      <c r="AP69" t="str">
        <f>IF('PCA Licitação, Dispensa e Inex.'!N73="","",'PCA Licitação, Dispensa e Inex.'!N73)</f>
        <v>Médio</v>
      </c>
      <c r="AQ69" s="82">
        <f>IF('PCA Licitação, Dispensa e Inex.'!O73="","",'PCA Licitação, Dispensa e Inex.'!O73)</f>
        <v>46082</v>
      </c>
      <c r="AR69" s="82">
        <f>IF('PCA Licitação, Dispensa e Inex.'!P73="","",'PCA Licitação, Dispensa e Inex.'!P73)</f>
        <v>46143</v>
      </c>
      <c r="AS69" s="82">
        <f>IF('PCA Licitação, Dispensa e Inex.'!Q73="","",'PCA Licitação, Dispensa e Inex.'!Q73)</f>
        <v>46152</v>
      </c>
      <c r="AT69" s="82">
        <f>IF('PCA Licitação, Dispensa e Inex.'!R73="","",'PCA Licitação, Dispensa e Inex.'!R73)</f>
        <v>46204</v>
      </c>
      <c r="AU69" s="82">
        <f>IF('PCA Licitação, Dispensa e Inex.'!S73="","",'PCA Licitação, Dispensa e Inex.'!S73)</f>
        <v>46235</v>
      </c>
      <c r="AV69" s="82" t="str">
        <f>IFERROR(VLOOKUP(AI69,'Acompanhamento (DMP)'!$B$7:$G$390,10,FALSE),"")</f>
        <v/>
      </c>
      <c r="AW69" t="str">
        <f>IFERROR(IF(VLOOKUP(AI69,'Acompanhamento (DMP)'!$B$7:$O$390,11,FALSE)="","",VLOOKUP(AI69,'Acompanhamento (DMP)'!$B$7:$O$390,11,FALSE)),"")</f>
        <v/>
      </c>
      <c r="AX69" s="82">
        <f>IFERROR(VLOOKUP(AI69,'Acompanhamento (DMP)'!$B$7:$O$390,12,FALSE),"")</f>
        <v>0</v>
      </c>
      <c r="AY69" s="82" t="str">
        <f>IFERROR(IF(VLOOKUP(AI69,'Acompanhamento (DMP)'!$B$7:$O$390,13,FALSE)="","",VLOOKUP(AI69,'Acompanhamento (DMP)'!$B$7:$O$390,13,FALSE)),"")</f>
        <v/>
      </c>
      <c r="AZ69" t="str">
        <f>IFERROR(IF(VLOOKUP(AI69,'Acompanhamento (DMP)'!$B$7:$O$390,14,FALSE)="","",VLOOKUP(AI69,'Acompanhamento (DMP)'!$B$7:$O$390,14,FALSE)),"")</f>
        <v/>
      </c>
      <c r="BA69" t="str">
        <f>IFERROR(IF(VLOOKUP(AI69,'Acompanhamento (DMP)'!$B$7:$O$390,15,FALSE)="","",VLOOKUP(AI69,'Acompanhamento (DMP)'!$B$7:$O$390,15,FALSE)),"")</f>
        <v/>
      </c>
      <c r="BB69" s="82" t="str">
        <f>IFERROR(IF(VLOOKUP(AI69,'Acompanhamento (DMP)'!$B$7:$O$390,16,FALSE)="","",VLOOKUP(AI69,'Acompanhamento (DMP)'!$B$7:$O$390,16,FALSE)),"")</f>
        <v/>
      </c>
      <c r="BC69" s="82" t="str">
        <f>IFERROR(IF(VLOOKUP(AI69,'Acompanhamento (DMP)'!$B$7:$O$390,17,FALSE)="","",VLOOKUP(AI69,'Acompanhamento (DMP)'!$B$7:$O$390,17,FALSE)),"")</f>
        <v/>
      </c>
      <c r="BD69" s="82" t="str">
        <f>IFERROR(IF(VLOOKUP(AI69,'Acompanhamento (DMP)'!$B$7:$O$390,18,FALSE)="","",VLOOKUP(AI69,'Acompanhamento (DMP)'!$B$7:$O$390,18,FALSE)),"")</f>
        <v/>
      </c>
      <c r="BE69" s="82" t="str">
        <f>IFERROR(IF(VLOOKUP(AI69,'Acompanhamento (DMP)'!$B$7:$O$390,19,FALSE)="","",VLOOKUP(AI69,'Acompanhamento (DMP)'!$B$7:$O$390,19,FALSE)),"")</f>
        <v/>
      </c>
      <c r="BF69" s="82" t="str">
        <f>IFERROR(IF(VLOOKUP(AI69,'Acompanhamento (DMP)'!$B$7:$O$390,20,FALSE)="","",VLOOKUP(AI69,'Acompanhamento (DMP)'!$B$7:$O$390,20,FALSE)),"")</f>
        <v/>
      </c>
      <c r="BG69" s="82" t="str">
        <f>IFERROR(IF(VLOOKUP(AI69,'Acompanhamento (DMP)'!$B$7:$O$390,21,FALSE)="","",VLOOKUP(AI69,'Acompanhamento (DMP)'!$B$7:$O$390,21,FALSE)),"")</f>
        <v/>
      </c>
      <c r="BH69" s="173" t="str">
        <f t="shared" si="1"/>
        <v/>
      </c>
    </row>
    <row r="70" spans="6:60" ht="15.75" customHeight="1">
      <c r="F70" s="2" t="s">
        <v>718</v>
      </c>
      <c r="G70" s="2" t="s">
        <v>1421</v>
      </c>
      <c r="AC70" t="str">
        <v>DMP 009</v>
      </c>
      <c r="AD70" s="180">
        <v>107</v>
      </c>
      <c r="AE70" t="s">
        <v>271</v>
      </c>
      <c r="AF70">
        <v>68</v>
      </c>
      <c r="AI70" t="str">
        <f>IF('PCA Licitação, Dispensa e Inex.'!B74="","",'PCA Licitação, Dispensa e Inex.'!B74)</f>
        <v>DMP 009</v>
      </c>
      <c r="AJ70" t="str">
        <f>IF('PCA Licitação, Dispensa e Inex.'!C74="","",'PCA Licitação, Dispensa e Inex.'!C74)</f>
        <v>DMP</v>
      </c>
      <c r="AK70" t="str">
        <f>IF('PCA Licitação, Dispensa e Inex.'!D74="","",'PCA Licitação, Dispensa e Inex.'!D74)</f>
        <v>Fornecimento continuado estimado de Poltronas para o Salão do Júri</v>
      </c>
      <c r="AL70" t="str">
        <f>IF('PCA Licitação, Dispensa e Inex.'!H74="","",'PCA Licitação, Dispensa e Inex.'!H74)</f>
        <v>Pregão</v>
      </c>
      <c r="AM70" t="str">
        <f>IF('PCA Licitação, Dispensa e Inex.'!K74="","",'PCA Licitação, Dispensa e Inex.'!K74)</f>
        <v>Sim</v>
      </c>
      <c r="AN70" t="str">
        <f>IF('PCA Licitação, Dispensa e Inex.'!L74="","",'PCA Licitação, Dispensa e Inex.'!L74)</f>
        <v>Não</v>
      </c>
      <c r="AO70" t="str">
        <f>IF('PCA Licitação, Dispensa e Inex.'!M74="","",'PCA Licitação, Dispensa e Inex.'!M74)</f>
        <v>Sim</v>
      </c>
      <c r="AP70" t="str">
        <f>IF('PCA Licitação, Dispensa e Inex.'!N74="","",'PCA Licitação, Dispensa e Inex.'!N74)</f>
        <v>Médio</v>
      </c>
      <c r="AQ70" s="82">
        <f>IF('PCA Licitação, Dispensa e Inex.'!O74="","",'PCA Licitação, Dispensa e Inex.'!O74)</f>
        <v>45866</v>
      </c>
      <c r="AR70" s="82">
        <f>IF('PCA Licitação, Dispensa e Inex.'!P74="","",'PCA Licitação, Dispensa e Inex.'!P74)</f>
        <v>45916</v>
      </c>
      <c r="AS70" s="82">
        <f>IF('PCA Licitação, Dispensa e Inex.'!Q74="","",'PCA Licitação, Dispensa e Inex.'!Q74)</f>
        <v>45918</v>
      </c>
      <c r="AT70" s="82">
        <f>IF('PCA Licitação, Dispensa e Inex.'!R74="","",'PCA Licitação, Dispensa e Inex.'!R74)</f>
        <v>45962</v>
      </c>
      <c r="AU70" s="82">
        <f>IF('PCA Licitação, Dispensa e Inex.'!S74="","",'PCA Licitação, Dispensa e Inex.'!S74)</f>
        <v>46042</v>
      </c>
      <c r="AV70" s="82" t="str">
        <f>IFERROR(VLOOKUP(AI70,'Acompanhamento (DMP)'!$B$7:$G$390,10,FALSE),"")</f>
        <v/>
      </c>
      <c r="AW70">
        <f>IFERROR(IF(VLOOKUP(AI70,'Acompanhamento (DMP)'!$B$7:$O$390,11,FALSE)="","",VLOOKUP(AI70,'Acompanhamento (DMP)'!$B$7:$O$390,11,FALSE)),"")</f>
        <v>45918</v>
      </c>
      <c r="AX70" s="82">
        <f>IFERROR(VLOOKUP(AI70,'Acompanhamento (DMP)'!$B$7:$O$390,12,FALSE),"")</f>
        <v>45974</v>
      </c>
      <c r="AY70" s="82">
        <f>IFERROR(IF(VLOOKUP(AI70,'Acompanhamento (DMP)'!$B$7:$O$390,13,FALSE)="","",VLOOKUP(AI70,'Acompanhamento (DMP)'!$B$7:$O$390,13,FALSE)),"")</f>
        <v>46065</v>
      </c>
      <c r="AZ70" t="str">
        <f>IFERROR(IF(VLOOKUP(AI70,'Acompanhamento (DMP)'!$B$7:$O$390,14,FALSE)="","",VLOOKUP(AI70,'Acompanhamento (DMP)'!$B$7:$O$390,14,FALSE)),"")</f>
        <v/>
      </c>
      <c r="BA70" t="str">
        <f>IFERROR(IF(VLOOKUP(AI70,'Acompanhamento (DMP)'!$B$7:$O$390,15,FALSE)="","",VLOOKUP(AI70,'Acompanhamento (DMP)'!$B$7:$O$390,15,FALSE)),"")</f>
        <v/>
      </c>
      <c r="BB70" s="82" t="str">
        <f>IFERROR(IF(VLOOKUP(AI70,'Acompanhamento (DMP)'!$B$7:$O$390,16,FALSE)="","",VLOOKUP(AI70,'Acompanhamento (DMP)'!$B$7:$O$390,16,FALSE)),"")</f>
        <v/>
      </c>
      <c r="BC70" s="82" t="str">
        <f>IFERROR(IF(VLOOKUP(AI70,'Acompanhamento (DMP)'!$B$7:$O$390,17,FALSE)="","",VLOOKUP(AI70,'Acompanhamento (DMP)'!$B$7:$O$390,17,FALSE)),"")</f>
        <v/>
      </c>
      <c r="BD70" s="82" t="str">
        <f>IFERROR(IF(VLOOKUP(AI70,'Acompanhamento (DMP)'!$B$7:$O$390,18,FALSE)="","",VLOOKUP(AI70,'Acompanhamento (DMP)'!$B$7:$O$390,18,FALSE)),"")</f>
        <v/>
      </c>
      <c r="BE70" s="82" t="str">
        <f>IFERROR(IF(VLOOKUP(AI70,'Acompanhamento (DMP)'!$B$7:$O$390,19,FALSE)="","",VLOOKUP(AI70,'Acompanhamento (DMP)'!$B$7:$O$390,19,FALSE)),"")</f>
        <v/>
      </c>
      <c r="BF70" s="82" t="str">
        <f>IFERROR(IF(VLOOKUP(AI70,'Acompanhamento (DMP)'!$B$7:$O$390,20,FALSE)="","",VLOOKUP(AI70,'Acompanhamento (DMP)'!$B$7:$O$390,20,FALSE)),"")</f>
        <v/>
      </c>
      <c r="BG70" s="82" t="str">
        <f>IFERROR(IF(VLOOKUP(AI70,'Acompanhamento (DMP)'!$B$7:$O$390,21,FALSE)="","",VLOOKUP(AI70,'Acompanhamento (DMP)'!$B$7:$O$390,21,FALSE)),"")</f>
        <v/>
      </c>
      <c r="BH70" s="173" t="str">
        <f t="shared" si="1"/>
        <v/>
      </c>
    </row>
    <row r="71" spans="6:60" ht="15.75" customHeight="1">
      <c r="F71" s="2" t="s">
        <v>4633</v>
      </c>
      <c r="G71" s="2" t="s">
        <v>923</v>
      </c>
      <c r="AC71" t="str">
        <v>DMP 010</v>
      </c>
      <c r="AD71" s="179">
        <v>108</v>
      </c>
      <c r="AE71" t="s">
        <v>275</v>
      </c>
      <c r="AF71">
        <v>69</v>
      </c>
      <c r="AI71" t="str">
        <f>IF('PCA Licitação, Dispensa e Inex.'!B75="","",'PCA Licitação, Dispensa e Inex.'!B75)</f>
        <v>DMP 010</v>
      </c>
      <c r="AJ71" t="str">
        <f>IF('PCA Licitação, Dispensa e Inex.'!C75="","",'PCA Licitação, Dispensa e Inex.'!C75)</f>
        <v>DMP</v>
      </c>
      <c r="AK71" t="str">
        <f>IF('PCA Licitação, Dispensa e Inex.'!D75="","",'PCA Licitação, Dispensa e Inex.'!D75)</f>
        <v>Locação de imóvel para abrigar o fórum da Comarca de Brusque, durante a reforma global e ampliação daquela edificação</v>
      </c>
      <c r="AL71" t="str">
        <f>IF('PCA Licitação, Dispensa e Inex.'!H75="","",'PCA Licitação, Dispensa e Inex.'!H75)</f>
        <v>Inexigibilidade</v>
      </c>
      <c r="AM71" t="str">
        <f>IF('PCA Licitação, Dispensa e Inex.'!K75="","",'PCA Licitação, Dispensa e Inex.'!K75)</f>
        <v>Não</v>
      </c>
      <c r="AN71" t="str">
        <f>IF('PCA Licitação, Dispensa e Inex.'!L75="","",'PCA Licitação, Dispensa e Inex.'!L75)</f>
        <v>Não</v>
      </c>
      <c r="AO71" t="str">
        <f>IF('PCA Licitação, Dispensa e Inex.'!M75="","",'PCA Licitação, Dispensa e Inex.'!M75)</f>
        <v>Sim</v>
      </c>
      <c r="AP71" t="str">
        <f>IF('PCA Licitação, Dispensa e Inex.'!N75="","",'PCA Licitação, Dispensa e Inex.'!N75)</f>
        <v>Médio</v>
      </c>
      <c r="AQ71" s="82">
        <f>IF('PCA Licitação, Dispensa e Inex.'!O75="","",'PCA Licitação, Dispensa e Inex.'!O75)</f>
        <v>45950</v>
      </c>
      <c r="AR71" s="82">
        <f>IF('PCA Licitação, Dispensa e Inex.'!P75="","",'PCA Licitação, Dispensa e Inex.'!P75)</f>
        <v>45989</v>
      </c>
      <c r="AS71" s="82">
        <f>IF('PCA Licitação, Dispensa e Inex.'!Q75="","",'PCA Licitação, Dispensa e Inex.'!Q75)</f>
        <v>45996</v>
      </c>
      <c r="AT71" s="82">
        <f>IF('PCA Licitação, Dispensa e Inex.'!R75="","",'PCA Licitação, Dispensa e Inex.'!R75)</f>
        <v>46053</v>
      </c>
      <c r="AU71" s="82">
        <f>IF('PCA Licitação, Dispensa e Inex.'!S75="","",'PCA Licitação, Dispensa e Inex.'!S75)</f>
        <v>46112</v>
      </c>
      <c r="AV71" s="82" t="str">
        <f>IFERROR(VLOOKUP(AI71,'Acompanhamento (DMP)'!$B$7:$G$390,10,FALSE),"")</f>
        <v/>
      </c>
      <c r="AW71" t="str">
        <f>IFERROR(IF(VLOOKUP(AI71,'Acompanhamento (DMP)'!$B$7:$O$390,11,FALSE)="","",VLOOKUP(AI71,'Acompanhamento (DMP)'!$B$7:$O$390,11,FALSE)),"")</f>
        <v/>
      </c>
      <c r="AX71" s="82">
        <f>IFERROR(VLOOKUP(AI71,'Acompanhamento (DMP)'!$B$7:$O$390,12,FALSE),"")</f>
        <v>46372</v>
      </c>
      <c r="AY71" s="82">
        <f>IFERROR(IF(VLOOKUP(AI71,'Acompanhamento (DMP)'!$B$7:$O$390,13,FALSE)="","",VLOOKUP(AI71,'Acompanhamento (DMP)'!$B$7:$O$390,13,FALSE)),"")</f>
        <v>46029</v>
      </c>
      <c r="AZ71" t="str">
        <f>IFERROR(IF(VLOOKUP(AI71,'Acompanhamento (DMP)'!$B$7:$O$390,14,FALSE)="","",VLOOKUP(AI71,'Acompanhamento (DMP)'!$B$7:$O$390,14,FALSE)),"")</f>
        <v/>
      </c>
      <c r="BA71" t="str">
        <f>IFERROR(IF(VLOOKUP(AI71,'Acompanhamento (DMP)'!$B$7:$O$390,15,FALSE)="","",VLOOKUP(AI71,'Acompanhamento (DMP)'!$B$7:$O$390,15,FALSE)),"")</f>
        <v/>
      </c>
      <c r="BB71" s="82" t="str">
        <f>IFERROR(IF(VLOOKUP(AI71,'Acompanhamento (DMP)'!$B$7:$O$390,16,FALSE)="","",VLOOKUP(AI71,'Acompanhamento (DMP)'!$B$7:$O$390,16,FALSE)),"")</f>
        <v/>
      </c>
      <c r="BC71" s="82" t="str">
        <f>IFERROR(IF(VLOOKUP(AI71,'Acompanhamento (DMP)'!$B$7:$O$390,17,FALSE)="","",VLOOKUP(AI71,'Acompanhamento (DMP)'!$B$7:$O$390,17,FALSE)),"")</f>
        <v/>
      </c>
      <c r="BD71" s="82" t="str">
        <f>IFERROR(IF(VLOOKUP(AI71,'Acompanhamento (DMP)'!$B$7:$O$390,18,FALSE)="","",VLOOKUP(AI71,'Acompanhamento (DMP)'!$B$7:$O$390,18,FALSE)),"")</f>
        <v/>
      </c>
      <c r="BE71" s="82" t="str">
        <f>IFERROR(IF(VLOOKUP(AI71,'Acompanhamento (DMP)'!$B$7:$O$390,19,FALSE)="","",VLOOKUP(AI71,'Acompanhamento (DMP)'!$B$7:$O$390,19,FALSE)),"")</f>
        <v/>
      </c>
      <c r="BF71" s="82" t="str">
        <f>IFERROR(IF(VLOOKUP(AI71,'Acompanhamento (DMP)'!$B$7:$O$390,20,FALSE)="","",VLOOKUP(AI71,'Acompanhamento (DMP)'!$B$7:$O$390,20,FALSE)),"")</f>
        <v/>
      </c>
      <c r="BG71" s="82" t="str">
        <f>IFERROR(IF(VLOOKUP(AI71,'Acompanhamento (DMP)'!$B$7:$O$390,21,FALSE)="","",VLOOKUP(AI71,'Acompanhamento (DMP)'!$B$7:$O$390,21,FALSE)),"")</f>
        <v/>
      </c>
      <c r="BH71" s="173" t="str">
        <f t="shared" si="1"/>
        <v/>
      </c>
    </row>
    <row r="72" spans="6:60" ht="15.75" customHeight="1">
      <c r="F72" s="2" t="s">
        <v>4634</v>
      </c>
      <c r="G72" s="2" t="s">
        <v>1005</v>
      </c>
      <c r="AC72" t="str">
        <v>DSQV20</v>
      </c>
      <c r="AD72" s="180">
        <v>36</v>
      </c>
      <c r="AE72" t="s">
        <v>279</v>
      </c>
      <c r="AF72">
        <v>70</v>
      </c>
      <c r="AI72" t="str">
        <f>IF('PCA Licitação, Dispensa e Inex.'!B76="","",'PCA Licitação, Dispensa e Inex.'!B76)</f>
        <v>DSQV20</v>
      </c>
      <c r="AJ72" t="str">
        <f>IF('PCA Licitação, Dispensa e Inex.'!C76="","",'PCA Licitação, Dispensa e Inex.'!C76)</f>
        <v>DSQV</v>
      </c>
      <c r="AK72" t="str">
        <f>IF('PCA Licitação, Dispensa e Inex.'!D76="","",'PCA Licitação, Dispensa e Inex.'!D76)</f>
        <v>Aquisição de acessórios ergonômicos - mouse pad, apoio de teclado, apoio de antebraços e apoio de pés (Demanda atualmente atendida pelas ARPPs 2025/04,  2025/042 e 2025/043)</v>
      </c>
      <c r="AL72" t="str">
        <f>IF('PCA Licitação, Dispensa e Inex.'!H76="","",'PCA Licitação, Dispensa e Inex.'!H76)</f>
        <v>Pregão</v>
      </c>
      <c r="AM72" t="str">
        <f>IF('PCA Licitação, Dispensa e Inex.'!K76="","",'PCA Licitação, Dispensa e Inex.'!K76)</f>
        <v>Não</v>
      </c>
      <c r="AN72" t="str">
        <f>IF('PCA Licitação, Dispensa e Inex.'!L76="","",'PCA Licitação, Dispensa e Inex.'!L76)</f>
        <v>Sim</v>
      </c>
      <c r="AO72" t="str">
        <f>IF('PCA Licitação, Dispensa e Inex.'!M76="","",'PCA Licitação, Dispensa e Inex.'!M76)</f>
        <v>Sim</v>
      </c>
      <c r="AP72" t="str">
        <f>IF('PCA Licitação, Dispensa e Inex.'!N76="","",'PCA Licitação, Dispensa e Inex.'!N76)</f>
        <v>Baixo</v>
      </c>
      <c r="AQ72" s="82">
        <f>IF('PCA Licitação, Dispensa e Inex.'!O76="","",'PCA Licitação, Dispensa e Inex.'!O76)</f>
        <v>46055</v>
      </c>
      <c r="AR72" s="82">
        <f>IF('PCA Licitação, Dispensa e Inex.'!P76="","",'PCA Licitação, Dispensa e Inex.'!P76)</f>
        <v>46083</v>
      </c>
      <c r="AS72" s="82">
        <f>IF('PCA Licitação, Dispensa e Inex.'!Q76="","",'PCA Licitação, Dispensa e Inex.'!Q76)</f>
        <v>46143</v>
      </c>
      <c r="AT72" s="82">
        <f>IF('PCA Licitação, Dispensa e Inex.'!R76="","",'PCA Licitação, Dispensa e Inex.'!R76)</f>
        <v>46235</v>
      </c>
      <c r="AU72" s="82">
        <f>IF('PCA Licitação, Dispensa e Inex.'!S76="","",'PCA Licitação, Dispensa e Inex.'!S76)</f>
        <v>46296</v>
      </c>
      <c r="AV72" s="82" t="str">
        <f>IFERROR(VLOOKUP(AI72,'Acompanhamento (DMP)'!$B$7:$G$390,10,FALSE),"")</f>
        <v/>
      </c>
      <c r="AW72">
        <f>IFERROR(IF(VLOOKUP(AI72,'Acompanhamento (DMP)'!$B$7:$O$390,11,FALSE)="","",VLOOKUP(AI72,'Acompanhamento (DMP)'!$B$7:$O$390,11,FALSE)),"")</f>
        <v>46118</v>
      </c>
      <c r="AX72" s="82">
        <f>IFERROR(VLOOKUP(AI72,'Acompanhamento (DMP)'!$B$7:$O$390,12,FALSE),"")</f>
        <v>46170</v>
      </c>
      <c r="AY72" s="82">
        <f>IFERROR(IF(VLOOKUP(AI72,'Acompanhamento (DMP)'!$B$7:$O$390,13,FALSE)="","",VLOOKUP(AI72,'Acompanhamento (DMP)'!$B$7:$O$390,13,FALSE)),"")</f>
        <v>46237</v>
      </c>
      <c r="AZ72" t="str">
        <f>IFERROR(IF(VLOOKUP(AI72,'Acompanhamento (DMP)'!$B$7:$O$390,14,FALSE)="","",VLOOKUP(AI72,'Acompanhamento (DMP)'!$B$7:$O$390,14,FALSE)),"")</f>
        <v>Não se aplica</v>
      </c>
      <c r="BA72" t="str">
        <f>IFERROR(IF(VLOOKUP(AI72,'Acompanhamento (DMP)'!$B$7:$O$390,15,FALSE)="","",VLOOKUP(AI72,'Acompanhamento (DMP)'!$B$7:$O$390,15,FALSE)),"")</f>
        <v/>
      </c>
      <c r="BB72" s="82" t="str">
        <f>IFERROR(IF(VLOOKUP(AI72,'Acompanhamento (DMP)'!$B$7:$O$390,16,FALSE)="","",VLOOKUP(AI72,'Acompanhamento (DMP)'!$B$7:$O$390,16,FALSE)),"")</f>
        <v/>
      </c>
      <c r="BC72" s="82" t="str">
        <f>IFERROR(IF(VLOOKUP(AI72,'Acompanhamento (DMP)'!$B$7:$O$390,17,FALSE)="","",VLOOKUP(AI72,'Acompanhamento (DMP)'!$B$7:$O$390,17,FALSE)),"")</f>
        <v/>
      </c>
      <c r="BD72" s="82" t="str">
        <f>IFERROR(IF(VLOOKUP(AI72,'Acompanhamento (DMP)'!$B$7:$O$390,18,FALSE)="","",VLOOKUP(AI72,'Acompanhamento (DMP)'!$B$7:$O$390,18,FALSE)),"")</f>
        <v/>
      </c>
      <c r="BE72" s="82" t="str">
        <f>IFERROR(IF(VLOOKUP(AI72,'Acompanhamento (DMP)'!$B$7:$O$390,19,FALSE)="","",VLOOKUP(AI72,'Acompanhamento (DMP)'!$B$7:$O$390,19,FALSE)),"")</f>
        <v/>
      </c>
      <c r="BF72" s="82" t="str">
        <f>IFERROR(IF(VLOOKUP(AI72,'Acompanhamento (DMP)'!$B$7:$O$390,20,FALSE)="","",VLOOKUP(AI72,'Acompanhamento (DMP)'!$B$7:$O$390,20,FALSE)),"")</f>
        <v/>
      </c>
      <c r="BG72" s="82" t="str">
        <f>IFERROR(IF(VLOOKUP(AI72,'Acompanhamento (DMP)'!$B$7:$O$390,21,FALSE)="","",VLOOKUP(AI72,'Acompanhamento (DMP)'!$B$7:$O$390,21,FALSE)),"")</f>
        <v/>
      </c>
      <c r="BH72" s="173" t="str">
        <f t="shared" si="1"/>
        <v/>
      </c>
    </row>
    <row r="73" spans="6:60" ht="15.75" customHeight="1">
      <c r="F73" s="2" t="s">
        <v>4635</v>
      </c>
      <c r="G73" s="2" t="s">
        <v>1447</v>
      </c>
      <c r="AC73" t="str">
        <v>DSQV21</v>
      </c>
      <c r="AD73" s="179">
        <v>86</v>
      </c>
      <c r="AE73" t="s">
        <v>286</v>
      </c>
      <c r="AF73">
        <v>71</v>
      </c>
      <c r="AI73" t="str">
        <f>IF('PCA Licitação, Dispensa e Inex.'!B77="","",'PCA Licitação, Dispensa e Inex.'!B77)</f>
        <v>DSQV21</v>
      </c>
      <c r="AJ73" t="str">
        <f>IF('PCA Licitação, Dispensa e Inex.'!C77="","",'PCA Licitação, Dispensa e Inex.'!C77)</f>
        <v>DSQV</v>
      </c>
      <c r="AK73" t="str">
        <f>IF('PCA Licitação, Dispensa e Inex.'!D77="","",'PCA Licitação, Dispensa e Inex.'!D77)</f>
        <v>Aquisição de desfibrilador externo automático - CSI/NIS e DSQV</v>
      </c>
      <c r="AL73" t="str">
        <f>IF('PCA Licitação, Dispensa e Inex.'!H77="","",'PCA Licitação, Dispensa e Inex.'!H77)</f>
        <v>Pregão</v>
      </c>
      <c r="AM73" t="str">
        <f>IF('PCA Licitação, Dispensa e Inex.'!K77="","",'PCA Licitação, Dispensa e Inex.'!K77)</f>
        <v>Não</v>
      </c>
      <c r="AN73" t="str">
        <f>IF('PCA Licitação, Dispensa e Inex.'!L77="","",'PCA Licitação, Dispensa e Inex.'!L77)</f>
        <v>Sim</v>
      </c>
      <c r="AO73" t="str">
        <f>IF('PCA Licitação, Dispensa e Inex.'!M77="","",'PCA Licitação, Dispensa e Inex.'!M77)</f>
        <v>Sim</v>
      </c>
      <c r="AP73" t="str">
        <f>IF('PCA Licitação, Dispensa e Inex.'!N77="","",'PCA Licitação, Dispensa e Inex.'!N77)</f>
        <v>Médio</v>
      </c>
      <c r="AQ73" s="82">
        <f>IF('PCA Licitação, Dispensa e Inex.'!O77="","",'PCA Licitação, Dispensa e Inex.'!O77)</f>
        <v>46146</v>
      </c>
      <c r="AR73" s="82">
        <f>IF('PCA Licitação, Dispensa e Inex.'!P77="","",'PCA Licitação, Dispensa e Inex.'!P77)</f>
        <v>46177</v>
      </c>
      <c r="AS73" s="82">
        <f>IF('PCA Licitação, Dispensa e Inex.'!Q77="","",'PCA Licitação, Dispensa e Inex.'!Q77)</f>
        <v>46207</v>
      </c>
      <c r="AT73" s="82">
        <f>IF('PCA Licitação, Dispensa e Inex.'!R77="","",'PCA Licitação, Dispensa e Inex.'!R77)</f>
        <v>46238</v>
      </c>
      <c r="AU73" s="82">
        <f>IF('PCA Licitação, Dispensa e Inex.'!S77="","",'PCA Licitação, Dispensa e Inex.'!S77)</f>
        <v>46330</v>
      </c>
      <c r="AV73" s="82" t="str">
        <f>IFERROR(VLOOKUP(AI73,'Acompanhamento (DMP)'!$B$7:$G$390,10,FALSE),"")</f>
        <v/>
      </c>
      <c r="AW73">
        <f>IFERROR(IF(VLOOKUP(AI73,'Acompanhamento (DMP)'!$B$7:$O$390,11,FALSE)="","",VLOOKUP(AI73,'Acompanhamento (DMP)'!$B$7:$O$390,11,FALSE)),"")</f>
        <v>46213</v>
      </c>
      <c r="AX73" s="82">
        <f>IFERROR(VLOOKUP(AI73,'Acompanhamento (DMP)'!$B$7:$O$390,12,FALSE),"")</f>
        <v>46237</v>
      </c>
      <c r="AY73" s="82" t="str">
        <f>IFERROR(IF(VLOOKUP(AI73,'Acompanhamento (DMP)'!$B$7:$O$390,13,FALSE)="","",VLOOKUP(AI73,'Acompanhamento (DMP)'!$B$7:$O$390,13,FALSE)),"")</f>
        <v/>
      </c>
      <c r="AZ73" t="str">
        <f>IFERROR(IF(VLOOKUP(AI73,'Acompanhamento (DMP)'!$B$7:$O$390,14,FALSE)="","",VLOOKUP(AI73,'Acompanhamento (DMP)'!$B$7:$O$390,14,FALSE)),"")</f>
        <v/>
      </c>
      <c r="BA73" t="str">
        <f>IFERROR(IF(VLOOKUP(AI73,'Acompanhamento (DMP)'!$B$7:$O$390,15,FALSE)="","",VLOOKUP(AI73,'Acompanhamento (DMP)'!$B$7:$O$390,15,FALSE)),"")</f>
        <v/>
      </c>
      <c r="BB73" s="82" t="str">
        <f>IFERROR(IF(VLOOKUP(AI73,'Acompanhamento (DMP)'!$B$7:$O$390,16,FALSE)="","",VLOOKUP(AI73,'Acompanhamento (DMP)'!$B$7:$O$390,16,FALSE)),"")</f>
        <v/>
      </c>
      <c r="BC73" s="82" t="str">
        <f>IFERROR(IF(VLOOKUP(AI73,'Acompanhamento (DMP)'!$B$7:$O$390,17,FALSE)="","",VLOOKUP(AI73,'Acompanhamento (DMP)'!$B$7:$O$390,17,FALSE)),"")</f>
        <v/>
      </c>
      <c r="BD73" s="82" t="str">
        <f>IFERROR(IF(VLOOKUP(AI73,'Acompanhamento (DMP)'!$B$7:$O$390,18,FALSE)="","",VLOOKUP(AI73,'Acompanhamento (DMP)'!$B$7:$O$390,18,FALSE)),"")</f>
        <v/>
      </c>
      <c r="BE73" s="82" t="str">
        <f>IFERROR(IF(VLOOKUP(AI73,'Acompanhamento (DMP)'!$B$7:$O$390,19,FALSE)="","",VLOOKUP(AI73,'Acompanhamento (DMP)'!$B$7:$O$390,19,FALSE)),"")</f>
        <v/>
      </c>
      <c r="BF73" s="82" t="str">
        <f>IFERROR(IF(VLOOKUP(AI73,'Acompanhamento (DMP)'!$B$7:$O$390,20,FALSE)="","",VLOOKUP(AI73,'Acompanhamento (DMP)'!$B$7:$O$390,20,FALSE)),"")</f>
        <v/>
      </c>
      <c r="BG73" s="82" t="str">
        <f>IFERROR(IF(VLOOKUP(AI73,'Acompanhamento (DMP)'!$B$7:$O$390,21,FALSE)="","",VLOOKUP(AI73,'Acompanhamento (DMP)'!$B$7:$O$390,21,FALSE)),"")</f>
        <v/>
      </c>
      <c r="BH73" s="173" t="str">
        <f t="shared" si="1"/>
        <v/>
      </c>
    </row>
    <row r="74" spans="6:60" ht="15.75" customHeight="1">
      <c r="F74" s="2" t="s">
        <v>4636</v>
      </c>
      <c r="G74" s="2" t="s">
        <v>925</v>
      </c>
      <c r="AC74" t="str">
        <v>DTI057</v>
      </c>
      <c r="AD74" s="177">
        <v>1</v>
      </c>
      <c r="AE74" t="s">
        <v>289</v>
      </c>
      <c r="AF74">
        <v>72</v>
      </c>
      <c r="AI74" t="str">
        <f>IF('PCA Licitação, Dispensa e Inex.'!B78="","",'PCA Licitação, Dispensa e Inex.'!B78)</f>
        <v>DTI057</v>
      </c>
      <c r="AJ74" t="str">
        <f>IF('PCA Licitação, Dispensa e Inex.'!C78="","",'PCA Licitação, Dispensa e Inex.'!C78)</f>
        <v>DTI</v>
      </c>
      <c r="AK74" t="str">
        <f>IF('PCA Licitação, Dispensa e Inex.'!D78="","",'PCA Licitação, Dispensa e Inex.'!D78)</f>
        <v>Contratação de empresa especializada para atender atividades operacionais dos serviços de infraestrutura de TI</v>
      </c>
      <c r="AL74" t="str">
        <f>IF('PCA Licitação, Dispensa e Inex.'!H78="","",'PCA Licitação, Dispensa e Inex.'!H78)</f>
        <v>Pregão</v>
      </c>
      <c r="AM74" t="str">
        <f>IF('PCA Licitação, Dispensa e Inex.'!K78="","",'PCA Licitação, Dispensa e Inex.'!K78)</f>
        <v>Sim</v>
      </c>
      <c r="AN74" t="str">
        <f>IF('PCA Licitação, Dispensa e Inex.'!L78="","",'PCA Licitação, Dispensa e Inex.'!L78)</f>
        <v>Não</v>
      </c>
      <c r="AO74" t="str">
        <f>IF('PCA Licitação, Dispensa e Inex.'!M78="","",'PCA Licitação, Dispensa e Inex.'!M78)</f>
        <v>Sim</v>
      </c>
      <c r="AP74" t="str">
        <f>IF('PCA Licitação, Dispensa e Inex.'!N78="","",'PCA Licitação, Dispensa e Inex.'!N78)</f>
        <v>Alto</v>
      </c>
      <c r="AQ74" s="82">
        <f>IF('PCA Licitação, Dispensa e Inex.'!O78="","",'PCA Licitação, Dispensa e Inex.'!O78)</f>
        <v>44958</v>
      </c>
      <c r="AR74" s="82">
        <f>IF('PCA Licitação, Dispensa e Inex.'!P78="","",'PCA Licitação, Dispensa e Inex.'!P78)</f>
        <v>45369</v>
      </c>
      <c r="AS74" s="82">
        <f>IF('PCA Licitação, Dispensa e Inex.'!Q78="","",'PCA Licitação, Dispensa e Inex.'!Q78)</f>
        <v>46174</v>
      </c>
      <c r="AT74" s="82">
        <f>IF('PCA Licitação, Dispensa e Inex.'!R78="","",'PCA Licitação, Dispensa e Inex.'!R78)</f>
        <v>46282</v>
      </c>
      <c r="AU74" s="82">
        <f>IF('PCA Licitação, Dispensa e Inex.'!S78="","",'PCA Licitação, Dispensa e Inex.'!S78)</f>
        <v>46373</v>
      </c>
      <c r="AV74" s="82" t="str">
        <f>IFERROR(VLOOKUP(AI74,'Acompanhamento (DMP)'!$B$7:$G$390,10,FALSE),"")</f>
        <v/>
      </c>
      <c r="AW74" t="str">
        <f>IFERROR(IF(VLOOKUP(AI74,'Acompanhamento (DMP)'!$B$7:$O$390,11,FALSE)="","",VLOOKUP(AI74,'Acompanhamento (DMP)'!$B$7:$O$390,11,FALSE)),"")</f>
        <v/>
      </c>
      <c r="AX74" s="82">
        <f>IFERROR(VLOOKUP(AI74,'Acompanhamento (DMP)'!$B$7:$O$390,12,FALSE),"")</f>
        <v>0</v>
      </c>
      <c r="AY74" s="82" t="str">
        <f>IFERROR(IF(VLOOKUP(AI74,'Acompanhamento (DMP)'!$B$7:$O$390,13,FALSE)="","",VLOOKUP(AI74,'Acompanhamento (DMP)'!$B$7:$O$390,13,FALSE)),"")</f>
        <v/>
      </c>
      <c r="AZ74" t="str">
        <f>IFERROR(IF(VLOOKUP(AI74,'Acompanhamento (DMP)'!$B$7:$O$390,14,FALSE)="","",VLOOKUP(AI74,'Acompanhamento (DMP)'!$B$7:$O$390,14,FALSE)),"")</f>
        <v/>
      </c>
      <c r="BA74" t="str">
        <f>IFERROR(IF(VLOOKUP(AI74,'Acompanhamento (DMP)'!$B$7:$O$390,15,FALSE)="","",VLOOKUP(AI74,'Acompanhamento (DMP)'!$B$7:$O$390,15,FALSE)),"")</f>
        <v/>
      </c>
      <c r="BB74" s="82" t="str">
        <f>IFERROR(IF(VLOOKUP(AI74,'Acompanhamento (DMP)'!$B$7:$O$390,16,FALSE)="","",VLOOKUP(AI74,'Acompanhamento (DMP)'!$B$7:$O$390,16,FALSE)),"")</f>
        <v/>
      </c>
      <c r="BC74" s="82" t="str">
        <f>IFERROR(IF(VLOOKUP(AI74,'Acompanhamento (DMP)'!$B$7:$O$390,17,FALSE)="","",VLOOKUP(AI74,'Acompanhamento (DMP)'!$B$7:$O$390,17,FALSE)),"")</f>
        <v/>
      </c>
      <c r="BD74" s="82" t="str">
        <f>IFERROR(IF(VLOOKUP(AI74,'Acompanhamento (DMP)'!$B$7:$O$390,18,FALSE)="","",VLOOKUP(AI74,'Acompanhamento (DMP)'!$B$7:$O$390,18,FALSE)),"")</f>
        <v/>
      </c>
      <c r="BE74" s="82" t="str">
        <f>IFERROR(IF(VLOOKUP(AI74,'Acompanhamento (DMP)'!$B$7:$O$390,19,FALSE)="","",VLOOKUP(AI74,'Acompanhamento (DMP)'!$B$7:$O$390,19,FALSE)),"")</f>
        <v/>
      </c>
      <c r="BF74" s="82" t="str">
        <f>IFERROR(IF(VLOOKUP(AI74,'Acompanhamento (DMP)'!$B$7:$O$390,20,FALSE)="","",VLOOKUP(AI74,'Acompanhamento (DMP)'!$B$7:$O$390,20,FALSE)),"")</f>
        <v/>
      </c>
      <c r="BG74" s="82" t="str">
        <f>IFERROR(IF(VLOOKUP(AI74,'Acompanhamento (DMP)'!$B$7:$O$390,21,FALSE)="","",VLOOKUP(AI74,'Acompanhamento (DMP)'!$B$7:$O$390,21,FALSE)),"")</f>
        <v/>
      </c>
      <c r="BH74" s="173" t="str">
        <f t="shared" si="1"/>
        <v/>
      </c>
    </row>
    <row r="75" spans="6:60" ht="15.75" customHeight="1">
      <c r="F75" s="2" t="s">
        <v>4637</v>
      </c>
      <c r="G75" s="2" t="s">
        <v>927</v>
      </c>
      <c r="AC75" t="str">
        <v>DTI140</v>
      </c>
      <c r="AD75" s="178">
        <v>2</v>
      </c>
      <c r="AE75" t="s">
        <v>295</v>
      </c>
      <c r="AF75">
        <v>73</v>
      </c>
      <c r="AI75" t="str">
        <f>IF('PCA Licitação, Dispensa e Inex.'!B79="","",'PCA Licitação, Dispensa e Inex.'!B79)</f>
        <v>DTI140</v>
      </c>
      <c r="AJ75" t="str">
        <f>IF('PCA Licitação, Dispensa e Inex.'!C79="","",'PCA Licitação, Dispensa e Inex.'!C79)</f>
        <v>DTI</v>
      </c>
      <c r="AK75" t="str">
        <f>IF('PCA Licitação, Dispensa e Inex.'!D79="","",'PCA Licitação, Dispensa e Inex.'!D79)</f>
        <v>Contratação de serviços em nuvem na modalidade IaaS - multi cloud</v>
      </c>
      <c r="AL75" t="str">
        <f>IF('PCA Licitação, Dispensa e Inex.'!H79="","",'PCA Licitação, Dispensa e Inex.'!H79)</f>
        <v>Dispensa</v>
      </c>
      <c r="AM75" t="str">
        <f>IF('PCA Licitação, Dispensa e Inex.'!K79="","",'PCA Licitação, Dispensa e Inex.'!K79)</f>
        <v>Sim</v>
      </c>
      <c r="AN75" t="str">
        <f>IF('PCA Licitação, Dispensa e Inex.'!L79="","",'PCA Licitação, Dispensa e Inex.'!L79)</f>
        <v>Não</v>
      </c>
      <c r="AO75" t="str">
        <f>IF('PCA Licitação, Dispensa e Inex.'!M79="","",'PCA Licitação, Dispensa e Inex.'!M79)</f>
        <v>Sim</v>
      </c>
      <c r="AP75" t="str">
        <f>IF('PCA Licitação, Dispensa e Inex.'!N79="","",'PCA Licitação, Dispensa e Inex.'!N79)</f>
        <v>Médio</v>
      </c>
      <c r="AQ75" s="82">
        <f>IF('PCA Licitação, Dispensa e Inex.'!O79="","",'PCA Licitação, Dispensa e Inex.'!O79)</f>
        <v>45198</v>
      </c>
      <c r="AR75" s="82">
        <f>IF('PCA Licitação, Dispensa e Inex.'!P79="","",'PCA Licitação, Dispensa e Inex.'!P79)</f>
        <v>45362</v>
      </c>
      <c r="AS75" s="82">
        <f>IF('PCA Licitação, Dispensa e Inex.'!Q79="","",'PCA Licitação, Dispensa e Inex.'!Q79)</f>
        <v>45365</v>
      </c>
      <c r="AT75" s="82">
        <f>IF('PCA Licitação, Dispensa e Inex.'!R79="","",'PCA Licitação, Dispensa e Inex.'!R79)</f>
        <v>46081</v>
      </c>
      <c r="AU75" s="82">
        <f>IF('PCA Licitação, Dispensa e Inex.'!S79="","",'PCA Licitação, Dispensa e Inex.'!S79)</f>
        <v>46170</v>
      </c>
      <c r="AV75" s="82" t="str">
        <f>IFERROR(VLOOKUP(AI75,'Acompanhamento (DMP)'!$B$7:$G$390,10,FALSE),"")</f>
        <v/>
      </c>
      <c r="AW75" t="str">
        <f>IFERROR(IF(VLOOKUP(AI75,'Acompanhamento (DMP)'!$B$7:$O$390,11,FALSE)="","",VLOOKUP(AI75,'Acompanhamento (DMP)'!$B$7:$O$390,11,FALSE)),"")</f>
        <v/>
      </c>
      <c r="AX75" s="82">
        <f>IFERROR(VLOOKUP(AI75,'Acompanhamento (DMP)'!$B$7:$O$390,12,FALSE),"")</f>
        <v>46111</v>
      </c>
      <c r="AY75" s="82">
        <f>IFERROR(IF(VLOOKUP(AI75,'Acompanhamento (DMP)'!$B$7:$O$390,13,FALSE)="","",VLOOKUP(AI75,'Acompanhamento (DMP)'!$B$7:$O$390,13,FALSE)),"")</f>
        <v>46142</v>
      </c>
      <c r="AZ75" t="str">
        <f>IFERROR(IF(VLOOKUP(AI75,'Acompanhamento (DMP)'!$B$7:$O$390,14,FALSE)="","",VLOOKUP(AI75,'Acompanhamento (DMP)'!$B$7:$O$390,14,FALSE)),"")</f>
        <v>Não se aplica</v>
      </c>
      <c r="BA75" t="str">
        <f>IFERROR(IF(VLOOKUP(AI75,'Acompanhamento (DMP)'!$B$7:$O$390,15,FALSE)="","",VLOOKUP(AI75,'Acompanhamento (DMP)'!$B$7:$O$390,15,FALSE)),"")</f>
        <v/>
      </c>
      <c r="BB75" s="82" t="str">
        <f>IFERROR(IF(VLOOKUP(AI75,'Acompanhamento (DMP)'!$B$7:$O$390,16,FALSE)="","",VLOOKUP(AI75,'Acompanhamento (DMP)'!$B$7:$O$390,16,FALSE)),"")</f>
        <v/>
      </c>
      <c r="BC75" s="82" t="str">
        <f>IFERROR(IF(VLOOKUP(AI75,'Acompanhamento (DMP)'!$B$7:$O$390,17,FALSE)="","",VLOOKUP(AI75,'Acompanhamento (DMP)'!$B$7:$O$390,17,FALSE)),"")</f>
        <v/>
      </c>
      <c r="BD75" s="82" t="str">
        <f>IFERROR(IF(VLOOKUP(AI75,'Acompanhamento (DMP)'!$B$7:$O$390,18,FALSE)="","",VLOOKUP(AI75,'Acompanhamento (DMP)'!$B$7:$O$390,18,FALSE)),"")</f>
        <v/>
      </c>
      <c r="BE75" s="82" t="str">
        <f>IFERROR(IF(VLOOKUP(AI75,'Acompanhamento (DMP)'!$B$7:$O$390,19,FALSE)="","",VLOOKUP(AI75,'Acompanhamento (DMP)'!$B$7:$O$390,19,FALSE)),"")</f>
        <v/>
      </c>
      <c r="BF75" s="82" t="str">
        <f>IFERROR(IF(VLOOKUP(AI75,'Acompanhamento (DMP)'!$B$7:$O$390,20,FALSE)="","",VLOOKUP(AI75,'Acompanhamento (DMP)'!$B$7:$O$390,20,FALSE)),"")</f>
        <v/>
      </c>
      <c r="BG75" s="82" t="str">
        <f>IFERROR(IF(VLOOKUP(AI75,'Acompanhamento (DMP)'!$B$7:$O$390,21,FALSE)="","",VLOOKUP(AI75,'Acompanhamento (DMP)'!$B$7:$O$390,21,FALSE)),"")</f>
        <v/>
      </c>
      <c r="BH75" s="173" t="str">
        <f t="shared" si="1"/>
        <v/>
      </c>
    </row>
    <row r="76" spans="6:60" ht="15.75" customHeight="1">
      <c r="F76" s="2" t="s">
        <v>702</v>
      </c>
      <c r="G76" s="2" t="s">
        <v>929</v>
      </c>
      <c r="AC76" t="str">
        <v>DTI173</v>
      </c>
      <c r="AD76" s="177">
        <v>3</v>
      </c>
      <c r="AE76" t="s">
        <v>299</v>
      </c>
      <c r="AF76">
        <v>74</v>
      </c>
      <c r="AI76" t="str">
        <f>IF('PCA Licitação, Dispensa e Inex.'!B80="","",'PCA Licitação, Dispensa e Inex.'!B80)</f>
        <v>DTI173</v>
      </c>
      <c r="AJ76" t="str">
        <f>IF('PCA Licitação, Dispensa e Inex.'!C80="","",'PCA Licitação, Dispensa e Inex.'!C80)</f>
        <v>DTI</v>
      </c>
      <c r="AK76" t="str">
        <f>IF('PCA Licitação, Dispensa e Inex.'!D80="","",'PCA Licitação, Dispensa e Inex.'!D80)</f>
        <v>Modernização e ampliação da infraestrutura de servidores de rede e de armazenamento, que suportam o banco de dados do eproc</v>
      </c>
      <c r="AL76" t="str">
        <f>IF('PCA Licitação, Dispensa e Inex.'!H80="","",'PCA Licitação, Dispensa e Inex.'!H80)</f>
        <v>Pregão</v>
      </c>
      <c r="AM76" t="str">
        <f>IF('PCA Licitação, Dispensa e Inex.'!K80="","",'PCA Licitação, Dispensa e Inex.'!K80)</f>
        <v>Sim</v>
      </c>
      <c r="AN76" t="str">
        <f>IF('PCA Licitação, Dispensa e Inex.'!L80="","",'PCA Licitação, Dispensa e Inex.'!L80)</f>
        <v>Não</v>
      </c>
      <c r="AO76" t="str">
        <f>IF('PCA Licitação, Dispensa e Inex.'!M80="","",'PCA Licitação, Dispensa e Inex.'!M80)</f>
        <v>Sim</v>
      </c>
      <c r="AP76" t="str">
        <f>IF('PCA Licitação, Dispensa e Inex.'!N80="","",'PCA Licitação, Dispensa e Inex.'!N80)</f>
        <v>Alto</v>
      </c>
      <c r="AQ76" s="82">
        <f>IF('PCA Licitação, Dispensa e Inex.'!O80="","",'PCA Licitação, Dispensa e Inex.'!O80)</f>
        <v>45231</v>
      </c>
      <c r="AR76" s="82">
        <f>IF('PCA Licitação, Dispensa e Inex.'!P80="","",'PCA Licitação, Dispensa e Inex.'!P80)</f>
        <v>45322</v>
      </c>
      <c r="AS76" s="82">
        <f>IF('PCA Licitação, Dispensa e Inex.'!Q80="","",'PCA Licitação, Dispensa e Inex.'!Q80)</f>
        <v>45323</v>
      </c>
      <c r="AT76" s="82">
        <f>IF('PCA Licitação, Dispensa e Inex.'!R80="","",'PCA Licitação, Dispensa e Inex.'!R80)</f>
        <v>45968</v>
      </c>
      <c r="AU76" s="82">
        <f>IF('PCA Licitação, Dispensa e Inex.'!S80="","",'PCA Licitação, Dispensa e Inex.'!S80)</f>
        <v>46066</v>
      </c>
      <c r="AV76" s="82" t="str">
        <f>IFERROR(VLOOKUP(AI76,'Acompanhamento (DMP)'!$B$7:$G$390,10,FALSE),"")</f>
        <v/>
      </c>
      <c r="AW76" t="str">
        <f>IFERROR(IF(VLOOKUP(AI76,'Acompanhamento (DMP)'!$B$7:$O$390,11,FALSE)="","",VLOOKUP(AI76,'Acompanhamento (DMP)'!$B$7:$O$390,11,FALSE)),"")</f>
        <v/>
      </c>
      <c r="AX76" s="82">
        <f>IFERROR(VLOOKUP(AI76,'Acompanhamento (DMP)'!$B$7:$O$390,12,FALSE),"")</f>
        <v>0</v>
      </c>
      <c r="AY76" s="82" t="str">
        <f>IFERROR(IF(VLOOKUP(AI76,'Acompanhamento (DMP)'!$B$7:$O$390,13,FALSE)="","",VLOOKUP(AI76,'Acompanhamento (DMP)'!$B$7:$O$390,13,FALSE)),"")</f>
        <v/>
      </c>
      <c r="AZ76" t="str">
        <f>IFERROR(IF(VLOOKUP(AI76,'Acompanhamento (DMP)'!$B$7:$O$390,14,FALSE)="","",VLOOKUP(AI76,'Acompanhamento (DMP)'!$B$7:$O$390,14,FALSE)),"")</f>
        <v/>
      </c>
      <c r="BA76" t="str">
        <f>IFERROR(IF(VLOOKUP(AI76,'Acompanhamento (DMP)'!$B$7:$O$390,15,FALSE)="","",VLOOKUP(AI76,'Acompanhamento (DMP)'!$B$7:$O$390,15,FALSE)),"")</f>
        <v/>
      </c>
      <c r="BB76" s="82" t="str">
        <f>IFERROR(IF(VLOOKUP(AI76,'Acompanhamento (DMP)'!$B$7:$O$390,16,FALSE)="","",VLOOKUP(AI76,'Acompanhamento (DMP)'!$B$7:$O$390,16,FALSE)),"")</f>
        <v/>
      </c>
      <c r="BC76" s="82" t="str">
        <f>IFERROR(IF(VLOOKUP(AI76,'Acompanhamento (DMP)'!$B$7:$O$390,17,FALSE)="","",VLOOKUP(AI76,'Acompanhamento (DMP)'!$B$7:$O$390,17,FALSE)),"")</f>
        <v/>
      </c>
      <c r="BD76" s="82" t="str">
        <f>IFERROR(IF(VLOOKUP(AI76,'Acompanhamento (DMP)'!$B$7:$O$390,18,FALSE)="","",VLOOKUP(AI76,'Acompanhamento (DMP)'!$B$7:$O$390,18,FALSE)),"")</f>
        <v/>
      </c>
      <c r="BE76" s="82" t="str">
        <f>IFERROR(IF(VLOOKUP(AI76,'Acompanhamento (DMP)'!$B$7:$O$390,19,FALSE)="","",VLOOKUP(AI76,'Acompanhamento (DMP)'!$B$7:$O$390,19,FALSE)),"")</f>
        <v/>
      </c>
      <c r="BF76" s="82" t="str">
        <f>IFERROR(IF(VLOOKUP(AI76,'Acompanhamento (DMP)'!$B$7:$O$390,20,FALSE)="","",VLOOKUP(AI76,'Acompanhamento (DMP)'!$B$7:$O$390,20,FALSE)),"")</f>
        <v/>
      </c>
      <c r="BG76" s="82" t="str">
        <f>IFERROR(IF(VLOOKUP(AI76,'Acompanhamento (DMP)'!$B$7:$O$390,21,FALSE)="","",VLOOKUP(AI76,'Acompanhamento (DMP)'!$B$7:$O$390,21,FALSE)),"")</f>
        <v/>
      </c>
      <c r="BH76" s="173" t="str">
        <f t="shared" si="1"/>
        <v/>
      </c>
    </row>
    <row r="77" spans="6:60" ht="15.75" customHeight="1">
      <c r="F77" s="2" t="s">
        <v>4638</v>
      </c>
      <c r="G77" s="2" t="s">
        <v>930</v>
      </c>
      <c r="AC77" t="str">
        <v>DTI232</v>
      </c>
      <c r="AD77" s="179">
        <v>4</v>
      </c>
      <c r="AE77" t="s">
        <v>304</v>
      </c>
      <c r="AF77">
        <v>75</v>
      </c>
      <c r="AI77" t="str">
        <f>IF('PCA Licitação, Dispensa e Inex.'!B81="","",'PCA Licitação, Dispensa e Inex.'!B81)</f>
        <v>DTI232</v>
      </c>
      <c r="AJ77" t="str">
        <f>IF('PCA Licitação, Dispensa e Inex.'!C81="","",'PCA Licitação, Dispensa e Inex.'!C81)</f>
        <v>DTI</v>
      </c>
      <c r="AK77" t="str">
        <f>IF('PCA Licitação, Dispensa e Inex.'!D81="","",'PCA Licitação, Dispensa e Inex.'!D81)</f>
        <v>Aquisição de peças e insumos para manutenção preventiva, corretiva e atualização tecnológica em equipamentos fora do prazo de garantia do parque tecnológico do Poder Judiciário de Santa Catarina.</v>
      </c>
      <c r="AL77" t="str">
        <f>IF('PCA Licitação, Dispensa e Inex.'!H81="","",'PCA Licitação, Dispensa e Inex.'!H81)</f>
        <v>Pregão</v>
      </c>
      <c r="AM77" t="str">
        <f>IF('PCA Licitação, Dispensa e Inex.'!K81="","",'PCA Licitação, Dispensa e Inex.'!K81)</f>
        <v>Não</v>
      </c>
      <c r="AN77" t="str">
        <f>IF('PCA Licitação, Dispensa e Inex.'!L81="","",'PCA Licitação, Dispensa e Inex.'!L81)</f>
        <v>Sim</v>
      </c>
      <c r="AO77" t="str">
        <f>IF('PCA Licitação, Dispensa e Inex.'!M81="","",'PCA Licitação, Dispensa e Inex.'!M81)</f>
        <v>Sim</v>
      </c>
      <c r="AP77" t="str">
        <f>IF('PCA Licitação, Dispensa e Inex.'!N81="","",'PCA Licitação, Dispensa e Inex.'!N81)</f>
        <v>Alto</v>
      </c>
      <c r="AQ77" s="82">
        <f>IF('PCA Licitação, Dispensa e Inex.'!O81="","",'PCA Licitação, Dispensa e Inex.'!O81)</f>
        <v>46083</v>
      </c>
      <c r="AR77" s="82">
        <f>IF('PCA Licitação, Dispensa e Inex.'!P81="","",'PCA Licitação, Dispensa e Inex.'!P81)</f>
        <v>46142</v>
      </c>
      <c r="AS77" s="82">
        <f>IF('PCA Licitação, Dispensa e Inex.'!Q81="","",'PCA Licitação, Dispensa e Inex.'!Q81)</f>
        <v>46146</v>
      </c>
      <c r="AT77" s="82">
        <f>IF('PCA Licitação, Dispensa e Inex.'!R81="","",'PCA Licitação, Dispensa e Inex.'!R81)</f>
        <v>46203</v>
      </c>
      <c r="AU77" s="82">
        <f>IF('PCA Licitação, Dispensa e Inex.'!S81="","",'PCA Licitação, Dispensa e Inex.'!S81)</f>
        <v>46295</v>
      </c>
      <c r="AV77" s="82" t="str">
        <f>IFERROR(VLOOKUP(AI77,'Acompanhamento (DMP)'!$B$7:$G$390,10,FALSE),"")</f>
        <v/>
      </c>
      <c r="AW77" t="str">
        <f>IFERROR(IF(VLOOKUP(AI77,'Acompanhamento (DMP)'!$B$7:$O$390,11,FALSE)="","",VLOOKUP(AI77,'Acompanhamento (DMP)'!$B$7:$O$390,11,FALSE)),"")</f>
        <v/>
      </c>
      <c r="AX77" s="82">
        <f>IFERROR(VLOOKUP(AI77,'Acompanhamento (DMP)'!$B$7:$O$390,12,FALSE),"")</f>
        <v>0</v>
      </c>
      <c r="AY77" s="82" t="str">
        <f>IFERROR(IF(VLOOKUP(AI77,'Acompanhamento (DMP)'!$B$7:$O$390,13,FALSE)="","",VLOOKUP(AI77,'Acompanhamento (DMP)'!$B$7:$O$390,13,FALSE)),"")</f>
        <v/>
      </c>
      <c r="AZ77" t="str">
        <f>IFERROR(IF(VLOOKUP(AI77,'Acompanhamento (DMP)'!$B$7:$O$390,14,FALSE)="","",VLOOKUP(AI77,'Acompanhamento (DMP)'!$B$7:$O$390,14,FALSE)),"")</f>
        <v/>
      </c>
      <c r="BA77" t="str">
        <f>IFERROR(IF(VLOOKUP(AI77,'Acompanhamento (DMP)'!$B$7:$O$390,15,FALSE)="","",VLOOKUP(AI77,'Acompanhamento (DMP)'!$B$7:$O$390,15,FALSE)),"")</f>
        <v/>
      </c>
      <c r="BB77" s="82" t="str">
        <f>IFERROR(IF(VLOOKUP(AI77,'Acompanhamento (DMP)'!$B$7:$O$390,16,FALSE)="","",VLOOKUP(AI77,'Acompanhamento (DMP)'!$B$7:$O$390,16,FALSE)),"")</f>
        <v/>
      </c>
      <c r="BC77" s="82" t="str">
        <f>IFERROR(IF(VLOOKUP(AI77,'Acompanhamento (DMP)'!$B$7:$O$390,17,FALSE)="","",VLOOKUP(AI77,'Acompanhamento (DMP)'!$B$7:$O$390,17,FALSE)),"")</f>
        <v/>
      </c>
      <c r="BD77" s="82" t="str">
        <f>IFERROR(IF(VLOOKUP(AI77,'Acompanhamento (DMP)'!$B$7:$O$390,18,FALSE)="","",VLOOKUP(AI77,'Acompanhamento (DMP)'!$B$7:$O$390,18,FALSE)),"")</f>
        <v/>
      </c>
      <c r="BE77" s="82" t="str">
        <f>IFERROR(IF(VLOOKUP(AI77,'Acompanhamento (DMP)'!$B$7:$O$390,19,FALSE)="","",VLOOKUP(AI77,'Acompanhamento (DMP)'!$B$7:$O$390,19,FALSE)),"")</f>
        <v/>
      </c>
      <c r="BF77" s="82" t="str">
        <f>IFERROR(IF(VLOOKUP(AI77,'Acompanhamento (DMP)'!$B$7:$O$390,20,FALSE)="","",VLOOKUP(AI77,'Acompanhamento (DMP)'!$B$7:$O$390,20,FALSE)),"")</f>
        <v/>
      </c>
      <c r="BG77" s="82" t="str">
        <f>IFERROR(IF(VLOOKUP(AI77,'Acompanhamento (DMP)'!$B$7:$O$390,21,FALSE)="","",VLOOKUP(AI77,'Acompanhamento (DMP)'!$B$7:$O$390,21,FALSE)),"")</f>
        <v/>
      </c>
      <c r="BH77" s="173" t="str">
        <f t="shared" si="1"/>
        <v/>
      </c>
    </row>
    <row r="78" spans="6:60" ht="15.75" customHeight="1">
      <c r="F78" s="2" t="s">
        <v>4639</v>
      </c>
      <c r="G78" s="2" t="s">
        <v>932</v>
      </c>
      <c r="AC78" t="str">
        <v>DTI239</v>
      </c>
      <c r="AD78" s="177">
        <v>5</v>
      </c>
      <c r="AE78" t="s">
        <v>309</v>
      </c>
      <c r="AF78">
        <v>76</v>
      </c>
      <c r="AI78" t="str">
        <f>IF('PCA Licitação, Dispensa e Inex.'!B82="","",'PCA Licitação, Dispensa e Inex.'!B82)</f>
        <v>DTI239</v>
      </c>
      <c r="AJ78" t="str">
        <f>IF('PCA Licitação, Dispensa e Inex.'!C82="","",'PCA Licitação, Dispensa e Inex.'!C82)</f>
        <v>DTI</v>
      </c>
      <c r="AK78" t="str">
        <f>IF('PCA Licitação, Dispensa e Inex.'!D82="","",'PCA Licitação, Dispensa e Inex.'!D82)</f>
        <v>Contratação de prestação de serviços continuados de subscrição de licenças de uso do software "Autodesk Architecture, Engineering and Construction Collection" (AEC Collection) e assinatura do Autodesk BIM 360 Docs usuário nomeado standard</v>
      </c>
      <c r="AL78" t="str">
        <f>IF('PCA Licitação, Dispensa e Inex.'!H82="","",'PCA Licitação, Dispensa e Inex.'!H82)</f>
        <v>Pregão</v>
      </c>
      <c r="AM78" t="str">
        <f>IF('PCA Licitação, Dispensa e Inex.'!K82="","",'PCA Licitação, Dispensa e Inex.'!K82)</f>
        <v>Não</v>
      </c>
      <c r="AN78" t="str">
        <f>IF('PCA Licitação, Dispensa e Inex.'!L82="","",'PCA Licitação, Dispensa e Inex.'!L82)</f>
        <v>Sim</v>
      </c>
      <c r="AO78" t="str">
        <f>IF('PCA Licitação, Dispensa e Inex.'!M82="","",'PCA Licitação, Dispensa e Inex.'!M82)</f>
        <v>Sim</v>
      </c>
      <c r="AP78" t="str">
        <f>IF('PCA Licitação, Dispensa e Inex.'!N82="","",'PCA Licitação, Dispensa e Inex.'!N82)</f>
        <v>Alto</v>
      </c>
      <c r="AQ78" s="82">
        <f>IF('PCA Licitação, Dispensa e Inex.'!O82="","",'PCA Licitação, Dispensa e Inex.'!O82)</f>
        <v>46083</v>
      </c>
      <c r="AR78" s="82">
        <f>IF('PCA Licitação, Dispensa e Inex.'!P82="","",'PCA Licitação, Dispensa e Inex.'!P82)</f>
        <v>46142</v>
      </c>
      <c r="AS78" s="82">
        <f>IF('PCA Licitação, Dispensa e Inex.'!Q82="","",'PCA Licitação, Dispensa e Inex.'!Q82)</f>
        <v>46146</v>
      </c>
      <c r="AT78" s="82">
        <f>IF('PCA Licitação, Dispensa e Inex.'!R82="","",'PCA Licitação, Dispensa e Inex.'!R82)</f>
        <v>46220</v>
      </c>
      <c r="AU78" s="82">
        <f>IF('PCA Licitação, Dispensa e Inex.'!S82="","",'PCA Licitação, Dispensa e Inex.'!S82)</f>
        <v>46312</v>
      </c>
      <c r="AV78" s="82" t="str">
        <f>IFERROR(VLOOKUP(AI78,'Acompanhamento (DMP)'!$B$7:$G$390,10,FALSE),"")</f>
        <v/>
      </c>
      <c r="AW78" t="str">
        <f>IFERROR(IF(VLOOKUP(AI78,'Acompanhamento (DMP)'!$B$7:$O$390,11,FALSE)="","",VLOOKUP(AI78,'Acompanhamento (DMP)'!$B$7:$O$390,11,FALSE)),"")</f>
        <v/>
      </c>
      <c r="AX78" s="82">
        <f>IFERROR(VLOOKUP(AI78,'Acompanhamento (DMP)'!$B$7:$O$390,12,FALSE),"")</f>
        <v>0</v>
      </c>
      <c r="AY78" s="82" t="str">
        <f>IFERROR(IF(VLOOKUP(AI78,'Acompanhamento (DMP)'!$B$7:$O$390,13,FALSE)="","",VLOOKUP(AI78,'Acompanhamento (DMP)'!$B$7:$O$390,13,FALSE)),"")</f>
        <v/>
      </c>
      <c r="AZ78" t="str">
        <f>IFERROR(IF(VLOOKUP(AI78,'Acompanhamento (DMP)'!$B$7:$O$390,14,FALSE)="","",VLOOKUP(AI78,'Acompanhamento (DMP)'!$B$7:$O$390,14,FALSE)),"")</f>
        <v/>
      </c>
      <c r="BA78" t="str">
        <f>IFERROR(IF(VLOOKUP(AI78,'Acompanhamento (DMP)'!$B$7:$O$390,15,FALSE)="","",VLOOKUP(AI78,'Acompanhamento (DMP)'!$B$7:$O$390,15,FALSE)),"")</f>
        <v/>
      </c>
      <c r="BB78" s="82" t="str">
        <f>IFERROR(IF(VLOOKUP(AI78,'Acompanhamento (DMP)'!$B$7:$O$390,16,FALSE)="","",VLOOKUP(AI78,'Acompanhamento (DMP)'!$B$7:$O$390,16,FALSE)),"")</f>
        <v/>
      </c>
      <c r="BC78" s="82" t="str">
        <f>IFERROR(IF(VLOOKUP(AI78,'Acompanhamento (DMP)'!$B$7:$O$390,17,FALSE)="","",VLOOKUP(AI78,'Acompanhamento (DMP)'!$B$7:$O$390,17,FALSE)),"")</f>
        <v/>
      </c>
      <c r="BD78" s="82" t="str">
        <f>IFERROR(IF(VLOOKUP(AI78,'Acompanhamento (DMP)'!$B$7:$O$390,18,FALSE)="","",VLOOKUP(AI78,'Acompanhamento (DMP)'!$B$7:$O$390,18,FALSE)),"")</f>
        <v/>
      </c>
      <c r="BE78" s="82" t="str">
        <f>IFERROR(IF(VLOOKUP(AI78,'Acompanhamento (DMP)'!$B$7:$O$390,19,FALSE)="","",VLOOKUP(AI78,'Acompanhamento (DMP)'!$B$7:$O$390,19,FALSE)),"")</f>
        <v/>
      </c>
      <c r="BF78" s="82" t="str">
        <f>IFERROR(IF(VLOOKUP(AI78,'Acompanhamento (DMP)'!$B$7:$O$390,20,FALSE)="","",VLOOKUP(AI78,'Acompanhamento (DMP)'!$B$7:$O$390,20,FALSE)),"")</f>
        <v/>
      </c>
      <c r="BG78" s="82" t="str">
        <f>IFERROR(IF(VLOOKUP(AI78,'Acompanhamento (DMP)'!$B$7:$O$390,21,FALSE)="","",VLOOKUP(AI78,'Acompanhamento (DMP)'!$B$7:$O$390,21,FALSE)),"")</f>
        <v/>
      </c>
      <c r="BH78" s="173" t="str">
        <f t="shared" si="1"/>
        <v/>
      </c>
    </row>
    <row r="79" spans="6:60" ht="15.75" customHeight="1">
      <c r="F79" s="2" t="s">
        <v>4640</v>
      </c>
      <c r="G79" s="2" t="s">
        <v>2872</v>
      </c>
      <c r="AC79" t="str">
        <v>DTI247</v>
      </c>
      <c r="AD79" s="178">
        <v>6</v>
      </c>
      <c r="AE79" t="s">
        <v>313</v>
      </c>
      <c r="AF79">
        <v>77</v>
      </c>
      <c r="AI79" t="str">
        <f>IF('PCA Licitação, Dispensa e Inex.'!B83="","",'PCA Licitação, Dispensa e Inex.'!B83)</f>
        <v>DTI247</v>
      </c>
      <c r="AJ79" t="str">
        <f>IF('PCA Licitação, Dispensa e Inex.'!C83="","",'PCA Licitação, Dispensa e Inex.'!C83)</f>
        <v>DTI</v>
      </c>
      <c r="AK79" t="str">
        <f>IF('PCA Licitação, Dispensa e Inex.'!D83="","",'PCA Licitação, Dispensa e Inex.'!D83)</f>
        <v>Contratação de plataforma, no modelo Software as a Service (SaaS), de conteúdos educacionais para conscientização e treinamento em segurança da informação e proteção de dados pessoais.</v>
      </c>
      <c r="AL79" t="str">
        <f>IF('PCA Licitação, Dispensa e Inex.'!H83="","",'PCA Licitação, Dispensa e Inex.'!H83)</f>
        <v>Pregão</v>
      </c>
      <c r="AM79" t="str">
        <f>IF('PCA Licitação, Dispensa e Inex.'!K83="","",'PCA Licitação, Dispensa e Inex.'!K83)</f>
        <v>Não</v>
      </c>
      <c r="AN79" t="str">
        <f>IF('PCA Licitação, Dispensa e Inex.'!L83="","",'PCA Licitação, Dispensa e Inex.'!L83)</f>
        <v>Não</v>
      </c>
      <c r="AO79" t="str">
        <f>IF('PCA Licitação, Dispensa e Inex.'!M83="","",'PCA Licitação, Dispensa e Inex.'!M83)</f>
        <v>Sim</v>
      </c>
      <c r="AP79" t="str">
        <f>IF('PCA Licitação, Dispensa e Inex.'!N83="","",'PCA Licitação, Dispensa e Inex.'!N83)</f>
        <v>Alto</v>
      </c>
      <c r="AQ79" s="82">
        <f>IF('PCA Licitação, Dispensa e Inex.'!O83="","",'PCA Licitação, Dispensa e Inex.'!O83)</f>
        <v>46076</v>
      </c>
      <c r="AR79" s="82">
        <f>IF('PCA Licitação, Dispensa e Inex.'!P83="","",'PCA Licitação, Dispensa e Inex.'!P83)</f>
        <v>46142</v>
      </c>
      <c r="AS79" s="82">
        <f>IF('PCA Licitação, Dispensa e Inex.'!Q83="","",'PCA Licitação, Dispensa e Inex.'!Q83)</f>
        <v>46143</v>
      </c>
      <c r="AT79" s="82">
        <f>IF('PCA Licitação, Dispensa e Inex.'!R83="","",'PCA Licitação, Dispensa e Inex.'!R83)</f>
        <v>46203</v>
      </c>
      <c r="AU79" s="82">
        <f>IF('PCA Licitação, Dispensa e Inex.'!S83="","",'PCA Licitação, Dispensa e Inex.'!S83)</f>
        <v>46295</v>
      </c>
      <c r="AV79" s="82" t="str">
        <f>IFERROR(VLOOKUP(AI79,'Acompanhamento (DMP)'!$B$7:$G$390,10,FALSE),"")</f>
        <v/>
      </c>
      <c r="AW79" t="str">
        <f>IFERROR(IF(VLOOKUP(AI79,'Acompanhamento (DMP)'!$B$7:$O$390,11,FALSE)="","",VLOOKUP(AI79,'Acompanhamento (DMP)'!$B$7:$O$390,11,FALSE)),"")</f>
        <v/>
      </c>
      <c r="AX79" s="82">
        <f>IFERROR(VLOOKUP(AI79,'Acompanhamento (DMP)'!$B$7:$O$390,12,FALSE),"")</f>
        <v>0</v>
      </c>
      <c r="AY79" s="82" t="str">
        <f>IFERROR(IF(VLOOKUP(AI79,'Acompanhamento (DMP)'!$B$7:$O$390,13,FALSE)="","",VLOOKUP(AI79,'Acompanhamento (DMP)'!$B$7:$O$390,13,FALSE)),"")</f>
        <v/>
      </c>
      <c r="AZ79" t="str">
        <f>IFERROR(IF(VLOOKUP(AI79,'Acompanhamento (DMP)'!$B$7:$O$390,14,FALSE)="","",VLOOKUP(AI79,'Acompanhamento (DMP)'!$B$7:$O$390,14,FALSE)),"")</f>
        <v/>
      </c>
      <c r="BA79" t="str">
        <f>IFERROR(IF(VLOOKUP(AI79,'Acompanhamento (DMP)'!$B$7:$O$390,15,FALSE)="","",VLOOKUP(AI79,'Acompanhamento (DMP)'!$B$7:$O$390,15,FALSE)),"")</f>
        <v/>
      </c>
      <c r="BB79" s="82" t="str">
        <f>IFERROR(IF(VLOOKUP(AI79,'Acompanhamento (DMP)'!$B$7:$O$390,16,FALSE)="","",VLOOKUP(AI79,'Acompanhamento (DMP)'!$B$7:$O$390,16,FALSE)),"")</f>
        <v/>
      </c>
      <c r="BC79" s="82" t="str">
        <f>IFERROR(IF(VLOOKUP(AI79,'Acompanhamento (DMP)'!$B$7:$O$390,17,FALSE)="","",VLOOKUP(AI79,'Acompanhamento (DMP)'!$B$7:$O$390,17,FALSE)),"")</f>
        <v/>
      </c>
      <c r="BD79" s="82" t="str">
        <f>IFERROR(IF(VLOOKUP(AI79,'Acompanhamento (DMP)'!$B$7:$O$390,18,FALSE)="","",VLOOKUP(AI79,'Acompanhamento (DMP)'!$B$7:$O$390,18,FALSE)),"")</f>
        <v/>
      </c>
      <c r="BE79" s="82" t="str">
        <f>IFERROR(IF(VLOOKUP(AI79,'Acompanhamento (DMP)'!$B$7:$O$390,19,FALSE)="","",VLOOKUP(AI79,'Acompanhamento (DMP)'!$B$7:$O$390,19,FALSE)),"")</f>
        <v/>
      </c>
      <c r="BF79" s="82" t="str">
        <f>IFERROR(IF(VLOOKUP(AI79,'Acompanhamento (DMP)'!$B$7:$O$390,20,FALSE)="","",VLOOKUP(AI79,'Acompanhamento (DMP)'!$B$7:$O$390,20,FALSE)),"")</f>
        <v/>
      </c>
      <c r="BG79" s="82" t="str">
        <f>IFERROR(IF(VLOOKUP(AI79,'Acompanhamento (DMP)'!$B$7:$O$390,21,FALSE)="","",VLOOKUP(AI79,'Acompanhamento (DMP)'!$B$7:$O$390,21,FALSE)),"")</f>
        <v/>
      </c>
      <c r="BH79" s="173" t="str">
        <f t="shared" si="1"/>
        <v/>
      </c>
    </row>
    <row r="80" spans="6:60" ht="15.75" customHeight="1">
      <c r="F80" s="2" t="s">
        <v>4641</v>
      </c>
      <c r="G80" s="2" t="s">
        <v>935</v>
      </c>
      <c r="AC80" t="str">
        <v>DTI249</v>
      </c>
      <c r="AD80" s="177">
        <v>7</v>
      </c>
      <c r="AE80" t="s">
        <v>317</v>
      </c>
      <c r="AF80">
        <v>78</v>
      </c>
      <c r="AI80" t="str">
        <f>IF('PCA Licitação, Dispensa e Inex.'!B84="","",'PCA Licitação, Dispensa e Inex.'!B84)</f>
        <v>DTI249</v>
      </c>
      <c r="AJ80" t="str">
        <f>IF('PCA Licitação, Dispensa e Inex.'!C84="","",'PCA Licitação, Dispensa e Inex.'!C84)</f>
        <v>DTI</v>
      </c>
      <c r="AK80" t="str">
        <f>IF('PCA Licitação, Dispensa e Inex.'!D84="","",'PCA Licitação, Dispensa e Inex.'!D84)</f>
        <v>Serviços de suporte e manutenção de solução computacional hiperconvergente Dell VXRAIL</v>
      </c>
      <c r="AL80" t="str">
        <f>IF('PCA Licitação, Dispensa e Inex.'!H84="","",'PCA Licitação, Dispensa e Inex.'!H84)</f>
        <v>Pregão</v>
      </c>
      <c r="AM80" t="str">
        <f>IF('PCA Licitação, Dispensa e Inex.'!K84="","",'PCA Licitação, Dispensa e Inex.'!K84)</f>
        <v>Sim</v>
      </c>
      <c r="AN80" t="str">
        <f>IF('PCA Licitação, Dispensa e Inex.'!L84="","",'PCA Licitação, Dispensa e Inex.'!L84)</f>
        <v>Não</v>
      </c>
      <c r="AO80" t="str">
        <f>IF('PCA Licitação, Dispensa e Inex.'!M84="","",'PCA Licitação, Dispensa e Inex.'!M84)</f>
        <v>Sim</v>
      </c>
      <c r="AP80" t="str">
        <f>IF('PCA Licitação, Dispensa e Inex.'!N84="","",'PCA Licitação, Dispensa e Inex.'!N84)</f>
        <v>Alto</v>
      </c>
      <c r="AQ80" s="82">
        <f>IF('PCA Licitação, Dispensa e Inex.'!O84="","",'PCA Licitação, Dispensa e Inex.'!O84)</f>
        <v>45962</v>
      </c>
      <c r="AR80" s="82">
        <f>IF('PCA Licitação, Dispensa e Inex.'!P84="","",'PCA Licitação, Dispensa e Inex.'!P84)</f>
        <v>46112</v>
      </c>
      <c r="AS80" s="82">
        <f>IF('PCA Licitação, Dispensa e Inex.'!Q84="","",'PCA Licitação, Dispensa e Inex.'!Q84)</f>
        <v>46113</v>
      </c>
      <c r="AT80" s="82">
        <f>IF('PCA Licitação, Dispensa e Inex.'!R84="","",'PCA Licitação, Dispensa e Inex.'!R84)</f>
        <v>46234</v>
      </c>
      <c r="AU80" s="82">
        <f>IF('PCA Licitação, Dispensa e Inex.'!S84="","",'PCA Licitação, Dispensa e Inex.'!S84)</f>
        <v>46326</v>
      </c>
      <c r="AV80" s="82" t="str">
        <f>IFERROR(VLOOKUP(AI80,'Acompanhamento (DMP)'!$B$7:$G$390,10,FALSE),"")</f>
        <v/>
      </c>
      <c r="AW80" t="str">
        <f>IFERROR(IF(VLOOKUP(AI80,'Acompanhamento (DMP)'!$B$7:$O$390,11,FALSE)="","",VLOOKUP(AI80,'Acompanhamento (DMP)'!$B$7:$O$390,11,FALSE)),"")</f>
        <v/>
      </c>
      <c r="AX80" s="82">
        <f>IFERROR(VLOOKUP(AI80,'Acompanhamento (DMP)'!$B$7:$O$390,12,FALSE),"")</f>
        <v>0</v>
      </c>
      <c r="AY80" s="82" t="str">
        <f>IFERROR(IF(VLOOKUP(AI80,'Acompanhamento (DMP)'!$B$7:$O$390,13,FALSE)="","",VLOOKUP(AI80,'Acompanhamento (DMP)'!$B$7:$O$390,13,FALSE)),"")</f>
        <v/>
      </c>
      <c r="AZ80" t="str">
        <f>IFERROR(IF(VLOOKUP(AI80,'Acompanhamento (DMP)'!$B$7:$O$390,14,FALSE)="","",VLOOKUP(AI80,'Acompanhamento (DMP)'!$B$7:$O$390,14,FALSE)),"")</f>
        <v/>
      </c>
      <c r="BA80" t="str">
        <f>IFERROR(IF(VLOOKUP(AI80,'Acompanhamento (DMP)'!$B$7:$O$390,15,FALSE)="","",VLOOKUP(AI80,'Acompanhamento (DMP)'!$B$7:$O$390,15,FALSE)),"")</f>
        <v/>
      </c>
      <c r="BB80" s="82" t="str">
        <f>IFERROR(IF(VLOOKUP(AI80,'Acompanhamento (DMP)'!$B$7:$O$390,16,FALSE)="","",VLOOKUP(AI80,'Acompanhamento (DMP)'!$B$7:$O$390,16,FALSE)),"")</f>
        <v/>
      </c>
      <c r="BC80" s="82" t="str">
        <f>IFERROR(IF(VLOOKUP(AI80,'Acompanhamento (DMP)'!$B$7:$O$390,17,FALSE)="","",VLOOKUP(AI80,'Acompanhamento (DMP)'!$B$7:$O$390,17,FALSE)),"")</f>
        <v/>
      </c>
      <c r="BD80" s="82" t="str">
        <f>IFERROR(IF(VLOOKUP(AI80,'Acompanhamento (DMP)'!$B$7:$O$390,18,FALSE)="","",VLOOKUP(AI80,'Acompanhamento (DMP)'!$B$7:$O$390,18,FALSE)),"")</f>
        <v/>
      </c>
      <c r="BE80" s="82" t="str">
        <f>IFERROR(IF(VLOOKUP(AI80,'Acompanhamento (DMP)'!$B$7:$O$390,19,FALSE)="","",VLOOKUP(AI80,'Acompanhamento (DMP)'!$B$7:$O$390,19,FALSE)),"")</f>
        <v/>
      </c>
      <c r="BF80" s="82" t="str">
        <f>IFERROR(IF(VLOOKUP(AI80,'Acompanhamento (DMP)'!$B$7:$O$390,20,FALSE)="","",VLOOKUP(AI80,'Acompanhamento (DMP)'!$B$7:$O$390,20,FALSE)),"")</f>
        <v/>
      </c>
      <c r="BG80" s="82" t="str">
        <f>IFERROR(IF(VLOOKUP(AI80,'Acompanhamento (DMP)'!$B$7:$O$390,21,FALSE)="","",VLOOKUP(AI80,'Acompanhamento (DMP)'!$B$7:$O$390,21,FALSE)),"")</f>
        <v/>
      </c>
      <c r="BH80" s="173" t="str">
        <f t="shared" si="1"/>
        <v/>
      </c>
    </row>
    <row r="81" spans="6:60" ht="15.75" customHeight="1">
      <c r="F81" s="2" t="s">
        <v>4642</v>
      </c>
      <c r="G81" s="2" t="s">
        <v>1509</v>
      </c>
      <c r="AC81" t="str">
        <v>DTI250</v>
      </c>
      <c r="AD81" s="178">
        <v>8</v>
      </c>
      <c r="AE81" t="s">
        <v>321</v>
      </c>
      <c r="AF81">
        <v>79</v>
      </c>
      <c r="AI81" t="str">
        <f>IF('PCA Licitação, Dispensa e Inex.'!B85="","",'PCA Licitação, Dispensa e Inex.'!B85)</f>
        <v>DTI250</v>
      </c>
      <c r="AJ81" t="str">
        <f>IF('PCA Licitação, Dispensa e Inex.'!C85="","",'PCA Licitação, Dispensa e Inex.'!C85)</f>
        <v>DTI</v>
      </c>
      <c r="AK81" t="str">
        <f>IF('PCA Licitação, Dispensa e Inex.'!D85="","",'PCA Licitação, Dispensa e Inex.'!D85)</f>
        <v>Serviço de DNS em nuvem com proteção anti-DDoS</v>
      </c>
      <c r="AL81" t="str">
        <f>IF('PCA Licitação, Dispensa e Inex.'!H85="","",'PCA Licitação, Dispensa e Inex.'!H85)</f>
        <v>Pregão</v>
      </c>
      <c r="AM81" t="str">
        <f>IF('PCA Licitação, Dispensa e Inex.'!K85="","",'PCA Licitação, Dispensa e Inex.'!K85)</f>
        <v>Sim</v>
      </c>
      <c r="AN81" t="str">
        <f>IF('PCA Licitação, Dispensa e Inex.'!L85="","",'PCA Licitação, Dispensa e Inex.'!L85)</f>
        <v>Não</v>
      </c>
      <c r="AO81" t="str">
        <f>IF('PCA Licitação, Dispensa e Inex.'!M85="","",'PCA Licitação, Dispensa e Inex.'!M85)</f>
        <v>Sim</v>
      </c>
      <c r="AP81" t="str">
        <f>IF('PCA Licitação, Dispensa e Inex.'!N85="","",'PCA Licitação, Dispensa e Inex.'!N85)</f>
        <v>Médio</v>
      </c>
      <c r="AQ81" s="82">
        <f>IF('PCA Licitação, Dispensa e Inex.'!O85="","",'PCA Licitação, Dispensa e Inex.'!O85)</f>
        <v>46054</v>
      </c>
      <c r="AR81" s="82">
        <f>IF('PCA Licitação, Dispensa e Inex.'!P85="","",'PCA Licitação, Dispensa e Inex.'!P85)</f>
        <v>46173</v>
      </c>
      <c r="AS81" s="82">
        <f>IF('PCA Licitação, Dispensa e Inex.'!Q85="","",'PCA Licitação, Dispensa e Inex.'!Q85)</f>
        <v>46174</v>
      </c>
      <c r="AT81" s="82">
        <f>IF('PCA Licitação, Dispensa e Inex.'!R85="","",'PCA Licitação, Dispensa e Inex.'!R85)</f>
        <v>46234</v>
      </c>
      <c r="AU81" s="82">
        <f>IF('PCA Licitação, Dispensa e Inex.'!S85="","",'PCA Licitação, Dispensa e Inex.'!S85)</f>
        <v>46326</v>
      </c>
      <c r="AV81" s="82" t="str">
        <f>IFERROR(VLOOKUP(AI81,'Acompanhamento (DMP)'!$B$7:$G$390,10,FALSE),"")</f>
        <v/>
      </c>
      <c r="AW81" t="str">
        <f>IFERROR(IF(VLOOKUP(AI81,'Acompanhamento (DMP)'!$B$7:$O$390,11,FALSE)="","",VLOOKUP(AI81,'Acompanhamento (DMP)'!$B$7:$O$390,11,FALSE)),"")</f>
        <v/>
      </c>
      <c r="AX81" s="82">
        <f>IFERROR(VLOOKUP(AI81,'Acompanhamento (DMP)'!$B$7:$O$390,12,FALSE),"")</f>
        <v>0</v>
      </c>
      <c r="AY81" s="82" t="str">
        <f>IFERROR(IF(VLOOKUP(AI81,'Acompanhamento (DMP)'!$B$7:$O$390,13,FALSE)="","",VLOOKUP(AI81,'Acompanhamento (DMP)'!$B$7:$O$390,13,FALSE)),"")</f>
        <v/>
      </c>
      <c r="AZ81" t="str">
        <f>IFERROR(IF(VLOOKUP(AI81,'Acompanhamento (DMP)'!$B$7:$O$390,14,FALSE)="","",VLOOKUP(AI81,'Acompanhamento (DMP)'!$B$7:$O$390,14,FALSE)),"")</f>
        <v/>
      </c>
      <c r="BA81" t="str">
        <f>IFERROR(IF(VLOOKUP(AI81,'Acompanhamento (DMP)'!$B$7:$O$390,15,FALSE)="","",VLOOKUP(AI81,'Acompanhamento (DMP)'!$B$7:$O$390,15,FALSE)),"")</f>
        <v/>
      </c>
      <c r="BB81" s="82" t="str">
        <f>IFERROR(IF(VLOOKUP(AI81,'Acompanhamento (DMP)'!$B$7:$O$390,16,FALSE)="","",VLOOKUP(AI81,'Acompanhamento (DMP)'!$B$7:$O$390,16,FALSE)),"")</f>
        <v/>
      </c>
      <c r="BC81" s="82" t="str">
        <f>IFERROR(IF(VLOOKUP(AI81,'Acompanhamento (DMP)'!$B$7:$O$390,17,FALSE)="","",VLOOKUP(AI81,'Acompanhamento (DMP)'!$B$7:$O$390,17,FALSE)),"")</f>
        <v/>
      </c>
      <c r="BD81" s="82" t="str">
        <f>IFERROR(IF(VLOOKUP(AI81,'Acompanhamento (DMP)'!$B$7:$O$390,18,FALSE)="","",VLOOKUP(AI81,'Acompanhamento (DMP)'!$B$7:$O$390,18,FALSE)),"")</f>
        <v/>
      </c>
      <c r="BE81" s="82" t="str">
        <f>IFERROR(IF(VLOOKUP(AI81,'Acompanhamento (DMP)'!$B$7:$O$390,19,FALSE)="","",VLOOKUP(AI81,'Acompanhamento (DMP)'!$B$7:$O$390,19,FALSE)),"")</f>
        <v/>
      </c>
      <c r="BF81" s="82" t="str">
        <f>IFERROR(IF(VLOOKUP(AI81,'Acompanhamento (DMP)'!$B$7:$O$390,20,FALSE)="","",VLOOKUP(AI81,'Acompanhamento (DMP)'!$B$7:$O$390,20,FALSE)),"")</f>
        <v/>
      </c>
      <c r="BG81" s="82" t="str">
        <f>IFERROR(IF(VLOOKUP(AI81,'Acompanhamento (DMP)'!$B$7:$O$390,21,FALSE)="","",VLOOKUP(AI81,'Acompanhamento (DMP)'!$B$7:$O$390,21,FALSE)),"")</f>
        <v/>
      </c>
      <c r="BH81" s="173" t="str">
        <f t="shared" si="1"/>
        <v/>
      </c>
    </row>
    <row r="82" spans="6:60" ht="15.75" customHeight="1">
      <c r="F82" s="2" t="s">
        <v>4643</v>
      </c>
      <c r="G82" s="2" t="s">
        <v>937</v>
      </c>
      <c r="AC82" t="str">
        <v>DTI252</v>
      </c>
      <c r="AD82" s="177">
        <v>9</v>
      </c>
      <c r="AE82" t="s">
        <v>325</v>
      </c>
      <c r="AF82">
        <v>80</v>
      </c>
      <c r="AI82" t="str">
        <f>IF('PCA Licitação, Dispensa e Inex.'!B86="","",'PCA Licitação, Dispensa e Inex.'!B86)</f>
        <v>DTI252</v>
      </c>
      <c r="AJ82" t="str">
        <f>IF('PCA Licitação, Dispensa e Inex.'!C86="","",'PCA Licitação, Dispensa e Inex.'!C86)</f>
        <v>DTI</v>
      </c>
      <c r="AK82" t="str">
        <f>IF('PCA Licitação, Dispensa e Inex.'!D86="","",'PCA Licitação, Dispensa e Inex.'!D86)</f>
        <v>Contratação para ampliação da solução de visibilidade de rede</v>
      </c>
      <c r="AL82" t="str">
        <f>IF('PCA Licitação, Dispensa e Inex.'!H86="","",'PCA Licitação, Dispensa e Inex.'!H86)</f>
        <v>Pregão</v>
      </c>
      <c r="AM82" t="str">
        <f>IF('PCA Licitação, Dispensa e Inex.'!K86="","",'PCA Licitação, Dispensa e Inex.'!K86)</f>
        <v>Sim</v>
      </c>
      <c r="AN82" t="str">
        <f>IF('PCA Licitação, Dispensa e Inex.'!L86="","",'PCA Licitação, Dispensa e Inex.'!L86)</f>
        <v>Não</v>
      </c>
      <c r="AO82" t="str">
        <f>IF('PCA Licitação, Dispensa e Inex.'!M86="","",'PCA Licitação, Dispensa e Inex.'!M86)</f>
        <v>Sim</v>
      </c>
      <c r="AP82" t="str">
        <f>IF('PCA Licitação, Dispensa e Inex.'!N86="","",'PCA Licitação, Dispensa e Inex.'!N86)</f>
        <v>Alto</v>
      </c>
      <c r="AQ82" s="82">
        <f>IF('PCA Licitação, Dispensa e Inex.'!O86="","",'PCA Licitação, Dispensa e Inex.'!O86)</f>
        <v>46082</v>
      </c>
      <c r="AR82" s="82">
        <f>IF('PCA Licitação, Dispensa e Inex.'!P86="","",'PCA Licitação, Dispensa e Inex.'!P86)</f>
        <v>46168</v>
      </c>
      <c r="AS82" s="82">
        <f>IF('PCA Licitação, Dispensa e Inex.'!Q86="","",'PCA Licitação, Dispensa e Inex.'!Q86)</f>
        <v>46169</v>
      </c>
      <c r="AT82" s="82">
        <f>IF('PCA Licitação, Dispensa e Inex.'!R86="","",'PCA Licitação, Dispensa e Inex.'!R86)</f>
        <v>46234</v>
      </c>
      <c r="AU82" s="82">
        <f>IF('PCA Licitação, Dispensa e Inex.'!S86="","",'PCA Licitação, Dispensa e Inex.'!S86)</f>
        <v>46325</v>
      </c>
      <c r="AV82" s="82" t="str">
        <f>IFERROR(VLOOKUP(AI82,'Acompanhamento (DMP)'!$B$7:$G$390,10,FALSE),"")</f>
        <v/>
      </c>
      <c r="AW82" t="str">
        <f>IFERROR(IF(VLOOKUP(AI82,'Acompanhamento (DMP)'!$B$7:$O$390,11,FALSE)="","",VLOOKUP(AI82,'Acompanhamento (DMP)'!$B$7:$O$390,11,FALSE)),"")</f>
        <v/>
      </c>
      <c r="AX82" s="82">
        <f>IFERROR(VLOOKUP(AI82,'Acompanhamento (DMP)'!$B$7:$O$390,12,FALSE),"")</f>
        <v>0</v>
      </c>
      <c r="AY82" s="82" t="str">
        <f>IFERROR(IF(VLOOKUP(AI82,'Acompanhamento (DMP)'!$B$7:$O$390,13,FALSE)="","",VLOOKUP(AI82,'Acompanhamento (DMP)'!$B$7:$O$390,13,FALSE)),"")</f>
        <v/>
      </c>
      <c r="AZ82" t="str">
        <f>IFERROR(IF(VLOOKUP(AI82,'Acompanhamento (DMP)'!$B$7:$O$390,14,FALSE)="","",VLOOKUP(AI82,'Acompanhamento (DMP)'!$B$7:$O$390,14,FALSE)),"")</f>
        <v/>
      </c>
      <c r="BA82" t="str">
        <f>IFERROR(IF(VLOOKUP(AI82,'Acompanhamento (DMP)'!$B$7:$O$390,15,FALSE)="","",VLOOKUP(AI82,'Acompanhamento (DMP)'!$B$7:$O$390,15,FALSE)),"")</f>
        <v/>
      </c>
      <c r="BB82" s="82" t="str">
        <f>IFERROR(IF(VLOOKUP(AI82,'Acompanhamento (DMP)'!$B$7:$O$390,16,FALSE)="","",VLOOKUP(AI82,'Acompanhamento (DMP)'!$B$7:$O$390,16,FALSE)),"")</f>
        <v/>
      </c>
      <c r="BC82" s="82" t="str">
        <f>IFERROR(IF(VLOOKUP(AI82,'Acompanhamento (DMP)'!$B$7:$O$390,17,FALSE)="","",VLOOKUP(AI82,'Acompanhamento (DMP)'!$B$7:$O$390,17,FALSE)),"")</f>
        <v/>
      </c>
      <c r="BD82" s="82" t="str">
        <f>IFERROR(IF(VLOOKUP(AI82,'Acompanhamento (DMP)'!$B$7:$O$390,18,FALSE)="","",VLOOKUP(AI82,'Acompanhamento (DMP)'!$B$7:$O$390,18,FALSE)),"")</f>
        <v/>
      </c>
      <c r="BE82" s="82" t="str">
        <f>IFERROR(IF(VLOOKUP(AI82,'Acompanhamento (DMP)'!$B$7:$O$390,19,FALSE)="","",VLOOKUP(AI82,'Acompanhamento (DMP)'!$B$7:$O$390,19,FALSE)),"")</f>
        <v/>
      </c>
      <c r="BF82" s="82" t="str">
        <f>IFERROR(IF(VLOOKUP(AI82,'Acompanhamento (DMP)'!$B$7:$O$390,20,FALSE)="","",VLOOKUP(AI82,'Acompanhamento (DMP)'!$B$7:$O$390,20,FALSE)),"")</f>
        <v/>
      </c>
      <c r="BG82" s="82" t="str">
        <f>IFERROR(IF(VLOOKUP(AI82,'Acompanhamento (DMP)'!$B$7:$O$390,21,FALSE)="","",VLOOKUP(AI82,'Acompanhamento (DMP)'!$B$7:$O$390,21,FALSE)),"")</f>
        <v/>
      </c>
      <c r="BH82" s="173" t="str">
        <f t="shared" si="1"/>
        <v/>
      </c>
    </row>
    <row r="83" spans="6:60" ht="15.75" customHeight="1">
      <c r="F83" s="2" t="s">
        <v>4644</v>
      </c>
      <c r="G83" s="2" t="s">
        <v>1523</v>
      </c>
      <c r="AC83" t="str">
        <v>DTI257</v>
      </c>
      <c r="AD83" s="179">
        <v>10</v>
      </c>
      <c r="AE83" t="s">
        <v>329</v>
      </c>
      <c r="AF83">
        <v>81</v>
      </c>
      <c r="AI83" t="str">
        <f>IF('PCA Licitação, Dispensa e Inex.'!B87="","",'PCA Licitação, Dispensa e Inex.'!B87)</f>
        <v>DTI257</v>
      </c>
      <c r="AJ83" t="str">
        <f>IF('PCA Licitação, Dispensa e Inex.'!C87="","",'PCA Licitação, Dispensa e Inex.'!C87)</f>
        <v>DTI</v>
      </c>
      <c r="AK83" t="str">
        <f>IF('PCA Licitação, Dispensa e Inex.'!D87="","",'PCA Licitação, Dispensa e Inex.'!D87)</f>
        <v>Aquisição de computadores portáteis - laptops/notebooks - para renovação do parque tecnológico do PJSC e atendimento de diversas áreas do TJSC</v>
      </c>
      <c r="AL83" t="str">
        <f>IF('PCA Licitação, Dispensa e Inex.'!H87="","",'PCA Licitação, Dispensa e Inex.'!H87)</f>
        <v>Pregão</v>
      </c>
      <c r="AM83" t="str">
        <f>IF('PCA Licitação, Dispensa e Inex.'!K87="","",'PCA Licitação, Dispensa e Inex.'!K87)</f>
        <v>Sim</v>
      </c>
      <c r="AN83" t="str">
        <f>IF('PCA Licitação, Dispensa e Inex.'!L87="","",'PCA Licitação, Dispensa e Inex.'!L87)</f>
        <v>Sim</v>
      </c>
      <c r="AO83" t="str">
        <f>IF('PCA Licitação, Dispensa e Inex.'!M87="","",'PCA Licitação, Dispensa e Inex.'!M87)</f>
        <v>Sim</v>
      </c>
      <c r="AP83" t="str">
        <f>IF('PCA Licitação, Dispensa e Inex.'!N87="","",'PCA Licitação, Dispensa e Inex.'!N87)</f>
        <v>Alto</v>
      </c>
      <c r="AQ83" s="82">
        <f>IF('PCA Licitação, Dispensa e Inex.'!O87="","",'PCA Licitação, Dispensa e Inex.'!O87)</f>
        <v>45717</v>
      </c>
      <c r="AR83" s="82">
        <f>IF('PCA Licitação, Dispensa e Inex.'!P87="","",'PCA Licitação, Dispensa e Inex.'!P87)</f>
        <v>45777</v>
      </c>
      <c r="AS83" s="82">
        <f>IF('PCA Licitação, Dispensa e Inex.'!Q87="","",'PCA Licitação, Dispensa e Inex.'!Q87)</f>
        <v>45787</v>
      </c>
      <c r="AT83" s="82">
        <f>IF('PCA Licitação, Dispensa e Inex.'!R87="","",'PCA Licitação, Dispensa e Inex.'!R87)</f>
        <v>45943</v>
      </c>
      <c r="AU83" s="82">
        <f>IF('PCA Licitação, Dispensa e Inex.'!S87="","",'PCA Licitação, Dispensa e Inex.'!S87)</f>
        <v>46052</v>
      </c>
      <c r="AV83" s="82" t="str">
        <f>IFERROR(VLOOKUP(AI83,'Acompanhamento (DMP)'!$B$7:$G$390,10,FALSE),"")</f>
        <v/>
      </c>
      <c r="AW83" t="str">
        <f>IFERROR(IF(VLOOKUP(AI83,'Acompanhamento (DMP)'!$B$7:$O$390,11,FALSE)="","",VLOOKUP(AI83,'Acompanhamento (DMP)'!$B$7:$O$390,11,FALSE)),"")</f>
        <v/>
      </c>
      <c r="AX83" s="82">
        <f>IFERROR(VLOOKUP(AI83,'Acompanhamento (DMP)'!$B$7:$O$390,12,FALSE),"")</f>
        <v>45968</v>
      </c>
      <c r="AY83" s="82">
        <f>IFERROR(IF(VLOOKUP(AI83,'Acompanhamento (DMP)'!$B$7:$O$390,13,FALSE)="","",VLOOKUP(AI83,'Acompanhamento (DMP)'!$B$7:$O$390,13,FALSE)),"")</f>
        <v>45986</v>
      </c>
      <c r="AZ83" t="str">
        <f>IFERROR(IF(VLOOKUP(AI83,'Acompanhamento (DMP)'!$B$7:$O$390,14,FALSE)="","",VLOOKUP(AI83,'Acompanhamento (DMP)'!$B$7:$O$390,14,FALSE)),"")</f>
        <v>Sim</v>
      </c>
      <c r="BA83" t="str">
        <f>IFERROR(IF(VLOOKUP(AI83,'Acompanhamento (DMP)'!$B$7:$O$390,15,FALSE)="","",VLOOKUP(AI83,'Acompanhamento (DMP)'!$B$7:$O$390,15,FALSE)),"")</f>
        <v/>
      </c>
      <c r="BB83" s="82" t="str">
        <f>IFERROR(IF(VLOOKUP(AI83,'Acompanhamento (DMP)'!$B$7:$O$390,16,FALSE)="","",VLOOKUP(AI83,'Acompanhamento (DMP)'!$B$7:$O$390,16,FALSE)),"")</f>
        <v/>
      </c>
      <c r="BC83" s="82" t="str">
        <f>IFERROR(IF(VLOOKUP(AI83,'Acompanhamento (DMP)'!$B$7:$O$390,17,FALSE)="","",VLOOKUP(AI83,'Acompanhamento (DMP)'!$B$7:$O$390,17,FALSE)),"")</f>
        <v/>
      </c>
      <c r="BD83" s="82" t="str">
        <f>IFERROR(IF(VLOOKUP(AI83,'Acompanhamento (DMP)'!$B$7:$O$390,18,FALSE)="","",VLOOKUP(AI83,'Acompanhamento (DMP)'!$B$7:$O$390,18,FALSE)),"")</f>
        <v/>
      </c>
      <c r="BE83" s="82" t="str">
        <f>IFERROR(IF(VLOOKUP(AI83,'Acompanhamento (DMP)'!$B$7:$O$390,19,FALSE)="","",VLOOKUP(AI83,'Acompanhamento (DMP)'!$B$7:$O$390,19,FALSE)),"")</f>
        <v/>
      </c>
      <c r="BF83" s="82" t="str">
        <f>IFERROR(IF(VLOOKUP(AI83,'Acompanhamento (DMP)'!$B$7:$O$390,20,FALSE)="","",VLOOKUP(AI83,'Acompanhamento (DMP)'!$B$7:$O$390,20,FALSE)),"")</f>
        <v/>
      </c>
      <c r="BG83" s="82" t="str">
        <f>IFERROR(IF(VLOOKUP(AI83,'Acompanhamento (DMP)'!$B$7:$O$390,21,FALSE)="","",VLOOKUP(AI83,'Acompanhamento (DMP)'!$B$7:$O$390,21,FALSE)),"")</f>
        <v/>
      </c>
      <c r="BH83" s="173" t="str">
        <f t="shared" si="1"/>
        <v/>
      </c>
    </row>
    <row r="84" spans="6:60" ht="15.75" customHeight="1">
      <c r="F84" s="2" t="s">
        <v>4645</v>
      </c>
      <c r="G84" s="2" t="s">
        <v>938</v>
      </c>
      <c r="AC84" t="str">
        <v>DTI258</v>
      </c>
      <c r="AD84" s="180">
        <v>11</v>
      </c>
      <c r="AE84" t="s">
        <v>333</v>
      </c>
      <c r="AF84">
        <v>82</v>
      </c>
      <c r="AI84" t="str">
        <f>IF('PCA Licitação, Dispensa e Inex.'!B88="","",'PCA Licitação, Dispensa e Inex.'!B88)</f>
        <v>DTI258</v>
      </c>
      <c r="AJ84" t="str">
        <f>IF('PCA Licitação, Dispensa e Inex.'!C88="","",'PCA Licitação, Dispensa e Inex.'!C88)</f>
        <v>DTI</v>
      </c>
      <c r="AK84" t="str">
        <f>IF('PCA Licitação, Dispensa e Inex.'!D88="","",'PCA Licitação, Dispensa e Inex.'!D88)</f>
        <v>Solução para digitalização de documentos históricos  para a Diretoria de Gestão Documental e Memória do TJSC</v>
      </c>
      <c r="AL84" t="str">
        <f>IF('PCA Licitação, Dispensa e Inex.'!H88="","",'PCA Licitação, Dispensa e Inex.'!H88)</f>
        <v>Inexigibilidade</v>
      </c>
      <c r="AM84" t="str">
        <f>IF('PCA Licitação, Dispensa e Inex.'!K88="","",'PCA Licitação, Dispensa e Inex.'!K88)</f>
        <v>Não</v>
      </c>
      <c r="AN84" t="str">
        <f>IF('PCA Licitação, Dispensa e Inex.'!L88="","",'PCA Licitação, Dispensa e Inex.'!L88)</f>
        <v>Não</v>
      </c>
      <c r="AO84" t="str">
        <f>IF('PCA Licitação, Dispensa e Inex.'!M88="","",'PCA Licitação, Dispensa e Inex.'!M88)</f>
        <v>Sim</v>
      </c>
      <c r="AP84" t="str">
        <f>IF('PCA Licitação, Dispensa e Inex.'!N88="","",'PCA Licitação, Dispensa e Inex.'!N88)</f>
        <v>Médio</v>
      </c>
      <c r="AQ84" s="82">
        <f>IF('PCA Licitação, Dispensa e Inex.'!O88="","",'PCA Licitação, Dispensa e Inex.'!O88)</f>
        <v>46083</v>
      </c>
      <c r="AR84" s="82">
        <f>IF('PCA Licitação, Dispensa e Inex.'!P88="","",'PCA Licitação, Dispensa e Inex.'!P88)</f>
        <v>46146</v>
      </c>
      <c r="AS84" s="82">
        <f>IF('PCA Licitação, Dispensa e Inex.'!Q88="","",'PCA Licitação, Dispensa e Inex.'!Q88)</f>
        <v>46147</v>
      </c>
      <c r="AT84" s="82">
        <f>IF('PCA Licitação, Dispensa e Inex.'!R88="","",'PCA Licitação, Dispensa e Inex.'!R88)</f>
        <v>46213</v>
      </c>
      <c r="AU84" s="82">
        <f>IF('PCA Licitação, Dispensa e Inex.'!S88="","",'PCA Licitação, Dispensa e Inex.'!S88)</f>
        <v>46311</v>
      </c>
      <c r="AV84" s="82" t="str">
        <f>IFERROR(VLOOKUP(AI84,'Acompanhamento (DMP)'!$B$7:$G$390,10,FALSE),"")</f>
        <v/>
      </c>
      <c r="AW84" t="str">
        <f>IFERROR(IF(VLOOKUP(AI84,'Acompanhamento (DMP)'!$B$7:$O$390,11,FALSE)="","",VLOOKUP(AI84,'Acompanhamento (DMP)'!$B$7:$O$390,11,FALSE)),"")</f>
        <v/>
      </c>
      <c r="AX84" s="82">
        <f>IFERROR(VLOOKUP(AI84,'Acompanhamento (DMP)'!$B$7:$O$390,12,FALSE),"")</f>
        <v>0</v>
      </c>
      <c r="AY84" s="82" t="str">
        <f>IFERROR(IF(VLOOKUP(AI84,'Acompanhamento (DMP)'!$B$7:$O$390,13,FALSE)="","",VLOOKUP(AI84,'Acompanhamento (DMP)'!$B$7:$O$390,13,FALSE)),"")</f>
        <v/>
      </c>
      <c r="AZ84" t="str">
        <f>IFERROR(IF(VLOOKUP(AI84,'Acompanhamento (DMP)'!$B$7:$O$390,14,FALSE)="","",VLOOKUP(AI84,'Acompanhamento (DMP)'!$B$7:$O$390,14,FALSE)),"")</f>
        <v/>
      </c>
      <c r="BA84" t="str">
        <f>IFERROR(IF(VLOOKUP(AI84,'Acompanhamento (DMP)'!$B$7:$O$390,15,FALSE)="","",VLOOKUP(AI84,'Acompanhamento (DMP)'!$B$7:$O$390,15,FALSE)),"")</f>
        <v/>
      </c>
      <c r="BB84" s="82" t="str">
        <f>IFERROR(IF(VLOOKUP(AI84,'Acompanhamento (DMP)'!$B$7:$O$390,16,FALSE)="","",VLOOKUP(AI84,'Acompanhamento (DMP)'!$B$7:$O$390,16,FALSE)),"")</f>
        <v/>
      </c>
      <c r="BC84" s="82" t="str">
        <f>IFERROR(IF(VLOOKUP(AI84,'Acompanhamento (DMP)'!$B$7:$O$390,17,FALSE)="","",VLOOKUP(AI84,'Acompanhamento (DMP)'!$B$7:$O$390,17,FALSE)),"")</f>
        <v/>
      </c>
      <c r="BD84" s="82" t="str">
        <f>IFERROR(IF(VLOOKUP(AI84,'Acompanhamento (DMP)'!$B$7:$O$390,18,FALSE)="","",VLOOKUP(AI84,'Acompanhamento (DMP)'!$B$7:$O$390,18,FALSE)),"")</f>
        <v/>
      </c>
      <c r="BE84" s="82" t="str">
        <f>IFERROR(IF(VLOOKUP(AI84,'Acompanhamento (DMP)'!$B$7:$O$390,19,FALSE)="","",VLOOKUP(AI84,'Acompanhamento (DMP)'!$B$7:$O$390,19,FALSE)),"")</f>
        <v/>
      </c>
      <c r="BF84" s="82" t="str">
        <f>IFERROR(IF(VLOOKUP(AI84,'Acompanhamento (DMP)'!$B$7:$O$390,20,FALSE)="","",VLOOKUP(AI84,'Acompanhamento (DMP)'!$B$7:$O$390,20,FALSE)),"")</f>
        <v/>
      </c>
      <c r="BG84" s="82" t="str">
        <f>IFERROR(IF(VLOOKUP(AI84,'Acompanhamento (DMP)'!$B$7:$O$390,21,FALSE)="","",VLOOKUP(AI84,'Acompanhamento (DMP)'!$B$7:$O$390,21,FALSE)),"")</f>
        <v/>
      </c>
      <c r="BH84" s="173" t="str">
        <f t="shared" si="1"/>
        <v/>
      </c>
    </row>
    <row r="85" spans="6:60" ht="15.75" customHeight="1">
      <c r="F85" s="2" t="s">
        <v>4646</v>
      </c>
      <c r="G85" s="2" t="s">
        <v>940</v>
      </c>
      <c r="AC85" t="str">
        <v>DTI260</v>
      </c>
      <c r="AD85" s="179">
        <v>12</v>
      </c>
      <c r="AE85" t="s">
        <v>336</v>
      </c>
      <c r="AF85">
        <v>83</v>
      </c>
      <c r="AI85" t="str">
        <f>IF('PCA Licitação, Dispensa e Inex.'!B89="","",'PCA Licitação, Dispensa e Inex.'!B89)</f>
        <v>DTI260</v>
      </c>
      <c r="AJ85" t="str">
        <f>IF('PCA Licitação, Dispensa e Inex.'!C89="","",'PCA Licitação, Dispensa e Inex.'!C89)</f>
        <v>DTI</v>
      </c>
      <c r="AK85" t="str">
        <f>IF('PCA Licitação, Dispensa e Inex.'!D89="","",'PCA Licitação, Dispensa e Inex.'!D89)</f>
        <v>Serviços de atualização, manutenção e suporte do Sistema Pergamum relativo aos módulos de biblioteca, museu e arquivo.</v>
      </c>
      <c r="AL85" t="str">
        <f>IF('PCA Licitação, Dispensa e Inex.'!H89="","",'PCA Licitação, Dispensa e Inex.'!H89)</f>
        <v>Inexigibilidade</v>
      </c>
      <c r="AM85" t="str">
        <f>IF('PCA Licitação, Dispensa e Inex.'!K89="","",'PCA Licitação, Dispensa e Inex.'!K89)</f>
        <v>Não</v>
      </c>
      <c r="AN85" t="str">
        <f>IF('PCA Licitação, Dispensa e Inex.'!L89="","",'PCA Licitação, Dispensa e Inex.'!L89)</f>
        <v>Não</v>
      </c>
      <c r="AO85" t="str">
        <f>IF('PCA Licitação, Dispensa e Inex.'!M89="","",'PCA Licitação, Dispensa e Inex.'!M89)</f>
        <v>Sim</v>
      </c>
      <c r="AP85" t="str">
        <f>IF('PCA Licitação, Dispensa e Inex.'!N89="","",'PCA Licitação, Dispensa e Inex.'!N89)</f>
        <v>Alto</v>
      </c>
      <c r="AQ85" s="82">
        <f>IF('PCA Licitação, Dispensa e Inex.'!O89="","",'PCA Licitação, Dispensa e Inex.'!O89)</f>
        <v>45779</v>
      </c>
      <c r="AR85" s="82">
        <f>IF('PCA Licitação, Dispensa e Inex.'!P89="","",'PCA Licitação, Dispensa e Inex.'!P89)</f>
        <v>45839</v>
      </c>
      <c r="AS85" s="82">
        <f>IF('PCA Licitação, Dispensa e Inex.'!Q89="","",'PCA Licitação, Dispensa e Inex.'!Q89)</f>
        <v>45840</v>
      </c>
      <c r="AT85" s="82">
        <f>IF('PCA Licitação, Dispensa e Inex.'!R89="","",'PCA Licitação, Dispensa e Inex.'!R89)</f>
        <v>45931</v>
      </c>
      <c r="AU85" s="82">
        <f>IF('PCA Licitação, Dispensa e Inex.'!S89="","",'PCA Licitação, Dispensa e Inex.'!S89)</f>
        <v>46042</v>
      </c>
      <c r="AV85" s="82" t="str">
        <f>IFERROR(VLOOKUP(AI85,'Acompanhamento (DMP)'!$B$7:$G$390,10,FALSE),"")</f>
        <v/>
      </c>
      <c r="AW85" t="str">
        <f>IFERROR(IF(VLOOKUP(AI85,'Acompanhamento (DMP)'!$B$7:$O$390,11,FALSE)="","",VLOOKUP(AI85,'Acompanhamento (DMP)'!$B$7:$O$390,11,FALSE)),"")</f>
        <v/>
      </c>
      <c r="AX85" s="82">
        <f>IFERROR(VLOOKUP(AI85,'Acompanhamento (DMP)'!$B$7:$O$390,12,FALSE),"")</f>
        <v>45828</v>
      </c>
      <c r="AY85" s="82">
        <f>IFERROR(IF(VLOOKUP(AI85,'Acompanhamento (DMP)'!$B$7:$O$390,13,FALSE)="","",VLOOKUP(AI85,'Acompanhamento (DMP)'!$B$7:$O$390,13,FALSE)),"")</f>
        <v>45931</v>
      </c>
      <c r="AZ85" t="str">
        <f>IFERROR(IF(VLOOKUP(AI85,'Acompanhamento (DMP)'!$B$7:$O$390,14,FALSE)="","",VLOOKUP(AI85,'Acompanhamento (DMP)'!$B$7:$O$390,14,FALSE)),"")</f>
        <v/>
      </c>
      <c r="BA85" t="str">
        <f>IFERROR(IF(VLOOKUP(AI85,'Acompanhamento (DMP)'!$B$7:$O$390,15,FALSE)="","",VLOOKUP(AI85,'Acompanhamento (DMP)'!$B$7:$O$390,15,FALSE)),"")</f>
        <v/>
      </c>
      <c r="BB85" s="82" t="str">
        <f>IFERROR(IF(VLOOKUP(AI85,'Acompanhamento (DMP)'!$B$7:$O$390,16,FALSE)="","",VLOOKUP(AI85,'Acompanhamento (DMP)'!$B$7:$O$390,16,FALSE)),"")</f>
        <v/>
      </c>
      <c r="BC85" s="82" t="str">
        <f>IFERROR(IF(VLOOKUP(AI85,'Acompanhamento (DMP)'!$B$7:$O$390,17,FALSE)="","",VLOOKUP(AI85,'Acompanhamento (DMP)'!$B$7:$O$390,17,FALSE)),"")</f>
        <v/>
      </c>
      <c r="BD85" s="82" t="str">
        <f>IFERROR(IF(VLOOKUP(AI85,'Acompanhamento (DMP)'!$B$7:$O$390,18,FALSE)="","",VLOOKUP(AI85,'Acompanhamento (DMP)'!$B$7:$O$390,18,FALSE)),"")</f>
        <v/>
      </c>
      <c r="BE85" s="82" t="str">
        <f>IFERROR(IF(VLOOKUP(AI85,'Acompanhamento (DMP)'!$B$7:$O$390,19,FALSE)="","",VLOOKUP(AI85,'Acompanhamento (DMP)'!$B$7:$O$390,19,FALSE)),"")</f>
        <v/>
      </c>
      <c r="BF85" s="82" t="str">
        <f>IFERROR(IF(VLOOKUP(AI85,'Acompanhamento (DMP)'!$B$7:$O$390,20,FALSE)="","",VLOOKUP(AI85,'Acompanhamento (DMP)'!$B$7:$O$390,20,FALSE)),"")</f>
        <v/>
      </c>
      <c r="BG85" s="82" t="str">
        <f>IFERROR(IF(VLOOKUP(AI85,'Acompanhamento (DMP)'!$B$7:$O$390,21,FALSE)="","",VLOOKUP(AI85,'Acompanhamento (DMP)'!$B$7:$O$390,21,FALSE)),"")</f>
        <v/>
      </c>
      <c r="BH85" s="173" t="str">
        <f t="shared" si="1"/>
        <v/>
      </c>
    </row>
    <row r="86" spans="6:60" ht="15.75" customHeight="1">
      <c r="F86" s="2" t="s">
        <v>4647</v>
      </c>
      <c r="G86" s="2" t="s">
        <v>941</v>
      </c>
      <c r="AC86" t="str">
        <v>DTI261</v>
      </c>
      <c r="AD86" s="180">
        <v>13</v>
      </c>
      <c r="AE86" t="s">
        <v>342</v>
      </c>
      <c r="AF86">
        <v>84</v>
      </c>
      <c r="AI86" t="str">
        <f>IF('PCA Licitação, Dispensa e Inex.'!B90="","",'PCA Licitação, Dispensa e Inex.'!B90)</f>
        <v>DTI261</v>
      </c>
      <c r="AJ86" t="str">
        <f>IF('PCA Licitação, Dispensa e Inex.'!C90="","",'PCA Licitação, Dispensa e Inex.'!C90)</f>
        <v>DTI</v>
      </c>
      <c r="AK86" t="str">
        <f>IF('PCA Licitação, Dispensa e Inex.'!D90="","",'PCA Licitação, Dispensa e Inex.'!D90)</f>
        <v>Contratação de solução de suporte exclusivo Microsoft</v>
      </c>
      <c r="AL86" t="str">
        <f>IF('PCA Licitação, Dispensa e Inex.'!H90="","",'PCA Licitação, Dispensa e Inex.'!H90)</f>
        <v>Inexigibilidade</v>
      </c>
      <c r="AM86" t="str">
        <f>IF('PCA Licitação, Dispensa e Inex.'!K90="","",'PCA Licitação, Dispensa e Inex.'!K90)</f>
        <v>Sim</v>
      </c>
      <c r="AN86" t="str">
        <f>IF('PCA Licitação, Dispensa e Inex.'!L90="","",'PCA Licitação, Dispensa e Inex.'!L90)</f>
        <v>Não</v>
      </c>
      <c r="AO86" t="str">
        <f>IF('PCA Licitação, Dispensa e Inex.'!M90="","",'PCA Licitação, Dispensa e Inex.'!M90)</f>
        <v>Sim</v>
      </c>
      <c r="AP86" t="str">
        <f>IF('PCA Licitação, Dispensa e Inex.'!N90="","",'PCA Licitação, Dispensa e Inex.'!N90)</f>
        <v>Médio</v>
      </c>
      <c r="AQ86" s="82">
        <f>IF('PCA Licitação, Dispensa e Inex.'!O90="","",'PCA Licitação, Dispensa e Inex.'!O90)</f>
        <v>46034</v>
      </c>
      <c r="AR86" s="82">
        <f>IF('PCA Licitação, Dispensa e Inex.'!P90="","",'PCA Licitação, Dispensa e Inex.'!P90)</f>
        <v>46080</v>
      </c>
      <c r="AS86" s="82">
        <f>IF('PCA Licitação, Dispensa e Inex.'!Q90="","",'PCA Licitação, Dispensa e Inex.'!Q90)</f>
        <v>46083</v>
      </c>
      <c r="AT86" s="82">
        <f>IF('PCA Licitação, Dispensa e Inex.'!R90="","",'PCA Licitação, Dispensa e Inex.'!R90)</f>
        <v>46142</v>
      </c>
      <c r="AU86" s="82">
        <f>IF('PCA Licitação, Dispensa e Inex.'!S90="","",'PCA Licitação, Dispensa e Inex.'!S90)</f>
        <v>46203</v>
      </c>
      <c r="AV86" s="82" t="str">
        <f>IFERROR(VLOOKUP(AI86,'Acompanhamento (DMP)'!$B$7:$G$390,10,FALSE),"")</f>
        <v/>
      </c>
      <c r="AW86" t="str">
        <f>IFERROR(IF(VLOOKUP(AI86,'Acompanhamento (DMP)'!$B$7:$O$390,11,FALSE)="","",VLOOKUP(AI86,'Acompanhamento (DMP)'!$B$7:$O$390,11,FALSE)),"")</f>
        <v/>
      </c>
      <c r="AX86" s="82">
        <f>IFERROR(VLOOKUP(AI86,'Acompanhamento (DMP)'!$B$7:$O$390,12,FALSE),"")</f>
        <v>46066</v>
      </c>
      <c r="AY86" s="82">
        <f>IFERROR(IF(VLOOKUP(AI86,'Acompanhamento (DMP)'!$B$7:$O$390,13,FALSE)="","",VLOOKUP(AI86,'Acompanhamento (DMP)'!$B$7:$O$390,13,FALSE)),"")</f>
        <v>46142</v>
      </c>
      <c r="AZ86" t="str">
        <f>IFERROR(IF(VLOOKUP(AI86,'Acompanhamento (DMP)'!$B$7:$O$390,14,FALSE)="","",VLOOKUP(AI86,'Acompanhamento (DMP)'!$B$7:$O$390,14,FALSE)),"")</f>
        <v>Não se aplica</v>
      </c>
      <c r="BA86" t="str">
        <f>IFERROR(IF(VLOOKUP(AI86,'Acompanhamento (DMP)'!$B$7:$O$390,15,FALSE)="","",VLOOKUP(AI86,'Acompanhamento (DMP)'!$B$7:$O$390,15,FALSE)),"")</f>
        <v/>
      </c>
      <c r="BB86" s="82" t="str">
        <f>IFERROR(IF(VLOOKUP(AI86,'Acompanhamento (DMP)'!$B$7:$O$390,16,FALSE)="","",VLOOKUP(AI86,'Acompanhamento (DMP)'!$B$7:$O$390,16,FALSE)),"")</f>
        <v/>
      </c>
      <c r="BC86" s="82" t="str">
        <f>IFERROR(IF(VLOOKUP(AI86,'Acompanhamento (DMP)'!$B$7:$O$390,17,FALSE)="","",VLOOKUP(AI86,'Acompanhamento (DMP)'!$B$7:$O$390,17,FALSE)),"")</f>
        <v/>
      </c>
      <c r="BD86" s="82" t="str">
        <f>IFERROR(IF(VLOOKUP(AI86,'Acompanhamento (DMP)'!$B$7:$O$390,18,FALSE)="","",VLOOKUP(AI86,'Acompanhamento (DMP)'!$B$7:$O$390,18,FALSE)),"")</f>
        <v/>
      </c>
      <c r="BE86" s="82" t="str">
        <f>IFERROR(IF(VLOOKUP(AI86,'Acompanhamento (DMP)'!$B$7:$O$390,19,FALSE)="","",VLOOKUP(AI86,'Acompanhamento (DMP)'!$B$7:$O$390,19,FALSE)),"")</f>
        <v/>
      </c>
      <c r="BF86" s="82" t="str">
        <f>IFERROR(IF(VLOOKUP(AI86,'Acompanhamento (DMP)'!$B$7:$O$390,20,FALSE)="","",VLOOKUP(AI86,'Acompanhamento (DMP)'!$B$7:$O$390,20,FALSE)),"")</f>
        <v/>
      </c>
      <c r="BG86" s="82" t="str">
        <f>IFERROR(IF(VLOOKUP(AI86,'Acompanhamento (DMP)'!$B$7:$O$390,21,FALSE)="","",VLOOKUP(AI86,'Acompanhamento (DMP)'!$B$7:$O$390,21,FALSE)),"")</f>
        <v/>
      </c>
      <c r="BH86" s="173" t="str">
        <f t="shared" si="1"/>
        <v/>
      </c>
    </row>
    <row r="87" spans="6:60" ht="15.75" customHeight="1">
      <c r="F87" s="2" t="s">
        <v>4648</v>
      </c>
      <c r="G87" s="2" t="s">
        <v>1557</v>
      </c>
      <c r="AC87" t="str">
        <v>DTI263</v>
      </c>
      <c r="AD87" s="179">
        <v>14</v>
      </c>
      <c r="AE87" t="s">
        <v>346</v>
      </c>
      <c r="AF87">
        <v>85</v>
      </c>
      <c r="AI87" t="str">
        <f>IF('PCA Licitação, Dispensa e Inex.'!B91="","",'PCA Licitação, Dispensa e Inex.'!B91)</f>
        <v>DTI263</v>
      </c>
      <c r="AJ87" t="str">
        <f>IF('PCA Licitação, Dispensa e Inex.'!C91="","",'PCA Licitação, Dispensa e Inex.'!C91)</f>
        <v>DTI</v>
      </c>
      <c r="AK87" t="str">
        <f>IF('PCA Licitação, Dispensa e Inex.'!D91="","",'PCA Licitação, Dispensa e Inex.'!D91)</f>
        <v>Aquisição de licenças do software Adobe Creative Cloud, Adobe Acrobat, Adobe Stock e Articulate 360</v>
      </c>
      <c r="AL87" t="str">
        <f>IF('PCA Licitação, Dispensa e Inex.'!H91="","",'PCA Licitação, Dispensa e Inex.'!H91)</f>
        <v>Pregão</v>
      </c>
      <c r="AM87" t="str">
        <f>IF('PCA Licitação, Dispensa e Inex.'!K91="","",'PCA Licitação, Dispensa e Inex.'!K91)</f>
        <v>Não</v>
      </c>
      <c r="AN87" t="str">
        <f>IF('PCA Licitação, Dispensa e Inex.'!L91="","",'PCA Licitação, Dispensa e Inex.'!L91)</f>
        <v>Sim</v>
      </c>
      <c r="AO87" t="str">
        <f>IF('PCA Licitação, Dispensa e Inex.'!M91="","",'PCA Licitação, Dispensa e Inex.'!M91)</f>
        <v>Sim</v>
      </c>
      <c r="AP87" t="str">
        <f>IF('PCA Licitação, Dispensa e Inex.'!N91="","",'PCA Licitação, Dispensa e Inex.'!N91)</f>
        <v>Alto</v>
      </c>
      <c r="AQ87" s="82">
        <f>IF('PCA Licitação, Dispensa e Inex.'!O91="","",'PCA Licitação, Dispensa e Inex.'!O91)</f>
        <v>46029</v>
      </c>
      <c r="AR87" s="82">
        <f>IF('PCA Licitação, Dispensa e Inex.'!P91="","",'PCA Licitação, Dispensa e Inex.'!P91)</f>
        <v>46062</v>
      </c>
      <c r="AS87" s="82">
        <f>IF('PCA Licitação, Dispensa e Inex.'!Q91="","",'PCA Licitação, Dispensa e Inex.'!Q91)</f>
        <v>46063</v>
      </c>
      <c r="AT87" s="82">
        <f>IF('PCA Licitação, Dispensa e Inex.'!R91="","",'PCA Licitação, Dispensa e Inex.'!R91)</f>
        <v>46080</v>
      </c>
      <c r="AU87" s="82">
        <f>IF('PCA Licitação, Dispensa e Inex.'!S91="","",'PCA Licitação, Dispensa e Inex.'!S91)</f>
        <v>46172</v>
      </c>
      <c r="AV87" s="82" t="str">
        <f>IFERROR(VLOOKUP(AI87,'Acompanhamento (DMP)'!$B$7:$G$390,10,FALSE),"")</f>
        <v/>
      </c>
      <c r="AW87" t="str">
        <f>IFERROR(IF(VLOOKUP(AI87,'Acompanhamento (DMP)'!$B$7:$O$390,11,FALSE)="","",VLOOKUP(AI87,'Acompanhamento (DMP)'!$B$7:$O$390,11,FALSE)),"")</f>
        <v/>
      </c>
      <c r="AX87" s="82">
        <f>IFERROR(VLOOKUP(AI87,'Acompanhamento (DMP)'!$B$7:$O$390,12,FALSE),"")</f>
        <v>46080</v>
      </c>
      <c r="AY87" s="82">
        <f>IFERROR(IF(VLOOKUP(AI87,'Acompanhamento (DMP)'!$B$7:$O$390,13,FALSE)="","",VLOOKUP(AI87,'Acompanhamento (DMP)'!$B$7:$O$390,13,FALSE)),"")</f>
        <v>46091</v>
      </c>
      <c r="AZ87" t="str">
        <f>IFERROR(IF(VLOOKUP(AI87,'Acompanhamento (DMP)'!$B$7:$O$390,14,FALSE)="","",VLOOKUP(AI87,'Acompanhamento (DMP)'!$B$7:$O$390,14,FALSE)),"")</f>
        <v/>
      </c>
      <c r="BA87" t="str">
        <f>IFERROR(IF(VLOOKUP(AI87,'Acompanhamento (DMP)'!$B$7:$O$390,15,FALSE)="","",VLOOKUP(AI87,'Acompanhamento (DMP)'!$B$7:$O$390,15,FALSE)),"")</f>
        <v/>
      </c>
      <c r="BB87" s="82" t="str">
        <f>IFERROR(IF(VLOOKUP(AI87,'Acompanhamento (DMP)'!$B$7:$O$390,16,FALSE)="","",VLOOKUP(AI87,'Acompanhamento (DMP)'!$B$7:$O$390,16,FALSE)),"")</f>
        <v/>
      </c>
      <c r="BC87" s="82" t="str">
        <f>IFERROR(IF(VLOOKUP(AI87,'Acompanhamento (DMP)'!$B$7:$O$390,17,FALSE)="","",VLOOKUP(AI87,'Acompanhamento (DMP)'!$B$7:$O$390,17,FALSE)),"")</f>
        <v/>
      </c>
      <c r="BD87" s="82" t="str">
        <f>IFERROR(IF(VLOOKUP(AI87,'Acompanhamento (DMP)'!$B$7:$O$390,18,FALSE)="","",VLOOKUP(AI87,'Acompanhamento (DMP)'!$B$7:$O$390,18,FALSE)),"")</f>
        <v/>
      </c>
      <c r="BE87" s="82" t="str">
        <f>IFERROR(IF(VLOOKUP(AI87,'Acompanhamento (DMP)'!$B$7:$O$390,19,FALSE)="","",VLOOKUP(AI87,'Acompanhamento (DMP)'!$B$7:$O$390,19,FALSE)),"")</f>
        <v/>
      </c>
      <c r="BF87" s="82" t="str">
        <f>IFERROR(IF(VLOOKUP(AI87,'Acompanhamento (DMP)'!$B$7:$O$390,20,FALSE)="","",VLOOKUP(AI87,'Acompanhamento (DMP)'!$B$7:$O$390,20,FALSE)),"")</f>
        <v/>
      </c>
      <c r="BG87" s="82" t="str">
        <f>IFERROR(IF(VLOOKUP(AI87,'Acompanhamento (DMP)'!$B$7:$O$390,21,FALSE)="","",VLOOKUP(AI87,'Acompanhamento (DMP)'!$B$7:$O$390,21,FALSE)),"")</f>
        <v/>
      </c>
      <c r="BH87" s="173" t="str">
        <f t="shared" si="1"/>
        <v/>
      </c>
    </row>
    <row r="88" spans="6:60" ht="15.75" customHeight="1">
      <c r="F88" s="2" t="s">
        <v>4649</v>
      </c>
      <c r="G88" s="2" t="s">
        <v>1997</v>
      </c>
      <c r="AC88" t="str">
        <v>DTI266</v>
      </c>
      <c r="AD88" s="177">
        <v>15</v>
      </c>
      <c r="AE88" t="s">
        <v>349</v>
      </c>
      <c r="AF88">
        <v>86</v>
      </c>
      <c r="AI88" t="str">
        <f>IF('PCA Licitação, Dispensa e Inex.'!B92="","",'PCA Licitação, Dispensa e Inex.'!B92)</f>
        <v>DTI266</v>
      </c>
      <c r="AJ88" t="str">
        <f>IF('PCA Licitação, Dispensa e Inex.'!C92="","",'PCA Licitação, Dispensa e Inex.'!C92)</f>
        <v>DTI</v>
      </c>
      <c r="AK88" t="str">
        <f>IF('PCA Licitação, Dispensa e Inex.'!D92="","",'PCA Licitação, Dispensa e Inex.'!D92)</f>
        <v>Contratação de solução PAM - Privileged Access Management para melhoria na gestão de credenciais de acesso (acesso privilegiado)</v>
      </c>
      <c r="AL88" t="str">
        <f>IF('PCA Licitação, Dispensa e Inex.'!H92="","",'PCA Licitação, Dispensa e Inex.'!H92)</f>
        <v>Pregão</v>
      </c>
      <c r="AM88" t="str">
        <f>IF('PCA Licitação, Dispensa e Inex.'!K92="","",'PCA Licitação, Dispensa e Inex.'!K92)</f>
        <v>Sim</v>
      </c>
      <c r="AN88" t="str">
        <f>IF('PCA Licitação, Dispensa e Inex.'!L92="","",'PCA Licitação, Dispensa e Inex.'!L92)</f>
        <v>Não</v>
      </c>
      <c r="AO88" t="str">
        <f>IF('PCA Licitação, Dispensa e Inex.'!M92="","",'PCA Licitação, Dispensa e Inex.'!M92)</f>
        <v>Sim</v>
      </c>
      <c r="AP88" t="str">
        <f>IF('PCA Licitação, Dispensa e Inex.'!N92="","",'PCA Licitação, Dispensa e Inex.'!N92)</f>
        <v>Médio</v>
      </c>
      <c r="AQ88" s="82">
        <f>IF('PCA Licitação, Dispensa e Inex.'!O92="","",'PCA Licitação, Dispensa e Inex.'!O92)</f>
        <v>46174</v>
      </c>
      <c r="AR88" s="82">
        <f>IF('PCA Licitação, Dispensa e Inex.'!P92="","",'PCA Licitação, Dispensa e Inex.'!P92)</f>
        <v>46204</v>
      </c>
      <c r="AS88" s="82">
        <f>IF('PCA Licitação, Dispensa e Inex.'!Q92="","",'PCA Licitação, Dispensa e Inex.'!Q92)</f>
        <v>46205</v>
      </c>
      <c r="AT88" s="82">
        <f>IF('PCA Licitação, Dispensa e Inex.'!R92="","",'PCA Licitação, Dispensa e Inex.'!R92)</f>
        <v>46283</v>
      </c>
      <c r="AU88" s="82">
        <f>IF('PCA Licitação, Dispensa e Inex.'!S92="","",'PCA Licitação, Dispensa e Inex.'!S92)</f>
        <v>46375</v>
      </c>
      <c r="AV88" s="82" t="str">
        <f>IFERROR(VLOOKUP(AI88,'Acompanhamento (DMP)'!$B$7:$G$390,10,FALSE),"")</f>
        <v/>
      </c>
      <c r="AW88" t="str">
        <f>IFERROR(IF(VLOOKUP(AI88,'Acompanhamento (DMP)'!$B$7:$O$390,11,FALSE)="","",VLOOKUP(AI88,'Acompanhamento (DMP)'!$B$7:$O$390,11,FALSE)),"")</f>
        <v/>
      </c>
      <c r="AX88" s="82">
        <f>IFERROR(VLOOKUP(AI88,'Acompanhamento (DMP)'!$B$7:$O$390,12,FALSE),"")</f>
        <v>0</v>
      </c>
      <c r="AY88" s="82" t="str">
        <f>IFERROR(IF(VLOOKUP(AI88,'Acompanhamento (DMP)'!$B$7:$O$390,13,FALSE)="","",VLOOKUP(AI88,'Acompanhamento (DMP)'!$B$7:$O$390,13,FALSE)),"")</f>
        <v/>
      </c>
      <c r="AZ88" t="str">
        <f>IFERROR(IF(VLOOKUP(AI88,'Acompanhamento (DMP)'!$B$7:$O$390,14,FALSE)="","",VLOOKUP(AI88,'Acompanhamento (DMP)'!$B$7:$O$390,14,FALSE)),"")</f>
        <v/>
      </c>
      <c r="BA88" t="str">
        <f>IFERROR(IF(VLOOKUP(AI88,'Acompanhamento (DMP)'!$B$7:$O$390,15,FALSE)="","",VLOOKUP(AI88,'Acompanhamento (DMP)'!$B$7:$O$390,15,FALSE)),"")</f>
        <v/>
      </c>
      <c r="BB88" s="82" t="str">
        <f>IFERROR(IF(VLOOKUP(AI88,'Acompanhamento (DMP)'!$B$7:$O$390,16,FALSE)="","",VLOOKUP(AI88,'Acompanhamento (DMP)'!$B$7:$O$390,16,FALSE)),"")</f>
        <v/>
      </c>
      <c r="BC88" s="82" t="str">
        <f>IFERROR(IF(VLOOKUP(AI88,'Acompanhamento (DMP)'!$B$7:$O$390,17,FALSE)="","",VLOOKUP(AI88,'Acompanhamento (DMP)'!$B$7:$O$390,17,FALSE)),"")</f>
        <v/>
      </c>
      <c r="BD88" s="82" t="str">
        <f>IFERROR(IF(VLOOKUP(AI88,'Acompanhamento (DMP)'!$B$7:$O$390,18,FALSE)="","",VLOOKUP(AI88,'Acompanhamento (DMP)'!$B$7:$O$390,18,FALSE)),"")</f>
        <v/>
      </c>
      <c r="BE88" s="82" t="str">
        <f>IFERROR(IF(VLOOKUP(AI88,'Acompanhamento (DMP)'!$B$7:$O$390,19,FALSE)="","",VLOOKUP(AI88,'Acompanhamento (DMP)'!$B$7:$O$390,19,FALSE)),"")</f>
        <v/>
      </c>
      <c r="BF88" s="82" t="str">
        <f>IFERROR(IF(VLOOKUP(AI88,'Acompanhamento (DMP)'!$B$7:$O$390,20,FALSE)="","",VLOOKUP(AI88,'Acompanhamento (DMP)'!$B$7:$O$390,20,FALSE)),"")</f>
        <v/>
      </c>
      <c r="BG88" s="82" t="str">
        <f>IFERROR(IF(VLOOKUP(AI88,'Acompanhamento (DMP)'!$B$7:$O$390,21,FALSE)="","",VLOOKUP(AI88,'Acompanhamento (DMP)'!$B$7:$O$390,21,FALSE)),"")</f>
        <v/>
      </c>
      <c r="BH88" s="173" t="str">
        <f t="shared" si="1"/>
        <v/>
      </c>
    </row>
    <row r="89" spans="6:60" ht="15.75" customHeight="1">
      <c r="F89" s="2" t="s">
        <v>4650</v>
      </c>
      <c r="G89" s="2" t="s">
        <v>1565</v>
      </c>
      <c r="AC89" t="str">
        <v>DTI267</v>
      </c>
      <c r="AD89" s="178">
        <v>16</v>
      </c>
      <c r="AE89" t="s">
        <v>353</v>
      </c>
      <c r="AF89">
        <v>87</v>
      </c>
      <c r="AI89" t="str">
        <f>IF('PCA Licitação, Dispensa e Inex.'!B93="","",'PCA Licitação, Dispensa e Inex.'!B93)</f>
        <v>DTI267</v>
      </c>
      <c r="AJ89" t="str">
        <f>IF('PCA Licitação, Dispensa e Inex.'!C93="","",'PCA Licitação, Dispensa e Inex.'!C93)</f>
        <v>DTI</v>
      </c>
      <c r="AK89" t="str">
        <f>IF('PCA Licitação, Dispensa e Inex.'!D93="","",'PCA Licitação, Dispensa e Inex.'!D93)</f>
        <v>Contratação de serviço de gerência da infraestrutura de rede (NOC) que compõe a rede SD-WAN do PJSC, com atividades de monitoramento, configuração e suporte ao atendimento de incidentes dos usuários e de serviços/aplicações suportados pela infraestrutura SD-WAN</v>
      </c>
      <c r="AL89" t="str">
        <f>IF('PCA Licitação, Dispensa e Inex.'!H93="","",'PCA Licitação, Dispensa e Inex.'!H93)</f>
        <v>Pregão</v>
      </c>
      <c r="AM89" t="str">
        <f>IF('PCA Licitação, Dispensa e Inex.'!K93="","",'PCA Licitação, Dispensa e Inex.'!K93)</f>
        <v>Sim</v>
      </c>
      <c r="AN89" t="str">
        <f>IF('PCA Licitação, Dispensa e Inex.'!L93="","",'PCA Licitação, Dispensa e Inex.'!L93)</f>
        <v>Não</v>
      </c>
      <c r="AO89" t="str">
        <f>IF('PCA Licitação, Dispensa e Inex.'!M93="","",'PCA Licitação, Dispensa e Inex.'!M93)</f>
        <v>Sim</v>
      </c>
      <c r="AP89" t="str">
        <f>IF('PCA Licitação, Dispensa e Inex.'!N93="","",'PCA Licitação, Dispensa e Inex.'!N93)</f>
        <v>Alto</v>
      </c>
      <c r="AQ89" s="82">
        <f>IF('PCA Licitação, Dispensa e Inex.'!O93="","",'PCA Licitação, Dispensa e Inex.'!O93)</f>
        <v>46082</v>
      </c>
      <c r="AR89" s="82">
        <f>IF('PCA Licitação, Dispensa e Inex.'!P93="","",'PCA Licitação, Dispensa e Inex.'!P93)</f>
        <v>46168</v>
      </c>
      <c r="AS89" s="82">
        <f>IF('PCA Licitação, Dispensa e Inex.'!Q93="","",'PCA Licitação, Dispensa e Inex.'!Q93)</f>
        <v>46169</v>
      </c>
      <c r="AT89" s="82">
        <f>IF('PCA Licitação, Dispensa e Inex.'!R93="","",'PCA Licitação, Dispensa e Inex.'!R93)</f>
        <v>46234</v>
      </c>
      <c r="AU89" s="82">
        <f>IF('PCA Licitação, Dispensa e Inex.'!S93="","",'PCA Licitação, Dispensa e Inex.'!S93)</f>
        <v>46325</v>
      </c>
      <c r="AV89" s="82" t="str">
        <f>IFERROR(VLOOKUP(AI89,'Acompanhamento (DMP)'!$B$7:$G$390,10,FALSE),"")</f>
        <v/>
      </c>
      <c r="AW89">
        <f>IFERROR(IF(VLOOKUP(AI89,'Acompanhamento (DMP)'!$B$7:$O$390,11,FALSE)="","",VLOOKUP(AI89,'Acompanhamento (DMP)'!$B$7:$O$390,11,FALSE)),"")</f>
        <v>46155</v>
      </c>
      <c r="AX89" s="82">
        <f>IFERROR(VLOOKUP(AI89,'Acompanhamento (DMP)'!$B$7:$O$390,12,FALSE),"")</f>
        <v>46237</v>
      </c>
      <c r="AY89" s="82" t="str">
        <f>IFERROR(IF(VLOOKUP(AI89,'Acompanhamento (DMP)'!$B$7:$O$390,13,FALSE)="","",VLOOKUP(AI89,'Acompanhamento (DMP)'!$B$7:$O$390,13,FALSE)),"")</f>
        <v/>
      </c>
      <c r="AZ89" t="str">
        <f>IFERROR(IF(VLOOKUP(AI89,'Acompanhamento (DMP)'!$B$7:$O$390,14,FALSE)="","",VLOOKUP(AI89,'Acompanhamento (DMP)'!$B$7:$O$390,14,FALSE)),"")</f>
        <v/>
      </c>
      <c r="BA89" t="str">
        <f>IFERROR(IF(VLOOKUP(AI89,'Acompanhamento (DMP)'!$B$7:$O$390,15,FALSE)="","",VLOOKUP(AI89,'Acompanhamento (DMP)'!$B$7:$O$390,15,FALSE)),"")</f>
        <v/>
      </c>
      <c r="BB89" s="82" t="str">
        <f>IFERROR(IF(VLOOKUP(AI89,'Acompanhamento (DMP)'!$B$7:$O$390,16,FALSE)="","",VLOOKUP(AI89,'Acompanhamento (DMP)'!$B$7:$O$390,16,FALSE)),"")</f>
        <v/>
      </c>
      <c r="BC89" s="82" t="str">
        <f>IFERROR(IF(VLOOKUP(AI89,'Acompanhamento (DMP)'!$B$7:$O$390,17,FALSE)="","",VLOOKUP(AI89,'Acompanhamento (DMP)'!$B$7:$O$390,17,FALSE)),"")</f>
        <v/>
      </c>
      <c r="BD89" s="82" t="str">
        <f>IFERROR(IF(VLOOKUP(AI89,'Acompanhamento (DMP)'!$B$7:$O$390,18,FALSE)="","",VLOOKUP(AI89,'Acompanhamento (DMP)'!$B$7:$O$390,18,FALSE)),"")</f>
        <v/>
      </c>
      <c r="BE89" s="82" t="str">
        <f>IFERROR(IF(VLOOKUP(AI89,'Acompanhamento (DMP)'!$B$7:$O$390,19,FALSE)="","",VLOOKUP(AI89,'Acompanhamento (DMP)'!$B$7:$O$390,19,FALSE)),"")</f>
        <v/>
      </c>
      <c r="BF89" s="82" t="str">
        <f>IFERROR(IF(VLOOKUP(AI89,'Acompanhamento (DMP)'!$B$7:$O$390,20,FALSE)="","",VLOOKUP(AI89,'Acompanhamento (DMP)'!$B$7:$O$390,20,FALSE)),"")</f>
        <v/>
      </c>
      <c r="BG89" s="82" t="str">
        <f>IFERROR(IF(VLOOKUP(AI89,'Acompanhamento (DMP)'!$B$7:$O$390,21,FALSE)="","",VLOOKUP(AI89,'Acompanhamento (DMP)'!$B$7:$O$390,21,FALSE)),"")</f>
        <v/>
      </c>
      <c r="BH89" s="173" t="str">
        <f t="shared" si="1"/>
        <v/>
      </c>
    </row>
    <row r="90" spans="6:60" ht="15.75" customHeight="1">
      <c r="F90" s="2" t="s">
        <v>4651</v>
      </c>
      <c r="G90" s="2" t="s">
        <v>943</v>
      </c>
      <c r="AC90" t="str">
        <v>DTI268</v>
      </c>
      <c r="AD90" s="177">
        <v>17</v>
      </c>
      <c r="AE90" t="s">
        <v>357</v>
      </c>
      <c r="AF90">
        <v>88</v>
      </c>
      <c r="AI90" t="str">
        <f>IF('PCA Licitação, Dispensa e Inex.'!B94="","",'PCA Licitação, Dispensa e Inex.'!B94)</f>
        <v>DTI268</v>
      </c>
      <c r="AJ90" t="str">
        <f>IF('PCA Licitação, Dispensa e Inex.'!C94="","",'PCA Licitação, Dispensa e Inex.'!C94)</f>
        <v>DTI</v>
      </c>
      <c r="AK90" t="str">
        <f>IF('PCA Licitação, Dispensa e Inex.'!D94="","",'PCA Licitação, Dispensa e Inex.'!D94)</f>
        <v>Contratação de equipamentos roteadores ASN e concentrador MPLS com serviço de instalação e configuração</v>
      </c>
      <c r="AL90" t="str">
        <f>IF('PCA Licitação, Dispensa e Inex.'!H94="","",'PCA Licitação, Dispensa e Inex.'!H94)</f>
        <v>Pregão</v>
      </c>
      <c r="AM90" t="str">
        <f>IF('PCA Licitação, Dispensa e Inex.'!K94="","",'PCA Licitação, Dispensa e Inex.'!K94)</f>
        <v>Sim</v>
      </c>
      <c r="AN90" t="str">
        <f>IF('PCA Licitação, Dispensa e Inex.'!L94="","",'PCA Licitação, Dispensa e Inex.'!L94)</f>
        <v>Não</v>
      </c>
      <c r="AO90" t="str">
        <f>IF('PCA Licitação, Dispensa e Inex.'!M94="","",'PCA Licitação, Dispensa e Inex.'!M94)</f>
        <v>Sim</v>
      </c>
      <c r="AP90" t="str">
        <f>IF('PCA Licitação, Dispensa e Inex.'!N94="","",'PCA Licitação, Dispensa e Inex.'!N94)</f>
        <v>Alto</v>
      </c>
      <c r="AQ90" s="82">
        <f>IF('PCA Licitação, Dispensa e Inex.'!O94="","",'PCA Licitação, Dispensa e Inex.'!O94)</f>
        <v>46143</v>
      </c>
      <c r="AR90" s="82">
        <f>IF('PCA Licitação, Dispensa e Inex.'!P94="","",'PCA Licitação, Dispensa e Inex.'!P94)</f>
        <v>46229</v>
      </c>
      <c r="AS90" s="82">
        <f>IF('PCA Licitação, Dispensa e Inex.'!Q94="","",'PCA Licitação, Dispensa e Inex.'!Q94)</f>
        <v>46230</v>
      </c>
      <c r="AT90" s="82">
        <f>IF('PCA Licitação, Dispensa e Inex.'!R94="","",'PCA Licitação, Dispensa e Inex.'!R94)</f>
        <v>46295</v>
      </c>
      <c r="AU90" s="82">
        <f>IF('PCA Licitação, Dispensa e Inex.'!S94="","",'PCA Licitação, Dispensa e Inex.'!S94)</f>
        <v>46419</v>
      </c>
      <c r="AV90" s="82" t="str">
        <f>IFERROR(VLOOKUP(AI90,'Acompanhamento (DMP)'!$B$7:$G$390,10,FALSE),"")</f>
        <v/>
      </c>
      <c r="AW90" t="str">
        <f>IFERROR(IF(VLOOKUP(AI90,'Acompanhamento (DMP)'!$B$7:$O$390,11,FALSE)="","",VLOOKUP(AI90,'Acompanhamento (DMP)'!$B$7:$O$390,11,FALSE)),"")</f>
        <v/>
      </c>
      <c r="AX90" s="82">
        <f>IFERROR(VLOOKUP(AI90,'Acompanhamento (DMP)'!$B$7:$O$390,12,FALSE),"")</f>
        <v>0</v>
      </c>
      <c r="AY90" s="82" t="str">
        <f>IFERROR(IF(VLOOKUP(AI90,'Acompanhamento (DMP)'!$B$7:$O$390,13,FALSE)="","",VLOOKUP(AI90,'Acompanhamento (DMP)'!$B$7:$O$390,13,FALSE)),"")</f>
        <v/>
      </c>
      <c r="AZ90" t="str">
        <f>IFERROR(IF(VLOOKUP(AI90,'Acompanhamento (DMP)'!$B$7:$O$390,14,FALSE)="","",VLOOKUP(AI90,'Acompanhamento (DMP)'!$B$7:$O$390,14,FALSE)),"")</f>
        <v/>
      </c>
      <c r="BA90" t="str">
        <f>IFERROR(IF(VLOOKUP(AI90,'Acompanhamento (DMP)'!$B$7:$O$390,15,FALSE)="","",VLOOKUP(AI90,'Acompanhamento (DMP)'!$B$7:$O$390,15,FALSE)),"")</f>
        <v/>
      </c>
      <c r="BB90" s="82" t="str">
        <f>IFERROR(IF(VLOOKUP(AI90,'Acompanhamento (DMP)'!$B$7:$O$390,16,FALSE)="","",VLOOKUP(AI90,'Acompanhamento (DMP)'!$B$7:$O$390,16,FALSE)),"")</f>
        <v/>
      </c>
      <c r="BC90" s="82" t="str">
        <f>IFERROR(IF(VLOOKUP(AI90,'Acompanhamento (DMP)'!$B$7:$O$390,17,FALSE)="","",VLOOKUP(AI90,'Acompanhamento (DMP)'!$B$7:$O$390,17,FALSE)),"")</f>
        <v/>
      </c>
      <c r="BD90" s="82" t="str">
        <f>IFERROR(IF(VLOOKUP(AI90,'Acompanhamento (DMP)'!$B$7:$O$390,18,FALSE)="","",VLOOKUP(AI90,'Acompanhamento (DMP)'!$B$7:$O$390,18,FALSE)),"")</f>
        <v/>
      </c>
      <c r="BE90" s="82" t="str">
        <f>IFERROR(IF(VLOOKUP(AI90,'Acompanhamento (DMP)'!$B$7:$O$390,19,FALSE)="","",VLOOKUP(AI90,'Acompanhamento (DMP)'!$B$7:$O$390,19,FALSE)),"")</f>
        <v/>
      </c>
      <c r="BF90" s="82" t="str">
        <f>IFERROR(IF(VLOOKUP(AI90,'Acompanhamento (DMP)'!$B$7:$O$390,20,FALSE)="","",VLOOKUP(AI90,'Acompanhamento (DMP)'!$B$7:$O$390,20,FALSE)),"")</f>
        <v/>
      </c>
      <c r="BG90" s="82" t="str">
        <f>IFERROR(IF(VLOOKUP(AI90,'Acompanhamento (DMP)'!$B$7:$O$390,21,FALSE)="","",VLOOKUP(AI90,'Acompanhamento (DMP)'!$B$7:$O$390,21,FALSE)),"")</f>
        <v/>
      </c>
      <c r="BH90" s="173" t="str">
        <f t="shared" si="1"/>
        <v/>
      </c>
    </row>
    <row r="91" spans="6:60" ht="15.75" customHeight="1">
      <c r="F91" s="2" t="s">
        <v>4652</v>
      </c>
      <c r="G91" s="2" t="s">
        <v>2001</v>
      </c>
      <c r="AC91" t="str">
        <v>DTI269</v>
      </c>
      <c r="AD91" s="178">
        <v>18</v>
      </c>
      <c r="AE91" t="s">
        <v>361</v>
      </c>
      <c r="AF91">
        <v>89</v>
      </c>
      <c r="AI91" t="str">
        <f>IF('PCA Licitação, Dispensa e Inex.'!B95="","",'PCA Licitação, Dispensa e Inex.'!B95)</f>
        <v>DTI269</v>
      </c>
      <c r="AJ91" t="str">
        <f>IF('PCA Licitação, Dispensa e Inex.'!C95="","",'PCA Licitação, Dispensa e Inex.'!C95)</f>
        <v>DTI</v>
      </c>
      <c r="AK91" t="str">
        <f>IF('PCA Licitação, Dispensa e Inex.'!D95="","",'PCA Licitação, Dispensa e Inex.'!D95)</f>
        <v>Contratação da nova solução de DATACENTER (substituição dos NEXUS)</v>
      </c>
      <c r="AL91" t="str">
        <f>IF('PCA Licitação, Dispensa e Inex.'!H95="","",'PCA Licitação, Dispensa e Inex.'!H95)</f>
        <v>Pregão</v>
      </c>
      <c r="AM91" t="str">
        <f>IF('PCA Licitação, Dispensa e Inex.'!K95="","",'PCA Licitação, Dispensa e Inex.'!K95)</f>
        <v>Sim</v>
      </c>
      <c r="AN91" t="str">
        <f>IF('PCA Licitação, Dispensa e Inex.'!L95="","",'PCA Licitação, Dispensa e Inex.'!L95)</f>
        <v>Não</v>
      </c>
      <c r="AO91" t="str">
        <f>IF('PCA Licitação, Dispensa e Inex.'!M95="","",'PCA Licitação, Dispensa e Inex.'!M95)</f>
        <v>Sim</v>
      </c>
      <c r="AP91" t="str">
        <f>IF('PCA Licitação, Dispensa e Inex.'!N95="","",'PCA Licitação, Dispensa e Inex.'!N95)</f>
        <v>Alto</v>
      </c>
      <c r="AQ91" s="82">
        <f>IF('PCA Licitação, Dispensa e Inex.'!O95="","",'PCA Licitação, Dispensa e Inex.'!O95)</f>
        <v>46054</v>
      </c>
      <c r="AR91" s="82">
        <f>IF('PCA Licitação, Dispensa e Inex.'!P95="","",'PCA Licitação, Dispensa e Inex.'!P95)</f>
        <v>46203</v>
      </c>
      <c r="AS91" s="82">
        <f>IF('PCA Licitação, Dispensa e Inex.'!Q95="","",'PCA Licitação, Dispensa e Inex.'!Q95)</f>
        <v>46204</v>
      </c>
      <c r="AT91" s="82">
        <f>IF('PCA Licitação, Dispensa e Inex.'!R95="","",'PCA Licitação, Dispensa e Inex.'!R95)</f>
        <v>46283</v>
      </c>
      <c r="AU91" s="82">
        <f>IF('PCA Licitação, Dispensa e Inex.'!S95="","",'PCA Licitação, Dispensa e Inex.'!S95)</f>
        <v>46375</v>
      </c>
      <c r="AV91" s="82" t="str">
        <f>IFERROR(VLOOKUP(AI91,'Acompanhamento (DMP)'!$B$7:$G$390,10,FALSE),"")</f>
        <v/>
      </c>
      <c r="AW91" t="str">
        <f>IFERROR(IF(VLOOKUP(AI91,'Acompanhamento (DMP)'!$B$7:$O$390,11,FALSE)="","",VLOOKUP(AI91,'Acompanhamento (DMP)'!$B$7:$O$390,11,FALSE)),"")</f>
        <v/>
      </c>
      <c r="AX91" s="82">
        <f>IFERROR(VLOOKUP(AI91,'Acompanhamento (DMP)'!$B$7:$O$390,12,FALSE),"")</f>
        <v>0</v>
      </c>
      <c r="AY91" s="82" t="str">
        <f>IFERROR(IF(VLOOKUP(AI91,'Acompanhamento (DMP)'!$B$7:$O$390,13,FALSE)="","",VLOOKUP(AI91,'Acompanhamento (DMP)'!$B$7:$O$390,13,FALSE)),"")</f>
        <v/>
      </c>
      <c r="AZ91" t="str">
        <f>IFERROR(IF(VLOOKUP(AI91,'Acompanhamento (DMP)'!$B$7:$O$390,14,FALSE)="","",VLOOKUP(AI91,'Acompanhamento (DMP)'!$B$7:$O$390,14,FALSE)),"")</f>
        <v/>
      </c>
      <c r="BA91" t="str">
        <f>IFERROR(IF(VLOOKUP(AI91,'Acompanhamento (DMP)'!$B$7:$O$390,15,FALSE)="","",VLOOKUP(AI91,'Acompanhamento (DMP)'!$B$7:$O$390,15,FALSE)),"")</f>
        <v/>
      </c>
      <c r="BB91" s="82" t="str">
        <f>IFERROR(IF(VLOOKUP(AI91,'Acompanhamento (DMP)'!$B$7:$O$390,16,FALSE)="","",VLOOKUP(AI91,'Acompanhamento (DMP)'!$B$7:$O$390,16,FALSE)),"")</f>
        <v/>
      </c>
      <c r="BC91" s="82" t="str">
        <f>IFERROR(IF(VLOOKUP(AI91,'Acompanhamento (DMP)'!$B$7:$O$390,17,FALSE)="","",VLOOKUP(AI91,'Acompanhamento (DMP)'!$B$7:$O$390,17,FALSE)),"")</f>
        <v/>
      </c>
      <c r="BD91" s="82" t="str">
        <f>IFERROR(IF(VLOOKUP(AI91,'Acompanhamento (DMP)'!$B$7:$O$390,18,FALSE)="","",VLOOKUP(AI91,'Acompanhamento (DMP)'!$B$7:$O$390,18,FALSE)),"")</f>
        <v/>
      </c>
      <c r="BE91" s="82" t="str">
        <f>IFERROR(IF(VLOOKUP(AI91,'Acompanhamento (DMP)'!$B$7:$O$390,19,FALSE)="","",VLOOKUP(AI91,'Acompanhamento (DMP)'!$B$7:$O$390,19,FALSE)),"")</f>
        <v/>
      </c>
      <c r="BF91" s="82" t="str">
        <f>IFERROR(IF(VLOOKUP(AI91,'Acompanhamento (DMP)'!$B$7:$O$390,20,FALSE)="","",VLOOKUP(AI91,'Acompanhamento (DMP)'!$B$7:$O$390,20,FALSE)),"")</f>
        <v/>
      </c>
      <c r="BG91" s="82" t="str">
        <f>IFERROR(IF(VLOOKUP(AI91,'Acompanhamento (DMP)'!$B$7:$O$390,21,FALSE)="","",VLOOKUP(AI91,'Acompanhamento (DMP)'!$B$7:$O$390,21,FALSE)),"")</f>
        <v/>
      </c>
      <c r="BH91" s="173" t="str">
        <f t="shared" si="1"/>
        <v/>
      </c>
    </row>
    <row r="92" spans="6:60" ht="15.75" customHeight="1">
      <c r="F92" s="2" t="s">
        <v>4653</v>
      </c>
      <c r="G92" s="2" t="s">
        <v>944</v>
      </c>
      <c r="AC92" t="str">
        <v>DTI270</v>
      </c>
      <c r="AD92" s="177">
        <v>19</v>
      </c>
      <c r="AE92" t="s">
        <v>365</v>
      </c>
      <c r="AF92">
        <v>90</v>
      </c>
      <c r="AI92" t="str">
        <f>IF('PCA Licitação, Dispensa e Inex.'!B96="","",'PCA Licitação, Dispensa e Inex.'!B96)</f>
        <v>DTI270</v>
      </c>
      <c r="AJ92" t="str">
        <f>IF('PCA Licitação, Dispensa e Inex.'!C96="","",'PCA Licitação, Dispensa e Inex.'!C96)</f>
        <v>DTI</v>
      </c>
      <c r="AK92" t="str">
        <f>IF('PCA Licitação, Dispensa e Inex.'!D96="","",'PCA Licitação, Dispensa e Inex.'!D96)</f>
        <v>Contratação de telefone Voip para rede Wi-Fi</v>
      </c>
      <c r="AL92" t="str">
        <f>IF('PCA Licitação, Dispensa e Inex.'!H96="","",'PCA Licitação, Dispensa e Inex.'!H96)</f>
        <v>Pregão</v>
      </c>
      <c r="AM92" t="str">
        <f>IF('PCA Licitação, Dispensa e Inex.'!K96="","",'PCA Licitação, Dispensa e Inex.'!K96)</f>
        <v>Não</v>
      </c>
      <c r="AN92" t="str">
        <f>IF('PCA Licitação, Dispensa e Inex.'!L96="","",'PCA Licitação, Dispensa e Inex.'!L96)</f>
        <v>Não</v>
      </c>
      <c r="AO92" t="str">
        <f>IF('PCA Licitação, Dispensa e Inex.'!M96="","",'PCA Licitação, Dispensa e Inex.'!M96)</f>
        <v>Sim</v>
      </c>
      <c r="AP92" t="str">
        <f>IF('PCA Licitação, Dispensa e Inex.'!N96="","",'PCA Licitação, Dispensa e Inex.'!N96)</f>
        <v>Alto</v>
      </c>
      <c r="AQ92" s="82">
        <f>IF('PCA Licitação, Dispensa e Inex.'!O96="","",'PCA Licitação, Dispensa e Inex.'!O96)</f>
        <v>46237</v>
      </c>
      <c r="AR92" s="82">
        <f>IF('PCA Licitação, Dispensa e Inex.'!P96="","",'PCA Licitação, Dispensa e Inex.'!P96)</f>
        <v>46294</v>
      </c>
      <c r="AS92" s="82">
        <f>IF('PCA Licitação, Dispensa e Inex.'!Q96="","",'PCA Licitação, Dispensa e Inex.'!Q96)</f>
        <v>46295</v>
      </c>
      <c r="AT92" s="82">
        <f>IF('PCA Licitação, Dispensa e Inex.'!R96="","",'PCA Licitação, Dispensa e Inex.'!R96)</f>
        <v>46325</v>
      </c>
      <c r="AU92" s="82">
        <f>IF('PCA Licitação, Dispensa e Inex.'!S96="","",'PCA Licitação, Dispensa e Inex.'!S96)</f>
        <v>46445</v>
      </c>
      <c r="AV92" s="82" t="str">
        <f>IFERROR(VLOOKUP(AI92,'Acompanhamento (DMP)'!$B$7:$G$390,10,FALSE),"")</f>
        <v/>
      </c>
      <c r="AW92" t="str">
        <f>IFERROR(IF(VLOOKUP(AI92,'Acompanhamento (DMP)'!$B$7:$O$390,11,FALSE)="","",VLOOKUP(AI92,'Acompanhamento (DMP)'!$B$7:$O$390,11,FALSE)),"")</f>
        <v/>
      </c>
      <c r="AX92" s="82">
        <f>IFERROR(VLOOKUP(AI92,'Acompanhamento (DMP)'!$B$7:$O$390,12,FALSE),"")</f>
        <v>0</v>
      </c>
      <c r="AY92" s="82" t="str">
        <f>IFERROR(IF(VLOOKUP(AI92,'Acompanhamento (DMP)'!$B$7:$O$390,13,FALSE)="","",VLOOKUP(AI92,'Acompanhamento (DMP)'!$B$7:$O$390,13,FALSE)),"")</f>
        <v/>
      </c>
      <c r="AZ92" t="str">
        <f>IFERROR(IF(VLOOKUP(AI92,'Acompanhamento (DMP)'!$B$7:$O$390,14,FALSE)="","",VLOOKUP(AI92,'Acompanhamento (DMP)'!$B$7:$O$390,14,FALSE)),"")</f>
        <v/>
      </c>
      <c r="BA92" t="str">
        <f>IFERROR(IF(VLOOKUP(AI92,'Acompanhamento (DMP)'!$B$7:$O$390,15,FALSE)="","",VLOOKUP(AI92,'Acompanhamento (DMP)'!$B$7:$O$390,15,FALSE)),"")</f>
        <v/>
      </c>
      <c r="BB92" s="82" t="str">
        <f>IFERROR(IF(VLOOKUP(AI92,'Acompanhamento (DMP)'!$B$7:$O$390,16,FALSE)="","",VLOOKUP(AI92,'Acompanhamento (DMP)'!$B$7:$O$390,16,FALSE)),"")</f>
        <v/>
      </c>
      <c r="BC92" s="82" t="str">
        <f>IFERROR(IF(VLOOKUP(AI92,'Acompanhamento (DMP)'!$B$7:$O$390,17,FALSE)="","",VLOOKUP(AI92,'Acompanhamento (DMP)'!$B$7:$O$390,17,FALSE)),"")</f>
        <v/>
      </c>
      <c r="BD92" s="82" t="str">
        <f>IFERROR(IF(VLOOKUP(AI92,'Acompanhamento (DMP)'!$B$7:$O$390,18,FALSE)="","",VLOOKUP(AI92,'Acompanhamento (DMP)'!$B$7:$O$390,18,FALSE)),"")</f>
        <v/>
      </c>
      <c r="BE92" s="82" t="str">
        <f>IFERROR(IF(VLOOKUP(AI92,'Acompanhamento (DMP)'!$B$7:$O$390,19,FALSE)="","",VLOOKUP(AI92,'Acompanhamento (DMP)'!$B$7:$O$390,19,FALSE)),"")</f>
        <v/>
      </c>
      <c r="BF92" s="82" t="str">
        <f>IFERROR(IF(VLOOKUP(AI92,'Acompanhamento (DMP)'!$B$7:$O$390,20,FALSE)="","",VLOOKUP(AI92,'Acompanhamento (DMP)'!$B$7:$O$390,20,FALSE)),"")</f>
        <v/>
      </c>
      <c r="BG92" s="82" t="str">
        <f>IFERROR(IF(VLOOKUP(AI92,'Acompanhamento (DMP)'!$B$7:$O$390,21,FALSE)="","",VLOOKUP(AI92,'Acompanhamento (DMP)'!$B$7:$O$390,21,FALSE)),"")</f>
        <v/>
      </c>
      <c r="BH92" s="173" t="str">
        <f t="shared" si="1"/>
        <v/>
      </c>
    </row>
    <row r="93" spans="6:60" ht="15.75" customHeight="1">
      <c r="F93" s="2" t="s">
        <v>4654</v>
      </c>
      <c r="G93" s="2" t="s">
        <v>1594</v>
      </c>
      <c r="AC93" t="str">
        <v>DTI271</v>
      </c>
      <c r="AD93" s="179">
        <v>20</v>
      </c>
      <c r="AE93" t="s">
        <v>369</v>
      </c>
      <c r="AF93">
        <v>91</v>
      </c>
      <c r="AI93" t="str">
        <f>IF('PCA Licitação, Dispensa e Inex.'!B97="","",'PCA Licitação, Dispensa e Inex.'!B97)</f>
        <v>DTI271</v>
      </c>
      <c r="AJ93" t="str">
        <f>IF('PCA Licitação, Dispensa e Inex.'!C97="","",'PCA Licitação, Dispensa e Inex.'!C97)</f>
        <v>DTI</v>
      </c>
      <c r="AK93" t="str">
        <f>IF('PCA Licitação, Dispensa e Inex.'!D97="","",'PCA Licitação, Dispensa e Inex.'!D97)</f>
        <v>Contratação de serviços de telefonia móvel pessoal (Serviço Móvel Pessoal – SMP) - Comarcas</v>
      </c>
      <c r="AL93" t="str">
        <f>IF('PCA Licitação, Dispensa e Inex.'!H97="","",'PCA Licitação, Dispensa e Inex.'!H97)</f>
        <v>Pregão</v>
      </c>
      <c r="AM93" t="str">
        <f>IF('PCA Licitação, Dispensa e Inex.'!K97="","",'PCA Licitação, Dispensa e Inex.'!K97)</f>
        <v>Sim</v>
      </c>
      <c r="AN93" t="str">
        <f>IF('PCA Licitação, Dispensa e Inex.'!L97="","",'PCA Licitação, Dispensa e Inex.'!L97)</f>
        <v>Não</v>
      </c>
      <c r="AO93" t="str">
        <f>IF('PCA Licitação, Dispensa e Inex.'!M97="","",'PCA Licitação, Dispensa e Inex.'!M97)</f>
        <v>Sim</v>
      </c>
      <c r="AP93" t="str">
        <f>IF('PCA Licitação, Dispensa e Inex.'!N97="","",'PCA Licitação, Dispensa e Inex.'!N97)</f>
        <v>Alto</v>
      </c>
      <c r="AQ93" s="82">
        <f>IF('PCA Licitação, Dispensa e Inex.'!O97="","",'PCA Licitação, Dispensa e Inex.'!O97)</f>
        <v>46029</v>
      </c>
      <c r="AR93" s="82">
        <f>IF('PCA Licitação, Dispensa e Inex.'!P97="","",'PCA Licitação, Dispensa e Inex.'!P97)</f>
        <v>46163</v>
      </c>
      <c r="AS93" s="82">
        <f>IF('PCA Licitação, Dispensa e Inex.'!Q97="","",'PCA Licitação, Dispensa e Inex.'!Q97)</f>
        <v>46164</v>
      </c>
      <c r="AT93" s="82">
        <f>IF('PCA Licitação, Dispensa e Inex.'!R97="","",'PCA Licitação, Dispensa e Inex.'!R97)</f>
        <v>46223</v>
      </c>
      <c r="AU93" s="82">
        <f>IF('PCA Licitação, Dispensa e Inex.'!S97="","",'PCA Licitação, Dispensa e Inex.'!S97)</f>
        <v>46314</v>
      </c>
      <c r="AV93" s="82" t="str">
        <f>IFERROR(VLOOKUP(AI93,'Acompanhamento (DMP)'!$B$7:$G$390,10,FALSE),"")</f>
        <v/>
      </c>
      <c r="AW93" t="str">
        <f>IFERROR(IF(VLOOKUP(AI93,'Acompanhamento (DMP)'!$B$7:$O$390,11,FALSE)="","",VLOOKUP(AI93,'Acompanhamento (DMP)'!$B$7:$O$390,11,FALSE)),"")</f>
        <v/>
      </c>
      <c r="AX93" s="82">
        <f>IFERROR(VLOOKUP(AI93,'Acompanhamento (DMP)'!$B$7:$O$390,12,FALSE),"")</f>
        <v>0</v>
      </c>
      <c r="AY93" s="82" t="str">
        <f>IFERROR(IF(VLOOKUP(AI93,'Acompanhamento (DMP)'!$B$7:$O$390,13,FALSE)="","",VLOOKUP(AI93,'Acompanhamento (DMP)'!$B$7:$O$390,13,FALSE)),"")</f>
        <v/>
      </c>
      <c r="AZ93" t="str">
        <f>IFERROR(IF(VLOOKUP(AI93,'Acompanhamento (DMP)'!$B$7:$O$390,14,FALSE)="","",VLOOKUP(AI93,'Acompanhamento (DMP)'!$B$7:$O$390,14,FALSE)),"")</f>
        <v/>
      </c>
      <c r="BA93" t="str">
        <f>IFERROR(IF(VLOOKUP(AI93,'Acompanhamento (DMP)'!$B$7:$O$390,15,FALSE)="","",VLOOKUP(AI93,'Acompanhamento (DMP)'!$B$7:$O$390,15,FALSE)),"")</f>
        <v/>
      </c>
      <c r="BB93" s="82" t="str">
        <f>IFERROR(IF(VLOOKUP(AI93,'Acompanhamento (DMP)'!$B$7:$O$390,16,FALSE)="","",VLOOKUP(AI93,'Acompanhamento (DMP)'!$B$7:$O$390,16,FALSE)),"")</f>
        <v/>
      </c>
      <c r="BC93" s="82" t="str">
        <f>IFERROR(IF(VLOOKUP(AI93,'Acompanhamento (DMP)'!$B$7:$O$390,17,FALSE)="","",VLOOKUP(AI93,'Acompanhamento (DMP)'!$B$7:$O$390,17,FALSE)),"")</f>
        <v/>
      </c>
      <c r="BD93" s="82" t="str">
        <f>IFERROR(IF(VLOOKUP(AI93,'Acompanhamento (DMP)'!$B$7:$O$390,18,FALSE)="","",VLOOKUP(AI93,'Acompanhamento (DMP)'!$B$7:$O$390,18,FALSE)),"")</f>
        <v/>
      </c>
      <c r="BE93" s="82" t="str">
        <f>IFERROR(IF(VLOOKUP(AI93,'Acompanhamento (DMP)'!$B$7:$O$390,19,FALSE)="","",VLOOKUP(AI93,'Acompanhamento (DMP)'!$B$7:$O$390,19,FALSE)),"")</f>
        <v/>
      </c>
      <c r="BF93" s="82" t="str">
        <f>IFERROR(IF(VLOOKUP(AI93,'Acompanhamento (DMP)'!$B$7:$O$390,20,FALSE)="","",VLOOKUP(AI93,'Acompanhamento (DMP)'!$B$7:$O$390,20,FALSE)),"")</f>
        <v/>
      </c>
      <c r="BG93" s="82" t="str">
        <f>IFERROR(IF(VLOOKUP(AI93,'Acompanhamento (DMP)'!$B$7:$O$390,21,FALSE)="","",VLOOKUP(AI93,'Acompanhamento (DMP)'!$B$7:$O$390,21,FALSE)),"")</f>
        <v/>
      </c>
      <c r="BH93" s="173" t="str">
        <f t="shared" si="1"/>
        <v/>
      </c>
    </row>
    <row r="94" spans="6:60" ht="15.75" customHeight="1">
      <c r="F94" s="2" t="s">
        <v>4655</v>
      </c>
      <c r="G94" s="2" t="s">
        <v>947</v>
      </c>
      <c r="AC94" t="str">
        <v>DTI272</v>
      </c>
      <c r="AD94" s="180">
        <v>21</v>
      </c>
      <c r="AE94" t="s">
        <v>373</v>
      </c>
      <c r="AF94">
        <v>92</v>
      </c>
      <c r="AI94" t="str">
        <f>IF('PCA Licitação, Dispensa e Inex.'!B98="","",'PCA Licitação, Dispensa e Inex.'!B98)</f>
        <v>DTI272</v>
      </c>
      <c r="AJ94" t="str">
        <f>IF('PCA Licitação, Dispensa e Inex.'!C98="","",'PCA Licitação, Dispensa e Inex.'!C98)</f>
        <v>DTI</v>
      </c>
      <c r="AK94" t="str">
        <f>IF('PCA Licitação, Dispensa e Inex.'!D98="","",'PCA Licitação, Dispensa e Inex.'!D98)</f>
        <v>Contratação de serviços de telefonia móvel pessoal (Serviço Móvel Pessoal – SMP) - NIS e Desembargadores</v>
      </c>
      <c r="AL94" t="str">
        <f>IF('PCA Licitação, Dispensa e Inex.'!H98="","",'PCA Licitação, Dispensa e Inex.'!H98)</f>
        <v>Pregão</v>
      </c>
      <c r="AM94" t="str">
        <f>IF('PCA Licitação, Dispensa e Inex.'!K98="","",'PCA Licitação, Dispensa e Inex.'!K98)</f>
        <v>Não</v>
      </c>
      <c r="AN94" t="str">
        <f>IF('PCA Licitação, Dispensa e Inex.'!L98="","",'PCA Licitação, Dispensa e Inex.'!L98)</f>
        <v>Não</v>
      </c>
      <c r="AO94" t="str">
        <f>IF('PCA Licitação, Dispensa e Inex.'!M98="","",'PCA Licitação, Dispensa e Inex.'!M98)</f>
        <v>Sim</v>
      </c>
      <c r="AP94" t="str">
        <f>IF('PCA Licitação, Dispensa e Inex.'!N98="","",'PCA Licitação, Dispensa e Inex.'!N98)</f>
        <v>Alto</v>
      </c>
      <c r="AQ94" s="82">
        <f>IF('PCA Licitação, Dispensa e Inex.'!O98="","",'PCA Licitação, Dispensa e Inex.'!O98)</f>
        <v>46235</v>
      </c>
      <c r="AR94" s="82">
        <f>IF('PCA Licitação, Dispensa e Inex.'!P98="","",'PCA Licitação, Dispensa e Inex.'!P98)</f>
        <v>46296</v>
      </c>
      <c r="AS94" s="82">
        <f>IF('PCA Licitação, Dispensa e Inex.'!Q98="","",'PCA Licitação, Dispensa e Inex.'!Q98)</f>
        <v>46297</v>
      </c>
      <c r="AT94" s="82">
        <f>IF('PCA Licitação, Dispensa e Inex.'!R98="","",'PCA Licitação, Dispensa e Inex.'!R98)</f>
        <v>46419</v>
      </c>
      <c r="AU94" s="82">
        <f>IF('PCA Licitação, Dispensa e Inex.'!S98="","",'PCA Licitação, Dispensa e Inex.'!S98)</f>
        <v>46600</v>
      </c>
      <c r="AV94" s="82" t="str">
        <f>IFERROR(VLOOKUP(AI94,'Acompanhamento (DMP)'!$B$7:$G$390,10,FALSE),"")</f>
        <v/>
      </c>
      <c r="AW94" t="str">
        <f>IFERROR(IF(VLOOKUP(AI94,'Acompanhamento (DMP)'!$B$7:$O$390,11,FALSE)="","",VLOOKUP(AI94,'Acompanhamento (DMP)'!$B$7:$O$390,11,FALSE)),"")</f>
        <v/>
      </c>
      <c r="AX94" s="82">
        <f>IFERROR(VLOOKUP(AI94,'Acompanhamento (DMP)'!$B$7:$O$390,12,FALSE),"")</f>
        <v>0</v>
      </c>
      <c r="AY94" s="82" t="str">
        <f>IFERROR(IF(VLOOKUP(AI94,'Acompanhamento (DMP)'!$B$7:$O$390,13,FALSE)="","",VLOOKUP(AI94,'Acompanhamento (DMP)'!$B$7:$O$390,13,FALSE)),"")</f>
        <v/>
      </c>
      <c r="AZ94" t="str">
        <f>IFERROR(IF(VLOOKUP(AI94,'Acompanhamento (DMP)'!$B$7:$O$390,14,FALSE)="","",VLOOKUP(AI94,'Acompanhamento (DMP)'!$B$7:$O$390,14,FALSE)),"")</f>
        <v/>
      </c>
      <c r="BA94" t="str">
        <f>IFERROR(IF(VLOOKUP(AI94,'Acompanhamento (DMP)'!$B$7:$O$390,15,FALSE)="","",VLOOKUP(AI94,'Acompanhamento (DMP)'!$B$7:$O$390,15,FALSE)),"")</f>
        <v/>
      </c>
      <c r="BB94" s="82" t="str">
        <f>IFERROR(IF(VLOOKUP(AI94,'Acompanhamento (DMP)'!$B$7:$O$390,16,FALSE)="","",VLOOKUP(AI94,'Acompanhamento (DMP)'!$B$7:$O$390,16,FALSE)),"")</f>
        <v/>
      </c>
      <c r="BC94" s="82" t="str">
        <f>IFERROR(IF(VLOOKUP(AI94,'Acompanhamento (DMP)'!$B$7:$O$390,17,FALSE)="","",VLOOKUP(AI94,'Acompanhamento (DMP)'!$B$7:$O$390,17,FALSE)),"")</f>
        <v/>
      </c>
      <c r="BD94" s="82" t="str">
        <f>IFERROR(IF(VLOOKUP(AI94,'Acompanhamento (DMP)'!$B$7:$O$390,18,FALSE)="","",VLOOKUP(AI94,'Acompanhamento (DMP)'!$B$7:$O$390,18,FALSE)),"")</f>
        <v/>
      </c>
      <c r="BE94" s="82" t="str">
        <f>IFERROR(IF(VLOOKUP(AI94,'Acompanhamento (DMP)'!$B$7:$O$390,19,FALSE)="","",VLOOKUP(AI94,'Acompanhamento (DMP)'!$B$7:$O$390,19,FALSE)),"")</f>
        <v/>
      </c>
      <c r="BF94" s="82" t="str">
        <f>IFERROR(IF(VLOOKUP(AI94,'Acompanhamento (DMP)'!$B$7:$O$390,20,FALSE)="","",VLOOKUP(AI94,'Acompanhamento (DMP)'!$B$7:$O$390,20,FALSE)),"")</f>
        <v/>
      </c>
      <c r="BG94" s="82" t="str">
        <f>IFERROR(IF(VLOOKUP(AI94,'Acompanhamento (DMP)'!$B$7:$O$390,21,FALSE)="","",VLOOKUP(AI94,'Acompanhamento (DMP)'!$B$7:$O$390,21,FALSE)),"")</f>
        <v/>
      </c>
      <c r="BH94" s="173" t="str">
        <f t="shared" si="1"/>
        <v/>
      </c>
    </row>
    <row r="95" spans="6:60" ht="15.75" customHeight="1">
      <c r="F95" s="2" t="s">
        <v>4656</v>
      </c>
      <c r="G95" s="2" t="s">
        <v>1608</v>
      </c>
      <c r="AC95" t="str">
        <v>DTI273</v>
      </c>
      <c r="AD95" s="179">
        <v>22</v>
      </c>
      <c r="AE95" t="s">
        <v>377</v>
      </c>
      <c r="AF95">
        <v>93</v>
      </c>
      <c r="AI95" t="str">
        <f>IF('PCA Licitação, Dispensa e Inex.'!B99="","",'PCA Licitação, Dispensa e Inex.'!B99)</f>
        <v>DTI273</v>
      </c>
      <c r="AJ95" t="str">
        <f>IF('PCA Licitação, Dispensa e Inex.'!C99="","",'PCA Licitação, Dispensa e Inex.'!C99)</f>
        <v>DTI</v>
      </c>
      <c r="AK95" t="str">
        <f>IF('PCA Licitação, Dispensa e Inex.'!D99="","",'PCA Licitação, Dispensa e Inex.'!D99)</f>
        <v>Contratação de Serviço de Centro de Operações de Segurança (SOC), para gestão de alertas de incidentes</v>
      </c>
      <c r="AL95" t="str">
        <f>IF('PCA Licitação, Dispensa e Inex.'!H99="","",'PCA Licitação, Dispensa e Inex.'!H99)</f>
        <v>Pregão</v>
      </c>
      <c r="AM95" t="str">
        <f>IF('PCA Licitação, Dispensa e Inex.'!K99="","",'PCA Licitação, Dispensa e Inex.'!K99)</f>
        <v>Sim</v>
      </c>
      <c r="AN95" t="str">
        <f>IF('PCA Licitação, Dispensa e Inex.'!L99="","",'PCA Licitação, Dispensa e Inex.'!L99)</f>
        <v>Não</v>
      </c>
      <c r="AO95" t="str">
        <f>IF('PCA Licitação, Dispensa e Inex.'!M99="","",'PCA Licitação, Dispensa e Inex.'!M99)</f>
        <v>Sim</v>
      </c>
      <c r="AP95" t="str">
        <f>IF('PCA Licitação, Dispensa e Inex.'!N99="","",'PCA Licitação, Dispensa e Inex.'!N99)</f>
        <v>Médio</v>
      </c>
      <c r="AQ95" s="82">
        <f>IF('PCA Licitação, Dispensa e Inex.'!O99="","",'PCA Licitação, Dispensa e Inex.'!O99)</f>
        <v>46174</v>
      </c>
      <c r="AR95" s="82">
        <f>IF('PCA Licitação, Dispensa e Inex.'!P99="","",'PCA Licitação, Dispensa e Inex.'!P99)</f>
        <v>46204</v>
      </c>
      <c r="AS95" s="82">
        <f>IF('PCA Licitação, Dispensa e Inex.'!Q99="","",'PCA Licitação, Dispensa e Inex.'!Q99)</f>
        <v>46205</v>
      </c>
      <c r="AT95" s="82">
        <f>IF('PCA Licitação, Dispensa e Inex.'!R99="","",'PCA Licitação, Dispensa e Inex.'!R99)</f>
        <v>46283</v>
      </c>
      <c r="AU95" s="82">
        <f>IF('PCA Licitação, Dispensa e Inex.'!S99="","",'PCA Licitação, Dispensa e Inex.'!S99)</f>
        <v>46375</v>
      </c>
      <c r="AV95" s="82" t="str">
        <f>IFERROR(VLOOKUP(AI95,'Acompanhamento (DMP)'!$B$7:$G$390,10,FALSE),"")</f>
        <v/>
      </c>
      <c r="AW95" t="str">
        <f>IFERROR(IF(VLOOKUP(AI95,'Acompanhamento (DMP)'!$B$7:$O$390,11,FALSE)="","",VLOOKUP(AI95,'Acompanhamento (DMP)'!$B$7:$O$390,11,FALSE)),"")</f>
        <v/>
      </c>
      <c r="AX95" s="82">
        <f>IFERROR(VLOOKUP(AI95,'Acompanhamento (DMP)'!$B$7:$O$390,12,FALSE),"")</f>
        <v>0</v>
      </c>
      <c r="AY95" s="82" t="str">
        <f>IFERROR(IF(VLOOKUP(AI95,'Acompanhamento (DMP)'!$B$7:$O$390,13,FALSE)="","",VLOOKUP(AI95,'Acompanhamento (DMP)'!$B$7:$O$390,13,FALSE)),"")</f>
        <v/>
      </c>
      <c r="AZ95" t="str">
        <f>IFERROR(IF(VLOOKUP(AI95,'Acompanhamento (DMP)'!$B$7:$O$390,14,FALSE)="","",VLOOKUP(AI95,'Acompanhamento (DMP)'!$B$7:$O$390,14,FALSE)),"")</f>
        <v/>
      </c>
      <c r="BA95" t="str">
        <f>IFERROR(IF(VLOOKUP(AI95,'Acompanhamento (DMP)'!$B$7:$O$390,15,FALSE)="","",VLOOKUP(AI95,'Acompanhamento (DMP)'!$B$7:$O$390,15,FALSE)),"")</f>
        <v/>
      </c>
      <c r="BB95" s="82" t="str">
        <f>IFERROR(IF(VLOOKUP(AI95,'Acompanhamento (DMP)'!$B$7:$O$390,16,FALSE)="","",VLOOKUP(AI95,'Acompanhamento (DMP)'!$B$7:$O$390,16,FALSE)),"")</f>
        <v/>
      </c>
      <c r="BC95" s="82" t="str">
        <f>IFERROR(IF(VLOOKUP(AI95,'Acompanhamento (DMP)'!$B$7:$O$390,17,FALSE)="","",VLOOKUP(AI95,'Acompanhamento (DMP)'!$B$7:$O$390,17,FALSE)),"")</f>
        <v/>
      </c>
      <c r="BD95" s="82" t="str">
        <f>IFERROR(IF(VLOOKUP(AI95,'Acompanhamento (DMP)'!$B$7:$O$390,18,FALSE)="","",VLOOKUP(AI95,'Acompanhamento (DMP)'!$B$7:$O$390,18,FALSE)),"")</f>
        <v/>
      </c>
      <c r="BE95" s="82" t="str">
        <f>IFERROR(IF(VLOOKUP(AI95,'Acompanhamento (DMP)'!$B$7:$O$390,19,FALSE)="","",VLOOKUP(AI95,'Acompanhamento (DMP)'!$B$7:$O$390,19,FALSE)),"")</f>
        <v/>
      </c>
      <c r="BF95" s="82" t="str">
        <f>IFERROR(IF(VLOOKUP(AI95,'Acompanhamento (DMP)'!$B$7:$O$390,20,FALSE)="","",VLOOKUP(AI95,'Acompanhamento (DMP)'!$B$7:$O$390,20,FALSE)),"")</f>
        <v/>
      </c>
      <c r="BG95" s="82" t="str">
        <f>IFERROR(IF(VLOOKUP(AI95,'Acompanhamento (DMP)'!$B$7:$O$390,21,FALSE)="","",VLOOKUP(AI95,'Acompanhamento (DMP)'!$B$7:$O$390,21,FALSE)),"")</f>
        <v/>
      </c>
      <c r="BH95" s="173" t="str">
        <f t="shared" si="1"/>
        <v/>
      </c>
    </row>
    <row r="96" spans="6:60" ht="15.75" customHeight="1">
      <c r="F96" s="2" t="s">
        <v>4657</v>
      </c>
      <c r="G96" s="2" t="s">
        <v>950</v>
      </c>
      <c r="AC96" t="str">
        <v>DTI274</v>
      </c>
      <c r="AD96" s="177">
        <v>23</v>
      </c>
      <c r="AE96" t="s">
        <v>380</v>
      </c>
      <c r="AF96">
        <v>94</v>
      </c>
      <c r="AI96" t="str">
        <f>IF('PCA Licitação, Dispensa e Inex.'!B100="","",'PCA Licitação, Dispensa e Inex.'!B100)</f>
        <v>DTI274</v>
      </c>
      <c r="AJ96" t="str">
        <f>IF('PCA Licitação, Dispensa e Inex.'!C100="","",'PCA Licitação, Dispensa e Inex.'!C100)</f>
        <v>DTI</v>
      </c>
      <c r="AK96" t="str">
        <f>IF('PCA Licitação, Dispensa e Inex.'!D100="","",'PCA Licitação, Dispensa e Inex.'!D100)</f>
        <v>Aquisição de microcomputadores de alta perfomance e de uso comum para renovação do parque tecnológico do PJSC.</v>
      </c>
      <c r="AL96" t="str">
        <f>IF('PCA Licitação, Dispensa e Inex.'!H100="","",'PCA Licitação, Dispensa e Inex.'!H100)</f>
        <v>Pregão</v>
      </c>
      <c r="AM96" t="str">
        <f>IF('PCA Licitação, Dispensa e Inex.'!K100="","",'PCA Licitação, Dispensa e Inex.'!K100)</f>
        <v>Sim</v>
      </c>
      <c r="AN96" t="str">
        <f>IF('PCA Licitação, Dispensa e Inex.'!L100="","",'PCA Licitação, Dispensa e Inex.'!L100)</f>
        <v>Sim</v>
      </c>
      <c r="AO96" t="str">
        <f>IF('PCA Licitação, Dispensa e Inex.'!M100="","",'PCA Licitação, Dispensa e Inex.'!M100)</f>
        <v>Sim</v>
      </c>
      <c r="AP96" t="str">
        <f>IF('PCA Licitação, Dispensa e Inex.'!N100="","",'PCA Licitação, Dispensa e Inex.'!N100)</f>
        <v>Alto</v>
      </c>
      <c r="AQ96" s="82">
        <f>IF('PCA Licitação, Dispensa e Inex.'!O100="","",'PCA Licitação, Dispensa e Inex.'!O100)</f>
        <v>46174</v>
      </c>
      <c r="AR96" s="82">
        <f>IF('PCA Licitação, Dispensa e Inex.'!P100="","",'PCA Licitação, Dispensa e Inex.'!P100)</f>
        <v>46227</v>
      </c>
      <c r="AS96" s="82">
        <f>IF('PCA Licitação, Dispensa e Inex.'!Q100="","",'PCA Licitação, Dispensa e Inex.'!Q100)</f>
        <v>46230</v>
      </c>
      <c r="AT96" s="82">
        <f>IF('PCA Licitação, Dispensa e Inex.'!R100="","",'PCA Licitação, Dispensa e Inex.'!R100)</f>
        <v>46269</v>
      </c>
      <c r="AU96" s="82">
        <f>IF('PCA Licitação, Dispensa e Inex.'!S100="","",'PCA Licitação, Dispensa e Inex.'!S100)</f>
        <v>46360</v>
      </c>
      <c r="AV96" s="82" t="str">
        <f>IFERROR(VLOOKUP(AI96,'Acompanhamento (DMP)'!$B$7:$G$390,10,FALSE),"")</f>
        <v/>
      </c>
      <c r="AW96" t="str">
        <f>IFERROR(IF(VLOOKUP(AI96,'Acompanhamento (DMP)'!$B$7:$O$390,11,FALSE)="","",VLOOKUP(AI96,'Acompanhamento (DMP)'!$B$7:$O$390,11,FALSE)),"")</f>
        <v/>
      </c>
      <c r="AX96" s="82">
        <f>IFERROR(VLOOKUP(AI96,'Acompanhamento (DMP)'!$B$7:$O$390,12,FALSE),"")</f>
        <v>0</v>
      </c>
      <c r="AY96" s="82" t="str">
        <f>IFERROR(IF(VLOOKUP(AI96,'Acompanhamento (DMP)'!$B$7:$O$390,13,FALSE)="","",VLOOKUP(AI96,'Acompanhamento (DMP)'!$B$7:$O$390,13,FALSE)),"")</f>
        <v/>
      </c>
      <c r="AZ96" t="str">
        <f>IFERROR(IF(VLOOKUP(AI96,'Acompanhamento (DMP)'!$B$7:$O$390,14,FALSE)="","",VLOOKUP(AI96,'Acompanhamento (DMP)'!$B$7:$O$390,14,FALSE)),"")</f>
        <v/>
      </c>
      <c r="BA96" t="str">
        <f>IFERROR(IF(VLOOKUP(AI96,'Acompanhamento (DMP)'!$B$7:$O$390,15,FALSE)="","",VLOOKUP(AI96,'Acompanhamento (DMP)'!$B$7:$O$390,15,FALSE)),"")</f>
        <v/>
      </c>
      <c r="BB96" s="82" t="str">
        <f>IFERROR(IF(VLOOKUP(AI96,'Acompanhamento (DMP)'!$B$7:$O$390,16,FALSE)="","",VLOOKUP(AI96,'Acompanhamento (DMP)'!$B$7:$O$390,16,FALSE)),"")</f>
        <v/>
      </c>
      <c r="BC96" s="82" t="str">
        <f>IFERROR(IF(VLOOKUP(AI96,'Acompanhamento (DMP)'!$B$7:$O$390,17,FALSE)="","",VLOOKUP(AI96,'Acompanhamento (DMP)'!$B$7:$O$390,17,FALSE)),"")</f>
        <v/>
      </c>
      <c r="BD96" s="82" t="str">
        <f>IFERROR(IF(VLOOKUP(AI96,'Acompanhamento (DMP)'!$B$7:$O$390,18,FALSE)="","",VLOOKUP(AI96,'Acompanhamento (DMP)'!$B$7:$O$390,18,FALSE)),"")</f>
        <v/>
      </c>
      <c r="BE96" s="82" t="str">
        <f>IFERROR(IF(VLOOKUP(AI96,'Acompanhamento (DMP)'!$B$7:$O$390,19,FALSE)="","",VLOOKUP(AI96,'Acompanhamento (DMP)'!$B$7:$O$390,19,FALSE)),"")</f>
        <v/>
      </c>
      <c r="BF96" s="82" t="str">
        <f>IFERROR(IF(VLOOKUP(AI96,'Acompanhamento (DMP)'!$B$7:$O$390,20,FALSE)="","",VLOOKUP(AI96,'Acompanhamento (DMP)'!$B$7:$O$390,20,FALSE)),"")</f>
        <v/>
      </c>
      <c r="BG96" s="82" t="str">
        <f>IFERROR(IF(VLOOKUP(AI96,'Acompanhamento (DMP)'!$B$7:$O$390,21,FALSE)="","",VLOOKUP(AI96,'Acompanhamento (DMP)'!$B$7:$O$390,21,FALSE)),"")</f>
        <v/>
      </c>
      <c r="BH96" s="173" t="str">
        <f t="shared" si="1"/>
        <v/>
      </c>
    </row>
    <row r="97" spans="6:60" ht="15.75" customHeight="1">
      <c r="F97" s="2" t="s">
        <v>4658</v>
      </c>
      <c r="G97" s="2" t="s">
        <v>1620</v>
      </c>
      <c r="AC97" t="str">
        <v>DTI275</v>
      </c>
      <c r="AD97" s="179">
        <v>24</v>
      </c>
      <c r="AE97" t="s">
        <v>384</v>
      </c>
      <c r="AF97">
        <v>95</v>
      </c>
      <c r="AI97" t="str">
        <f>IF('PCA Licitação, Dispensa e Inex.'!B101="","",'PCA Licitação, Dispensa e Inex.'!B101)</f>
        <v>DTI275</v>
      </c>
      <c r="AJ97" t="str">
        <f>IF('PCA Licitação, Dispensa e Inex.'!C101="","",'PCA Licitação, Dispensa e Inex.'!C101)</f>
        <v>DTI</v>
      </c>
      <c r="AK97" t="str">
        <f>IF('PCA Licitação, Dispensa e Inex.'!D101="","",'PCA Licitação, Dispensa e Inex.'!D101)</f>
        <v>Aquisição de STI para captação de áudio e vídeo nas salas de Depoimento Especial</v>
      </c>
      <c r="AL97" t="str">
        <f>IF('PCA Licitação, Dispensa e Inex.'!H101="","",'PCA Licitação, Dispensa e Inex.'!H101)</f>
        <v>Pregão</v>
      </c>
      <c r="AM97" t="str">
        <f>IF('PCA Licitação, Dispensa e Inex.'!K101="","",'PCA Licitação, Dispensa e Inex.'!K101)</f>
        <v>Não</v>
      </c>
      <c r="AN97" t="str">
        <f>IF('PCA Licitação, Dispensa e Inex.'!L101="","",'PCA Licitação, Dispensa e Inex.'!L101)</f>
        <v>Sim</v>
      </c>
      <c r="AO97" t="str">
        <f>IF('PCA Licitação, Dispensa e Inex.'!M101="","",'PCA Licitação, Dispensa e Inex.'!M101)</f>
        <v>Sim</v>
      </c>
      <c r="AP97" t="str">
        <f>IF('PCA Licitação, Dispensa e Inex.'!N101="","",'PCA Licitação, Dispensa e Inex.'!N101)</f>
        <v>Alto</v>
      </c>
      <c r="AQ97" s="82">
        <f>IF('PCA Licitação, Dispensa e Inex.'!O101="","",'PCA Licitação, Dispensa e Inex.'!O101)</f>
        <v>46062</v>
      </c>
      <c r="AR97" s="82">
        <f>IF('PCA Licitação, Dispensa e Inex.'!P101="","",'PCA Licitação, Dispensa e Inex.'!P101)</f>
        <v>46101</v>
      </c>
      <c r="AS97" s="82">
        <f>IF('PCA Licitação, Dispensa e Inex.'!Q101="","",'PCA Licitação, Dispensa e Inex.'!Q101)</f>
        <v>46105</v>
      </c>
      <c r="AT97" s="82">
        <f>IF('PCA Licitação, Dispensa e Inex.'!R101="","",'PCA Licitação, Dispensa e Inex.'!R101)</f>
        <v>46142</v>
      </c>
      <c r="AU97" s="82">
        <f>IF('PCA Licitação, Dispensa e Inex.'!S101="","",'PCA Licitação, Dispensa e Inex.'!S101)</f>
        <v>46234</v>
      </c>
      <c r="AV97" s="82" t="str">
        <f>IFERROR(VLOOKUP(AI97,'Acompanhamento (DMP)'!$B$7:$G$390,10,FALSE),"")</f>
        <v/>
      </c>
      <c r="AW97">
        <f>IFERROR(IF(VLOOKUP(AI97,'Acompanhamento (DMP)'!$B$7:$O$390,11,FALSE)="","",VLOOKUP(AI97,'Acompanhamento (DMP)'!$B$7:$O$390,11,FALSE)),"")</f>
        <v>46126</v>
      </c>
      <c r="AX97" s="82">
        <f>IFERROR(VLOOKUP(AI97,'Acompanhamento (DMP)'!$B$7:$O$390,12,FALSE),"")</f>
        <v>0</v>
      </c>
      <c r="AY97" s="82" t="str">
        <f>IFERROR(IF(VLOOKUP(AI97,'Acompanhamento (DMP)'!$B$7:$O$390,13,FALSE)="","",VLOOKUP(AI97,'Acompanhamento (DMP)'!$B$7:$O$390,13,FALSE)),"")</f>
        <v/>
      </c>
      <c r="AZ97" t="str">
        <f>IFERROR(IF(VLOOKUP(AI97,'Acompanhamento (DMP)'!$B$7:$O$390,14,FALSE)="","",VLOOKUP(AI97,'Acompanhamento (DMP)'!$B$7:$O$390,14,FALSE)),"")</f>
        <v/>
      </c>
      <c r="BA97" t="str">
        <f>IFERROR(IF(VLOOKUP(AI97,'Acompanhamento (DMP)'!$B$7:$O$390,15,FALSE)="","",VLOOKUP(AI97,'Acompanhamento (DMP)'!$B$7:$O$390,15,FALSE)),"")</f>
        <v/>
      </c>
      <c r="BB97" s="82" t="str">
        <f>IFERROR(IF(VLOOKUP(AI97,'Acompanhamento (DMP)'!$B$7:$O$390,16,FALSE)="","",VLOOKUP(AI97,'Acompanhamento (DMP)'!$B$7:$O$390,16,FALSE)),"")</f>
        <v/>
      </c>
      <c r="BC97" s="82" t="str">
        <f>IFERROR(IF(VLOOKUP(AI97,'Acompanhamento (DMP)'!$B$7:$O$390,17,FALSE)="","",VLOOKUP(AI97,'Acompanhamento (DMP)'!$B$7:$O$390,17,FALSE)),"")</f>
        <v/>
      </c>
      <c r="BD97" s="82" t="str">
        <f>IFERROR(IF(VLOOKUP(AI97,'Acompanhamento (DMP)'!$B$7:$O$390,18,FALSE)="","",VLOOKUP(AI97,'Acompanhamento (DMP)'!$B$7:$O$390,18,FALSE)),"")</f>
        <v/>
      </c>
      <c r="BE97" s="82" t="str">
        <f>IFERROR(IF(VLOOKUP(AI97,'Acompanhamento (DMP)'!$B$7:$O$390,19,FALSE)="","",VLOOKUP(AI97,'Acompanhamento (DMP)'!$B$7:$O$390,19,FALSE)),"")</f>
        <v/>
      </c>
      <c r="BF97" s="82" t="str">
        <f>IFERROR(IF(VLOOKUP(AI97,'Acompanhamento (DMP)'!$B$7:$O$390,20,FALSE)="","",VLOOKUP(AI97,'Acompanhamento (DMP)'!$B$7:$O$390,20,FALSE)),"")</f>
        <v/>
      </c>
      <c r="BG97" s="82" t="str">
        <f>IFERROR(IF(VLOOKUP(AI97,'Acompanhamento (DMP)'!$B$7:$O$390,21,FALSE)="","",VLOOKUP(AI97,'Acompanhamento (DMP)'!$B$7:$O$390,21,FALSE)),"")</f>
        <v/>
      </c>
      <c r="BH97" s="173" t="str">
        <f t="shared" si="1"/>
        <v/>
      </c>
    </row>
    <row r="98" spans="6:60" ht="15.75" customHeight="1">
      <c r="F98" s="2" t="s">
        <v>715</v>
      </c>
      <c r="G98" s="2" t="s">
        <v>1624</v>
      </c>
      <c r="AC98" t="str">
        <v>DTI276</v>
      </c>
      <c r="AD98" s="180">
        <v>25</v>
      </c>
      <c r="AE98" t="s">
        <v>387</v>
      </c>
      <c r="AF98">
        <v>96</v>
      </c>
      <c r="AI98" t="str">
        <f>IF('PCA Licitação, Dispensa e Inex.'!B102="","",'PCA Licitação, Dispensa e Inex.'!B102)</f>
        <v>DTI276</v>
      </c>
      <c r="AJ98" t="str">
        <f>IF('PCA Licitação, Dispensa e Inex.'!C102="","",'PCA Licitação, Dispensa e Inex.'!C102)</f>
        <v>DTI</v>
      </c>
      <c r="AK98" t="str">
        <f>IF('PCA Licitação, Dispensa e Inex.'!D102="","",'PCA Licitação, Dispensa e Inex.'!D102)</f>
        <v>Aquisição de STI para videoconferência com apenados do sistema prisional e realização de audiências de custódia</v>
      </c>
      <c r="AL98" t="str">
        <f>IF('PCA Licitação, Dispensa e Inex.'!H102="","",'PCA Licitação, Dispensa e Inex.'!H102)</f>
        <v>Pregão</v>
      </c>
      <c r="AM98" t="str">
        <f>IF('PCA Licitação, Dispensa e Inex.'!K102="","",'PCA Licitação, Dispensa e Inex.'!K102)</f>
        <v>Não</v>
      </c>
      <c r="AN98" t="str">
        <f>IF('PCA Licitação, Dispensa e Inex.'!L102="","",'PCA Licitação, Dispensa e Inex.'!L102)</f>
        <v>Sim</v>
      </c>
      <c r="AO98" t="str">
        <f>IF('PCA Licitação, Dispensa e Inex.'!M102="","",'PCA Licitação, Dispensa e Inex.'!M102)</f>
        <v>Sim</v>
      </c>
      <c r="AP98" t="str">
        <f>IF('PCA Licitação, Dispensa e Inex.'!N102="","",'PCA Licitação, Dispensa e Inex.'!N102)</f>
        <v>Alto</v>
      </c>
      <c r="AQ98" s="82">
        <f>IF('PCA Licitação, Dispensa e Inex.'!O102="","",'PCA Licitação, Dispensa e Inex.'!O102)</f>
        <v>46174</v>
      </c>
      <c r="AR98" s="82">
        <f>IF('PCA Licitação, Dispensa e Inex.'!P102="","",'PCA Licitação, Dispensa e Inex.'!P102)</f>
        <v>46227</v>
      </c>
      <c r="AS98" s="82">
        <f>IF('PCA Licitação, Dispensa e Inex.'!Q102="","",'PCA Licitação, Dispensa e Inex.'!Q102)</f>
        <v>46230</v>
      </c>
      <c r="AT98" s="82">
        <f>IF('PCA Licitação, Dispensa e Inex.'!R102="","",'PCA Licitação, Dispensa e Inex.'!R102)</f>
        <v>46269</v>
      </c>
      <c r="AU98" s="82">
        <f>IF('PCA Licitação, Dispensa e Inex.'!S102="","",'PCA Licitação, Dispensa e Inex.'!S102)</f>
        <v>46360</v>
      </c>
      <c r="AV98" s="82" t="str">
        <f>IFERROR(VLOOKUP(AI98,'Acompanhamento (DMP)'!$B$7:$G$390,10,FALSE),"")</f>
        <v/>
      </c>
      <c r="AW98" t="str">
        <f>IFERROR(IF(VLOOKUP(AI98,'Acompanhamento (DMP)'!$B$7:$O$390,11,FALSE)="","",VLOOKUP(AI98,'Acompanhamento (DMP)'!$B$7:$O$390,11,FALSE)),"")</f>
        <v/>
      </c>
      <c r="AX98" s="82">
        <f>IFERROR(VLOOKUP(AI98,'Acompanhamento (DMP)'!$B$7:$O$390,12,FALSE),"")</f>
        <v>0</v>
      </c>
      <c r="AY98" s="82" t="str">
        <f>IFERROR(IF(VLOOKUP(AI98,'Acompanhamento (DMP)'!$B$7:$O$390,13,FALSE)="","",VLOOKUP(AI98,'Acompanhamento (DMP)'!$B$7:$O$390,13,FALSE)),"")</f>
        <v/>
      </c>
      <c r="AZ98" t="str">
        <f>IFERROR(IF(VLOOKUP(AI98,'Acompanhamento (DMP)'!$B$7:$O$390,14,FALSE)="","",VLOOKUP(AI98,'Acompanhamento (DMP)'!$B$7:$O$390,14,FALSE)),"")</f>
        <v/>
      </c>
      <c r="BA98" t="str">
        <f>IFERROR(IF(VLOOKUP(AI98,'Acompanhamento (DMP)'!$B$7:$O$390,15,FALSE)="","",VLOOKUP(AI98,'Acompanhamento (DMP)'!$B$7:$O$390,15,FALSE)),"")</f>
        <v/>
      </c>
      <c r="BB98" s="82" t="str">
        <f>IFERROR(IF(VLOOKUP(AI98,'Acompanhamento (DMP)'!$B$7:$O$390,16,FALSE)="","",VLOOKUP(AI98,'Acompanhamento (DMP)'!$B$7:$O$390,16,FALSE)),"")</f>
        <v/>
      </c>
      <c r="BC98" s="82" t="str">
        <f>IFERROR(IF(VLOOKUP(AI98,'Acompanhamento (DMP)'!$B$7:$O$390,17,FALSE)="","",VLOOKUP(AI98,'Acompanhamento (DMP)'!$B$7:$O$390,17,FALSE)),"")</f>
        <v/>
      </c>
      <c r="BD98" s="82" t="str">
        <f>IFERROR(IF(VLOOKUP(AI98,'Acompanhamento (DMP)'!$B$7:$O$390,18,FALSE)="","",VLOOKUP(AI98,'Acompanhamento (DMP)'!$B$7:$O$390,18,FALSE)),"")</f>
        <v/>
      </c>
      <c r="BE98" s="82" t="str">
        <f>IFERROR(IF(VLOOKUP(AI98,'Acompanhamento (DMP)'!$B$7:$O$390,19,FALSE)="","",VLOOKUP(AI98,'Acompanhamento (DMP)'!$B$7:$O$390,19,FALSE)),"")</f>
        <v/>
      </c>
      <c r="BF98" s="82" t="str">
        <f>IFERROR(IF(VLOOKUP(AI98,'Acompanhamento (DMP)'!$B$7:$O$390,20,FALSE)="","",VLOOKUP(AI98,'Acompanhamento (DMP)'!$B$7:$O$390,20,FALSE)),"")</f>
        <v/>
      </c>
      <c r="BG98" s="82" t="str">
        <f>IFERROR(IF(VLOOKUP(AI98,'Acompanhamento (DMP)'!$B$7:$O$390,21,FALSE)="","",VLOOKUP(AI98,'Acompanhamento (DMP)'!$B$7:$O$390,21,FALSE)),"")</f>
        <v/>
      </c>
      <c r="BH98" s="173" t="str">
        <f t="shared" si="1"/>
        <v/>
      </c>
    </row>
    <row r="99" spans="6:60" ht="15.75" customHeight="1">
      <c r="F99" s="2" t="s">
        <v>4659</v>
      </c>
      <c r="G99" s="2" t="s">
        <v>1003</v>
      </c>
      <c r="AC99" t="str">
        <v>DTI277</v>
      </c>
      <c r="AD99" s="179">
        <v>26</v>
      </c>
      <c r="AE99" t="s">
        <v>390</v>
      </c>
      <c r="AF99">
        <v>97</v>
      </c>
      <c r="AI99" t="str">
        <f>IF('PCA Licitação, Dispensa e Inex.'!B103="","",'PCA Licitação, Dispensa e Inex.'!B103)</f>
        <v>DTI277</v>
      </c>
      <c r="AJ99" t="str">
        <f>IF('PCA Licitação, Dispensa e Inex.'!C103="","",'PCA Licitação, Dispensa e Inex.'!C103)</f>
        <v>DTI</v>
      </c>
      <c r="AK99" t="str">
        <f>IF('PCA Licitação, Dispensa e Inex.'!D103="","",'PCA Licitação, Dispensa e Inex.'!D103)</f>
        <v>Aquisição de computadores portáteis (tanto de uso comum quanto de alta performance), para renovação do parque tecnológico do PJSC e atendimento de áreas específicas do TJSC</v>
      </c>
      <c r="AL99" t="str">
        <f>IF('PCA Licitação, Dispensa e Inex.'!H103="","",'PCA Licitação, Dispensa e Inex.'!H103)</f>
        <v>Pregão</v>
      </c>
      <c r="AM99" t="str">
        <f>IF('PCA Licitação, Dispensa e Inex.'!K103="","",'PCA Licitação, Dispensa e Inex.'!K103)</f>
        <v>Sim</v>
      </c>
      <c r="AN99" t="str">
        <f>IF('PCA Licitação, Dispensa e Inex.'!L103="","",'PCA Licitação, Dispensa e Inex.'!L103)</f>
        <v>Sim</v>
      </c>
      <c r="AO99" t="str">
        <f>IF('PCA Licitação, Dispensa e Inex.'!M103="","",'PCA Licitação, Dispensa e Inex.'!M103)</f>
        <v>Sim</v>
      </c>
      <c r="AP99" t="str">
        <f>IF('PCA Licitação, Dispensa e Inex.'!N103="","",'PCA Licitação, Dispensa e Inex.'!N103)</f>
        <v>Alto</v>
      </c>
      <c r="AQ99" s="82">
        <f>IF('PCA Licitação, Dispensa e Inex.'!O103="","",'PCA Licitação, Dispensa e Inex.'!O103)</f>
        <v>46062</v>
      </c>
      <c r="AR99" s="82">
        <f>IF('PCA Licitação, Dispensa e Inex.'!P103="","",'PCA Licitação, Dispensa e Inex.'!P103)</f>
        <v>46101</v>
      </c>
      <c r="AS99" s="82">
        <f>IF('PCA Licitação, Dispensa e Inex.'!Q103="","",'PCA Licitação, Dispensa e Inex.'!Q103)</f>
        <v>46105</v>
      </c>
      <c r="AT99" s="82">
        <f>IF('PCA Licitação, Dispensa e Inex.'!R103="","",'PCA Licitação, Dispensa e Inex.'!R103)</f>
        <v>46142</v>
      </c>
      <c r="AU99" s="82">
        <f>IF('PCA Licitação, Dispensa e Inex.'!S103="","",'PCA Licitação, Dispensa e Inex.'!S103)</f>
        <v>46234</v>
      </c>
      <c r="AV99" s="82" t="str">
        <f>IFERROR(VLOOKUP(AI99,'Acompanhamento (DMP)'!$B$7:$G$390,10,FALSE),"")</f>
        <v/>
      </c>
      <c r="AW99" t="str">
        <f>IFERROR(IF(VLOOKUP(AI99,'Acompanhamento (DMP)'!$B$7:$O$390,11,FALSE)="","",VLOOKUP(AI99,'Acompanhamento (DMP)'!$B$7:$O$390,11,FALSE)),"")</f>
        <v/>
      </c>
      <c r="AX99" s="82">
        <f>IFERROR(VLOOKUP(AI99,'Acompanhamento (DMP)'!$B$7:$O$390,12,FALSE),"")</f>
        <v>0</v>
      </c>
      <c r="AY99" s="82" t="str">
        <f>IFERROR(IF(VLOOKUP(AI99,'Acompanhamento (DMP)'!$B$7:$O$390,13,FALSE)="","",VLOOKUP(AI99,'Acompanhamento (DMP)'!$B$7:$O$390,13,FALSE)),"")</f>
        <v/>
      </c>
      <c r="AZ99" t="str">
        <f>IFERROR(IF(VLOOKUP(AI99,'Acompanhamento (DMP)'!$B$7:$O$390,14,FALSE)="","",VLOOKUP(AI99,'Acompanhamento (DMP)'!$B$7:$O$390,14,FALSE)),"")</f>
        <v/>
      </c>
      <c r="BA99" t="str">
        <f>IFERROR(IF(VLOOKUP(AI99,'Acompanhamento (DMP)'!$B$7:$O$390,15,FALSE)="","",VLOOKUP(AI99,'Acompanhamento (DMP)'!$B$7:$O$390,15,FALSE)),"")</f>
        <v/>
      </c>
      <c r="BB99" s="82" t="str">
        <f>IFERROR(IF(VLOOKUP(AI99,'Acompanhamento (DMP)'!$B$7:$O$390,16,FALSE)="","",VLOOKUP(AI99,'Acompanhamento (DMP)'!$B$7:$O$390,16,FALSE)),"")</f>
        <v/>
      </c>
      <c r="BC99" s="82" t="str">
        <f>IFERROR(IF(VLOOKUP(AI99,'Acompanhamento (DMP)'!$B$7:$O$390,17,FALSE)="","",VLOOKUP(AI99,'Acompanhamento (DMP)'!$B$7:$O$390,17,FALSE)),"")</f>
        <v/>
      </c>
      <c r="BD99" s="82" t="str">
        <f>IFERROR(IF(VLOOKUP(AI99,'Acompanhamento (DMP)'!$B$7:$O$390,18,FALSE)="","",VLOOKUP(AI99,'Acompanhamento (DMP)'!$B$7:$O$390,18,FALSE)),"")</f>
        <v/>
      </c>
      <c r="BE99" s="82" t="str">
        <f>IFERROR(IF(VLOOKUP(AI99,'Acompanhamento (DMP)'!$B$7:$O$390,19,FALSE)="","",VLOOKUP(AI99,'Acompanhamento (DMP)'!$B$7:$O$390,19,FALSE)),"")</f>
        <v/>
      </c>
      <c r="BF99" s="82" t="str">
        <f>IFERROR(IF(VLOOKUP(AI99,'Acompanhamento (DMP)'!$B$7:$O$390,20,FALSE)="","",VLOOKUP(AI99,'Acompanhamento (DMP)'!$B$7:$O$390,20,FALSE)),"")</f>
        <v/>
      </c>
      <c r="BG99" s="82" t="str">
        <f>IFERROR(IF(VLOOKUP(AI99,'Acompanhamento (DMP)'!$B$7:$O$390,21,FALSE)="","",VLOOKUP(AI99,'Acompanhamento (DMP)'!$B$7:$O$390,21,FALSE)),"")</f>
        <v/>
      </c>
      <c r="BH99" s="173" t="str">
        <f t="shared" si="1"/>
        <v/>
      </c>
    </row>
    <row r="100" spans="6:60" ht="15.75" customHeight="1">
      <c r="F100" s="2" t="s">
        <v>4660</v>
      </c>
      <c r="G100" s="2" t="s">
        <v>951</v>
      </c>
      <c r="AC100" t="str">
        <v>DTI278</v>
      </c>
      <c r="AD100" s="180">
        <v>27</v>
      </c>
      <c r="AE100" t="s">
        <v>394</v>
      </c>
      <c r="AF100">
        <v>98</v>
      </c>
      <c r="AI100" t="str">
        <f>IF('PCA Licitação, Dispensa e Inex.'!B104="","",'PCA Licitação, Dispensa e Inex.'!B104)</f>
        <v>DTI278</v>
      </c>
      <c r="AJ100" t="str">
        <f>IF('PCA Licitação, Dispensa e Inex.'!C104="","",'PCA Licitação, Dispensa e Inex.'!C104)</f>
        <v>DTI</v>
      </c>
      <c r="AK100" t="str">
        <f>IF('PCA Licitação, Dispensa e Inex.'!D104="","",'PCA Licitação, Dispensa e Inex.'!D104)</f>
        <v>Renovação das licenças do software OMNISSA Horizon Standard</v>
      </c>
      <c r="AL100" t="str">
        <f>IF('PCA Licitação, Dispensa e Inex.'!H104="","",'PCA Licitação, Dispensa e Inex.'!H104)</f>
        <v>Pregão</v>
      </c>
      <c r="AM100" t="str">
        <f>IF('PCA Licitação, Dispensa e Inex.'!K104="","",'PCA Licitação, Dispensa e Inex.'!K104)</f>
        <v>Não</v>
      </c>
      <c r="AN100" t="str">
        <f>IF('PCA Licitação, Dispensa e Inex.'!L104="","",'PCA Licitação, Dispensa e Inex.'!L104)</f>
        <v>Não</v>
      </c>
      <c r="AO100" t="str">
        <f>IF('PCA Licitação, Dispensa e Inex.'!M104="","",'PCA Licitação, Dispensa e Inex.'!M104)</f>
        <v>Sim</v>
      </c>
      <c r="AP100" t="str">
        <f>IF('PCA Licitação, Dispensa e Inex.'!N104="","",'PCA Licitação, Dispensa e Inex.'!N104)</f>
        <v>Médio</v>
      </c>
      <c r="AQ100" s="82">
        <f>IF('PCA Licitação, Dispensa e Inex.'!O104="","",'PCA Licitação, Dispensa e Inex.'!O104)</f>
        <v>46310</v>
      </c>
      <c r="AR100" s="82">
        <f>IF('PCA Licitação, Dispensa e Inex.'!P104="","",'PCA Licitação, Dispensa e Inex.'!P104)</f>
        <v>46375</v>
      </c>
      <c r="AS100" s="82">
        <f>IF('PCA Licitação, Dispensa e Inex.'!Q104="","",'PCA Licitação, Dispensa e Inex.'!Q104)</f>
        <v>46394</v>
      </c>
      <c r="AT100" s="82">
        <f>IF('PCA Licitação, Dispensa e Inex.'!R104="","",'PCA Licitação, Dispensa e Inex.'!R104)</f>
        <v>46522</v>
      </c>
      <c r="AU100" s="82">
        <f>IF('PCA Licitação, Dispensa e Inex.'!S104="","",'PCA Licitação, Dispensa e Inex.'!S104)</f>
        <v>46614</v>
      </c>
      <c r="AV100" s="82" t="str">
        <f>IFERROR(VLOOKUP(AI100,'Acompanhamento (DMP)'!$B$7:$G$390,10,FALSE),"")</f>
        <v/>
      </c>
      <c r="AW100" t="str">
        <f>IFERROR(IF(VLOOKUP(AI100,'Acompanhamento (DMP)'!$B$7:$O$390,11,FALSE)="","",VLOOKUP(AI100,'Acompanhamento (DMP)'!$B$7:$O$390,11,FALSE)),"")</f>
        <v/>
      </c>
      <c r="AX100" s="82">
        <f>IFERROR(VLOOKUP(AI100,'Acompanhamento (DMP)'!$B$7:$O$390,12,FALSE),"")</f>
        <v>0</v>
      </c>
      <c r="AY100" s="82" t="str">
        <f>IFERROR(IF(VLOOKUP(AI100,'Acompanhamento (DMP)'!$B$7:$O$390,13,FALSE)="","",VLOOKUP(AI100,'Acompanhamento (DMP)'!$B$7:$O$390,13,FALSE)),"")</f>
        <v/>
      </c>
      <c r="AZ100" t="str">
        <f>IFERROR(IF(VLOOKUP(AI100,'Acompanhamento (DMP)'!$B$7:$O$390,14,FALSE)="","",VLOOKUP(AI100,'Acompanhamento (DMP)'!$B$7:$O$390,14,FALSE)),"")</f>
        <v/>
      </c>
      <c r="BA100" t="str">
        <f>IFERROR(IF(VLOOKUP(AI100,'Acompanhamento (DMP)'!$B$7:$O$390,15,FALSE)="","",VLOOKUP(AI100,'Acompanhamento (DMP)'!$B$7:$O$390,15,FALSE)),"")</f>
        <v/>
      </c>
      <c r="BB100" s="82" t="str">
        <f>IFERROR(IF(VLOOKUP(AI100,'Acompanhamento (DMP)'!$B$7:$O$390,16,FALSE)="","",VLOOKUP(AI100,'Acompanhamento (DMP)'!$B$7:$O$390,16,FALSE)),"")</f>
        <v/>
      </c>
      <c r="BC100" s="82" t="str">
        <f>IFERROR(IF(VLOOKUP(AI100,'Acompanhamento (DMP)'!$B$7:$O$390,17,FALSE)="","",VLOOKUP(AI100,'Acompanhamento (DMP)'!$B$7:$O$390,17,FALSE)),"")</f>
        <v/>
      </c>
      <c r="BD100" s="82" t="str">
        <f>IFERROR(IF(VLOOKUP(AI100,'Acompanhamento (DMP)'!$B$7:$O$390,18,FALSE)="","",VLOOKUP(AI100,'Acompanhamento (DMP)'!$B$7:$O$390,18,FALSE)),"")</f>
        <v/>
      </c>
      <c r="BE100" s="82" t="str">
        <f>IFERROR(IF(VLOOKUP(AI100,'Acompanhamento (DMP)'!$B$7:$O$390,19,FALSE)="","",VLOOKUP(AI100,'Acompanhamento (DMP)'!$B$7:$O$390,19,FALSE)),"")</f>
        <v/>
      </c>
      <c r="BF100" s="82" t="str">
        <f>IFERROR(IF(VLOOKUP(AI100,'Acompanhamento (DMP)'!$B$7:$O$390,20,FALSE)="","",VLOOKUP(AI100,'Acompanhamento (DMP)'!$B$7:$O$390,20,FALSE)),"")</f>
        <v/>
      </c>
      <c r="BG100" s="82" t="str">
        <f>IFERROR(IF(VLOOKUP(AI100,'Acompanhamento (DMP)'!$B$7:$O$390,21,FALSE)="","",VLOOKUP(AI100,'Acompanhamento (DMP)'!$B$7:$O$390,21,FALSE)),"")</f>
        <v/>
      </c>
      <c r="BH100" s="173" t="str">
        <f t="shared" si="1"/>
        <v/>
      </c>
    </row>
    <row r="101" spans="6:60" ht="15.75" customHeight="1">
      <c r="F101" s="2" t="s">
        <v>4661</v>
      </c>
      <c r="G101" s="2" t="s">
        <v>953</v>
      </c>
      <c r="AC101" t="str">
        <v>DTI279</v>
      </c>
      <c r="AD101" s="179">
        <v>28</v>
      </c>
      <c r="AE101" t="s">
        <v>398</v>
      </c>
      <c r="AF101">
        <v>99</v>
      </c>
      <c r="AI101" t="str">
        <f>IF('PCA Licitação, Dispensa e Inex.'!B105="","",'PCA Licitação, Dispensa e Inex.'!B105)</f>
        <v>DTI279</v>
      </c>
      <c r="AJ101" t="str">
        <f>IF('PCA Licitação, Dispensa e Inex.'!C105="","",'PCA Licitação, Dispensa e Inex.'!C105)</f>
        <v>DTI</v>
      </c>
      <c r="AK101" t="str">
        <f>IF('PCA Licitação, Dispensa e Inex.'!D105="","",'PCA Licitação, Dispensa e Inex.'!D105)</f>
        <v>Aquisição de infraestrutura para armazenamento seguro de documentos - eproc</v>
      </c>
      <c r="AL101" t="str">
        <f>IF('PCA Licitação, Dispensa e Inex.'!H105="","",'PCA Licitação, Dispensa e Inex.'!H105)</f>
        <v>Pregão</v>
      </c>
      <c r="AM101" t="str">
        <f>IF('PCA Licitação, Dispensa e Inex.'!K105="","",'PCA Licitação, Dispensa e Inex.'!K105)</f>
        <v>Não</v>
      </c>
      <c r="AN101" t="str">
        <f>IF('PCA Licitação, Dispensa e Inex.'!L105="","",'PCA Licitação, Dispensa e Inex.'!L105)</f>
        <v>Não</v>
      </c>
      <c r="AO101" t="str">
        <f>IF('PCA Licitação, Dispensa e Inex.'!M105="","",'PCA Licitação, Dispensa e Inex.'!M105)</f>
        <v>Sim</v>
      </c>
      <c r="AP101" t="str">
        <f>IF('PCA Licitação, Dispensa e Inex.'!N105="","",'PCA Licitação, Dispensa e Inex.'!N105)</f>
        <v>Alto</v>
      </c>
      <c r="AQ101" s="82">
        <f>IF('PCA Licitação, Dispensa e Inex.'!O105="","",'PCA Licitação, Dispensa e Inex.'!O105)</f>
        <v>46029</v>
      </c>
      <c r="AR101" s="82">
        <f>IF('PCA Licitação, Dispensa e Inex.'!P105="","",'PCA Licitação, Dispensa e Inex.'!P105)</f>
        <v>46111</v>
      </c>
      <c r="AS101" s="82">
        <f>IF('PCA Licitação, Dispensa e Inex.'!Q105="","",'PCA Licitação, Dispensa e Inex.'!Q105)</f>
        <v>46113</v>
      </c>
      <c r="AT101" s="82">
        <f>IF('PCA Licitação, Dispensa e Inex.'!R105="","",'PCA Licitação, Dispensa e Inex.'!R105)</f>
        <v>46172</v>
      </c>
      <c r="AU101" s="82">
        <f>IF('PCA Licitação, Dispensa e Inex.'!S105="","",'PCA Licitação, Dispensa e Inex.'!S105)</f>
        <v>46264</v>
      </c>
      <c r="AV101" s="82" t="str">
        <f>IFERROR(VLOOKUP(AI101,'Acompanhamento (DMP)'!$B$7:$G$390,10,FALSE),"")</f>
        <v/>
      </c>
      <c r="AW101" t="str">
        <f>IFERROR(IF(VLOOKUP(AI101,'Acompanhamento (DMP)'!$B$7:$O$390,11,FALSE)="","",VLOOKUP(AI101,'Acompanhamento (DMP)'!$B$7:$O$390,11,FALSE)),"")</f>
        <v/>
      </c>
      <c r="AX101" s="82">
        <f>IFERROR(VLOOKUP(AI101,'Acompanhamento (DMP)'!$B$7:$O$390,12,FALSE),"")</f>
        <v>0</v>
      </c>
      <c r="AY101" s="82" t="str">
        <f>IFERROR(IF(VLOOKUP(AI101,'Acompanhamento (DMP)'!$B$7:$O$390,13,FALSE)="","",VLOOKUP(AI101,'Acompanhamento (DMP)'!$B$7:$O$390,13,FALSE)),"")</f>
        <v/>
      </c>
      <c r="AZ101" t="str">
        <f>IFERROR(IF(VLOOKUP(AI101,'Acompanhamento (DMP)'!$B$7:$O$390,14,FALSE)="","",VLOOKUP(AI101,'Acompanhamento (DMP)'!$B$7:$O$390,14,FALSE)),"")</f>
        <v/>
      </c>
      <c r="BA101" t="str">
        <f>IFERROR(IF(VLOOKUP(AI101,'Acompanhamento (DMP)'!$B$7:$O$390,15,FALSE)="","",VLOOKUP(AI101,'Acompanhamento (DMP)'!$B$7:$O$390,15,FALSE)),"")</f>
        <v/>
      </c>
      <c r="BB101" s="82" t="str">
        <f>IFERROR(IF(VLOOKUP(AI101,'Acompanhamento (DMP)'!$B$7:$O$390,16,FALSE)="","",VLOOKUP(AI101,'Acompanhamento (DMP)'!$B$7:$O$390,16,FALSE)),"")</f>
        <v/>
      </c>
      <c r="BC101" s="82" t="str">
        <f>IFERROR(IF(VLOOKUP(AI101,'Acompanhamento (DMP)'!$B$7:$O$390,17,FALSE)="","",VLOOKUP(AI101,'Acompanhamento (DMP)'!$B$7:$O$390,17,FALSE)),"")</f>
        <v/>
      </c>
      <c r="BD101" s="82" t="str">
        <f>IFERROR(IF(VLOOKUP(AI101,'Acompanhamento (DMP)'!$B$7:$O$390,18,FALSE)="","",VLOOKUP(AI101,'Acompanhamento (DMP)'!$B$7:$O$390,18,FALSE)),"")</f>
        <v/>
      </c>
      <c r="BE101" s="82" t="str">
        <f>IFERROR(IF(VLOOKUP(AI101,'Acompanhamento (DMP)'!$B$7:$O$390,19,FALSE)="","",VLOOKUP(AI101,'Acompanhamento (DMP)'!$B$7:$O$390,19,FALSE)),"")</f>
        <v/>
      </c>
      <c r="BF101" s="82" t="str">
        <f>IFERROR(IF(VLOOKUP(AI101,'Acompanhamento (DMP)'!$B$7:$O$390,20,FALSE)="","",VLOOKUP(AI101,'Acompanhamento (DMP)'!$B$7:$O$390,20,FALSE)),"")</f>
        <v/>
      </c>
      <c r="BG101" s="82" t="str">
        <f>IFERROR(IF(VLOOKUP(AI101,'Acompanhamento (DMP)'!$B$7:$O$390,21,FALSE)="","",VLOOKUP(AI101,'Acompanhamento (DMP)'!$B$7:$O$390,21,FALSE)),"")</f>
        <v/>
      </c>
      <c r="BH101" s="173" t="str">
        <f t="shared" si="1"/>
        <v/>
      </c>
    </row>
    <row r="102" spans="6:60" ht="15.75" customHeight="1">
      <c r="F102" s="2" t="s">
        <v>4662</v>
      </c>
      <c r="G102" s="2" t="s">
        <v>955</v>
      </c>
      <c r="AC102" t="str">
        <v>DTI280</v>
      </c>
      <c r="AD102" s="177">
        <v>29</v>
      </c>
      <c r="AE102" t="s">
        <v>402</v>
      </c>
      <c r="AF102">
        <v>100</v>
      </c>
      <c r="AI102" t="str">
        <f>IF('PCA Licitação, Dispensa e Inex.'!B106="","",'PCA Licitação, Dispensa e Inex.'!B106)</f>
        <v>DTI280</v>
      </c>
      <c r="AJ102" t="str">
        <f>IF('PCA Licitação, Dispensa e Inex.'!C106="","",'PCA Licitação, Dispensa e Inex.'!C106)</f>
        <v>DTI</v>
      </c>
      <c r="AK102" t="str">
        <f>IF('PCA Licitação, Dispensa e Inex.'!D106="","",'PCA Licitação, Dispensa e Inex.'!D106)</f>
        <v>Contratação de ferramenta de inteligência para varredura de fontes abertas e redes sociais - SNAP Crimewall</v>
      </c>
      <c r="AL102" t="str">
        <f>IF('PCA Licitação, Dispensa e Inex.'!H106="","",'PCA Licitação, Dispensa e Inex.'!H106)</f>
        <v>Inexigibilidade</v>
      </c>
      <c r="AM102" t="str">
        <f>IF('PCA Licitação, Dispensa e Inex.'!K106="","",'PCA Licitação, Dispensa e Inex.'!K106)</f>
        <v>Sim</v>
      </c>
      <c r="AN102" t="str">
        <f>IF('PCA Licitação, Dispensa e Inex.'!L106="","",'PCA Licitação, Dispensa e Inex.'!L106)</f>
        <v>Não</v>
      </c>
      <c r="AO102" t="str">
        <f>IF('PCA Licitação, Dispensa e Inex.'!M106="","",'PCA Licitação, Dispensa e Inex.'!M106)</f>
        <v>Não</v>
      </c>
      <c r="AP102" t="str">
        <f>IF('PCA Licitação, Dispensa e Inex.'!N106="","",'PCA Licitação, Dispensa e Inex.'!N106)</f>
        <v>Alto</v>
      </c>
      <c r="AQ102" s="82">
        <f>IF('PCA Licitação, Dispensa e Inex.'!O106="","",'PCA Licitação, Dispensa e Inex.'!O106)</f>
        <v>46029</v>
      </c>
      <c r="AR102" s="82">
        <f>IF('PCA Licitação, Dispensa e Inex.'!P106="","",'PCA Licitação, Dispensa e Inex.'!P106)</f>
        <v>46101</v>
      </c>
      <c r="AS102" s="82">
        <f>IF('PCA Licitação, Dispensa e Inex.'!Q106="","",'PCA Licitação, Dispensa e Inex.'!Q106)</f>
        <v>46104</v>
      </c>
      <c r="AT102" s="82">
        <f>IF('PCA Licitação, Dispensa e Inex.'!R106="","",'PCA Licitação, Dispensa e Inex.'!R106)</f>
        <v>46125</v>
      </c>
      <c r="AU102" s="82">
        <f>IF('PCA Licitação, Dispensa e Inex.'!S106="","",'PCA Licitação, Dispensa e Inex.'!S106)</f>
        <v>46188</v>
      </c>
      <c r="AV102" s="82" t="str">
        <f>IFERROR(VLOOKUP(AI102,'Acompanhamento (DMP)'!$B$7:$G$390,10,FALSE),"")</f>
        <v/>
      </c>
      <c r="AW102" t="str">
        <f>IFERROR(IF(VLOOKUP(AI102,'Acompanhamento (DMP)'!$B$7:$O$390,11,FALSE)="","",VLOOKUP(AI102,'Acompanhamento (DMP)'!$B$7:$O$390,11,FALSE)),"")</f>
        <v/>
      </c>
      <c r="AX102" s="82">
        <f>IFERROR(VLOOKUP(AI102,'Acompanhamento (DMP)'!$B$7:$O$390,12,FALSE),"")</f>
        <v>0</v>
      </c>
      <c r="AY102" s="82" t="str">
        <f>IFERROR(IF(VLOOKUP(AI102,'Acompanhamento (DMP)'!$B$7:$O$390,13,FALSE)="","",VLOOKUP(AI102,'Acompanhamento (DMP)'!$B$7:$O$390,13,FALSE)),"")</f>
        <v/>
      </c>
      <c r="AZ102" t="str">
        <f>IFERROR(IF(VLOOKUP(AI102,'Acompanhamento (DMP)'!$B$7:$O$390,14,FALSE)="","",VLOOKUP(AI102,'Acompanhamento (DMP)'!$B$7:$O$390,14,FALSE)),"")</f>
        <v/>
      </c>
      <c r="BA102" t="str">
        <f>IFERROR(IF(VLOOKUP(AI102,'Acompanhamento (DMP)'!$B$7:$O$390,15,FALSE)="","",VLOOKUP(AI102,'Acompanhamento (DMP)'!$B$7:$O$390,15,FALSE)),"")</f>
        <v/>
      </c>
      <c r="BB102" s="82" t="str">
        <f>IFERROR(IF(VLOOKUP(AI102,'Acompanhamento (DMP)'!$B$7:$O$390,16,FALSE)="","",VLOOKUP(AI102,'Acompanhamento (DMP)'!$B$7:$O$390,16,FALSE)),"")</f>
        <v/>
      </c>
      <c r="BC102" s="82" t="str">
        <f>IFERROR(IF(VLOOKUP(AI102,'Acompanhamento (DMP)'!$B$7:$O$390,17,FALSE)="","",VLOOKUP(AI102,'Acompanhamento (DMP)'!$B$7:$O$390,17,FALSE)),"")</f>
        <v/>
      </c>
      <c r="BD102" s="82" t="str">
        <f>IFERROR(IF(VLOOKUP(AI102,'Acompanhamento (DMP)'!$B$7:$O$390,18,FALSE)="","",VLOOKUP(AI102,'Acompanhamento (DMP)'!$B$7:$O$390,18,FALSE)),"")</f>
        <v/>
      </c>
      <c r="BE102" s="82" t="str">
        <f>IFERROR(IF(VLOOKUP(AI102,'Acompanhamento (DMP)'!$B$7:$O$390,19,FALSE)="","",VLOOKUP(AI102,'Acompanhamento (DMP)'!$B$7:$O$390,19,FALSE)),"")</f>
        <v/>
      </c>
      <c r="BF102" s="82" t="str">
        <f>IFERROR(IF(VLOOKUP(AI102,'Acompanhamento (DMP)'!$B$7:$O$390,20,FALSE)="","",VLOOKUP(AI102,'Acompanhamento (DMP)'!$B$7:$O$390,20,FALSE)),"")</f>
        <v/>
      </c>
      <c r="BG102" s="82" t="str">
        <f>IFERROR(IF(VLOOKUP(AI102,'Acompanhamento (DMP)'!$B$7:$O$390,21,FALSE)="","",VLOOKUP(AI102,'Acompanhamento (DMP)'!$B$7:$O$390,21,FALSE)),"")</f>
        <v/>
      </c>
      <c r="BH102" s="173" t="str">
        <f t="shared" si="1"/>
        <v/>
      </c>
    </row>
    <row r="103" spans="6:60" ht="15.75" customHeight="1">
      <c r="F103" s="2" t="s">
        <v>4663</v>
      </c>
      <c r="G103" s="2" t="s">
        <v>957</v>
      </c>
      <c r="AC103" t="str">
        <v>DTI281</v>
      </c>
      <c r="AD103" s="178">
        <v>30</v>
      </c>
      <c r="AE103" t="s">
        <v>406</v>
      </c>
      <c r="AF103">
        <v>101</v>
      </c>
      <c r="AI103" t="str">
        <f>IF('PCA Licitação, Dispensa e Inex.'!B107="","",'PCA Licitação, Dispensa e Inex.'!B107)</f>
        <v>DTI281</v>
      </c>
      <c r="AJ103" t="str">
        <f>IF('PCA Licitação, Dispensa e Inex.'!C107="","",'PCA Licitação, Dispensa e Inex.'!C107)</f>
        <v>DTI</v>
      </c>
      <c r="AK103" t="str">
        <f>IF('PCA Licitação, Dispensa e Inex.'!D107="","",'PCA Licitação, Dispensa e Inex.'!D107)</f>
        <v>Contratação de serviços de internet móvel para veículos oficiais</v>
      </c>
      <c r="AL103" t="str">
        <f>IF('PCA Licitação, Dispensa e Inex.'!H107="","",'PCA Licitação, Dispensa e Inex.'!H107)</f>
        <v>Pregão</v>
      </c>
      <c r="AM103" t="str">
        <f>IF('PCA Licitação, Dispensa e Inex.'!K107="","",'PCA Licitação, Dispensa e Inex.'!K107)</f>
        <v>Sim</v>
      </c>
      <c r="AN103" t="str">
        <f>IF('PCA Licitação, Dispensa e Inex.'!L107="","",'PCA Licitação, Dispensa e Inex.'!L107)</f>
        <v>Não</v>
      </c>
      <c r="AO103" t="str">
        <f>IF('PCA Licitação, Dispensa e Inex.'!M107="","",'PCA Licitação, Dispensa e Inex.'!M107)</f>
        <v>Sim</v>
      </c>
      <c r="AP103" t="str">
        <f>IF('PCA Licitação, Dispensa e Inex.'!N107="","",'PCA Licitação, Dispensa e Inex.'!N107)</f>
        <v>Alto</v>
      </c>
      <c r="AQ103" s="82">
        <f>IF('PCA Licitação, Dispensa e Inex.'!O107="","",'PCA Licitação, Dispensa e Inex.'!O107)</f>
        <v>46146</v>
      </c>
      <c r="AR103" s="82">
        <f>IF('PCA Licitação, Dispensa e Inex.'!P107="","",'PCA Licitação, Dispensa e Inex.'!P107)</f>
        <v>46203</v>
      </c>
      <c r="AS103" s="82">
        <f>IF('PCA Licitação, Dispensa e Inex.'!Q107="","",'PCA Licitação, Dispensa e Inex.'!Q107)</f>
        <v>46204</v>
      </c>
      <c r="AT103" s="82">
        <f>IF('PCA Licitação, Dispensa e Inex.'!R107="","",'PCA Licitação, Dispensa e Inex.'!R107)</f>
        <v>46283</v>
      </c>
      <c r="AU103" s="82">
        <f>IF('PCA Licitação, Dispensa e Inex.'!S107="","",'PCA Licitação, Dispensa e Inex.'!S107)</f>
        <v>46375</v>
      </c>
      <c r="AV103" s="82" t="str">
        <f>IFERROR(VLOOKUP(AI103,'Acompanhamento (DMP)'!$B$7:$G$390,10,FALSE),"")</f>
        <v/>
      </c>
      <c r="AW103" t="str">
        <f>IFERROR(IF(VLOOKUP(AI103,'Acompanhamento (DMP)'!$B$7:$O$390,11,FALSE)="","",VLOOKUP(AI103,'Acompanhamento (DMP)'!$B$7:$O$390,11,FALSE)),"")</f>
        <v/>
      </c>
      <c r="AX103" s="82">
        <f>IFERROR(VLOOKUP(AI103,'Acompanhamento (DMP)'!$B$7:$O$390,12,FALSE),"")</f>
        <v>0</v>
      </c>
      <c r="AY103" s="82" t="str">
        <f>IFERROR(IF(VLOOKUP(AI103,'Acompanhamento (DMP)'!$B$7:$O$390,13,FALSE)="","",VLOOKUP(AI103,'Acompanhamento (DMP)'!$B$7:$O$390,13,FALSE)),"")</f>
        <v/>
      </c>
      <c r="AZ103" t="str">
        <f>IFERROR(IF(VLOOKUP(AI103,'Acompanhamento (DMP)'!$B$7:$O$390,14,FALSE)="","",VLOOKUP(AI103,'Acompanhamento (DMP)'!$B$7:$O$390,14,FALSE)),"")</f>
        <v/>
      </c>
      <c r="BA103" t="str">
        <f>IFERROR(IF(VLOOKUP(AI103,'Acompanhamento (DMP)'!$B$7:$O$390,15,FALSE)="","",VLOOKUP(AI103,'Acompanhamento (DMP)'!$B$7:$O$390,15,FALSE)),"")</f>
        <v/>
      </c>
      <c r="BB103" s="82" t="str">
        <f>IFERROR(IF(VLOOKUP(AI103,'Acompanhamento (DMP)'!$B$7:$O$390,16,FALSE)="","",VLOOKUP(AI103,'Acompanhamento (DMP)'!$B$7:$O$390,16,FALSE)),"")</f>
        <v/>
      </c>
      <c r="BC103" s="82" t="str">
        <f>IFERROR(IF(VLOOKUP(AI103,'Acompanhamento (DMP)'!$B$7:$O$390,17,FALSE)="","",VLOOKUP(AI103,'Acompanhamento (DMP)'!$B$7:$O$390,17,FALSE)),"")</f>
        <v/>
      </c>
      <c r="BD103" s="82" t="str">
        <f>IFERROR(IF(VLOOKUP(AI103,'Acompanhamento (DMP)'!$B$7:$O$390,18,FALSE)="","",VLOOKUP(AI103,'Acompanhamento (DMP)'!$B$7:$O$390,18,FALSE)),"")</f>
        <v/>
      </c>
      <c r="BE103" s="82" t="str">
        <f>IFERROR(IF(VLOOKUP(AI103,'Acompanhamento (DMP)'!$B$7:$O$390,19,FALSE)="","",VLOOKUP(AI103,'Acompanhamento (DMP)'!$B$7:$O$390,19,FALSE)),"")</f>
        <v/>
      </c>
      <c r="BF103" s="82" t="str">
        <f>IFERROR(IF(VLOOKUP(AI103,'Acompanhamento (DMP)'!$B$7:$O$390,20,FALSE)="","",VLOOKUP(AI103,'Acompanhamento (DMP)'!$B$7:$O$390,20,FALSE)),"")</f>
        <v/>
      </c>
      <c r="BG103" s="82" t="str">
        <f>IFERROR(IF(VLOOKUP(AI103,'Acompanhamento (DMP)'!$B$7:$O$390,21,FALSE)="","",VLOOKUP(AI103,'Acompanhamento (DMP)'!$B$7:$O$390,21,FALSE)),"")</f>
        <v/>
      </c>
      <c r="BH103" s="173" t="str">
        <f t="shared" si="1"/>
        <v/>
      </c>
    </row>
    <row r="104" spans="6:60" ht="15.75" customHeight="1">
      <c r="F104" s="2" t="s">
        <v>4664</v>
      </c>
      <c r="G104" s="2" t="s">
        <v>1664</v>
      </c>
      <c r="AC104" t="str">
        <v>DTI282</v>
      </c>
      <c r="AD104" s="177">
        <v>31</v>
      </c>
      <c r="AE104" t="s">
        <v>410</v>
      </c>
      <c r="AF104">
        <v>102</v>
      </c>
      <c r="AI104" t="str">
        <f>IF('PCA Licitação, Dispensa e Inex.'!B108="","",'PCA Licitação, Dispensa e Inex.'!B108)</f>
        <v>DTI282</v>
      </c>
      <c r="AJ104" t="str">
        <f>IF('PCA Licitação, Dispensa e Inex.'!C108="","",'PCA Licitação, Dispensa e Inex.'!C108)</f>
        <v>DTI</v>
      </c>
      <c r="AK104" t="str">
        <f>IF('PCA Licitação, Dispensa e Inex.'!D108="","",'PCA Licitação, Dispensa e Inex.'!D108)</f>
        <v xml:space="preserve">Aquisição de tonners e cartuchos para impressoras diversas do PJSC
</v>
      </c>
      <c r="AL104" t="str">
        <f>IF('PCA Licitação, Dispensa e Inex.'!H108="","",'PCA Licitação, Dispensa e Inex.'!H108)</f>
        <v>Pregão</v>
      </c>
      <c r="AM104" t="str">
        <f>IF('PCA Licitação, Dispensa e Inex.'!K108="","",'PCA Licitação, Dispensa e Inex.'!K108)</f>
        <v>Não</v>
      </c>
      <c r="AN104" t="str">
        <f>IF('PCA Licitação, Dispensa e Inex.'!L108="","",'PCA Licitação, Dispensa e Inex.'!L108)</f>
        <v>Sim</v>
      </c>
      <c r="AO104" t="str">
        <f>IF('PCA Licitação, Dispensa e Inex.'!M108="","",'PCA Licitação, Dispensa e Inex.'!M108)</f>
        <v>Sim</v>
      </c>
      <c r="AP104" t="str">
        <f>IF('PCA Licitação, Dispensa e Inex.'!N108="","",'PCA Licitação, Dispensa e Inex.'!N108)</f>
        <v>Alto</v>
      </c>
      <c r="AQ104" s="82">
        <f>IF('PCA Licitação, Dispensa e Inex.'!O108="","",'PCA Licitação, Dispensa e Inex.'!O108)</f>
        <v>46266</v>
      </c>
      <c r="AR104" s="82">
        <f>IF('PCA Licitação, Dispensa e Inex.'!P108="","",'PCA Licitação, Dispensa e Inex.'!P108)</f>
        <v>46335</v>
      </c>
      <c r="AS104" s="82">
        <f>IF('PCA Licitação, Dispensa e Inex.'!Q108="","",'PCA Licitação, Dispensa e Inex.'!Q108)</f>
        <v>46336</v>
      </c>
      <c r="AT104" s="82">
        <f>IF('PCA Licitação, Dispensa e Inex.'!R108="","",'PCA Licitação, Dispensa e Inex.'!R108)</f>
        <v>46447</v>
      </c>
      <c r="AU104" s="82">
        <f>IF('PCA Licitação, Dispensa e Inex.'!S108="","",'PCA Licitação, Dispensa e Inex.'!S108)</f>
        <v>46568</v>
      </c>
      <c r="AV104" s="82" t="str">
        <f>IFERROR(VLOOKUP(AI104,'Acompanhamento (DMP)'!$B$7:$G$390,10,FALSE),"")</f>
        <v/>
      </c>
      <c r="AW104" t="str">
        <f>IFERROR(IF(VLOOKUP(AI104,'Acompanhamento (DMP)'!$B$7:$O$390,11,FALSE)="","",VLOOKUP(AI104,'Acompanhamento (DMP)'!$B$7:$O$390,11,FALSE)),"")</f>
        <v/>
      </c>
      <c r="AX104" s="82">
        <f>IFERROR(VLOOKUP(AI104,'Acompanhamento (DMP)'!$B$7:$O$390,12,FALSE),"")</f>
        <v>0</v>
      </c>
      <c r="AY104" s="82" t="str">
        <f>IFERROR(IF(VLOOKUP(AI104,'Acompanhamento (DMP)'!$B$7:$O$390,13,FALSE)="","",VLOOKUP(AI104,'Acompanhamento (DMP)'!$B$7:$O$390,13,FALSE)),"")</f>
        <v/>
      </c>
      <c r="AZ104" t="str">
        <f>IFERROR(IF(VLOOKUP(AI104,'Acompanhamento (DMP)'!$B$7:$O$390,14,FALSE)="","",VLOOKUP(AI104,'Acompanhamento (DMP)'!$B$7:$O$390,14,FALSE)),"")</f>
        <v/>
      </c>
      <c r="BA104" t="str">
        <f>IFERROR(IF(VLOOKUP(AI104,'Acompanhamento (DMP)'!$B$7:$O$390,15,FALSE)="","",VLOOKUP(AI104,'Acompanhamento (DMP)'!$B$7:$O$390,15,FALSE)),"")</f>
        <v/>
      </c>
      <c r="BB104" s="82" t="str">
        <f>IFERROR(IF(VLOOKUP(AI104,'Acompanhamento (DMP)'!$B$7:$O$390,16,FALSE)="","",VLOOKUP(AI104,'Acompanhamento (DMP)'!$B$7:$O$390,16,FALSE)),"")</f>
        <v/>
      </c>
      <c r="BC104" s="82" t="str">
        <f>IFERROR(IF(VLOOKUP(AI104,'Acompanhamento (DMP)'!$B$7:$O$390,17,FALSE)="","",VLOOKUP(AI104,'Acompanhamento (DMP)'!$B$7:$O$390,17,FALSE)),"")</f>
        <v/>
      </c>
      <c r="BD104" s="82" t="str">
        <f>IFERROR(IF(VLOOKUP(AI104,'Acompanhamento (DMP)'!$B$7:$O$390,18,FALSE)="","",VLOOKUP(AI104,'Acompanhamento (DMP)'!$B$7:$O$390,18,FALSE)),"")</f>
        <v/>
      </c>
      <c r="BE104" s="82" t="str">
        <f>IFERROR(IF(VLOOKUP(AI104,'Acompanhamento (DMP)'!$B$7:$O$390,19,FALSE)="","",VLOOKUP(AI104,'Acompanhamento (DMP)'!$B$7:$O$390,19,FALSE)),"")</f>
        <v/>
      </c>
      <c r="BF104" s="82" t="str">
        <f>IFERROR(IF(VLOOKUP(AI104,'Acompanhamento (DMP)'!$B$7:$O$390,20,FALSE)="","",VLOOKUP(AI104,'Acompanhamento (DMP)'!$B$7:$O$390,20,FALSE)),"")</f>
        <v/>
      </c>
      <c r="BG104" s="82" t="str">
        <f>IFERROR(IF(VLOOKUP(AI104,'Acompanhamento (DMP)'!$B$7:$O$390,21,FALSE)="","",VLOOKUP(AI104,'Acompanhamento (DMP)'!$B$7:$O$390,21,FALSE)),"")</f>
        <v/>
      </c>
      <c r="BH104" s="173" t="str">
        <f t="shared" si="1"/>
        <v/>
      </c>
    </row>
    <row r="105" spans="6:60" ht="15.75" customHeight="1">
      <c r="F105" s="2" t="s">
        <v>4665</v>
      </c>
      <c r="G105" s="2" t="s">
        <v>1678</v>
      </c>
      <c r="AC105" t="str">
        <v>NCI001</v>
      </c>
      <c r="AD105" s="178">
        <v>109</v>
      </c>
      <c r="AE105" t="s">
        <v>414</v>
      </c>
      <c r="AF105">
        <v>103</v>
      </c>
      <c r="AI105" t="str">
        <f>IF('PCA Licitação, Dispensa e Inex.'!B109="","",'PCA Licitação, Dispensa e Inex.'!B109)</f>
        <v>NCI001</v>
      </c>
      <c r="AJ105" t="str">
        <f>IF('PCA Licitação, Dispensa e Inex.'!C109="","",'PCA Licitação, Dispensa e Inex.'!C109)</f>
        <v>NCI</v>
      </c>
      <c r="AK105" t="str">
        <f>IF('PCA Licitação, Dispensa e Inex.'!D109="","",'PCA Licitação, Dispensa e Inex.'!D109)</f>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AL105" t="str">
        <f>IF('PCA Licitação, Dispensa e Inex.'!H109="","",'PCA Licitação, Dispensa e Inex.'!H109)</f>
        <v>Pregão</v>
      </c>
      <c r="AM105" t="str">
        <f>IF('PCA Licitação, Dispensa e Inex.'!K109="","",'PCA Licitação, Dispensa e Inex.'!K109)</f>
        <v>Sim</v>
      </c>
      <c r="AN105" t="str">
        <f>IF('PCA Licitação, Dispensa e Inex.'!L109="","",'PCA Licitação, Dispensa e Inex.'!L109)</f>
        <v>Não</v>
      </c>
      <c r="AO105" t="str">
        <f>IF('PCA Licitação, Dispensa e Inex.'!M109="","",'PCA Licitação, Dispensa e Inex.'!M109)</f>
        <v>Sim</v>
      </c>
      <c r="AP105" t="str">
        <f>IF('PCA Licitação, Dispensa e Inex.'!N109="","",'PCA Licitação, Dispensa e Inex.'!N109)</f>
        <v>ALTO</v>
      </c>
      <c r="AQ105" s="82">
        <f>IF('PCA Licitação, Dispensa e Inex.'!O109="","",'PCA Licitação, Dispensa e Inex.'!O109)</f>
        <v>46029</v>
      </c>
      <c r="AR105" s="82">
        <f>IF('PCA Licitação, Dispensa e Inex.'!P109="","",'PCA Licitação, Dispensa e Inex.'!P109)</f>
        <v>46090</v>
      </c>
      <c r="AS105" s="82">
        <f>IF('PCA Licitação, Dispensa e Inex.'!Q109="","",'PCA Licitação, Dispensa e Inex.'!Q109)</f>
        <v>46091</v>
      </c>
      <c r="AT105" s="82">
        <f>IF('PCA Licitação, Dispensa e Inex.'!R109="","",'PCA Licitação, Dispensa e Inex.'!R109)</f>
        <v>46153</v>
      </c>
      <c r="AU105" s="82">
        <f>IF('PCA Licitação, Dispensa e Inex.'!S109="","",'PCA Licitação, Dispensa e Inex.'!S109)</f>
        <v>46244</v>
      </c>
      <c r="AV105" s="82" t="str">
        <f>IFERROR(VLOOKUP(AI105,'Acompanhamento (DMP)'!$B$7:$G$390,10,FALSE),"")</f>
        <v/>
      </c>
      <c r="AW105" t="str">
        <f>IFERROR(IF(VLOOKUP(AI105,'Acompanhamento (DMP)'!$B$7:$O$390,11,FALSE)="","",VLOOKUP(AI105,'Acompanhamento (DMP)'!$B$7:$O$390,11,FALSE)),"")</f>
        <v/>
      </c>
      <c r="AX105" s="82">
        <f>IFERROR(VLOOKUP(AI105,'Acompanhamento (DMP)'!$B$7:$O$390,12,FALSE),"")</f>
        <v>0</v>
      </c>
      <c r="AY105" s="82" t="str">
        <f>IFERROR(IF(VLOOKUP(AI105,'Acompanhamento (DMP)'!$B$7:$O$390,13,FALSE)="","",VLOOKUP(AI105,'Acompanhamento (DMP)'!$B$7:$O$390,13,FALSE)),"")</f>
        <v/>
      </c>
      <c r="AZ105" t="str">
        <f>IFERROR(IF(VLOOKUP(AI105,'Acompanhamento (DMP)'!$B$7:$O$390,14,FALSE)="","",VLOOKUP(AI105,'Acompanhamento (DMP)'!$B$7:$O$390,14,FALSE)),"")</f>
        <v/>
      </c>
      <c r="BA105" t="str">
        <f>IFERROR(IF(VLOOKUP(AI105,'Acompanhamento (DMP)'!$B$7:$O$390,15,FALSE)="","",VLOOKUP(AI105,'Acompanhamento (DMP)'!$B$7:$O$390,15,FALSE)),"")</f>
        <v/>
      </c>
      <c r="BB105" s="82" t="str">
        <f>IFERROR(IF(VLOOKUP(AI105,'Acompanhamento (DMP)'!$B$7:$O$390,16,FALSE)="","",VLOOKUP(AI105,'Acompanhamento (DMP)'!$B$7:$O$390,16,FALSE)),"")</f>
        <v/>
      </c>
      <c r="BC105" s="82" t="str">
        <f>IFERROR(IF(VLOOKUP(AI105,'Acompanhamento (DMP)'!$B$7:$O$390,17,FALSE)="","",VLOOKUP(AI105,'Acompanhamento (DMP)'!$B$7:$O$390,17,FALSE)),"")</f>
        <v/>
      </c>
      <c r="BD105" s="82" t="str">
        <f>IFERROR(IF(VLOOKUP(AI105,'Acompanhamento (DMP)'!$B$7:$O$390,18,FALSE)="","",VLOOKUP(AI105,'Acompanhamento (DMP)'!$B$7:$O$390,18,FALSE)),"")</f>
        <v/>
      </c>
      <c r="BE105" s="82" t="str">
        <f>IFERROR(IF(VLOOKUP(AI105,'Acompanhamento (DMP)'!$B$7:$O$390,19,FALSE)="","",VLOOKUP(AI105,'Acompanhamento (DMP)'!$B$7:$O$390,19,FALSE)),"")</f>
        <v/>
      </c>
      <c r="BF105" s="82" t="str">
        <f>IFERROR(IF(VLOOKUP(AI105,'Acompanhamento (DMP)'!$B$7:$O$390,20,FALSE)="","",VLOOKUP(AI105,'Acompanhamento (DMP)'!$B$7:$O$390,20,FALSE)),"")</f>
        <v/>
      </c>
      <c r="BG105" s="82" t="str">
        <f>IFERROR(IF(VLOOKUP(AI105,'Acompanhamento (DMP)'!$B$7:$O$390,21,FALSE)="","",VLOOKUP(AI105,'Acompanhamento (DMP)'!$B$7:$O$390,21,FALSE)),"")</f>
        <v/>
      </c>
      <c r="BH105" s="173" t="str">
        <f t="shared" si="1"/>
        <v/>
      </c>
    </row>
    <row r="106" spans="6:60" ht="15.75" customHeight="1">
      <c r="F106" s="2" t="s">
        <v>4666</v>
      </c>
      <c r="G106" s="2" t="s">
        <v>958</v>
      </c>
      <c r="AC106" t="str">
        <v>NIS001</v>
      </c>
      <c r="AD106" s="177">
        <v>89</v>
      </c>
      <c r="AE106" t="s">
        <v>423</v>
      </c>
      <c r="AF106">
        <v>104</v>
      </c>
      <c r="AI106" t="str">
        <f>IF('PCA Licitação, Dispensa e Inex.'!B110="","",'PCA Licitação, Dispensa e Inex.'!B110)</f>
        <v>NIS001</v>
      </c>
      <c r="AJ106" t="str">
        <f>IF('PCA Licitação, Dispensa e Inex.'!C110="","",'PCA Licitação, Dispensa e Inex.'!C110)</f>
        <v>NIS</v>
      </c>
      <c r="AK106" t="str">
        <f>IF('PCA Licitação, Dispensa e Inex.'!D110="","",'PCA Licitação, Dispensa e Inex.'!D110)</f>
        <v>Aquisição de rádios comunicadores digitais - NIS</v>
      </c>
      <c r="AL106" t="str">
        <f>IF('PCA Licitação, Dispensa e Inex.'!H110="","",'PCA Licitação, Dispensa e Inex.'!H110)</f>
        <v>Pregão</v>
      </c>
      <c r="AM106" t="str">
        <f>IF('PCA Licitação, Dispensa e Inex.'!K110="","",'PCA Licitação, Dispensa e Inex.'!K110)</f>
        <v>Não</v>
      </c>
      <c r="AN106" t="str">
        <f>IF('PCA Licitação, Dispensa e Inex.'!L110="","",'PCA Licitação, Dispensa e Inex.'!L110)</f>
        <v>Não</v>
      </c>
      <c r="AO106" t="str">
        <f>IF('PCA Licitação, Dispensa e Inex.'!M110="","",'PCA Licitação, Dispensa e Inex.'!M110)</f>
        <v>Sim</v>
      </c>
      <c r="AP106" t="str">
        <f>IF('PCA Licitação, Dispensa e Inex.'!N110="","",'PCA Licitação, Dispensa e Inex.'!N110)</f>
        <v>Médio</v>
      </c>
      <c r="AQ106" s="82">
        <f>IF('PCA Licitação, Dispensa e Inex.'!O110="","",'PCA Licitação, Dispensa e Inex.'!O110)</f>
        <v>46174</v>
      </c>
      <c r="AR106" s="82">
        <f>IF('PCA Licitação, Dispensa e Inex.'!P110="","",'PCA Licitação, Dispensa e Inex.'!P110)</f>
        <v>46204</v>
      </c>
      <c r="AS106" s="82">
        <f>IF('PCA Licitação, Dispensa e Inex.'!Q110="","",'PCA Licitação, Dispensa e Inex.'!Q110)</f>
        <v>46235</v>
      </c>
      <c r="AT106" s="82">
        <f>IF('PCA Licitação, Dispensa e Inex.'!R110="","",'PCA Licitação, Dispensa e Inex.'!R110)</f>
        <v>46266</v>
      </c>
      <c r="AU106" s="82">
        <f>IF('PCA Licitação, Dispensa e Inex.'!S110="","",'PCA Licitação, Dispensa e Inex.'!S110)</f>
        <v>46297</v>
      </c>
      <c r="AV106" s="82" t="str">
        <f>IFERROR(VLOOKUP(AI106,'Acompanhamento (DMP)'!$B$7:$G$390,10,FALSE),"")</f>
        <v/>
      </c>
      <c r="AW106" t="str">
        <f>IFERROR(IF(VLOOKUP(AI106,'Acompanhamento (DMP)'!$B$7:$O$390,11,FALSE)="","",VLOOKUP(AI106,'Acompanhamento (DMP)'!$B$7:$O$390,11,FALSE)),"")</f>
        <v/>
      </c>
      <c r="AX106" s="82">
        <f>IFERROR(VLOOKUP(AI106,'Acompanhamento (DMP)'!$B$7:$O$390,12,FALSE),"")</f>
        <v>0</v>
      </c>
      <c r="AY106" s="82" t="str">
        <f>IFERROR(IF(VLOOKUP(AI106,'Acompanhamento (DMP)'!$B$7:$O$390,13,FALSE)="","",VLOOKUP(AI106,'Acompanhamento (DMP)'!$B$7:$O$390,13,FALSE)),"")</f>
        <v/>
      </c>
      <c r="AZ106" t="str">
        <f>IFERROR(IF(VLOOKUP(AI106,'Acompanhamento (DMP)'!$B$7:$O$390,14,FALSE)="","",VLOOKUP(AI106,'Acompanhamento (DMP)'!$B$7:$O$390,14,FALSE)),"")</f>
        <v/>
      </c>
      <c r="BA106" t="str">
        <f>IFERROR(IF(VLOOKUP(AI106,'Acompanhamento (DMP)'!$B$7:$O$390,15,FALSE)="","",VLOOKUP(AI106,'Acompanhamento (DMP)'!$B$7:$O$390,15,FALSE)),"")</f>
        <v/>
      </c>
      <c r="BB106" s="82" t="str">
        <f>IFERROR(IF(VLOOKUP(AI106,'Acompanhamento (DMP)'!$B$7:$O$390,16,FALSE)="","",VLOOKUP(AI106,'Acompanhamento (DMP)'!$B$7:$O$390,16,FALSE)),"")</f>
        <v/>
      </c>
      <c r="BC106" s="82" t="str">
        <f>IFERROR(IF(VLOOKUP(AI106,'Acompanhamento (DMP)'!$B$7:$O$390,17,FALSE)="","",VLOOKUP(AI106,'Acompanhamento (DMP)'!$B$7:$O$390,17,FALSE)),"")</f>
        <v/>
      </c>
      <c r="BD106" s="82" t="str">
        <f>IFERROR(IF(VLOOKUP(AI106,'Acompanhamento (DMP)'!$B$7:$O$390,18,FALSE)="","",VLOOKUP(AI106,'Acompanhamento (DMP)'!$B$7:$O$390,18,FALSE)),"")</f>
        <v/>
      </c>
      <c r="BE106" s="82" t="str">
        <f>IFERROR(IF(VLOOKUP(AI106,'Acompanhamento (DMP)'!$B$7:$O$390,19,FALSE)="","",VLOOKUP(AI106,'Acompanhamento (DMP)'!$B$7:$O$390,19,FALSE)),"")</f>
        <v/>
      </c>
      <c r="BF106" s="82" t="str">
        <f>IFERROR(IF(VLOOKUP(AI106,'Acompanhamento (DMP)'!$B$7:$O$390,20,FALSE)="","",VLOOKUP(AI106,'Acompanhamento (DMP)'!$B$7:$O$390,20,FALSE)),"")</f>
        <v/>
      </c>
      <c r="BG106" s="82" t="str">
        <f>IFERROR(IF(VLOOKUP(AI106,'Acompanhamento (DMP)'!$B$7:$O$390,21,FALSE)="","",VLOOKUP(AI106,'Acompanhamento (DMP)'!$B$7:$O$390,21,FALSE)),"")</f>
        <v/>
      </c>
      <c r="BH106" s="173" t="str">
        <f t="shared" si="1"/>
        <v/>
      </c>
    </row>
    <row r="107" spans="6:60" ht="15.75" customHeight="1">
      <c r="F107" s="2" t="s">
        <v>4667</v>
      </c>
      <c r="G107" s="2" t="s">
        <v>960</v>
      </c>
      <c r="AC107" t="str">
        <v>NIS002</v>
      </c>
      <c r="AD107" s="179">
        <v>90</v>
      </c>
      <c r="AE107" t="s">
        <v>427</v>
      </c>
      <c r="AF107">
        <v>105</v>
      </c>
      <c r="AI107" t="str">
        <f>IF('PCA Licitação, Dispensa e Inex.'!B111="","",'PCA Licitação, Dispensa e Inex.'!B111)</f>
        <v>NIS002</v>
      </c>
      <c r="AJ107" t="str">
        <f>IF('PCA Licitação, Dispensa e Inex.'!C111="","",'PCA Licitação, Dispensa e Inex.'!C111)</f>
        <v>NIS</v>
      </c>
      <c r="AK107" t="str">
        <f>IF('PCA Licitação, Dispensa e Inex.'!D111="","",'PCA Licitação, Dispensa e Inex.'!D111)</f>
        <v>Aquisição de scanners raio x de bagagem para instalação em unidades ainda não atendidas com o equipamento</v>
      </c>
      <c r="AL107" t="str">
        <f>IF('PCA Licitação, Dispensa e Inex.'!H111="","",'PCA Licitação, Dispensa e Inex.'!H111)</f>
        <v>Inexigibilidade</v>
      </c>
      <c r="AM107" t="str">
        <f>IF('PCA Licitação, Dispensa e Inex.'!K111="","",'PCA Licitação, Dispensa e Inex.'!K111)</f>
        <v>Não</v>
      </c>
      <c r="AN107" t="str">
        <f>IF('PCA Licitação, Dispensa e Inex.'!L111="","",'PCA Licitação, Dispensa e Inex.'!L111)</f>
        <v>Não</v>
      </c>
      <c r="AO107" t="str">
        <f>IF('PCA Licitação, Dispensa e Inex.'!M111="","",'PCA Licitação, Dispensa e Inex.'!M111)</f>
        <v>Sim</v>
      </c>
      <c r="AP107" t="str">
        <f>IF('PCA Licitação, Dispensa e Inex.'!N111="","",'PCA Licitação, Dispensa e Inex.'!N111)</f>
        <v>Alto</v>
      </c>
      <c r="AQ107" s="82">
        <f>IF('PCA Licitação, Dispensa e Inex.'!O111="","",'PCA Licitação, Dispensa e Inex.'!O111)</f>
        <v>46054</v>
      </c>
      <c r="AR107" s="82">
        <f>IF('PCA Licitação, Dispensa e Inex.'!P111="","",'PCA Licitação, Dispensa e Inex.'!P111)</f>
        <v>46082</v>
      </c>
      <c r="AS107" s="82">
        <f>IF('PCA Licitação, Dispensa e Inex.'!Q111="","",'PCA Licitação, Dispensa e Inex.'!Q111)</f>
        <v>46113</v>
      </c>
      <c r="AT107" s="82">
        <f>IF('PCA Licitação, Dispensa e Inex.'!R111="","",'PCA Licitação, Dispensa e Inex.'!R111)</f>
        <v>46143</v>
      </c>
      <c r="AU107" s="82">
        <f>IF('PCA Licitação, Dispensa e Inex.'!S111="","",'PCA Licitação, Dispensa e Inex.'!S111)</f>
        <v>46204</v>
      </c>
      <c r="AV107" s="82" t="str">
        <f>IFERROR(VLOOKUP(AI107,'Acompanhamento (DMP)'!$B$7:$G$390,10,FALSE),"")</f>
        <v/>
      </c>
      <c r="AW107" t="str">
        <f>IFERROR(IF(VLOOKUP(AI107,'Acompanhamento (DMP)'!$B$7:$O$390,11,FALSE)="","",VLOOKUP(AI107,'Acompanhamento (DMP)'!$B$7:$O$390,11,FALSE)),"")</f>
        <v/>
      </c>
      <c r="AX107" s="82">
        <f>IFERROR(VLOOKUP(AI107,'Acompanhamento (DMP)'!$B$7:$O$390,12,FALSE),"")</f>
        <v>0</v>
      </c>
      <c r="AY107" s="82" t="str">
        <f>IFERROR(IF(VLOOKUP(AI107,'Acompanhamento (DMP)'!$B$7:$O$390,13,FALSE)="","",VLOOKUP(AI107,'Acompanhamento (DMP)'!$B$7:$O$390,13,FALSE)),"")</f>
        <v/>
      </c>
      <c r="AZ107" t="str">
        <f>IFERROR(IF(VLOOKUP(AI107,'Acompanhamento (DMP)'!$B$7:$O$390,14,FALSE)="","",VLOOKUP(AI107,'Acompanhamento (DMP)'!$B$7:$O$390,14,FALSE)),"")</f>
        <v/>
      </c>
      <c r="BA107" t="str">
        <f>IFERROR(IF(VLOOKUP(AI107,'Acompanhamento (DMP)'!$B$7:$O$390,15,FALSE)="","",VLOOKUP(AI107,'Acompanhamento (DMP)'!$B$7:$O$390,15,FALSE)),"")</f>
        <v/>
      </c>
      <c r="BB107" s="82" t="str">
        <f>IFERROR(IF(VLOOKUP(AI107,'Acompanhamento (DMP)'!$B$7:$O$390,16,FALSE)="","",VLOOKUP(AI107,'Acompanhamento (DMP)'!$B$7:$O$390,16,FALSE)),"")</f>
        <v/>
      </c>
      <c r="BC107" s="82" t="str">
        <f>IFERROR(IF(VLOOKUP(AI107,'Acompanhamento (DMP)'!$B$7:$O$390,17,FALSE)="","",VLOOKUP(AI107,'Acompanhamento (DMP)'!$B$7:$O$390,17,FALSE)),"")</f>
        <v/>
      </c>
      <c r="BD107" s="82" t="str">
        <f>IFERROR(IF(VLOOKUP(AI107,'Acompanhamento (DMP)'!$B$7:$O$390,18,FALSE)="","",VLOOKUP(AI107,'Acompanhamento (DMP)'!$B$7:$O$390,18,FALSE)),"")</f>
        <v/>
      </c>
      <c r="BE107" s="82" t="str">
        <f>IFERROR(IF(VLOOKUP(AI107,'Acompanhamento (DMP)'!$B$7:$O$390,19,FALSE)="","",VLOOKUP(AI107,'Acompanhamento (DMP)'!$B$7:$O$390,19,FALSE)),"")</f>
        <v/>
      </c>
      <c r="BF107" s="82" t="str">
        <f>IFERROR(IF(VLOOKUP(AI107,'Acompanhamento (DMP)'!$B$7:$O$390,20,FALSE)="","",VLOOKUP(AI107,'Acompanhamento (DMP)'!$B$7:$O$390,20,FALSE)),"")</f>
        <v/>
      </c>
      <c r="BG107" s="82" t="str">
        <f>IFERROR(IF(VLOOKUP(AI107,'Acompanhamento (DMP)'!$B$7:$O$390,21,FALSE)="","",VLOOKUP(AI107,'Acompanhamento (DMP)'!$B$7:$O$390,21,FALSE)),"")</f>
        <v/>
      </c>
      <c r="BH107" s="173" t="str">
        <f t="shared" si="1"/>
        <v/>
      </c>
    </row>
    <row r="108" spans="6:60" ht="15.75" customHeight="1">
      <c r="F108" s="2" t="s">
        <v>4668</v>
      </c>
      <c r="G108" s="2" t="s">
        <v>962</v>
      </c>
      <c r="AC108" t="str">
        <v>NIS003</v>
      </c>
      <c r="AD108" s="180">
        <v>91</v>
      </c>
      <c r="AE108" t="s">
        <v>430</v>
      </c>
      <c r="AF108">
        <v>106</v>
      </c>
      <c r="AI108" t="str">
        <f>IF('PCA Licitação, Dispensa e Inex.'!B112="","",'PCA Licitação, Dispensa e Inex.'!B112)</f>
        <v>NIS003</v>
      </c>
      <c r="AJ108" t="str">
        <f>IF('PCA Licitação, Dispensa e Inex.'!C112="","",'PCA Licitação, Dispensa e Inex.'!C112)</f>
        <v>NIS</v>
      </c>
      <c r="AK108" t="str">
        <f>IF('PCA Licitação, Dispensa e Inex.'!D112="","",'PCA Licitação, Dispensa e Inex.'!D112)</f>
        <v>Aquisição de MacBook M4 Pro Max para estração de dados e programação do SSI</v>
      </c>
      <c r="AL108" t="str">
        <f>IF('PCA Licitação, Dispensa e Inex.'!H112="","",'PCA Licitação, Dispensa e Inex.'!H112)</f>
        <v>Pregão</v>
      </c>
      <c r="AM108" t="str">
        <f>IF('PCA Licitação, Dispensa e Inex.'!K112="","",'PCA Licitação, Dispensa e Inex.'!K112)</f>
        <v>Não</v>
      </c>
      <c r="AN108" t="str">
        <f>IF('PCA Licitação, Dispensa e Inex.'!L112="","",'PCA Licitação, Dispensa e Inex.'!L112)</f>
        <v>Não</v>
      </c>
      <c r="AO108" t="str">
        <f>IF('PCA Licitação, Dispensa e Inex.'!M112="","",'PCA Licitação, Dispensa e Inex.'!M112)</f>
        <v>Sim</v>
      </c>
      <c r="AP108" t="str">
        <f>IF('PCA Licitação, Dispensa e Inex.'!N112="","",'PCA Licitação, Dispensa e Inex.'!N112)</f>
        <v>Alto</v>
      </c>
      <c r="AQ108" s="82">
        <f>IF('PCA Licitação, Dispensa e Inex.'!O112="","",'PCA Licitação, Dispensa e Inex.'!O112)</f>
        <v>46082</v>
      </c>
      <c r="AR108" s="82">
        <f>IF('PCA Licitação, Dispensa e Inex.'!P112="","",'PCA Licitação, Dispensa e Inex.'!P112)</f>
        <v>46113</v>
      </c>
      <c r="AS108" s="82">
        <f>IF('PCA Licitação, Dispensa e Inex.'!Q112="","",'PCA Licitação, Dispensa e Inex.'!Q112)</f>
        <v>46143</v>
      </c>
      <c r="AT108" s="82">
        <f>IF('PCA Licitação, Dispensa e Inex.'!R112="","",'PCA Licitação, Dispensa e Inex.'!R112)</f>
        <v>46174</v>
      </c>
      <c r="AU108" s="82">
        <f>IF('PCA Licitação, Dispensa e Inex.'!S112="","",'PCA Licitação, Dispensa e Inex.'!S112)</f>
        <v>46235</v>
      </c>
      <c r="AV108" s="82" t="str">
        <f>IFERROR(VLOOKUP(AI108,'Acompanhamento (DMP)'!$B$7:$G$390,10,FALSE),"")</f>
        <v/>
      </c>
      <c r="AW108" t="str">
        <f>IFERROR(IF(VLOOKUP(AI108,'Acompanhamento (DMP)'!$B$7:$O$390,11,FALSE)="","",VLOOKUP(AI108,'Acompanhamento (DMP)'!$B$7:$O$390,11,FALSE)),"")</f>
        <v/>
      </c>
      <c r="AX108" s="82">
        <f>IFERROR(VLOOKUP(AI108,'Acompanhamento (DMP)'!$B$7:$O$390,12,FALSE),"")</f>
        <v>0</v>
      </c>
      <c r="AY108" s="82" t="str">
        <f>IFERROR(IF(VLOOKUP(AI108,'Acompanhamento (DMP)'!$B$7:$O$390,13,FALSE)="","",VLOOKUP(AI108,'Acompanhamento (DMP)'!$B$7:$O$390,13,FALSE)),"")</f>
        <v/>
      </c>
      <c r="AZ108" t="str">
        <f>IFERROR(IF(VLOOKUP(AI108,'Acompanhamento (DMP)'!$B$7:$O$390,14,FALSE)="","",VLOOKUP(AI108,'Acompanhamento (DMP)'!$B$7:$O$390,14,FALSE)),"")</f>
        <v/>
      </c>
      <c r="BA108" t="str">
        <f>IFERROR(IF(VLOOKUP(AI108,'Acompanhamento (DMP)'!$B$7:$O$390,15,FALSE)="","",VLOOKUP(AI108,'Acompanhamento (DMP)'!$B$7:$O$390,15,FALSE)),"")</f>
        <v/>
      </c>
      <c r="BB108" s="82" t="str">
        <f>IFERROR(IF(VLOOKUP(AI108,'Acompanhamento (DMP)'!$B$7:$O$390,16,FALSE)="","",VLOOKUP(AI108,'Acompanhamento (DMP)'!$B$7:$O$390,16,FALSE)),"")</f>
        <v/>
      </c>
      <c r="BC108" s="82" t="str">
        <f>IFERROR(IF(VLOOKUP(AI108,'Acompanhamento (DMP)'!$B$7:$O$390,17,FALSE)="","",VLOOKUP(AI108,'Acompanhamento (DMP)'!$B$7:$O$390,17,FALSE)),"")</f>
        <v/>
      </c>
      <c r="BD108" s="82" t="str">
        <f>IFERROR(IF(VLOOKUP(AI108,'Acompanhamento (DMP)'!$B$7:$O$390,18,FALSE)="","",VLOOKUP(AI108,'Acompanhamento (DMP)'!$B$7:$O$390,18,FALSE)),"")</f>
        <v/>
      </c>
      <c r="BE108" s="82" t="str">
        <f>IFERROR(IF(VLOOKUP(AI108,'Acompanhamento (DMP)'!$B$7:$O$390,19,FALSE)="","",VLOOKUP(AI108,'Acompanhamento (DMP)'!$B$7:$O$390,19,FALSE)),"")</f>
        <v/>
      </c>
      <c r="BF108" s="82" t="str">
        <f>IFERROR(IF(VLOOKUP(AI108,'Acompanhamento (DMP)'!$B$7:$O$390,20,FALSE)="","",VLOOKUP(AI108,'Acompanhamento (DMP)'!$B$7:$O$390,20,FALSE)),"")</f>
        <v/>
      </c>
      <c r="BG108" s="82" t="str">
        <f>IFERROR(IF(VLOOKUP(AI108,'Acompanhamento (DMP)'!$B$7:$O$390,21,FALSE)="","",VLOOKUP(AI108,'Acompanhamento (DMP)'!$B$7:$O$390,21,FALSE)),"")</f>
        <v/>
      </c>
      <c r="BH108" s="173" t="str">
        <f t="shared" si="1"/>
        <v/>
      </c>
    </row>
    <row r="109" spans="6:60" ht="15.75" customHeight="1">
      <c r="F109" s="2" t="s">
        <v>4669</v>
      </c>
      <c r="G109" s="2" t="s">
        <v>963</v>
      </c>
      <c r="AC109" t="str">
        <v>NIS004</v>
      </c>
      <c r="AD109" s="179">
        <v>92</v>
      </c>
      <c r="AE109" t="s">
        <v>433</v>
      </c>
      <c r="AF109">
        <v>107</v>
      </c>
      <c r="AI109" t="str">
        <f>IF('PCA Licitação, Dispensa e Inex.'!B113="","",'PCA Licitação, Dispensa e Inex.'!B113)</f>
        <v>NIS004</v>
      </c>
      <c r="AJ109" t="str">
        <f>IF('PCA Licitação, Dispensa e Inex.'!C113="","",'PCA Licitação, Dispensa e Inex.'!C113)</f>
        <v>NIS</v>
      </c>
      <c r="AK109" t="str">
        <f>IF('PCA Licitação, Dispensa e Inex.'!D113="","",'PCA Licitação, Dispensa e Inex.'!D113)</f>
        <v>Aquisição de monitor curvos
para o CISM</v>
      </c>
      <c r="AL109" t="str">
        <f>IF('PCA Licitação, Dispensa e Inex.'!H113="","",'PCA Licitação, Dispensa e Inex.'!H113)</f>
        <v>Pregão</v>
      </c>
      <c r="AM109" t="str">
        <f>IF('PCA Licitação, Dispensa e Inex.'!K113="","",'PCA Licitação, Dispensa e Inex.'!K113)</f>
        <v>Não</v>
      </c>
      <c r="AN109" t="str">
        <f>IF('PCA Licitação, Dispensa e Inex.'!L113="","",'PCA Licitação, Dispensa e Inex.'!L113)</f>
        <v>Não</v>
      </c>
      <c r="AO109" t="str">
        <f>IF('PCA Licitação, Dispensa e Inex.'!M113="","",'PCA Licitação, Dispensa e Inex.'!M113)</f>
        <v>Sim</v>
      </c>
      <c r="AP109" t="str">
        <f>IF('PCA Licitação, Dispensa e Inex.'!N113="","",'PCA Licitação, Dispensa e Inex.'!N113)</f>
        <v>Alto</v>
      </c>
      <c r="AQ109" s="82">
        <f>IF('PCA Licitação, Dispensa e Inex.'!O113="","",'PCA Licitação, Dispensa e Inex.'!O113)</f>
        <v>46082</v>
      </c>
      <c r="AR109" s="82">
        <f>IF('PCA Licitação, Dispensa e Inex.'!P113="","",'PCA Licitação, Dispensa e Inex.'!P113)</f>
        <v>46113</v>
      </c>
      <c r="AS109" s="82">
        <f>IF('PCA Licitação, Dispensa e Inex.'!Q113="","",'PCA Licitação, Dispensa e Inex.'!Q113)</f>
        <v>46143</v>
      </c>
      <c r="AT109" s="82">
        <f>IF('PCA Licitação, Dispensa e Inex.'!R113="","",'PCA Licitação, Dispensa e Inex.'!R113)</f>
        <v>46174</v>
      </c>
      <c r="AU109" s="82">
        <f>IF('PCA Licitação, Dispensa e Inex.'!S113="","",'PCA Licitação, Dispensa e Inex.'!S113)</f>
        <v>46235</v>
      </c>
      <c r="AV109" s="82" t="str">
        <f>IFERROR(VLOOKUP(AI109,'Acompanhamento (DMP)'!$B$7:$G$390,10,FALSE),"")</f>
        <v/>
      </c>
      <c r="AW109" t="str">
        <f>IFERROR(IF(VLOOKUP(AI109,'Acompanhamento (DMP)'!$B$7:$O$390,11,FALSE)="","",VLOOKUP(AI109,'Acompanhamento (DMP)'!$B$7:$O$390,11,FALSE)),"")</f>
        <v/>
      </c>
      <c r="AX109" s="82">
        <f>IFERROR(VLOOKUP(AI109,'Acompanhamento (DMP)'!$B$7:$O$390,12,FALSE),"")</f>
        <v>0</v>
      </c>
      <c r="AY109" s="82" t="str">
        <f>IFERROR(IF(VLOOKUP(AI109,'Acompanhamento (DMP)'!$B$7:$O$390,13,FALSE)="","",VLOOKUP(AI109,'Acompanhamento (DMP)'!$B$7:$O$390,13,FALSE)),"")</f>
        <v/>
      </c>
      <c r="AZ109" t="str">
        <f>IFERROR(IF(VLOOKUP(AI109,'Acompanhamento (DMP)'!$B$7:$O$390,14,FALSE)="","",VLOOKUP(AI109,'Acompanhamento (DMP)'!$B$7:$O$390,14,FALSE)),"")</f>
        <v/>
      </c>
      <c r="BA109" t="str">
        <f>IFERROR(IF(VLOOKUP(AI109,'Acompanhamento (DMP)'!$B$7:$O$390,15,FALSE)="","",VLOOKUP(AI109,'Acompanhamento (DMP)'!$B$7:$O$390,15,FALSE)),"")</f>
        <v/>
      </c>
      <c r="BB109" s="82" t="str">
        <f>IFERROR(IF(VLOOKUP(AI109,'Acompanhamento (DMP)'!$B$7:$O$390,16,FALSE)="","",VLOOKUP(AI109,'Acompanhamento (DMP)'!$B$7:$O$390,16,FALSE)),"")</f>
        <v/>
      </c>
      <c r="BC109" s="82" t="str">
        <f>IFERROR(IF(VLOOKUP(AI109,'Acompanhamento (DMP)'!$B$7:$O$390,17,FALSE)="","",VLOOKUP(AI109,'Acompanhamento (DMP)'!$B$7:$O$390,17,FALSE)),"")</f>
        <v/>
      </c>
      <c r="BD109" s="82" t="str">
        <f>IFERROR(IF(VLOOKUP(AI109,'Acompanhamento (DMP)'!$B$7:$O$390,18,FALSE)="","",VLOOKUP(AI109,'Acompanhamento (DMP)'!$B$7:$O$390,18,FALSE)),"")</f>
        <v/>
      </c>
      <c r="BE109" s="82" t="str">
        <f>IFERROR(IF(VLOOKUP(AI109,'Acompanhamento (DMP)'!$B$7:$O$390,19,FALSE)="","",VLOOKUP(AI109,'Acompanhamento (DMP)'!$B$7:$O$390,19,FALSE)),"")</f>
        <v/>
      </c>
      <c r="BF109" s="82" t="str">
        <f>IFERROR(IF(VLOOKUP(AI109,'Acompanhamento (DMP)'!$B$7:$O$390,20,FALSE)="","",VLOOKUP(AI109,'Acompanhamento (DMP)'!$B$7:$O$390,20,FALSE)),"")</f>
        <v/>
      </c>
      <c r="BG109" s="82" t="str">
        <f>IFERROR(IF(VLOOKUP(AI109,'Acompanhamento (DMP)'!$B$7:$O$390,21,FALSE)="","",VLOOKUP(AI109,'Acompanhamento (DMP)'!$B$7:$O$390,21,FALSE)),"")</f>
        <v/>
      </c>
      <c r="BH109" s="173" t="str">
        <f t="shared" si="1"/>
        <v/>
      </c>
    </row>
    <row r="110" spans="6:60" ht="15.75" customHeight="1">
      <c r="F110" s="2" t="s">
        <v>4670</v>
      </c>
      <c r="G110" s="2" t="s">
        <v>965</v>
      </c>
      <c r="AC110" t="str">
        <v>NIS005</v>
      </c>
      <c r="AD110" s="180">
        <v>93</v>
      </c>
      <c r="AE110" t="s">
        <v>436</v>
      </c>
      <c r="AF110">
        <v>108</v>
      </c>
      <c r="AI110" t="str">
        <f>IF('PCA Licitação, Dispensa e Inex.'!B114="","",'PCA Licitação, Dispensa e Inex.'!B114)</f>
        <v>NIS005</v>
      </c>
      <c r="AJ110" t="str">
        <f>IF('PCA Licitação, Dispensa e Inex.'!C114="","",'PCA Licitação, Dispensa e Inex.'!C114)</f>
        <v>NIS</v>
      </c>
      <c r="AK110" t="str">
        <f>IF('PCA Licitação, Dispensa e Inex.'!D114="","",'PCA Licitação, Dispensa e Inex.'!D114)</f>
        <v>Aquisição de mobiliario para o Centro Integrado de Segurança e Monitoramento (CISM)</v>
      </c>
      <c r="AL110" t="str">
        <f>IF('PCA Licitação, Dispensa e Inex.'!H114="","",'PCA Licitação, Dispensa e Inex.'!H114)</f>
        <v>Pregão</v>
      </c>
      <c r="AM110" t="str">
        <f>IF('PCA Licitação, Dispensa e Inex.'!K114="","",'PCA Licitação, Dispensa e Inex.'!K114)</f>
        <v>Não</v>
      </c>
      <c r="AN110" t="str">
        <f>IF('PCA Licitação, Dispensa e Inex.'!L114="","",'PCA Licitação, Dispensa e Inex.'!L114)</f>
        <v>Não</v>
      </c>
      <c r="AO110" t="str">
        <f>IF('PCA Licitação, Dispensa e Inex.'!M114="","",'PCA Licitação, Dispensa e Inex.'!M114)</f>
        <v>Sim</v>
      </c>
      <c r="AP110" t="str">
        <f>IF('PCA Licitação, Dispensa e Inex.'!N114="","",'PCA Licitação, Dispensa e Inex.'!N114)</f>
        <v>Alto</v>
      </c>
      <c r="AQ110" s="82">
        <f>IF('PCA Licitação, Dispensa e Inex.'!O114="","",'PCA Licitação, Dispensa e Inex.'!O114)</f>
        <v>46082</v>
      </c>
      <c r="AR110" s="82">
        <f>IF('PCA Licitação, Dispensa e Inex.'!P114="","",'PCA Licitação, Dispensa e Inex.'!P114)</f>
        <v>46113</v>
      </c>
      <c r="AS110" s="82">
        <f>IF('PCA Licitação, Dispensa e Inex.'!Q114="","",'PCA Licitação, Dispensa e Inex.'!Q114)</f>
        <v>46143</v>
      </c>
      <c r="AT110" s="82">
        <f>IF('PCA Licitação, Dispensa e Inex.'!R114="","",'PCA Licitação, Dispensa e Inex.'!R114)</f>
        <v>46174</v>
      </c>
      <c r="AU110" s="82">
        <f>IF('PCA Licitação, Dispensa e Inex.'!S114="","",'PCA Licitação, Dispensa e Inex.'!S114)</f>
        <v>46235</v>
      </c>
      <c r="AV110" s="82" t="str">
        <f>IFERROR(VLOOKUP(AI110,'Acompanhamento (DMP)'!$B$7:$G$390,10,FALSE),"")</f>
        <v/>
      </c>
      <c r="AW110" t="str">
        <f>IFERROR(IF(VLOOKUP(AI110,'Acompanhamento (DMP)'!$B$7:$O$390,11,FALSE)="","",VLOOKUP(AI110,'Acompanhamento (DMP)'!$B$7:$O$390,11,FALSE)),"")</f>
        <v/>
      </c>
      <c r="AX110" s="82">
        <f>IFERROR(VLOOKUP(AI110,'Acompanhamento (DMP)'!$B$7:$O$390,12,FALSE),"")</f>
        <v>0</v>
      </c>
      <c r="AY110" s="82" t="str">
        <f>IFERROR(IF(VLOOKUP(AI110,'Acompanhamento (DMP)'!$B$7:$O$390,13,FALSE)="","",VLOOKUP(AI110,'Acompanhamento (DMP)'!$B$7:$O$390,13,FALSE)),"")</f>
        <v/>
      </c>
      <c r="AZ110" t="str">
        <f>IFERROR(IF(VLOOKUP(AI110,'Acompanhamento (DMP)'!$B$7:$O$390,14,FALSE)="","",VLOOKUP(AI110,'Acompanhamento (DMP)'!$B$7:$O$390,14,FALSE)),"")</f>
        <v/>
      </c>
      <c r="BA110" t="str">
        <f>IFERROR(IF(VLOOKUP(AI110,'Acompanhamento (DMP)'!$B$7:$O$390,15,FALSE)="","",VLOOKUP(AI110,'Acompanhamento (DMP)'!$B$7:$O$390,15,FALSE)),"")</f>
        <v/>
      </c>
      <c r="BB110" s="82" t="str">
        <f>IFERROR(IF(VLOOKUP(AI110,'Acompanhamento (DMP)'!$B$7:$O$390,16,FALSE)="","",VLOOKUP(AI110,'Acompanhamento (DMP)'!$B$7:$O$390,16,FALSE)),"")</f>
        <v/>
      </c>
      <c r="BC110" s="82" t="str">
        <f>IFERROR(IF(VLOOKUP(AI110,'Acompanhamento (DMP)'!$B$7:$O$390,17,FALSE)="","",VLOOKUP(AI110,'Acompanhamento (DMP)'!$B$7:$O$390,17,FALSE)),"")</f>
        <v/>
      </c>
      <c r="BD110" s="82" t="str">
        <f>IFERROR(IF(VLOOKUP(AI110,'Acompanhamento (DMP)'!$B$7:$O$390,18,FALSE)="","",VLOOKUP(AI110,'Acompanhamento (DMP)'!$B$7:$O$390,18,FALSE)),"")</f>
        <v/>
      </c>
      <c r="BE110" s="82" t="str">
        <f>IFERROR(IF(VLOOKUP(AI110,'Acompanhamento (DMP)'!$B$7:$O$390,19,FALSE)="","",VLOOKUP(AI110,'Acompanhamento (DMP)'!$B$7:$O$390,19,FALSE)),"")</f>
        <v/>
      </c>
      <c r="BF110" s="82" t="str">
        <f>IFERROR(IF(VLOOKUP(AI110,'Acompanhamento (DMP)'!$B$7:$O$390,20,FALSE)="","",VLOOKUP(AI110,'Acompanhamento (DMP)'!$B$7:$O$390,20,FALSE)),"")</f>
        <v/>
      </c>
      <c r="BG110" s="82" t="str">
        <f>IFERROR(IF(VLOOKUP(AI110,'Acompanhamento (DMP)'!$B$7:$O$390,21,FALSE)="","",VLOOKUP(AI110,'Acompanhamento (DMP)'!$B$7:$O$390,21,FALSE)),"")</f>
        <v/>
      </c>
      <c r="BH110" s="173" t="str">
        <f t="shared" si="1"/>
        <v/>
      </c>
    </row>
    <row r="111" spans="6:60" ht="15.75" customHeight="1">
      <c r="F111" s="2" t="s">
        <v>4671</v>
      </c>
      <c r="G111" s="2" t="s">
        <v>997</v>
      </c>
      <c r="AC111" t="str">
        <v>VP001</v>
      </c>
      <c r="AD111" s="178">
        <v>98</v>
      </c>
      <c r="AE111">
        <v>0</v>
      </c>
      <c r="AF111">
        <v>109</v>
      </c>
      <c r="AI111" t="str">
        <f>IF('PCA Licitação, Dispensa e Inex.'!B115="","",'PCA Licitação, Dispensa e Inex.'!B115)</f>
        <v>VP001</v>
      </c>
      <c r="AJ111" t="str">
        <f>IF('PCA Licitação, Dispensa e Inex.'!C115="","",'PCA Licitação, Dispensa e Inex.'!C115)</f>
        <v>VP</v>
      </c>
      <c r="AK111" t="str">
        <f>IF('PCA Licitação, Dispensa e Inex.'!D115="","",'PCA Licitação, Dispensa e Inex.'!D115)</f>
        <v>Abertura de novo concurso público para provimento de cargos do quadro de pessoal do Poder Judiciário de Santa Catarina (PJSC)</v>
      </c>
      <c r="AL111" t="str">
        <f>IF('PCA Licitação, Dispensa e Inex.'!H115="","",'PCA Licitação, Dispensa e Inex.'!H115)</f>
        <v>Dispensa</v>
      </c>
      <c r="AM111" t="str">
        <f>IF('PCA Licitação, Dispensa e Inex.'!K115="","",'PCA Licitação, Dispensa e Inex.'!K115)</f>
        <v>Não</v>
      </c>
      <c r="AN111" t="str">
        <f>IF('PCA Licitação, Dispensa e Inex.'!L115="","",'PCA Licitação, Dispensa e Inex.'!L115)</f>
        <v>Não</v>
      </c>
      <c r="AO111" t="str">
        <f>IF('PCA Licitação, Dispensa e Inex.'!M115="","",'PCA Licitação, Dispensa e Inex.'!M115)</f>
        <v>Sim</v>
      </c>
      <c r="AP111" t="str">
        <f>IF('PCA Licitação, Dispensa e Inex.'!N115="","",'PCA Licitação, Dispensa e Inex.'!N115)</f>
        <v>Alto</v>
      </c>
      <c r="AQ111" s="82">
        <f>IF('PCA Licitação, Dispensa e Inex.'!O115="","",'PCA Licitação, Dispensa e Inex.'!O115)</f>
        <v>45980</v>
      </c>
      <c r="AR111" s="82">
        <f>IF('PCA Licitação, Dispensa e Inex.'!P115="","",'PCA Licitação, Dispensa e Inex.'!P115)</f>
        <v>46031</v>
      </c>
      <c r="AS111" s="82">
        <f>IF('PCA Licitação, Dispensa e Inex.'!Q115="","",'PCA Licitação, Dispensa e Inex.'!Q115)</f>
        <v>46036</v>
      </c>
      <c r="AT111" s="82">
        <f>IF('PCA Licitação, Dispensa e Inex.'!R115="","",'PCA Licitação, Dispensa e Inex.'!R115)</f>
        <v>46036</v>
      </c>
      <c r="AU111" s="82">
        <f>IF('PCA Licitação, Dispensa e Inex.'!S115="","",'PCA Licitação, Dispensa e Inex.'!S115)</f>
        <v>46126</v>
      </c>
      <c r="AV111" s="82" t="str">
        <f>IFERROR(VLOOKUP(AI111,'Acompanhamento (DMP)'!$B$7:$G$390,10,FALSE),"")</f>
        <v/>
      </c>
      <c r="AW111" t="str">
        <f>IFERROR(IF(VLOOKUP(AI111,'Acompanhamento (DMP)'!$B$7:$O$390,11,FALSE)="","",VLOOKUP(AI111,'Acompanhamento (DMP)'!$B$7:$O$390,11,FALSE)),"")</f>
        <v/>
      </c>
      <c r="AX111" s="82">
        <f>IFERROR(VLOOKUP(AI111,'Acompanhamento (DMP)'!$B$7:$O$390,12,FALSE),"")</f>
        <v>46031</v>
      </c>
      <c r="AY111" s="82">
        <f>IFERROR(IF(VLOOKUP(AI111,'Acompanhamento (DMP)'!$B$7:$O$390,13,FALSE)="","",VLOOKUP(AI111,'Acompanhamento (DMP)'!$B$7:$O$390,13,FALSE)),"")</f>
        <v>46042</v>
      </c>
      <c r="AZ111" t="str">
        <f>IFERROR(IF(VLOOKUP(AI111,'Acompanhamento (DMP)'!$B$7:$O$390,14,FALSE)="","",VLOOKUP(AI111,'Acompanhamento (DMP)'!$B$7:$O$390,14,FALSE)),"")</f>
        <v>Não se aplica</v>
      </c>
      <c r="BA111" t="str">
        <f>IFERROR(IF(VLOOKUP(AI111,'Acompanhamento (DMP)'!$B$7:$O$390,15,FALSE)="","",VLOOKUP(AI111,'Acompanhamento (DMP)'!$B$7:$O$390,15,FALSE)),"")</f>
        <v/>
      </c>
      <c r="BB111" s="82" t="str">
        <f>IFERROR(IF(VLOOKUP(AI111,'Acompanhamento (DMP)'!$B$7:$O$390,16,FALSE)="","",VLOOKUP(AI111,'Acompanhamento (DMP)'!$B$7:$O$390,16,FALSE)),"")</f>
        <v/>
      </c>
      <c r="BC111" s="82" t="str">
        <f>IFERROR(IF(VLOOKUP(AI111,'Acompanhamento (DMP)'!$B$7:$O$390,17,FALSE)="","",VLOOKUP(AI111,'Acompanhamento (DMP)'!$B$7:$O$390,17,FALSE)),"")</f>
        <v/>
      </c>
      <c r="BD111" s="82" t="str">
        <f>IFERROR(IF(VLOOKUP(AI111,'Acompanhamento (DMP)'!$B$7:$O$390,18,FALSE)="","",VLOOKUP(AI111,'Acompanhamento (DMP)'!$B$7:$O$390,18,FALSE)),"")</f>
        <v/>
      </c>
      <c r="BE111" s="82" t="str">
        <f>IFERROR(IF(VLOOKUP(AI111,'Acompanhamento (DMP)'!$B$7:$O$390,19,FALSE)="","",VLOOKUP(AI111,'Acompanhamento (DMP)'!$B$7:$O$390,19,FALSE)),"")</f>
        <v/>
      </c>
      <c r="BF111" s="82" t="str">
        <f>IFERROR(IF(VLOOKUP(AI111,'Acompanhamento (DMP)'!$B$7:$O$390,20,FALSE)="","",VLOOKUP(AI111,'Acompanhamento (DMP)'!$B$7:$O$390,20,FALSE)),"")</f>
        <v/>
      </c>
      <c r="BG111" s="82" t="str">
        <f>IFERROR(IF(VLOOKUP(AI111,'Acompanhamento (DMP)'!$B$7:$O$390,21,FALSE)="","",VLOOKUP(AI111,'Acompanhamento (DMP)'!$B$7:$O$390,21,FALSE)),"")</f>
        <v/>
      </c>
      <c r="BH111" s="173" t="str">
        <f t="shared" si="1"/>
        <v/>
      </c>
    </row>
    <row r="112" spans="6:60" ht="15.75" customHeight="1">
      <c r="F112" s="2" t="s">
        <v>4672</v>
      </c>
      <c r="G112" s="2" t="s">
        <v>967</v>
      </c>
      <c r="AC112" t="str">
        <v>DGDM175</v>
      </c>
      <c r="AD112" s="180">
        <v>99</v>
      </c>
      <c r="AF112">
        <v>110</v>
      </c>
      <c r="AI112" t="str">
        <f>IF('PCA Licitação, Dispensa e Inex.'!B116="","",'PCA Licitação, Dispensa e Inex.'!B116)</f>
        <v>DGDM175</v>
      </c>
      <c r="AJ112" t="str">
        <f>IF('PCA Licitação, Dispensa e Inex.'!C116="","",'PCA Licitação, Dispensa e Inex.'!C116)</f>
        <v>DGDM</v>
      </c>
      <c r="AK112" t="str">
        <f>IF('PCA Licitação, Dispensa e Inex.'!D116="","",'PCA Licitação, Dispensa e Inex.'!D116)</f>
        <v>Contratação de serviço da plataforma digital Minha Biblioteca Jurídica.</v>
      </c>
      <c r="AL112" t="str">
        <f>IF('PCA Licitação, Dispensa e Inex.'!H116="","",'PCA Licitação, Dispensa e Inex.'!H116)</f>
        <v>Inexigibilidade</v>
      </c>
      <c r="AM112" t="str">
        <f>IF('PCA Licitação, Dispensa e Inex.'!K116="","",'PCA Licitação, Dispensa e Inex.'!K116)</f>
        <v/>
      </c>
      <c r="AN112" t="str">
        <f>IF('PCA Licitação, Dispensa e Inex.'!L116="","",'PCA Licitação, Dispensa e Inex.'!L116)</f>
        <v>Sim</v>
      </c>
      <c r="AO112" t="str">
        <f>IF('PCA Licitação, Dispensa e Inex.'!M116="","",'PCA Licitação, Dispensa e Inex.'!M116)</f>
        <v>Sim</v>
      </c>
      <c r="AP112" t="str">
        <f>IF('PCA Licitação, Dispensa e Inex.'!N116="","",'PCA Licitação, Dispensa e Inex.'!N116)</f>
        <v>Alto</v>
      </c>
      <c r="AQ112" s="82">
        <f>IF('PCA Licitação, Dispensa e Inex.'!O116="","",'PCA Licitação, Dispensa e Inex.'!O116)</f>
        <v>46063</v>
      </c>
      <c r="AR112" s="82">
        <f>IF('PCA Licitação, Dispensa e Inex.'!P116="","",'PCA Licitação, Dispensa e Inex.'!P116)</f>
        <v>46104</v>
      </c>
      <c r="AS112" s="82">
        <f>IF('PCA Licitação, Dispensa e Inex.'!Q116="","",'PCA Licitação, Dispensa e Inex.'!Q116)</f>
        <v>46118</v>
      </c>
      <c r="AT112" s="82">
        <f>IF('PCA Licitação, Dispensa e Inex.'!R116="","",'PCA Licitação, Dispensa e Inex.'!R116)</f>
        <v>46175</v>
      </c>
      <c r="AU112" s="82">
        <f>IF('PCA Licitação, Dispensa e Inex.'!S116="","",'PCA Licitação, Dispensa e Inex.'!S116)</f>
        <v>46243</v>
      </c>
      <c r="AV112" s="223" t="str">
        <f>IFERROR(VLOOKUP(AI112,'Acompanhamento (DMP)'!$B$7:$G$390,10,FALSE),"")</f>
        <v/>
      </c>
      <c r="AW112">
        <f>IFERROR(IF(VLOOKUP(AI112,'Acompanhamento (DMP)'!$B$7:$O$390,11,FALSE)="","",VLOOKUP(AI112,'Acompanhamento (DMP)'!$B$7:$O$390,11,FALSE)),"")</f>
        <v>46134</v>
      </c>
      <c r="AX112" s="82">
        <f>IFERROR(VLOOKUP(AI112,'Acompanhamento (DMP)'!$B$7:$O$390,12,FALSE),"")</f>
        <v>46218</v>
      </c>
      <c r="AY112" s="82" t="str">
        <f>IFERROR(IF(VLOOKUP(AI112,'Acompanhamento (DMP)'!$B$7:$O$390,13,FALSE)="","",VLOOKUP(AI112,'Acompanhamento (DMP)'!$B$7:$O$390,13,FALSE)),"")</f>
        <v/>
      </c>
      <c r="AZ112" t="str">
        <f>IFERROR(IF(VLOOKUP(AI112,'Acompanhamento (DMP)'!$B$7:$O$390,14,FALSE)="","",VLOOKUP(AI112,'Acompanhamento (DMP)'!$B$7:$O$390,14,FALSE)),"")</f>
        <v/>
      </c>
      <c r="BA112" t="str">
        <f>IFERROR(IF(VLOOKUP(AI112,'Acompanhamento (DMP)'!$B$7:$O$390,15,FALSE)="","",VLOOKUP(AI112,'Acompanhamento (DMP)'!$B$7:$O$390,15,FALSE)),"")</f>
        <v/>
      </c>
      <c r="BB112" s="82" t="str">
        <f>IFERROR(IF(VLOOKUP(AI112,'Acompanhamento (DMP)'!$B$7:$O$390,16,FALSE)="","",VLOOKUP(AI112,'Acompanhamento (DMP)'!$B$7:$O$390,16,FALSE)),"")</f>
        <v/>
      </c>
      <c r="BC112" s="82" t="str">
        <f>IFERROR(IF(VLOOKUP(AI112,'Acompanhamento (DMP)'!$B$7:$O$390,17,FALSE)="","",VLOOKUP(AI112,'Acompanhamento (DMP)'!$B$7:$O$390,17,FALSE)),"")</f>
        <v/>
      </c>
      <c r="BD112" s="82" t="str">
        <f>IFERROR(IF(VLOOKUP(AI112,'Acompanhamento (DMP)'!$B$7:$O$390,18,FALSE)="","",VLOOKUP(AI112,'Acompanhamento (DMP)'!$B$7:$O$390,18,FALSE)),"")</f>
        <v/>
      </c>
      <c r="BE112" s="82" t="str">
        <f>IFERROR(IF(VLOOKUP(AI112,'Acompanhamento (DMP)'!$B$7:$O$390,19,FALSE)="","",VLOOKUP(AI112,'Acompanhamento (DMP)'!$B$7:$O$390,19,FALSE)),"")</f>
        <v/>
      </c>
      <c r="BF112" s="82" t="str">
        <f>IFERROR(IF(VLOOKUP(AI112,'Acompanhamento (DMP)'!$B$7:$O$390,20,FALSE)="","",VLOOKUP(AI112,'Acompanhamento (DMP)'!$B$7:$O$390,20,FALSE)),"")</f>
        <v/>
      </c>
      <c r="BG112" s="82" t="str">
        <f>IFERROR(IF(VLOOKUP(AI112,'Acompanhamento (DMP)'!$B$7:$O$390,21,FALSE)="","",VLOOKUP(AI112,'Acompanhamento (DMP)'!$B$7:$O$390,21,FALSE)),"")</f>
        <v/>
      </c>
      <c r="BH112" s="173" t="str">
        <f t="shared" si="1"/>
        <v/>
      </c>
    </row>
    <row r="113" spans="6:60" ht="15.75" customHeight="1">
      <c r="F113" s="2" t="s">
        <v>4673</v>
      </c>
      <c r="G113" s="2" t="s">
        <v>969</v>
      </c>
      <c r="AC113" t="str">
        <v>DTI283</v>
      </c>
      <c r="AD113" s="179">
        <v>100</v>
      </c>
      <c r="AF113">
        <v>111</v>
      </c>
      <c r="AI113" t="str">
        <f>IF('PCA Licitação, Dispensa e Inex.'!B117="","",'PCA Licitação, Dispensa e Inex.'!B117)</f>
        <v>DTI283</v>
      </c>
      <c r="AJ113" t="str">
        <f>IF('PCA Licitação, Dispensa e Inex.'!C117="","",'PCA Licitação, Dispensa e Inex.'!C117)</f>
        <v>DTI</v>
      </c>
      <c r="AK113" t="str">
        <f>IF('PCA Licitação, Dispensa e Inex.'!D117="","",'PCA Licitação, Dispensa e Inex.'!D117)</f>
        <v>Contratação de STI para digitalização do acervo de processos do PJSC</v>
      </c>
      <c r="AL113" t="str">
        <f>IF('PCA Licitação, Dispensa e Inex.'!H117="","",'PCA Licitação, Dispensa e Inex.'!H117)</f>
        <v>Pregão</v>
      </c>
      <c r="AM113" t="str">
        <f>IF('PCA Licitação, Dispensa e Inex.'!K117="","",'PCA Licitação, Dispensa e Inex.'!K117)</f>
        <v>Não</v>
      </c>
      <c r="AN113" t="str">
        <f>IF('PCA Licitação, Dispensa e Inex.'!L117="","",'PCA Licitação, Dispensa e Inex.'!L117)</f>
        <v>Sim</v>
      </c>
      <c r="AO113" t="str">
        <f>IF('PCA Licitação, Dispensa e Inex.'!M117="","",'PCA Licitação, Dispensa e Inex.'!M117)</f>
        <v>Sim</v>
      </c>
      <c r="AP113" t="str">
        <f>IF('PCA Licitação, Dispensa e Inex.'!N117="","",'PCA Licitação, Dispensa e Inex.'!N117)</f>
        <v>Médio</v>
      </c>
      <c r="AQ113" s="82">
        <f>IF('PCA Licitação, Dispensa e Inex.'!O117="","",'PCA Licitação, Dispensa e Inex.'!O117)</f>
        <v>46146</v>
      </c>
      <c r="AR113" s="82">
        <f>IF('PCA Licitação, Dispensa e Inex.'!P117="","",'PCA Licitação, Dispensa e Inex.'!P117)</f>
        <v>46209</v>
      </c>
      <c r="AS113" s="82">
        <f>IF('PCA Licitação, Dispensa e Inex.'!Q117="","",'PCA Licitação, Dispensa e Inex.'!Q117)</f>
        <v>46210</v>
      </c>
      <c r="AT113" s="82">
        <f>IF('PCA Licitação, Dispensa e Inex.'!R117="","",'PCA Licitação, Dispensa e Inex.'!R117)</f>
        <v>46279</v>
      </c>
      <c r="AU113" s="82">
        <f>IF('PCA Licitação, Dispensa e Inex.'!S117="","",'PCA Licitação, Dispensa e Inex.'!S117)</f>
        <v>46370</v>
      </c>
      <c r="AV113" s="223" t="str">
        <f>IFERROR(VLOOKUP(AI113,'Acompanhamento (DMP)'!$B$7:$G$390,10,FALSE),"")</f>
        <v/>
      </c>
      <c r="AW113" t="str">
        <f>IFERROR(IF(VLOOKUP(AI113,'Acompanhamento (DMP)'!$B$7:$O$390,11,FALSE)="","",VLOOKUP(AI113,'Acompanhamento (DMP)'!$B$7:$O$390,11,FALSE)),"")</f>
        <v/>
      </c>
      <c r="AX113" s="82">
        <f>IFERROR(VLOOKUP(AI113,'Acompanhamento (DMP)'!$B$7:$O$390,12,FALSE),"")</f>
        <v>0</v>
      </c>
      <c r="AY113" s="82" t="str">
        <f>IFERROR(IF(VLOOKUP(AI113,'Acompanhamento (DMP)'!$B$7:$O$390,13,FALSE)="","",VLOOKUP(AI113,'Acompanhamento (DMP)'!$B$7:$O$390,13,FALSE)),"")</f>
        <v/>
      </c>
      <c r="AZ113" t="str">
        <f>IFERROR(IF(VLOOKUP(AI113,'Acompanhamento (DMP)'!$B$7:$O$390,14,FALSE)="","",VLOOKUP(AI113,'Acompanhamento (DMP)'!$B$7:$O$390,14,FALSE)),"")</f>
        <v/>
      </c>
      <c r="BA113" t="str">
        <f>IFERROR(IF(VLOOKUP(AI113,'Acompanhamento (DMP)'!$B$7:$O$390,15,FALSE)="","",VLOOKUP(AI113,'Acompanhamento (DMP)'!$B$7:$O$390,15,FALSE)),"")</f>
        <v/>
      </c>
      <c r="BB113" s="82" t="str">
        <f>IFERROR(IF(VLOOKUP(AI113,'Acompanhamento (DMP)'!$B$7:$O$390,16,FALSE)="","",VLOOKUP(AI113,'Acompanhamento (DMP)'!$B$7:$O$390,16,FALSE)),"")</f>
        <v/>
      </c>
      <c r="BC113" s="82" t="str">
        <f>IFERROR(IF(VLOOKUP(AI113,'Acompanhamento (DMP)'!$B$7:$O$390,17,FALSE)="","",VLOOKUP(AI113,'Acompanhamento (DMP)'!$B$7:$O$390,17,FALSE)),"")</f>
        <v/>
      </c>
      <c r="BD113" s="82" t="str">
        <f>IFERROR(IF(VLOOKUP(AI113,'Acompanhamento (DMP)'!$B$7:$O$390,18,FALSE)="","",VLOOKUP(AI113,'Acompanhamento (DMP)'!$B$7:$O$390,18,FALSE)),"")</f>
        <v/>
      </c>
      <c r="BE113" s="82" t="str">
        <f>IFERROR(IF(VLOOKUP(AI113,'Acompanhamento (DMP)'!$B$7:$O$390,19,FALSE)="","",VLOOKUP(AI113,'Acompanhamento (DMP)'!$B$7:$O$390,19,FALSE)),"")</f>
        <v/>
      </c>
      <c r="BF113" s="82" t="str">
        <f>IFERROR(IF(VLOOKUP(AI113,'Acompanhamento (DMP)'!$B$7:$O$390,20,FALSE)="","",VLOOKUP(AI113,'Acompanhamento (DMP)'!$B$7:$O$390,20,FALSE)),"")</f>
        <v/>
      </c>
      <c r="BG113" s="82" t="str">
        <f>IFERROR(IF(VLOOKUP(AI113,'Acompanhamento (DMP)'!$B$7:$O$390,21,FALSE)="","",VLOOKUP(AI113,'Acompanhamento (DMP)'!$B$7:$O$390,21,FALSE)),"")</f>
        <v/>
      </c>
      <c r="BH113" s="173" t="str">
        <f t="shared" si="1"/>
        <v/>
      </c>
    </row>
    <row r="114" spans="6:60" ht="15.75" customHeight="1">
      <c r="F114" s="2" t="s">
        <v>4674</v>
      </c>
      <c r="G114" s="2" t="s">
        <v>971</v>
      </c>
      <c r="AC114" t="str">
        <v>DGDM174</v>
      </c>
      <c r="AD114" s="180">
        <v>101</v>
      </c>
      <c r="AF114">
        <v>112</v>
      </c>
      <c r="AI114" t="str">
        <f>IF('PCA Licitação, Dispensa e Inex.'!B118="","",'PCA Licitação, Dispensa e Inex.'!B118)</f>
        <v>DGDM174</v>
      </c>
      <c r="AJ114" t="str">
        <f>IF('PCA Licitação, Dispensa e Inex.'!C118="","",'PCA Licitação, Dispensa e Inex.'!C118)</f>
        <v>DGDM</v>
      </c>
      <c r="AK114" t="str">
        <f>IF('PCA Licitação, Dispensa e Inex.'!D118="","",'PCA Licitação, Dispensa e Inex.'!D118)</f>
        <v xml:space="preserve"> Contratação de serviço de veiculação de publicações de atos administrativos do Poder Judiciário do Estado de Santa Catarina em portal de publicidade legal.</v>
      </c>
      <c r="AL114" t="str">
        <f>IF('PCA Licitação, Dispensa e Inex.'!H118="","",'PCA Licitação, Dispensa e Inex.'!H118)</f>
        <v>Pregão</v>
      </c>
      <c r="AM114" t="str">
        <f>IF('PCA Licitação, Dispensa e Inex.'!K118="","",'PCA Licitação, Dispensa e Inex.'!K118)</f>
        <v>Não</v>
      </c>
      <c r="AN114" t="str">
        <f>IF('PCA Licitação, Dispensa e Inex.'!L118="","",'PCA Licitação, Dispensa e Inex.'!L118)</f>
        <v>Sim</v>
      </c>
      <c r="AO114" t="str">
        <f>IF('PCA Licitação, Dispensa e Inex.'!M118="","",'PCA Licitação, Dispensa e Inex.'!M118)</f>
        <v>Sim</v>
      </c>
      <c r="AP114" t="str">
        <f>IF('PCA Licitação, Dispensa e Inex.'!N118="","",'PCA Licitação, Dispensa e Inex.'!N118)</f>
        <v>Alto</v>
      </c>
      <c r="AQ114" s="82">
        <f>IF('PCA Licitação, Dispensa e Inex.'!O118="","",'PCA Licitação, Dispensa e Inex.'!O118)</f>
        <v>46029</v>
      </c>
      <c r="AR114" s="82">
        <f>IF('PCA Licitação, Dispensa e Inex.'!P118="","",'PCA Licitação, Dispensa e Inex.'!P118)</f>
        <v>46049</v>
      </c>
      <c r="AS114" s="82">
        <f>IF('PCA Licitação, Dispensa e Inex.'!Q118="","",'PCA Licitação, Dispensa e Inex.'!Q118)</f>
        <v>46052</v>
      </c>
      <c r="AT114" s="82">
        <f>IF('PCA Licitação, Dispensa e Inex.'!R118="","",'PCA Licitação, Dispensa e Inex.'!R118)</f>
        <v>46080</v>
      </c>
      <c r="AU114" s="82">
        <f>IF('PCA Licitação, Dispensa e Inex.'!S118="","",'PCA Licitação, Dispensa e Inex.'!S118)</f>
        <v>46142</v>
      </c>
      <c r="AV114" s="223" t="str">
        <f>IFERROR(VLOOKUP(AI114,'Acompanhamento (DMP)'!$B$7:$G$390,10,FALSE),"")</f>
        <v/>
      </c>
      <c r="AW114">
        <f>IFERROR(IF(VLOOKUP(AI114,'Acompanhamento (DMP)'!$B$7:$O$390,11,FALSE)="","",VLOOKUP(AI114,'Acompanhamento (DMP)'!$B$7:$O$390,11,FALSE)),"")</f>
        <v>46087</v>
      </c>
      <c r="AX114" s="82">
        <f>IFERROR(VLOOKUP(AI114,'Acompanhamento (DMP)'!$B$7:$O$390,12,FALSE),"")</f>
        <v>46094</v>
      </c>
      <c r="AY114" s="82">
        <f>IFERROR(IF(VLOOKUP(AI114,'Acompanhamento (DMP)'!$B$7:$O$390,13,FALSE)="","",VLOOKUP(AI114,'Acompanhamento (DMP)'!$B$7:$O$390,13,FALSE)),"")</f>
        <v>46162</v>
      </c>
      <c r="AZ114" t="str">
        <f>IFERROR(IF(VLOOKUP(AI114,'Acompanhamento (DMP)'!$B$7:$O$390,14,FALSE)="","",VLOOKUP(AI114,'Acompanhamento (DMP)'!$B$7:$O$390,14,FALSE)),"")</f>
        <v/>
      </c>
      <c r="BA114" t="str">
        <f>IFERROR(IF(VLOOKUP(AI114,'Acompanhamento (DMP)'!$B$7:$O$390,15,FALSE)="","",VLOOKUP(AI114,'Acompanhamento (DMP)'!$B$7:$O$390,15,FALSE)),"")</f>
        <v/>
      </c>
      <c r="BB114" s="82" t="str">
        <f>IFERROR(IF(VLOOKUP(AI114,'Acompanhamento (DMP)'!$B$7:$O$390,16,FALSE)="","",VLOOKUP(AI114,'Acompanhamento (DMP)'!$B$7:$O$390,16,FALSE)),"")</f>
        <v/>
      </c>
      <c r="BC114" s="82" t="str">
        <f>IFERROR(IF(VLOOKUP(AI114,'Acompanhamento (DMP)'!$B$7:$O$390,17,FALSE)="","",VLOOKUP(AI114,'Acompanhamento (DMP)'!$B$7:$O$390,17,FALSE)),"")</f>
        <v/>
      </c>
      <c r="BD114" s="82" t="str">
        <f>IFERROR(IF(VLOOKUP(AI114,'Acompanhamento (DMP)'!$B$7:$O$390,18,FALSE)="","",VLOOKUP(AI114,'Acompanhamento (DMP)'!$B$7:$O$390,18,FALSE)),"")</f>
        <v/>
      </c>
      <c r="BE114" s="82" t="str">
        <f>IFERROR(IF(VLOOKUP(AI114,'Acompanhamento (DMP)'!$B$7:$O$390,19,FALSE)="","",VLOOKUP(AI114,'Acompanhamento (DMP)'!$B$7:$O$390,19,FALSE)),"")</f>
        <v/>
      </c>
      <c r="BF114" s="82" t="str">
        <f>IFERROR(IF(VLOOKUP(AI114,'Acompanhamento (DMP)'!$B$7:$O$390,20,FALSE)="","",VLOOKUP(AI114,'Acompanhamento (DMP)'!$B$7:$O$390,20,FALSE)),"")</f>
        <v/>
      </c>
      <c r="BG114" s="82" t="str">
        <f>IFERROR(IF(VLOOKUP(AI114,'Acompanhamento (DMP)'!$B$7:$O$390,21,FALSE)="","",VLOOKUP(AI114,'Acompanhamento (DMP)'!$B$7:$O$390,21,FALSE)),"")</f>
        <v/>
      </c>
      <c r="BH114" s="173" t="str">
        <f t="shared" si="1"/>
        <v/>
      </c>
    </row>
    <row r="115" spans="6:60" ht="15.75" customHeight="1">
      <c r="F115" s="2" t="s">
        <v>4675</v>
      </c>
      <c r="G115" s="2" t="s">
        <v>2025</v>
      </c>
      <c r="AC115" t="str">
        <v>DTI284</v>
      </c>
      <c r="AD115" s="178">
        <v>102</v>
      </c>
      <c r="AF115">
        <v>113</v>
      </c>
      <c r="AI115" t="str">
        <f>IF('PCA Licitação, Dispensa e Inex.'!B119="","",'PCA Licitação, Dispensa e Inex.'!B119)</f>
        <v>DTI284</v>
      </c>
      <c r="AJ115" t="str">
        <f>IF('PCA Licitação, Dispensa e Inex.'!C119="","",'PCA Licitação, Dispensa e Inex.'!C119)</f>
        <v>DTI</v>
      </c>
      <c r="AK115" t="str">
        <f>IF('PCA Licitação, Dispensa e Inex.'!D119="","",'PCA Licitação, Dispensa e Inex.'!D119)</f>
        <v xml:space="preserve"> Aquisição de licenças do software Articulate 360 e Adobe Stock</v>
      </c>
      <c r="AL115" t="str">
        <f>IF('PCA Licitação, Dispensa e Inex.'!H119="","",'PCA Licitação, Dispensa e Inex.'!H119)</f>
        <v>Pregão</v>
      </c>
      <c r="AM115" t="str">
        <f>IF('PCA Licitação, Dispensa e Inex.'!K119="","",'PCA Licitação, Dispensa e Inex.'!K119)</f>
        <v>Não</v>
      </c>
      <c r="AN115" t="str">
        <f>IF('PCA Licitação, Dispensa e Inex.'!L119="","",'PCA Licitação, Dispensa e Inex.'!L119)</f>
        <v>Sim</v>
      </c>
      <c r="AO115" t="str">
        <f>IF('PCA Licitação, Dispensa e Inex.'!M119="","",'PCA Licitação, Dispensa e Inex.'!M119)</f>
        <v>Não</v>
      </c>
      <c r="AP115" t="str">
        <f>IF('PCA Licitação, Dispensa e Inex.'!N119="","",'PCA Licitação, Dispensa e Inex.'!N119)</f>
        <v>Alto</v>
      </c>
      <c r="AQ115" s="82">
        <f>IF('PCA Licitação, Dispensa e Inex.'!O119="","",'PCA Licitação, Dispensa e Inex.'!O119)</f>
        <v>46076</v>
      </c>
      <c r="AR115" s="82">
        <f>IF('PCA Licitação, Dispensa e Inex.'!P119="","",'PCA Licitação, Dispensa e Inex.'!P119)</f>
        <v>46122</v>
      </c>
      <c r="AS115" s="82">
        <f>IF('PCA Licitação, Dispensa e Inex.'!Q119="","",'PCA Licitação, Dispensa e Inex.'!Q119)</f>
        <v>46125</v>
      </c>
      <c r="AT115" s="82">
        <f>IF('PCA Licitação, Dispensa e Inex.'!R119="","",'PCA Licitação, Dispensa e Inex.'!R119)</f>
        <v>46171</v>
      </c>
      <c r="AU115" s="82">
        <f>IF('PCA Licitação, Dispensa e Inex.'!S119="","",'PCA Licitação, Dispensa e Inex.'!S119)</f>
        <v>46265</v>
      </c>
      <c r="AV115" s="223" t="str">
        <f>IFERROR(VLOOKUP(AI115,'Acompanhamento (DMP)'!$B$7:$G$390,10,FALSE),"")</f>
        <v/>
      </c>
      <c r="AW115" t="str">
        <f>IFERROR(IF(VLOOKUP(AI115,'Acompanhamento (DMP)'!$B$7:$O$390,11,FALSE)="","",VLOOKUP(AI115,'Acompanhamento (DMP)'!$B$7:$O$390,11,FALSE)),"")</f>
        <v/>
      </c>
      <c r="AX115" s="82">
        <f>IFERROR(VLOOKUP(AI115,'Acompanhamento (DMP)'!$B$7:$O$390,12,FALSE),"")</f>
        <v>0</v>
      </c>
      <c r="AY115" s="82" t="str">
        <f>IFERROR(IF(VLOOKUP(AI115,'Acompanhamento (DMP)'!$B$7:$O$390,13,FALSE)="","",VLOOKUP(AI115,'Acompanhamento (DMP)'!$B$7:$O$390,13,FALSE)),"")</f>
        <v/>
      </c>
      <c r="AZ115" t="str">
        <f>IFERROR(IF(VLOOKUP(AI115,'Acompanhamento (DMP)'!$B$7:$O$390,14,FALSE)="","",VLOOKUP(AI115,'Acompanhamento (DMP)'!$B$7:$O$390,14,FALSE)),"")</f>
        <v/>
      </c>
      <c r="BA115" t="str">
        <f>IFERROR(IF(VLOOKUP(AI115,'Acompanhamento (DMP)'!$B$7:$O$390,15,FALSE)="","",VLOOKUP(AI115,'Acompanhamento (DMP)'!$B$7:$O$390,15,FALSE)),"")</f>
        <v/>
      </c>
      <c r="BB115" s="82" t="str">
        <f>IFERROR(IF(VLOOKUP(AI115,'Acompanhamento (DMP)'!$B$7:$O$390,16,FALSE)="","",VLOOKUP(AI115,'Acompanhamento (DMP)'!$B$7:$O$390,16,FALSE)),"")</f>
        <v/>
      </c>
      <c r="BC115" s="82" t="str">
        <f>IFERROR(IF(VLOOKUP(AI115,'Acompanhamento (DMP)'!$B$7:$O$390,17,FALSE)="","",VLOOKUP(AI115,'Acompanhamento (DMP)'!$B$7:$O$390,17,FALSE)),"")</f>
        <v/>
      </c>
      <c r="BD115" s="82" t="str">
        <f>IFERROR(IF(VLOOKUP(AI115,'Acompanhamento (DMP)'!$B$7:$O$390,18,FALSE)="","",VLOOKUP(AI115,'Acompanhamento (DMP)'!$B$7:$O$390,18,FALSE)),"")</f>
        <v/>
      </c>
      <c r="BE115" s="82" t="str">
        <f>IFERROR(IF(VLOOKUP(AI115,'Acompanhamento (DMP)'!$B$7:$O$390,19,FALSE)="","",VLOOKUP(AI115,'Acompanhamento (DMP)'!$B$7:$O$390,19,FALSE)),"")</f>
        <v/>
      </c>
      <c r="BF115" s="82" t="str">
        <f>IFERROR(IF(VLOOKUP(AI115,'Acompanhamento (DMP)'!$B$7:$O$390,20,FALSE)="","",VLOOKUP(AI115,'Acompanhamento (DMP)'!$B$7:$O$390,20,FALSE)),"")</f>
        <v/>
      </c>
      <c r="BG115" s="82" t="str">
        <f>IFERROR(IF(VLOOKUP(AI115,'Acompanhamento (DMP)'!$B$7:$O$390,21,FALSE)="","",VLOOKUP(AI115,'Acompanhamento (DMP)'!$B$7:$O$390,21,FALSE)),"")</f>
        <v/>
      </c>
      <c r="BH115" s="173" t="str">
        <f t="shared" si="1"/>
        <v/>
      </c>
    </row>
    <row r="116" spans="6:60" ht="15.75" customHeight="1">
      <c r="F116" s="2" t="s">
        <v>4676</v>
      </c>
      <c r="G116" s="2" t="s">
        <v>972</v>
      </c>
      <c r="AC116" t="str">
        <v>DTI285</v>
      </c>
      <c r="AD116" s="177">
        <v>103</v>
      </c>
      <c r="AF116">
        <v>114</v>
      </c>
      <c r="AI116" t="str">
        <f>IF('PCA Licitação, Dispensa e Inex.'!B120="","",'PCA Licitação, Dispensa e Inex.'!B120)</f>
        <v>DTI285</v>
      </c>
      <c r="AJ116" t="str">
        <f>IF('PCA Licitação, Dispensa e Inex.'!C120="","",'PCA Licitação, Dispensa e Inex.'!C120)</f>
        <v>DTI</v>
      </c>
      <c r="AK116" t="str">
        <f>IF('PCA Licitação, Dispensa e Inex.'!D120="","",'PCA Licitação, Dispensa e Inex.'!D120)</f>
        <v>Aquisição de equipamentos de áudio e vídeo e ampliação do sistema audiovisual do auditório/sala de sessões do Tribunal Pleno do Tribunal de Justiça de Santa Catarina</v>
      </c>
      <c r="AL116" t="str">
        <f>IF('PCA Licitação, Dispensa e Inex.'!H120="","",'PCA Licitação, Dispensa e Inex.'!H120)</f>
        <v>Pregão</v>
      </c>
      <c r="AM116" t="str">
        <f>IF('PCA Licitação, Dispensa e Inex.'!K120="","",'PCA Licitação, Dispensa e Inex.'!K120)</f>
        <v>Não</v>
      </c>
      <c r="AN116" t="str">
        <f>IF('PCA Licitação, Dispensa e Inex.'!L120="","",'PCA Licitação, Dispensa e Inex.'!L120)</f>
        <v>Sim</v>
      </c>
      <c r="AO116" t="str">
        <f>IF('PCA Licitação, Dispensa e Inex.'!M120="","",'PCA Licitação, Dispensa e Inex.'!M120)</f>
        <v>Sim</v>
      </c>
      <c r="AP116" t="str">
        <f>IF('PCA Licitação, Dispensa e Inex.'!N120="","",'PCA Licitação, Dispensa e Inex.'!N120)</f>
        <v>Alto</v>
      </c>
      <c r="AQ116" s="82">
        <f>IF('PCA Licitação, Dispensa e Inex.'!O120="","",'PCA Licitação, Dispensa e Inex.'!O120)</f>
        <v>46029</v>
      </c>
      <c r="AR116" s="82">
        <f>IF('PCA Licitação, Dispensa e Inex.'!P120="","",'PCA Licitação, Dispensa e Inex.'!P120)</f>
        <v>46055</v>
      </c>
      <c r="AS116" s="82">
        <f>IF('PCA Licitação, Dispensa e Inex.'!Q120="","",'PCA Licitação, Dispensa e Inex.'!Q120)</f>
        <v>46062</v>
      </c>
      <c r="AT116" s="82">
        <f>IF('PCA Licitação, Dispensa e Inex.'!R120="","",'PCA Licitação, Dispensa e Inex.'!R120)</f>
        <v>46090</v>
      </c>
      <c r="AU116" s="82">
        <f>IF('PCA Licitação, Dispensa e Inex.'!S120="","",'PCA Licitação, Dispensa e Inex.'!S120)</f>
        <v>46181</v>
      </c>
      <c r="AV116" s="223" t="str">
        <f>IFERROR(VLOOKUP(AI116,'Acompanhamento (DMP)'!$B$7:$G$390,10,FALSE),"")</f>
        <v/>
      </c>
      <c r="AW116" t="str">
        <f>IFERROR(IF(VLOOKUP(AI116,'Acompanhamento (DMP)'!$B$7:$O$390,11,FALSE)="","",VLOOKUP(AI116,'Acompanhamento (DMP)'!$B$7:$O$390,11,FALSE)),"")</f>
        <v/>
      </c>
      <c r="AX116" s="82">
        <f>IFERROR(VLOOKUP(AI116,'Acompanhamento (DMP)'!$B$7:$O$390,12,FALSE),"")</f>
        <v>46085</v>
      </c>
      <c r="AY116" s="82">
        <f>IFERROR(IF(VLOOKUP(AI116,'Acompanhamento (DMP)'!$B$7:$O$390,13,FALSE)="","",VLOOKUP(AI116,'Acompanhamento (DMP)'!$B$7:$O$390,13,FALSE)),"")</f>
        <v>46101</v>
      </c>
      <c r="AZ116" t="str">
        <f>IFERROR(IF(VLOOKUP(AI116,'Acompanhamento (DMP)'!$B$7:$O$390,14,FALSE)="","",VLOOKUP(AI116,'Acompanhamento (DMP)'!$B$7:$O$390,14,FALSE)),"")</f>
        <v/>
      </c>
      <c r="BA116" t="str">
        <f>IFERROR(IF(VLOOKUP(AI116,'Acompanhamento (DMP)'!$B$7:$O$390,15,FALSE)="","",VLOOKUP(AI116,'Acompanhamento (DMP)'!$B$7:$O$390,15,FALSE)),"")</f>
        <v/>
      </c>
      <c r="BB116" s="82" t="str">
        <f>IFERROR(IF(VLOOKUP(AI116,'Acompanhamento (DMP)'!$B$7:$O$390,16,FALSE)="","",VLOOKUP(AI116,'Acompanhamento (DMP)'!$B$7:$O$390,16,FALSE)),"")</f>
        <v/>
      </c>
      <c r="BC116" s="82" t="str">
        <f>IFERROR(IF(VLOOKUP(AI116,'Acompanhamento (DMP)'!$B$7:$O$390,17,FALSE)="","",VLOOKUP(AI116,'Acompanhamento (DMP)'!$B$7:$O$390,17,FALSE)),"")</f>
        <v/>
      </c>
      <c r="BD116" s="82" t="str">
        <f>IFERROR(IF(VLOOKUP(AI116,'Acompanhamento (DMP)'!$B$7:$O$390,18,FALSE)="","",VLOOKUP(AI116,'Acompanhamento (DMP)'!$B$7:$O$390,18,FALSE)),"")</f>
        <v/>
      </c>
      <c r="BE116" s="82" t="str">
        <f>IFERROR(IF(VLOOKUP(AI116,'Acompanhamento (DMP)'!$B$7:$O$390,19,FALSE)="","",VLOOKUP(AI116,'Acompanhamento (DMP)'!$B$7:$O$390,19,FALSE)),"")</f>
        <v/>
      </c>
      <c r="BF116" s="82" t="str">
        <f>IFERROR(IF(VLOOKUP(AI116,'Acompanhamento (DMP)'!$B$7:$O$390,20,FALSE)="","",VLOOKUP(AI116,'Acompanhamento (DMP)'!$B$7:$O$390,20,FALSE)),"")</f>
        <v/>
      </c>
      <c r="BG116" s="82" t="str">
        <f>IFERROR(IF(VLOOKUP(AI116,'Acompanhamento (DMP)'!$B$7:$O$390,21,FALSE)="","",VLOOKUP(AI116,'Acompanhamento (DMP)'!$B$7:$O$390,21,FALSE)),"")</f>
        <v/>
      </c>
      <c r="BH116" s="173" t="str">
        <f t="shared" si="1"/>
        <v/>
      </c>
    </row>
    <row r="117" spans="6:60" ht="15.75" customHeight="1">
      <c r="F117" s="2" t="s">
        <v>4677</v>
      </c>
      <c r="G117" s="2" t="s">
        <v>974</v>
      </c>
      <c r="AC117" t="str">
        <v>DTI286</v>
      </c>
      <c r="AD117" s="178">
        <v>104</v>
      </c>
      <c r="AF117">
        <v>115</v>
      </c>
      <c r="AI117" t="str">
        <f>IF('PCA Licitação, Dispensa e Inex.'!B121="","",'PCA Licitação, Dispensa e Inex.'!B121)</f>
        <v>DTI286</v>
      </c>
      <c r="AJ117" t="str">
        <f>IF('PCA Licitação, Dispensa e Inex.'!C121="","",'PCA Licitação, Dispensa e Inex.'!C121)</f>
        <v>DTI</v>
      </c>
      <c r="AK117" t="str">
        <f>IF('PCA Licitação, Dispensa e Inex.'!D121="","",'PCA Licitação, Dispensa e Inex.'!D121)</f>
        <v>Adquirir e implantar solução integrada de gestão institucional, envolvendo gestão de projetos (abordagem tradicional e ágil) e portfólio, gestão estratégica, gestão de operações/serviços, gestão de produtos e gestão de riscos</v>
      </c>
      <c r="AL117" t="str">
        <f>IF('PCA Licitação, Dispensa e Inex.'!H121="","",'PCA Licitação, Dispensa e Inex.'!H121)</f>
        <v>Pregão</v>
      </c>
      <c r="AM117" t="str">
        <f>IF('PCA Licitação, Dispensa e Inex.'!K121="","",'PCA Licitação, Dispensa e Inex.'!K121)</f>
        <v>Não</v>
      </c>
      <c r="AN117" t="str">
        <f>IF('PCA Licitação, Dispensa e Inex.'!L121="","",'PCA Licitação, Dispensa e Inex.'!L121)</f>
        <v>Não</v>
      </c>
      <c r="AO117" t="str">
        <f>IF('PCA Licitação, Dispensa e Inex.'!M121="","",'PCA Licitação, Dispensa e Inex.'!M121)</f>
        <v>Não</v>
      </c>
      <c r="AP117" t="str">
        <f>IF('PCA Licitação, Dispensa e Inex.'!N121="","",'PCA Licitação, Dispensa e Inex.'!N121)</f>
        <v>Alto</v>
      </c>
      <c r="AQ117" s="82">
        <f>IF('PCA Licitação, Dispensa e Inex.'!O121="","",'PCA Licitação, Dispensa e Inex.'!O121)</f>
        <v>46055</v>
      </c>
      <c r="AR117" s="82">
        <f>IF('PCA Licitação, Dispensa e Inex.'!P121="","",'PCA Licitação, Dispensa e Inex.'!P121)</f>
        <v>46141</v>
      </c>
      <c r="AS117" s="82">
        <f>IF('PCA Licitação, Dispensa e Inex.'!Q121="","",'PCA Licitação, Dispensa e Inex.'!Q121)</f>
        <v>46142</v>
      </c>
      <c r="AT117" s="82">
        <f>IF('PCA Licitação, Dispensa e Inex.'!R121="","",'PCA Licitação, Dispensa e Inex.'!R121)</f>
        <v>46203</v>
      </c>
      <c r="AU117" s="82">
        <f>IF('PCA Licitação, Dispensa e Inex.'!S121="","",'PCA Licitação, Dispensa e Inex.'!S121)</f>
        <v>46295</v>
      </c>
      <c r="AV117" s="223" t="str">
        <f>IFERROR(VLOOKUP(AI117,'Acompanhamento (DMP)'!$B$7:$G$390,10,FALSE),"")</f>
        <v/>
      </c>
      <c r="AW117" t="str">
        <f>IFERROR(IF(VLOOKUP(AI117,'Acompanhamento (DMP)'!$B$7:$O$390,11,FALSE)="","",VLOOKUP(AI117,'Acompanhamento (DMP)'!$B$7:$O$390,11,FALSE)),"")</f>
        <v/>
      </c>
      <c r="AX117" s="82">
        <f>IFERROR(VLOOKUP(AI117,'Acompanhamento (DMP)'!$B$7:$O$390,12,FALSE),"")</f>
        <v>0</v>
      </c>
      <c r="AY117" s="82" t="str">
        <f>IFERROR(IF(VLOOKUP(AI117,'Acompanhamento (DMP)'!$B$7:$O$390,13,FALSE)="","",VLOOKUP(AI117,'Acompanhamento (DMP)'!$B$7:$O$390,13,FALSE)),"")</f>
        <v/>
      </c>
      <c r="AZ117" t="str">
        <f>IFERROR(IF(VLOOKUP(AI117,'Acompanhamento (DMP)'!$B$7:$O$390,14,FALSE)="","",VLOOKUP(AI117,'Acompanhamento (DMP)'!$B$7:$O$390,14,FALSE)),"")</f>
        <v/>
      </c>
      <c r="BA117" t="str">
        <f>IFERROR(IF(VLOOKUP(AI117,'Acompanhamento (DMP)'!$B$7:$O$390,15,FALSE)="","",VLOOKUP(AI117,'Acompanhamento (DMP)'!$B$7:$O$390,15,FALSE)),"")</f>
        <v/>
      </c>
      <c r="BB117" s="82" t="str">
        <f>IFERROR(IF(VLOOKUP(AI117,'Acompanhamento (DMP)'!$B$7:$O$390,16,FALSE)="","",VLOOKUP(AI117,'Acompanhamento (DMP)'!$B$7:$O$390,16,FALSE)),"")</f>
        <v/>
      </c>
      <c r="BC117" s="82" t="str">
        <f>IFERROR(IF(VLOOKUP(AI117,'Acompanhamento (DMP)'!$B$7:$O$390,17,FALSE)="","",VLOOKUP(AI117,'Acompanhamento (DMP)'!$B$7:$O$390,17,FALSE)),"")</f>
        <v/>
      </c>
      <c r="BD117" s="82" t="str">
        <f>IFERROR(IF(VLOOKUP(AI117,'Acompanhamento (DMP)'!$B$7:$O$390,18,FALSE)="","",VLOOKUP(AI117,'Acompanhamento (DMP)'!$B$7:$O$390,18,FALSE)),"")</f>
        <v/>
      </c>
      <c r="BE117" s="82" t="str">
        <f>IFERROR(IF(VLOOKUP(AI117,'Acompanhamento (DMP)'!$B$7:$O$390,19,FALSE)="","",VLOOKUP(AI117,'Acompanhamento (DMP)'!$B$7:$O$390,19,FALSE)),"")</f>
        <v/>
      </c>
      <c r="BF117" s="82" t="str">
        <f>IFERROR(IF(VLOOKUP(AI117,'Acompanhamento (DMP)'!$B$7:$O$390,20,FALSE)="","",VLOOKUP(AI117,'Acompanhamento (DMP)'!$B$7:$O$390,20,FALSE)),"")</f>
        <v/>
      </c>
      <c r="BG117" s="82" t="str">
        <f>IFERROR(IF(VLOOKUP(AI117,'Acompanhamento (DMP)'!$B$7:$O$390,21,FALSE)="","",VLOOKUP(AI117,'Acompanhamento (DMP)'!$B$7:$O$390,21,FALSE)),"")</f>
        <v/>
      </c>
      <c r="BH117" s="173" t="str">
        <f t="shared" si="1"/>
        <v/>
      </c>
    </row>
    <row r="118" spans="6:60" ht="15.75" customHeight="1">
      <c r="F118" s="2" t="s">
        <v>4678</v>
      </c>
      <c r="G118" s="2" t="s">
        <v>975</v>
      </c>
      <c r="AC118" t="str">
        <v>DMP 011</v>
      </c>
      <c r="AD118" s="180">
        <v>105</v>
      </c>
      <c r="AF118">
        <v>116</v>
      </c>
      <c r="AI118" t="str">
        <f>IF('PCA Licitação, Dispensa e Inex.'!B122="","",'PCA Licitação, Dispensa e Inex.'!B122)</f>
        <v>DMP 011</v>
      </c>
      <c r="AJ118" t="str">
        <f>IF('PCA Licitação, Dispensa e Inex.'!C122="","",'PCA Licitação, Dispensa e Inex.'!C122)</f>
        <v>DMP</v>
      </c>
      <c r="AK118" t="str">
        <f>IF('PCA Licitação, Dispensa e Inex.'!D122="","",'PCA Licitação, Dispensa e Inex.'!D122)</f>
        <v>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v>
      </c>
      <c r="AL118" t="str">
        <f>IF('PCA Licitação, Dispensa e Inex.'!H122="","",'PCA Licitação, Dispensa e Inex.'!H122)</f>
        <v>Credenciamento</v>
      </c>
      <c r="AM118" t="str">
        <f>IF('PCA Licitação, Dispensa e Inex.'!K122="","",'PCA Licitação, Dispensa e Inex.'!K122)</f>
        <v>Não</v>
      </c>
      <c r="AN118" t="str">
        <f>IF('PCA Licitação, Dispensa e Inex.'!L122="","",'PCA Licitação, Dispensa e Inex.'!L122)</f>
        <v>Não</v>
      </c>
      <c r="AO118" t="str">
        <f>IF('PCA Licitação, Dispensa e Inex.'!M122="","",'PCA Licitação, Dispensa e Inex.'!M122)</f>
        <v>Não</v>
      </c>
      <c r="AP118" t="str">
        <f>IF('PCA Licitação, Dispensa e Inex.'!N122="","",'PCA Licitação, Dispensa e Inex.'!N122)</f>
        <v>Alto</v>
      </c>
      <c r="AQ118" s="82">
        <f>IF('PCA Licitação, Dispensa e Inex.'!O122="","",'PCA Licitação, Dispensa e Inex.'!O122)</f>
        <v>46035</v>
      </c>
      <c r="AR118" s="82">
        <f>IF('PCA Licitação, Dispensa e Inex.'!P122="","",'PCA Licitação, Dispensa e Inex.'!P122)</f>
        <v>46045</v>
      </c>
      <c r="AS118" s="82">
        <f>IF('PCA Licitação, Dispensa e Inex.'!Q122="","",'PCA Licitação, Dispensa e Inex.'!Q122)</f>
        <v>46048</v>
      </c>
      <c r="AT118" s="82">
        <f>IF('PCA Licitação, Dispensa e Inex.'!R122="","",'PCA Licitação, Dispensa e Inex.'!R122)</f>
        <v>46062</v>
      </c>
      <c r="AU118" s="82">
        <f>IF('PCA Licitação, Dispensa e Inex.'!S122="","",'PCA Licitação, Dispensa e Inex.'!S122)</f>
        <v>46077</v>
      </c>
      <c r="AV118" s="223" t="str">
        <f>IFERROR(VLOOKUP(AI118,'Acompanhamento (DMP)'!$B$7:$G$390,10,FALSE),"")</f>
        <v/>
      </c>
      <c r="AW118" t="str">
        <f>IFERROR(IF(VLOOKUP(AI118,'Acompanhamento (DMP)'!$B$7:$O$390,11,FALSE)="","",VLOOKUP(AI118,'Acompanhamento (DMP)'!$B$7:$O$390,11,FALSE)),"")</f>
        <v/>
      </c>
      <c r="AX118" s="82">
        <f>IFERROR(VLOOKUP(AI118,'Acompanhamento (DMP)'!$B$7:$O$390,12,FALSE),"")</f>
        <v>46056</v>
      </c>
      <c r="AY118" s="82">
        <f>IFERROR(IF(VLOOKUP(AI118,'Acompanhamento (DMP)'!$B$7:$O$390,13,FALSE)="","",VLOOKUP(AI118,'Acompanhamento (DMP)'!$B$7:$O$390,13,FALSE)),"")</f>
        <v>46080</v>
      </c>
      <c r="AZ118" t="str">
        <f>IFERROR(IF(VLOOKUP(AI118,'Acompanhamento (DMP)'!$B$7:$O$390,14,FALSE)="","",VLOOKUP(AI118,'Acompanhamento (DMP)'!$B$7:$O$390,14,FALSE)),"")</f>
        <v/>
      </c>
      <c r="BA118" t="str">
        <f>IFERROR(IF(VLOOKUP(AI118,'Acompanhamento (DMP)'!$B$7:$O$390,15,FALSE)="","",VLOOKUP(AI118,'Acompanhamento (DMP)'!$B$7:$O$390,15,FALSE)),"")</f>
        <v/>
      </c>
      <c r="BB118" s="82" t="str">
        <f>IFERROR(IF(VLOOKUP(AI118,'Acompanhamento (DMP)'!$B$7:$O$390,16,FALSE)="","",VLOOKUP(AI118,'Acompanhamento (DMP)'!$B$7:$O$390,16,FALSE)),"")</f>
        <v/>
      </c>
      <c r="BC118" s="82" t="str">
        <f>IFERROR(IF(VLOOKUP(AI118,'Acompanhamento (DMP)'!$B$7:$O$390,17,FALSE)="","",VLOOKUP(AI118,'Acompanhamento (DMP)'!$B$7:$O$390,17,FALSE)),"")</f>
        <v/>
      </c>
      <c r="BD118" s="82" t="str">
        <f>IFERROR(IF(VLOOKUP(AI118,'Acompanhamento (DMP)'!$B$7:$O$390,18,FALSE)="","",VLOOKUP(AI118,'Acompanhamento (DMP)'!$B$7:$O$390,18,FALSE)),"")</f>
        <v/>
      </c>
      <c r="BE118" s="82" t="str">
        <f>IFERROR(IF(VLOOKUP(AI118,'Acompanhamento (DMP)'!$B$7:$O$390,19,FALSE)="","",VLOOKUP(AI118,'Acompanhamento (DMP)'!$B$7:$O$390,19,FALSE)),"")</f>
        <v/>
      </c>
      <c r="BF118" s="82" t="str">
        <f>IFERROR(IF(VLOOKUP(AI118,'Acompanhamento (DMP)'!$B$7:$O$390,20,FALSE)="","",VLOOKUP(AI118,'Acompanhamento (DMP)'!$B$7:$O$390,20,FALSE)),"")</f>
        <v/>
      </c>
      <c r="BG118" s="82" t="str">
        <f>IFERROR(IF(VLOOKUP(AI118,'Acompanhamento (DMP)'!$B$7:$O$390,21,FALSE)="","",VLOOKUP(AI118,'Acompanhamento (DMP)'!$B$7:$O$390,21,FALSE)),"")</f>
        <v/>
      </c>
      <c r="BH118" s="173" t="str">
        <f t="shared" si="1"/>
        <v/>
      </c>
    </row>
    <row r="119" spans="6:60" ht="15.75" customHeight="1">
      <c r="F119" s="2" t="s">
        <v>4679</v>
      </c>
      <c r="G119" s="2" t="s">
        <v>977</v>
      </c>
      <c r="AC119" t="str">
        <v>DSQV22</v>
      </c>
      <c r="AD119" s="179">
        <v>106</v>
      </c>
      <c r="AF119">
        <v>117</v>
      </c>
      <c r="AI119" t="str">
        <f>IF('PCA Licitação, Dispensa e Inex.'!B123="","",'PCA Licitação, Dispensa e Inex.'!B123)</f>
        <v>DSQV22</v>
      </c>
      <c r="AJ119" t="str">
        <f>IF('PCA Licitação, Dispensa e Inex.'!C123="","",'PCA Licitação, Dispensa e Inex.'!C123)</f>
        <v>DSQV</v>
      </c>
      <c r="AK119" t="str">
        <f>IF('PCA Licitação, Dispensa e Inex.'!D123="","",'PCA Licitação, Dispensa e Inex.'!D123)</f>
        <v xml:space="preserve"> Contratação de instituição especializada para execução do Programa Saúde Presente, em continuidade e expansão do Programa Saúde Itinerante.</v>
      </c>
      <c r="AL119" t="str">
        <f>IF('PCA Licitação, Dispensa e Inex.'!H123="","",'PCA Licitação, Dispensa e Inex.'!H123)</f>
        <v>Pregão</v>
      </c>
      <c r="AM119" t="str">
        <f>IF('PCA Licitação, Dispensa e Inex.'!K123="","",'PCA Licitação, Dispensa e Inex.'!K123)</f>
        <v>Sim</v>
      </c>
      <c r="AN119" t="str">
        <f>IF('PCA Licitação, Dispensa e Inex.'!L123="","",'PCA Licitação, Dispensa e Inex.'!L123)</f>
        <v>Não</v>
      </c>
      <c r="AO119" t="str">
        <f>IF('PCA Licitação, Dispensa e Inex.'!M123="","",'PCA Licitação, Dispensa e Inex.'!M123)</f>
        <v/>
      </c>
      <c r="AP119" t="str">
        <f>IF('PCA Licitação, Dispensa e Inex.'!N123="","",'PCA Licitação, Dispensa e Inex.'!N123)</f>
        <v>Alto</v>
      </c>
      <c r="AQ119" s="82">
        <f>IF('PCA Licitação, Dispensa e Inex.'!O123="","",'PCA Licitação, Dispensa e Inex.'!O123)</f>
        <v>46082</v>
      </c>
      <c r="AR119" s="82">
        <f>IF('PCA Licitação, Dispensa e Inex.'!P123="","",'PCA Licitação, Dispensa e Inex.'!P123)</f>
        <v>46113</v>
      </c>
      <c r="AS119" s="82">
        <f>IF('PCA Licitação, Dispensa e Inex.'!Q123="","",'PCA Licitação, Dispensa e Inex.'!Q123)</f>
        <v>46113</v>
      </c>
      <c r="AT119" s="82">
        <f>IF('PCA Licitação, Dispensa e Inex.'!R123="","",'PCA Licitação, Dispensa e Inex.'!R123)</f>
        <v>46174</v>
      </c>
      <c r="AU119" s="82">
        <f>IF('PCA Licitação, Dispensa e Inex.'!S123="","",'PCA Licitação, Dispensa e Inex.'!S123)</f>
        <v>46204</v>
      </c>
      <c r="AV119" s="223" t="str">
        <f>IFERROR(VLOOKUP(AI119,'Acompanhamento (DMP)'!$B$7:$G$390,10,FALSE),"")</f>
        <v/>
      </c>
      <c r="AW119" t="str">
        <f>IFERROR(IF(VLOOKUP(AI119,'Acompanhamento (DMP)'!$B$7:$O$390,11,FALSE)="","",VLOOKUP(AI119,'Acompanhamento (DMP)'!$B$7:$O$390,11,FALSE)),"")</f>
        <v/>
      </c>
      <c r="AX119" s="82">
        <f>IFERROR(VLOOKUP(AI119,'Acompanhamento (DMP)'!$B$7:$O$390,12,FALSE),"")</f>
        <v>0</v>
      </c>
      <c r="AY119" s="82" t="str">
        <f>IFERROR(IF(VLOOKUP(AI119,'Acompanhamento (DMP)'!$B$7:$O$390,13,FALSE)="","",VLOOKUP(AI119,'Acompanhamento (DMP)'!$B$7:$O$390,13,FALSE)),"")</f>
        <v/>
      </c>
      <c r="AZ119" t="str">
        <f>IFERROR(IF(VLOOKUP(AI119,'Acompanhamento (DMP)'!$B$7:$O$390,14,FALSE)="","",VLOOKUP(AI119,'Acompanhamento (DMP)'!$B$7:$O$390,14,FALSE)),"")</f>
        <v/>
      </c>
      <c r="BA119" t="str">
        <f>IFERROR(IF(VLOOKUP(AI119,'Acompanhamento (DMP)'!$B$7:$O$390,15,FALSE)="","",VLOOKUP(AI119,'Acompanhamento (DMP)'!$B$7:$O$390,15,FALSE)),"")</f>
        <v/>
      </c>
      <c r="BB119" s="82" t="str">
        <f>IFERROR(IF(VLOOKUP(AI119,'Acompanhamento (DMP)'!$B$7:$O$390,16,FALSE)="","",VLOOKUP(AI119,'Acompanhamento (DMP)'!$B$7:$O$390,16,FALSE)),"")</f>
        <v/>
      </c>
      <c r="BC119" s="82" t="str">
        <f>IFERROR(IF(VLOOKUP(AI119,'Acompanhamento (DMP)'!$B$7:$O$390,17,FALSE)="","",VLOOKUP(AI119,'Acompanhamento (DMP)'!$B$7:$O$390,17,FALSE)),"")</f>
        <v/>
      </c>
      <c r="BD119" s="82" t="str">
        <f>IFERROR(IF(VLOOKUP(AI119,'Acompanhamento (DMP)'!$B$7:$O$390,18,FALSE)="","",VLOOKUP(AI119,'Acompanhamento (DMP)'!$B$7:$O$390,18,FALSE)),"")</f>
        <v/>
      </c>
      <c r="BE119" s="82" t="str">
        <f>IFERROR(IF(VLOOKUP(AI119,'Acompanhamento (DMP)'!$B$7:$O$390,19,FALSE)="","",VLOOKUP(AI119,'Acompanhamento (DMP)'!$B$7:$O$390,19,FALSE)),"")</f>
        <v/>
      </c>
      <c r="BF119" s="82" t="str">
        <f>IFERROR(IF(VLOOKUP(AI119,'Acompanhamento (DMP)'!$B$7:$O$390,20,FALSE)="","",VLOOKUP(AI119,'Acompanhamento (DMP)'!$B$7:$O$390,20,FALSE)),"")</f>
        <v/>
      </c>
      <c r="BG119" s="82" t="str">
        <f>IFERROR(IF(VLOOKUP(AI119,'Acompanhamento (DMP)'!$B$7:$O$390,21,FALSE)="","",VLOOKUP(AI119,'Acompanhamento (DMP)'!$B$7:$O$390,21,FALSE)),"")</f>
        <v/>
      </c>
      <c r="BH119" s="173" t="str">
        <f t="shared" si="1"/>
        <v/>
      </c>
    </row>
    <row r="120" spans="6:60" ht="15.75" customHeight="1">
      <c r="F120" s="2" t="s">
        <v>4680</v>
      </c>
      <c r="G120" s="2" t="s">
        <v>978</v>
      </c>
      <c r="AC120" t="str">
        <v>044.1.2.0</v>
      </c>
      <c r="AD120" s="180">
        <v>107</v>
      </c>
      <c r="AF120">
        <v>118</v>
      </c>
      <c r="AI120" t="str">
        <f>IF('PCA Licitação, Dispensa e Inex.'!B124="","",'PCA Licitação, Dispensa e Inex.'!B124)</f>
        <v>044.1.2.0</v>
      </c>
      <c r="AJ120" t="str">
        <f>IF('PCA Licitação, Dispensa e Inex.'!C124="","",'PCA Licitação, Dispensa e Inex.'!C124)</f>
        <v>DEA</v>
      </c>
      <c r="AK120" t="str">
        <f>IF('PCA Licitação, Dispensa e Inex.'!D124="","",'PCA Licitação, Dispensa e Inex.'!D124)</f>
        <v>Reforma parcial do fórum da comarca de Imaruí</v>
      </c>
      <c r="AL120" t="str">
        <f>IF('PCA Licitação, Dispensa e Inex.'!H124="","",'PCA Licitação, Dispensa e Inex.'!H124)</f>
        <v>Concorrência</v>
      </c>
      <c r="AM120" t="str">
        <f>IF('PCA Licitação, Dispensa e Inex.'!K124="","",'PCA Licitação, Dispensa e Inex.'!K124)</f>
        <v>Não</v>
      </c>
      <c r="AN120" t="str">
        <f>IF('PCA Licitação, Dispensa e Inex.'!L124="","",'PCA Licitação, Dispensa e Inex.'!L124)</f>
        <v>Não</v>
      </c>
      <c r="AO120" t="str">
        <f>IF('PCA Licitação, Dispensa e Inex.'!M124="","",'PCA Licitação, Dispensa e Inex.'!M124)</f>
        <v>Sim</v>
      </c>
      <c r="AP120" t="str">
        <f>IF('PCA Licitação, Dispensa e Inex.'!N124="","",'PCA Licitação, Dispensa e Inex.'!N124)</f>
        <v>Alto</v>
      </c>
      <c r="AQ120" s="82">
        <f>IF('PCA Licitação, Dispensa e Inex.'!O124="","",'PCA Licitação, Dispensa e Inex.'!O124)</f>
        <v>46152</v>
      </c>
      <c r="AR120" s="82">
        <f>IF('PCA Licitação, Dispensa e Inex.'!P124="","",'PCA Licitação, Dispensa e Inex.'!P124)</f>
        <v>46157</v>
      </c>
      <c r="AS120" s="82">
        <f>IF('PCA Licitação, Dispensa e Inex.'!Q124="","",'PCA Licitação, Dispensa e Inex.'!Q124)</f>
        <v>46101</v>
      </c>
      <c r="AT120" s="82">
        <f>IF('PCA Licitação, Dispensa e Inex.'!R124="","",'PCA Licitação, Dispensa e Inex.'!R124)</f>
        <v>46172</v>
      </c>
      <c r="AU120" s="82">
        <f>IF('PCA Licitação, Dispensa e Inex.'!S124="","",'PCA Licitação, Dispensa e Inex.'!S124)</f>
        <v>46371</v>
      </c>
      <c r="AV120" s="223" t="str">
        <f>IFERROR(VLOOKUP(AI120,'Acompanhamento (DMP)'!$B$7:$G$390,10,FALSE),"")</f>
        <v/>
      </c>
      <c r="AW120">
        <f>IFERROR(IF(VLOOKUP(AI120,'Acompanhamento (DMP)'!$B$7:$O$390,11,FALSE)="","",VLOOKUP(AI120,'Acompanhamento (DMP)'!$B$7:$O$390,11,FALSE)),"")</f>
        <v>46212</v>
      </c>
      <c r="AX120" s="82">
        <f>IFERROR(VLOOKUP(AI120,'Acompanhamento (DMP)'!$B$7:$O$390,12,FALSE),"")</f>
        <v>46241</v>
      </c>
      <c r="AY120" s="82" t="str">
        <f>IFERROR(IF(VLOOKUP(AI120,'Acompanhamento (DMP)'!$B$7:$O$390,13,FALSE)="","",VLOOKUP(AI120,'Acompanhamento (DMP)'!$B$7:$O$390,13,FALSE)),"")</f>
        <v/>
      </c>
      <c r="AZ120" t="str">
        <f>IFERROR(IF(VLOOKUP(AI120,'Acompanhamento (DMP)'!$B$7:$O$390,14,FALSE)="","",VLOOKUP(AI120,'Acompanhamento (DMP)'!$B$7:$O$390,14,FALSE)),"")</f>
        <v/>
      </c>
      <c r="BA120" t="str">
        <f>IFERROR(IF(VLOOKUP(AI120,'Acompanhamento (DMP)'!$B$7:$O$390,15,FALSE)="","",VLOOKUP(AI120,'Acompanhamento (DMP)'!$B$7:$O$390,15,FALSE)),"")</f>
        <v/>
      </c>
      <c r="BB120" s="82" t="str">
        <f>IFERROR(IF(VLOOKUP(AI120,'Acompanhamento (DMP)'!$B$7:$O$390,16,FALSE)="","",VLOOKUP(AI120,'Acompanhamento (DMP)'!$B$7:$O$390,16,FALSE)),"")</f>
        <v/>
      </c>
      <c r="BC120" s="82" t="str">
        <f>IFERROR(IF(VLOOKUP(AI120,'Acompanhamento (DMP)'!$B$7:$O$390,17,FALSE)="","",VLOOKUP(AI120,'Acompanhamento (DMP)'!$B$7:$O$390,17,FALSE)),"")</f>
        <v/>
      </c>
      <c r="BD120" s="82" t="str">
        <f>IFERROR(IF(VLOOKUP(AI120,'Acompanhamento (DMP)'!$B$7:$O$390,18,FALSE)="","",VLOOKUP(AI120,'Acompanhamento (DMP)'!$B$7:$O$390,18,FALSE)),"")</f>
        <v/>
      </c>
      <c r="BE120" s="82" t="str">
        <f>IFERROR(IF(VLOOKUP(AI120,'Acompanhamento (DMP)'!$B$7:$O$390,19,FALSE)="","",VLOOKUP(AI120,'Acompanhamento (DMP)'!$B$7:$O$390,19,FALSE)),"")</f>
        <v/>
      </c>
      <c r="BF120" s="82" t="str">
        <f>IFERROR(IF(VLOOKUP(AI120,'Acompanhamento (DMP)'!$B$7:$O$390,20,FALSE)="","",VLOOKUP(AI120,'Acompanhamento (DMP)'!$B$7:$O$390,20,FALSE)),"")</f>
        <v/>
      </c>
      <c r="BG120" s="82" t="str">
        <f>IFERROR(IF(VLOOKUP(AI120,'Acompanhamento (DMP)'!$B$7:$O$390,21,FALSE)="","",VLOOKUP(AI120,'Acompanhamento (DMP)'!$B$7:$O$390,21,FALSE)),"")</f>
        <v/>
      </c>
      <c r="BH120" s="173" t="str">
        <f t="shared" si="1"/>
        <v/>
      </c>
    </row>
    <row r="121" spans="6:60" ht="15.75" customHeight="1">
      <c r="F121" s="2" t="s">
        <v>4681</v>
      </c>
      <c r="G121" s="2" t="s">
        <v>1844</v>
      </c>
      <c r="AC121" t="str">
        <v>AJU019</v>
      </c>
      <c r="AD121" s="178">
        <v>108</v>
      </c>
      <c r="AF121">
        <v>119</v>
      </c>
      <c r="AI121" t="str">
        <f>IF('PCA Licitação, Dispensa e Inex.'!B125="","",'PCA Licitação, Dispensa e Inex.'!B125)</f>
        <v>AJU019</v>
      </c>
      <c r="AJ121" t="str">
        <f>IF('PCA Licitação, Dispensa e Inex.'!C125="","",'PCA Licitação, Dispensa e Inex.'!C125)</f>
        <v>AJU</v>
      </c>
      <c r="AK121" t="str">
        <f>IF('PCA Licitação, Dispensa e Inex.'!D125="","",'PCA Licitação, Dispensa e Inex.'!D125)</f>
        <v>Contratação de prestação de serviços continuados de disponibilização de serviços de hospedagem e alimentação para cursos e eventos promovidos pela Academia Judicial na região da Grande Florianópolis, para execução no regime de empreitada por preço unitário.</v>
      </c>
      <c r="AL121" t="str">
        <f>IF('PCA Licitação, Dispensa e Inex.'!H125="","",'PCA Licitação, Dispensa e Inex.'!H125)</f>
        <v>Pregão</v>
      </c>
      <c r="AM121" t="str">
        <f>IF('PCA Licitação, Dispensa e Inex.'!K125="","",'PCA Licitação, Dispensa e Inex.'!K125)</f>
        <v>Não</v>
      </c>
      <c r="AN121" t="str">
        <f>IF('PCA Licitação, Dispensa e Inex.'!L125="","",'PCA Licitação, Dispensa e Inex.'!L125)</f>
        <v>Não</v>
      </c>
      <c r="AO121" t="str">
        <f>IF('PCA Licitação, Dispensa e Inex.'!M125="","",'PCA Licitação, Dispensa e Inex.'!M125)</f>
        <v>Sim</v>
      </c>
      <c r="AP121" t="str">
        <f>IF('PCA Licitação, Dispensa e Inex.'!N125="","",'PCA Licitação, Dispensa e Inex.'!N125)</f>
        <v>Alto</v>
      </c>
      <c r="AQ121" s="82">
        <f>IF('PCA Licitação, Dispensa e Inex.'!O125="","",'PCA Licitação, Dispensa e Inex.'!O125)</f>
        <v>46113</v>
      </c>
      <c r="AR121" s="82">
        <f>IF('PCA Licitação, Dispensa e Inex.'!P125="","",'PCA Licitação, Dispensa e Inex.'!P125)</f>
        <v>46132</v>
      </c>
      <c r="AS121" s="82">
        <f>IF('PCA Licitação, Dispensa e Inex.'!Q125="","",'PCA Licitação, Dispensa e Inex.'!Q125)</f>
        <v>46139</v>
      </c>
      <c r="AT121" s="82">
        <f>IF('PCA Licitação, Dispensa e Inex.'!R125="","",'PCA Licitação, Dispensa e Inex.'!R125)</f>
        <v>46162</v>
      </c>
      <c r="AU121" s="82">
        <f>IF('PCA Licitação, Dispensa e Inex.'!S125="","",'PCA Licitação, Dispensa e Inex.'!S125)</f>
        <v>46206</v>
      </c>
      <c r="AV121" s="223" t="str">
        <f>IFERROR(VLOOKUP(AI121,'Acompanhamento (DMP)'!$B$7:$G$390,10,FALSE),"")</f>
        <v/>
      </c>
      <c r="AW121">
        <f>IFERROR(IF(VLOOKUP(AI121,'Acompanhamento (DMP)'!$B$7:$O$390,11,FALSE)="","",VLOOKUP(AI121,'Acompanhamento (DMP)'!$B$7:$O$390,11,FALSE)),"")</f>
        <v>46140</v>
      </c>
      <c r="AX121" s="82">
        <f>IFERROR(VLOOKUP(AI121,'Acompanhamento (DMP)'!$B$7:$O$390,12,FALSE),"")</f>
        <v>46156</v>
      </c>
      <c r="AY121" s="82">
        <f>IFERROR(IF(VLOOKUP(AI121,'Acompanhamento (DMP)'!$B$7:$O$390,13,FALSE)="","",VLOOKUP(AI121,'Acompanhamento (DMP)'!$B$7:$O$390,13,FALSE)),"")</f>
        <v>46203</v>
      </c>
      <c r="AZ121" t="str">
        <f>IFERROR(IF(VLOOKUP(AI121,'Acompanhamento (DMP)'!$B$7:$O$390,14,FALSE)="","",VLOOKUP(AI121,'Acompanhamento (DMP)'!$B$7:$O$390,14,FALSE)),"")</f>
        <v/>
      </c>
      <c r="BA121" t="str">
        <f>IFERROR(IF(VLOOKUP(AI121,'Acompanhamento (DMP)'!$B$7:$O$390,15,FALSE)="","",VLOOKUP(AI121,'Acompanhamento (DMP)'!$B$7:$O$390,15,FALSE)),"")</f>
        <v/>
      </c>
      <c r="BB121" s="82" t="str">
        <f>IFERROR(IF(VLOOKUP(AI121,'Acompanhamento (DMP)'!$B$7:$O$390,16,FALSE)="","",VLOOKUP(AI121,'Acompanhamento (DMP)'!$B$7:$O$390,16,FALSE)),"")</f>
        <v/>
      </c>
      <c r="BC121" s="82" t="str">
        <f>IFERROR(IF(VLOOKUP(AI121,'Acompanhamento (DMP)'!$B$7:$O$390,17,FALSE)="","",VLOOKUP(AI121,'Acompanhamento (DMP)'!$B$7:$O$390,17,FALSE)),"")</f>
        <v/>
      </c>
      <c r="BD121" s="82" t="str">
        <f>IFERROR(IF(VLOOKUP(AI121,'Acompanhamento (DMP)'!$B$7:$O$390,18,FALSE)="","",VLOOKUP(AI121,'Acompanhamento (DMP)'!$B$7:$O$390,18,FALSE)),"")</f>
        <v/>
      </c>
      <c r="BE121" s="82" t="str">
        <f>IFERROR(IF(VLOOKUP(AI121,'Acompanhamento (DMP)'!$B$7:$O$390,19,FALSE)="","",VLOOKUP(AI121,'Acompanhamento (DMP)'!$B$7:$O$390,19,FALSE)),"")</f>
        <v/>
      </c>
      <c r="BF121" s="82" t="str">
        <f>IFERROR(IF(VLOOKUP(AI121,'Acompanhamento (DMP)'!$B$7:$O$390,20,FALSE)="","",VLOOKUP(AI121,'Acompanhamento (DMP)'!$B$7:$O$390,20,FALSE)),"")</f>
        <v/>
      </c>
      <c r="BG121" s="82" t="str">
        <f>IFERROR(IF(VLOOKUP(AI121,'Acompanhamento (DMP)'!$B$7:$O$390,21,FALSE)="","",VLOOKUP(AI121,'Acompanhamento (DMP)'!$B$7:$O$390,21,FALSE)),"")</f>
        <v/>
      </c>
      <c r="BH121" s="173" t="str">
        <f t="shared" si="1"/>
        <v/>
      </c>
    </row>
    <row r="122" spans="6:60" ht="15.75" customHeight="1">
      <c r="F122" s="2" t="s">
        <v>4682</v>
      </c>
      <c r="G122" s="2" t="s">
        <v>980</v>
      </c>
      <c r="AC122" t="str">
        <v>200.3.62.73</v>
      </c>
      <c r="AD122" s="177">
        <v>109</v>
      </c>
      <c r="AF122">
        <v>120</v>
      </c>
      <c r="AI122" t="str">
        <f>IF('PCA Licitação, Dispensa e Inex.'!B126="","",'PCA Licitação, Dispensa e Inex.'!B126)</f>
        <v>200.3.62.73</v>
      </c>
      <c r="AJ122" t="str">
        <f>IF('PCA Licitação, Dispensa e Inex.'!C126="","",'PCA Licitação, Dispensa e Inex.'!C126)</f>
        <v>DEA</v>
      </c>
      <c r="AK122" t="str">
        <f>IF('PCA Licitação, Dispensa e Inex.'!D126="","",'PCA Licitação, Dispensa e Inex.'!D126)</f>
        <v>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v>
      </c>
      <c r="AL122" t="str">
        <f>IF('PCA Licitação, Dispensa e Inex.'!H126="","",'PCA Licitação, Dispensa e Inex.'!H126)</f>
        <v>Pregão</v>
      </c>
      <c r="AM122" t="str">
        <f>IF('PCA Licitação, Dispensa e Inex.'!K126="","",'PCA Licitação, Dispensa e Inex.'!K126)</f>
        <v>Não</v>
      </c>
      <c r="AN122" t="str">
        <f>IF('PCA Licitação, Dispensa e Inex.'!L126="","",'PCA Licitação, Dispensa e Inex.'!L126)</f>
        <v>Não</v>
      </c>
      <c r="AO122" t="str">
        <f>IF('PCA Licitação, Dispensa e Inex.'!M126="","",'PCA Licitação, Dispensa e Inex.'!M126)</f>
        <v>Sim</v>
      </c>
      <c r="AP122" t="str">
        <f>IF('PCA Licitação, Dispensa e Inex.'!N126="","",'PCA Licitação, Dispensa e Inex.'!N126)</f>
        <v>Alto</v>
      </c>
      <c r="AQ122" s="82">
        <f>IF('PCA Licitação, Dispensa e Inex.'!O126="","",'PCA Licitação, Dispensa e Inex.'!O126)</f>
        <v>45839</v>
      </c>
      <c r="AR122" s="82">
        <f>IF('PCA Licitação, Dispensa e Inex.'!P126="","",'PCA Licitação, Dispensa e Inex.'!P126)</f>
        <v>45904</v>
      </c>
      <c r="AS122" s="82">
        <f>IF('PCA Licitação, Dispensa e Inex.'!Q126="","",'PCA Licitação, Dispensa e Inex.'!Q126)</f>
        <v>45904</v>
      </c>
      <c r="AT122" s="82">
        <f>IF('PCA Licitação, Dispensa e Inex.'!R126="","",'PCA Licitação, Dispensa e Inex.'!R126)</f>
        <v>46091</v>
      </c>
      <c r="AU122" s="82">
        <f>IF('PCA Licitação, Dispensa e Inex.'!S126="","",'PCA Licitação, Dispensa e Inex.'!S126)</f>
        <v>46111</v>
      </c>
      <c r="AV122" s="223" t="str">
        <f>IFERROR(VLOOKUP(AI122,'Acompanhamento (DMP)'!$B$7:$G$390,10,FALSE),"")</f>
        <v/>
      </c>
      <c r="AW122">
        <f>IFERROR(IF(VLOOKUP(AI122,'Acompanhamento (DMP)'!$B$7:$O$390,11,FALSE)="","",VLOOKUP(AI122,'Acompanhamento (DMP)'!$B$7:$O$390,11,FALSE)),"")</f>
        <v>45904</v>
      </c>
      <c r="AX122" s="82">
        <f>IFERROR(VLOOKUP(AI122,'Acompanhamento (DMP)'!$B$7:$O$390,12,FALSE),"")</f>
        <v>46093</v>
      </c>
      <c r="AY122" s="82">
        <f>IFERROR(IF(VLOOKUP(AI122,'Acompanhamento (DMP)'!$B$7:$O$390,13,FALSE)="","",VLOOKUP(AI122,'Acompanhamento (DMP)'!$B$7:$O$390,13,FALSE)),"")</f>
        <v>46178</v>
      </c>
      <c r="AZ122" t="str">
        <f>IFERROR(IF(VLOOKUP(AI122,'Acompanhamento (DMP)'!$B$7:$O$390,14,FALSE)="","",VLOOKUP(AI122,'Acompanhamento (DMP)'!$B$7:$O$390,14,FALSE)),"")</f>
        <v/>
      </c>
      <c r="BA122" t="str">
        <f>IFERROR(IF(VLOOKUP(AI122,'Acompanhamento (DMP)'!$B$7:$O$390,15,FALSE)="","",VLOOKUP(AI122,'Acompanhamento (DMP)'!$B$7:$O$390,15,FALSE)),"")</f>
        <v/>
      </c>
      <c r="BB122" s="82" t="str">
        <f>IFERROR(IF(VLOOKUP(AI122,'Acompanhamento (DMP)'!$B$7:$O$390,16,FALSE)="","",VLOOKUP(AI122,'Acompanhamento (DMP)'!$B$7:$O$390,16,FALSE)),"")</f>
        <v/>
      </c>
      <c r="BC122" s="82" t="str">
        <f>IFERROR(IF(VLOOKUP(AI122,'Acompanhamento (DMP)'!$B$7:$O$390,17,FALSE)="","",VLOOKUP(AI122,'Acompanhamento (DMP)'!$B$7:$O$390,17,FALSE)),"")</f>
        <v/>
      </c>
      <c r="BD122" s="82" t="str">
        <f>IFERROR(IF(VLOOKUP(AI122,'Acompanhamento (DMP)'!$B$7:$O$390,18,FALSE)="","",VLOOKUP(AI122,'Acompanhamento (DMP)'!$B$7:$O$390,18,FALSE)),"")</f>
        <v/>
      </c>
      <c r="BE122" s="82" t="str">
        <f>IFERROR(IF(VLOOKUP(AI122,'Acompanhamento (DMP)'!$B$7:$O$390,19,FALSE)="","",VLOOKUP(AI122,'Acompanhamento (DMP)'!$B$7:$O$390,19,FALSE)),"")</f>
        <v/>
      </c>
      <c r="BF122" s="82" t="str">
        <f>IFERROR(IF(VLOOKUP(AI122,'Acompanhamento (DMP)'!$B$7:$O$390,20,FALSE)="","",VLOOKUP(AI122,'Acompanhamento (DMP)'!$B$7:$O$390,20,FALSE)),"")</f>
        <v/>
      </c>
      <c r="BG122" s="82" t="str">
        <f>IFERROR(IF(VLOOKUP(AI122,'Acompanhamento (DMP)'!$B$7:$O$390,21,FALSE)="","",VLOOKUP(AI122,'Acompanhamento (DMP)'!$B$7:$O$390,21,FALSE)),"")</f>
        <v/>
      </c>
      <c r="BH122" s="173" t="str">
        <f t="shared" si="1"/>
        <v/>
      </c>
    </row>
    <row r="123" spans="6:60" ht="15.75" customHeight="1">
      <c r="F123" s="2" t="s">
        <v>4683</v>
      </c>
      <c r="G123" s="2" t="s">
        <v>1848</v>
      </c>
      <c r="AC123" t="str">
        <v>DSQV23</v>
      </c>
      <c r="AD123" s="178">
        <v>110</v>
      </c>
      <c r="AF123">
        <v>121</v>
      </c>
      <c r="AI123" t="str">
        <f>IF('PCA Licitação, Dispensa e Inex.'!B127="","",'PCA Licitação, Dispensa e Inex.'!B127)</f>
        <v>DSQV23</v>
      </c>
      <c r="AJ123" t="str">
        <f>IF('PCA Licitação, Dispensa e Inex.'!C127="","",'PCA Licitação, Dispensa e Inex.'!C127)</f>
        <v>DSQV</v>
      </c>
      <c r="AK123" t="str">
        <f>IF('PCA Licitação, Dispensa e Inex.'!D127="","",'PCA Licitação, Dispensa e Inex.'!D127)</f>
        <v>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v>
      </c>
      <c r="AL123" t="str">
        <f>IF('PCA Licitação, Dispensa e Inex.'!H127="","",'PCA Licitação, Dispensa e Inex.'!H127)</f>
        <v>Pregão</v>
      </c>
      <c r="AM123" t="str">
        <f>IF('PCA Licitação, Dispensa e Inex.'!K127="","",'PCA Licitação, Dispensa e Inex.'!K127)</f>
        <v>Não</v>
      </c>
      <c r="AN123" t="str">
        <f>IF('PCA Licitação, Dispensa e Inex.'!L127="","",'PCA Licitação, Dispensa e Inex.'!L127)</f>
        <v>Não</v>
      </c>
      <c r="AO123" t="str">
        <f>IF('PCA Licitação, Dispensa e Inex.'!M127="","",'PCA Licitação, Dispensa e Inex.'!M127)</f>
        <v>Sim</v>
      </c>
      <c r="AP123" t="str">
        <f>IF('PCA Licitação, Dispensa e Inex.'!N127="","",'PCA Licitação, Dispensa e Inex.'!N127)</f>
        <v>Alto</v>
      </c>
      <c r="AQ123" s="82">
        <f>IF('PCA Licitação, Dispensa e Inex.'!O127="","",'PCA Licitação, Dispensa e Inex.'!O127)</f>
        <v>46142</v>
      </c>
      <c r="AR123" s="82">
        <f>IF('PCA Licitação, Dispensa e Inex.'!P127="","",'PCA Licitação, Dispensa e Inex.'!P127)</f>
        <v>46203</v>
      </c>
      <c r="AS123" s="82">
        <f>IF('PCA Licitação, Dispensa e Inex.'!Q127="","",'PCA Licitação, Dispensa e Inex.'!Q127)</f>
        <v>46204</v>
      </c>
      <c r="AT123" s="82">
        <f>IF('PCA Licitação, Dispensa e Inex.'!R127="","",'PCA Licitação, Dispensa e Inex.'!R127)</f>
        <v>46295</v>
      </c>
      <c r="AU123" s="82">
        <f>IF('PCA Licitação, Dispensa e Inex.'!S127="","",'PCA Licitação, Dispensa e Inex.'!S127)</f>
        <v>46356</v>
      </c>
      <c r="AV123" s="223" t="str">
        <f>IFERROR(VLOOKUP(AI123,'Acompanhamento (DMP)'!$B$7:$G$390,10,FALSE),"")</f>
        <v/>
      </c>
      <c r="AW123" t="str">
        <f>IFERROR(IF(VLOOKUP(AI123,'Acompanhamento (DMP)'!$B$7:$O$390,11,FALSE)="","",VLOOKUP(AI123,'Acompanhamento (DMP)'!$B$7:$O$390,11,FALSE)),"")</f>
        <v/>
      </c>
      <c r="AX123" s="82">
        <f>IFERROR(VLOOKUP(AI123,'Acompanhamento (DMP)'!$B$7:$O$390,12,FALSE),"")</f>
        <v>0</v>
      </c>
      <c r="AY123" s="82" t="str">
        <f>IFERROR(IF(VLOOKUP(AI123,'Acompanhamento (DMP)'!$B$7:$O$390,13,FALSE)="","",VLOOKUP(AI123,'Acompanhamento (DMP)'!$B$7:$O$390,13,FALSE)),"")</f>
        <v/>
      </c>
      <c r="AZ123" t="str">
        <f>IFERROR(IF(VLOOKUP(AI123,'Acompanhamento (DMP)'!$B$7:$O$390,14,FALSE)="","",VLOOKUP(AI123,'Acompanhamento (DMP)'!$B$7:$O$390,14,FALSE)),"")</f>
        <v/>
      </c>
      <c r="BA123" t="str">
        <f>IFERROR(IF(VLOOKUP(AI123,'Acompanhamento (DMP)'!$B$7:$O$390,15,FALSE)="","",VLOOKUP(AI123,'Acompanhamento (DMP)'!$B$7:$O$390,15,FALSE)),"")</f>
        <v/>
      </c>
      <c r="BB123" s="82" t="str">
        <f>IFERROR(IF(VLOOKUP(AI123,'Acompanhamento (DMP)'!$B$7:$O$390,16,FALSE)="","",VLOOKUP(AI123,'Acompanhamento (DMP)'!$B$7:$O$390,16,FALSE)),"")</f>
        <v/>
      </c>
      <c r="BC123" s="82" t="str">
        <f>IFERROR(IF(VLOOKUP(AI123,'Acompanhamento (DMP)'!$B$7:$O$390,17,FALSE)="","",VLOOKUP(AI123,'Acompanhamento (DMP)'!$B$7:$O$390,17,FALSE)),"")</f>
        <v/>
      </c>
      <c r="BD123" s="82" t="str">
        <f>IFERROR(IF(VLOOKUP(AI123,'Acompanhamento (DMP)'!$B$7:$O$390,18,FALSE)="","",VLOOKUP(AI123,'Acompanhamento (DMP)'!$B$7:$O$390,18,FALSE)),"")</f>
        <v/>
      </c>
      <c r="BE123" s="82" t="str">
        <f>IFERROR(IF(VLOOKUP(AI123,'Acompanhamento (DMP)'!$B$7:$O$390,19,FALSE)="","",VLOOKUP(AI123,'Acompanhamento (DMP)'!$B$7:$O$390,19,FALSE)),"")</f>
        <v/>
      </c>
      <c r="BF123" s="82" t="str">
        <f>IFERROR(IF(VLOOKUP(AI123,'Acompanhamento (DMP)'!$B$7:$O$390,20,FALSE)="","",VLOOKUP(AI123,'Acompanhamento (DMP)'!$B$7:$O$390,20,FALSE)),"")</f>
        <v/>
      </c>
      <c r="BG123" s="82" t="str">
        <f>IFERROR(IF(VLOOKUP(AI123,'Acompanhamento (DMP)'!$B$7:$O$390,21,FALSE)="","",VLOOKUP(AI123,'Acompanhamento (DMP)'!$B$7:$O$390,21,FALSE)),"")</f>
        <v/>
      </c>
      <c r="BH123" s="173" t="str">
        <f t="shared" si="1"/>
        <v/>
      </c>
    </row>
    <row r="124" spans="6:60" ht="15.75" customHeight="1">
      <c r="F124" s="2" t="s">
        <v>4684</v>
      </c>
      <c r="G124" s="2" t="s">
        <v>982</v>
      </c>
      <c r="AC124" t="str">
        <v>DTI287</v>
      </c>
      <c r="AD124" s="180">
        <v>111</v>
      </c>
      <c r="AF124">
        <v>122</v>
      </c>
      <c r="AI124" t="str">
        <f>IF('PCA Licitação, Dispensa e Inex.'!B128="","",'PCA Licitação, Dispensa e Inex.'!B128)</f>
        <v>DTI287</v>
      </c>
      <c r="AJ124" t="str">
        <f>IF('PCA Licitação, Dispensa e Inex.'!C128="","",'PCA Licitação, Dispensa e Inex.'!C128)</f>
        <v>DTI</v>
      </c>
      <c r="AK124" t="str">
        <f>IF('PCA Licitação, Dispensa e Inex.'!D128="","",'PCA Licitação, Dispensa e Inex.'!D128)</f>
        <v>Adquirir certificados digitais A3 (cadeia AC-Jus), com vigência de 36 meses, em nuvem e em token.</v>
      </c>
      <c r="AL124" t="str">
        <f>IF('PCA Licitação, Dispensa e Inex.'!H128="","",'PCA Licitação, Dispensa e Inex.'!H128)</f>
        <v>Pregão</v>
      </c>
      <c r="AM124" t="str">
        <f>IF('PCA Licitação, Dispensa e Inex.'!K128="","",'PCA Licitação, Dispensa e Inex.'!K128)</f>
        <v>Não</v>
      </c>
      <c r="AN124" t="str">
        <f>IF('PCA Licitação, Dispensa e Inex.'!L128="","",'PCA Licitação, Dispensa e Inex.'!L128)</f>
        <v>Sim</v>
      </c>
      <c r="AO124" t="str">
        <f>IF('PCA Licitação, Dispensa e Inex.'!M128="","",'PCA Licitação, Dispensa e Inex.'!M128)</f>
        <v>Sim</v>
      </c>
      <c r="AP124" t="str">
        <f>IF('PCA Licitação, Dispensa e Inex.'!N128="","",'PCA Licitação, Dispensa e Inex.'!N128)</f>
        <v>Alto</v>
      </c>
      <c r="AQ124" s="82">
        <f>IF('PCA Licitação, Dispensa e Inex.'!O128="","",'PCA Licitação, Dispensa e Inex.'!O128)</f>
        <v>46160</v>
      </c>
      <c r="AR124" s="82">
        <f>IF('PCA Licitação, Dispensa e Inex.'!P128="","",'PCA Licitação, Dispensa e Inex.'!P128)</f>
        <v>46206</v>
      </c>
      <c r="AS124" s="82">
        <f>IF('PCA Licitação, Dispensa e Inex.'!Q128="","",'PCA Licitação, Dispensa e Inex.'!Q128)</f>
        <v>46209</v>
      </c>
      <c r="AT124" s="82">
        <f>IF('PCA Licitação, Dispensa e Inex.'!R128="","",'PCA Licitação, Dispensa e Inex.'!R128)</f>
        <v>46241</v>
      </c>
      <c r="AU124" s="82">
        <f>IF('PCA Licitação, Dispensa e Inex.'!S128="","",'PCA Licitação, Dispensa e Inex.'!S128)</f>
        <v>46332</v>
      </c>
      <c r="AV124" s="223" t="str">
        <f>IFERROR(VLOOKUP(AI124,'Acompanhamento (DMP)'!$B$7:$G$390,10,FALSE),"")</f>
        <v/>
      </c>
      <c r="AW124" t="str">
        <f>IFERROR(IF(VLOOKUP(AI124,'Acompanhamento (DMP)'!$B$7:$O$390,11,FALSE)="","",VLOOKUP(AI124,'Acompanhamento (DMP)'!$B$7:$O$390,11,FALSE)),"")</f>
        <v/>
      </c>
      <c r="AX124" s="82">
        <f>IFERROR(VLOOKUP(AI124,'Acompanhamento (DMP)'!$B$7:$O$390,12,FALSE),"")</f>
        <v>0</v>
      </c>
      <c r="AY124" s="82" t="str">
        <f>IFERROR(IF(VLOOKUP(AI124,'Acompanhamento (DMP)'!$B$7:$O$390,13,FALSE)="","",VLOOKUP(AI124,'Acompanhamento (DMP)'!$B$7:$O$390,13,FALSE)),"")</f>
        <v/>
      </c>
      <c r="AZ124" t="str">
        <f>IFERROR(IF(VLOOKUP(AI124,'Acompanhamento (DMP)'!$B$7:$O$390,14,FALSE)="","",VLOOKUP(AI124,'Acompanhamento (DMP)'!$B$7:$O$390,14,FALSE)),"")</f>
        <v/>
      </c>
      <c r="BA124" t="str">
        <f>IFERROR(IF(VLOOKUP(AI124,'Acompanhamento (DMP)'!$B$7:$O$390,15,FALSE)="","",VLOOKUP(AI124,'Acompanhamento (DMP)'!$B$7:$O$390,15,FALSE)),"")</f>
        <v/>
      </c>
      <c r="BB124" s="82" t="str">
        <f>IFERROR(IF(VLOOKUP(AI124,'Acompanhamento (DMP)'!$B$7:$O$390,16,FALSE)="","",VLOOKUP(AI124,'Acompanhamento (DMP)'!$B$7:$O$390,16,FALSE)),"")</f>
        <v/>
      </c>
      <c r="BC124" s="82" t="str">
        <f>IFERROR(IF(VLOOKUP(AI124,'Acompanhamento (DMP)'!$B$7:$O$390,17,FALSE)="","",VLOOKUP(AI124,'Acompanhamento (DMP)'!$B$7:$O$390,17,FALSE)),"")</f>
        <v/>
      </c>
      <c r="BD124" s="82" t="str">
        <f>IFERROR(IF(VLOOKUP(AI124,'Acompanhamento (DMP)'!$B$7:$O$390,18,FALSE)="","",VLOOKUP(AI124,'Acompanhamento (DMP)'!$B$7:$O$390,18,FALSE)),"")</f>
        <v/>
      </c>
      <c r="BE124" s="82" t="str">
        <f>IFERROR(IF(VLOOKUP(AI124,'Acompanhamento (DMP)'!$B$7:$O$390,19,FALSE)="","",VLOOKUP(AI124,'Acompanhamento (DMP)'!$B$7:$O$390,19,FALSE)),"")</f>
        <v/>
      </c>
      <c r="BF124" s="82" t="str">
        <f>IFERROR(IF(VLOOKUP(AI124,'Acompanhamento (DMP)'!$B$7:$O$390,20,FALSE)="","",VLOOKUP(AI124,'Acompanhamento (DMP)'!$B$7:$O$390,20,FALSE)),"")</f>
        <v/>
      </c>
      <c r="BG124" s="82" t="str">
        <f>IFERROR(IF(VLOOKUP(AI124,'Acompanhamento (DMP)'!$B$7:$O$390,21,FALSE)="","",VLOOKUP(AI124,'Acompanhamento (DMP)'!$B$7:$O$390,21,FALSE)),"")</f>
        <v/>
      </c>
      <c r="BH124" s="173" t="str">
        <f t="shared" si="1"/>
        <v/>
      </c>
    </row>
    <row r="125" spans="6:60" ht="15.75" customHeight="1">
      <c r="F125" s="2" t="s">
        <v>4685</v>
      </c>
      <c r="G125" s="2" t="s">
        <v>984</v>
      </c>
      <c r="AC125" t="str">
        <v>071.1.1.0</v>
      </c>
      <c r="AD125" s="179">
        <v>112</v>
      </c>
      <c r="AF125">
        <v>123</v>
      </c>
      <c r="AI125" t="str">
        <f>IF('PCA Licitação, Dispensa e Inex.'!B129="","",'PCA Licitação, Dispensa e Inex.'!B129)</f>
        <v>071.1.1.0</v>
      </c>
      <c r="AJ125" t="str">
        <f>IF('PCA Licitação, Dispensa e Inex.'!C129="","",'PCA Licitação, Dispensa e Inex.'!C129)</f>
        <v>DEA</v>
      </c>
      <c r="AK125" t="str">
        <f>IF('PCA Licitação, Dispensa e Inex.'!D129="","",'PCA Licitação, Dispensa e Inex.'!D129)</f>
        <v>Reforma parcial do fórum da comarca de Palhoça</v>
      </c>
      <c r="AL125" t="str">
        <f>IF('PCA Licitação, Dispensa e Inex.'!H129="","",'PCA Licitação, Dispensa e Inex.'!H129)</f>
        <v>Concorrência</v>
      </c>
      <c r="AM125" t="str">
        <f>IF('PCA Licitação, Dispensa e Inex.'!K129="","",'PCA Licitação, Dispensa e Inex.'!K129)</f>
        <v>Não</v>
      </c>
      <c r="AN125" t="str">
        <f>IF('PCA Licitação, Dispensa e Inex.'!L129="","",'PCA Licitação, Dispensa e Inex.'!L129)</f>
        <v>Não</v>
      </c>
      <c r="AO125" t="str">
        <f>IF('PCA Licitação, Dispensa e Inex.'!M129="","",'PCA Licitação, Dispensa e Inex.'!M129)</f>
        <v>Sim</v>
      </c>
      <c r="AP125" t="str">
        <f>IF('PCA Licitação, Dispensa e Inex.'!N129="","",'PCA Licitação, Dispensa e Inex.'!N129)</f>
        <v>Alto</v>
      </c>
      <c r="AQ125" s="82">
        <f>IF('PCA Licitação, Dispensa e Inex.'!O129="","",'PCA Licitação, Dispensa e Inex.'!O129)</f>
        <v>46096</v>
      </c>
      <c r="AR125" s="82">
        <f>IF('PCA Licitação, Dispensa e Inex.'!P129="","",'PCA Licitação, Dispensa e Inex.'!P129)</f>
        <v>46315</v>
      </c>
      <c r="AS125" s="82">
        <f>IF('PCA Licitação, Dispensa e Inex.'!Q129="","",'PCA Licitação, Dispensa e Inex.'!Q129)</f>
        <v>46096</v>
      </c>
      <c r="AT125" s="82">
        <f>IF('PCA Licitação, Dispensa e Inex.'!R129="","",'PCA Licitação, Dispensa e Inex.'!R129)</f>
        <v>46327</v>
      </c>
      <c r="AU125" s="82">
        <f>IF('PCA Licitação, Dispensa e Inex.'!S129="","",'PCA Licitação, Dispensa e Inex.'!S129)</f>
        <v>46568</v>
      </c>
      <c r="AV125" s="223" t="str">
        <f>IFERROR(VLOOKUP(AI125,'Acompanhamento (DMP)'!$B$7:$G$390,10,FALSE),"")</f>
        <v/>
      </c>
      <c r="AW125" t="str">
        <f>IFERROR(IF(VLOOKUP(AI125,'Acompanhamento (DMP)'!$B$7:$O$390,11,FALSE)="","",VLOOKUP(AI125,'Acompanhamento (DMP)'!$B$7:$O$390,11,FALSE)),"")</f>
        <v/>
      </c>
      <c r="AX125" s="82">
        <f>IFERROR(VLOOKUP(AI125,'Acompanhamento (DMP)'!$B$7:$O$390,12,FALSE),"")</f>
        <v>0</v>
      </c>
      <c r="AY125" s="82" t="str">
        <f>IFERROR(IF(VLOOKUP(AI125,'Acompanhamento (DMP)'!$B$7:$O$390,13,FALSE)="","",VLOOKUP(AI125,'Acompanhamento (DMP)'!$B$7:$O$390,13,FALSE)),"")</f>
        <v/>
      </c>
      <c r="AZ125" t="str">
        <f>IFERROR(IF(VLOOKUP(AI125,'Acompanhamento (DMP)'!$B$7:$O$390,14,FALSE)="","",VLOOKUP(AI125,'Acompanhamento (DMP)'!$B$7:$O$390,14,FALSE)),"")</f>
        <v/>
      </c>
      <c r="BA125" t="str">
        <f>IFERROR(IF(VLOOKUP(AI125,'Acompanhamento (DMP)'!$B$7:$O$390,15,FALSE)="","",VLOOKUP(AI125,'Acompanhamento (DMP)'!$B$7:$O$390,15,FALSE)),"")</f>
        <v/>
      </c>
      <c r="BB125" s="82" t="str">
        <f>IFERROR(IF(VLOOKUP(AI125,'Acompanhamento (DMP)'!$B$7:$O$390,16,FALSE)="","",VLOOKUP(AI125,'Acompanhamento (DMP)'!$B$7:$O$390,16,FALSE)),"")</f>
        <v/>
      </c>
      <c r="BC125" s="82" t="str">
        <f>IFERROR(IF(VLOOKUP(AI125,'Acompanhamento (DMP)'!$B$7:$O$390,17,FALSE)="","",VLOOKUP(AI125,'Acompanhamento (DMP)'!$B$7:$O$390,17,FALSE)),"")</f>
        <v/>
      </c>
      <c r="BD125" s="82" t="str">
        <f>IFERROR(IF(VLOOKUP(AI125,'Acompanhamento (DMP)'!$B$7:$O$390,18,FALSE)="","",VLOOKUP(AI125,'Acompanhamento (DMP)'!$B$7:$O$390,18,FALSE)),"")</f>
        <v/>
      </c>
      <c r="BE125" s="82" t="str">
        <f>IFERROR(IF(VLOOKUP(AI125,'Acompanhamento (DMP)'!$B$7:$O$390,19,FALSE)="","",VLOOKUP(AI125,'Acompanhamento (DMP)'!$B$7:$O$390,19,FALSE)),"")</f>
        <v/>
      </c>
      <c r="BF125" s="82" t="str">
        <f>IFERROR(IF(VLOOKUP(AI125,'Acompanhamento (DMP)'!$B$7:$O$390,20,FALSE)="","",VLOOKUP(AI125,'Acompanhamento (DMP)'!$B$7:$O$390,20,FALSE)),"")</f>
        <v/>
      </c>
      <c r="BG125" s="82" t="str">
        <f>IFERROR(IF(VLOOKUP(AI125,'Acompanhamento (DMP)'!$B$7:$O$390,21,FALSE)="","",VLOOKUP(AI125,'Acompanhamento (DMP)'!$B$7:$O$390,21,FALSE)),"")</f>
        <v/>
      </c>
      <c r="BH125" s="173" t="str">
        <f t="shared" si="1"/>
        <v/>
      </c>
    </row>
    <row r="126" spans="6:60" ht="15.75" customHeight="1">
      <c r="F126" s="2" t="s">
        <v>708</v>
      </c>
      <c r="G126" s="2" t="s">
        <v>986</v>
      </c>
      <c r="AC126" t="str">
        <v>AJU025</v>
      </c>
      <c r="AD126" s="180">
        <v>113</v>
      </c>
      <c r="AF126">
        <v>124</v>
      </c>
      <c r="AI126" t="str">
        <f>IF('PCA Licitação, Dispensa e Inex.'!B130="","",'PCA Licitação, Dispensa e Inex.'!B130)</f>
        <v>AJU025</v>
      </c>
      <c r="AJ126" t="str">
        <f>IF('PCA Licitação, Dispensa e Inex.'!C130="","",'PCA Licitação, Dispensa e Inex.'!C130)</f>
        <v>AJU</v>
      </c>
      <c r="AK126" t="str">
        <f>IF('PCA Licitação, Dispensa e Inex.'!D130="","",'PCA Licitação, Dispensa e Inex.'!D130)</f>
        <v xml:space="preserve">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v>
      </c>
      <c r="AL126" t="str">
        <f>IF('PCA Licitação, Dispensa e Inex.'!H130="","",'PCA Licitação, Dispensa e Inex.'!H130)</f>
        <v>Inexigibilidade</v>
      </c>
      <c r="AM126" t="str">
        <f>IF('PCA Licitação, Dispensa e Inex.'!K130="","",'PCA Licitação, Dispensa e Inex.'!K130)</f>
        <v>Não</v>
      </c>
      <c r="AN126" t="str">
        <f>IF('PCA Licitação, Dispensa e Inex.'!L130="","",'PCA Licitação, Dispensa e Inex.'!L130)</f>
        <v>Não</v>
      </c>
      <c r="AO126" t="str">
        <f>IF('PCA Licitação, Dispensa e Inex.'!M130="","",'PCA Licitação, Dispensa e Inex.'!M130)</f>
        <v>Não</v>
      </c>
      <c r="AP126" t="str">
        <f>IF('PCA Licitação, Dispensa e Inex.'!N130="","",'PCA Licitação, Dispensa e Inex.'!N130)</f>
        <v>Alto</v>
      </c>
      <c r="AQ126" s="82">
        <f>IF('PCA Licitação, Dispensa e Inex.'!O130="","",'PCA Licitação, Dispensa e Inex.'!O130)</f>
        <v>46153</v>
      </c>
      <c r="AR126" s="82">
        <f>IF('PCA Licitação, Dispensa e Inex.'!P130="","",'PCA Licitação, Dispensa e Inex.'!P130)</f>
        <v>46162</v>
      </c>
      <c r="AS126" s="82">
        <f>IF('PCA Licitação, Dispensa e Inex.'!Q130="","",'PCA Licitação, Dispensa e Inex.'!Q130)</f>
        <v>46167</v>
      </c>
      <c r="AT126" s="82">
        <f>IF('PCA Licitação, Dispensa e Inex.'!R130="","",'PCA Licitação, Dispensa e Inex.'!R130)</f>
        <v>46178</v>
      </c>
      <c r="AU126" s="82">
        <f>IF('PCA Licitação, Dispensa e Inex.'!S130="","",'PCA Licitação, Dispensa e Inex.'!S130)</f>
        <v>46192</v>
      </c>
      <c r="AV126" s="223" t="str">
        <f>IFERROR(VLOOKUP(AI126,'Acompanhamento (DMP)'!$B$7:$G$390,10,FALSE),"")</f>
        <v/>
      </c>
      <c r="AW126">
        <f>IFERROR(IF(VLOOKUP(AI126,'Acompanhamento (DMP)'!$B$7:$O$390,11,FALSE)="","",VLOOKUP(AI126,'Acompanhamento (DMP)'!$B$7:$O$390,11,FALSE)),"")</f>
        <v>46157</v>
      </c>
      <c r="AX126" s="82">
        <f>IFERROR(VLOOKUP(AI126,'Acompanhamento (DMP)'!$B$7:$O$390,12,FALSE),"")</f>
        <v>46170</v>
      </c>
      <c r="AY126" s="82">
        <f>IFERROR(IF(VLOOKUP(AI126,'Acompanhamento (DMP)'!$B$7:$O$390,13,FALSE)="","",VLOOKUP(AI126,'Acompanhamento (DMP)'!$B$7:$O$390,13,FALSE)),"")</f>
        <v>46176</v>
      </c>
      <c r="AZ126" t="str">
        <f>IFERROR(IF(VLOOKUP(AI126,'Acompanhamento (DMP)'!$B$7:$O$390,14,FALSE)="","",VLOOKUP(AI126,'Acompanhamento (DMP)'!$B$7:$O$390,14,FALSE)),"")</f>
        <v>Não se aplica</v>
      </c>
      <c r="BA126" t="str">
        <f>IFERROR(IF(VLOOKUP(AI126,'Acompanhamento (DMP)'!$B$7:$O$390,15,FALSE)="","",VLOOKUP(AI126,'Acompanhamento (DMP)'!$B$7:$O$390,15,FALSE)),"")</f>
        <v/>
      </c>
      <c r="BB126" s="82" t="str">
        <f>IFERROR(IF(VLOOKUP(AI126,'Acompanhamento (DMP)'!$B$7:$O$390,16,FALSE)="","",VLOOKUP(AI126,'Acompanhamento (DMP)'!$B$7:$O$390,16,FALSE)),"")</f>
        <v/>
      </c>
      <c r="BC126" s="82" t="str">
        <f>IFERROR(IF(VLOOKUP(AI126,'Acompanhamento (DMP)'!$B$7:$O$390,17,FALSE)="","",VLOOKUP(AI126,'Acompanhamento (DMP)'!$B$7:$O$390,17,FALSE)),"")</f>
        <v/>
      </c>
      <c r="BD126" s="82" t="str">
        <f>IFERROR(IF(VLOOKUP(AI126,'Acompanhamento (DMP)'!$B$7:$O$390,18,FALSE)="","",VLOOKUP(AI126,'Acompanhamento (DMP)'!$B$7:$O$390,18,FALSE)),"")</f>
        <v/>
      </c>
      <c r="BE126" s="82" t="str">
        <f>IFERROR(IF(VLOOKUP(AI126,'Acompanhamento (DMP)'!$B$7:$O$390,19,FALSE)="","",VLOOKUP(AI126,'Acompanhamento (DMP)'!$B$7:$O$390,19,FALSE)),"")</f>
        <v/>
      </c>
      <c r="BF126" s="82" t="str">
        <f>IFERROR(IF(VLOOKUP(AI126,'Acompanhamento (DMP)'!$B$7:$O$390,20,FALSE)="","",VLOOKUP(AI126,'Acompanhamento (DMP)'!$B$7:$O$390,20,FALSE)),"")</f>
        <v/>
      </c>
      <c r="BG126" s="82" t="str">
        <f>IFERROR(IF(VLOOKUP(AI126,'Acompanhamento (DMP)'!$B$7:$O$390,21,FALSE)="","",VLOOKUP(AI126,'Acompanhamento (DMP)'!$B$7:$O$390,21,FALSE)),"")</f>
        <v/>
      </c>
      <c r="BH126" s="173" t="str">
        <f t="shared" si="1"/>
        <v/>
      </c>
    </row>
    <row r="127" spans="6:60" ht="15.75" customHeight="1">
      <c r="F127" s="2" t="s">
        <v>4686</v>
      </c>
      <c r="G127" s="2" t="s">
        <v>988</v>
      </c>
      <c r="AC127" t="str">
        <v>DIE 262</v>
      </c>
      <c r="AD127" s="178">
        <v>114</v>
      </c>
      <c r="AF127">
        <v>125</v>
      </c>
      <c r="AI127" t="str">
        <f>IF('PCA Licitação, Dispensa e Inex.'!B131="","",'PCA Licitação, Dispensa e Inex.'!B131)</f>
        <v>DIE 262</v>
      </c>
      <c r="AJ127" t="str">
        <f>IF('PCA Licitação, Dispensa e Inex.'!C131="","",'PCA Licitação, Dispensa e Inex.'!C131)</f>
        <v>DIE</v>
      </c>
      <c r="AK127" t="str">
        <f>IF('PCA Licitação, Dispensa e Inex.'!D131="","",'PCA Licitação, Dispensa e Inex.'!D131)</f>
        <v>Serviço continuado de fornecimento de refeições(almoço e jantar) e lanches, para participantes das sessões do Tribunal do Júri da Comarca de São Francisco do Sul.</v>
      </c>
      <c r="AL127" t="str">
        <f>IF('PCA Licitação, Dispensa e Inex.'!H131="","",'PCA Licitação, Dispensa e Inex.'!H131)</f>
        <v>Pregão</v>
      </c>
      <c r="AM127" t="str">
        <f>IF('PCA Licitação, Dispensa e Inex.'!K131="","",'PCA Licitação, Dispensa e Inex.'!K131)</f>
        <v>Não</v>
      </c>
      <c r="AN127" t="str">
        <f>IF('PCA Licitação, Dispensa e Inex.'!L131="","",'PCA Licitação, Dispensa e Inex.'!L131)</f>
        <v>Não</v>
      </c>
      <c r="AO127" t="str">
        <f>IF('PCA Licitação, Dispensa e Inex.'!M131="","",'PCA Licitação, Dispensa e Inex.'!M131)</f>
        <v>Sim</v>
      </c>
      <c r="AP127" t="str">
        <f>IF('PCA Licitação, Dispensa e Inex.'!N131="","",'PCA Licitação, Dispensa e Inex.'!N131)</f>
        <v>Alto</v>
      </c>
      <c r="AQ127" s="82">
        <f>IF('PCA Licitação, Dispensa e Inex.'!O131="","",'PCA Licitação, Dispensa e Inex.'!O131)</f>
        <v>46168</v>
      </c>
      <c r="AR127" s="82">
        <f>IF('PCA Licitação, Dispensa e Inex.'!P131="","",'PCA Licitação, Dispensa e Inex.'!P131)</f>
        <v>46189</v>
      </c>
      <c r="AS127" s="82">
        <f>IF('PCA Licitação, Dispensa e Inex.'!Q131="","",'PCA Licitação, Dispensa e Inex.'!Q131)</f>
        <v>46189</v>
      </c>
      <c r="AT127" s="82">
        <f>IF('PCA Licitação, Dispensa e Inex.'!R131="","",'PCA Licitação, Dispensa e Inex.'!R131)</f>
        <v>46209</v>
      </c>
      <c r="AU127" s="82">
        <f>IF('PCA Licitação, Dispensa e Inex.'!S131="","",'PCA Licitação, Dispensa e Inex.'!S131)</f>
        <v>46260</v>
      </c>
      <c r="AV127" s="223" t="str">
        <f>IFERROR(VLOOKUP(AI127,'Acompanhamento (DMP)'!$B$7:$G$390,10,FALSE),"")</f>
        <v/>
      </c>
      <c r="AW127">
        <f>IFERROR(IF(VLOOKUP(AI127,'Acompanhamento (DMP)'!$B$7:$O$390,11,FALSE)="","",VLOOKUP(AI127,'Acompanhamento (DMP)'!$B$7:$O$390,11,FALSE)),"")</f>
        <v>46176</v>
      </c>
      <c r="AX127" s="82">
        <f>IFERROR(VLOOKUP(AI127,'Acompanhamento (DMP)'!$B$7:$O$390,12,FALSE),"")</f>
        <v>46188</v>
      </c>
      <c r="AY127" s="82">
        <f>IFERROR(IF(VLOOKUP(AI127,'Acompanhamento (DMP)'!$B$7:$O$390,13,FALSE)="","",VLOOKUP(AI127,'Acompanhamento (DMP)'!$B$7:$O$390,13,FALSE)),"")</f>
        <v>46237</v>
      </c>
      <c r="AZ127" t="str">
        <f>IFERROR(IF(VLOOKUP(AI127,'Acompanhamento (DMP)'!$B$7:$O$390,14,FALSE)="","",VLOOKUP(AI127,'Acompanhamento (DMP)'!$B$7:$O$390,14,FALSE)),"")</f>
        <v>Não se aplica</v>
      </c>
      <c r="BA127" t="str">
        <f>IFERROR(IF(VLOOKUP(AI127,'Acompanhamento (DMP)'!$B$7:$O$390,15,FALSE)="","",VLOOKUP(AI127,'Acompanhamento (DMP)'!$B$7:$O$390,15,FALSE)),"")</f>
        <v/>
      </c>
      <c r="BB127" s="82" t="str">
        <f>IFERROR(IF(VLOOKUP(AI127,'Acompanhamento (DMP)'!$B$7:$O$390,16,FALSE)="","",VLOOKUP(AI127,'Acompanhamento (DMP)'!$B$7:$O$390,16,FALSE)),"")</f>
        <v/>
      </c>
      <c r="BC127" s="82" t="str">
        <f>IFERROR(IF(VLOOKUP(AI127,'Acompanhamento (DMP)'!$B$7:$O$390,17,FALSE)="","",VLOOKUP(AI127,'Acompanhamento (DMP)'!$B$7:$O$390,17,FALSE)),"")</f>
        <v/>
      </c>
      <c r="BD127" s="82" t="str">
        <f>IFERROR(IF(VLOOKUP(AI127,'Acompanhamento (DMP)'!$B$7:$O$390,18,FALSE)="","",VLOOKUP(AI127,'Acompanhamento (DMP)'!$B$7:$O$390,18,FALSE)),"")</f>
        <v/>
      </c>
      <c r="BE127" s="82" t="str">
        <f>IFERROR(IF(VLOOKUP(AI127,'Acompanhamento (DMP)'!$B$7:$O$390,19,FALSE)="","",VLOOKUP(AI127,'Acompanhamento (DMP)'!$B$7:$O$390,19,FALSE)),"")</f>
        <v/>
      </c>
      <c r="BF127" s="82" t="str">
        <f>IFERROR(IF(VLOOKUP(AI127,'Acompanhamento (DMP)'!$B$7:$O$390,20,FALSE)="","",VLOOKUP(AI127,'Acompanhamento (DMP)'!$B$7:$O$390,20,FALSE)),"")</f>
        <v/>
      </c>
      <c r="BG127" s="82" t="str">
        <f>IFERROR(IF(VLOOKUP(AI127,'Acompanhamento (DMP)'!$B$7:$O$390,21,FALSE)="","",VLOOKUP(AI127,'Acompanhamento (DMP)'!$B$7:$O$390,21,FALSE)),"")</f>
        <v/>
      </c>
      <c r="BH127" s="173" t="str">
        <f t="shared" si="1"/>
        <v/>
      </c>
    </row>
    <row r="128" spans="6:60" ht="15.75" customHeight="1">
      <c r="F128" s="2" t="s">
        <v>4687</v>
      </c>
      <c r="G128" s="2" t="s">
        <v>1857</v>
      </c>
      <c r="AC128" t="str">
        <v>112.2.1.0</v>
      </c>
      <c r="AD128" s="177">
        <v>115</v>
      </c>
      <c r="AF128">
        <v>126</v>
      </c>
      <c r="AI128" t="str">
        <f>IF('PCA Licitação, Dispensa e Inex.'!B132="","",'PCA Licitação, Dispensa e Inex.'!B132)</f>
        <v>112.2.1.0</v>
      </c>
      <c r="AJ128" t="str">
        <f>IF('PCA Licitação, Dispensa e Inex.'!C132="","",'PCA Licitação, Dispensa e Inex.'!C132)</f>
        <v>DEA</v>
      </c>
      <c r="AK128" t="str">
        <f>IF('PCA Licitação, Dispensa e Inex.'!D132="","",'PCA Licitação, Dispensa e Inex.'!D132)</f>
        <v>Substituição do sistema de climatização da torre II do TJSC</v>
      </c>
      <c r="AL128" t="str">
        <f>IF('PCA Licitação, Dispensa e Inex.'!H132="","",'PCA Licitação, Dispensa e Inex.'!H132)</f>
        <v>Concorrência</v>
      </c>
      <c r="AM128" t="str">
        <f>IF('PCA Licitação, Dispensa e Inex.'!K132="","",'PCA Licitação, Dispensa e Inex.'!K132)</f>
        <v>Não</v>
      </c>
      <c r="AN128" t="str">
        <f>IF('PCA Licitação, Dispensa e Inex.'!L132="","",'PCA Licitação, Dispensa e Inex.'!L132)</f>
        <v>Não</v>
      </c>
      <c r="AO128" t="str">
        <f>IF('PCA Licitação, Dispensa e Inex.'!M132="","",'PCA Licitação, Dispensa e Inex.'!M132)</f>
        <v>Sim</v>
      </c>
      <c r="AP128" t="str">
        <f>IF('PCA Licitação, Dispensa e Inex.'!N132="","",'PCA Licitação, Dispensa e Inex.'!N132)</f>
        <v>Alto</v>
      </c>
      <c r="AQ128" s="82">
        <f>IF('PCA Licitação, Dispensa e Inex.'!O132="","",'PCA Licitação, Dispensa e Inex.'!O132)</f>
        <v>46181</v>
      </c>
      <c r="AR128" s="82">
        <f>IF('PCA Licitação, Dispensa e Inex.'!P132="","",'PCA Licitação, Dispensa e Inex.'!P132)</f>
        <v>46341</v>
      </c>
      <c r="AS128" s="82">
        <f>IF('PCA Licitação, Dispensa e Inex.'!Q132="","",'PCA Licitação, Dispensa e Inex.'!Q132)</f>
        <v>46348</v>
      </c>
      <c r="AT128" s="82">
        <f>IF('PCA Licitação, Dispensa e Inex.'!R132="","",'PCA Licitação, Dispensa e Inex.'!R132)</f>
        <v>46357</v>
      </c>
      <c r="AU128" s="82">
        <f>IF('PCA Licitação, Dispensa e Inex.'!S132="","",'PCA Licitação, Dispensa e Inex.'!S132)</f>
        <v>46203</v>
      </c>
      <c r="AV128" s="223" t="str">
        <f>IFERROR(VLOOKUP(AI128,'Acompanhamento (DMP)'!$B$7:$G$390,10,FALSE),"")</f>
        <v/>
      </c>
      <c r="AW128" t="str">
        <f>IFERROR(IF(VLOOKUP(AI128,'Acompanhamento (DMP)'!$B$7:$O$390,11,FALSE)="","",VLOOKUP(AI128,'Acompanhamento (DMP)'!$B$7:$O$390,11,FALSE)),"")</f>
        <v/>
      </c>
      <c r="AX128" s="82">
        <f>IFERROR(VLOOKUP(AI128,'Acompanhamento (DMP)'!$B$7:$O$390,12,FALSE),"")</f>
        <v>0</v>
      </c>
      <c r="AY128" s="82" t="str">
        <f>IFERROR(IF(VLOOKUP(AI128,'Acompanhamento (DMP)'!$B$7:$O$390,13,FALSE)="","",VLOOKUP(AI128,'Acompanhamento (DMP)'!$B$7:$O$390,13,FALSE)),"")</f>
        <v/>
      </c>
      <c r="AZ128" t="str">
        <f>IFERROR(IF(VLOOKUP(AI128,'Acompanhamento (DMP)'!$B$7:$O$390,14,FALSE)="","",VLOOKUP(AI128,'Acompanhamento (DMP)'!$B$7:$O$390,14,FALSE)),"")</f>
        <v/>
      </c>
      <c r="BA128" t="str">
        <f>IFERROR(IF(VLOOKUP(AI128,'Acompanhamento (DMP)'!$B$7:$O$390,15,FALSE)="","",VLOOKUP(AI128,'Acompanhamento (DMP)'!$B$7:$O$390,15,FALSE)),"")</f>
        <v/>
      </c>
      <c r="BB128" s="82" t="str">
        <f>IFERROR(IF(VLOOKUP(AI128,'Acompanhamento (DMP)'!$B$7:$O$390,16,FALSE)="","",VLOOKUP(AI128,'Acompanhamento (DMP)'!$B$7:$O$390,16,FALSE)),"")</f>
        <v/>
      </c>
      <c r="BC128" s="82" t="str">
        <f>IFERROR(IF(VLOOKUP(AI128,'Acompanhamento (DMP)'!$B$7:$O$390,17,FALSE)="","",VLOOKUP(AI128,'Acompanhamento (DMP)'!$B$7:$O$390,17,FALSE)),"")</f>
        <v/>
      </c>
      <c r="BD128" s="82" t="str">
        <f>IFERROR(IF(VLOOKUP(AI128,'Acompanhamento (DMP)'!$B$7:$O$390,18,FALSE)="","",VLOOKUP(AI128,'Acompanhamento (DMP)'!$B$7:$O$390,18,FALSE)),"")</f>
        <v/>
      </c>
      <c r="BE128" s="82" t="str">
        <f>IFERROR(IF(VLOOKUP(AI128,'Acompanhamento (DMP)'!$B$7:$O$390,19,FALSE)="","",VLOOKUP(AI128,'Acompanhamento (DMP)'!$B$7:$O$390,19,FALSE)),"")</f>
        <v/>
      </c>
      <c r="BF128" s="82" t="str">
        <f>IFERROR(IF(VLOOKUP(AI128,'Acompanhamento (DMP)'!$B$7:$O$390,20,FALSE)="","",VLOOKUP(AI128,'Acompanhamento (DMP)'!$B$7:$O$390,20,FALSE)),"")</f>
        <v/>
      </c>
      <c r="BG128" s="82" t="str">
        <f>IFERROR(IF(VLOOKUP(AI128,'Acompanhamento (DMP)'!$B$7:$O$390,21,FALSE)="","",VLOOKUP(AI128,'Acompanhamento (DMP)'!$B$7:$O$390,21,FALSE)),"")</f>
        <v/>
      </c>
      <c r="BH128" s="173" t="str">
        <f t="shared" si="1"/>
        <v/>
      </c>
    </row>
    <row r="129" spans="6:60" ht="15.75" customHeight="1">
      <c r="F129" s="2" t="s">
        <v>4688</v>
      </c>
      <c r="G129" s="2" t="s">
        <v>990</v>
      </c>
      <c r="AC129" t="str">
        <v>01/2026</v>
      </c>
      <c r="AD129" s="178">
        <v>116</v>
      </c>
      <c r="AF129">
        <v>127</v>
      </c>
      <c r="AI129" t="str">
        <f>IF('PCA Licitação, Dispensa e Inex.'!B133="","",'PCA Licitação, Dispensa e Inex.'!B133)</f>
        <v>01/2026</v>
      </c>
      <c r="AJ129" t="str">
        <f>IF('PCA Licitação, Dispensa e Inex.'!C133="","",'PCA Licitação, Dispensa e Inex.'!C133)</f>
        <v>DOF</v>
      </c>
      <c r="AK129" t="str">
        <f>IF('PCA Licitação, Dispensa e Inex.'!D133="","",'PCA Licitação, Dispensa e Inex.'!D133)</f>
        <v>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v>
      </c>
      <c r="AL129" t="str">
        <f>IF('PCA Licitação, Dispensa e Inex.'!H133="","",'PCA Licitação, Dispensa e Inex.'!H133)</f>
        <v>Inexigibilidade</v>
      </c>
      <c r="AM129" t="str">
        <f>IF('PCA Licitação, Dispensa e Inex.'!K133="","",'PCA Licitação, Dispensa e Inex.'!K133)</f>
        <v>Não</v>
      </c>
      <c r="AN129" t="str">
        <f>IF('PCA Licitação, Dispensa e Inex.'!L133="","",'PCA Licitação, Dispensa e Inex.'!L133)</f>
        <v>Não</v>
      </c>
      <c r="AO129" t="str">
        <f>IF('PCA Licitação, Dispensa e Inex.'!M133="","",'PCA Licitação, Dispensa e Inex.'!M133)</f>
        <v>Não</v>
      </c>
      <c r="AP129" t="str">
        <f>IF('PCA Licitação, Dispensa e Inex.'!N133="","",'PCA Licitação, Dispensa e Inex.'!N133)</f>
        <v>Alto</v>
      </c>
      <c r="AQ129" s="82">
        <f>IF('PCA Licitação, Dispensa e Inex.'!O133="","",'PCA Licitação, Dispensa e Inex.'!O133)</f>
        <v>46189</v>
      </c>
      <c r="AR129" s="82">
        <f>IF('PCA Licitação, Dispensa e Inex.'!P133="","",'PCA Licitação, Dispensa e Inex.'!P133)</f>
        <v>46203</v>
      </c>
      <c r="AS129" s="82">
        <f>IF('PCA Licitação, Dispensa e Inex.'!Q133="","",'PCA Licitação, Dispensa e Inex.'!Q133)</f>
        <v>46203</v>
      </c>
      <c r="AT129" s="82">
        <f>IF('PCA Licitação, Dispensa e Inex.'!R133="","",'PCA Licitação, Dispensa e Inex.'!R133)</f>
        <v>46216</v>
      </c>
      <c r="AU129" s="82">
        <f>IF('PCA Licitação, Dispensa e Inex.'!S133="","",'PCA Licitação, Dispensa e Inex.'!S133)</f>
        <v>46276</v>
      </c>
      <c r="AV129" s="223" t="str">
        <f>IFERROR(VLOOKUP(AI129,'Acompanhamento (DMP)'!$B$7:$G$390,10,FALSE),"")</f>
        <v/>
      </c>
      <c r="AW129">
        <f>IFERROR(IF(VLOOKUP(AI129,'Acompanhamento (DMP)'!$B$7:$O$390,11,FALSE)="","",VLOOKUP(AI129,'Acompanhamento (DMP)'!$B$7:$O$390,11,FALSE)),"")</f>
        <v>46209</v>
      </c>
      <c r="AX129" s="82">
        <f>IFERROR(VLOOKUP(AI129,'Acompanhamento (DMP)'!$B$7:$O$390,12,FALSE),"")</f>
        <v>46226</v>
      </c>
      <c r="AY129" s="82" t="str">
        <f>IFERROR(IF(VLOOKUP(AI129,'Acompanhamento (DMP)'!$B$7:$O$390,13,FALSE)="","",VLOOKUP(AI129,'Acompanhamento (DMP)'!$B$7:$O$390,13,FALSE)),"")</f>
        <v/>
      </c>
      <c r="AZ129" t="str">
        <f>IFERROR(IF(VLOOKUP(AI129,'Acompanhamento (DMP)'!$B$7:$O$390,14,FALSE)="","",VLOOKUP(AI129,'Acompanhamento (DMP)'!$B$7:$O$390,14,FALSE)),"")</f>
        <v/>
      </c>
      <c r="BA129" t="str">
        <f>IFERROR(IF(VLOOKUP(AI129,'Acompanhamento (DMP)'!$B$7:$O$390,15,FALSE)="","",VLOOKUP(AI129,'Acompanhamento (DMP)'!$B$7:$O$390,15,FALSE)),"")</f>
        <v/>
      </c>
      <c r="BB129" s="82" t="str">
        <f>IFERROR(IF(VLOOKUP(AI129,'Acompanhamento (DMP)'!$B$7:$O$390,16,FALSE)="","",VLOOKUP(AI129,'Acompanhamento (DMP)'!$B$7:$O$390,16,FALSE)),"")</f>
        <v/>
      </c>
      <c r="BC129" s="82" t="str">
        <f>IFERROR(IF(VLOOKUP(AI129,'Acompanhamento (DMP)'!$B$7:$O$390,17,FALSE)="","",VLOOKUP(AI129,'Acompanhamento (DMP)'!$B$7:$O$390,17,FALSE)),"")</f>
        <v/>
      </c>
      <c r="BD129" s="82" t="str">
        <f>IFERROR(IF(VLOOKUP(AI129,'Acompanhamento (DMP)'!$B$7:$O$390,18,FALSE)="","",VLOOKUP(AI129,'Acompanhamento (DMP)'!$B$7:$O$390,18,FALSE)),"")</f>
        <v/>
      </c>
      <c r="BE129" s="82" t="str">
        <f>IFERROR(IF(VLOOKUP(AI129,'Acompanhamento (DMP)'!$B$7:$O$390,19,FALSE)="","",VLOOKUP(AI129,'Acompanhamento (DMP)'!$B$7:$O$390,19,FALSE)),"")</f>
        <v/>
      </c>
      <c r="BF129" s="82" t="str">
        <f>IFERROR(IF(VLOOKUP(AI129,'Acompanhamento (DMP)'!$B$7:$O$390,20,FALSE)="","",VLOOKUP(AI129,'Acompanhamento (DMP)'!$B$7:$O$390,20,FALSE)),"")</f>
        <v/>
      </c>
      <c r="BG129" s="82" t="str">
        <f>IFERROR(IF(VLOOKUP(AI129,'Acompanhamento (DMP)'!$B$7:$O$390,21,FALSE)="","",VLOOKUP(AI129,'Acompanhamento (DMP)'!$B$7:$O$390,21,FALSE)),"")</f>
        <v/>
      </c>
      <c r="BH129" s="173" t="str">
        <f t="shared" si="1"/>
        <v/>
      </c>
    </row>
    <row r="130" spans="6:60" ht="15.75" customHeight="1">
      <c r="F130" s="2" t="s">
        <v>4689</v>
      </c>
      <c r="G130" s="2" t="s">
        <v>991</v>
      </c>
      <c r="AC130" t="str">
        <v>DTI 288</v>
      </c>
      <c r="AD130" s="180">
        <v>117</v>
      </c>
      <c r="AF130">
        <v>128</v>
      </c>
      <c r="AI130" t="str">
        <f>IF('PCA Licitação, Dispensa e Inex.'!B134="","",'PCA Licitação, Dispensa e Inex.'!B134)</f>
        <v>DTI 288</v>
      </c>
      <c r="AJ130" t="str">
        <f>IF('PCA Licitação, Dispensa e Inex.'!C134="","",'PCA Licitação, Dispensa e Inex.'!C134)</f>
        <v>DTI</v>
      </c>
      <c r="AK130" t="str">
        <f>IF('PCA Licitação, Dispensa e Inex.'!D134="","",'PCA Licitação, Dispensa e Inex.'!D134)</f>
        <v>Aquisição de solução audiovisual para o Observatório do TJSC e salas de reunião da Torre I do Tribunal de Justiça de Santa Catarina.</v>
      </c>
      <c r="AL130" t="str">
        <f>IF('PCA Licitação, Dispensa e Inex.'!H134="","",'PCA Licitação, Dispensa e Inex.'!H134)</f>
        <v>Pregão</v>
      </c>
      <c r="AM130" t="str">
        <f>IF('PCA Licitação, Dispensa e Inex.'!K134="","",'PCA Licitação, Dispensa e Inex.'!K134)</f>
        <v>Não</v>
      </c>
      <c r="AN130" t="str">
        <f>IF('PCA Licitação, Dispensa e Inex.'!L134="","",'PCA Licitação, Dispensa e Inex.'!L134)</f>
        <v>Não</v>
      </c>
      <c r="AO130" t="str">
        <f>IF('PCA Licitação, Dispensa e Inex.'!M134="","",'PCA Licitação, Dispensa e Inex.'!M134)</f>
        <v>Sim</v>
      </c>
      <c r="AP130" t="str">
        <f>IF('PCA Licitação, Dispensa e Inex.'!N134="","",'PCA Licitação, Dispensa e Inex.'!N134)</f>
        <v>Alto</v>
      </c>
      <c r="AQ130" s="82">
        <f>IF('PCA Licitação, Dispensa e Inex.'!O134="","",'PCA Licitação, Dispensa e Inex.'!O134)</f>
        <v>46188</v>
      </c>
      <c r="AR130" s="82">
        <f>IF('PCA Licitação, Dispensa e Inex.'!P134="","",'PCA Licitação, Dispensa e Inex.'!P134)</f>
        <v>46220</v>
      </c>
      <c r="AS130" s="82">
        <f>IF('PCA Licitação, Dispensa e Inex.'!Q134="","",'PCA Licitação, Dispensa e Inex.'!Q134)</f>
        <v>46223</v>
      </c>
      <c r="AT130" s="82">
        <f>IF('PCA Licitação, Dispensa e Inex.'!R134="","",'PCA Licitação, Dispensa e Inex.'!R134)</f>
        <v>46255</v>
      </c>
      <c r="AU130" s="82">
        <f>IF('PCA Licitação, Dispensa e Inex.'!S134="","",'PCA Licitação, Dispensa e Inex.'!S134)</f>
        <v>46295</v>
      </c>
      <c r="AV130" s="223" t="str">
        <f>IFERROR(VLOOKUP(AI130,'Acompanhamento (DMP)'!$B$7:$G$390,10,FALSE),"")</f>
        <v/>
      </c>
      <c r="AW130" t="str">
        <f>IFERROR(IF(VLOOKUP(AI130,'Acompanhamento (DMP)'!$B$7:$O$390,11,FALSE)="","",VLOOKUP(AI130,'Acompanhamento (DMP)'!$B$7:$O$390,11,FALSE)),"")</f>
        <v/>
      </c>
      <c r="AX130" s="82">
        <f>IFERROR(VLOOKUP(AI130,'Acompanhamento (DMP)'!$B$7:$O$390,12,FALSE),"")</f>
        <v>0</v>
      </c>
      <c r="AY130" s="82" t="str">
        <f>IFERROR(IF(VLOOKUP(AI130,'Acompanhamento (DMP)'!$B$7:$O$390,13,FALSE)="","",VLOOKUP(AI130,'Acompanhamento (DMP)'!$B$7:$O$390,13,FALSE)),"")</f>
        <v/>
      </c>
      <c r="AZ130" t="str">
        <f>IFERROR(IF(VLOOKUP(AI130,'Acompanhamento (DMP)'!$B$7:$O$390,14,FALSE)="","",VLOOKUP(AI130,'Acompanhamento (DMP)'!$B$7:$O$390,14,FALSE)),"")</f>
        <v/>
      </c>
      <c r="BA130" t="str">
        <f>IFERROR(IF(VLOOKUP(AI130,'Acompanhamento (DMP)'!$B$7:$O$390,15,FALSE)="","",VLOOKUP(AI130,'Acompanhamento (DMP)'!$B$7:$O$390,15,FALSE)),"")</f>
        <v/>
      </c>
      <c r="BB130" s="82" t="str">
        <f>IFERROR(IF(VLOOKUP(AI130,'Acompanhamento (DMP)'!$B$7:$O$390,16,FALSE)="","",VLOOKUP(AI130,'Acompanhamento (DMP)'!$B$7:$O$390,16,FALSE)),"")</f>
        <v/>
      </c>
      <c r="BC130" s="82" t="str">
        <f>IFERROR(IF(VLOOKUP(AI130,'Acompanhamento (DMP)'!$B$7:$O$390,17,FALSE)="","",VLOOKUP(AI130,'Acompanhamento (DMP)'!$B$7:$O$390,17,FALSE)),"")</f>
        <v/>
      </c>
      <c r="BD130" s="82" t="str">
        <f>IFERROR(IF(VLOOKUP(AI130,'Acompanhamento (DMP)'!$B$7:$O$390,18,FALSE)="","",VLOOKUP(AI130,'Acompanhamento (DMP)'!$B$7:$O$390,18,FALSE)),"")</f>
        <v/>
      </c>
      <c r="BE130" s="82" t="str">
        <f>IFERROR(IF(VLOOKUP(AI130,'Acompanhamento (DMP)'!$B$7:$O$390,19,FALSE)="","",VLOOKUP(AI130,'Acompanhamento (DMP)'!$B$7:$O$390,19,FALSE)),"")</f>
        <v/>
      </c>
      <c r="BF130" s="82" t="str">
        <f>IFERROR(IF(VLOOKUP(AI130,'Acompanhamento (DMP)'!$B$7:$O$390,20,FALSE)="","",VLOOKUP(AI130,'Acompanhamento (DMP)'!$B$7:$O$390,20,FALSE)),"")</f>
        <v/>
      </c>
      <c r="BG130" s="82" t="str">
        <f>IFERROR(IF(VLOOKUP(AI130,'Acompanhamento (DMP)'!$B$7:$O$390,21,FALSE)="","",VLOOKUP(AI130,'Acompanhamento (DMP)'!$B$7:$O$390,21,FALSE)),"")</f>
        <v/>
      </c>
      <c r="BH130" s="173" t="str">
        <f t="shared" si="1"/>
        <v/>
      </c>
    </row>
    <row r="131" spans="6:60" ht="15.75" customHeight="1">
      <c r="F131" s="2" t="s">
        <v>4690</v>
      </c>
      <c r="G131" s="2" t="s">
        <v>993</v>
      </c>
      <c r="AC131" t="str">
        <v>AJU028</v>
      </c>
      <c r="AD131" s="179">
        <v>118</v>
      </c>
      <c r="AF131">
        <v>129</v>
      </c>
      <c r="AI131" t="str">
        <f>IF('PCA Licitação, Dispensa e Inex.'!B135="","",'PCA Licitação, Dispensa e Inex.'!B135)</f>
        <v>AJU028</v>
      </c>
      <c r="AJ131" t="str">
        <f>IF('PCA Licitação, Dispensa e Inex.'!C135="","",'PCA Licitação, Dispensa e Inex.'!C135)</f>
        <v>AJU</v>
      </c>
      <c r="AK131" t="str">
        <f>IF('PCA Licitação, Dispensa e Inex.'!D135="","",'PCA Licitação, Dispensa e Inex.'!D135)</f>
        <v>Contratação de prestação de serviços continuados de infraestrutura e logística necessários à realização de cursos e eventos promovidos pela Academia Judicial, para execução no regime de empreitada por preço unitário.</v>
      </c>
      <c r="AL131" t="str">
        <f>IF('PCA Licitação, Dispensa e Inex.'!H135="","",'PCA Licitação, Dispensa e Inex.'!H135)</f>
        <v>Pregão</v>
      </c>
      <c r="AM131" t="str">
        <f>IF('PCA Licitação, Dispensa e Inex.'!K135="","",'PCA Licitação, Dispensa e Inex.'!K135)</f>
        <v>Sim</v>
      </c>
      <c r="AN131" t="str">
        <f>IF('PCA Licitação, Dispensa e Inex.'!L135="","",'PCA Licitação, Dispensa e Inex.'!L135)</f>
        <v>Não</v>
      </c>
      <c r="AO131" t="str">
        <f>IF('PCA Licitação, Dispensa e Inex.'!M135="","",'PCA Licitação, Dispensa e Inex.'!M135)</f>
        <v>Sim</v>
      </c>
      <c r="AP131" t="str">
        <f>IF('PCA Licitação, Dispensa e Inex.'!N135="","",'PCA Licitação, Dispensa e Inex.'!N135)</f>
        <v>Alto</v>
      </c>
      <c r="AQ131" s="82">
        <f>IF('PCA Licitação, Dispensa e Inex.'!O135="","",'PCA Licitação, Dispensa e Inex.'!O135)</f>
        <v>46189</v>
      </c>
      <c r="AR131" s="82">
        <f>IF('PCA Licitação, Dispensa e Inex.'!P135="","",'PCA Licitação, Dispensa e Inex.'!P135)</f>
        <v>46199</v>
      </c>
      <c r="AS131" s="82">
        <f>IF('PCA Licitação, Dispensa e Inex.'!Q135="","",'PCA Licitação, Dispensa e Inex.'!Q135)</f>
        <v>46202</v>
      </c>
      <c r="AT131" s="82">
        <f>IF('PCA Licitação, Dispensa e Inex.'!R135="","",'PCA Licitação, Dispensa e Inex.'!R135)</f>
        <v>46218</v>
      </c>
      <c r="AU131" s="82">
        <f>IF('PCA Licitação, Dispensa e Inex.'!S135="","",'PCA Licitação, Dispensa e Inex.'!S135)</f>
        <v>46294</v>
      </c>
      <c r="AV131" s="223" t="str">
        <f>IFERROR(VLOOKUP(AI131,'Acompanhamento (DMP)'!$B$7:$G$390,10,FALSE),"")</f>
        <v/>
      </c>
      <c r="AW131">
        <f>IFERROR(IF(VLOOKUP(AI131,'Acompanhamento (DMP)'!$B$7:$O$390,11,FALSE)="","",VLOOKUP(AI131,'Acompanhamento (DMP)'!$B$7:$O$390,11,FALSE)),"")</f>
        <v>46227</v>
      </c>
      <c r="AX131" s="82">
        <f>IFERROR(VLOOKUP(AI131,'Acompanhamento (DMP)'!$B$7:$O$390,12,FALSE),"")</f>
        <v>46248</v>
      </c>
      <c r="AY131" s="82" t="str">
        <f>IFERROR(IF(VLOOKUP(AI131,'Acompanhamento (DMP)'!$B$7:$O$390,13,FALSE)="","",VLOOKUP(AI131,'Acompanhamento (DMP)'!$B$7:$O$390,13,FALSE)),"")</f>
        <v/>
      </c>
      <c r="AZ131" t="str">
        <f>IFERROR(IF(VLOOKUP(AI131,'Acompanhamento (DMP)'!$B$7:$O$390,14,FALSE)="","",VLOOKUP(AI131,'Acompanhamento (DMP)'!$B$7:$O$390,14,FALSE)),"")</f>
        <v/>
      </c>
      <c r="BA131" t="str">
        <f>IFERROR(IF(VLOOKUP(AI131,'Acompanhamento (DMP)'!$B$7:$O$390,15,FALSE)="","",VLOOKUP(AI131,'Acompanhamento (DMP)'!$B$7:$O$390,15,FALSE)),"")</f>
        <v/>
      </c>
      <c r="BB131" s="82" t="str">
        <f>IFERROR(IF(VLOOKUP(AI131,'Acompanhamento (DMP)'!$B$7:$O$390,16,FALSE)="","",VLOOKUP(AI131,'Acompanhamento (DMP)'!$B$7:$O$390,16,FALSE)),"")</f>
        <v/>
      </c>
      <c r="BC131" s="82" t="str">
        <f>IFERROR(IF(VLOOKUP(AI131,'Acompanhamento (DMP)'!$B$7:$O$390,17,FALSE)="","",VLOOKUP(AI131,'Acompanhamento (DMP)'!$B$7:$O$390,17,FALSE)),"")</f>
        <v/>
      </c>
      <c r="BD131" s="82" t="str">
        <f>IFERROR(IF(VLOOKUP(AI131,'Acompanhamento (DMP)'!$B$7:$O$390,18,FALSE)="","",VLOOKUP(AI131,'Acompanhamento (DMP)'!$B$7:$O$390,18,FALSE)),"")</f>
        <v/>
      </c>
      <c r="BE131" s="82" t="str">
        <f>IFERROR(IF(VLOOKUP(AI131,'Acompanhamento (DMP)'!$B$7:$O$390,19,FALSE)="","",VLOOKUP(AI131,'Acompanhamento (DMP)'!$B$7:$O$390,19,FALSE)),"")</f>
        <v/>
      </c>
      <c r="BF131" s="82" t="str">
        <f>IFERROR(IF(VLOOKUP(AI131,'Acompanhamento (DMP)'!$B$7:$O$390,20,FALSE)="","",VLOOKUP(AI131,'Acompanhamento (DMP)'!$B$7:$O$390,20,FALSE)),"")</f>
        <v/>
      </c>
      <c r="BG131" s="82" t="str">
        <f>IFERROR(IF(VLOOKUP(AI131,'Acompanhamento (DMP)'!$B$7:$O$390,21,FALSE)="","",VLOOKUP(AI131,'Acompanhamento (DMP)'!$B$7:$O$390,21,FALSE)),"")</f>
        <v/>
      </c>
      <c r="BH131" s="173" t="str">
        <f t="shared" ref="BH131:BH194" si="2">IF(BF131="","",BF131-BE131)</f>
        <v/>
      </c>
    </row>
    <row r="132" spans="6:60" ht="15.75" customHeight="1">
      <c r="F132" s="2" t="s">
        <v>4691</v>
      </c>
      <c r="G132" s="2" t="s">
        <v>995</v>
      </c>
      <c r="AC132" t="str">
        <v>AJU029</v>
      </c>
      <c r="AD132" s="180">
        <v>119</v>
      </c>
      <c r="AF132">
        <v>130</v>
      </c>
      <c r="AI132" t="str">
        <f>IF('PCA Licitação, Dispensa e Inex.'!B136="","",'PCA Licitação, Dispensa e Inex.'!B136)</f>
        <v>AJU029</v>
      </c>
      <c r="AJ132" t="str">
        <f>IF('PCA Licitação, Dispensa e Inex.'!C136="","",'PCA Licitação, Dispensa e Inex.'!C136)</f>
        <v>AJU</v>
      </c>
      <c r="AK132" t="str">
        <f>IF('PCA Licitação, Dispensa e Inex.'!D136="","",'PCA Licitação, Dispensa e Inex.'!D136)</f>
        <v>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v>
      </c>
      <c r="AL132" t="str">
        <f>IF('PCA Licitação, Dispensa e Inex.'!H136="","",'PCA Licitação, Dispensa e Inex.'!H136)</f>
        <v>Inexigibilidade</v>
      </c>
      <c r="AM132" t="str">
        <f>IF('PCA Licitação, Dispensa e Inex.'!K136="","",'PCA Licitação, Dispensa e Inex.'!K136)</f>
        <v>Não</v>
      </c>
      <c r="AN132" t="str">
        <f>IF('PCA Licitação, Dispensa e Inex.'!L136="","",'PCA Licitação, Dispensa e Inex.'!L136)</f>
        <v>Não</v>
      </c>
      <c r="AO132" t="str">
        <f>IF('PCA Licitação, Dispensa e Inex.'!M136="","",'PCA Licitação, Dispensa e Inex.'!M136)</f>
        <v>Não</v>
      </c>
      <c r="AP132" t="str">
        <f>IF('PCA Licitação, Dispensa e Inex.'!N136="","",'PCA Licitação, Dispensa e Inex.'!N136)</f>
        <v>Alto</v>
      </c>
      <c r="AQ132" s="82">
        <f>IF('PCA Licitação, Dispensa e Inex.'!O136="","",'PCA Licitação, Dispensa e Inex.'!O136)</f>
        <v>46217</v>
      </c>
      <c r="AR132" s="82">
        <f>IF('PCA Licitação, Dispensa e Inex.'!P136="","",'PCA Licitação, Dispensa e Inex.'!P136)</f>
        <v>46223</v>
      </c>
      <c r="AS132" s="82">
        <f>IF('PCA Licitação, Dispensa e Inex.'!Q136="","",'PCA Licitação, Dispensa e Inex.'!Q136)</f>
        <v>46230</v>
      </c>
      <c r="AT132" s="82">
        <f>IF('PCA Licitação, Dispensa e Inex.'!R136="","",'PCA Licitação, Dispensa e Inex.'!R136)</f>
        <v>46244</v>
      </c>
      <c r="AU132" s="82">
        <f>IF('PCA Licitação, Dispensa e Inex.'!S136="","",'PCA Licitação, Dispensa e Inex.'!S136)</f>
        <v>46260</v>
      </c>
      <c r="AV132" s="223" t="str">
        <f>IFERROR(VLOOKUP(AI132,'Acompanhamento (DMP)'!$B$7:$G$390,10,FALSE),"")</f>
        <v/>
      </c>
      <c r="AW132" t="str">
        <f>IFERROR(IF(VLOOKUP(AI132,'Acompanhamento (DMP)'!$B$7:$O$390,11,FALSE)="","",VLOOKUP(AI132,'Acompanhamento (DMP)'!$B$7:$O$390,11,FALSE)),"")</f>
        <v/>
      </c>
      <c r="AX132" s="82">
        <f>IFERROR(VLOOKUP(AI132,'Acompanhamento (DMP)'!$B$7:$O$390,12,FALSE),"")</f>
        <v>0</v>
      </c>
      <c r="AY132" s="82" t="str">
        <f>IFERROR(IF(VLOOKUP(AI132,'Acompanhamento (DMP)'!$B$7:$O$390,13,FALSE)="","",VLOOKUP(AI132,'Acompanhamento (DMP)'!$B$7:$O$390,13,FALSE)),"")</f>
        <v/>
      </c>
      <c r="AZ132" t="str">
        <f>IFERROR(IF(VLOOKUP(AI132,'Acompanhamento (DMP)'!$B$7:$O$390,14,FALSE)="","",VLOOKUP(AI132,'Acompanhamento (DMP)'!$B$7:$O$390,14,FALSE)),"")</f>
        <v/>
      </c>
      <c r="BA132" t="str">
        <f>IFERROR(IF(VLOOKUP(AI132,'Acompanhamento (DMP)'!$B$7:$O$390,15,FALSE)="","",VLOOKUP(AI132,'Acompanhamento (DMP)'!$B$7:$O$390,15,FALSE)),"")</f>
        <v/>
      </c>
      <c r="BB132" s="82" t="str">
        <f>IFERROR(IF(VLOOKUP(AI132,'Acompanhamento (DMP)'!$B$7:$O$390,16,FALSE)="","",VLOOKUP(AI132,'Acompanhamento (DMP)'!$B$7:$O$390,16,FALSE)),"")</f>
        <v/>
      </c>
      <c r="BC132" s="82" t="str">
        <f>IFERROR(IF(VLOOKUP(AI132,'Acompanhamento (DMP)'!$B$7:$O$390,17,FALSE)="","",VLOOKUP(AI132,'Acompanhamento (DMP)'!$B$7:$O$390,17,FALSE)),"")</f>
        <v/>
      </c>
      <c r="BD132" s="82" t="str">
        <f>IFERROR(IF(VLOOKUP(AI132,'Acompanhamento (DMP)'!$B$7:$O$390,18,FALSE)="","",VLOOKUP(AI132,'Acompanhamento (DMP)'!$B$7:$O$390,18,FALSE)),"")</f>
        <v/>
      </c>
      <c r="BE132" s="82" t="str">
        <f>IFERROR(IF(VLOOKUP(AI132,'Acompanhamento (DMP)'!$B$7:$O$390,19,FALSE)="","",VLOOKUP(AI132,'Acompanhamento (DMP)'!$B$7:$O$390,19,FALSE)),"")</f>
        <v/>
      </c>
      <c r="BF132" s="82" t="str">
        <f>IFERROR(IF(VLOOKUP(AI132,'Acompanhamento (DMP)'!$B$7:$O$390,20,FALSE)="","",VLOOKUP(AI132,'Acompanhamento (DMP)'!$B$7:$O$390,20,FALSE)),"")</f>
        <v/>
      </c>
      <c r="BG132" s="82" t="str">
        <f>IFERROR(IF(VLOOKUP(AI132,'Acompanhamento (DMP)'!$B$7:$O$390,21,FALSE)="","",VLOOKUP(AI132,'Acompanhamento (DMP)'!$B$7:$O$390,21,FALSE)),"")</f>
        <v/>
      </c>
      <c r="BH132" s="173" t="str">
        <f t="shared" si="2"/>
        <v/>
      </c>
    </row>
    <row r="133" spans="6:60" ht="15.75" customHeight="1">
      <c r="G133" s="2" t="s">
        <v>587</v>
      </c>
      <c r="AC133" t="str">
        <v>DTI289</v>
      </c>
      <c r="AD133" s="178">
        <v>120</v>
      </c>
      <c r="AF133">
        <v>131</v>
      </c>
      <c r="AI133" t="str">
        <f>IF('PCA Licitação, Dispensa e Inex.'!B137="","",'PCA Licitação, Dispensa e Inex.'!B137)</f>
        <v>DTI289</v>
      </c>
      <c r="AJ133" t="str">
        <f>IF('PCA Licitação, Dispensa e Inex.'!C137="","",'PCA Licitação, Dispensa e Inex.'!C137)</f>
        <v>DTI</v>
      </c>
      <c r="AK133" t="str">
        <f>IF('PCA Licitação, Dispensa e Inex.'!D137="","",'PCA Licitação, Dispensa e Inex.'!D137)</f>
        <v>Licenciamento anual da Plataforma J.Ex (Plano Excellence), com serviços de mentoria estratégica e capacitação em inovação e inteligência artificial.</v>
      </c>
      <c r="AL133" t="str">
        <f>IF('PCA Licitação, Dispensa e Inex.'!H137="","",'PCA Licitação, Dispensa e Inex.'!H137)</f>
        <v>Inexigibilidade</v>
      </c>
      <c r="AM133" t="str">
        <f>IF('PCA Licitação, Dispensa e Inex.'!K137="","",'PCA Licitação, Dispensa e Inex.'!K137)</f>
        <v>Não</v>
      </c>
      <c r="AN133" t="str">
        <f>IF('PCA Licitação, Dispensa e Inex.'!L137="","",'PCA Licitação, Dispensa e Inex.'!L137)</f>
        <v>Não</v>
      </c>
      <c r="AO133" t="str">
        <f>IF('PCA Licitação, Dispensa e Inex.'!M137="","",'PCA Licitação, Dispensa e Inex.'!M137)</f>
        <v>Sim</v>
      </c>
      <c r="AP133" t="str">
        <f>IF('PCA Licitação, Dispensa e Inex.'!N137="","",'PCA Licitação, Dispensa e Inex.'!N137)</f>
        <v>Alto</v>
      </c>
      <c r="AQ133" s="82">
        <f>IF('PCA Licitação, Dispensa e Inex.'!O137="","",'PCA Licitação, Dispensa e Inex.'!O137)</f>
        <v>46216</v>
      </c>
      <c r="AR133" s="82">
        <f>IF('PCA Licitação, Dispensa e Inex.'!P137="","",'PCA Licitação, Dispensa e Inex.'!P137)</f>
        <v>46233</v>
      </c>
      <c r="AS133" s="82">
        <f>IF('PCA Licitação, Dispensa e Inex.'!Q137="","",'PCA Licitação, Dispensa e Inex.'!Q137)</f>
        <v>46235</v>
      </c>
      <c r="AT133" s="82">
        <f>IF('PCA Licitação, Dispensa e Inex.'!R137="","",'PCA Licitação, Dispensa e Inex.'!R137)</f>
        <v>46264</v>
      </c>
      <c r="AU133" s="82">
        <f>IF('PCA Licitação, Dispensa e Inex.'!S137="","",'PCA Licitação, Dispensa e Inex.'!S137)</f>
        <v>46295</v>
      </c>
      <c r="AV133" s="223" t="str">
        <f>IFERROR(VLOOKUP(AI133,'Acompanhamento (DMP)'!$B$7:$G$390,10,FALSE),"")</f>
        <v/>
      </c>
      <c r="AW133" t="str">
        <f>IFERROR(IF(VLOOKUP(AI133,'Acompanhamento (DMP)'!$B$7:$O$390,11,FALSE)="","",VLOOKUP(AI133,'Acompanhamento (DMP)'!$B$7:$O$390,11,FALSE)),"")</f>
        <v/>
      </c>
      <c r="AX133" s="82">
        <f>IFERROR(VLOOKUP(AI133,'Acompanhamento (DMP)'!$B$7:$O$390,12,FALSE),"")</f>
        <v>0</v>
      </c>
      <c r="AY133" s="82" t="str">
        <f>IFERROR(IF(VLOOKUP(AI133,'Acompanhamento (DMP)'!$B$7:$O$390,13,FALSE)="","",VLOOKUP(AI133,'Acompanhamento (DMP)'!$B$7:$O$390,13,FALSE)),"")</f>
        <v/>
      </c>
      <c r="AZ133" t="str">
        <f>IFERROR(IF(VLOOKUP(AI133,'Acompanhamento (DMP)'!$B$7:$O$390,14,FALSE)="","",VLOOKUP(AI133,'Acompanhamento (DMP)'!$B$7:$O$390,14,FALSE)),"")</f>
        <v/>
      </c>
      <c r="BA133" t="str">
        <f>IFERROR(IF(VLOOKUP(AI133,'Acompanhamento (DMP)'!$B$7:$O$390,15,FALSE)="","",VLOOKUP(AI133,'Acompanhamento (DMP)'!$B$7:$O$390,15,FALSE)),"")</f>
        <v/>
      </c>
      <c r="BB133" s="82" t="str">
        <f>IFERROR(IF(VLOOKUP(AI133,'Acompanhamento (DMP)'!$B$7:$O$390,16,FALSE)="","",VLOOKUP(AI133,'Acompanhamento (DMP)'!$B$7:$O$390,16,FALSE)),"")</f>
        <v/>
      </c>
      <c r="BC133" s="82" t="str">
        <f>IFERROR(IF(VLOOKUP(AI133,'Acompanhamento (DMP)'!$B$7:$O$390,17,FALSE)="","",VLOOKUP(AI133,'Acompanhamento (DMP)'!$B$7:$O$390,17,FALSE)),"")</f>
        <v/>
      </c>
      <c r="BD133" s="82" t="str">
        <f>IFERROR(IF(VLOOKUP(AI133,'Acompanhamento (DMP)'!$B$7:$O$390,18,FALSE)="","",VLOOKUP(AI133,'Acompanhamento (DMP)'!$B$7:$O$390,18,FALSE)),"")</f>
        <v/>
      </c>
      <c r="BE133" s="82" t="str">
        <f>IFERROR(IF(VLOOKUP(AI133,'Acompanhamento (DMP)'!$B$7:$O$390,19,FALSE)="","",VLOOKUP(AI133,'Acompanhamento (DMP)'!$B$7:$O$390,19,FALSE)),"")</f>
        <v/>
      </c>
      <c r="BF133" s="82" t="str">
        <f>IFERROR(IF(VLOOKUP(AI133,'Acompanhamento (DMP)'!$B$7:$O$390,20,FALSE)="","",VLOOKUP(AI133,'Acompanhamento (DMP)'!$B$7:$O$390,20,FALSE)),"")</f>
        <v/>
      </c>
      <c r="BG133" s="82" t="str">
        <f>IFERROR(IF(VLOOKUP(AI133,'Acompanhamento (DMP)'!$B$7:$O$390,21,FALSE)="","",VLOOKUP(AI133,'Acompanhamento (DMP)'!$B$7:$O$390,21,FALSE)),"")</f>
        <v/>
      </c>
      <c r="BH133" s="173" t="str">
        <f t="shared" si="2"/>
        <v/>
      </c>
    </row>
    <row r="134" spans="6:60" ht="15.75" customHeight="1">
      <c r="G134" s="2" t="s">
        <v>4522</v>
      </c>
      <c r="AC134" t="str">
        <v>094.1.8.0</v>
      </c>
      <c r="AD134" s="177">
        <v>121</v>
      </c>
      <c r="AF134">
        <v>132</v>
      </c>
      <c r="AI134" t="str">
        <f>IF('PCA Licitação, Dispensa e Inex.'!B138="","",'PCA Licitação, Dispensa e Inex.'!B138)</f>
        <v>094.1.8.0</v>
      </c>
      <c r="AJ134" t="str">
        <f>IF('PCA Licitação, Dispensa e Inex.'!C138="","",'PCA Licitação, Dispensa e Inex.'!C138)</f>
        <v>DEA</v>
      </c>
      <c r="AK134" t="str">
        <f>IF('PCA Licitação, Dispensa e Inex.'!D138="","",'PCA Licitação, Dispensa e Inex.'!D138)</f>
        <v>Modernização dos elevadores do Fórum da Comarca de São José.</v>
      </c>
      <c r="AL134" t="str">
        <f>IF('PCA Licitação, Dispensa e Inex.'!H138="","",'PCA Licitação, Dispensa e Inex.'!H138)</f>
        <v>Pregão</v>
      </c>
      <c r="AM134" t="str">
        <f>IF('PCA Licitação, Dispensa e Inex.'!K138="","",'PCA Licitação, Dispensa e Inex.'!K138)</f>
        <v>Não</v>
      </c>
      <c r="AN134" t="str">
        <f>IF('PCA Licitação, Dispensa e Inex.'!L138="","",'PCA Licitação, Dispensa e Inex.'!L138)</f>
        <v>Não</v>
      </c>
      <c r="AO134" t="str">
        <f>IF('PCA Licitação, Dispensa e Inex.'!M138="","",'PCA Licitação, Dispensa e Inex.'!M138)</f>
        <v>Sim</v>
      </c>
      <c r="AP134" t="str">
        <f>IF('PCA Licitação, Dispensa e Inex.'!N138="","",'PCA Licitação, Dispensa e Inex.'!N138)</f>
        <v>Alto</v>
      </c>
      <c r="AQ134" s="82">
        <f>IF('PCA Licitação, Dispensa e Inex.'!O138="","",'PCA Licitação, Dispensa e Inex.'!O138)</f>
        <v>46223</v>
      </c>
      <c r="AR134" s="82">
        <f>IF('PCA Licitação, Dispensa e Inex.'!P138="","",'PCA Licitação, Dispensa e Inex.'!P138)</f>
        <v>46254</v>
      </c>
      <c r="AS134" s="82">
        <f>IF('PCA Licitação, Dispensa e Inex.'!Q138="","",'PCA Licitação, Dispensa e Inex.'!Q138)</f>
        <v>46266</v>
      </c>
      <c r="AT134" s="82">
        <f>IF('PCA Licitação, Dispensa e Inex.'!R138="","",'PCA Licitação, Dispensa e Inex.'!R138)</f>
        <v>46295</v>
      </c>
      <c r="AU134" s="82">
        <f>IF('PCA Licitação, Dispensa e Inex.'!S138="","",'PCA Licitação, Dispensa e Inex.'!S138)</f>
        <v>46356</v>
      </c>
      <c r="AV134" s="223" t="str">
        <f>IFERROR(VLOOKUP(AI134,'Acompanhamento (DMP)'!$B$7:$G$390,10,FALSE),"")</f>
        <v/>
      </c>
      <c r="AW134" t="str">
        <f>IFERROR(IF(VLOOKUP(AI134,'Acompanhamento (DMP)'!$B$7:$O$390,11,FALSE)="","",VLOOKUP(AI134,'Acompanhamento (DMP)'!$B$7:$O$390,11,FALSE)),"")</f>
        <v/>
      </c>
      <c r="AX134" s="82">
        <f>IFERROR(VLOOKUP(AI134,'Acompanhamento (DMP)'!$B$7:$O$390,12,FALSE),"")</f>
        <v>0</v>
      </c>
      <c r="AY134" s="82" t="str">
        <f>IFERROR(IF(VLOOKUP(AI134,'Acompanhamento (DMP)'!$B$7:$O$390,13,FALSE)="","",VLOOKUP(AI134,'Acompanhamento (DMP)'!$B$7:$O$390,13,FALSE)),"")</f>
        <v/>
      </c>
      <c r="AZ134" t="str">
        <f>IFERROR(IF(VLOOKUP(AI134,'Acompanhamento (DMP)'!$B$7:$O$390,14,FALSE)="","",VLOOKUP(AI134,'Acompanhamento (DMP)'!$B$7:$O$390,14,FALSE)),"")</f>
        <v/>
      </c>
      <c r="BA134" t="str">
        <f>IFERROR(IF(VLOOKUP(AI134,'Acompanhamento (DMP)'!$B$7:$O$390,15,FALSE)="","",VLOOKUP(AI134,'Acompanhamento (DMP)'!$B$7:$O$390,15,FALSE)),"")</f>
        <v/>
      </c>
      <c r="BB134" s="82" t="str">
        <f>IFERROR(IF(VLOOKUP(AI134,'Acompanhamento (DMP)'!$B$7:$O$390,16,FALSE)="","",VLOOKUP(AI134,'Acompanhamento (DMP)'!$B$7:$O$390,16,FALSE)),"")</f>
        <v/>
      </c>
      <c r="BC134" s="82" t="str">
        <f>IFERROR(IF(VLOOKUP(AI134,'Acompanhamento (DMP)'!$B$7:$O$390,17,FALSE)="","",VLOOKUP(AI134,'Acompanhamento (DMP)'!$B$7:$O$390,17,FALSE)),"")</f>
        <v/>
      </c>
      <c r="BD134" s="82" t="str">
        <f>IFERROR(IF(VLOOKUP(AI134,'Acompanhamento (DMP)'!$B$7:$O$390,18,FALSE)="","",VLOOKUP(AI134,'Acompanhamento (DMP)'!$B$7:$O$390,18,FALSE)),"")</f>
        <v/>
      </c>
      <c r="BE134" s="82" t="str">
        <f>IFERROR(IF(VLOOKUP(AI134,'Acompanhamento (DMP)'!$B$7:$O$390,19,FALSE)="","",VLOOKUP(AI134,'Acompanhamento (DMP)'!$B$7:$O$390,19,FALSE)),"")</f>
        <v/>
      </c>
      <c r="BF134" s="82" t="str">
        <f>IFERROR(IF(VLOOKUP(AI134,'Acompanhamento (DMP)'!$B$7:$O$390,20,FALSE)="","",VLOOKUP(AI134,'Acompanhamento (DMP)'!$B$7:$O$390,20,FALSE)),"")</f>
        <v/>
      </c>
      <c r="BG134" s="82" t="str">
        <f>IFERROR(IF(VLOOKUP(AI134,'Acompanhamento (DMP)'!$B$7:$O$390,21,FALSE)="","",VLOOKUP(AI134,'Acompanhamento (DMP)'!$B$7:$O$390,21,FALSE)),"")</f>
        <v/>
      </c>
      <c r="BH134" s="173" t="str">
        <f t="shared" si="2"/>
        <v/>
      </c>
    </row>
    <row r="135" spans="6:60" ht="15.75" customHeight="1">
      <c r="G135" s="2" t="s">
        <v>4529</v>
      </c>
      <c r="AC135" t="str">
        <v xml:space="preserve">1VP0026-1
</v>
      </c>
      <c r="AD135" s="178">
        <v>122</v>
      </c>
      <c r="AF135">
        <v>133</v>
      </c>
      <c r="AI135" t="str">
        <f>IF('PCA Licitação, Dispensa e Inex.'!B139="","",'PCA Licitação, Dispensa e Inex.'!B139)</f>
        <v xml:space="preserve">1VP0026-1
</v>
      </c>
      <c r="AJ135" t="str">
        <f>IF('PCA Licitação, Dispensa e Inex.'!C139="","",'PCA Licitação, Dispensa e Inex.'!C139)</f>
        <v>VP</v>
      </c>
      <c r="AK135" t="str">
        <f>IF('PCA Licitação, Dispensa e Inex.'!D139="","",'PCA Licitação, Dispensa e Inex.'!D139)</f>
        <v xml:space="preserve"> Deflagração de novo Concurso Público para a Carreira da Magistratura</v>
      </c>
      <c r="AL135" t="str">
        <f>IF('PCA Licitação, Dispensa e Inex.'!H139="","",'PCA Licitação, Dispensa e Inex.'!H139)</f>
        <v>Dispensa</v>
      </c>
      <c r="AM135" t="str">
        <f>IF('PCA Licitação, Dispensa e Inex.'!K139="","",'PCA Licitação, Dispensa e Inex.'!K139)</f>
        <v>Não</v>
      </c>
      <c r="AN135" t="str">
        <f>IF('PCA Licitação, Dispensa e Inex.'!L139="","",'PCA Licitação, Dispensa e Inex.'!L139)</f>
        <v>Não</v>
      </c>
      <c r="AO135" t="str">
        <f>IF('PCA Licitação, Dispensa e Inex.'!M139="","",'PCA Licitação, Dispensa e Inex.'!M139)</f>
        <v>Sim</v>
      </c>
      <c r="AP135" t="str">
        <f>IF('PCA Licitação, Dispensa e Inex.'!N139="","",'PCA Licitação, Dispensa e Inex.'!N139)</f>
        <v>Alto</v>
      </c>
      <c r="AQ135" s="82">
        <f>IF('PCA Licitação, Dispensa e Inex.'!O139="","",'PCA Licitação, Dispensa e Inex.'!O139)</f>
        <v>46246</v>
      </c>
      <c r="AR135" s="82">
        <f>IF('PCA Licitação, Dispensa e Inex.'!P139="","",'PCA Licitação, Dispensa e Inex.'!P139)</f>
        <v>46248</v>
      </c>
      <c r="AS135" s="82">
        <f>IF('PCA Licitação, Dispensa e Inex.'!Q139="","",'PCA Licitação, Dispensa e Inex.'!Q139)</f>
        <v>46252</v>
      </c>
      <c r="AT135" s="82">
        <f>IF('PCA Licitação, Dispensa e Inex.'!R139="","",'PCA Licitação, Dispensa e Inex.'!R139)</f>
        <v>46252</v>
      </c>
      <c r="AU135" s="82">
        <f>IF('PCA Licitação, Dispensa e Inex.'!S139="","",'PCA Licitação, Dispensa e Inex.'!S139)</f>
        <v>46295</v>
      </c>
      <c r="AV135" s="223" t="str">
        <f>IFERROR(VLOOKUP(AI135,'Acompanhamento (DMP)'!$B$7:$G$390,10,FALSE),"")</f>
        <v/>
      </c>
      <c r="AW135" t="str">
        <f>IFERROR(IF(VLOOKUP(AI135,'Acompanhamento (DMP)'!$B$7:$O$390,11,FALSE)="","",VLOOKUP(AI135,'Acompanhamento (DMP)'!$B$7:$O$390,11,FALSE)),"")</f>
        <v/>
      </c>
      <c r="AX135" s="82">
        <f>IFERROR(VLOOKUP(AI135,'Acompanhamento (DMP)'!$B$7:$O$390,12,FALSE),"")</f>
        <v>0</v>
      </c>
      <c r="AY135" s="82" t="str">
        <f>IFERROR(IF(VLOOKUP(AI135,'Acompanhamento (DMP)'!$B$7:$O$390,13,FALSE)="","",VLOOKUP(AI135,'Acompanhamento (DMP)'!$B$7:$O$390,13,FALSE)),"")</f>
        <v/>
      </c>
      <c r="AZ135" t="str">
        <f>IFERROR(IF(VLOOKUP(AI135,'Acompanhamento (DMP)'!$B$7:$O$390,14,FALSE)="","",VLOOKUP(AI135,'Acompanhamento (DMP)'!$B$7:$O$390,14,FALSE)),"")</f>
        <v/>
      </c>
      <c r="BA135" t="str">
        <f>IFERROR(IF(VLOOKUP(AI135,'Acompanhamento (DMP)'!$B$7:$O$390,15,FALSE)="","",VLOOKUP(AI135,'Acompanhamento (DMP)'!$B$7:$O$390,15,FALSE)),"")</f>
        <v/>
      </c>
      <c r="BB135" s="82" t="str">
        <f>IFERROR(IF(VLOOKUP(AI135,'Acompanhamento (DMP)'!$B$7:$O$390,16,FALSE)="","",VLOOKUP(AI135,'Acompanhamento (DMP)'!$B$7:$O$390,16,FALSE)),"")</f>
        <v/>
      </c>
      <c r="BC135" s="82" t="str">
        <f>IFERROR(IF(VLOOKUP(AI135,'Acompanhamento (DMP)'!$B$7:$O$390,17,FALSE)="","",VLOOKUP(AI135,'Acompanhamento (DMP)'!$B$7:$O$390,17,FALSE)),"")</f>
        <v/>
      </c>
      <c r="BD135" s="82" t="str">
        <f>IFERROR(IF(VLOOKUP(AI135,'Acompanhamento (DMP)'!$B$7:$O$390,18,FALSE)="","",VLOOKUP(AI135,'Acompanhamento (DMP)'!$B$7:$O$390,18,FALSE)),"")</f>
        <v/>
      </c>
      <c r="BE135" s="82" t="str">
        <f>IFERROR(IF(VLOOKUP(AI135,'Acompanhamento (DMP)'!$B$7:$O$390,19,FALSE)="","",VLOOKUP(AI135,'Acompanhamento (DMP)'!$B$7:$O$390,19,FALSE)),"")</f>
        <v/>
      </c>
      <c r="BF135" s="82" t="str">
        <f>IFERROR(IF(VLOOKUP(AI135,'Acompanhamento (DMP)'!$B$7:$O$390,20,FALSE)="","",VLOOKUP(AI135,'Acompanhamento (DMP)'!$B$7:$O$390,20,FALSE)),"")</f>
        <v/>
      </c>
      <c r="BG135" s="82" t="str">
        <f>IFERROR(IF(VLOOKUP(AI135,'Acompanhamento (DMP)'!$B$7:$O$390,21,FALSE)="","",VLOOKUP(AI135,'Acompanhamento (DMP)'!$B$7:$O$390,21,FALSE)),"")</f>
        <v/>
      </c>
      <c r="BH135" s="173" t="str">
        <f t="shared" si="2"/>
        <v/>
      </c>
    </row>
    <row r="136" spans="6:60" ht="15.75" customHeight="1">
      <c r="G136" s="2" t="s">
        <v>4534</v>
      </c>
      <c r="AC136" t="str">
        <v>SAI001</v>
      </c>
      <c r="AD136" s="180">
        <v>123</v>
      </c>
      <c r="AF136">
        <v>134</v>
      </c>
      <c r="AI136" t="str">
        <f>IF('PCA Licitação, Dispensa e Inex.'!B140="","",'PCA Licitação, Dispensa e Inex.'!B140)</f>
        <v>SAI001</v>
      </c>
      <c r="AJ136" t="str">
        <f>IF('PCA Licitação, Dispensa e Inex.'!C140="","",'PCA Licitação, Dispensa e Inex.'!C140)</f>
        <v/>
      </c>
      <c r="AK136" t="str">
        <f>IF('PCA Licitação, Dispensa e Inex.'!D140="","",'PCA Licitação, Dispensa e Inex.'!D140)</f>
        <v>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v>
      </c>
      <c r="AL136" t="str">
        <f>IF('PCA Licitação, Dispensa e Inex.'!H140="","",'PCA Licitação, Dispensa e Inex.'!H140)</f>
        <v>Inexigibilidade</v>
      </c>
      <c r="AM136" t="str">
        <f>IF('PCA Licitação, Dispensa e Inex.'!K140="","",'PCA Licitação, Dispensa e Inex.'!K140)</f>
        <v>Não</v>
      </c>
      <c r="AN136" t="str">
        <f>IF('PCA Licitação, Dispensa e Inex.'!L140="","",'PCA Licitação, Dispensa e Inex.'!L140)</f>
        <v>Não</v>
      </c>
      <c r="AO136" t="str">
        <f>IF('PCA Licitação, Dispensa e Inex.'!M140="","",'PCA Licitação, Dispensa e Inex.'!M140)</f>
        <v>Sim</v>
      </c>
      <c r="AP136" t="str">
        <f>IF('PCA Licitação, Dispensa e Inex.'!N140="","",'PCA Licitação, Dispensa e Inex.'!N140)</f>
        <v>Alto</v>
      </c>
      <c r="AQ136" s="82">
        <f>IF('PCA Licitação, Dispensa e Inex.'!O140="","",'PCA Licitação, Dispensa e Inex.'!O140)</f>
        <v>46213</v>
      </c>
      <c r="AR136" s="82">
        <f>IF('PCA Licitação, Dispensa e Inex.'!P140="","",'PCA Licitação, Dispensa e Inex.'!P140)</f>
        <v>46220</v>
      </c>
      <c r="AS136" s="82">
        <f>IF('PCA Licitação, Dispensa e Inex.'!Q140="","",'PCA Licitação, Dispensa e Inex.'!Q140)</f>
        <v>46218</v>
      </c>
      <c r="AT136" s="82">
        <f>IF('PCA Licitação, Dispensa e Inex.'!R140="","",'PCA Licitação, Dispensa e Inex.'!R140)</f>
        <v>46220</v>
      </c>
      <c r="AU136" s="82">
        <f>IF('PCA Licitação, Dispensa e Inex.'!S140="","",'PCA Licitação, Dispensa e Inex.'!S140)</f>
        <v>46266</v>
      </c>
      <c r="AV136" s="223" t="str">
        <f>IFERROR(VLOOKUP(AI136,'Acompanhamento (DMP)'!$B$7:$G$390,10,FALSE),"")</f>
        <v/>
      </c>
      <c r="AW136" t="str">
        <f>IFERROR(IF(VLOOKUP(AI136,'Acompanhamento (DMP)'!$B$7:$O$390,11,FALSE)="","",VLOOKUP(AI136,'Acompanhamento (DMP)'!$B$7:$O$390,11,FALSE)),"")</f>
        <v/>
      </c>
      <c r="AX136" s="82">
        <f>IFERROR(VLOOKUP(AI136,'Acompanhamento (DMP)'!$B$7:$O$390,12,FALSE),"")</f>
        <v>0</v>
      </c>
      <c r="AY136" s="82" t="str">
        <f>IFERROR(IF(VLOOKUP(AI136,'Acompanhamento (DMP)'!$B$7:$O$390,13,FALSE)="","",VLOOKUP(AI136,'Acompanhamento (DMP)'!$B$7:$O$390,13,FALSE)),"")</f>
        <v/>
      </c>
      <c r="AZ136" t="str">
        <f>IFERROR(IF(VLOOKUP(AI136,'Acompanhamento (DMP)'!$B$7:$O$390,14,FALSE)="","",VLOOKUP(AI136,'Acompanhamento (DMP)'!$B$7:$O$390,14,FALSE)),"")</f>
        <v/>
      </c>
      <c r="BA136" t="str">
        <f>IFERROR(IF(VLOOKUP(AI136,'Acompanhamento (DMP)'!$B$7:$O$390,15,FALSE)="","",VLOOKUP(AI136,'Acompanhamento (DMP)'!$B$7:$O$390,15,FALSE)),"")</f>
        <v/>
      </c>
      <c r="BB136" s="82" t="str">
        <f>IFERROR(IF(VLOOKUP(AI136,'Acompanhamento (DMP)'!$B$7:$O$390,16,FALSE)="","",VLOOKUP(AI136,'Acompanhamento (DMP)'!$B$7:$O$390,16,FALSE)),"")</f>
        <v/>
      </c>
      <c r="BC136" s="82" t="str">
        <f>IFERROR(IF(VLOOKUP(AI136,'Acompanhamento (DMP)'!$B$7:$O$390,17,FALSE)="","",VLOOKUP(AI136,'Acompanhamento (DMP)'!$B$7:$O$390,17,FALSE)),"")</f>
        <v/>
      </c>
      <c r="BD136" s="82" t="str">
        <f>IFERROR(IF(VLOOKUP(AI136,'Acompanhamento (DMP)'!$B$7:$O$390,18,FALSE)="","",VLOOKUP(AI136,'Acompanhamento (DMP)'!$B$7:$O$390,18,FALSE)),"")</f>
        <v/>
      </c>
      <c r="BE136" s="82" t="str">
        <f>IFERROR(IF(VLOOKUP(AI136,'Acompanhamento (DMP)'!$B$7:$O$390,19,FALSE)="","",VLOOKUP(AI136,'Acompanhamento (DMP)'!$B$7:$O$390,19,FALSE)),"")</f>
        <v/>
      </c>
      <c r="BF136" s="82" t="str">
        <f>IFERROR(IF(VLOOKUP(AI136,'Acompanhamento (DMP)'!$B$7:$O$390,20,FALSE)="","",VLOOKUP(AI136,'Acompanhamento (DMP)'!$B$7:$O$390,20,FALSE)),"")</f>
        <v/>
      </c>
      <c r="BG136" s="82" t="str">
        <f>IFERROR(IF(VLOOKUP(AI136,'Acompanhamento (DMP)'!$B$7:$O$390,21,FALSE)="","",VLOOKUP(AI136,'Acompanhamento (DMP)'!$B$7:$O$390,21,FALSE)),"")</f>
        <v/>
      </c>
      <c r="BH136" s="173" t="str">
        <f t="shared" si="2"/>
        <v/>
      </c>
    </row>
    <row r="137" spans="6:60" ht="15.75" customHeight="1">
      <c r="G137" s="2" t="s">
        <v>3151</v>
      </c>
      <c r="AC137" t="str">
        <v>DIE 261</v>
      </c>
      <c r="AD137" s="179">
        <v>124</v>
      </c>
      <c r="AF137">
        <v>135</v>
      </c>
      <c r="AI137" t="str">
        <f>IF('PCA Licitação, Dispensa e Inex.'!B141="","",'PCA Licitação, Dispensa e Inex.'!B141)</f>
        <v>DIE 261</v>
      </c>
      <c r="AJ137" t="str">
        <f>IF('PCA Licitação, Dispensa e Inex.'!C141="","",'PCA Licitação, Dispensa e Inex.'!C141)</f>
        <v>DIE</v>
      </c>
      <c r="AK137" t="str">
        <f>IF('PCA Licitação, Dispensa e Inex.'!D141="","",'PCA Licitação, Dispensa e Inex.'!D141)</f>
        <v>Contratação de serviços continuados de jardinagem, por demanda, compreendendo a coordenação, supervisão e organização da execução dos serviços, com disponibilidade da mão de obra, dos materiais e dos equipamentos adequados e necessários.</v>
      </c>
      <c r="AL137" t="str">
        <f>IF('PCA Licitação, Dispensa e Inex.'!H141="","",'PCA Licitação, Dispensa e Inex.'!H141)</f>
        <v>Pregão</v>
      </c>
      <c r="AM137" t="str">
        <f>IF('PCA Licitação, Dispensa e Inex.'!K141="","",'PCA Licitação, Dispensa e Inex.'!K141)</f>
        <v>Não</v>
      </c>
      <c r="AN137" t="str">
        <f>IF('PCA Licitação, Dispensa e Inex.'!L141="","",'PCA Licitação, Dispensa e Inex.'!L141)</f>
        <v>Não</v>
      </c>
      <c r="AO137" t="str">
        <f>IF('PCA Licitação, Dispensa e Inex.'!M141="","",'PCA Licitação, Dispensa e Inex.'!M141)</f>
        <v>Sim</v>
      </c>
      <c r="AP137" t="str">
        <f>IF('PCA Licitação, Dispensa e Inex.'!N141="","",'PCA Licitação, Dispensa e Inex.'!N141)</f>
        <v>Médio</v>
      </c>
      <c r="AQ137" s="82">
        <f>IF('PCA Licitação, Dispensa e Inex.'!O141="","",'PCA Licitação, Dispensa e Inex.'!O141)</f>
        <v>46121</v>
      </c>
      <c r="AR137" s="82">
        <f>IF('PCA Licitação, Dispensa e Inex.'!P141="","",'PCA Licitação, Dispensa e Inex.'!P141)</f>
        <v>46260</v>
      </c>
      <c r="AS137" s="82">
        <f>IF('PCA Licitação, Dispensa e Inex.'!Q141="","",'PCA Licitação, Dispensa e Inex.'!Q141)</f>
        <v>46155</v>
      </c>
      <c r="AT137" s="82">
        <f>IF('PCA Licitação, Dispensa e Inex.'!R141="","",'PCA Licitação, Dispensa e Inex.'!R141)</f>
        <v>46293</v>
      </c>
      <c r="AU137" s="82">
        <f>IF('PCA Licitação, Dispensa e Inex.'!S141="","",'PCA Licitação, Dispensa e Inex.'!S141)</f>
        <v>46394</v>
      </c>
      <c r="AV137" s="223" t="str">
        <f>IFERROR(VLOOKUP(AI137,'Acompanhamento (DMP)'!$B$7:$G$390,10,FALSE),"")</f>
        <v/>
      </c>
      <c r="AW137" t="str">
        <f>IFERROR(IF(VLOOKUP(AI137,'Acompanhamento (DMP)'!$B$7:$O$390,11,FALSE)="","",VLOOKUP(AI137,'Acompanhamento (DMP)'!$B$7:$O$390,11,FALSE)),"")</f>
        <v/>
      </c>
      <c r="AX137" s="82">
        <f>IFERROR(VLOOKUP(AI137,'Acompanhamento (DMP)'!$B$7:$O$390,12,FALSE),"")</f>
        <v>0</v>
      </c>
      <c r="AY137" s="82" t="str">
        <f>IFERROR(IF(VLOOKUP(AI137,'Acompanhamento (DMP)'!$B$7:$O$390,13,FALSE)="","",VLOOKUP(AI137,'Acompanhamento (DMP)'!$B$7:$O$390,13,FALSE)),"")</f>
        <v/>
      </c>
      <c r="AZ137" t="str">
        <f>IFERROR(IF(VLOOKUP(AI137,'Acompanhamento (DMP)'!$B$7:$O$390,14,FALSE)="","",VLOOKUP(AI137,'Acompanhamento (DMP)'!$B$7:$O$390,14,FALSE)),"")</f>
        <v/>
      </c>
      <c r="BA137" t="str">
        <f>IFERROR(IF(VLOOKUP(AI137,'Acompanhamento (DMP)'!$B$7:$O$390,15,FALSE)="","",VLOOKUP(AI137,'Acompanhamento (DMP)'!$B$7:$O$390,15,FALSE)),"")</f>
        <v/>
      </c>
      <c r="BB137" s="82" t="str">
        <f>IFERROR(IF(VLOOKUP(AI137,'Acompanhamento (DMP)'!$B$7:$O$390,16,FALSE)="","",VLOOKUP(AI137,'Acompanhamento (DMP)'!$B$7:$O$390,16,FALSE)),"")</f>
        <v/>
      </c>
      <c r="BC137" s="82" t="str">
        <f>IFERROR(IF(VLOOKUP(AI137,'Acompanhamento (DMP)'!$B$7:$O$390,17,FALSE)="","",VLOOKUP(AI137,'Acompanhamento (DMP)'!$B$7:$O$390,17,FALSE)),"")</f>
        <v/>
      </c>
      <c r="BD137" s="82" t="str">
        <f>IFERROR(IF(VLOOKUP(AI137,'Acompanhamento (DMP)'!$B$7:$O$390,18,FALSE)="","",VLOOKUP(AI137,'Acompanhamento (DMP)'!$B$7:$O$390,18,FALSE)),"")</f>
        <v/>
      </c>
      <c r="BE137" s="82" t="str">
        <f>IFERROR(IF(VLOOKUP(AI137,'Acompanhamento (DMP)'!$B$7:$O$390,19,FALSE)="","",VLOOKUP(AI137,'Acompanhamento (DMP)'!$B$7:$O$390,19,FALSE)),"")</f>
        <v/>
      </c>
      <c r="BF137" s="82" t="str">
        <f>IFERROR(IF(VLOOKUP(AI137,'Acompanhamento (DMP)'!$B$7:$O$390,20,FALSE)="","",VLOOKUP(AI137,'Acompanhamento (DMP)'!$B$7:$O$390,20,FALSE)),"")</f>
        <v/>
      </c>
      <c r="BG137" s="82" t="str">
        <f>IFERROR(IF(VLOOKUP(AI137,'Acompanhamento (DMP)'!$B$7:$O$390,21,FALSE)="","",VLOOKUP(AI137,'Acompanhamento (DMP)'!$B$7:$O$390,21,FALSE)),"")</f>
        <v/>
      </c>
      <c r="BH137" s="173" t="str">
        <f t="shared" si="2"/>
        <v/>
      </c>
    </row>
    <row r="138" spans="6:60" ht="15.75" customHeight="1">
      <c r="G138" s="2" t="s">
        <v>4547</v>
      </c>
      <c r="AC138" t="str">
        <v>001.2.2.0</v>
      </c>
      <c r="AD138" s="180">
        <v>125</v>
      </c>
      <c r="AF138">
        <v>136</v>
      </c>
      <c r="AI138" t="str">
        <f>IF('PCA Licitação, Dispensa e Inex.'!B142="","",'PCA Licitação, Dispensa e Inex.'!B142)</f>
        <v>001.2.2.0</v>
      </c>
      <c r="AJ138" t="str">
        <f>IF('PCA Licitação, Dispensa e Inex.'!C142="","",'PCA Licitação, Dispensa e Inex.'!C142)</f>
        <v>DEA</v>
      </c>
      <c r="AK138" t="str">
        <f>IF('PCA Licitação, Dispensa e Inex.'!D142="","",'PCA Licitação, Dispensa e Inex.'!D142)</f>
        <v>Construção do fórum da comarca de Abelardo Luz.</v>
      </c>
      <c r="AL138" t="str">
        <f>IF('PCA Licitação, Dispensa e Inex.'!H142="","",'PCA Licitação, Dispensa e Inex.'!H142)</f>
        <v>Concorrência</v>
      </c>
      <c r="AM138" t="str">
        <f>IF('PCA Licitação, Dispensa e Inex.'!K142="","",'PCA Licitação, Dispensa e Inex.'!K142)</f>
        <v>Não</v>
      </c>
      <c r="AN138" t="str">
        <f>IF('PCA Licitação, Dispensa e Inex.'!L142="","",'PCA Licitação, Dispensa e Inex.'!L142)</f>
        <v>Não</v>
      </c>
      <c r="AO138" t="str">
        <f>IF('PCA Licitação, Dispensa e Inex.'!M142="","",'PCA Licitação, Dispensa e Inex.'!M142)</f>
        <v>Sim</v>
      </c>
      <c r="AP138" t="str">
        <f>IF('PCA Licitação, Dispensa e Inex.'!N142="","",'PCA Licitação, Dispensa e Inex.'!N142)</f>
        <v>Alto</v>
      </c>
      <c r="AQ138" s="82">
        <f>IF('PCA Licitação, Dispensa e Inex.'!O142="","",'PCA Licitação, Dispensa e Inex.'!O142)</f>
        <v>46157</v>
      </c>
      <c r="AR138" s="82">
        <f>IF('PCA Licitação, Dispensa e Inex.'!P142="","",'PCA Licitação, Dispensa e Inex.'!P142)</f>
        <v>46244</v>
      </c>
      <c r="AS138" s="82">
        <f>IF('PCA Licitação, Dispensa e Inex.'!Q142="","",'PCA Licitação, Dispensa e Inex.'!Q142)</f>
        <v>46254</v>
      </c>
      <c r="AT138" s="82">
        <f>IF('PCA Licitação, Dispensa e Inex.'!R142="","",'PCA Licitação, Dispensa e Inex.'!R142)</f>
        <v>46264</v>
      </c>
      <c r="AU138" s="82">
        <f>IF('PCA Licitação, Dispensa e Inex.'!S142="","",'PCA Licitação, Dispensa e Inex.'!S142)</f>
        <v>46537</v>
      </c>
      <c r="AV138" s="223" t="str">
        <f>IFERROR(VLOOKUP(AI138,'Acompanhamento (DMP)'!$B$7:$G$390,10,FALSE),"")</f>
        <v/>
      </c>
      <c r="AW138">
        <f>IFERROR(IF(VLOOKUP(AI138,'Acompanhamento (DMP)'!$B$7:$O$390,11,FALSE)="","",VLOOKUP(AI138,'Acompanhamento (DMP)'!$B$7:$O$390,11,FALSE)),"")</f>
        <v>46245</v>
      </c>
      <c r="AX138" s="82">
        <f>IFERROR(VLOOKUP(AI138,'Acompanhamento (DMP)'!$B$7:$O$390,12,FALSE),"")</f>
        <v>0</v>
      </c>
      <c r="AY138" s="82" t="str">
        <f>IFERROR(IF(VLOOKUP(AI138,'Acompanhamento (DMP)'!$B$7:$O$390,13,FALSE)="","",VLOOKUP(AI138,'Acompanhamento (DMP)'!$B$7:$O$390,13,FALSE)),"")</f>
        <v/>
      </c>
      <c r="AZ138" t="str">
        <f>IFERROR(IF(VLOOKUP(AI138,'Acompanhamento (DMP)'!$B$7:$O$390,14,FALSE)="","",VLOOKUP(AI138,'Acompanhamento (DMP)'!$B$7:$O$390,14,FALSE)),"")</f>
        <v/>
      </c>
      <c r="BA138" t="str">
        <f>IFERROR(IF(VLOOKUP(AI138,'Acompanhamento (DMP)'!$B$7:$O$390,15,FALSE)="","",VLOOKUP(AI138,'Acompanhamento (DMP)'!$B$7:$O$390,15,FALSE)),"")</f>
        <v/>
      </c>
      <c r="BB138" s="82" t="str">
        <f>IFERROR(IF(VLOOKUP(AI138,'Acompanhamento (DMP)'!$B$7:$O$390,16,FALSE)="","",VLOOKUP(AI138,'Acompanhamento (DMP)'!$B$7:$O$390,16,FALSE)),"")</f>
        <v/>
      </c>
      <c r="BC138" s="82" t="str">
        <f>IFERROR(IF(VLOOKUP(AI138,'Acompanhamento (DMP)'!$B$7:$O$390,17,FALSE)="","",VLOOKUP(AI138,'Acompanhamento (DMP)'!$B$7:$O$390,17,FALSE)),"")</f>
        <v/>
      </c>
      <c r="BD138" s="82" t="str">
        <f>IFERROR(IF(VLOOKUP(AI138,'Acompanhamento (DMP)'!$B$7:$O$390,18,FALSE)="","",VLOOKUP(AI138,'Acompanhamento (DMP)'!$B$7:$O$390,18,FALSE)),"")</f>
        <v/>
      </c>
      <c r="BE138" s="82" t="str">
        <f>IFERROR(IF(VLOOKUP(AI138,'Acompanhamento (DMP)'!$B$7:$O$390,19,FALSE)="","",VLOOKUP(AI138,'Acompanhamento (DMP)'!$B$7:$O$390,19,FALSE)),"")</f>
        <v/>
      </c>
      <c r="BF138" s="82" t="str">
        <f>IFERROR(IF(VLOOKUP(AI138,'Acompanhamento (DMP)'!$B$7:$O$390,20,FALSE)="","",VLOOKUP(AI138,'Acompanhamento (DMP)'!$B$7:$O$390,20,FALSE)),"")</f>
        <v/>
      </c>
      <c r="BG138" s="82" t="str">
        <f>IFERROR(IF(VLOOKUP(AI138,'Acompanhamento (DMP)'!$B$7:$O$390,21,FALSE)="","",VLOOKUP(AI138,'Acompanhamento (DMP)'!$B$7:$O$390,21,FALSE)),"")</f>
        <v/>
      </c>
      <c r="BH138" s="173" t="str">
        <f t="shared" si="2"/>
        <v/>
      </c>
    </row>
    <row r="139" spans="6:60" ht="15.75" customHeight="1">
      <c r="G139" s="2" t="s">
        <v>4553</v>
      </c>
      <c r="AC139">
        <v>0</v>
      </c>
      <c r="AD139" s="178">
        <v>126</v>
      </c>
      <c r="AF139">
        <v>137</v>
      </c>
      <c r="AI139" t="str">
        <f>IF('PCA Licitação, Dispensa e Inex.'!B143="","",'PCA Licitação, Dispensa e Inex.'!B143)</f>
        <v/>
      </c>
      <c r="AJ139" t="str">
        <f>IF('PCA Licitação, Dispensa e Inex.'!C143="","",'PCA Licitação, Dispensa e Inex.'!C143)</f>
        <v/>
      </c>
      <c r="AK139" t="str">
        <f>IF('PCA Licitação, Dispensa e Inex.'!D143="","",'PCA Licitação, Dispensa e Inex.'!D143)</f>
        <v/>
      </c>
      <c r="AL139" t="str">
        <f>IF('PCA Licitação, Dispensa e Inex.'!H143="","",'PCA Licitação, Dispensa e Inex.'!H143)</f>
        <v/>
      </c>
      <c r="AM139" t="str">
        <f>IF('PCA Licitação, Dispensa e Inex.'!K143="","",'PCA Licitação, Dispensa e Inex.'!K143)</f>
        <v/>
      </c>
      <c r="AN139" t="str">
        <f>IF('PCA Licitação, Dispensa e Inex.'!L143="","",'PCA Licitação, Dispensa e Inex.'!L143)</f>
        <v/>
      </c>
      <c r="AO139" t="str">
        <f>IF('PCA Licitação, Dispensa e Inex.'!M143="","",'PCA Licitação, Dispensa e Inex.'!M143)</f>
        <v/>
      </c>
      <c r="AP139" t="str">
        <f>IF('PCA Licitação, Dispensa e Inex.'!N143="","",'PCA Licitação, Dispensa e Inex.'!N143)</f>
        <v/>
      </c>
      <c r="AQ139" s="82" t="str">
        <f>IF('PCA Licitação, Dispensa e Inex.'!O143="","",'PCA Licitação, Dispensa e Inex.'!O143)</f>
        <v/>
      </c>
      <c r="AR139" s="82" t="str">
        <f>IF('PCA Licitação, Dispensa e Inex.'!P143="","",'PCA Licitação, Dispensa e Inex.'!P143)</f>
        <v/>
      </c>
      <c r="AS139" s="82" t="str">
        <f>IF('PCA Licitação, Dispensa e Inex.'!Q143="","",'PCA Licitação, Dispensa e Inex.'!Q143)</f>
        <v/>
      </c>
      <c r="AT139" s="82" t="str">
        <f>IF('PCA Licitação, Dispensa e Inex.'!R143="","",'PCA Licitação, Dispensa e Inex.'!R143)</f>
        <v/>
      </c>
      <c r="AU139" s="82" t="str">
        <f>IF('PCA Licitação, Dispensa e Inex.'!S143="","",'PCA Licitação, Dispensa e Inex.'!S143)</f>
        <v/>
      </c>
      <c r="AV139" s="223" t="str">
        <f>IFERROR(VLOOKUP(AI139,'Acompanhamento (DMP)'!$B$7:$G$390,10,FALSE),"")</f>
        <v/>
      </c>
      <c r="AW139" t="str">
        <f>IFERROR(IF(VLOOKUP(AI139,'Acompanhamento (DMP)'!$B$7:$O$390,11,FALSE)="","",VLOOKUP(AI139,'Acompanhamento (DMP)'!$B$7:$O$390,11,FALSE)),"")</f>
        <v/>
      </c>
      <c r="AX139" s="82">
        <f>IFERROR(VLOOKUP(AI139,'Acompanhamento (DMP)'!$B$7:$O$390,12,FALSE),"")</f>
        <v>0</v>
      </c>
      <c r="AY139" s="82" t="str">
        <f>IFERROR(IF(VLOOKUP(AI139,'Acompanhamento (DMP)'!$B$7:$O$390,13,FALSE)="","",VLOOKUP(AI139,'Acompanhamento (DMP)'!$B$7:$O$390,13,FALSE)),"")</f>
        <v/>
      </c>
      <c r="AZ139" t="str">
        <f>IFERROR(IF(VLOOKUP(AI139,'Acompanhamento (DMP)'!$B$7:$O$390,14,FALSE)="","",VLOOKUP(AI139,'Acompanhamento (DMP)'!$B$7:$O$390,14,FALSE)),"")</f>
        <v/>
      </c>
      <c r="BA139" t="str">
        <f>IFERROR(IF(VLOOKUP(AI139,'Acompanhamento (DMP)'!$B$7:$O$390,15,FALSE)="","",VLOOKUP(AI139,'Acompanhamento (DMP)'!$B$7:$O$390,15,FALSE)),"")</f>
        <v/>
      </c>
      <c r="BB139" s="82" t="str">
        <f>IFERROR(IF(VLOOKUP(AI139,'Acompanhamento (DMP)'!$B$7:$O$390,16,FALSE)="","",VLOOKUP(AI139,'Acompanhamento (DMP)'!$B$7:$O$390,16,FALSE)),"")</f>
        <v/>
      </c>
      <c r="BC139" s="82" t="str">
        <f>IFERROR(IF(VLOOKUP(AI139,'Acompanhamento (DMP)'!$B$7:$O$390,17,FALSE)="","",VLOOKUP(AI139,'Acompanhamento (DMP)'!$B$7:$O$390,17,FALSE)),"")</f>
        <v/>
      </c>
      <c r="BD139" s="82" t="str">
        <f>IFERROR(IF(VLOOKUP(AI139,'Acompanhamento (DMP)'!$B$7:$O$390,18,FALSE)="","",VLOOKUP(AI139,'Acompanhamento (DMP)'!$B$7:$O$390,18,FALSE)),"")</f>
        <v/>
      </c>
      <c r="BE139" s="82" t="str">
        <f>IFERROR(IF(VLOOKUP(AI139,'Acompanhamento (DMP)'!$B$7:$O$390,19,FALSE)="","",VLOOKUP(AI139,'Acompanhamento (DMP)'!$B$7:$O$390,19,FALSE)),"")</f>
        <v/>
      </c>
      <c r="BF139" s="82" t="str">
        <f>IFERROR(IF(VLOOKUP(AI139,'Acompanhamento (DMP)'!$B$7:$O$390,20,FALSE)="","",VLOOKUP(AI139,'Acompanhamento (DMP)'!$B$7:$O$390,20,FALSE)),"")</f>
        <v/>
      </c>
      <c r="BG139" s="82" t="str">
        <f>IFERROR(IF(VLOOKUP(AI139,'Acompanhamento (DMP)'!$B$7:$O$390,21,FALSE)="","",VLOOKUP(AI139,'Acompanhamento (DMP)'!$B$7:$O$390,21,FALSE)),"")</f>
        <v/>
      </c>
      <c r="BH139" s="173" t="str">
        <f t="shared" si="2"/>
        <v/>
      </c>
    </row>
    <row r="140" spans="6:60" ht="15.75" customHeight="1">
      <c r="G140" s="2" t="s">
        <v>4556</v>
      </c>
      <c r="AD140" s="177">
        <v>127</v>
      </c>
      <c r="AF140">
        <v>138</v>
      </c>
      <c r="AI140" t="str">
        <f>IF('PCA Licitação, Dispensa e Inex.'!B144="","",'PCA Licitação, Dispensa e Inex.'!B144)</f>
        <v/>
      </c>
      <c r="AJ140" t="str">
        <f>IF('PCA Licitação, Dispensa e Inex.'!C144="","",'PCA Licitação, Dispensa e Inex.'!C144)</f>
        <v/>
      </c>
      <c r="AK140" t="str">
        <f>IF('PCA Licitação, Dispensa e Inex.'!D144="","",'PCA Licitação, Dispensa e Inex.'!D144)</f>
        <v/>
      </c>
      <c r="AL140" t="str">
        <f>IF('PCA Licitação, Dispensa e Inex.'!H144="","",'PCA Licitação, Dispensa e Inex.'!H144)</f>
        <v/>
      </c>
      <c r="AM140" t="str">
        <f>IF('PCA Licitação, Dispensa e Inex.'!K144="","",'PCA Licitação, Dispensa e Inex.'!K144)</f>
        <v/>
      </c>
      <c r="AN140" t="str">
        <f>IF('PCA Licitação, Dispensa e Inex.'!L144="","",'PCA Licitação, Dispensa e Inex.'!L144)</f>
        <v/>
      </c>
      <c r="AO140" t="str">
        <f>IF('PCA Licitação, Dispensa e Inex.'!M144="","",'PCA Licitação, Dispensa e Inex.'!M144)</f>
        <v/>
      </c>
      <c r="AP140" t="str">
        <f>IF('PCA Licitação, Dispensa e Inex.'!N144="","",'PCA Licitação, Dispensa e Inex.'!N144)</f>
        <v/>
      </c>
      <c r="AQ140" s="82" t="str">
        <f>IF('PCA Licitação, Dispensa e Inex.'!O144="","",'PCA Licitação, Dispensa e Inex.'!O144)</f>
        <v/>
      </c>
      <c r="AR140" s="82" t="str">
        <f>IF('PCA Licitação, Dispensa e Inex.'!P144="","",'PCA Licitação, Dispensa e Inex.'!P144)</f>
        <v/>
      </c>
      <c r="AS140" s="82" t="str">
        <f>IF('PCA Licitação, Dispensa e Inex.'!Q144="","",'PCA Licitação, Dispensa e Inex.'!Q144)</f>
        <v/>
      </c>
      <c r="AT140" s="82" t="str">
        <f>IF('PCA Licitação, Dispensa e Inex.'!R144="","",'PCA Licitação, Dispensa e Inex.'!R144)</f>
        <v/>
      </c>
      <c r="AU140" s="82" t="str">
        <f>IF('PCA Licitação, Dispensa e Inex.'!S144="","",'PCA Licitação, Dispensa e Inex.'!S144)</f>
        <v/>
      </c>
      <c r="AV140" s="223" t="str">
        <f>IFERROR(VLOOKUP(AI140,'Acompanhamento (DMP)'!$B$7:$G$390,10,FALSE),"")</f>
        <v/>
      </c>
      <c r="AW140" t="str">
        <f>IFERROR(IF(VLOOKUP(AI140,'Acompanhamento (DMP)'!$B$7:$O$390,11,FALSE)="","",VLOOKUP(AI140,'Acompanhamento (DMP)'!$B$7:$O$390,11,FALSE)),"")</f>
        <v/>
      </c>
      <c r="AX140" s="82">
        <f>IFERROR(VLOOKUP(AI140,'Acompanhamento (DMP)'!$B$7:$O$390,12,FALSE),"")</f>
        <v>0</v>
      </c>
      <c r="AY140" s="82" t="str">
        <f>IFERROR(IF(VLOOKUP(AI140,'Acompanhamento (DMP)'!$B$7:$O$390,13,FALSE)="","",VLOOKUP(AI140,'Acompanhamento (DMP)'!$B$7:$O$390,13,FALSE)),"")</f>
        <v/>
      </c>
      <c r="AZ140" t="str">
        <f>IFERROR(IF(VLOOKUP(AI140,'Acompanhamento (DMP)'!$B$7:$O$390,14,FALSE)="","",VLOOKUP(AI140,'Acompanhamento (DMP)'!$B$7:$O$390,14,FALSE)),"")</f>
        <v/>
      </c>
      <c r="BA140" t="str">
        <f>IFERROR(IF(VLOOKUP(AI140,'Acompanhamento (DMP)'!$B$7:$O$390,15,FALSE)="","",VLOOKUP(AI140,'Acompanhamento (DMP)'!$B$7:$O$390,15,FALSE)),"")</f>
        <v/>
      </c>
      <c r="BB140" s="82" t="str">
        <f>IFERROR(IF(VLOOKUP(AI140,'Acompanhamento (DMP)'!$B$7:$O$390,16,FALSE)="","",VLOOKUP(AI140,'Acompanhamento (DMP)'!$B$7:$O$390,16,FALSE)),"")</f>
        <v/>
      </c>
      <c r="BC140" s="82" t="str">
        <f>IFERROR(IF(VLOOKUP(AI140,'Acompanhamento (DMP)'!$B$7:$O$390,17,FALSE)="","",VLOOKUP(AI140,'Acompanhamento (DMP)'!$B$7:$O$390,17,FALSE)),"")</f>
        <v/>
      </c>
      <c r="BD140" s="82" t="str">
        <f>IFERROR(IF(VLOOKUP(AI140,'Acompanhamento (DMP)'!$B$7:$O$390,18,FALSE)="","",VLOOKUP(AI140,'Acompanhamento (DMP)'!$B$7:$O$390,18,FALSE)),"")</f>
        <v/>
      </c>
      <c r="BE140" s="82" t="str">
        <f>IFERROR(IF(VLOOKUP(AI140,'Acompanhamento (DMP)'!$B$7:$O$390,19,FALSE)="","",VLOOKUP(AI140,'Acompanhamento (DMP)'!$B$7:$O$390,19,FALSE)),"")</f>
        <v/>
      </c>
      <c r="BF140" s="82" t="str">
        <f>IFERROR(IF(VLOOKUP(AI140,'Acompanhamento (DMP)'!$B$7:$O$390,20,FALSE)="","",VLOOKUP(AI140,'Acompanhamento (DMP)'!$B$7:$O$390,20,FALSE)),"")</f>
        <v/>
      </c>
      <c r="BG140" s="82" t="str">
        <f>IFERROR(IF(VLOOKUP(AI140,'Acompanhamento (DMP)'!$B$7:$O$390,21,FALSE)="","",VLOOKUP(AI140,'Acompanhamento (DMP)'!$B$7:$O$390,21,FALSE)),"")</f>
        <v/>
      </c>
      <c r="BH140" s="173" t="str">
        <f t="shared" si="2"/>
        <v/>
      </c>
    </row>
    <row r="141" spans="6:60" ht="15.75" customHeight="1">
      <c r="G141" s="2" t="s">
        <v>3550</v>
      </c>
      <c r="AD141" s="178">
        <v>128</v>
      </c>
      <c r="AF141">
        <v>139</v>
      </c>
      <c r="AI141" t="str">
        <f>IF('PCA Licitação, Dispensa e Inex.'!B145="","",'PCA Licitação, Dispensa e Inex.'!B145)</f>
        <v/>
      </c>
      <c r="AJ141" t="str">
        <f>IF('PCA Licitação, Dispensa e Inex.'!C145="","",'PCA Licitação, Dispensa e Inex.'!C145)</f>
        <v/>
      </c>
      <c r="AK141" t="str">
        <f>IF('PCA Licitação, Dispensa e Inex.'!D145="","",'PCA Licitação, Dispensa e Inex.'!D145)</f>
        <v/>
      </c>
      <c r="AL141" t="str">
        <f>IF('PCA Licitação, Dispensa e Inex.'!H145="","",'PCA Licitação, Dispensa e Inex.'!H145)</f>
        <v/>
      </c>
      <c r="AM141" t="str">
        <f>IF('PCA Licitação, Dispensa e Inex.'!K145="","",'PCA Licitação, Dispensa e Inex.'!K145)</f>
        <v/>
      </c>
      <c r="AN141" t="str">
        <f>IF('PCA Licitação, Dispensa e Inex.'!L145="","",'PCA Licitação, Dispensa e Inex.'!L145)</f>
        <v/>
      </c>
      <c r="AO141" t="str">
        <f>IF('PCA Licitação, Dispensa e Inex.'!M145="","",'PCA Licitação, Dispensa e Inex.'!M145)</f>
        <v/>
      </c>
      <c r="AP141" t="str">
        <f>IF('PCA Licitação, Dispensa e Inex.'!N145="","",'PCA Licitação, Dispensa e Inex.'!N145)</f>
        <v/>
      </c>
      <c r="AQ141" s="82" t="str">
        <f>IF('PCA Licitação, Dispensa e Inex.'!O145="","",'PCA Licitação, Dispensa e Inex.'!O145)</f>
        <v/>
      </c>
      <c r="AR141" s="82" t="str">
        <f>IF('PCA Licitação, Dispensa e Inex.'!P145="","",'PCA Licitação, Dispensa e Inex.'!P145)</f>
        <v/>
      </c>
      <c r="AS141" s="82" t="str">
        <f>IF('PCA Licitação, Dispensa e Inex.'!Q145="","",'PCA Licitação, Dispensa e Inex.'!Q145)</f>
        <v/>
      </c>
      <c r="AT141" s="82" t="str">
        <f>IF('PCA Licitação, Dispensa e Inex.'!R145="","",'PCA Licitação, Dispensa e Inex.'!R145)</f>
        <v/>
      </c>
      <c r="AU141" s="82" t="str">
        <f>IF('PCA Licitação, Dispensa e Inex.'!S145="","",'PCA Licitação, Dispensa e Inex.'!S145)</f>
        <v/>
      </c>
      <c r="AV141" s="223" t="str">
        <f>IFERROR(VLOOKUP(AI141,'Acompanhamento (DMP)'!$B$7:$G$390,10,FALSE),"")</f>
        <v/>
      </c>
      <c r="AW141" t="str">
        <f>IFERROR(IF(VLOOKUP(AI141,'Acompanhamento (DMP)'!$B$7:$O$390,11,FALSE)="","",VLOOKUP(AI141,'Acompanhamento (DMP)'!$B$7:$O$390,11,FALSE)),"")</f>
        <v/>
      </c>
      <c r="AX141" s="82">
        <f>IFERROR(VLOOKUP(AI141,'Acompanhamento (DMP)'!$B$7:$O$390,12,FALSE),"")</f>
        <v>0</v>
      </c>
      <c r="AY141" s="82" t="str">
        <f>IFERROR(IF(VLOOKUP(AI141,'Acompanhamento (DMP)'!$B$7:$O$390,13,FALSE)="","",VLOOKUP(AI141,'Acompanhamento (DMP)'!$B$7:$O$390,13,FALSE)),"")</f>
        <v/>
      </c>
      <c r="AZ141" t="str">
        <f>IFERROR(IF(VLOOKUP(AI141,'Acompanhamento (DMP)'!$B$7:$O$390,14,FALSE)="","",VLOOKUP(AI141,'Acompanhamento (DMP)'!$B$7:$O$390,14,FALSE)),"")</f>
        <v/>
      </c>
      <c r="BA141" t="str">
        <f>IFERROR(IF(VLOOKUP(AI141,'Acompanhamento (DMP)'!$B$7:$O$390,15,FALSE)="","",VLOOKUP(AI141,'Acompanhamento (DMP)'!$B$7:$O$390,15,FALSE)),"")</f>
        <v/>
      </c>
      <c r="BB141" s="82" t="str">
        <f>IFERROR(IF(VLOOKUP(AI141,'Acompanhamento (DMP)'!$B$7:$O$390,16,FALSE)="","",VLOOKUP(AI141,'Acompanhamento (DMP)'!$B$7:$O$390,16,FALSE)),"")</f>
        <v/>
      </c>
      <c r="BC141" s="82" t="str">
        <f>IFERROR(IF(VLOOKUP(AI141,'Acompanhamento (DMP)'!$B$7:$O$390,17,FALSE)="","",VLOOKUP(AI141,'Acompanhamento (DMP)'!$B$7:$O$390,17,FALSE)),"")</f>
        <v/>
      </c>
      <c r="BD141" s="82" t="str">
        <f>IFERROR(IF(VLOOKUP(AI141,'Acompanhamento (DMP)'!$B$7:$O$390,18,FALSE)="","",VLOOKUP(AI141,'Acompanhamento (DMP)'!$B$7:$O$390,18,FALSE)),"")</f>
        <v/>
      </c>
      <c r="BE141" s="82" t="str">
        <f>IFERROR(IF(VLOOKUP(AI141,'Acompanhamento (DMP)'!$B$7:$O$390,19,FALSE)="","",VLOOKUP(AI141,'Acompanhamento (DMP)'!$B$7:$O$390,19,FALSE)),"")</f>
        <v/>
      </c>
      <c r="BF141" s="82" t="str">
        <f>IFERROR(IF(VLOOKUP(AI141,'Acompanhamento (DMP)'!$B$7:$O$390,20,FALSE)="","",VLOOKUP(AI141,'Acompanhamento (DMP)'!$B$7:$O$390,20,FALSE)),"")</f>
        <v/>
      </c>
      <c r="BG141" s="82" t="str">
        <f>IFERROR(IF(VLOOKUP(AI141,'Acompanhamento (DMP)'!$B$7:$O$390,21,FALSE)="","",VLOOKUP(AI141,'Acompanhamento (DMP)'!$B$7:$O$390,21,FALSE)),"")</f>
        <v/>
      </c>
      <c r="BH141" s="173" t="str">
        <f t="shared" si="2"/>
        <v/>
      </c>
    </row>
    <row r="142" spans="6:60" ht="15.75" customHeight="1">
      <c r="G142" s="2" t="s">
        <v>2637</v>
      </c>
      <c r="AD142" s="180">
        <v>129</v>
      </c>
      <c r="AF142">
        <v>140</v>
      </c>
      <c r="AI142" t="str">
        <f>IF('PCA Licitação, Dispensa e Inex.'!B146="","",'PCA Licitação, Dispensa e Inex.'!B146)</f>
        <v/>
      </c>
      <c r="AJ142" t="str">
        <f>IF('PCA Licitação, Dispensa e Inex.'!C146="","",'PCA Licitação, Dispensa e Inex.'!C146)</f>
        <v/>
      </c>
      <c r="AK142" t="str">
        <f>IF('PCA Licitação, Dispensa e Inex.'!D146="","",'PCA Licitação, Dispensa e Inex.'!D146)</f>
        <v/>
      </c>
      <c r="AL142" t="str">
        <f>IF('PCA Licitação, Dispensa e Inex.'!H146="","",'PCA Licitação, Dispensa e Inex.'!H146)</f>
        <v/>
      </c>
      <c r="AM142" t="str">
        <f>IF('PCA Licitação, Dispensa e Inex.'!K146="","",'PCA Licitação, Dispensa e Inex.'!K146)</f>
        <v/>
      </c>
      <c r="AN142" t="str">
        <f>IF('PCA Licitação, Dispensa e Inex.'!L146="","",'PCA Licitação, Dispensa e Inex.'!L146)</f>
        <v/>
      </c>
      <c r="AO142" t="str">
        <f>IF('PCA Licitação, Dispensa e Inex.'!M146="","",'PCA Licitação, Dispensa e Inex.'!M146)</f>
        <v/>
      </c>
      <c r="AP142" t="str">
        <f>IF('PCA Licitação, Dispensa e Inex.'!N146="","",'PCA Licitação, Dispensa e Inex.'!N146)</f>
        <v/>
      </c>
      <c r="AQ142" s="82" t="str">
        <f>IF('PCA Licitação, Dispensa e Inex.'!O146="","",'PCA Licitação, Dispensa e Inex.'!O146)</f>
        <v/>
      </c>
      <c r="AR142" s="82" t="str">
        <f>IF('PCA Licitação, Dispensa e Inex.'!P146="","",'PCA Licitação, Dispensa e Inex.'!P146)</f>
        <v/>
      </c>
      <c r="AS142" s="82" t="str">
        <f>IF('PCA Licitação, Dispensa e Inex.'!Q146="","",'PCA Licitação, Dispensa e Inex.'!Q146)</f>
        <v/>
      </c>
      <c r="AT142" s="82" t="str">
        <f>IF('PCA Licitação, Dispensa e Inex.'!R146="","",'PCA Licitação, Dispensa e Inex.'!R146)</f>
        <v/>
      </c>
      <c r="AU142" s="82" t="str">
        <f>IF('PCA Licitação, Dispensa e Inex.'!S146="","",'PCA Licitação, Dispensa e Inex.'!S146)</f>
        <v/>
      </c>
      <c r="AV142" s="223" t="str">
        <f>IFERROR(VLOOKUP(AI142,'Acompanhamento (DMP)'!$B$7:$G$390,10,FALSE),"")</f>
        <v/>
      </c>
      <c r="AW142" t="str">
        <f>IFERROR(IF(VLOOKUP(AI142,'Acompanhamento (DMP)'!$B$7:$O$390,11,FALSE)="","",VLOOKUP(AI142,'Acompanhamento (DMP)'!$B$7:$O$390,11,FALSE)),"")</f>
        <v/>
      </c>
      <c r="AX142" s="82">
        <f>IFERROR(VLOOKUP(AI142,'Acompanhamento (DMP)'!$B$7:$O$390,12,FALSE),"")</f>
        <v>0</v>
      </c>
      <c r="AY142" s="82" t="str">
        <f>IFERROR(IF(VLOOKUP(AI142,'Acompanhamento (DMP)'!$B$7:$O$390,13,FALSE)="","",VLOOKUP(AI142,'Acompanhamento (DMP)'!$B$7:$O$390,13,FALSE)),"")</f>
        <v/>
      </c>
      <c r="AZ142" t="str">
        <f>IFERROR(IF(VLOOKUP(AI142,'Acompanhamento (DMP)'!$B$7:$O$390,14,FALSE)="","",VLOOKUP(AI142,'Acompanhamento (DMP)'!$B$7:$O$390,14,FALSE)),"")</f>
        <v/>
      </c>
      <c r="BA142" t="str">
        <f>IFERROR(IF(VLOOKUP(AI142,'Acompanhamento (DMP)'!$B$7:$O$390,15,FALSE)="","",VLOOKUP(AI142,'Acompanhamento (DMP)'!$B$7:$O$390,15,FALSE)),"")</f>
        <v/>
      </c>
      <c r="BB142" s="82" t="str">
        <f>IFERROR(IF(VLOOKUP(AI142,'Acompanhamento (DMP)'!$B$7:$O$390,16,FALSE)="","",VLOOKUP(AI142,'Acompanhamento (DMP)'!$B$7:$O$390,16,FALSE)),"")</f>
        <v/>
      </c>
      <c r="BC142" s="82" t="str">
        <f>IFERROR(IF(VLOOKUP(AI142,'Acompanhamento (DMP)'!$B$7:$O$390,17,FALSE)="","",VLOOKUP(AI142,'Acompanhamento (DMP)'!$B$7:$O$390,17,FALSE)),"")</f>
        <v/>
      </c>
      <c r="BD142" s="82" t="str">
        <f>IFERROR(IF(VLOOKUP(AI142,'Acompanhamento (DMP)'!$B$7:$O$390,18,FALSE)="","",VLOOKUP(AI142,'Acompanhamento (DMP)'!$B$7:$O$390,18,FALSE)),"")</f>
        <v/>
      </c>
      <c r="BE142" s="82" t="str">
        <f>IFERROR(IF(VLOOKUP(AI142,'Acompanhamento (DMP)'!$B$7:$O$390,19,FALSE)="","",VLOOKUP(AI142,'Acompanhamento (DMP)'!$B$7:$O$390,19,FALSE)),"")</f>
        <v/>
      </c>
      <c r="BF142" s="82" t="str">
        <f>IFERROR(IF(VLOOKUP(AI142,'Acompanhamento (DMP)'!$B$7:$O$390,20,FALSE)="","",VLOOKUP(AI142,'Acompanhamento (DMP)'!$B$7:$O$390,20,FALSE)),"")</f>
        <v/>
      </c>
      <c r="BG142" s="82" t="str">
        <f>IFERROR(IF(VLOOKUP(AI142,'Acompanhamento (DMP)'!$B$7:$O$390,21,FALSE)="","",VLOOKUP(AI142,'Acompanhamento (DMP)'!$B$7:$O$390,21,FALSE)),"")</f>
        <v/>
      </c>
      <c r="BH142" s="173" t="str">
        <f t="shared" si="2"/>
        <v/>
      </c>
    </row>
    <row r="143" spans="6:60" ht="15.75" customHeight="1">
      <c r="G143" s="2" t="s">
        <v>4563</v>
      </c>
      <c r="AD143" s="179">
        <v>130</v>
      </c>
      <c r="AF143">
        <v>141</v>
      </c>
      <c r="AI143" t="str">
        <f>IF('PCA Licitação, Dispensa e Inex.'!B147="","",'PCA Licitação, Dispensa e Inex.'!B147)</f>
        <v/>
      </c>
      <c r="AJ143" t="str">
        <f>IF('PCA Licitação, Dispensa e Inex.'!C147="","",'PCA Licitação, Dispensa e Inex.'!C147)</f>
        <v/>
      </c>
      <c r="AK143" t="str">
        <f>IF('PCA Licitação, Dispensa e Inex.'!D147="","",'PCA Licitação, Dispensa e Inex.'!D147)</f>
        <v/>
      </c>
      <c r="AL143" t="str">
        <f>IF('PCA Licitação, Dispensa e Inex.'!H147="","",'PCA Licitação, Dispensa e Inex.'!H147)</f>
        <v/>
      </c>
      <c r="AM143" t="str">
        <f>IF('PCA Licitação, Dispensa e Inex.'!K147="","",'PCA Licitação, Dispensa e Inex.'!K147)</f>
        <v/>
      </c>
      <c r="AN143" t="str">
        <f>IF('PCA Licitação, Dispensa e Inex.'!L147="","",'PCA Licitação, Dispensa e Inex.'!L147)</f>
        <v/>
      </c>
      <c r="AO143" t="str">
        <f>IF('PCA Licitação, Dispensa e Inex.'!M147="","",'PCA Licitação, Dispensa e Inex.'!M147)</f>
        <v/>
      </c>
      <c r="AP143" t="str">
        <f>IF('PCA Licitação, Dispensa e Inex.'!N147="","",'PCA Licitação, Dispensa e Inex.'!N147)</f>
        <v/>
      </c>
      <c r="AQ143" s="82" t="str">
        <f>IF('PCA Licitação, Dispensa e Inex.'!O147="","",'PCA Licitação, Dispensa e Inex.'!O147)</f>
        <v/>
      </c>
      <c r="AR143" s="82" t="str">
        <f>IF('PCA Licitação, Dispensa e Inex.'!P147="","",'PCA Licitação, Dispensa e Inex.'!P147)</f>
        <v/>
      </c>
      <c r="AS143" s="82" t="str">
        <f>IF('PCA Licitação, Dispensa e Inex.'!Q147="","",'PCA Licitação, Dispensa e Inex.'!Q147)</f>
        <v/>
      </c>
      <c r="AT143" s="82" t="str">
        <f>IF('PCA Licitação, Dispensa e Inex.'!R147="","",'PCA Licitação, Dispensa e Inex.'!R147)</f>
        <v/>
      </c>
      <c r="AU143" s="82" t="str">
        <f>IF('PCA Licitação, Dispensa e Inex.'!S147="","",'PCA Licitação, Dispensa e Inex.'!S147)</f>
        <v/>
      </c>
      <c r="AV143" s="223" t="str">
        <f>IFERROR(VLOOKUP(AI143,'Acompanhamento (DMP)'!$B$7:$G$390,10,FALSE),"")</f>
        <v/>
      </c>
      <c r="AW143" t="str">
        <f>IFERROR(IF(VLOOKUP(AI143,'Acompanhamento (DMP)'!$B$7:$O$390,11,FALSE)="","",VLOOKUP(AI143,'Acompanhamento (DMP)'!$B$7:$O$390,11,FALSE)),"")</f>
        <v/>
      </c>
      <c r="AX143" s="82">
        <f>IFERROR(VLOOKUP(AI143,'Acompanhamento (DMP)'!$B$7:$O$390,12,FALSE),"")</f>
        <v>0</v>
      </c>
      <c r="AY143" s="82" t="str">
        <f>IFERROR(IF(VLOOKUP(AI143,'Acompanhamento (DMP)'!$B$7:$O$390,13,FALSE)="","",VLOOKUP(AI143,'Acompanhamento (DMP)'!$B$7:$O$390,13,FALSE)),"")</f>
        <v/>
      </c>
      <c r="AZ143" t="str">
        <f>IFERROR(IF(VLOOKUP(AI143,'Acompanhamento (DMP)'!$B$7:$O$390,14,FALSE)="","",VLOOKUP(AI143,'Acompanhamento (DMP)'!$B$7:$O$390,14,FALSE)),"")</f>
        <v/>
      </c>
      <c r="BA143" t="str">
        <f>IFERROR(IF(VLOOKUP(AI143,'Acompanhamento (DMP)'!$B$7:$O$390,15,FALSE)="","",VLOOKUP(AI143,'Acompanhamento (DMP)'!$B$7:$O$390,15,FALSE)),"")</f>
        <v/>
      </c>
      <c r="BB143" s="82" t="str">
        <f>IFERROR(IF(VLOOKUP(AI143,'Acompanhamento (DMP)'!$B$7:$O$390,16,FALSE)="","",VLOOKUP(AI143,'Acompanhamento (DMP)'!$B$7:$O$390,16,FALSE)),"")</f>
        <v/>
      </c>
      <c r="BC143" s="82" t="str">
        <f>IFERROR(IF(VLOOKUP(AI143,'Acompanhamento (DMP)'!$B$7:$O$390,17,FALSE)="","",VLOOKUP(AI143,'Acompanhamento (DMP)'!$B$7:$O$390,17,FALSE)),"")</f>
        <v/>
      </c>
      <c r="BD143" s="82" t="str">
        <f>IFERROR(IF(VLOOKUP(AI143,'Acompanhamento (DMP)'!$B$7:$O$390,18,FALSE)="","",VLOOKUP(AI143,'Acompanhamento (DMP)'!$B$7:$O$390,18,FALSE)),"")</f>
        <v/>
      </c>
      <c r="BE143" s="82" t="str">
        <f>IFERROR(IF(VLOOKUP(AI143,'Acompanhamento (DMP)'!$B$7:$O$390,19,FALSE)="","",VLOOKUP(AI143,'Acompanhamento (DMP)'!$B$7:$O$390,19,FALSE)),"")</f>
        <v/>
      </c>
      <c r="BF143" s="82" t="str">
        <f>IFERROR(IF(VLOOKUP(AI143,'Acompanhamento (DMP)'!$B$7:$O$390,20,FALSE)="","",VLOOKUP(AI143,'Acompanhamento (DMP)'!$B$7:$O$390,20,FALSE)),"")</f>
        <v/>
      </c>
      <c r="BG143" s="82" t="str">
        <f>IFERROR(IF(VLOOKUP(AI143,'Acompanhamento (DMP)'!$B$7:$O$390,21,FALSE)="","",VLOOKUP(AI143,'Acompanhamento (DMP)'!$B$7:$O$390,21,FALSE)),"")</f>
        <v/>
      </c>
      <c r="BH143" s="173" t="str">
        <f t="shared" si="2"/>
        <v/>
      </c>
    </row>
    <row r="144" spans="6:60" ht="15.75" customHeight="1">
      <c r="G144" s="2" t="s">
        <v>3126</v>
      </c>
      <c r="AD144" s="180">
        <v>131</v>
      </c>
      <c r="AF144">
        <v>142</v>
      </c>
      <c r="AI144" t="str">
        <f>IF('PCA Licitação, Dispensa e Inex.'!B148="","",'PCA Licitação, Dispensa e Inex.'!B148)</f>
        <v/>
      </c>
      <c r="AJ144" t="str">
        <f>IF('PCA Licitação, Dispensa e Inex.'!C148="","",'PCA Licitação, Dispensa e Inex.'!C148)</f>
        <v/>
      </c>
      <c r="AK144" t="str">
        <f>IF('PCA Licitação, Dispensa e Inex.'!D148="","",'PCA Licitação, Dispensa e Inex.'!D148)</f>
        <v/>
      </c>
      <c r="AL144" t="str">
        <f>IF('PCA Licitação, Dispensa e Inex.'!H148="","",'PCA Licitação, Dispensa e Inex.'!H148)</f>
        <v/>
      </c>
      <c r="AM144" t="str">
        <f>IF('PCA Licitação, Dispensa e Inex.'!K148="","",'PCA Licitação, Dispensa e Inex.'!K148)</f>
        <v/>
      </c>
      <c r="AN144" t="str">
        <f>IF('PCA Licitação, Dispensa e Inex.'!L148="","",'PCA Licitação, Dispensa e Inex.'!L148)</f>
        <v/>
      </c>
      <c r="AO144" t="str">
        <f>IF('PCA Licitação, Dispensa e Inex.'!M148="","",'PCA Licitação, Dispensa e Inex.'!M148)</f>
        <v/>
      </c>
      <c r="AP144" t="str">
        <f>IF('PCA Licitação, Dispensa e Inex.'!N148="","",'PCA Licitação, Dispensa e Inex.'!N148)</f>
        <v/>
      </c>
      <c r="AQ144" s="82" t="str">
        <f>IF('PCA Licitação, Dispensa e Inex.'!O148="","",'PCA Licitação, Dispensa e Inex.'!O148)</f>
        <v/>
      </c>
      <c r="AR144" s="82" t="str">
        <f>IF('PCA Licitação, Dispensa e Inex.'!P148="","",'PCA Licitação, Dispensa e Inex.'!P148)</f>
        <v/>
      </c>
      <c r="AS144" s="82" t="str">
        <f>IF('PCA Licitação, Dispensa e Inex.'!Q148="","",'PCA Licitação, Dispensa e Inex.'!Q148)</f>
        <v/>
      </c>
      <c r="AT144" s="82" t="str">
        <f>IF('PCA Licitação, Dispensa e Inex.'!R148="","",'PCA Licitação, Dispensa e Inex.'!R148)</f>
        <v/>
      </c>
      <c r="AU144" s="82" t="str">
        <f>IF('PCA Licitação, Dispensa e Inex.'!S148="","",'PCA Licitação, Dispensa e Inex.'!S148)</f>
        <v/>
      </c>
      <c r="AV144" s="223" t="str">
        <f>IFERROR(VLOOKUP(AI144,'Acompanhamento (DMP)'!$B$7:$G$390,10,FALSE),"")</f>
        <v/>
      </c>
      <c r="AW144" t="str">
        <f>IFERROR(IF(VLOOKUP(AI144,'Acompanhamento (DMP)'!$B$7:$O$390,11,FALSE)="","",VLOOKUP(AI144,'Acompanhamento (DMP)'!$B$7:$O$390,11,FALSE)),"")</f>
        <v/>
      </c>
      <c r="AX144" s="82">
        <f>IFERROR(VLOOKUP(AI144,'Acompanhamento (DMP)'!$B$7:$O$390,12,FALSE),"")</f>
        <v>0</v>
      </c>
      <c r="AY144" s="82" t="str">
        <f>IFERROR(IF(VLOOKUP(AI144,'Acompanhamento (DMP)'!$B$7:$O$390,13,FALSE)="","",VLOOKUP(AI144,'Acompanhamento (DMP)'!$B$7:$O$390,13,FALSE)),"")</f>
        <v/>
      </c>
      <c r="AZ144" t="str">
        <f>IFERROR(IF(VLOOKUP(AI144,'Acompanhamento (DMP)'!$B$7:$O$390,14,FALSE)="","",VLOOKUP(AI144,'Acompanhamento (DMP)'!$B$7:$O$390,14,FALSE)),"")</f>
        <v/>
      </c>
      <c r="BA144" t="str">
        <f>IFERROR(IF(VLOOKUP(AI144,'Acompanhamento (DMP)'!$B$7:$O$390,15,FALSE)="","",VLOOKUP(AI144,'Acompanhamento (DMP)'!$B$7:$O$390,15,FALSE)),"")</f>
        <v/>
      </c>
      <c r="BB144" s="82" t="str">
        <f>IFERROR(IF(VLOOKUP(AI144,'Acompanhamento (DMP)'!$B$7:$O$390,16,FALSE)="","",VLOOKUP(AI144,'Acompanhamento (DMP)'!$B$7:$O$390,16,FALSE)),"")</f>
        <v/>
      </c>
      <c r="BC144" s="82" t="str">
        <f>IFERROR(IF(VLOOKUP(AI144,'Acompanhamento (DMP)'!$B$7:$O$390,17,FALSE)="","",VLOOKUP(AI144,'Acompanhamento (DMP)'!$B$7:$O$390,17,FALSE)),"")</f>
        <v/>
      </c>
      <c r="BD144" s="82" t="str">
        <f>IFERROR(IF(VLOOKUP(AI144,'Acompanhamento (DMP)'!$B$7:$O$390,18,FALSE)="","",VLOOKUP(AI144,'Acompanhamento (DMP)'!$B$7:$O$390,18,FALSE)),"")</f>
        <v/>
      </c>
      <c r="BE144" s="82" t="str">
        <f>IFERROR(IF(VLOOKUP(AI144,'Acompanhamento (DMP)'!$B$7:$O$390,19,FALSE)="","",VLOOKUP(AI144,'Acompanhamento (DMP)'!$B$7:$O$390,19,FALSE)),"")</f>
        <v/>
      </c>
      <c r="BF144" s="82" t="str">
        <f>IFERROR(IF(VLOOKUP(AI144,'Acompanhamento (DMP)'!$B$7:$O$390,20,FALSE)="","",VLOOKUP(AI144,'Acompanhamento (DMP)'!$B$7:$O$390,20,FALSE)),"")</f>
        <v/>
      </c>
      <c r="BG144" s="82" t="str">
        <f>IFERROR(IF(VLOOKUP(AI144,'Acompanhamento (DMP)'!$B$7:$O$390,21,FALSE)="","",VLOOKUP(AI144,'Acompanhamento (DMP)'!$B$7:$O$390,21,FALSE)),"")</f>
        <v/>
      </c>
      <c r="BH144" s="173" t="str">
        <f t="shared" si="2"/>
        <v/>
      </c>
    </row>
    <row r="145" spans="7:60" ht="15.75" customHeight="1">
      <c r="G145" s="2" t="s">
        <v>2031</v>
      </c>
      <c r="AD145" s="178">
        <v>132</v>
      </c>
      <c r="AF145">
        <v>143</v>
      </c>
      <c r="AI145" t="str">
        <f>IF('PCA Licitação, Dispensa e Inex.'!B149="","",'PCA Licitação, Dispensa e Inex.'!B149)</f>
        <v/>
      </c>
      <c r="AJ145" t="str">
        <f>IF('PCA Licitação, Dispensa e Inex.'!C149="","",'PCA Licitação, Dispensa e Inex.'!C149)</f>
        <v/>
      </c>
      <c r="AK145" t="str">
        <f>IF('PCA Licitação, Dispensa e Inex.'!D149="","",'PCA Licitação, Dispensa e Inex.'!D149)</f>
        <v/>
      </c>
      <c r="AL145" t="str">
        <f>IF('PCA Licitação, Dispensa e Inex.'!H149="","",'PCA Licitação, Dispensa e Inex.'!H149)</f>
        <v/>
      </c>
      <c r="AM145" t="str">
        <f>IF('PCA Licitação, Dispensa e Inex.'!K149="","",'PCA Licitação, Dispensa e Inex.'!K149)</f>
        <v/>
      </c>
      <c r="AN145" t="str">
        <f>IF('PCA Licitação, Dispensa e Inex.'!L149="","",'PCA Licitação, Dispensa e Inex.'!L149)</f>
        <v/>
      </c>
      <c r="AO145" t="str">
        <f>IF('PCA Licitação, Dispensa e Inex.'!M149="","",'PCA Licitação, Dispensa e Inex.'!M149)</f>
        <v/>
      </c>
      <c r="AP145" t="str">
        <f>IF('PCA Licitação, Dispensa e Inex.'!N149="","",'PCA Licitação, Dispensa e Inex.'!N149)</f>
        <v/>
      </c>
      <c r="AQ145" s="82" t="str">
        <f>IF('PCA Licitação, Dispensa e Inex.'!O149="","",'PCA Licitação, Dispensa e Inex.'!O149)</f>
        <v/>
      </c>
      <c r="AR145" s="82" t="str">
        <f>IF('PCA Licitação, Dispensa e Inex.'!P149="","",'PCA Licitação, Dispensa e Inex.'!P149)</f>
        <v/>
      </c>
      <c r="AS145" s="82" t="str">
        <f>IF('PCA Licitação, Dispensa e Inex.'!Q149="","",'PCA Licitação, Dispensa e Inex.'!Q149)</f>
        <v/>
      </c>
      <c r="AT145" s="82" t="str">
        <f>IF('PCA Licitação, Dispensa e Inex.'!R149="","",'PCA Licitação, Dispensa e Inex.'!R149)</f>
        <v/>
      </c>
      <c r="AU145" s="82" t="str">
        <f>IF('PCA Licitação, Dispensa e Inex.'!S149="","",'PCA Licitação, Dispensa e Inex.'!S149)</f>
        <v/>
      </c>
      <c r="AV145" s="223" t="str">
        <f>IFERROR(VLOOKUP(AI145,'Acompanhamento (DMP)'!$B$7:$G$390,10,FALSE),"")</f>
        <v/>
      </c>
      <c r="AW145" t="str">
        <f>IFERROR(IF(VLOOKUP(AI145,'Acompanhamento (DMP)'!$B$7:$O$390,11,FALSE)="","",VLOOKUP(AI145,'Acompanhamento (DMP)'!$B$7:$O$390,11,FALSE)),"")</f>
        <v/>
      </c>
      <c r="AX145" s="82">
        <f>IFERROR(VLOOKUP(AI145,'Acompanhamento (DMP)'!$B$7:$O$390,12,FALSE),"")</f>
        <v>0</v>
      </c>
      <c r="AY145" s="82" t="str">
        <f>IFERROR(IF(VLOOKUP(AI145,'Acompanhamento (DMP)'!$B$7:$O$390,13,FALSE)="","",VLOOKUP(AI145,'Acompanhamento (DMP)'!$B$7:$O$390,13,FALSE)),"")</f>
        <v/>
      </c>
      <c r="AZ145" t="str">
        <f>IFERROR(IF(VLOOKUP(AI145,'Acompanhamento (DMP)'!$B$7:$O$390,14,FALSE)="","",VLOOKUP(AI145,'Acompanhamento (DMP)'!$B$7:$O$390,14,FALSE)),"")</f>
        <v/>
      </c>
      <c r="BA145" t="str">
        <f>IFERROR(IF(VLOOKUP(AI145,'Acompanhamento (DMP)'!$B$7:$O$390,15,FALSE)="","",VLOOKUP(AI145,'Acompanhamento (DMP)'!$B$7:$O$390,15,FALSE)),"")</f>
        <v/>
      </c>
      <c r="BB145" s="82" t="str">
        <f>IFERROR(IF(VLOOKUP(AI145,'Acompanhamento (DMP)'!$B$7:$O$390,16,FALSE)="","",VLOOKUP(AI145,'Acompanhamento (DMP)'!$B$7:$O$390,16,FALSE)),"")</f>
        <v/>
      </c>
      <c r="BC145" s="82" t="str">
        <f>IFERROR(IF(VLOOKUP(AI145,'Acompanhamento (DMP)'!$B$7:$O$390,17,FALSE)="","",VLOOKUP(AI145,'Acompanhamento (DMP)'!$B$7:$O$390,17,FALSE)),"")</f>
        <v/>
      </c>
      <c r="BD145" s="82" t="str">
        <f>IFERROR(IF(VLOOKUP(AI145,'Acompanhamento (DMP)'!$B$7:$O$390,18,FALSE)="","",VLOOKUP(AI145,'Acompanhamento (DMP)'!$B$7:$O$390,18,FALSE)),"")</f>
        <v/>
      </c>
      <c r="BE145" s="82" t="str">
        <f>IFERROR(IF(VLOOKUP(AI145,'Acompanhamento (DMP)'!$B$7:$O$390,19,FALSE)="","",VLOOKUP(AI145,'Acompanhamento (DMP)'!$B$7:$O$390,19,FALSE)),"")</f>
        <v/>
      </c>
      <c r="BF145" s="82" t="str">
        <f>IFERROR(IF(VLOOKUP(AI145,'Acompanhamento (DMP)'!$B$7:$O$390,20,FALSE)="","",VLOOKUP(AI145,'Acompanhamento (DMP)'!$B$7:$O$390,20,FALSE)),"")</f>
        <v/>
      </c>
      <c r="BG145" s="82" t="str">
        <f>IFERROR(IF(VLOOKUP(AI145,'Acompanhamento (DMP)'!$B$7:$O$390,21,FALSE)="","",VLOOKUP(AI145,'Acompanhamento (DMP)'!$B$7:$O$390,21,FALSE)),"")</f>
        <v/>
      </c>
      <c r="BH145" s="173" t="str">
        <f t="shared" si="2"/>
        <v/>
      </c>
    </row>
    <row r="146" spans="7:60" ht="15.75" customHeight="1">
      <c r="G146" s="2" t="s">
        <v>3107</v>
      </c>
      <c r="AD146" s="177">
        <v>133</v>
      </c>
      <c r="AF146">
        <v>144</v>
      </c>
      <c r="AI146" t="str">
        <f>IF('PCA Licitação, Dispensa e Inex.'!B150="","",'PCA Licitação, Dispensa e Inex.'!B150)</f>
        <v/>
      </c>
      <c r="AJ146" t="str">
        <f>IF('PCA Licitação, Dispensa e Inex.'!C150="","",'PCA Licitação, Dispensa e Inex.'!C150)</f>
        <v/>
      </c>
      <c r="AK146" t="str">
        <f>IF('PCA Licitação, Dispensa e Inex.'!D150="","",'PCA Licitação, Dispensa e Inex.'!D150)</f>
        <v/>
      </c>
      <c r="AL146" t="str">
        <f>IF('PCA Licitação, Dispensa e Inex.'!H150="","",'PCA Licitação, Dispensa e Inex.'!H150)</f>
        <v/>
      </c>
      <c r="AM146" t="str">
        <f>IF('PCA Licitação, Dispensa e Inex.'!K150="","",'PCA Licitação, Dispensa e Inex.'!K150)</f>
        <v/>
      </c>
      <c r="AN146" t="str">
        <f>IF('PCA Licitação, Dispensa e Inex.'!L150="","",'PCA Licitação, Dispensa e Inex.'!L150)</f>
        <v/>
      </c>
      <c r="AO146" t="str">
        <f>IF('PCA Licitação, Dispensa e Inex.'!M150="","",'PCA Licitação, Dispensa e Inex.'!M150)</f>
        <v/>
      </c>
      <c r="AP146" t="str">
        <f>IF('PCA Licitação, Dispensa e Inex.'!N150="","",'PCA Licitação, Dispensa e Inex.'!N150)</f>
        <v/>
      </c>
      <c r="AQ146" s="82" t="str">
        <f>IF('PCA Licitação, Dispensa e Inex.'!O150="","",'PCA Licitação, Dispensa e Inex.'!O150)</f>
        <v/>
      </c>
      <c r="AR146" s="82" t="str">
        <f>IF('PCA Licitação, Dispensa e Inex.'!P150="","",'PCA Licitação, Dispensa e Inex.'!P150)</f>
        <v/>
      </c>
      <c r="AS146" s="82" t="str">
        <f>IF('PCA Licitação, Dispensa e Inex.'!Q150="","",'PCA Licitação, Dispensa e Inex.'!Q150)</f>
        <v/>
      </c>
      <c r="AT146" s="82" t="str">
        <f>IF('PCA Licitação, Dispensa e Inex.'!R150="","",'PCA Licitação, Dispensa e Inex.'!R150)</f>
        <v/>
      </c>
      <c r="AU146" s="82" t="str">
        <f>IF('PCA Licitação, Dispensa e Inex.'!S150="","",'PCA Licitação, Dispensa e Inex.'!S150)</f>
        <v/>
      </c>
      <c r="AV146" s="223" t="str">
        <f>IFERROR(VLOOKUP(AI146,'Acompanhamento (DMP)'!$B$7:$G$390,10,FALSE),"")</f>
        <v/>
      </c>
      <c r="AW146" t="str">
        <f>IFERROR(IF(VLOOKUP(AI146,'Acompanhamento (DMP)'!$B$7:$O$390,11,FALSE)="","",VLOOKUP(AI146,'Acompanhamento (DMP)'!$B$7:$O$390,11,FALSE)),"")</f>
        <v/>
      </c>
      <c r="AX146" s="82">
        <f>IFERROR(VLOOKUP(AI146,'Acompanhamento (DMP)'!$B$7:$O$390,12,FALSE),"")</f>
        <v>0</v>
      </c>
      <c r="AY146" s="82" t="str">
        <f>IFERROR(IF(VLOOKUP(AI146,'Acompanhamento (DMP)'!$B$7:$O$390,13,FALSE)="","",VLOOKUP(AI146,'Acompanhamento (DMP)'!$B$7:$O$390,13,FALSE)),"")</f>
        <v/>
      </c>
      <c r="AZ146" t="str">
        <f>IFERROR(IF(VLOOKUP(AI146,'Acompanhamento (DMP)'!$B$7:$O$390,14,FALSE)="","",VLOOKUP(AI146,'Acompanhamento (DMP)'!$B$7:$O$390,14,FALSE)),"")</f>
        <v/>
      </c>
      <c r="BA146" t="str">
        <f>IFERROR(IF(VLOOKUP(AI146,'Acompanhamento (DMP)'!$B$7:$O$390,15,FALSE)="","",VLOOKUP(AI146,'Acompanhamento (DMP)'!$B$7:$O$390,15,FALSE)),"")</f>
        <v/>
      </c>
      <c r="BB146" s="82" t="str">
        <f>IFERROR(IF(VLOOKUP(AI146,'Acompanhamento (DMP)'!$B$7:$O$390,16,FALSE)="","",VLOOKUP(AI146,'Acompanhamento (DMP)'!$B$7:$O$390,16,FALSE)),"")</f>
        <v/>
      </c>
      <c r="BC146" s="82" t="str">
        <f>IFERROR(IF(VLOOKUP(AI146,'Acompanhamento (DMP)'!$B$7:$O$390,17,FALSE)="","",VLOOKUP(AI146,'Acompanhamento (DMP)'!$B$7:$O$390,17,FALSE)),"")</f>
        <v/>
      </c>
      <c r="BD146" s="82" t="str">
        <f>IFERROR(IF(VLOOKUP(AI146,'Acompanhamento (DMP)'!$B$7:$O$390,18,FALSE)="","",VLOOKUP(AI146,'Acompanhamento (DMP)'!$B$7:$O$390,18,FALSE)),"")</f>
        <v/>
      </c>
      <c r="BE146" s="82" t="str">
        <f>IFERROR(IF(VLOOKUP(AI146,'Acompanhamento (DMP)'!$B$7:$O$390,19,FALSE)="","",VLOOKUP(AI146,'Acompanhamento (DMP)'!$B$7:$O$390,19,FALSE)),"")</f>
        <v/>
      </c>
      <c r="BF146" s="82" t="str">
        <f>IFERROR(IF(VLOOKUP(AI146,'Acompanhamento (DMP)'!$B$7:$O$390,20,FALSE)="","",VLOOKUP(AI146,'Acompanhamento (DMP)'!$B$7:$O$390,20,FALSE)),"")</f>
        <v/>
      </c>
      <c r="BG146" s="82" t="str">
        <f>IFERROR(IF(VLOOKUP(AI146,'Acompanhamento (DMP)'!$B$7:$O$390,21,FALSE)="","",VLOOKUP(AI146,'Acompanhamento (DMP)'!$B$7:$O$390,21,FALSE)),"")</f>
        <v/>
      </c>
      <c r="BH146" s="173" t="str">
        <f t="shared" si="2"/>
        <v/>
      </c>
    </row>
    <row r="147" spans="7:60" ht="15.75" customHeight="1">
      <c r="G147" s="2" t="s">
        <v>4166</v>
      </c>
      <c r="AD147" s="178">
        <v>134</v>
      </c>
      <c r="AF147">
        <v>145</v>
      </c>
      <c r="AI147" t="str">
        <f>IF('PCA Licitação, Dispensa e Inex.'!B151="","",'PCA Licitação, Dispensa e Inex.'!B151)</f>
        <v/>
      </c>
      <c r="AJ147" t="str">
        <f>IF('PCA Licitação, Dispensa e Inex.'!C151="","",'PCA Licitação, Dispensa e Inex.'!C151)</f>
        <v/>
      </c>
      <c r="AK147" t="str">
        <f>IF('PCA Licitação, Dispensa e Inex.'!D151="","",'PCA Licitação, Dispensa e Inex.'!D151)</f>
        <v/>
      </c>
      <c r="AL147" t="str">
        <f>IF('PCA Licitação, Dispensa e Inex.'!H151="","",'PCA Licitação, Dispensa e Inex.'!H151)</f>
        <v/>
      </c>
      <c r="AM147" t="str">
        <f>IF('PCA Licitação, Dispensa e Inex.'!K151="","",'PCA Licitação, Dispensa e Inex.'!K151)</f>
        <v/>
      </c>
      <c r="AN147" t="str">
        <f>IF('PCA Licitação, Dispensa e Inex.'!L151="","",'PCA Licitação, Dispensa e Inex.'!L151)</f>
        <v/>
      </c>
      <c r="AO147" t="str">
        <f>IF('PCA Licitação, Dispensa e Inex.'!M151="","",'PCA Licitação, Dispensa e Inex.'!M151)</f>
        <v/>
      </c>
      <c r="AP147" t="str">
        <f>IF('PCA Licitação, Dispensa e Inex.'!N151="","",'PCA Licitação, Dispensa e Inex.'!N151)</f>
        <v/>
      </c>
      <c r="AQ147" s="82" t="str">
        <f>IF('PCA Licitação, Dispensa e Inex.'!O151="","",'PCA Licitação, Dispensa e Inex.'!O151)</f>
        <v/>
      </c>
      <c r="AR147" s="82" t="str">
        <f>IF('PCA Licitação, Dispensa e Inex.'!P151="","",'PCA Licitação, Dispensa e Inex.'!P151)</f>
        <v/>
      </c>
      <c r="AS147" s="82" t="str">
        <f>IF('PCA Licitação, Dispensa e Inex.'!Q151="","",'PCA Licitação, Dispensa e Inex.'!Q151)</f>
        <v/>
      </c>
      <c r="AT147" s="82" t="str">
        <f>IF('PCA Licitação, Dispensa e Inex.'!R151="","",'PCA Licitação, Dispensa e Inex.'!R151)</f>
        <v/>
      </c>
      <c r="AU147" s="82" t="str">
        <f>IF('PCA Licitação, Dispensa e Inex.'!S151="","",'PCA Licitação, Dispensa e Inex.'!S151)</f>
        <v/>
      </c>
      <c r="AV147" s="223" t="str">
        <f>IFERROR(VLOOKUP(AI147,'Acompanhamento (DMP)'!$B$7:$G$390,10,FALSE),"")</f>
        <v/>
      </c>
      <c r="AW147" t="str">
        <f>IFERROR(IF(VLOOKUP(AI147,'Acompanhamento (DMP)'!$B$7:$O$390,11,FALSE)="","",VLOOKUP(AI147,'Acompanhamento (DMP)'!$B$7:$O$390,11,FALSE)),"")</f>
        <v/>
      </c>
      <c r="AX147" s="82">
        <f>IFERROR(VLOOKUP(AI147,'Acompanhamento (DMP)'!$B$7:$O$390,12,FALSE),"")</f>
        <v>0</v>
      </c>
      <c r="AY147" s="82" t="str">
        <f>IFERROR(IF(VLOOKUP(AI147,'Acompanhamento (DMP)'!$B$7:$O$390,13,FALSE)="","",VLOOKUP(AI147,'Acompanhamento (DMP)'!$B$7:$O$390,13,FALSE)),"")</f>
        <v/>
      </c>
      <c r="AZ147" t="str">
        <f>IFERROR(IF(VLOOKUP(AI147,'Acompanhamento (DMP)'!$B$7:$O$390,14,FALSE)="","",VLOOKUP(AI147,'Acompanhamento (DMP)'!$B$7:$O$390,14,FALSE)),"")</f>
        <v/>
      </c>
      <c r="BA147" t="str">
        <f>IFERROR(IF(VLOOKUP(AI147,'Acompanhamento (DMP)'!$B$7:$O$390,15,FALSE)="","",VLOOKUP(AI147,'Acompanhamento (DMP)'!$B$7:$O$390,15,FALSE)),"")</f>
        <v/>
      </c>
      <c r="BB147" s="82" t="str">
        <f>IFERROR(IF(VLOOKUP(AI147,'Acompanhamento (DMP)'!$B$7:$O$390,16,FALSE)="","",VLOOKUP(AI147,'Acompanhamento (DMP)'!$B$7:$O$390,16,FALSE)),"")</f>
        <v/>
      </c>
      <c r="BC147" s="82" t="str">
        <f>IFERROR(IF(VLOOKUP(AI147,'Acompanhamento (DMP)'!$B$7:$O$390,17,FALSE)="","",VLOOKUP(AI147,'Acompanhamento (DMP)'!$B$7:$O$390,17,FALSE)),"")</f>
        <v/>
      </c>
      <c r="BD147" s="82" t="str">
        <f>IFERROR(IF(VLOOKUP(AI147,'Acompanhamento (DMP)'!$B$7:$O$390,18,FALSE)="","",VLOOKUP(AI147,'Acompanhamento (DMP)'!$B$7:$O$390,18,FALSE)),"")</f>
        <v/>
      </c>
      <c r="BE147" s="82" t="str">
        <f>IFERROR(IF(VLOOKUP(AI147,'Acompanhamento (DMP)'!$B$7:$O$390,19,FALSE)="","",VLOOKUP(AI147,'Acompanhamento (DMP)'!$B$7:$O$390,19,FALSE)),"")</f>
        <v/>
      </c>
      <c r="BF147" s="82" t="str">
        <f>IFERROR(IF(VLOOKUP(AI147,'Acompanhamento (DMP)'!$B$7:$O$390,20,FALSE)="","",VLOOKUP(AI147,'Acompanhamento (DMP)'!$B$7:$O$390,20,FALSE)),"")</f>
        <v/>
      </c>
      <c r="BG147" s="82" t="str">
        <f>IFERROR(IF(VLOOKUP(AI147,'Acompanhamento (DMP)'!$B$7:$O$390,21,FALSE)="","",VLOOKUP(AI147,'Acompanhamento (DMP)'!$B$7:$O$390,21,FALSE)),"")</f>
        <v/>
      </c>
      <c r="BH147" s="173" t="str">
        <f t="shared" si="2"/>
        <v/>
      </c>
    </row>
    <row r="148" spans="7:60" ht="15.75" customHeight="1">
      <c r="G148" s="2" t="s">
        <v>3316</v>
      </c>
      <c r="AD148" s="180">
        <v>135</v>
      </c>
      <c r="AF148">
        <v>146</v>
      </c>
      <c r="AI148" t="str">
        <f>IF('PCA Licitação, Dispensa e Inex.'!B152="","",'PCA Licitação, Dispensa e Inex.'!B152)</f>
        <v/>
      </c>
      <c r="AJ148" t="str">
        <f>IF('PCA Licitação, Dispensa e Inex.'!C152="","",'PCA Licitação, Dispensa e Inex.'!C152)</f>
        <v/>
      </c>
      <c r="AK148" t="str">
        <f>IF('PCA Licitação, Dispensa e Inex.'!D152="","",'PCA Licitação, Dispensa e Inex.'!D152)</f>
        <v/>
      </c>
      <c r="AL148" t="str">
        <f>IF('PCA Licitação, Dispensa e Inex.'!H152="","",'PCA Licitação, Dispensa e Inex.'!H152)</f>
        <v/>
      </c>
      <c r="AM148" t="str">
        <f>IF('PCA Licitação, Dispensa e Inex.'!K152="","",'PCA Licitação, Dispensa e Inex.'!K152)</f>
        <v/>
      </c>
      <c r="AN148" t="str">
        <f>IF('PCA Licitação, Dispensa e Inex.'!L152="","",'PCA Licitação, Dispensa e Inex.'!L152)</f>
        <v/>
      </c>
      <c r="AO148" t="str">
        <f>IF('PCA Licitação, Dispensa e Inex.'!M152="","",'PCA Licitação, Dispensa e Inex.'!M152)</f>
        <v/>
      </c>
      <c r="AP148" t="str">
        <f>IF('PCA Licitação, Dispensa e Inex.'!N152="","",'PCA Licitação, Dispensa e Inex.'!N152)</f>
        <v/>
      </c>
      <c r="AQ148" s="82" t="str">
        <f>IF('PCA Licitação, Dispensa e Inex.'!O152="","",'PCA Licitação, Dispensa e Inex.'!O152)</f>
        <v/>
      </c>
      <c r="AR148" s="82" t="str">
        <f>IF('PCA Licitação, Dispensa e Inex.'!P152="","",'PCA Licitação, Dispensa e Inex.'!P152)</f>
        <v/>
      </c>
      <c r="AS148" s="82" t="str">
        <f>IF('PCA Licitação, Dispensa e Inex.'!Q152="","",'PCA Licitação, Dispensa e Inex.'!Q152)</f>
        <v/>
      </c>
      <c r="AT148" s="82" t="str">
        <f>IF('PCA Licitação, Dispensa e Inex.'!R152="","",'PCA Licitação, Dispensa e Inex.'!R152)</f>
        <v/>
      </c>
      <c r="AU148" s="82" t="str">
        <f>IF('PCA Licitação, Dispensa e Inex.'!S152="","",'PCA Licitação, Dispensa e Inex.'!S152)</f>
        <v/>
      </c>
      <c r="AV148" s="223" t="str">
        <f>IFERROR(VLOOKUP(AI148,'Acompanhamento (DMP)'!$B$7:$G$390,10,FALSE),"")</f>
        <v/>
      </c>
      <c r="AW148" t="str">
        <f>IFERROR(IF(VLOOKUP(AI148,'Acompanhamento (DMP)'!$B$7:$O$390,11,FALSE)="","",VLOOKUP(AI148,'Acompanhamento (DMP)'!$B$7:$O$390,11,FALSE)),"")</f>
        <v/>
      </c>
      <c r="AX148" s="82">
        <f>IFERROR(VLOOKUP(AI148,'Acompanhamento (DMP)'!$B$7:$O$390,12,FALSE),"")</f>
        <v>0</v>
      </c>
      <c r="AY148" s="82" t="str">
        <f>IFERROR(IF(VLOOKUP(AI148,'Acompanhamento (DMP)'!$B$7:$O$390,13,FALSE)="","",VLOOKUP(AI148,'Acompanhamento (DMP)'!$B$7:$O$390,13,FALSE)),"")</f>
        <v/>
      </c>
      <c r="AZ148" t="str">
        <f>IFERROR(IF(VLOOKUP(AI148,'Acompanhamento (DMP)'!$B$7:$O$390,14,FALSE)="","",VLOOKUP(AI148,'Acompanhamento (DMP)'!$B$7:$O$390,14,FALSE)),"")</f>
        <v/>
      </c>
      <c r="BA148" t="str">
        <f>IFERROR(IF(VLOOKUP(AI148,'Acompanhamento (DMP)'!$B$7:$O$390,15,FALSE)="","",VLOOKUP(AI148,'Acompanhamento (DMP)'!$B$7:$O$390,15,FALSE)),"")</f>
        <v/>
      </c>
      <c r="BB148" s="82" t="str">
        <f>IFERROR(IF(VLOOKUP(AI148,'Acompanhamento (DMP)'!$B$7:$O$390,16,FALSE)="","",VLOOKUP(AI148,'Acompanhamento (DMP)'!$B$7:$O$390,16,FALSE)),"")</f>
        <v/>
      </c>
      <c r="BC148" s="82" t="str">
        <f>IFERROR(IF(VLOOKUP(AI148,'Acompanhamento (DMP)'!$B$7:$O$390,17,FALSE)="","",VLOOKUP(AI148,'Acompanhamento (DMP)'!$B$7:$O$390,17,FALSE)),"")</f>
        <v/>
      </c>
      <c r="BD148" s="82" t="str">
        <f>IFERROR(IF(VLOOKUP(AI148,'Acompanhamento (DMP)'!$B$7:$O$390,18,FALSE)="","",VLOOKUP(AI148,'Acompanhamento (DMP)'!$B$7:$O$390,18,FALSE)),"")</f>
        <v/>
      </c>
      <c r="BE148" s="82" t="str">
        <f>IFERROR(IF(VLOOKUP(AI148,'Acompanhamento (DMP)'!$B$7:$O$390,19,FALSE)="","",VLOOKUP(AI148,'Acompanhamento (DMP)'!$B$7:$O$390,19,FALSE)),"")</f>
        <v/>
      </c>
      <c r="BF148" s="82" t="str">
        <f>IFERROR(IF(VLOOKUP(AI148,'Acompanhamento (DMP)'!$B$7:$O$390,20,FALSE)="","",VLOOKUP(AI148,'Acompanhamento (DMP)'!$B$7:$O$390,20,FALSE)),"")</f>
        <v/>
      </c>
      <c r="BG148" s="82" t="str">
        <f>IFERROR(IF(VLOOKUP(AI148,'Acompanhamento (DMP)'!$B$7:$O$390,21,FALSE)="","",VLOOKUP(AI148,'Acompanhamento (DMP)'!$B$7:$O$390,21,FALSE)),"")</f>
        <v/>
      </c>
      <c r="BH148" s="173" t="str">
        <f t="shared" si="2"/>
        <v/>
      </c>
    </row>
    <row r="149" spans="7:60" ht="15.75" customHeight="1">
      <c r="G149" s="2" t="s">
        <v>2816</v>
      </c>
      <c r="AD149" s="179">
        <v>136</v>
      </c>
      <c r="AF149">
        <v>147</v>
      </c>
      <c r="AI149" t="str">
        <f>IF('PCA Licitação, Dispensa e Inex.'!B153="","",'PCA Licitação, Dispensa e Inex.'!B153)</f>
        <v/>
      </c>
      <c r="AJ149" t="str">
        <f>IF('PCA Licitação, Dispensa e Inex.'!C153="","",'PCA Licitação, Dispensa e Inex.'!C153)</f>
        <v/>
      </c>
      <c r="AK149" t="str">
        <f>IF('PCA Licitação, Dispensa e Inex.'!D153="","",'PCA Licitação, Dispensa e Inex.'!D153)</f>
        <v/>
      </c>
      <c r="AL149" t="str">
        <f>IF('PCA Licitação, Dispensa e Inex.'!H153="","",'PCA Licitação, Dispensa e Inex.'!H153)</f>
        <v/>
      </c>
      <c r="AM149" t="str">
        <f>IF('PCA Licitação, Dispensa e Inex.'!K153="","",'PCA Licitação, Dispensa e Inex.'!K153)</f>
        <v/>
      </c>
      <c r="AN149" t="str">
        <f>IF('PCA Licitação, Dispensa e Inex.'!L153="","",'PCA Licitação, Dispensa e Inex.'!L153)</f>
        <v/>
      </c>
      <c r="AO149" t="str">
        <f>IF('PCA Licitação, Dispensa e Inex.'!M153="","",'PCA Licitação, Dispensa e Inex.'!M153)</f>
        <v/>
      </c>
      <c r="AP149" t="str">
        <f>IF('PCA Licitação, Dispensa e Inex.'!N153="","",'PCA Licitação, Dispensa e Inex.'!N153)</f>
        <v/>
      </c>
      <c r="AQ149" s="82" t="str">
        <f>IF('PCA Licitação, Dispensa e Inex.'!O153="","",'PCA Licitação, Dispensa e Inex.'!O153)</f>
        <v/>
      </c>
      <c r="AR149" s="82" t="str">
        <f>IF('PCA Licitação, Dispensa e Inex.'!P153="","",'PCA Licitação, Dispensa e Inex.'!P153)</f>
        <v/>
      </c>
      <c r="AS149" s="82" t="str">
        <f>IF('PCA Licitação, Dispensa e Inex.'!Q153="","",'PCA Licitação, Dispensa e Inex.'!Q153)</f>
        <v/>
      </c>
      <c r="AT149" s="82" t="str">
        <f>IF('PCA Licitação, Dispensa e Inex.'!R153="","",'PCA Licitação, Dispensa e Inex.'!R153)</f>
        <v/>
      </c>
      <c r="AU149" s="82" t="str">
        <f>IF('PCA Licitação, Dispensa e Inex.'!S153="","",'PCA Licitação, Dispensa e Inex.'!S153)</f>
        <v/>
      </c>
      <c r="AV149" s="223" t="str">
        <f>IFERROR(VLOOKUP(AI149,'Acompanhamento (DMP)'!$B$7:$G$390,10,FALSE),"")</f>
        <v/>
      </c>
      <c r="AW149" t="str">
        <f>IFERROR(IF(VLOOKUP(AI149,'Acompanhamento (DMP)'!$B$7:$O$390,11,FALSE)="","",VLOOKUP(AI149,'Acompanhamento (DMP)'!$B$7:$O$390,11,FALSE)),"")</f>
        <v/>
      </c>
      <c r="AX149" s="82">
        <f>IFERROR(VLOOKUP(AI149,'Acompanhamento (DMP)'!$B$7:$O$390,12,FALSE),"")</f>
        <v>0</v>
      </c>
      <c r="AY149" s="82" t="str">
        <f>IFERROR(IF(VLOOKUP(AI149,'Acompanhamento (DMP)'!$B$7:$O$390,13,FALSE)="","",VLOOKUP(AI149,'Acompanhamento (DMP)'!$B$7:$O$390,13,FALSE)),"")</f>
        <v/>
      </c>
      <c r="AZ149" t="str">
        <f>IFERROR(IF(VLOOKUP(AI149,'Acompanhamento (DMP)'!$B$7:$O$390,14,FALSE)="","",VLOOKUP(AI149,'Acompanhamento (DMP)'!$B$7:$O$390,14,FALSE)),"")</f>
        <v/>
      </c>
      <c r="BA149" t="str">
        <f>IFERROR(IF(VLOOKUP(AI149,'Acompanhamento (DMP)'!$B$7:$O$390,15,FALSE)="","",VLOOKUP(AI149,'Acompanhamento (DMP)'!$B$7:$O$390,15,FALSE)),"")</f>
        <v/>
      </c>
      <c r="BB149" s="82" t="str">
        <f>IFERROR(IF(VLOOKUP(AI149,'Acompanhamento (DMP)'!$B$7:$O$390,16,FALSE)="","",VLOOKUP(AI149,'Acompanhamento (DMP)'!$B$7:$O$390,16,FALSE)),"")</f>
        <v/>
      </c>
      <c r="BC149" s="82" t="str">
        <f>IFERROR(IF(VLOOKUP(AI149,'Acompanhamento (DMP)'!$B$7:$O$390,17,FALSE)="","",VLOOKUP(AI149,'Acompanhamento (DMP)'!$B$7:$O$390,17,FALSE)),"")</f>
        <v/>
      </c>
      <c r="BD149" s="82" t="str">
        <f>IFERROR(IF(VLOOKUP(AI149,'Acompanhamento (DMP)'!$B$7:$O$390,18,FALSE)="","",VLOOKUP(AI149,'Acompanhamento (DMP)'!$B$7:$O$390,18,FALSE)),"")</f>
        <v/>
      </c>
      <c r="BE149" s="82" t="str">
        <f>IFERROR(IF(VLOOKUP(AI149,'Acompanhamento (DMP)'!$B$7:$O$390,19,FALSE)="","",VLOOKUP(AI149,'Acompanhamento (DMP)'!$B$7:$O$390,19,FALSE)),"")</f>
        <v/>
      </c>
      <c r="BF149" s="82" t="str">
        <f>IFERROR(IF(VLOOKUP(AI149,'Acompanhamento (DMP)'!$B$7:$O$390,20,FALSE)="","",VLOOKUP(AI149,'Acompanhamento (DMP)'!$B$7:$O$390,20,FALSE)),"")</f>
        <v/>
      </c>
      <c r="BG149" s="82" t="str">
        <f>IFERROR(IF(VLOOKUP(AI149,'Acompanhamento (DMP)'!$B$7:$O$390,21,FALSE)="","",VLOOKUP(AI149,'Acompanhamento (DMP)'!$B$7:$O$390,21,FALSE)),"")</f>
        <v/>
      </c>
      <c r="BH149" s="173" t="str">
        <f t="shared" si="2"/>
        <v/>
      </c>
    </row>
    <row r="150" spans="7:60" ht="15.75" customHeight="1">
      <c r="G150" s="2" t="s">
        <v>4572</v>
      </c>
      <c r="AD150" s="180">
        <v>137</v>
      </c>
      <c r="AF150">
        <v>148</v>
      </c>
      <c r="AI150" t="str">
        <f>IF('PCA Licitação, Dispensa e Inex.'!B154="","",'PCA Licitação, Dispensa e Inex.'!B154)</f>
        <v/>
      </c>
      <c r="AJ150" t="str">
        <f>IF('PCA Licitação, Dispensa e Inex.'!C154="","",'PCA Licitação, Dispensa e Inex.'!C154)</f>
        <v/>
      </c>
      <c r="AK150" t="str">
        <f>IF('PCA Licitação, Dispensa e Inex.'!D154="","",'PCA Licitação, Dispensa e Inex.'!D154)</f>
        <v/>
      </c>
      <c r="AL150" t="str">
        <f>IF('PCA Licitação, Dispensa e Inex.'!H154="","",'PCA Licitação, Dispensa e Inex.'!H154)</f>
        <v/>
      </c>
      <c r="AM150" t="str">
        <f>IF('PCA Licitação, Dispensa e Inex.'!K154="","",'PCA Licitação, Dispensa e Inex.'!K154)</f>
        <v/>
      </c>
      <c r="AN150" t="str">
        <f>IF('PCA Licitação, Dispensa e Inex.'!L154="","",'PCA Licitação, Dispensa e Inex.'!L154)</f>
        <v/>
      </c>
      <c r="AO150" t="str">
        <f>IF('PCA Licitação, Dispensa e Inex.'!M154="","",'PCA Licitação, Dispensa e Inex.'!M154)</f>
        <v/>
      </c>
      <c r="AP150" t="str">
        <f>IF('PCA Licitação, Dispensa e Inex.'!N154="","",'PCA Licitação, Dispensa e Inex.'!N154)</f>
        <v/>
      </c>
      <c r="AQ150" s="82" t="str">
        <f>IF('PCA Licitação, Dispensa e Inex.'!O154="","",'PCA Licitação, Dispensa e Inex.'!O154)</f>
        <v/>
      </c>
      <c r="AR150" s="82" t="str">
        <f>IF('PCA Licitação, Dispensa e Inex.'!P154="","",'PCA Licitação, Dispensa e Inex.'!P154)</f>
        <v/>
      </c>
      <c r="AS150" s="82" t="str">
        <f>IF('PCA Licitação, Dispensa e Inex.'!Q154="","",'PCA Licitação, Dispensa e Inex.'!Q154)</f>
        <v/>
      </c>
      <c r="AT150" s="82" t="str">
        <f>IF('PCA Licitação, Dispensa e Inex.'!R154="","",'PCA Licitação, Dispensa e Inex.'!R154)</f>
        <v/>
      </c>
      <c r="AU150" s="82" t="str">
        <f>IF('PCA Licitação, Dispensa e Inex.'!S154="","",'PCA Licitação, Dispensa e Inex.'!S154)</f>
        <v/>
      </c>
      <c r="AV150" s="223" t="str">
        <f>IFERROR(VLOOKUP(AI150,'Acompanhamento (DMP)'!$B$7:$G$390,10,FALSE),"")</f>
        <v/>
      </c>
      <c r="AW150" t="str">
        <f>IFERROR(IF(VLOOKUP(AI150,'Acompanhamento (DMP)'!$B$7:$O$390,11,FALSE)="","",VLOOKUP(AI150,'Acompanhamento (DMP)'!$B$7:$O$390,11,FALSE)),"")</f>
        <v/>
      </c>
      <c r="AX150" s="82">
        <f>IFERROR(VLOOKUP(AI150,'Acompanhamento (DMP)'!$B$7:$O$390,12,FALSE),"")</f>
        <v>0</v>
      </c>
      <c r="AY150" s="82" t="str">
        <f>IFERROR(IF(VLOOKUP(AI150,'Acompanhamento (DMP)'!$B$7:$O$390,13,FALSE)="","",VLOOKUP(AI150,'Acompanhamento (DMP)'!$B$7:$O$390,13,FALSE)),"")</f>
        <v/>
      </c>
      <c r="AZ150" t="str">
        <f>IFERROR(IF(VLOOKUP(AI150,'Acompanhamento (DMP)'!$B$7:$O$390,14,FALSE)="","",VLOOKUP(AI150,'Acompanhamento (DMP)'!$B$7:$O$390,14,FALSE)),"")</f>
        <v/>
      </c>
      <c r="BA150" t="str">
        <f>IFERROR(IF(VLOOKUP(AI150,'Acompanhamento (DMP)'!$B$7:$O$390,15,FALSE)="","",VLOOKUP(AI150,'Acompanhamento (DMP)'!$B$7:$O$390,15,FALSE)),"")</f>
        <v/>
      </c>
      <c r="BB150" s="82" t="str">
        <f>IFERROR(IF(VLOOKUP(AI150,'Acompanhamento (DMP)'!$B$7:$O$390,16,FALSE)="","",VLOOKUP(AI150,'Acompanhamento (DMP)'!$B$7:$O$390,16,FALSE)),"")</f>
        <v/>
      </c>
      <c r="BC150" s="82" t="str">
        <f>IFERROR(IF(VLOOKUP(AI150,'Acompanhamento (DMP)'!$B$7:$O$390,17,FALSE)="","",VLOOKUP(AI150,'Acompanhamento (DMP)'!$B$7:$O$390,17,FALSE)),"")</f>
        <v/>
      </c>
      <c r="BD150" s="82" t="str">
        <f>IFERROR(IF(VLOOKUP(AI150,'Acompanhamento (DMP)'!$B$7:$O$390,18,FALSE)="","",VLOOKUP(AI150,'Acompanhamento (DMP)'!$B$7:$O$390,18,FALSE)),"")</f>
        <v/>
      </c>
      <c r="BE150" s="82" t="str">
        <f>IFERROR(IF(VLOOKUP(AI150,'Acompanhamento (DMP)'!$B$7:$O$390,19,FALSE)="","",VLOOKUP(AI150,'Acompanhamento (DMP)'!$B$7:$O$390,19,FALSE)),"")</f>
        <v/>
      </c>
      <c r="BF150" s="82" t="str">
        <f>IFERROR(IF(VLOOKUP(AI150,'Acompanhamento (DMP)'!$B$7:$O$390,20,FALSE)="","",VLOOKUP(AI150,'Acompanhamento (DMP)'!$B$7:$O$390,20,FALSE)),"")</f>
        <v/>
      </c>
      <c r="BG150" s="82" t="str">
        <f>IFERROR(IF(VLOOKUP(AI150,'Acompanhamento (DMP)'!$B$7:$O$390,21,FALSE)="","",VLOOKUP(AI150,'Acompanhamento (DMP)'!$B$7:$O$390,21,FALSE)),"")</f>
        <v/>
      </c>
      <c r="BH150" s="173" t="str">
        <f t="shared" si="2"/>
        <v/>
      </c>
    </row>
    <row r="151" spans="7:60" ht="15.75" customHeight="1">
      <c r="G151" s="2" t="s">
        <v>3175</v>
      </c>
      <c r="AD151" s="178">
        <v>138</v>
      </c>
      <c r="AF151">
        <v>149</v>
      </c>
      <c r="AI151" t="str">
        <f>IF('PCA Licitação, Dispensa e Inex.'!B155="","",'PCA Licitação, Dispensa e Inex.'!B155)</f>
        <v/>
      </c>
      <c r="AJ151" t="str">
        <f>IF('PCA Licitação, Dispensa e Inex.'!C155="","",'PCA Licitação, Dispensa e Inex.'!C155)</f>
        <v/>
      </c>
      <c r="AK151" t="str">
        <f>IF('PCA Licitação, Dispensa e Inex.'!D155="","",'PCA Licitação, Dispensa e Inex.'!D155)</f>
        <v/>
      </c>
      <c r="AL151" t="str">
        <f>IF('PCA Licitação, Dispensa e Inex.'!H155="","",'PCA Licitação, Dispensa e Inex.'!H155)</f>
        <v/>
      </c>
      <c r="AM151" t="str">
        <f>IF('PCA Licitação, Dispensa e Inex.'!K155="","",'PCA Licitação, Dispensa e Inex.'!K155)</f>
        <v/>
      </c>
      <c r="AN151" t="str">
        <f>IF('PCA Licitação, Dispensa e Inex.'!L155="","",'PCA Licitação, Dispensa e Inex.'!L155)</f>
        <v/>
      </c>
      <c r="AO151" t="str">
        <f>IF('PCA Licitação, Dispensa e Inex.'!M155="","",'PCA Licitação, Dispensa e Inex.'!M155)</f>
        <v/>
      </c>
      <c r="AP151" t="str">
        <f>IF('PCA Licitação, Dispensa e Inex.'!N155="","",'PCA Licitação, Dispensa e Inex.'!N155)</f>
        <v/>
      </c>
      <c r="AQ151" s="82" t="str">
        <f>IF('PCA Licitação, Dispensa e Inex.'!O155="","",'PCA Licitação, Dispensa e Inex.'!O155)</f>
        <v/>
      </c>
      <c r="AR151" s="82" t="str">
        <f>IF('PCA Licitação, Dispensa e Inex.'!P155="","",'PCA Licitação, Dispensa e Inex.'!P155)</f>
        <v/>
      </c>
      <c r="AS151" s="82" t="str">
        <f>IF('PCA Licitação, Dispensa e Inex.'!Q155="","",'PCA Licitação, Dispensa e Inex.'!Q155)</f>
        <v/>
      </c>
      <c r="AT151" s="82" t="str">
        <f>IF('PCA Licitação, Dispensa e Inex.'!R155="","",'PCA Licitação, Dispensa e Inex.'!R155)</f>
        <v/>
      </c>
      <c r="AU151" s="82" t="str">
        <f>IF('PCA Licitação, Dispensa e Inex.'!S155="","",'PCA Licitação, Dispensa e Inex.'!S155)</f>
        <v/>
      </c>
      <c r="AV151" s="223" t="str">
        <f>IFERROR(VLOOKUP(AI151,'Acompanhamento (DMP)'!$B$7:$G$390,10,FALSE),"")</f>
        <v/>
      </c>
      <c r="AW151" t="str">
        <f>IFERROR(IF(VLOOKUP(AI151,'Acompanhamento (DMP)'!$B$7:$O$390,11,FALSE)="","",VLOOKUP(AI151,'Acompanhamento (DMP)'!$B$7:$O$390,11,FALSE)),"")</f>
        <v/>
      </c>
      <c r="AX151" s="82">
        <f>IFERROR(VLOOKUP(AI151,'Acompanhamento (DMP)'!$B$7:$O$390,12,FALSE),"")</f>
        <v>0</v>
      </c>
      <c r="AY151" s="82" t="str">
        <f>IFERROR(IF(VLOOKUP(AI151,'Acompanhamento (DMP)'!$B$7:$O$390,13,FALSE)="","",VLOOKUP(AI151,'Acompanhamento (DMP)'!$B$7:$O$390,13,FALSE)),"")</f>
        <v/>
      </c>
      <c r="AZ151" t="str">
        <f>IFERROR(IF(VLOOKUP(AI151,'Acompanhamento (DMP)'!$B$7:$O$390,14,FALSE)="","",VLOOKUP(AI151,'Acompanhamento (DMP)'!$B$7:$O$390,14,FALSE)),"")</f>
        <v/>
      </c>
      <c r="BA151" t="str">
        <f>IFERROR(IF(VLOOKUP(AI151,'Acompanhamento (DMP)'!$B$7:$O$390,15,FALSE)="","",VLOOKUP(AI151,'Acompanhamento (DMP)'!$B$7:$O$390,15,FALSE)),"")</f>
        <v/>
      </c>
      <c r="BB151" s="82" t="str">
        <f>IFERROR(IF(VLOOKUP(AI151,'Acompanhamento (DMP)'!$B$7:$O$390,16,FALSE)="","",VLOOKUP(AI151,'Acompanhamento (DMP)'!$B$7:$O$390,16,FALSE)),"")</f>
        <v/>
      </c>
      <c r="BC151" s="82" t="str">
        <f>IFERROR(IF(VLOOKUP(AI151,'Acompanhamento (DMP)'!$B$7:$O$390,17,FALSE)="","",VLOOKUP(AI151,'Acompanhamento (DMP)'!$B$7:$O$390,17,FALSE)),"")</f>
        <v/>
      </c>
      <c r="BD151" s="82" t="str">
        <f>IFERROR(IF(VLOOKUP(AI151,'Acompanhamento (DMP)'!$B$7:$O$390,18,FALSE)="","",VLOOKUP(AI151,'Acompanhamento (DMP)'!$B$7:$O$390,18,FALSE)),"")</f>
        <v/>
      </c>
      <c r="BE151" s="82" t="str">
        <f>IFERROR(IF(VLOOKUP(AI151,'Acompanhamento (DMP)'!$B$7:$O$390,19,FALSE)="","",VLOOKUP(AI151,'Acompanhamento (DMP)'!$B$7:$O$390,19,FALSE)),"")</f>
        <v/>
      </c>
      <c r="BF151" s="82" t="str">
        <f>IFERROR(IF(VLOOKUP(AI151,'Acompanhamento (DMP)'!$B$7:$O$390,20,FALSE)="","",VLOOKUP(AI151,'Acompanhamento (DMP)'!$B$7:$O$390,20,FALSE)),"")</f>
        <v/>
      </c>
      <c r="BG151" s="82" t="str">
        <f>IFERROR(IF(VLOOKUP(AI151,'Acompanhamento (DMP)'!$B$7:$O$390,21,FALSE)="","",VLOOKUP(AI151,'Acompanhamento (DMP)'!$B$7:$O$390,21,FALSE)),"")</f>
        <v/>
      </c>
      <c r="BH151" s="173" t="str">
        <f t="shared" si="2"/>
        <v/>
      </c>
    </row>
    <row r="152" spans="7:60" ht="15.75" customHeight="1">
      <c r="G152" s="2" t="s">
        <v>2822</v>
      </c>
      <c r="AD152" s="177">
        <v>139</v>
      </c>
      <c r="AF152">
        <v>150</v>
      </c>
      <c r="AI152" t="str">
        <f>IF('PCA Licitação, Dispensa e Inex.'!B156="","",'PCA Licitação, Dispensa e Inex.'!B156)</f>
        <v/>
      </c>
      <c r="AJ152" t="str">
        <f>IF('PCA Licitação, Dispensa e Inex.'!C156="","",'PCA Licitação, Dispensa e Inex.'!C156)</f>
        <v/>
      </c>
      <c r="AK152" t="str">
        <f>IF('PCA Licitação, Dispensa e Inex.'!D156="","",'PCA Licitação, Dispensa e Inex.'!D156)</f>
        <v/>
      </c>
      <c r="AL152" t="str">
        <f>IF('PCA Licitação, Dispensa e Inex.'!H156="","",'PCA Licitação, Dispensa e Inex.'!H156)</f>
        <v/>
      </c>
      <c r="AM152" t="str">
        <f>IF('PCA Licitação, Dispensa e Inex.'!K156="","",'PCA Licitação, Dispensa e Inex.'!K156)</f>
        <v/>
      </c>
      <c r="AN152" t="str">
        <f>IF('PCA Licitação, Dispensa e Inex.'!L156="","",'PCA Licitação, Dispensa e Inex.'!L156)</f>
        <v/>
      </c>
      <c r="AO152" t="str">
        <f>IF('PCA Licitação, Dispensa e Inex.'!M156="","",'PCA Licitação, Dispensa e Inex.'!M156)</f>
        <v/>
      </c>
      <c r="AP152" t="str">
        <f>IF('PCA Licitação, Dispensa e Inex.'!N156="","",'PCA Licitação, Dispensa e Inex.'!N156)</f>
        <v/>
      </c>
      <c r="AQ152" s="82" t="str">
        <f>IF('PCA Licitação, Dispensa e Inex.'!O156="","",'PCA Licitação, Dispensa e Inex.'!O156)</f>
        <v/>
      </c>
      <c r="AR152" s="82" t="str">
        <f>IF('PCA Licitação, Dispensa e Inex.'!P156="","",'PCA Licitação, Dispensa e Inex.'!P156)</f>
        <v/>
      </c>
      <c r="AS152" s="82" t="str">
        <f>IF('PCA Licitação, Dispensa e Inex.'!Q156="","",'PCA Licitação, Dispensa e Inex.'!Q156)</f>
        <v/>
      </c>
      <c r="AT152" s="82" t="str">
        <f>IF('PCA Licitação, Dispensa e Inex.'!R156="","",'PCA Licitação, Dispensa e Inex.'!R156)</f>
        <v/>
      </c>
      <c r="AU152" s="82" t="str">
        <f>IF('PCA Licitação, Dispensa e Inex.'!S156="","",'PCA Licitação, Dispensa e Inex.'!S156)</f>
        <v/>
      </c>
      <c r="AV152" s="223" t="str">
        <f>IFERROR(VLOOKUP(AI152,'Acompanhamento (DMP)'!$B$7:$G$390,10,FALSE),"")</f>
        <v/>
      </c>
      <c r="AW152" t="str">
        <f>IFERROR(IF(VLOOKUP(AI152,'Acompanhamento (DMP)'!$B$7:$O$390,11,FALSE)="","",VLOOKUP(AI152,'Acompanhamento (DMP)'!$B$7:$O$390,11,FALSE)),"")</f>
        <v/>
      </c>
      <c r="AX152" s="82">
        <f>IFERROR(VLOOKUP(AI152,'Acompanhamento (DMP)'!$B$7:$O$390,12,FALSE),"")</f>
        <v>0</v>
      </c>
      <c r="AY152" s="82" t="str">
        <f>IFERROR(IF(VLOOKUP(AI152,'Acompanhamento (DMP)'!$B$7:$O$390,13,FALSE)="","",VLOOKUP(AI152,'Acompanhamento (DMP)'!$B$7:$O$390,13,FALSE)),"")</f>
        <v/>
      </c>
      <c r="AZ152" t="str">
        <f>IFERROR(IF(VLOOKUP(AI152,'Acompanhamento (DMP)'!$B$7:$O$390,14,FALSE)="","",VLOOKUP(AI152,'Acompanhamento (DMP)'!$B$7:$O$390,14,FALSE)),"")</f>
        <v/>
      </c>
      <c r="BA152" t="str">
        <f>IFERROR(IF(VLOOKUP(AI152,'Acompanhamento (DMP)'!$B$7:$O$390,15,FALSE)="","",VLOOKUP(AI152,'Acompanhamento (DMP)'!$B$7:$O$390,15,FALSE)),"")</f>
        <v/>
      </c>
      <c r="BB152" s="82" t="str">
        <f>IFERROR(IF(VLOOKUP(AI152,'Acompanhamento (DMP)'!$B$7:$O$390,16,FALSE)="","",VLOOKUP(AI152,'Acompanhamento (DMP)'!$B$7:$O$390,16,FALSE)),"")</f>
        <v/>
      </c>
      <c r="BC152" s="82" t="str">
        <f>IFERROR(IF(VLOOKUP(AI152,'Acompanhamento (DMP)'!$B$7:$O$390,17,FALSE)="","",VLOOKUP(AI152,'Acompanhamento (DMP)'!$B$7:$O$390,17,FALSE)),"")</f>
        <v/>
      </c>
      <c r="BD152" s="82" t="str">
        <f>IFERROR(IF(VLOOKUP(AI152,'Acompanhamento (DMP)'!$B$7:$O$390,18,FALSE)="","",VLOOKUP(AI152,'Acompanhamento (DMP)'!$B$7:$O$390,18,FALSE)),"")</f>
        <v/>
      </c>
      <c r="BE152" s="82" t="str">
        <f>IFERROR(IF(VLOOKUP(AI152,'Acompanhamento (DMP)'!$B$7:$O$390,19,FALSE)="","",VLOOKUP(AI152,'Acompanhamento (DMP)'!$B$7:$O$390,19,FALSE)),"")</f>
        <v/>
      </c>
      <c r="BF152" s="82" t="str">
        <f>IFERROR(IF(VLOOKUP(AI152,'Acompanhamento (DMP)'!$B$7:$O$390,20,FALSE)="","",VLOOKUP(AI152,'Acompanhamento (DMP)'!$B$7:$O$390,20,FALSE)),"")</f>
        <v/>
      </c>
      <c r="BG152" s="82" t="str">
        <f>IFERROR(IF(VLOOKUP(AI152,'Acompanhamento (DMP)'!$B$7:$O$390,21,FALSE)="","",VLOOKUP(AI152,'Acompanhamento (DMP)'!$B$7:$O$390,21,FALSE)),"")</f>
        <v/>
      </c>
      <c r="BH152" s="173" t="str">
        <f t="shared" si="2"/>
        <v/>
      </c>
    </row>
    <row r="153" spans="7:60" ht="15.75" customHeight="1">
      <c r="G153" s="2" t="s">
        <v>4582</v>
      </c>
      <c r="AD153" s="178">
        <v>140</v>
      </c>
      <c r="AF153">
        <v>151</v>
      </c>
      <c r="AI153" t="str">
        <f>IF('PCA Licitação, Dispensa e Inex.'!B157="","",'PCA Licitação, Dispensa e Inex.'!B157)</f>
        <v/>
      </c>
      <c r="AJ153" t="str">
        <f>IF('PCA Licitação, Dispensa e Inex.'!C157="","",'PCA Licitação, Dispensa e Inex.'!C157)</f>
        <v/>
      </c>
      <c r="AK153" t="str">
        <f>IF('PCA Licitação, Dispensa e Inex.'!D157="","",'PCA Licitação, Dispensa e Inex.'!D157)</f>
        <v/>
      </c>
      <c r="AL153" t="str">
        <f>IF('PCA Licitação, Dispensa e Inex.'!H157="","",'PCA Licitação, Dispensa e Inex.'!H157)</f>
        <v/>
      </c>
      <c r="AM153" t="str">
        <f>IF('PCA Licitação, Dispensa e Inex.'!K157="","",'PCA Licitação, Dispensa e Inex.'!K157)</f>
        <v/>
      </c>
      <c r="AN153" t="str">
        <f>IF('PCA Licitação, Dispensa e Inex.'!L157="","",'PCA Licitação, Dispensa e Inex.'!L157)</f>
        <v/>
      </c>
      <c r="AO153" t="str">
        <f>IF('PCA Licitação, Dispensa e Inex.'!M157="","",'PCA Licitação, Dispensa e Inex.'!M157)</f>
        <v/>
      </c>
      <c r="AP153" t="str">
        <f>IF('PCA Licitação, Dispensa e Inex.'!N157="","",'PCA Licitação, Dispensa e Inex.'!N157)</f>
        <v/>
      </c>
      <c r="AQ153" s="82" t="str">
        <f>IF('PCA Licitação, Dispensa e Inex.'!O157="","",'PCA Licitação, Dispensa e Inex.'!O157)</f>
        <v/>
      </c>
      <c r="AR153" s="82" t="str">
        <f>IF('PCA Licitação, Dispensa e Inex.'!P157="","",'PCA Licitação, Dispensa e Inex.'!P157)</f>
        <v/>
      </c>
      <c r="AS153" s="82" t="str">
        <f>IF('PCA Licitação, Dispensa e Inex.'!Q157="","",'PCA Licitação, Dispensa e Inex.'!Q157)</f>
        <v/>
      </c>
      <c r="AT153" s="82" t="str">
        <f>IF('PCA Licitação, Dispensa e Inex.'!R157="","",'PCA Licitação, Dispensa e Inex.'!R157)</f>
        <v/>
      </c>
      <c r="AU153" s="82" t="str">
        <f>IF('PCA Licitação, Dispensa e Inex.'!S157="","",'PCA Licitação, Dispensa e Inex.'!S157)</f>
        <v/>
      </c>
      <c r="AV153" s="223" t="str">
        <f>IFERROR(VLOOKUP(AI153,'Acompanhamento (DMP)'!$B$7:$G$390,10,FALSE),"")</f>
        <v/>
      </c>
      <c r="AW153" t="str">
        <f>IFERROR(IF(VLOOKUP(AI153,'Acompanhamento (DMP)'!$B$7:$O$390,11,FALSE)="","",VLOOKUP(AI153,'Acompanhamento (DMP)'!$B$7:$O$390,11,FALSE)),"")</f>
        <v/>
      </c>
      <c r="AX153" s="82">
        <f>IFERROR(VLOOKUP(AI153,'Acompanhamento (DMP)'!$B$7:$O$390,12,FALSE),"")</f>
        <v>0</v>
      </c>
      <c r="AY153" s="82" t="str">
        <f>IFERROR(IF(VLOOKUP(AI153,'Acompanhamento (DMP)'!$B$7:$O$390,13,FALSE)="","",VLOOKUP(AI153,'Acompanhamento (DMP)'!$B$7:$O$390,13,FALSE)),"")</f>
        <v/>
      </c>
      <c r="AZ153" t="str">
        <f>IFERROR(IF(VLOOKUP(AI153,'Acompanhamento (DMP)'!$B$7:$O$390,14,FALSE)="","",VLOOKUP(AI153,'Acompanhamento (DMP)'!$B$7:$O$390,14,FALSE)),"")</f>
        <v/>
      </c>
      <c r="BA153" t="str">
        <f>IFERROR(IF(VLOOKUP(AI153,'Acompanhamento (DMP)'!$B$7:$O$390,15,FALSE)="","",VLOOKUP(AI153,'Acompanhamento (DMP)'!$B$7:$O$390,15,FALSE)),"")</f>
        <v/>
      </c>
      <c r="BB153" s="82" t="str">
        <f>IFERROR(IF(VLOOKUP(AI153,'Acompanhamento (DMP)'!$B$7:$O$390,16,FALSE)="","",VLOOKUP(AI153,'Acompanhamento (DMP)'!$B$7:$O$390,16,FALSE)),"")</f>
        <v/>
      </c>
      <c r="BC153" s="82" t="str">
        <f>IFERROR(IF(VLOOKUP(AI153,'Acompanhamento (DMP)'!$B$7:$O$390,17,FALSE)="","",VLOOKUP(AI153,'Acompanhamento (DMP)'!$B$7:$O$390,17,FALSE)),"")</f>
        <v/>
      </c>
      <c r="BD153" s="82" t="str">
        <f>IFERROR(IF(VLOOKUP(AI153,'Acompanhamento (DMP)'!$B$7:$O$390,18,FALSE)="","",VLOOKUP(AI153,'Acompanhamento (DMP)'!$B$7:$O$390,18,FALSE)),"")</f>
        <v/>
      </c>
      <c r="BE153" s="82" t="str">
        <f>IFERROR(IF(VLOOKUP(AI153,'Acompanhamento (DMP)'!$B$7:$O$390,19,FALSE)="","",VLOOKUP(AI153,'Acompanhamento (DMP)'!$B$7:$O$390,19,FALSE)),"")</f>
        <v/>
      </c>
      <c r="BF153" s="82" t="str">
        <f>IFERROR(IF(VLOOKUP(AI153,'Acompanhamento (DMP)'!$B$7:$O$390,20,FALSE)="","",VLOOKUP(AI153,'Acompanhamento (DMP)'!$B$7:$O$390,20,FALSE)),"")</f>
        <v/>
      </c>
      <c r="BG153" s="82" t="str">
        <f>IFERROR(IF(VLOOKUP(AI153,'Acompanhamento (DMP)'!$B$7:$O$390,21,FALSE)="","",VLOOKUP(AI153,'Acompanhamento (DMP)'!$B$7:$O$390,21,FALSE)),"")</f>
        <v/>
      </c>
      <c r="BH153" s="173" t="str">
        <f t="shared" si="2"/>
        <v/>
      </c>
    </row>
    <row r="154" spans="7:60" ht="15.75" customHeight="1">
      <c r="G154" s="2" t="s">
        <v>4584</v>
      </c>
      <c r="AD154" s="180">
        <v>141</v>
      </c>
      <c r="AF154">
        <v>152</v>
      </c>
      <c r="AI154" t="str">
        <f>IF('PCA Licitação, Dispensa e Inex.'!B158="","",'PCA Licitação, Dispensa e Inex.'!B158)</f>
        <v/>
      </c>
      <c r="AJ154" t="str">
        <f>IF('PCA Licitação, Dispensa e Inex.'!C158="","",'PCA Licitação, Dispensa e Inex.'!C158)</f>
        <v/>
      </c>
      <c r="AK154" t="str">
        <f>IF('PCA Licitação, Dispensa e Inex.'!D158="","",'PCA Licitação, Dispensa e Inex.'!D158)</f>
        <v/>
      </c>
      <c r="AL154" t="str">
        <f>IF('PCA Licitação, Dispensa e Inex.'!H158="","",'PCA Licitação, Dispensa e Inex.'!H158)</f>
        <v/>
      </c>
      <c r="AM154" t="str">
        <f>IF('PCA Licitação, Dispensa e Inex.'!K158="","",'PCA Licitação, Dispensa e Inex.'!K158)</f>
        <v/>
      </c>
      <c r="AN154" t="str">
        <f>IF('PCA Licitação, Dispensa e Inex.'!L158="","",'PCA Licitação, Dispensa e Inex.'!L158)</f>
        <v/>
      </c>
      <c r="AO154" t="str">
        <f>IF('PCA Licitação, Dispensa e Inex.'!M158="","",'PCA Licitação, Dispensa e Inex.'!M158)</f>
        <v/>
      </c>
      <c r="AP154" t="str">
        <f>IF('PCA Licitação, Dispensa e Inex.'!N158="","",'PCA Licitação, Dispensa e Inex.'!N158)</f>
        <v/>
      </c>
      <c r="AQ154" s="82" t="str">
        <f>IF('PCA Licitação, Dispensa e Inex.'!O158="","",'PCA Licitação, Dispensa e Inex.'!O158)</f>
        <v/>
      </c>
      <c r="AR154" s="82" t="str">
        <f>IF('PCA Licitação, Dispensa e Inex.'!P158="","",'PCA Licitação, Dispensa e Inex.'!P158)</f>
        <v/>
      </c>
      <c r="AS154" s="82" t="str">
        <f>IF('PCA Licitação, Dispensa e Inex.'!Q158="","",'PCA Licitação, Dispensa e Inex.'!Q158)</f>
        <v/>
      </c>
      <c r="AT154" s="82" t="str">
        <f>IF('PCA Licitação, Dispensa e Inex.'!R158="","",'PCA Licitação, Dispensa e Inex.'!R158)</f>
        <v/>
      </c>
      <c r="AU154" s="82" t="str">
        <f>IF('PCA Licitação, Dispensa e Inex.'!S158="","",'PCA Licitação, Dispensa e Inex.'!S158)</f>
        <v/>
      </c>
      <c r="AV154" s="223" t="str">
        <f>IFERROR(VLOOKUP(AI154,'Acompanhamento (DMP)'!$B$7:$G$390,10,FALSE),"")</f>
        <v/>
      </c>
      <c r="AW154" t="str">
        <f>IFERROR(IF(VLOOKUP(AI154,'Acompanhamento (DMP)'!$B$7:$O$390,11,FALSE)="","",VLOOKUP(AI154,'Acompanhamento (DMP)'!$B$7:$O$390,11,FALSE)),"")</f>
        <v/>
      </c>
      <c r="AX154" s="82">
        <f>IFERROR(VLOOKUP(AI154,'Acompanhamento (DMP)'!$B$7:$O$390,12,FALSE),"")</f>
        <v>0</v>
      </c>
      <c r="AY154" s="82" t="str">
        <f>IFERROR(IF(VLOOKUP(AI154,'Acompanhamento (DMP)'!$B$7:$O$390,13,FALSE)="","",VLOOKUP(AI154,'Acompanhamento (DMP)'!$B$7:$O$390,13,FALSE)),"")</f>
        <v/>
      </c>
      <c r="AZ154" t="str">
        <f>IFERROR(IF(VLOOKUP(AI154,'Acompanhamento (DMP)'!$B$7:$O$390,14,FALSE)="","",VLOOKUP(AI154,'Acompanhamento (DMP)'!$B$7:$O$390,14,FALSE)),"")</f>
        <v/>
      </c>
      <c r="BA154" t="str">
        <f>IFERROR(IF(VLOOKUP(AI154,'Acompanhamento (DMP)'!$B$7:$O$390,15,FALSE)="","",VLOOKUP(AI154,'Acompanhamento (DMP)'!$B$7:$O$390,15,FALSE)),"")</f>
        <v/>
      </c>
      <c r="BB154" s="82" t="str">
        <f>IFERROR(IF(VLOOKUP(AI154,'Acompanhamento (DMP)'!$B$7:$O$390,16,FALSE)="","",VLOOKUP(AI154,'Acompanhamento (DMP)'!$B$7:$O$390,16,FALSE)),"")</f>
        <v/>
      </c>
      <c r="BC154" s="82" t="str">
        <f>IFERROR(IF(VLOOKUP(AI154,'Acompanhamento (DMP)'!$B$7:$O$390,17,FALSE)="","",VLOOKUP(AI154,'Acompanhamento (DMP)'!$B$7:$O$390,17,FALSE)),"")</f>
        <v/>
      </c>
      <c r="BD154" s="82" t="str">
        <f>IFERROR(IF(VLOOKUP(AI154,'Acompanhamento (DMP)'!$B$7:$O$390,18,FALSE)="","",VLOOKUP(AI154,'Acompanhamento (DMP)'!$B$7:$O$390,18,FALSE)),"")</f>
        <v/>
      </c>
      <c r="BE154" s="82" t="str">
        <f>IFERROR(IF(VLOOKUP(AI154,'Acompanhamento (DMP)'!$B$7:$O$390,19,FALSE)="","",VLOOKUP(AI154,'Acompanhamento (DMP)'!$B$7:$O$390,19,FALSE)),"")</f>
        <v/>
      </c>
      <c r="BF154" s="82" t="str">
        <f>IFERROR(IF(VLOOKUP(AI154,'Acompanhamento (DMP)'!$B$7:$O$390,20,FALSE)="","",VLOOKUP(AI154,'Acompanhamento (DMP)'!$B$7:$O$390,20,FALSE)),"")</f>
        <v/>
      </c>
      <c r="BG154" s="82" t="str">
        <f>IFERROR(IF(VLOOKUP(AI154,'Acompanhamento (DMP)'!$B$7:$O$390,21,FALSE)="","",VLOOKUP(AI154,'Acompanhamento (DMP)'!$B$7:$O$390,21,FALSE)),"")</f>
        <v/>
      </c>
      <c r="BH154" s="173" t="str">
        <f t="shared" si="2"/>
        <v/>
      </c>
    </row>
    <row r="155" spans="7:60" ht="15.75" customHeight="1">
      <c r="G155" s="2" t="s">
        <v>1956</v>
      </c>
      <c r="AD155" s="179">
        <v>142</v>
      </c>
      <c r="AF155">
        <v>153</v>
      </c>
      <c r="AI155" t="str">
        <f>IF('PCA Licitação, Dispensa e Inex.'!B159="","",'PCA Licitação, Dispensa e Inex.'!B159)</f>
        <v/>
      </c>
      <c r="AJ155" t="str">
        <f>IF('PCA Licitação, Dispensa e Inex.'!C159="","",'PCA Licitação, Dispensa e Inex.'!C159)</f>
        <v/>
      </c>
      <c r="AK155" t="str">
        <f>IF('PCA Licitação, Dispensa e Inex.'!D159="","",'PCA Licitação, Dispensa e Inex.'!D159)</f>
        <v/>
      </c>
      <c r="AL155" t="str">
        <f>IF('PCA Licitação, Dispensa e Inex.'!H159="","",'PCA Licitação, Dispensa e Inex.'!H159)</f>
        <v/>
      </c>
      <c r="AM155" t="str">
        <f>IF('PCA Licitação, Dispensa e Inex.'!K159="","",'PCA Licitação, Dispensa e Inex.'!K159)</f>
        <v/>
      </c>
      <c r="AN155" t="str">
        <f>IF('PCA Licitação, Dispensa e Inex.'!L159="","",'PCA Licitação, Dispensa e Inex.'!L159)</f>
        <v/>
      </c>
      <c r="AO155" t="str">
        <f>IF('PCA Licitação, Dispensa e Inex.'!M159="","",'PCA Licitação, Dispensa e Inex.'!M159)</f>
        <v/>
      </c>
      <c r="AP155" t="str">
        <f>IF('PCA Licitação, Dispensa e Inex.'!N159="","",'PCA Licitação, Dispensa e Inex.'!N159)</f>
        <v/>
      </c>
      <c r="AQ155" s="82" t="str">
        <f>IF('PCA Licitação, Dispensa e Inex.'!O159="","",'PCA Licitação, Dispensa e Inex.'!O159)</f>
        <v/>
      </c>
      <c r="AR155" s="82" t="str">
        <f>IF('PCA Licitação, Dispensa e Inex.'!P159="","",'PCA Licitação, Dispensa e Inex.'!P159)</f>
        <v/>
      </c>
      <c r="AS155" s="82" t="str">
        <f>IF('PCA Licitação, Dispensa e Inex.'!Q159="","",'PCA Licitação, Dispensa e Inex.'!Q159)</f>
        <v/>
      </c>
      <c r="AT155" s="82" t="str">
        <f>IF('PCA Licitação, Dispensa e Inex.'!R159="","",'PCA Licitação, Dispensa e Inex.'!R159)</f>
        <v/>
      </c>
      <c r="AU155" s="82" t="str">
        <f>IF('PCA Licitação, Dispensa e Inex.'!S159="","",'PCA Licitação, Dispensa e Inex.'!S159)</f>
        <v/>
      </c>
      <c r="AV155" s="223" t="str">
        <f>IFERROR(VLOOKUP(AI155,'Acompanhamento (DMP)'!$B$7:$G$390,10,FALSE),"")</f>
        <v/>
      </c>
      <c r="AW155" t="str">
        <f>IFERROR(IF(VLOOKUP(AI155,'Acompanhamento (DMP)'!$B$7:$O$390,11,FALSE)="","",VLOOKUP(AI155,'Acompanhamento (DMP)'!$B$7:$O$390,11,FALSE)),"")</f>
        <v/>
      </c>
      <c r="AX155" s="82">
        <f>IFERROR(VLOOKUP(AI155,'Acompanhamento (DMP)'!$B$7:$O$390,12,FALSE),"")</f>
        <v>0</v>
      </c>
      <c r="AY155" s="82" t="str">
        <f>IFERROR(IF(VLOOKUP(AI155,'Acompanhamento (DMP)'!$B$7:$O$390,13,FALSE)="","",VLOOKUP(AI155,'Acompanhamento (DMP)'!$B$7:$O$390,13,FALSE)),"")</f>
        <v/>
      </c>
      <c r="AZ155" t="str">
        <f>IFERROR(IF(VLOOKUP(AI155,'Acompanhamento (DMP)'!$B$7:$O$390,14,FALSE)="","",VLOOKUP(AI155,'Acompanhamento (DMP)'!$B$7:$O$390,14,FALSE)),"")</f>
        <v/>
      </c>
      <c r="BA155" t="str">
        <f>IFERROR(IF(VLOOKUP(AI155,'Acompanhamento (DMP)'!$B$7:$O$390,15,FALSE)="","",VLOOKUP(AI155,'Acompanhamento (DMP)'!$B$7:$O$390,15,FALSE)),"")</f>
        <v/>
      </c>
      <c r="BB155" s="82" t="str">
        <f>IFERROR(IF(VLOOKUP(AI155,'Acompanhamento (DMP)'!$B$7:$O$390,16,FALSE)="","",VLOOKUP(AI155,'Acompanhamento (DMP)'!$B$7:$O$390,16,FALSE)),"")</f>
        <v/>
      </c>
      <c r="BC155" s="82" t="str">
        <f>IFERROR(IF(VLOOKUP(AI155,'Acompanhamento (DMP)'!$B$7:$O$390,17,FALSE)="","",VLOOKUP(AI155,'Acompanhamento (DMP)'!$B$7:$O$390,17,FALSE)),"")</f>
        <v/>
      </c>
      <c r="BD155" s="82" t="str">
        <f>IFERROR(IF(VLOOKUP(AI155,'Acompanhamento (DMP)'!$B$7:$O$390,18,FALSE)="","",VLOOKUP(AI155,'Acompanhamento (DMP)'!$B$7:$O$390,18,FALSE)),"")</f>
        <v/>
      </c>
      <c r="BE155" s="82" t="str">
        <f>IFERROR(IF(VLOOKUP(AI155,'Acompanhamento (DMP)'!$B$7:$O$390,19,FALSE)="","",VLOOKUP(AI155,'Acompanhamento (DMP)'!$B$7:$O$390,19,FALSE)),"")</f>
        <v/>
      </c>
      <c r="BF155" s="82" t="str">
        <f>IFERROR(IF(VLOOKUP(AI155,'Acompanhamento (DMP)'!$B$7:$O$390,20,FALSE)="","",VLOOKUP(AI155,'Acompanhamento (DMP)'!$B$7:$O$390,20,FALSE)),"")</f>
        <v/>
      </c>
      <c r="BG155" s="82" t="str">
        <f>IFERROR(IF(VLOOKUP(AI155,'Acompanhamento (DMP)'!$B$7:$O$390,21,FALSE)="","",VLOOKUP(AI155,'Acompanhamento (DMP)'!$B$7:$O$390,21,FALSE)),"")</f>
        <v/>
      </c>
      <c r="BH155" s="173" t="str">
        <f t="shared" si="2"/>
        <v/>
      </c>
    </row>
    <row r="156" spans="7:60" ht="15.75" customHeight="1">
      <c r="G156" s="2" t="s">
        <v>2049</v>
      </c>
      <c r="AD156" s="180">
        <v>143</v>
      </c>
      <c r="AF156">
        <v>154</v>
      </c>
      <c r="AI156" t="str">
        <f>IF('PCA Licitação, Dispensa e Inex.'!B160="","",'PCA Licitação, Dispensa e Inex.'!B160)</f>
        <v/>
      </c>
      <c r="AJ156" t="str">
        <f>IF('PCA Licitação, Dispensa e Inex.'!C160="","",'PCA Licitação, Dispensa e Inex.'!C160)</f>
        <v/>
      </c>
      <c r="AK156" t="str">
        <f>IF('PCA Licitação, Dispensa e Inex.'!D160="","",'PCA Licitação, Dispensa e Inex.'!D160)</f>
        <v/>
      </c>
      <c r="AL156" t="str">
        <f>IF('PCA Licitação, Dispensa e Inex.'!H160="","",'PCA Licitação, Dispensa e Inex.'!H160)</f>
        <v/>
      </c>
      <c r="AM156" t="str">
        <f>IF('PCA Licitação, Dispensa e Inex.'!K160="","",'PCA Licitação, Dispensa e Inex.'!K160)</f>
        <v/>
      </c>
      <c r="AN156" t="str">
        <f>IF('PCA Licitação, Dispensa e Inex.'!L160="","",'PCA Licitação, Dispensa e Inex.'!L160)</f>
        <v/>
      </c>
      <c r="AO156" t="str">
        <f>IF('PCA Licitação, Dispensa e Inex.'!M160="","",'PCA Licitação, Dispensa e Inex.'!M160)</f>
        <v/>
      </c>
      <c r="AP156" t="str">
        <f>IF('PCA Licitação, Dispensa e Inex.'!N160="","",'PCA Licitação, Dispensa e Inex.'!N160)</f>
        <v/>
      </c>
      <c r="AQ156" s="82" t="str">
        <f>IF('PCA Licitação, Dispensa e Inex.'!O160="","",'PCA Licitação, Dispensa e Inex.'!O160)</f>
        <v/>
      </c>
      <c r="AR156" s="82" t="str">
        <f>IF('PCA Licitação, Dispensa e Inex.'!P160="","",'PCA Licitação, Dispensa e Inex.'!P160)</f>
        <v/>
      </c>
      <c r="AS156" s="82" t="str">
        <f>IF('PCA Licitação, Dispensa e Inex.'!Q160="","",'PCA Licitação, Dispensa e Inex.'!Q160)</f>
        <v/>
      </c>
      <c r="AT156" s="82" t="str">
        <f>IF('PCA Licitação, Dispensa e Inex.'!R160="","",'PCA Licitação, Dispensa e Inex.'!R160)</f>
        <v/>
      </c>
      <c r="AU156" s="82" t="str">
        <f>IF('PCA Licitação, Dispensa e Inex.'!S160="","",'PCA Licitação, Dispensa e Inex.'!S160)</f>
        <v/>
      </c>
      <c r="AV156" s="223" t="str">
        <f>IFERROR(VLOOKUP(AI156,'Acompanhamento (DMP)'!$B$7:$G$390,10,FALSE),"")</f>
        <v/>
      </c>
      <c r="AW156" t="str">
        <f>IFERROR(IF(VLOOKUP(AI156,'Acompanhamento (DMP)'!$B$7:$O$390,11,FALSE)="","",VLOOKUP(AI156,'Acompanhamento (DMP)'!$B$7:$O$390,11,FALSE)),"")</f>
        <v/>
      </c>
      <c r="AX156" s="82">
        <f>IFERROR(VLOOKUP(AI156,'Acompanhamento (DMP)'!$B$7:$O$390,12,FALSE),"")</f>
        <v>0</v>
      </c>
      <c r="AY156" s="82" t="str">
        <f>IFERROR(IF(VLOOKUP(AI156,'Acompanhamento (DMP)'!$B$7:$O$390,13,FALSE)="","",VLOOKUP(AI156,'Acompanhamento (DMP)'!$B$7:$O$390,13,FALSE)),"")</f>
        <v/>
      </c>
      <c r="AZ156" t="str">
        <f>IFERROR(IF(VLOOKUP(AI156,'Acompanhamento (DMP)'!$B$7:$O$390,14,FALSE)="","",VLOOKUP(AI156,'Acompanhamento (DMP)'!$B$7:$O$390,14,FALSE)),"")</f>
        <v/>
      </c>
      <c r="BA156" t="str">
        <f>IFERROR(IF(VLOOKUP(AI156,'Acompanhamento (DMP)'!$B$7:$O$390,15,FALSE)="","",VLOOKUP(AI156,'Acompanhamento (DMP)'!$B$7:$O$390,15,FALSE)),"")</f>
        <v/>
      </c>
      <c r="BB156" s="82" t="str">
        <f>IFERROR(IF(VLOOKUP(AI156,'Acompanhamento (DMP)'!$B$7:$O$390,16,FALSE)="","",VLOOKUP(AI156,'Acompanhamento (DMP)'!$B$7:$O$390,16,FALSE)),"")</f>
        <v/>
      </c>
      <c r="BC156" s="82" t="str">
        <f>IFERROR(IF(VLOOKUP(AI156,'Acompanhamento (DMP)'!$B$7:$O$390,17,FALSE)="","",VLOOKUP(AI156,'Acompanhamento (DMP)'!$B$7:$O$390,17,FALSE)),"")</f>
        <v/>
      </c>
      <c r="BD156" s="82" t="str">
        <f>IFERROR(IF(VLOOKUP(AI156,'Acompanhamento (DMP)'!$B$7:$O$390,18,FALSE)="","",VLOOKUP(AI156,'Acompanhamento (DMP)'!$B$7:$O$390,18,FALSE)),"")</f>
        <v/>
      </c>
      <c r="BE156" s="82" t="str">
        <f>IFERROR(IF(VLOOKUP(AI156,'Acompanhamento (DMP)'!$B$7:$O$390,19,FALSE)="","",VLOOKUP(AI156,'Acompanhamento (DMP)'!$B$7:$O$390,19,FALSE)),"")</f>
        <v/>
      </c>
      <c r="BF156" s="82" t="str">
        <f>IFERROR(IF(VLOOKUP(AI156,'Acompanhamento (DMP)'!$B$7:$O$390,20,FALSE)="","",VLOOKUP(AI156,'Acompanhamento (DMP)'!$B$7:$O$390,20,FALSE)),"")</f>
        <v/>
      </c>
      <c r="BG156" s="82" t="str">
        <f>IFERROR(IF(VLOOKUP(AI156,'Acompanhamento (DMP)'!$B$7:$O$390,21,FALSE)="","",VLOOKUP(AI156,'Acompanhamento (DMP)'!$B$7:$O$390,21,FALSE)),"")</f>
        <v/>
      </c>
      <c r="BH156" s="173" t="str">
        <f t="shared" si="2"/>
        <v/>
      </c>
    </row>
    <row r="157" spans="7:60" ht="15" customHeight="1">
      <c r="G157" s="2" t="s">
        <v>766</v>
      </c>
      <c r="AD157" s="178">
        <v>144</v>
      </c>
      <c r="AF157">
        <v>155</v>
      </c>
      <c r="AI157" t="str">
        <f>IF('PCA Licitação, Dispensa e Inex.'!B161="","",'PCA Licitação, Dispensa e Inex.'!B161)</f>
        <v/>
      </c>
      <c r="AJ157" t="str">
        <f>IF('PCA Licitação, Dispensa e Inex.'!C161="","",'PCA Licitação, Dispensa e Inex.'!C161)</f>
        <v/>
      </c>
      <c r="AK157" t="str">
        <f>IF('PCA Licitação, Dispensa e Inex.'!D161="","",'PCA Licitação, Dispensa e Inex.'!D161)</f>
        <v/>
      </c>
      <c r="AL157" t="str">
        <f>IF('PCA Licitação, Dispensa e Inex.'!H161="","",'PCA Licitação, Dispensa e Inex.'!H161)</f>
        <v/>
      </c>
      <c r="AM157" t="str">
        <f>IF('PCA Licitação, Dispensa e Inex.'!K161="","",'PCA Licitação, Dispensa e Inex.'!K161)</f>
        <v/>
      </c>
      <c r="AN157" t="str">
        <f>IF('PCA Licitação, Dispensa e Inex.'!L161="","",'PCA Licitação, Dispensa e Inex.'!L161)</f>
        <v/>
      </c>
      <c r="AO157" t="str">
        <f>IF('PCA Licitação, Dispensa e Inex.'!M161="","",'PCA Licitação, Dispensa e Inex.'!M161)</f>
        <v/>
      </c>
      <c r="AP157" t="str">
        <f>IF('PCA Licitação, Dispensa e Inex.'!N161="","",'PCA Licitação, Dispensa e Inex.'!N161)</f>
        <v/>
      </c>
      <c r="AQ157" s="82" t="str">
        <f>IF('PCA Licitação, Dispensa e Inex.'!O161="","",'PCA Licitação, Dispensa e Inex.'!O161)</f>
        <v/>
      </c>
      <c r="AR157" s="82" t="str">
        <f>IF('PCA Licitação, Dispensa e Inex.'!P161="","",'PCA Licitação, Dispensa e Inex.'!P161)</f>
        <v/>
      </c>
      <c r="AS157" s="82" t="str">
        <f>IF('PCA Licitação, Dispensa e Inex.'!Q161="","",'PCA Licitação, Dispensa e Inex.'!Q161)</f>
        <v/>
      </c>
      <c r="AT157" s="82" t="str">
        <f>IF('PCA Licitação, Dispensa e Inex.'!R161="","",'PCA Licitação, Dispensa e Inex.'!R161)</f>
        <v/>
      </c>
      <c r="AU157" s="82" t="str">
        <f>IF('PCA Licitação, Dispensa e Inex.'!S161="","",'PCA Licitação, Dispensa e Inex.'!S161)</f>
        <v/>
      </c>
      <c r="AV157" s="223" t="str">
        <f>IFERROR(VLOOKUP(AI157,'Acompanhamento (DMP)'!$B$7:$G$390,10,FALSE),"")</f>
        <v/>
      </c>
      <c r="AW157" t="str">
        <f>IFERROR(IF(VLOOKUP(AI157,'Acompanhamento (DMP)'!$B$7:$O$390,11,FALSE)="","",VLOOKUP(AI157,'Acompanhamento (DMP)'!$B$7:$O$390,11,FALSE)),"")</f>
        <v/>
      </c>
      <c r="AX157" s="82">
        <f>IFERROR(VLOOKUP(AI157,'Acompanhamento (DMP)'!$B$7:$O$390,12,FALSE),"")</f>
        <v>0</v>
      </c>
      <c r="AY157" s="82" t="str">
        <f>IFERROR(IF(VLOOKUP(AI157,'Acompanhamento (DMP)'!$B$7:$O$390,13,FALSE)="","",VLOOKUP(AI157,'Acompanhamento (DMP)'!$B$7:$O$390,13,FALSE)),"")</f>
        <v/>
      </c>
      <c r="AZ157" t="str">
        <f>IFERROR(IF(VLOOKUP(AI157,'Acompanhamento (DMP)'!$B$7:$O$390,14,FALSE)="","",VLOOKUP(AI157,'Acompanhamento (DMP)'!$B$7:$O$390,14,FALSE)),"")</f>
        <v/>
      </c>
      <c r="BA157" t="str">
        <f>IFERROR(IF(VLOOKUP(AI157,'Acompanhamento (DMP)'!$B$7:$O$390,15,FALSE)="","",VLOOKUP(AI157,'Acompanhamento (DMP)'!$B$7:$O$390,15,FALSE)),"")</f>
        <v/>
      </c>
      <c r="BB157" s="82" t="str">
        <f>IFERROR(IF(VLOOKUP(AI157,'Acompanhamento (DMP)'!$B$7:$O$390,16,FALSE)="","",VLOOKUP(AI157,'Acompanhamento (DMP)'!$B$7:$O$390,16,FALSE)),"")</f>
        <v/>
      </c>
      <c r="BC157" s="82" t="str">
        <f>IFERROR(IF(VLOOKUP(AI157,'Acompanhamento (DMP)'!$B$7:$O$390,17,FALSE)="","",VLOOKUP(AI157,'Acompanhamento (DMP)'!$B$7:$O$390,17,FALSE)),"")</f>
        <v/>
      </c>
      <c r="BD157" s="82" t="str">
        <f>IFERROR(IF(VLOOKUP(AI157,'Acompanhamento (DMP)'!$B$7:$O$390,18,FALSE)="","",VLOOKUP(AI157,'Acompanhamento (DMP)'!$B$7:$O$390,18,FALSE)),"")</f>
        <v/>
      </c>
      <c r="BE157" s="82" t="str">
        <f>IFERROR(IF(VLOOKUP(AI157,'Acompanhamento (DMP)'!$B$7:$O$390,19,FALSE)="","",VLOOKUP(AI157,'Acompanhamento (DMP)'!$B$7:$O$390,19,FALSE)),"")</f>
        <v/>
      </c>
      <c r="BF157" s="82" t="str">
        <f>IFERROR(IF(VLOOKUP(AI157,'Acompanhamento (DMP)'!$B$7:$O$390,20,FALSE)="","",VLOOKUP(AI157,'Acompanhamento (DMP)'!$B$7:$O$390,20,FALSE)),"")</f>
        <v/>
      </c>
      <c r="BG157" s="82" t="str">
        <f>IFERROR(IF(VLOOKUP(AI157,'Acompanhamento (DMP)'!$B$7:$O$390,21,FALSE)="","",VLOOKUP(AI157,'Acompanhamento (DMP)'!$B$7:$O$390,21,FALSE)),"")</f>
        <v/>
      </c>
      <c r="BH157" s="173" t="str">
        <f t="shared" si="2"/>
        <v/>
      </c>
    </row>
    <row r="158" spans="7:60" ht="15" customHeight="1">
      <c r="AD158" s="177">
        <v>145</v>
      </c>
      <c r="AF158">
        <v>156</v>
      </c>
      <c r="AI158" t="str">
        <f>IF('PCA Licitação, Dispensa e Inex.'!B162="","",'PCA Licitação, Dispensa e Inex.'!B162)</f>
        <v/>
      </c>
      <c r="AJ158" t="str">
        <f>IF('PCA Licitação, Dispensa e Inex.'!C162="","",'PCA Licitação, Dispensa e Inex.'!C162)</f>
        <v/>
      </c>
      <c r="AK158" t="str">
        <f>IF('PCA Licitação, Dispensa e Inex.'!D162="","",'PCA Licitação, Dispensa e Inex.'!D162)</f>
        <v/>
      </c>
      <c r="AL158" t="str">
        <f>IF('PCA Licitação, Dispensa e Inex.'!H162="","",'PCA Licitação, Dispensa e Inex.'!H162)</f>
        <v/>
      </c>
      <c r="AM158" t="str">
        <f>IF('PCA Licitação, Dispensa e Inex.'!K162="","",'PCA Licitação, Dispensa e Inex.'!K162)</f>
        <v/>
      </c>
      <c r="AN158" t="str">
        <f>IF('PCA Licitação, Dispensa e Inex.'!L162="","",'PCA Licitação, Dispensa e Inex.'!L162)</f>
        <v/>
      </c>
      <c r="AO158" t="str">
        <f>IF('PCA Licitação, Dispensa e Inex.'!M162="","",'PCA Licitação, Dispensa e Inex.'!M162)</f>
        <v/>
      </c>
      <c r="AP158" t="str">
        <f>IF('PCA Licitação, Dispensa e Inex.'!N162="","",'PCA Licitação, Dispensa e Inex.'!N162)</f>
        <v/>
      </c>
      <c r="AQ158" s="82" t="str">
        <f>IF('PCA Licitação, Dispensa e Inex.'!O162="","",'PCA Licitação, Dispensa e Inex.'!O162)</f>
        <v/>
      </c>
      <c r="AR158" s="82" t="str">
        <f>IF('PCA Licitação, Dispensa e Inex.'!P162="","",'PCA Licitação, Dispensa e Inex.'!P162)</f>
        <v/>
      </c>
      <c r="AS158" s="82" t="str">
        <f>IF('PCA Licitação, Dispensa e Inex.'!Q162="","",'PCA Licitação, Dispensa e Inex.'!Q162)</f>
        <v/>
      </c>
      <c r="AT158" s="82" t="str">
        <f>IF('PCA Licitação, Dispensa e Inex.'!R162="","",'PCA Licitação, Dispensa e Inex.'!R162)</f>
        <v/>
      </c>
      <c r="AU158" s="82" t="str">
        <f>IF('PCA Licitação, Dispensa e Inex.'!S162="","",'PCA Licitação, Dispensa e Inex.'!S162)</f>
        <v/>
      </c>
      <c r="AV158" s="223" t="str">
        <f>IFERROR(VLOOKUP(AI158,'Acompanhamento (DMP)'!$B$7:$G$390,10,FALSE),"")</f>
        <v/>
      </c>
      <c r="AW158" t="str">
        <f>IFERROR(IF(VLOOKUP(AI158,'Acompanhamento (DMP)'!$B$7:$O$390,11,FALSE)="","",VLOOKUP(AI158,'Acompanhamento (DMP)'!$B$7:$O$390,11,FALSE)),"")</f>
        <v/>
      </c>
      <c r="AX158" s="82">
        <f>IFERROR(VLOOKUP(AI158,'Acompanhamento (DMP)'!$B$7:$O$390,12,FALSE),"")</f>
        <v>0</v>
      </c>
      <c r="AY158" s="82" t="str">
        <f>IFERROR(IF(VLOOKUP(AI158,'Acompanhamento (DMP)'!$B$7:$O$390,13,FALSE)="","",VLOOKUP(AI158,'Acompanhamento (DMP)'!$B$7:$O$390,13,FALSE)),"")</f>
        <v/>
      </c>
      <c r="AZ158" t="str">
        <f>IFERROR(IF(VLOOKUP(AI158,'Acompanhamento (DMP)'!$B$7:$O$390,14,FALSE)="","",VLOOKUP(AI158,'Acompanhamento (DMP)'!$B$7:$O$390,14,FALSE)),"")</f>
        <v/>
      </c>
      <c r="BA158" t="str">
        <f>IFERROR(IF(VLOOKUP(AI158,'Acompanhamento (DMP)'!$B$7:$O$390,15,FALSE)="","",VLOOKUP(AI158,'Acompanhamento (DMP)'!$B$7:$O$390,15,FALSE)),"")</f>
        <v/>
      </c>
      <c r="BB158" s="82" t="str">
        <f>IFERROR(IF(VLOOKUP(AI158,'Acompanhamento (DMP)'!$B$7:$O$390,16,FALSE)="","",VLOOKUP(AI158,'Acompanhamento (DMP)'!$B$7:$O$390,16,FALSE)),"")</f>
        <v/>
      </c>
      <c r="BC158" s="82" t="str">
        <f>IFERROR(IF(VLOOKUP(AI158,'Acompanhamento (DMP)'!$B$7:$O$390,17,FALSE)="","",VLOOKUP(AI158,'Acompanhamento (DMP)'!$B$7:$O$390,17,FALSE)),"")</f>
        <v/>
      </c>
      <c r="BD158" s="82" t="str">
        <f>IFERROR(IF(VLOOKUP(AI158,'Acompanhamento (DMP)'!$B$7:$O$390,18,FALSE)="","",VLOOKUP(AI158,'Acompanhamento (DMP)'!$B$7:$O$390,18,FALSE)),"")</f>
        <v/>
      </c>
      <c r="BE158" s="82" t="str">
        <f>IFERROR(IF(VLOOKUP(AI158,'Acompanhamento (DMP)'!$B$7:$O$390,19,FALSE)="","",VLOOKUP(AI158,'Acompanhamento (DMP)'!$B$7:$O$390,19,FALSE)),"")</f>
        <v/>
      </c>
      <c r="BF158" s="82" t="str">
        <f>IFERROR(IF(VLOOKUP(AI158,'Acompanhamento (DMP)'!$B$7:$O$390,20,FALSE)="","",VLOOKUP(AI158,'Acompanhamento (DMP)'!$B$7:$O$390,20,FALSE)),"")</f>
        <v/>
      </c>
      <c r="BG158" s="82" t="str">
        <f>IFERROR(IF(VLOOKUP(AI158,'Acompanhamento (DMP)'!$B$7:$O$390,21,FALSE)="","",VLOOKUP(AI158,'Acompanhamento (DMP)'!$B$7:$O$390,21,FALSE)),"")</f>
        <v/>
      </c>
      <c r="BH158" s="173" t="str">
        <f t="shared" si="2"/>
        <v/>
      </c>
    </row>
    <row r="159" spans="7:60" ht="15" customHeight="1">
      <c r="AD159" s="178">
        <v>146</v>
      </c>
      <c r="AF159">
        <v>157</v>
      </c>
      <c r="AI159" t="str">
        <f>IF('PCA Licitação, Dispensa e Inex.'!B163="","",'PCA Licitação, Dispensa e Inex.'!B163)</f>
        <v/>
      </c>
      <c r="AJ159" t="str">
        <f>IF('PCA Licitação, Dispensa e Inex.'!C163="","",'PCA Licitação, Dispensa e Inex.'!C163)</f>
        <v/>
      </c>
      <c r="AK159" t="str">
        <f>IF('PCA Licitação, Dispensa e Inex.'!D163="","",'PCA Licitação, Dispensa e Inex.'!D163)</f>
        <v/>
      </c>
      <c r="AL159" t="str">
        <f>IF('PCA Licitação, Dispensa e Inex.'!H163="","",'PCA Licitação, Dispensa e Inex.'!H163)</f>
        <v/>
      </c>
      <c r="AM159" t="str">
        <f>IF('PCA Licitação, Dispensa e Inex.'!K163="","",'PCA Licitação, Dispensa e Inex.'!K163)</f>
        <v/>
      </c>
      <c r="AN159" t="str">
        <f>IF('PCA Licitação, Dispensa e Inex.'!L163="","",'PCA Licitação, Dispensa e Inex.'!L163)</f>
        <v/>
      </c>
      <c r="AO159" t="str">
        <f>IF('PCA Licitação, Dispensa e Inex.'!M163="","",'PCA Licitação, Dispensa e Inex.'!M163)</f>
        <v/>
      </c>
      <c r="AP159" t="str">
        <f>IF('PCA Licitação, Dispensa e Inex.'!N163="","",'PCA Licitação, Dispensa e Inex.'!N163)</f>
        <v/>
      </c>
      <c r="AQ159" s="82" t="str">
        <f>IF('PCA Licitação, Dispensa e Inex.'!O163="","",'PCA Licitação, Dispensa e Inex.'!O163)</f>
        <v/>
      </c>
      <c r="AR159" s="82" t="str">
        <f>IF('PCA Licitação, Dispensa e Inex.'!P163="","",'PCA Licitação, Dispensa e Inex.'!P163)</f>
        <v/>
      </c>
      <c r="AS159" s="82" t="str">
        <f>IF('PCA Licitação, Dispensa e Inex.'!Q163="","",'PCA Licitação, Dispensa e Inex.'!Q163)</f>
        <v/>
      </c>
      <c r="AT159" s="82" t="str">
        <f>IF('PCA Licitação, Dispensa e Inex.'!R163="","",'PCA Licitação, Dispensa e Inex.'!R163)</f>
        <v/>
      </c>
      <c r="AU159" s="82" t="str">
        <f>IF('PCA Licitação, Dispensa e Inex.'!S163="","",'PCA Licitação, Dispensa e Inex.'!S163)</f>
        <v/>
      </c>
      <c r="AV159" s="223" t="str">
        <f>IFERROR(VLOOKUP(AI159,'Acompanhamento (DMP)'!$B$7:$G$390,10,FALSE),"")</f>
        <v/>
      </c>
      <c r="AW159" t="str">
        <f>IFERROR(IF(VLOOKUP(AI159,'Acompanhamento (DMP)'!$B$7:$O$390,11,FALSE)="","",VLOOKUP(AI159,'Acompanhamento (DMP)'!$B$7:$O$390,11,FALSE)),"")</f>
        <v/>
      </c>
      <c r="AX159" s="82">
        <f>IFERROR(VLOOKUP(AI159,'Acompanhamento (DMP)'!$B$7:$O$390,12,FALSE),"")</f>
        <v>0</v>
      </c>
      <c r="AY159" s="82" t="str">
        <f>IFERROR(IF(VLOOKUP(AI159,'Acompanhamento (DMP)'!$B$7:$O$390,13,FALSE)="","",VLOOKUP(AI159,'Acompanhamento (DMP)'!$B$7:$O$390,13,FALSE)),"")</f>
        <v/>
      </c>
      <c r="AZ159" t="str">
        <f>IFERROR(IF(VLOOKUP(AI159,'Acompanhamento (DMP)'!$B$7:$O$390,14,FALSE)="","",VLOOKUP(AI159,'Acompanhamento (DMP)'!$B$7:$O$390,14,FALSE)),"")</f>
        <v/>
      </c>
      <c r="BA159" t="str">
        <f>IFERROR(IF(VLOOKUP(AI159,'Acompanhamento (DMP)'!$B$7:$O$390,15,FALSE)="","",VLOOKUP(AI159,'Acompanhamento (DMP)'!$B$7:$O$390,15,FALSE)),"")</f>
        <v/>
      </c>
      <c r="BB159" s="82" t="str">
        <f>IFERROR(IF(VLOOKUP(AI159,'Acompanhamento (DMP)'!$B$7:$O$390,16,FALSE)="","",VLOOKUP(AI159,'Acompanhamento (DMP)'!$B$7:$O$390,16,FALSE)),"")</f>
        <v/>
      </c>
      <c r="BC159" s="82" t="str">
        <f>IFERROR(IF(VLOOKUP(AI159,'Acompanhamento (DMP)'!$B$7:$O$390,17,FALSE)="","",VLOOKUP(AI159,'Acompanhamento (DMP)'!$B$7:$O$390,17,FALSE)),"")</f>
        <v/>
      </c>
      <c r="BD159" s="82" t="str">
        <f>IFERROR(IF(VLOOKUP(AI159,'Acompanhamento (DMP)'!$B$7:$O$390,18,FALSE)="","",VLOOKUP(AI159,'Acompanhamento (DMP)'!$B$7:$O$390,18,FALSE)),"")</f>
        <v/>
      </c>
      <c r="BE159" s="82" t="str">
        <f>IFERROR(IF(VLOOKUP(AI159,'Acompanhamento (DMP)'!$B$7:$O$390,19,FALSE)="","",VLOOKUP(AI159,'Acompanhamento (DMP)'!$B$7:$O$390,19,FALSE)),"")</f>
        <v/>
      </c>
      <c r="BF159" s="82" t="str">
        <f>IFERROR(IF(VLOOKUP(AI159,'Acompanhamento (DMP)'!$B$7:$O$390,20,FALSE)="","",VLOOKUP(AI159,'Acompanhamento (DMP)'!$B$7:$O$390,20,FALSE)),"")</f>
        <v/>
      </c>
      <c r="BG159" s="82" t="str">
        <f>IFERROR(IF(VLOOKUP(AI159,'Acompanhamento (DMP)'!$B$7:$O$390,21,FALSE)="","",VLOOKUP(AI159,'Acompanhamento (DMP)'!$B$7:$O$390,21,FALSE)),"")</f>
        <v/>
      </c>
      <c r="BH159" s="173" t="str">
        <f t="shared" si="2"/>
        <v/>
      </c>
    </row>
    <row r="160" spans="7:60" ht="15" customHeight="1">
      <c r="AD160" s="180">
        <v>147</v>
      </c>
      <c r="AF160">
        <v>158</v>
      </c>
      <c r="AI160" t="str">
        <f>IF('PCA Licitação, Dispensa e Inex.'!B164="","",'PCA Licitação, Dispensa e Inex.'!B164)</f>
        <v/>
      </c>
      <c r="AJ160" t="str">
        <f>IF('PCA Licitação, Dispensa e Inex.'!C164="","",'PCA Licitação, Dispensa e Inex.'!C164)</f>
        <v/>
      </c>
      <c r="AK160" t="str">
        <f>IF('PCA Licitação, Dispensa e Inex.'!D164="","",'PCA Licitação, Dispensa e Inex.'!D164)</f>
        <v/>
      </c>
      <c r="AL160" t="str">
        <f>IF('PCA Licitação, Dispensa e Inex.'!H164="","",'PCA Licitação, Dispensa e Inex.'!H164)</f>
        <v/>
      </c>
      <c r="AM160" t="str">
        <f>IF('PCA Licitação, Dispensa e Inex.'!K164="","",'PCA Licitação, Dispensa e Inex.'!K164)</f>
        <v/>
      </c>
      <c r="AN160" t="str">
        <f>IF('PCA Licitação, Dispensa e Inex.'!L164="","",'PCA Licitação, Dispensa e Inex.'!L164)</f>
        <v/>
      </c>
      <c r="AO160" t="str">
        <f>IF('PCA Licitação, Dispensa e Inex.'!M164="","",'PCA Licitação, Dispensa e Inex.'!M164)</f>
        <v/>
      </c>
      <c r="AP160" t="str">
        <f>IF('PCA Licitação, Dispensa e Inex.'!N164="","",'PCA Licitação, Dispensa e Inex.'!N164)</f>
        <v/>
      </c>
      <c r="AQ160" s="82" t="str">
        <f>IF('PCA Licitação, Dispensa e Inex.'!O164="","",'PCA Licitação, Dispensa e Inex.'!O164)</f>
        <v/>
      </c>
      <c r="AR160" s="82" t="str">
        <f>IF('PCA Licitação, Dispensa e Inex.'!P164="","",'PCA Licitação, Dispensa e Inex.'!P164)</f>
        <v/>
      </c>
      <c r="AS160" s="82" t="str">
        <f>IF('PCA Licitação, Dispensa e Inex.'!Q164="","",'PCA Licitação, Dispensa e Inex.'!Q164)</f>
        <v/>
      </c>
      <c r="AT160" s="82" t="str">
        <f>IF('PCA Licitação, Dispensa e Inex.'!R164="","",'PCA Licitação, Dispensa e Inex.'!R164)</f>
        <v/>
      </c>
      <c r="AU160" s="82" t="str">
        <f>IF('PCA Licitação, Dispensa e Inex.'!S164="","",'PCA Licitação, Dispensa e Inex.'!S164)</f>
        <v/>
      </c>
      <c r="AV160" s="223" t="str">
        <f>IFERROR(VLOOKUP(AI160,'Acompanhamento (DMP)'!$B$7:$G$390,10,FALSE),"")</f>
        <v/>
      </c>
      <c r="AW160" t="str">
        <f>IFERROR(IF(VLOOKUP(AI160,'Acompanhamento (DMP)'!$B$7:$O$390,11,FALSE)="","",VLOOKUP(AI160,'Acompanhamento (DMP)'!$B$7:$O$390,11,FALSE)),"")</f>
        <v/>
      </c>
      <c r="AX160" s="82">
        <f>IFERROR(VLOOKUP(AI160,'Acompanhamento (DMP)'!$B$7:$O$390,12,FALSE),"")</f>
        <v>0</v>
      </c>
      <c r="AY160" s="82" t="str">
        <f>IFERROR(IF(VLOOKUP(AI160,'Acompanhamento (DMP)'!$B$7:$O$390,13,FALSE)="","",VLOOKUP(AI160,'Acompanhamento (DMP)'!$B$7:$O$390,13,FALSE)),"")</f>
        <v/>
      </c>
      <c r="AZ160" t="str">
        <f>IFERROR(IF(VLOOKUP(AI160,'Acompanhamento (DMP)'!$B$7:$O$390,14,FALSE)="","",VLOOKUP(AI160,'Acompanhamento (DMP)'!$B$7:$O$390,14,FALSE)),"")</f>
        <v/>
      </c>
      <c r="BA160" t="str">
        <f>IFERROR(IF(VLOOKUP(AI160,'Acompanhamento (DMP)'!$B$7:$O$390,15,FALSE)="","",VLOOKUP(AI160,'Acompanhamento (DMP)'!$B$7:$O$390,15,FALSE)),"")</f>
        <v/>
      </c>
      <c r="BB160" s="82" t="str">
        <f>IFERROR(IF(VLOOKUP(AI160,'Acompanhamento (DMP)'!$B$7:$O$390,16,FALSE)="","",VLOOKUP(AI160,'Acompanhamento (DMP)'!$B$7:$O$390,16,FALSE)),"")</f>
        <v/>
      </c>
      <c r="BC160" s="82" t="str">
        <f>IFERROR(IF(VLOOKUP(AI160,'Acompanhamento (DMP)'!$B$7:$O$390,17,FALSE)="","",VLOOKUP(AI160,'Acompanhamento (DMP)'!$B$7:$O$390,17,FALSE)),"")</f>
        <v/>
      </c>
      <c r="BD160" s="82" t="str">
        <f>IFERROR(IF(VLOOKUP(AI160,'Acompanhamento (DMP)'!$B$7:$O$390,18,FALSE)="","",VLOOKUP(AI160,'Acompanhamento (DMP)'!$B$7:$O$390,18,FALSE)),"")</f>
        <v/>
      </c>
      <c r="BE160" s="82" t="str">
        <f>IFERROR(IF(VLOOKUP(AI160,'Acompanhamento (DMP)'!$B$7:$O$390,19,FALSE)="","",VLOOKUP(AI160,'Acompanhamento (DMP)'!$B$7:$O$390,19,FALSE)),"")</f>
        <v/>
      </c>
      <c r="BF160" s="82" t="str">
        <f>IFERROR(IF(VLOOKUP(AI160,'Acompanhamento (DMP)'!$B$7:$O$390,20,FALSE)="","",VLOOKUP(AI160,'Acompanhamento (DMP)'!$B$7:$O$390,20,FALSE)),"")</f>
        <v/>
      </c>
      <c r="BG160" s="82" t="str">
        <f>IFERROR(IF(VLOOKUP(AI160,'Acompanhamento (DMP)'!$B$7:$O$390,21,FALSE)="","",VLOOKUP(AI160,'Acompanhamento (DMP)'!$B$7:$O$390,21,FALSE)),"")</f>
        <v/>
      </c>
      <c r="BH160" s="173" t="str">
        <f t="shared" si="2"/>
        <v/>
      </c>
    </row>
    <row r="161" spans="1:60" ht="15" customHeight="1">
      <c r="C161" s="235"/>
      <c r="D161" s="69"/>
      <c r="E161" s="69"/>
      <c r="H161" s="69"/>
      <c r="I161" s="70"/>
      <c r="J161" s="69"/>
      <c r="K161" s="71"/>
      <c r="L161" s="71"/>
      <c r="M161" s="71"/>
      <c r="N161" s="71"/>
      <c r="O161" s="71"/>
      <c r="P161" s="69" t="str" cm="1">
        <f t="array" ref="P161:P174">_xlfn.IFS(B164=A168,_xlfn.UNIQUE(Plano[ID]),B164=B168,_xlfn.UNIQUE(Plano[Unidade Requisitante]))</f>
        <v>DEA</v>
      </c>
      <c r="Q161" s="25"/>
      <c r="R161" s="27" t="e">
        <f>IF(#REF!="","",IF(VLOOKUP(#REF!,#REF!,10,FALSE)="","",VLOOKUP(#REF!,#REF!,10,FALSE)))</f>
        <v>#REF!</v>
      </c>
      <c r="AD161" s="179">
        <v>148</v>
      </c>
      <c r="AF161">
        <v>159</v>
      </c>
      <c r="AI161" t="str">
        <f>IF('PCA Licitação, Dispensa e Inex.'!B165="","",'PCA Licitação, Dispensa e Inex.'!B165)</f>
        <v/>
      </c>
      <c r="AJ161" t="str">
        <f>IF('PCA Licitação, Dispensa e Inex.'!C165="","",'PCA Licitação, Dispensa e Inex.'!C165)</f>
        <v/>
      </c>
      <c r="AK161" t="str">
        <f>IF('PCA Licitação, Dispensa e Inex.'!D165="","",'PCA Licitação, Dispensa e Inex.'!D165)</f>
        <v/>
      </c>
      <c r="AL161" t="str">
        <f>IF('PCA Licitação, Dispensa e Inex.'!H165="","",'PCA Licitação, Dispensa e Inex.'!H165)</f>
        <v/>
      </c>
      <c r="AM161" t="str">
        <f>IF('PCA Licitação, Dispensa e Inex.'!K165="","",'PCA Licitação, Dispensa e Inex.'!K165)</f>
        <v/>
      </c>
      <c r="AN161" t="str">
        <f>IF('PCA Licitação, Dispensa e Inex.'!L165="","",'PCA Licitação, Dispensa e Inex.'!L165)</f>
        <v/>
      </c>
      <c r="AO161" t="str">
        <f>IF('PCA Licitação, Dispensa e Inex.'!M165="","",'PCA Licitação, Dispensa e Inex.'!M165)</f>
        <v/>
      </c>
      <c r="AP161" t="str">
        <f>IF('PCA Licitação, Dispensa e Inex.'!N165="","",'PCA Licitação, Dispensa e Inex.'!N165)</f>
        <v/>
      </c>
      <c r="AQ161" s="82" t="str">
        <f>IF('PCA Licitação, Dispensa e Inex.'!O165="","",'PCA Licitação, Dispensa e Inex.'!O165)</f>
        <v/>
      </c>
      <c r="AR161" s="82" t="str">
        <f>IF('PCA Licitação, Dispensa e Inex.'!P165="","",'PCA Licitação, Dispensa e Inex.'!P165)</f>
        <v/>
      </c>
      <c r="AS161" s="82" t="str">
        <f>IF('PCA Licitação, Dispensa e Inex.'!Q165="","",'PCA Licitação, Dispensa e Inex.'!Q165)</f>
        <v/>
      </c>
      <c r="AT161" s="82" t="str">
        <f>IF('PCA Licitação, Dispensa e Inex.'!R165="","",'PCA Licitação, Dispensa e Inex.'!R165)</f>
        <v/>
      </c>
      <c r="AU161" s="82" t="str">
        <f>IF('PCA Licitação, Dispensa e Inex.'!S165="","",'PCA Licitação, Dispensa e Inex.'!S165)</f>
        <v/>
      </c>
      <c r="AV161" s="223" t="str">
        <f>IFERROR(VLOOKUP(AI161,'Acompanhamento (DMP)'!$B$7:$G$390,10,FALSE),"")</f>
        <v/>
      </c>
      <c r="AW161" t="str">
        <f>IFERROR(IF(VLOOKUP(AI161,'Acompanhamento (DMP)'!$B$7:$O$390,11,FALSE)="","",VLOOKUP(AI161,'Acompanhamento (DMP)'!$B$7:$O$390,11,FALSE)),"")</f>
        <v/>
      </c>
      <c r="AX161" s="82">
        <f>IFERROR(VLOOKUP(AI161,'Acompanhamento (DMP)'!$B$7:$O$390,12,FALSE),"")</f>
        <v>0</v>
      </c>
      <c r="AY161" s="82" t="str">
        <f>IFERROR(IF(VLOOKUP(AI161,'Acompanhamento (DMP)'!$B$7:$O$390,13,FALSE)="","",VLOOKUP(AI161,'Acompanhamento (DMP)'!$B$7:$O$390,13,FALSE)),"")</f>
        <v/>
      </c>
      <c r="AZ161" t="str">
        <f>IFERROR(IF(VLOOKUP(AI161,'Acompanhamento (DMP)'!$B$7:$O$390,14,FALSE)="","",VLOOKUP(AI161,'Acompanhamento (DMP)'!$B$7:$O$390,14,FALSE)),"")</f>
        <v/>
      </c>
      <c r="BA161" t="str">
        <f>IFERROR(IF(VLOOKUP(AI161,'Acompanhamento (DMP)'!$B$7:$O$390,15,FALSE)="","",VLOOKUP(AI161,'Acompanhamento (DMP)'!$B$7:$O$390,15,FALSE)),"")</f>
        <v/>
      </c>
      <c r="BB161" s="82" t="str">
        <f>IFERROR(IF(VLOOKUP(AI161,'Acompanhamento (DMP)'!$B$7:$O$390,16,FALSE)="","",VLOOKUP(AI161,'Acompanhamento (DMP)'!$B$7:$O$390,16,FALSE)),"")</f>
        <v/>
      </c>
      <c r="BC161" s="82" t="str">
        <f>IFERROR(IF(VLOOKUP(AI161,'Acompanhamento (DMP)'!$B$7:$O$390,17,FALSE)="","",VLOOKUP(AI161,'Acompanhamento (DMP)'!$B$7:$O$390,17,FALSE)),"")</f>
        <v/>
      </c>
      <c r="BD161" s="82" t="str">
        <f>IFERROR(IF(VLOOKUP(AI161,'Acompanhamento (DMP)'!$B$7:$O$390,18,FALSE)="","",VLOOKUP(AI161,'Acompanhamento (DMP)'!$B$7:$O$390,18,FALSE)),"")</f>
        <v/>
      </c>
      <c r="BE161" s="82" t="str">
        <f>IFERROR(IF(VLOOKUP(AI161,'Acompanhamento (DMP)'!$B$7:$O$390,19,FALSE)="","",VLOOKUP(AI161,'Acompanhamento (DMP)'!$B$7:$O$390,19,FALSE)),"")</f>
        <v/>
      </c>
      <c r="BF161" s="82" t="str">
        <f>IFERROR(IF(VLOOKUP(AI161,'Acompanhamento (DMP)'!$B$7:$O$390,20,FALSE)="","",VLOOKUP(AI161,'Acompanhamento (DMP)'!$B$7:$O$390,20,FALSE)),"")</f>
        <v/>
      </c>
      <c r="BG161" s="82" t="str">
        <f>IFERROR(IF(VLOOKUP(AI161,'Acompanhamento (DMP)'!$B$7:$O$390,21,FALSE)="","",VLOOKUP(AI161,'Acompanhamento (DMP)'!$B$7:$O$390,21,FALSE)),"")</f>
        <v/>
      </c>
      <c r="BH161" s="173" t="str">
        <f t="shared" si="2"/>
        <v/>
      </c>
    </row>
    <row r="162" spans="1:60" ht="71.25" customHeight="1">
      <c r="A162" s="238" t="s">
        <v>4692</v>
      </c>
      <c r="B162" s="239" t="s">
        <v>3944</v>
      </c>
      <c r="C162" s="236"/>
      <c r="D162" s="70"/>
      <c r="E162" s="69"/>
      <c r="F162" s="69" t="s">
        <v>4693</v>
      </c>
      <c r="G162" s="69"/>
      <c r="H162" s="69"/>
      <c r="I162" s="70"/>
      <c r="J162" s="69"/>
      <c r="K162" s="69"/>
      <c r="L162" s="71"/>
      <c r="M162" s="71"/>
      <c r="N162" s="71"/>
      <c r="O162" s="71"/>
      <c r="P162" s="71" t="str">
        <v>AJU</v>
      </c>
      <c r="Q162" s="25" t="e">
        <f>IF(#REF!="","",IF(VLOOKUP(#REF!,#REF!,9,FALSE)="","",VLOOKUP(#REF!,#REF!,9,FALSE)))</f>
        <v>#REF!</v>
      </c>
      <c r="R162" s="27" t="e">
        <f>IF(#REF!="","",IF(VLOOKUP(#REF!,#REF!,10,FALSE)="","",VLOOKUP(#REF!,#REF!,10,FALSE)))</f>
        <v>#REF!</v>
      </c>
      <c r="AD162" s="180">
        <v>149</v>
      </c>
      <c r="AF162">
        <v>160</v>
      </c>
      <c r="AI162" t="str">
        <f>IF('PCA Licitação, Dispensa e Inex.'!B166="","",'PCA Licitação, Dispensa e Inex.'!B166)</f>
        <v/>
      </c>
      <c r="AJ162" t="str">
        <f>IF('PCA Licitação, Dispensa e Inex.'!C166="","",'PCA Licitação, Dispensa e Inex.'!C166)</f>
        <v/>
      </c>
      <c r="AK162" t="str">
        <f>IF('PCA Licitação, Dispensa e Inex.'!D166="","",'PCA Licitação, Dispensa e Inex.'!D166)</f>
        <v/>
      </c>
      <c r="AL162" t="str">
        <f>IF('PCA Licitação, Dispensa e Inex.'!H166="","",'PCA Licitação, Dispensa e Inex.'!H166)</f>
        <v/>
      </c>
      <c r="AM162" t="str">
        <f>IF('PCA Licitação, Dispensa e Inex.'!K166="","",'PCA Licitação, Dispensa e Inex.'!K166)</f>
        <v/>
      </c>
      <c r="AN162" t="str">
        <f>IF('PCA Licitação, Dispensa e Inex.'!L166="","",'PCA Licitação, Dispensa e Inex.'!L166)</f>
        <v/>
      </c>
      <c r="AO162" t="str">
        <f>IF('PCA Licitação, Dispensa e Inex.'!M166="","",'PCA Licitação, Dispensa e Inex.'!M166)</f>
        <v/>
      </c>
      <c r="AP162" t="str">
        <f>IF('PCA Licitação, Dispensa e Inex.'!N166="","",'PCA Licitação, Dispensa e Inex.'!N166)</f>
        <v/>
      </c>
      <c r="AQ162" s="82" t="str">
        <f>IF('PCA Licitação, Dispensa e Inex.'!O166="","",'PCA Licitação, Dispensa e Inex.'!O166)</f>
        <v/>
      </c>
      <c r="AR162" s="82" t="str">
        <f>IF('PCA Licitação, Dispensa e Inex.'!P166="","",'PCA Licitação, Dispensa e Inex.'!P166)</f>
        <v/>
      </c>
      <c r="AS162" s="82" t="str">
        <f>IF('PCA Licitação, Dispensa e Inex.'!Q166="","",'PCA Licitação, Dispensa e Inex.'!Q166)</f>
        <v/>
      </c>
      <c r="AT162" s="82" t="str">
        <f>IF('PCA Licitação, Dispensa e Inex.'!R166="","",'PCA Licitação, Dispensa e Inex.'!R166)</f>
        <v/>
      </c>
      <c r="AU162" s="82" t="str">
        <f>IF('PCA Licitação, Dispensa e Inex.'!S166="","",'PCA Licitação, Dispensa e Inex.'!S166)</f>
        <v/>
      </c>
      <c r="AV162" s="223" t="str">
        <f>IFERROR(VLOOKUP(AI162,'Acompanhamento (DMP)'!$B$7:$G$390,10,FALSE),"")</f>
        <v/>
      </c>
      <c r="AW162" t="str">
        <f>IFERROR(IF(VLOOKUP(AI162,'Acompanhamento (DMP)'!$B$7:$O$390,11,FALSE)="","",VLOOKUP(AI162,'Acompanhamento (DMP)'!$B$7:$O$390,11,FALSE)),"")</f>
        <v/>
      </c>
      <c r="AX162" s="82">
        <f>IFERROR(VLOOKUP(AI162,'Acompanhamento (DMP)'!$B$7:$O$390,12,FALSE),"")</f>
        <v>0</v>
      </c>
      <c r="AY162" s="82" t="str">
        <f>IFERROR(IF(VLOOKUP(AI162,'Acompanhamento (DMP)'!$B$7:$O$390,13,FALSE)="","",VLOOKUP(AI162,'Acompanhamento (DMP)'!$B$7:$O$390,13,FALSE)),"")</f>
        <v/>
      </c>
      <c r="AZ162" t="str">
        <f>IFERROR(IF(VLOOKUP(AI162,'Acompanhamento (DMP)'!$B$7:$O$390,14,FALSE)="","",VLOOKUP(AI162,'Acompanhamento (DMP)'!$B$7:$O$390,14,FALSE)),"")</f>
        <v/>
      </c>
      <c r="BA162" t="str">
        <f>IFERROR(IF(VLOOKUP(AI162,'Acompanhamento (DMP)'!$B$7:$O$390,15,FALSE)="","",VLOOKUP(AI162,'Acompanhamento (DMP)'!$B$7:$O$390,15,FALSE)),"")</f>
        <v/>
      </c>
      <c r="BB162" s="82" t="str">
        <f>IFERROR(IF(VLOOKUP(AI162,'Acompanhamento (DMP)'!$B$7:$O$390,16,FALSE)="","",VLOOKUP(AI162,'Acompanhamento (DMP)'!$B$7:$O$390,16,FALSE)),"")</f>
        <v/>
      </c>
      <c r="BC162" s="82" t="str">
        <f>IFERROR(IF(VLOOKUP(AI162,'Acompanhamento (DMP)'!$B$7:$O$390,17,FALSE)="","",VLOOKUP(AI162,'Acompanhamento (DMP)'!$B$7:$O$390,17,FALSE)),"")</f>
        <v/>
      </c>
      <c r="BD162" s="82" t="str">
        <f>IFERROR(IF(VLOOKUP(AI162,'Acompanhamento (DMP)'!$B$7:$O$390,18,FALSE)="","",VLOOKUP(AI162,'Acompanhamento (DMP)'!$B$7:$O$390,18,FALSE)),"")</f>
        <v/>
      </c>
      <c r="BE162" s="82" t="str">
        <f>IFERROR(IF(VLOOKUP(AI162,'Acompanhamento (DMP)'!$B$7:$O$390,19,FALSE)="","",VLOOKUP(AI162,'Acompanhamento (DMP)'!$B$7:$O$390,19,FALSE)),"")</f>
        <v/>
      </c>
      <c r="BF162" s="82" t="str">
        <f>IFERROR(IF(VLOOKUP(AI162,'Acompanhamento (DMP)'!$B$7:$O$390,20,FALSE)="","",VLOOKUP(AI162,'Acompanhamento (DMP)'!$B$7:$O$390,20,FALSE)),"")</f>
        <v/>
      </c>
      <c r="BG162" s="82" t="str">
        <f>IFERROR(IF(VLOOKUP(AI162,'Acompanhamento (DMP)'!$B$7:$O$390,21,FALSE)="","",VLOOKUP(AI162,'Acompanhamento (DMP)'!$B$7:$O$390,21,FALSE)),"")</f>
        <v/>
      </c>
      <c r="BH162" s="173" t="str">
        <f t="shared" si="2"/>
        <v/>
      </c>
    </row>
    <row r="163" spans="1:60" ht="15" customHeight="1">
      <c r="A163" s="240" t="s">
        <v>4694</v>
      </c>
      <c r="B163" s="241"/>
      <c r="C163" s="236"/>
      <c r="D163" s="70"/>
      <c r="E163" s="69"/>
      <c r="F163" s="69"/>
      <c r="G163" s="69"/>
      <c r="H163" s="69"/>
      <c r="I163" s="70"/>
      <c r="J163" s="69"/>
      <c r="K163" s="69"/>
      <c r="L163" s="71"/>
      <c r="M163" s="71"/>
      <c r="N163" s="71"/>
      <c r="O163" s="71"/>
      <c r="P163" s="71" t="str">
        <v>ASPLAN</v>
      </c>
      <c r="Q163" s="25" t="e">
        <f>IF(#REF!="","",IF(VLOOKUP(#REF!,#REF!,9,FALSE)="","",VLOOKUP(#REF!,#REF!,9,FALSE)))</f>
        <v>#REF!</v>
      </c>
      <c r="R163" s="27" t="e">
        <f>IF(#REF!="","",IF(VLOOKUP(#REF!,#REF!,10,FALSE)="","",VLOOKUP(#REF!,#REF!,10,FALSE)))</f>
        <v>#REF!</v>
      </c>
      <c r="AD163" s="178">
        <v>150</v>
      </c>
      <c r="AF163">
        <v>161</v>
      </c>
      <c r="AI163" t="str">
        <f>IF('PCA Licitação, Dispensa e Inex.'!B167="","",'PCA Licitação, Dispensa e Inex.'!B167)</f>
        <v/>
      </c>
      <c r="AJ163" t="str">
        <f>IF('PCA Licitação, Dispensa e Inex.'!C167="","",'PCA Licitação, Dispensa e Inex.'!C167)</f>
        <v/>
      </c>
      <c r="AK163" t="str">
        <f>IF('PCA Licitação, Dispensa e Inex.'!D167="","",'PCA Licitação, Dispensa e Inex.'!D167)</f>
        <v/>
      </c>
      <c r="AL163" t="str">
        <f>IF('PCA Licitação, Dispensa e Inex.'!H167="","",'PCA Licitação, Dispensa e Inex.'!H167)</f>
        <v/>
      </c>
      <c r="AM163" t="str">
        <f>IF('PCA Licitação, Dispensa e Inex.'!K167="","",'PCA Licitação, Dispensa e Inex.'!K167)</f>
        <v/>
      </c>
      <c r="AN163" t="str">
        <f>IF('PCA Licitação, Dispensa e Inex.'!L167="","",'PCA Licitação, Dispensa e Inex.'!L167)</f>
        <v/>
      </c>
      <c r="AO163" t="str">
        <f>IF('PCA Licitação, Dispensa e Inex.'!M167="","",'PCA Licitação, Dispensa e Inex.'!M167)</f>
        <v/>
      </c>
      <c r="AP163" t="str">
        <f>IF('PCA Licitação, Dispensa e Inex.'!N167="","",'PCA Licitação, Dispensa e Inex.'!N167)</f>
        <v/>
      </c>
      <c r="AQ163" s="82" t="str">
        <f>IF('PCA Licitação, Dispensa e Inex.'!O167="","",'PCA Licitação, Dispensa e Inex.'!O167)</f>
        <v/>
      </c>
      <c r="AR163" s="82" t="str">
        <f>IF('PCA Licitação, Dispensa e Inex.'!P167="","",'PCA Licitação, Dispensa e Inex.'!P167)</f>
        <v/>
      </c>
      <c r="AS163" s="82" t="str">
        <f>IF('PCA Licitação, Dispensa e Inex.'!Q167="","",'PCA Licitação, Dispensa e Inex.'!Q167)</f>
        <v/>
      </c>
      <c r="AT163" s="82" t="str">
        <f>IF('PCA Licitação, Dispensa e Inex.'!R167="","",'PCA Licitação, Dispensa e Inex.'!R167)</f>
        <v/>
      </c>
      <c r="AU163" s="82" t="str">
        <f>IF('PCA Licitação, Dispensa e Inex.'!S167="","",'PCA Licitação, Dispensa e Inex.'!S167)</f>
        <v/>
      </c>
      <c r="AV163" s="223" t="str">
        <f>IFERROR(VLOOKUP(AI163,'Acompanhamento (DMP)'!$B$7:$G$390,10,FALSE),"")</f>
        <v/>
      </c>
      <c r="AW163" t="str">
        <f>IFERROR(IF(VLOOKUP(AI163,'Acompanhamento (DMP)'!$B$7:$O$390,11,FALSE)="","",VLOOKUP(AI163,'Acompanhamento (DMP)'!$B$7:$O$390,11,FALSE)),"")</f>
        <v/>
      </c>
      <c r="AX163" s="82">
        <f>IFERROR(VLOOKUP(AI163,'Acompanhamento (DMP)'!$B$7:$O$390,12,FALSE),"")</f>
        <v>0</v>
      </c>
      <c r="AY163" s="82" t="str">
        <f>IFERROR(IF(VLOOKUP(AI163,'Acompanhamento (DMP)'!$B$7:$O$390,13,FALSE)="","",VLOOKUP(AI163,'Acompanhamento (DMP)'!$B$7:$O$390,13,FALSE)),"")</f>
        <v/>
      </c>
      <c r="AZ163" t="str">
        <f>IFERROR(IF(VLOOKUP(AI163,'Acompanhamento (DMP)'!$B$7:$O$390,14,FALSE)="","",VLOOKUP(AI163,'Acompanhamento (DMP)'!$B$7:$O$390,14,FALSE)),"")</f>
        <v/>
      </c>
      <c r="BA163" t="str">
        <f>IFERROR(IF(VLOOKUP(AI163,'Acompanhamento (DMP)'!$B$7:$O$390,15,FALSE)="","",VLOOKUP(AI163,'Acompanhamento (DMP)'!$B$7:$O$390,15,FALSE)),"")</f>
        <v/>
      </c>
      <c r="BB163" s="82" t="str">
        <f>IFERROR(IF(VLOOKUP(AI163,'Acompanhamento (DMP)'!$B$7:$O$390,16,FALSE)="","",VLOOKUP(AI163,'Acompanhamento (DMP)'!$B$7:$O$390,16,FALSE)),"")</f>
        <v/>
      </c>
      <c r="BC163" s="82" t="str">
        <f>IFERROR(IF(VLOOKUP(AI163,'Acompanhamento (DMP)'!$B$7:$O$390,17,FALSE)="","",VLOOKUP(AI163,'Acompanhamento (DMP)'!$B$7:$O$390,17,FALSE)),"")</f>
        <v/>
      </c>
      <c r="BD163" s="82" t="str">
        <f>IFERROR(IF(VLOOKUP(AI163,'Acompanhamento (DMP)'!$B$7:$O$390,18,FALSE)="","",VLOOKUP(AI163,'Acompanhamento (DMP)'!$B$7:$O$390,18,FALSE)),"")</f>
        <v/>
      </c>
      <c r="BE163" s="82" t="str">
        <f>IFERROR(IF(VLOOKUP(AI163,'Acompanhamento (DMP)'!$B$7:$O$390,19,FALSE)="","",VLOOKUP(AI163,'Acompanhamento (DMP)'!$B$7:$O$390,19,FALSE)),"")</f>
        <v/>
      </c>
      <c r="BF163" s="82" t="str">
        <f>IFERROR(IF(VLOOKUP(AI163,'Acompanhamento (DMP)'!$B$7:$O$390,20,FALSE)="","",VLOOKUP(AI163,'Acompanhamento (DMP)'!$B$7:$O$390,20,FALSE)),"")</f>
        <v/>
      </c>
      <c r="BG163" s="82" t="str">
        <f>IFERROR(IF(VLOOKUP(AI163,'Acompanhamento (DMP)'!$B$7:$O$390,21,FALSE)="","",VLOOKUP(AI163,'Acompanhamento (DMP)'!$B$7:$O$390,21,FALSE)),"")</f>
        <v/>
      </c>
      <c r="BH163" s="173" t="str">
        <f t="shared" si="2"/>
        <v/>
      </c>
    </row>
    <row r="164" spans="1:60" ht="15" customHeight="1">
      <c r="A164" s="240" t="s">
        <v>4692</v>
      </c>
      <c r="B164" s="241" t="s">
        <v>12</v>
      </c>
      <c r="C164" s="237"/>
      <c r="D164" s="70"/>
      <c r="E164" s="69"/>
      <c r="F164" s="69" cm="1">
        <f t="array" ref="F164:I164">_xlfn.HSTACK(_xlfn.TAKE(F192:X211,1,2),_xlfn.TAKE(N192:X211,1,2))</f>
        <v>0</v>
      </c>
      <c r="G164" s="69">
        <v>0</v>
      </c>
      <c r="H164" s="69">
        <v>0</v>
      </c>
      <c r="I164" s="69">
        <v>0</v>
      </c>
      <c r="J164" s="69"/>
      <c r="K164" s="69"/>
      <c r="L164" s="71"/>
      <c r="M164" s="71"/>
      <c r="N164" s="71"/>
      <c r="O164" s="71"/>
      <c r="P164" s="71" t="str">
        <v>CM</v>
      </c>
      <c r="Q164" s="25" t="e">
        <f>IF(#REF!="","",IF(VLOOKUP(#REF!,#REF!,9,FALSE)="","",VLOOKUP(#REF!,#REF!,9,FALSE)))</f>
        <v>#REF!</v>
      </c>
      <c r="R164" s="27" t="e">
        <f>IF(#REF!="","",IF(VLOOKUP(#REF!,#REF!,10,FALSE)="","",VLOOKUP(#REF!,#REF!,10,FALSE)))</f>
        <v>#REF!</v>
      </c>
      <c r="AD164" s="177">
        <v>151</v>
      </c>
      <c r="AF164">
        <v>162</v>
      </c>
      <c r="AI164" t="str">
        <f>IF('PCA Licitação, Dispensa e Inex.'!B168="","",'PCA Licitação, Dispensa e Inex.'!B168)</f>
        <v/>
      </c>
      <c r="AJ164" t="str">
        <f>IF('PCA Licitação, Dispensa e Inex.'!C168="","",'PCA Licitação, Dispensa e Inex.'!C168)</f>
        <v/>
      </c>
      <c r="AK164" t="str">
        <f>IF('PCA Licitação, Dispensa e Inex.'!D168="","",'PCA Licitação, Dispensa e Inex.'!D168)</f>
        <v/>
      </c>
      <c r="AL164" t="str">
        <f>IF('PCA Licitação, Dispensa e Inex.'!H168="","",'PCA Licitação, Dispensa e Inex.'!H168)</f>
        <v/>
      </c>
      <c r="AM164" t="str">
        <f>IF('PCA Licitação, Dispensa e Inex.'!K168="","",'PCA Licitação, Dispensa e Inex.'!K168)</f>
        <v/>
      </c>
      <c r="AN164" t="str">
        <f>IF('PCA Licitação, Dispensa e Inex.'!L168="","",'PCA Licitação, Dispensa e Inex.'!L168)</f>
        <v/>
      </c>
      <c r="AO164" t="str">
        <f>IF('PCA Licitação, Dispensa e Inex.'!M168="","",'PCA Licitação, Dispensa e Inex.'!M168)</f>
        <v/>
      </c>
      <c r="AP164" t="str">
        <f>IF('PCA Licitação, Dispensa e Inex.'!N168="","",'PCA Licitação, Dispensa e Inex.'!N168)</f>
        <v/>
      </c>
      <c r="AQ164" s="82" t="str">
        <f>IF('PCA Licitação, Dispensa e Inex.'!O168="","",'PCA Licitação, Dispensa e Inex.'!O168)</f>
        <v/>
      </c>
      <c r="AR164" s="82" t="str">
        <f>IF('PCA Licitação, Dispensa e Inex.'!P168="","",'PCA Licitação, Dispensa e Inex.'!P168)</f>
        <v/>
      </c>
      <c r="AS164" s="82" t="str">
        <f>IF('PCA Licitação, Dispensa e Inex.'!Q168="","",'PCA Licitação, Dispensa e Inex.'!Q168)</f>
        <v/>
      </c>
      <c r="AT164" s="82" t="str">
        <f>IF('PCA Licitação, Dispensa e Inex.'!R168="","",'PCA Licitação, Dispensa e Inex.'!R168)</f>
        <v/>
      </c>
      <c r="AU164" s="82" t="str">
        <f>IF('PCA Licitação, Dispensa e Inex.'!S168="","",'PCA Licitação, Dispensa e Inex.'!S168)</f>
        <v/>
      </c>
      <c r="AV164" s="223" t="str">
        <f>IFERROR(VLOOKUP(AI164,'Acompanhamento (DMP)'!$B$7:$G$390,10,FALSE),"")</f>
        <v/>
      </c>
      <c r="AW164" t="str">
        <f>IFERROR(IF(VLOOKUP(AI164,'Acompanhamento (DMP)'!$B$7:$O$390,11,FALSE)="","",VLOOKUP(AI164,'Acompanhamento (DMP)'!$B$7:$O$390,11,FALSE)),"")</f>
        <v/>
      </c>
      <c r="AX164" s="82">
        <f>IFERROR(VLOOKUP(AI164,'Acompanhamento (DMP)'!$B$7:$O$390,12,FALSE),"")</f>
        <v>0</v>
      </c>
      <c r="AY164" s="82" t="str">
        <f>IFERROR(IF(VLOOKUP(AI164,'Acompanhamento (DMP)'!$B$7:$O$390,13,FALSE)="","",VLOOKUP(AI164,'Acompanhamento (DMP)'!$B$7:$O$390,13,FALSE)),"")</f>
        <v/>
      </c>
      <c r="AZ164" t="str">
        <f>IFERROR(IF(VLOOKUP(AI164,'Acompanhamento (DMP)'!$B$7:$O$390,14,FALSE)="","",VLOOKUP(AI164,'Acompanhamento (DMP)'!$B$7:$O$390,14,FALSE)),"")</f>
        <v/>
      </c>
      <c r="BA164" t="str">
        <f>IFERROR(IF(VLOOKUP(AI164,'Acompanhamento (DMP)'!$B$7:$O$390,15,FALSE)="","",VLOOKUP(AI164,'Acompanhamento (DMP)'!$B$7:$O$390,15,FALSE)),"")</f>
        <v/>
      </c>
      <c r="BB164" s="82" t="str">
        <f>IFERROR(IF(VLOOKUP(AI164,'Acompanhamento (DMP)'!$B$7:$O$390,16,FALSE)="","",VLOOKUP(AI164,'Acompanhamento (DMP)'!$B$7:$O$390,16,FALSE)),"")</f>
        <v/>
      </c>
      <c r="BC164" s="82" t="str">
        <f>IFERROR(IF(VLOOKUP(AI164,'Acompanhamento (DMP)'!$B$7:$O$390,17,FALSE)="","",VLOOKUP(AI164,'Acompanhamento (DMP)'!$B$7:$O$390,17,FALSE)),"")</f>
        <v/>
      </c>
      <c r="BD164" s="82" t="str">
        <f>IFERROR(IF(VLOOKUP(AI164,'Acompanhamento (DMP)'!$B$7:$O$390,18,FALSE)="","",VLOOKUP(AI164,'Acompanhamento (DMP)'!$B$7:$O$390,18,FALSE)),"")</f>
        <v/>
      </c>
      <c r="BE164" s="82" t="str">
        <f>IFERROR(IF(VLOOKUP(AI164,'Acompanhamento (DMP)'!$B$7:$O$390,19,FALSE)="","",VLOOKUP(AI164,'Acompanhamento (DMP)'!$B$7:$O$390,19,FALSE)),"")</f>
        <v/>
      </c>
      <c r="BF164" s="82" t="str">
        <f>IFERROR(IF(VLOOKUP(AI164,'Acompanhamento (DMP)'!$B$7:$O$390,20,FALSE)="","",VLOOKUP(AI164,'Acompanhamento (DMP)'!$B$7:$O$390,20,FALSE)),"")</f>
        <v/>
      </c>
      <c r="BG164" s="82" t="str">
        <f>IFERROR(IF(VLOOKUP(AI164,'Acompanhamento (DMP)'!$B$7:$O$390,21,FALSE)="","",VLOOKUP(AI164,'Acompanhamento (DMP)'!$B$7:$O$390,21,FALSE)),"")</f>
        <v/>
      </c>
      <c r="BH164" s="173" t="str">
        <f t="shared" si="2"/>
        <v/>
      </c>
    </row>
    <row r="165" spans="1:60" ht="15" customHeight="1">
      <c r="A165" s="242" t="s">
        <v>4694</v>
      </c>
      <c r="B165" s="243"/>
      <c r="C165" s="69"/>
      <c r="D165" s="70"/>
      <c r="E165" s="69"/>
      <c r="F165" s="69"/>
      <c r="G165" s="69"/>
      <c r="H165" s="69"/>
      <c r="I165" s="69"/>
      <c r="J165" s="69"/>
      <c r="K165" s="69"/>
      <c r="L165" s="71"/>
      <c r="M165" s="71"/>
      <c r="N165" s="71"/>
      <c r="O165" s="71"/>
      <c r="P165" s="71" t="str">
        <v>DGDM</v>
      </c>
      <c r="Q165" s="25" t="e">
        <f>IF(#REF!="","",IF(VLOOKUP(#REF!,#REF!,9,FALSE)="","",VLOOKUP(#REF!,#REF!,9,FALSE)))</f>
        <v>#REF!</v>
      </c>
      <c r="R165" s="27" t="e">
        <f>IF(#REF!="","",IF(VLOOKUP(#REF!,#REF!,10,FALSE)="","",VLOOKUP(#REF!,#REF!,10,FALSE)))</f>
        <v>#REF!</v>
      </c>
      <c r="AD165" s="178">
        <v>152</v>
      </c>
      <c r="AF165">
        <v>163</v>
      </c>
      <c r="AI165" t="str">
        <f>IF('PCA Licitação, Dispensa e Inex.'!B169="","",'PCA Licitação, Dispensa e Inex.'!B169)</f>
        <v/>
      </c>
      <c r="AJ165" t="str">
        <f>IF('PCA Licitação, Dispensa e Inex.'!C169="","",'PCA Licitação, Dispensa e Inex.'!C169)</f>
        <v/>
      </c>
      <c r="AK165" t="str">
        <f>IF('PCA Licitação, Dispensa e Inex.'!D169="","",'PCA Licitação, Dispensa e Inex.'!D169)</f>
        <v/>
      </c>
      <c r="AL165" t="str">
        <f>IF('PCA Licitação, Dispensa e Inex.'!H169="","",'PCA Licitação, Dispensa e Inex.'!H169)</f>
        <v/>
      </c>
      <c r="AM165" t="str">
        <f>IF('PCA Licitação, Dispensa e Inex.'!K169="","",'PCA Licitação, Dispensa e Inex.'!K169)</f>
        <v/>
      </c>
      <c r="AN165" t="str">
        <f>IF('PCA Licitação, Dispensa e Inex.'!L169="","",'PCA Licitação, Dispensa e Inex.'!L169)</f>
        <v/>
      </c>
      <c r="AO165" t="str">
        <f>IF('PCA Licitação, Dispensa e Inex.'!M169="","",'PCA Licitação, Dispensa e Inex.'!M169)</f>
        <v/>
      </c>
      <c r="AP165" t="str">
        <f>IF('PCA Licitação, Dispensa e Inex.'!N169="","",'PCA Licitação, Dispensa e Inex.'!N169)</f>
        <v/>
      </c>
      <c r="AQ165" s="82" t="str">
        <f>IF('PCA Licitação, Dispensa e Inex.'!O169="","",'PCA Licitação, Dispensa e Inex.'!O169)</f>
        <v/>
      </c>
      <c r="AR165" s="82" t="str">
        <f>IF('PCA Licitação, Dispensa e Inex.'!P169="","",'PCA Licitação, Dispensa e Inex.'!P169)</f>
        <v/>
      </c>
      <c r="AS165" s="82" t="str">
        <f>IF('PCA Licitação, Dispensa e Inex.'!Q169="","",'PCA Licitação, Dispensa e Inex.'!Q169)</f>
        <v/>
      </c>
      <c r="AT165" s="82" t="str">
        <f>IF('PCA Licitação, Dispensa e Inex.'!R169="","",'PCA Licitação, Dispensa e Inex.'!R169)</f>
        <v/>
      </c>
      <c r="AU165" s="82" t="str">
        <f>IF('PCA Licitação, Dispensa e Inex.'!S169="","",'PCA Licitação, Dispensa e Inex.'!S169)</f>
        <v/>
      </c>
      <c r="AV165" s="223" t="str">
        <f>IFERROR(VLOOKUP(AI165,'Acompanhamento (DMP)'!$B$7:$G$390,10,FALSE),"")</f>
        <v/>
      </c>
      <c r="AW165" t="str">
        <f>IFERROR(IF(VLOOKUP(AI165,'Acompanhamento (DMP)'!$B$7:$O$390,11,FALSE)="","",VLOOKUP(AI165,'Acompanhamento (DMP)'!$B$7:$O$390,11,FALSE)),"")</f>
        <v/>
      </c>
      <c r="AX165" s="82">
        <f>IFERROR(VLOOKUP(AI165,'Acompanhamento (DMP)'!$B$7:$O$390,12,FALSE),"")</f>
        <v>0</v>
      </c>
      <c r="AY165" s="82" t="str">
        <f>IFERROR(IF(VLOOKUP(AI165,'Acompanhamento (DMP)'!$B$7:$O$390,13,FALSE)="","",VLOOKUP(AI165,'Acompanhamento (DMP)'!$B$7:$O$390,13,FALSE)),"")</f>
        <v/>
      </c>
      <c r="AZ165" t="str">
        <f>IFERROR(IF(VLOOKUP(AI165,'Acompanhamento (DMP)'!$B$7:$O$390,14,FALSE)="","",VLOOKUP(AI165,'Acompanhamento (DMP)'!$B$7:$O$390,14,FALSE)),"")</f>
        <v/>
      </c>
      <c r="BA165" t="str">
        <f>IFERROR(IF(VLOOKUP(AI165,'Acompanhamento (DMP)'!$B$7:$O$390,15,FALSE)="","",VLOOKUP(AI165,'Acompanhamento (DMP)'!$B$7:$O$390,15,FALSE)),"")</f>
        <v/>
      </c>
      <c r="BB165" s="82" t="str">
        <f>IFERROR(IF(VLOOKUP(AI165,'Acompanhamento (DMP)'!$B$7:$O$390,16,FALSE)="","",VLOOKUP(AI165,'Acompanhamento (DMP)'!$B$7:$O$390,16,FALSE)),"")</f>
        <v/>
      </c>
      <c r="BC165" s="82" t="str">
        <f>IFERROR(IF(VLOOKUP(AI165,'Acompanhamento (DMP)'!$B$7:$O$390,17,FALSE)="","",VLOOKUP(AI165,'Acompanhamento (DMP)'!$B$7:$O$390,17,FALSE)),"")</f>
        <v/>
      </c>
      <c r="BD165" s="82" t="str">
        <f>IFERROR(IF(VLOOKUP(AI165,'Acompanhamento (DMP)'!$B$7:$O$390,18,FALSE)="","",VLOOKUP(AI165,'Acompanhamento (DMP)'!$B$7:$O$390,18,FALSE)),"")</f>
        <v/>
      </c>
      <c r="BE165" s="82" t="str">
        <f>IFERROR(IF(VLOOKUP(AI165,'Acompanhamento (DMP)'!$B$7:$O$390,19,FALSE)="","",VLOOKUP(AI165,'Acompanhamento (DMP)'!$B$7:$O$390,19,FALSE)),"")</f>
        <v/>
      </c>
      <c r="BF165" s="82" t="str">
        <f>IFERROR(IF(VLOOKUP(AI165,'Acompanhamento (DMP)'!$B$7:$O$390,20,FALSE)="","",VLOOKUP(AI165,'Acompanhamento (DMP)'!$B$7:$O$390,20,FALSE)),"")</f>
        <v/>
      </c>
      <c r="BG165" s="82" t="str">
        <f>IFERROR(IF(VLOOKUP(AI165,'Acompanhamento (DMP)'!$B$7:$O$390,21,FALSE)="","",VLOOKUP(AI165,'Acompanhamento (DMP)'!$B$7:$O$390,21,FALSE)),"")</f>
        <v/>
      </c>
      <c r="BH165" s="173" t="str">
        <f t="shared" si="2"/>
        <v/>
      </c>
    </row>
    <row r="166" spans="1:60" ht="15" customHeight="1">
      <c r="A166" s="244"/>
      <c r="B166" s="244"/>
      <c r="C166" s="69"/>
      <c r="D166" s="70"/>
      <c r="E166" s="69"/>
      <c r="F166" s="69"/>
      <c r="G166" s="69"/>
      <c r="H166" s="69"/>
      <c r="I166" s="69"/>
      <c r="J166" s="69"/>
      <c r="K166" s="69"/>
      <c r="L166" s="71"/>
      <c r="M166" s="71"/>
      <c r="N166" s="71"/>
      <c r="O166" s="71"/>
      <c r="P166" s="71" t="str">
        <v>DIE</v>
      </c>
      <c r="Q166" s="25" t="e">
        <f>IF(#REF!="","",IF(VLOOKUP(#REF!,#REF!,9,FALSE)="","",VLOOKUP(#REF!,#REF!,9,FALSE)))</f>
        <v>#REF!</v>
      </c>
      <c r="R166" s="27" t="e">
        <f>IF(#REF!="","",IF(VLOOKUP(#REF!,#REF!,10,FALSE)="","",VLOOKUP(#REF!,#REF!,10,FALSE)))</f>
        <v>#REF!</v>
      </c>
      <c r="AD166" s="180">
        <v>153</v>
      </c>
      <c r="AF166">
        <v>164</v>
      </c>
      <c r="AI166" t="str">
        <f>IF('PCA Licitação, Dispensa e Inex.'!B170="","",'PCA Licitação, Dispensa e Inex.'!B170)</f>
        <v/>
      </c>
      <c r="AJ166" t="str">
        <f>IF('PCA Licitação, Dispensa e Inex.'!C170="","",'PCA Licitação, Dispensa e Inex.'!C170)</f>
        <v/>
      </c>
      <c r="AK166" t="str">
        <f>IF('PCA Licitação, Dispensa e Inex.'!D170="","",'PCA Licitação, Dispensa e Inex.'!D170)</f>
        <v/>
      </c>
      <c r="AL166" t="str">
        <f>IF('PCA Licitação, Dispensa e Inex.'!H170="","",'PCA Licitação, Dispensa e Inex.'!H170)</f>
        <v/>
      </c>
      <c r="AM166" t="str">
        <f>IF('PCA Licitação, Dispensa e Inex.'!K170="","",'PCA Licitação, Dispensa e Inex.'!K170)</f>
        <v/>
      </c>
      <c r="AN166" t="str">
        <f>IF('PCA Licitação, Dispensa e Inex.'!L170="","",'PCA Licitação, Dispensa e Inex.'!L170)</f>
        <v/>
      </c>
      <c r="AO166" t="str">
        <f>IF('PCA Licitação, Dispensa e Inex.'!M170="","",'PCA Licitação, Dispensa e Inex.'!M170)</f>
        <v/>
      </c>
      <c r="AP166" t="str">
        <f>IF('PCA Licitação, Dispensa e Inex.'!N170="","",'PCA Licitação, Dispensa e Inex.'!N170)</f>
        <v/>
      </c>
      <c r="AQ166" s="82" t="str">
        <f>IF('PCA Licitação, Dispensa e Inex.'!O170="","",'PCA Licitação, Dispensa e Inex.'!O170)</f>
        <v/>
      </c>
      <c r="AR166" s="82" t="str">
        <f>IF('PCA Licitação, Dispensa e Inex.'!P170="","",'PCA Licitação, Dispensa e Inex.'!P170)</f>
        <v/>
      </c>
      <c r="AS166" s="82" t="str">
        <f>IF('PCA Licitação, Dispensa e Inex.'!Q170="","",'PCA Licitação, Dispensa e Inex.'!Q170)</f>
        <v/>
      </c>
      <c r="AT166" s="82" t="str">
        <f>IF('PCA Licitação, Dispensa e Inex.'!R170="","",'PCA Licitação, Dispensa e Inex.'!R170)</f>
        <v/>
      </c>
      <c r="AU166" s="82" t="str">
        <f>IF('PCA Licitação, Dispensa e Inex.'!S170="","",'PCA Licitação, Dispensa e Inex.'!S170)</f>
        <v/>
      </c>
      <c r="AV166" s="223" t="str">
        <f>IFERROR(VLOOKUP(AI166,'Acompanhamento (DMP)'!$B$7:$G$390,10,FALSE),"")</f>
        <v/>
      </c>
      <c r="AW166" t="str">
        <f>IFERROR(IF(VLOOKUP(AI166,'Acompanhamento (DMP)'!$B$7:$O$390,11,FALSE)="","",VLOOKUP(AI166,'Acompanhamento (DMP)'!$B$7:$O$390,11,FALSE)),"")</f>
        <v/>
      </c>
      <c r="AX166" s="82">
        <f>IFERROR(VLOOKUP(AI166,'Acompanhamento (DMP)'!$B$7:$O$390,12,FALSE),"")</f>
        <v>0</v>
      </c>
      <c r="AY166" s="82" t="str">
        <f>IFERROR(IF(VLOOKUP(AI166,'Acompanhamento (DMP)'!$B$7:$O$390,13,FALSE)="","",VLOOKUP(AI166,'Acompanhamento (DMP)'!$B$7:$O$390,13,FALSE)),"")</f>
        <v/>
      </c>
      <c r="AZ166" t="str">
        <f>IFERROR(IF(VLOOKUP(AI166,'Acompanhamento (DMP)'!$B$7:$O$390,14,FALSE)="","",VLOOKUP(AI166,'Acompanhamento (DMP)'!$B$7:$O$390,14,FALSE)),"")</f>
        <v/>
      </c>
      <c r="BA166" t="str">
        <f>IFERROR(IF(VLOOKUP(AI166,'Acompanhamento (DMP)'!$B$7:$O$390,15,FALSE)="","",VLOOKUP(AI166,'Acompanhamento (DMP)'!$B$7:$O$390,15,FALSE)),"")</f>
        <v/>
      </c>
      <c r="BB166" s="82" t="str">
        <f>IFERROR(IF(VLOOKUP(AI166,'Acompanhamento (DMP)'!$B$7:$O$390,16,FALSE)="","",VLOOKUP(AI166,'Acompanhamento (DMP)'!$B$7:$O$390,16,FALSE)),"")</f>
        <v/>
      </c>
      <c r="BC166" s="82" t="str">
        <f>IFERROR(IF(VLOOKUP(AI166,'Acompanhamento (DMP)'!$B$7:$O$390,17,FALSE)="","",VLOOKUP(AI166,'Acompanhamento (DMP)'!$B$7:$O$390,17,FALSE)),"")</f>
        <v/>
      </c>
      <c r="BD166" s="82" t="str">
        <f>IFERROR(IF(VLOOKUP(AI166,'Acompanhamento (DMP)'!$B$7:$O$390,18,FALSE)="","",VLOOKUP(AI166,'Acompanhamento (DMP)'!$B$7:$O$390,18,FALSE)),"")</f>
        <v/>
      </c>
      <c r="BE166" s="82" t="str">
        <f>IFERROR(IF(VLOOKUP(AI166,'Acompanhamento (DMP)'!$B$7:$O$390,19,FALSE)="","",VLOOKUP(AI166,'Acompanhamento (DMP)'!$B$7:$O$390,19,FALSE)),"")</f>
        <v/>
      </c>
      <c r="BF166" s="82" t="str">
        <f>IFERROR(IF(VLOOKUP(AI166,'Acompanhamento (DMP)'!$B$7:$O$390,20,FALSE)="","",VLOOKUP(AI166,'Acompanhamento (DMP)'!$B$7:$O$390,20,FALSE)),"")</f>
        <v/>
      </c>
      <c r="BG166" s="82" t="str">
        <f>IFERROR(IF(VLOOKUP(AI166,'Acompanhamento (DMP)'!$B$7:$O$390,21,FALSE)="","",VLOOKUP(AI166,'Acompanhamento (DMP)'!$B$7:$O$390,21,FALSE)),"")</f>
        <v/>
      </c>
      <c r="BH166" s="173" t="str">
        <f t="shared" si="2"/>
        <v/>
      </c>
    </row>
    <row r="167" spans="1:60" ht="15" customHeight="1">
      <c r="A167" s="244"/>
      <c r="B167" s="244"/>
      <c r="C167" s="69" t="s">
        <v>13</v>
      </c>
      <c r="D167" s="69" t="s">
        <v>20</v>
      </c>
      <c r="E167" s="69" t="s">
        <v>24</v>
      </c>
      <c r="F167" s="69"/>
      <c r="G167" s="69"/>
      <c r="H167" s="69" t="s">
        <v>27</v>
      </c>
      <c r="I167" s="69" t="s">
        <v>28</v>
      </c>
      <c r="J167" s="71" t="s">
        <v>3944</v>
      </c>
      <c r="K167" s="71" t="s">
        <v>3945</v>
      </c>
      <c r="L167" s="71" t="s">
        <v>3946</v>
      </c>
      <c r="M167" s="71" t="s">
        <v>570</v>
      </c>
      <c r="N167" s="71" t="s">
        <v>3947</v>
      </c>
      <c r="O167" s="69" t="s">
        <v>572</v>
      </c>
      <c r="P167" s="71" t="str">
        <v>DMP</v>
      </c>
      <c r="Q167" s="25" t="e">
        <f>IF(#REF!="","",IF(VLOOKUP(#REF!,#REF!,9,FALSE)="","",VLOOKUP(#REF!,#REF!,9,FALSE)))</f>
        <v>#REF!</v>
      </c>
      <c r="R167" s="27" t="e">
        <f>IF(#REF!="","",IF(VLOOKUP(#REF!,#REF!,10,FALSE)="","",VLOOKUP(#REF!,#REF!,10,FALSE)))</f>
        <v>#REF!</v>
      </c>
      <c r="AD167" s="179">
        <v>154</v>
      </c>
      <c r="AF167">
        <v>165</v>
      </c>
      <c r="AI167" t="str">
        <f>IF('PCA Licitação, Dispensa e Inex.'!B171="","",'PCA Licitação, Dispensa e Inex.'!B171)</f>
        <v/>
      </c>
      <c r="AJ167" t="str">
        <f>IF('PCA Licitação, Dispensa e Inex.'!C171="","",'PCA Licitação, Dispensa e Inex.'!C171)</f>
        <v/>
      </c>
      <c r="AK167" t="str">
        <f>IF('PCA Licitação, Dispensa e Inex.'!D171="","",'PCA Licitação, Dispensa e Inex.'!D171)</f>
        <v/>
      </c>
      <c r="AL167" t="str">
        <f>IF('PCA Licitação, Dispensa e Inex.'!H171="","",'PCA Licitação, Dispensa e Inex.'!H171)</f>
        <v/>
      </c>
      <c r="AM167" t="str">
        <f>IF('PCA Licitação, Dispensa e Inex.'!K171="","",'PCA Licitação, Dispensa e Inex.'!K171)</f>
        <v/>
      </c>
      <c r="AN167" t="str">
        <f>IF('PCA Licitação, Dispensa e Inex.'!L171="","",'PCA Licitação, Dispensa e Inex.'!L171)</f>
        <v/>
      </c>
      <c r="AO167" t="str">
        <f>IF('PCA Licitação, Dispensa e Inex.'!M171="","",'PCA Licitação, Dispensa e Inex.'!M171)</f>
        <v/>
      </c>
      <c r="AP167" t="str">
        <f>IF('PCA Licitação, Dispensa e Inex.'!N171="","",'PCA Licitação, Dispensa e Inex.'!N171)</f>
        <v/>
      </c>
      <c r="AQ167" s="82" t="str">
        <f>IF('PCA Licitação, Dispensa e Inex.'!O171="","",'PCA Licitação, Dispensa e Inex.'!O171)</f>
        <v/>
      </c>
      <c r="AR167" s="82" t="str">
        <f>IF('PCA Licitação, Dispensa e Inex.'!P171="","",'PCA Licitação, Dispensa e Inex.'!P171)</f>
        <v/>
      </c>
      <c r="AS167" s="82" t="str">
        <f>IF('PCA Licitação, Dispensa e Inex.'!Q171="","",'PCA Licitação, Dispensa e Inex.'!Q171)</f>
        <v/>
      </c>
      <c r="AT167" s="82" t="str">
        <f>IF('PCA Licitação, Dispensa e Inex.'!R171="","",'PCA Licitação, Dispensa e Inex.'!R171)</f>
        <v/>
      </c>
      <c r="AU167" s="82" t="str">
        <f>IF('PCA Licitação, Dispensa e Inex.'!S171="","",'PCA Licitação, Dispensa e Inex.'!S171)</f>
        <v/>
      </c>
      <c r="AV167" s="223" t="str">
        <f>IFERROR(VLOOKUP(AI167,'Acompanhamento (DMP)'!$B$7:$G$390,10,FALSE),"")</f>
        <v/>
      </c>
      <c r="AW167" t="str">
        <f>IFERROR(IF(VLOOKUP(AI167,'Acompanhamento (DMP)'!$B$7:$O$390,11,FALSE)="","",VLOOKUP(AI167,'Acompanhamento (DMP)'!$B$7:$O$390,11,FALSE)),"")</f>
        <v/>
      </c>
      <c r="AX167" s="82">
        <f>IFERROR(VLOOKUP(AI167,'Acompanhamento (DMP)'!$B$7:$O$390,12,FALSE),"")</f>
        <v>0</v>
      </c>
      <c r="AY167" s="82" t="str">
        <f>IFERROR(IF(VLOOKUP(AI167,'Acompanhamento (DMP)'!$B$7:$O$390,13,FALSE)="","",VLOOKUP(AI167,'Acompanhamento (DMP)'!$B$7:$O$390,13,FALSE)),"")</f>
        <v/>
      </c>
      <c r="AZ167" t="str">
        <f>IFERROR(IF(VLOOKUP(AI167,'Acompanhamento (DMP)'!$B$7:$O$390,14,FALSE)="","",VLOOKUP(AI167,'Acompanhamento (DMP)'!$B$7:$O$390,14,FALSE)),"")</f>
        <v/>
      </c>
      <c r="BA167" t="str">
        <f>IFERROR(IF(VLOOKUP(AI167,'Acompanhamento (DMP)'!$B$7:$O$390,15,FALSE)="","",VLOOKUP(AI167,'Acompanhamento (DMP)'!$B$7:$O$390,15,FALSE)),"")</f>
        <v/>
      </c>
      <c r="BB167" s="82" t="str">
        <f>IFERROR(IF(VLOOKUP(AI167,'Acompanhamento (DMP)'!$B$7:$O$390,16,FALSE)="","",VLOOKUP(AI167,'Acompanhamento (DMP)'!$B$7:$O$390,16,FALSE)),"")</f>
        <v/>
      </c>
      <c r="BC167" s="82" t="str">
        <f>IFERROR(IF(VLOOKUP(AI167,'Acompanhamento (DMP)'!$B$7:$O$390,17,FALSE)="","",VLOOKUP(AI167,'Acompanhamento (DMP)'!$B$7:$O$390,17,FALSE)),"")</f>
        <v/>
      </c>
      <c r="BD167" s="82" t="str">
        <f>IFERROR(IF(VLOOKUP(AI167,'Acompanhamento (DMP)'!$B$7:$O$390,18,FALSE)="","",VLOOKUP(AI167,'Acompanhamento (DMP)'!$B$7:$O$390,18,FALSE)),"")</f>
        <v/>
      </c>
      <c r="BE167" s="82" t="str">
        <f>IFERROR(IF(VLOOKUP(AI167,'Acompanhamento (DMP)'!$B$7:$O$390,19,FALSE)="","",VLOOKUP(AI167,'Acompanhamento (DMP)'!$B$7:$O$390,19,FALSE)),"")</f>
        <v/>
      </c>
      <c r="BF167" s="82" t="str">
        <f>IFERROR(IF(VLOOKUP(AI167,'Acompanhamento (DMP)'!$B$7:$O$390,20,FALSE)="","",VLOOKUP(AI167,'Acompanhamento (DMP)'!$B$7:$O$390,20,FALSE)),"")</f>
        <v/>
      </c>
      <c r="BG167" s="82" t="str">
        <f>IFERROR(IF(VLOOKUP(AI167,'Acompanhamento (DMP)'!$B$7:$O$390,21,FALSE)="","",VLOOKUP(AI167,'Acompanhamento (DMP)'!$B$7:$O$390,21,FALSE)),"")</f>
        <v/>
      </c>
      <c r="BH167" s="173" t="str">
        <f t="shared" si="2"/>
        <v/>
      </c>
    </row>
    <row r="168" spans="1:60" ht="15" customHeight="1">
      <c r="A168" s="244" t="s">
        <v>11</v>
      </c>
      <c r="B168" s="245" t="s">
        <v>12</v>
      </c>
      <c r="C168" s="69"/>
      <c r="D168" s="70"/>
      <c r="E168" s="69"/>
      <c r="F168" s="69" t="s">
        <v>25</v>
      </c>
      <c r="G168" s="69" t="s">
        <v>26</v>
      </c>
      <c r="H168" s="69"/>
      <c r="I168" s="69"/>
      <c r="J168" s="69"/>
      <c r="K168" s="69"/>
      <c r="L168" s="71"/>
      <c r="M168" s="71"/>
      <c r="N168" s="71"/>
      <c r="O168" s="71"/>
      <c r="P168" s="71" t="str">
        <v>DSQV</v>
      </c>
      <c r="Q168" s="25" t="e">
        <f>IF(#REF!="","",IF(VLOOKUP(#REF!,#REF!,9,FALSE)="","",VLOOKUP(#REF!,#REF!,9,FALSE)))</f>
        <v>#REF!</v>
      </c>
      <c r="R168" s="27" t="e">
        <f>IF(#REF!="","",IF(VLOOKUP(#REF!,#REF!,10,FALSE)="","",VLOOKUP(#REF!,#REF!,10,FALSE)))</f>
        <v>#REF!</v>
      </c>
      <c r="AD168" s="180">
        <v>155</v>
      </c>
      <c r="AF168">
        <v>166</v>
      </c>
      <c r="AI168" t="str">
        <f>IF('PCA Licitação, Dispensa e Inex.'!B172="","",'PCA Licitação, Dispensa e Inex.'!B172)</f>
        <v/>
      </c>
      <c r="AJ168" t="str">
        <f>IF('PCA Licitação, Dispensa e Inex.'!C172="","",'PCA Licitação, Dispensa e Inex.'!C172)</f>
        <v/>
      </c>
      <c r="AK168" t="str">
        <f>IF('PCA Licitação, Dispensa e Inex.'!D172="","",'PCA Licitação, Dispensa e Inex.'!D172)</f>
        <v/>
      </c>
      <c r="AL168" t="str">
        <f>IF('PCA Licitação, Dispensa e Inex.'!H172="","",'PCA Licitação, Dispensa e Inex.'!H172)</f>
        <v/>
      </c>
      <c r="AM168" t="str">
        <f>IF('PCA Licitação, Dispensa e Inex.'!K172="","",'PCA Licitação, Dispensa e Inex.'!K172)</f>
        <v/>
      </c>
      <c r="AN168" t="str">
        <f>IF('PCA Licitação, Dispensa e Inex.'!L172="","",'PCA Licitação, Dispensa e Inex.'!L172)</f>
        <v/>
      </c>
      <c r="AO168" t="str">
        <f>IF('PCA Licitação, Dispensa e Inex.'!M172="","",'PCA Licitação, Dispensa e Inex.'!M172)</f>
        <v/>
      </c>
      <c r="AP168" t="str">
        <f>IF('PCA Licitação, Dispensa e Inex.'!N172="","",'PCA Licitação, Dispensa e Inex.'!N172)</f>
        <v/>
      </c>
      <c r="AQ168" s="82" t="str">
        <f>IF('PCA Licitação, Dispensa e Inex.'!O172="","",'PCA Licitação, Dispensa e Inex.'!O172)</f>
        <v/>
      </c>
      <c r="AR168" s="82" t="str">
        <f>IF('PCA Licitação, Dispensa e Inex.'!P172="","",'PCA Licitação, Dispensa e Inex.'!P172)</f>
        <v/>
      </c>
      <c r="AS168" s="82" t="str">
        <f>IF('PCA Licitação, Dispensa e Inex.'!Q172="","",'PCA Licitação, Dispensa e Inex.'!Q172)</f>
        <v/>
      </c>
      <c r="AT168" s="82" t="str">
        <f>IF('PCA Licitação, Dispensa e Inex.'!R172="","",'PCA Licitação, Dispensa e Inex.'!R172)</f>
        <v/>
      </c>
      <c r="AU168" s="82" t="str">
        <f>IF('PCA Licitação, Dispensa e Inex.'!S172="","",'PCA Licitação, Dispensa e Inex.'!S172)</f>
        <v/>
      </c>
      <c r="AV168" s="223" t="str">
        <f>IFERROR(VLOOKUP(AI168,'Acompanhamento (DMP)'!$B$7:$G$390,10,FALSE),"")</f>
        <v/>
      </c>
      <c r="AW168" t="str">
        <f>IFERROR(IF(VLOOKUP(AI168,'Acompanhamento (DMP)'!$B$7:$O$390,11,FALSE)="","",VLOOKUP(AI168,'Acompanhamento (DMP)'!$B$7:$O$390,11,FALSE)),"")</f>
        <v/>
      </c>
      <c r="AX168" s="82">
        <f>IFERROR(VLOOKUP(AI168,'Acompanhamento (DMP)'!$B$7:$O$390,12,FALSE),"")</f>
        <v>0</v>
      </c>
      <c r="AY168" s="82" t="str">
        <f>IFERROR(IF(VLOOKUP(AI168,'Acompanhamento (DMP)'!$B$7:$O$390,13,FALSE)="","",VLOOKUP(AI168,'Acompanhamento (DMP)'!$B$7:$O$390,13,FALSE)),"")</f>
        <v/>
      </c>
      <c r="AZ168" t="str">
        <f>IFERROR(IF(VLOOKUP(AI168,'Acompanhamento (DMP)'!$B$7:$O$390,14,FALSE)="","",VLOOKUP(AI168,'Acompanhamento (DMP)'!$B$7:$O$390,14,FALSE)),"")</f>
        <v/>
      </c>
      <c r="BA168" t="str">
        <f>IFERROR(IF(VLOOKUP(AI168,'Acompanhamento (DMP)'!$B$7:$O$390,15,FALSE)="","",VLOOKUP(AI168,'Acompanhamento (DMP)'!$B$7:$O$390,15,FALSE)),"")</f>
        <v/>
      </c>
      <c r="BB168" s="82" t="str">
        <f>IFERROR(IF(VLOOKUP(AI168,'Acompanhamento (DMP)'!$B$7:$O$390,16,FALSE)="","",VLOOKUP(AI168,'Acompanhamento (DMP)'!$B$7:$O$390,16,FALSE)),"")</f>
        <v/>
      </c>
      <c r="BC168" s="82" t="str">
        <f>IFERROR(IF(VLOOKUP(AI168,'Acompanhamento (DMP)'!$B$7:$O$390,17,FALSE)="","",VLOOKUP(AI168,'Acompanhamento (DMP)'!$B$7:$O$390,17,FALSE)),"")</f>
        <v/>
      </c>
      <c r="BD168" s="82" t="str">
        <f>IFERROR(IF(VLOOKUP(AI168,'Acompanhamento (DMP)'!$B$7:$O$390,18,FALSE)="","",VLOOKUP(AI168,'Acompanhamento (DMP)'!$B$7:$O$390,18,FALSE)),"")</f>
        <v/>
      </c>
      <c r="BE168" s="82" t="str">
        <f>IFERROR(IF(VLOOKUP(AI168,'Acompanhamento (DMP)'!$B$7:$O$390,19,FALSE)="","",VLOOKUP(AI168,'Acompanhamento (DMP)'!$B$7:$O$390,19,FALSE)),"")</f>
        <v/>
      </c>
      <c r="BF168" s="82" t="str">
        <f>IFERROR(IF(VLOOKUP(AI168,'Acompanhamento (DMP)'!$B$7:$O$390,20,FALSE)="","",VLOOKUP(AI168,'Acompanhamento (DMP)'!$B$7:$O$390,20,FALSE)),"")</f>
        <v/>
      </c>
      <c r="BG168" s="82" t="str">
        <f>IFERROR(IF(VLOOKUP(AI168,'Acompanhamento (DMP)'!$B$7:$O$390,21,FALSE)="","",VLOOKUP(AI168,'Acompanhamento (DMP)'!$B$7:$O$390,21,FALSE)),"")</f>
        <v/>
      </c>
      <c r="BH168" s="173" t="str">
        <f t="shared" si="2"/>
        <v/>
      </c>
    </row>
    <row r="169" spans="1:60" ht="15" customHeight="1">
      <c r="A169" s="244"/>
      <c r="B169" s="244"/>
      <c r="C169" s="69"/>
      <c r="D169" s="70"/>
      <c r="E169" s="69"/>
      <c r="F169" s="69"/>
      <c r="G169" s="69"/>
      <c r="H169" s="69"/>
      <c r="I169" s="69"/>
      <c r="J169" s="69"/>
      <c r="K169" s="69"/>
      <c r="L169" s="71"/>
      <c r="M169" s="71"/>
      <c r="N169" s="71"/>
      <c r="O169" s="71"/>
      <c r="P169" s="71" t="str">
        <v>DTI</v>
      </c>
      <c r="Q169" s="25" t="e">
        <f>IF(#REF!="","",IF(VLOOKUP(#REF!,#REF!,9,FALSE)="","",VLOOKUP(#REF!,#REF!,9,FALSE)))</f>
        <v>#REF!</v>
      </c>
      <c r="R169" s="27" t="e">
        <f>IF(#REF!="","",IF(VLOOKUP(#REF!,#REF!,10,FALSE)="","",VLOOKUP(#REF!,#REF!,10,FALSE)))</f>
        <v>#REF!</v>
      </c>
      <c r="AD169" s="178">
        <v>156</v>
      </c>
      <c r="AF169">
        <v>167</v>
      </c>
      <c r="AI169" t="str">
        <f>IF('PCA Licitação, Dispensa e Inex.'!B173="","",'PCA Licitação, Dispensa e Inex.'!B173)</f>
        <v/>
      </c>
      <c r="AJ169" t="str">
        <f>IF('PCA Licitação, Dispensa e Inex.'!C173="","",'PCA Licitação, Dispensa e Inex.'!C173)</f>
        <v/>
      </c>
      <c r="AK169" t="str">
        <f>IF('PCA Licitação, Dispensa e Inex.'!D173="","",'PCA Licitação, Dispensa e Inex.'!D173)</f>
        <v/>
      </c>
      <c r="AL169" t="str">
        <f>IF('PCA Licitação, Dispensa e Inex.'!H173="","",'PCA Licitação, Dispensa e Inex.'!H173)</f>
        <v/>
      </c>
      <c r="AM169" t="str">
        <f>IF('PCA Licitação, Dispensa e Inex.'!K173="","",'PCA Licitação, Dispensa e Inex.'!K173)</f>
        <v/>
      </c>
      <c r="AN169" t="str">
        <f>IF('PCA Licitação, Dispensa e Inex.'!L173="","",'PCA Licitação, Dispensa e Inex.'!L173)</f>
        <v/>
      </c>
      <c r="AO169" t="str">
        <f>IF('PCA Licitação, Dispensa e Inex.'!M173="","",'PCA Licitação, Dispensa e Inex.'!M173)</f>
        <v/>
      </c>
      <c r="AP169" t="str">
        <f>IF('PCA Licitação, Dispensa e Inex.'!N173="","",'PCA Licitação, Dispensa e Inex.'!N173)</f>
        <v/>
      </c>
      <c r="AQ169" s="82" t="str">
        <f>IF('PCA Licitação, Dispensa e Inex.'!O173="","",'PCA Licitação, Dispensa e Inex.'!O173)</f>
        <v/>
      </c>
      <c r="AR169" s="82" t="str">
        <f>IF('PCA Licitação, Dispensa e Inex.'!P173="","",'PCA Licitação, Dispensa e Inex.'!P173)</f>
        <v/>
      </c>
      <c r="AS169" s="82" t="str">
        <f>IF('PCA Licitação, Dispensa e Inex.'!Q173="","",'PCA Licitação, Dispensa e Inex.'!Q173)</f>
        <v/>
      </c>
      <c r="AT169" s="82" t="str">
        <f>IF('PCA Licitação, Dispensa e Inex.'!R173="","",'PCA Licitação, Dispensa e Inex.'!R173)</f>
        <v/>
      </c>
      <c r="AU169" s="82" t="str">
        <f>IF('PCA Licitação, Dispensa e Inex.'!S173="","",'PCA Licitação, Dispensa e Inex.'!S173)</f>
        <v/>
      </c>
      <c r="AV169" s="223" t="str">
        <f>IFERROR(VLOOKUP(AI169,'Acompanhamento (DMP)'!$B$7:$G$390,10,FALSE),"")</f>
        <v/>
      </c>
      <c r="AW169" t="str">
        <f>IFERROR(IF(VLOOKUP(AI169,'Acompanhamento (DMP)'!$B$7:$O$390,11,FALSE)="","",VLOOKUP(AI169,'Acompanhamento (DMP)'!$B$7:$O$390,11,FALSE)),"")</f>
        <v/>
      </c>
      <c r="AX169" s="82">
        <f>IFERROR(VLOOKUP(AI169,'Acompanhamento (DMP)'!$B$7:$O$390,12,FALSE),"")</f>
        <v>0</v>
      </c>
      <c r="AY169" s="82" t="str">
        <f>IFERROR(IF(VLOOKUP(AI169,'Acompanhamento (DMP)'!$B$7:$O$390,13,FALSE)="","",VLOOKUP(AI169,'Acompanhamento (DMP)'!$B$7:$O$390,13,FALSE)),"")</f>
        <v/>
      </c>
      <c r="AZ169" t="str">
        <f>IFERROR(IF(VLOOKUP(AI169,'Acompanhamento (DMP)'!$B$7:$O$390,14,FALSE)="","",VLOOKUP(AI169,'Acompanhamento (DMP)'!$B$7:$O$390,14,FALSE)),"")</f>
        <v/>
      </c>
      <c r="BA169" t="str">
        <f>IFERROR(IF(VLOOKUP(AI169,'Acompanhamento (DMP)'!$B$7:$O$390,15,FALSE)="","",VLOOKUP(AI169,'Acompanhamento (DMP)'!$B$7:$O$390,15,FALSE)),"")</f>
        <v/>
      </c>
      <c r="BB169" s="82" t="str">
        <f>IFERROR(IF(VLOOKUP(AI169,'Acompanhamento (DMP)'!$B$7:$O$390,16,FALSE)="","",VLOOKUP(AI169,'Acompanhamento (DMP)'!$B$7:$O$390,16,FALSE)),"")</f>
        <v/>
      </c>
      <c r="BC169" s="82" t="str">
        <f>IFERROR(IF(VLOOKUP(AI169,'Acompanhamento (DMP)'!$B$7:$O$390,17,FALSE)="","",VLOOKUP(AI169,'Acompanhamento (DMP)'!$B$7:$O$390,17,FALSE)),"")</f>
        <v/>
      </c>
      <c r="BD169" s="82" t="str">
        <f>IFERROR(IF(VLOOKUP(AI169,'Acompanhamento (DMP)'!$B$7:$O$390,18,FALSE)="","",VLOOKUP(AI169,'Acompanhamento (DMP)'!$B$7:$O$390,18,FALSE)),"")</f>
        <v/>
      </c>
      <c r="BE169" s="82" t="str">
        <f>IFERROR(IF(VLOOKUP(AI169,'Acompanhamento (DMP)'!$B$7:$O$390,19,FALSE)="","",VLOOKUP(AI169,'Acompanhamento (DMP)'!$B$7:$O$390,19,FALSE)),"")</f>
        <v/>
      </c>
      <c r="BF169" s="82" t="str">
        <f>IFERROR(IF(VLOOKUP(AI169,'Acompanhamento (DMP)'!$B$7:$O$390,20,FALSE)="","",VLOOKUP(AI169,'Acompanhamento (DMP)'!$B$7:$O$390,20,FALSE)),"")</f>
        <v/>
      </c>
      <c r="BG169" s="82" t="str">
        <f>IFERROR(IF(VLOOKUP(AI169,'Acompanhamento (DMP)'!$B$7:$O$390,21,FALSE)="","",VLOOKUP(AI169,'Acompanhamento (DMP)'!$B$7:$O$390,21,FALSE)),"")</f>
        <v/>
      </c>
      <c r="BH169" s="173" t="str">
        <f t="shared" si="2"/>
        <v/>
      </c>
    </row>
    <row r="170" spans="1:60" ht="15" customHeight="1">
      <c r="A170" s="244"/>
      <c r="B170" s="244"/>
      <c r="C170" s="69"/>
      <c r="D170" s="70"/>
      <c r="E170" s="69"/>
      <c r="F170" s="69"/>
      <c r="G170" s="69"/>
      <c r="H170" s="69"/>
      <c r="I170" s="69"/>
      <c r="J170" s="69"/>
      <c r="K170" s="69"/>
      <c r="L170" s="71"/>
      <c r="M170" s="71"/>
      <c r="N170" s="71"/>
      <c r="O170" s="71"/>
      <c r="P170" s="71" t="str">
        <v>NCI</v>
      </c>
      <c r="Q170" s="25" t="e">
        <f>IF(#REF!="","",IF(VLOOKUP(#REF!,#REF!,9,FALSE)="","",VLOOKUP(#REF!,#REF!,9,FALSE)))</f>
        <v>#REF!</v>
      </c>
      <c r="R170" s="27" t="e">
        <f>IF(#REF!="","",IF(VLOOKUP(#REF!,#REF!,10,FALSE)="","",VLOOKUP(#REF!,#REF!,10,FALSE)))</f>
        <v>#REF!</v>
      </c>
      <c r="AD170" s="177">
        <v>157</v>
      </c>
      <c r="AF170">
        <v>168</v>
      </c>
      <c r="AI170" t="str">
        <f>IF('PCA Licitação, Dispensa e Inex.'!B174="","",'PCA Licitação, Dispensa e Inex.'!B174)</f>
        <v/>
      </c>
      <c r="AJ170" t="str">
        <f>IF('PCA Licitação, Dispensa e Inex.'!C174="","",'PCA Licitação, Dispensa e Inex.'!C174)</f>
        <v/>
      </c>
      <c r="AK170" t="str">
        <f>IF('PCA Licitação, Dispensa e Inex.'!D174="","",'PCA Licitação, Dispensa e Inex.'!D174)</f>
        <v/>
      </c>
      <c r="AL170" t="str">
        <f>IF('PCA Licitação, Dispensa e Inex.'!H174="","",'PCA Licitação, Dispensa e Inex.'!H174)</f>
        <v/>
      </c>
      <c r="AM170" t="str">
        <f>IF('PCA Licitação, Dispensa e Inex.'!K174="","",'PCA Licitação, Dispensa e Inex.'!K174)</f>
        <v/>
      </c>
      <c r="AN170" t="str">
        <f>IF('PCA Licitação, Dispensa e Inex.'!L174="","",'PCA Licitação, Dispensa e Inex.'!L174)</f>
        <v/>
      </c>
      <c r="AO170" t="str">
        <f>IF('PCA Licitação, Dispensa e Inex.'!M174="","",'PCA Licitação, Dispensa e Inex.'!M174)</f>
        <v/>
      </c>
      <c r="AP170" t="str">
        <f>IF('PCA Licitação, Dispensa e Inex.'!N174="","",'PCA Licitação, Dispensa e Inex.'!N174)</f>
        <v/>
      </c>
      <c r="AQ170" s="82" t="str">
        <f>IF('PCA Licitação, Dispensa e Inex.'!O174="","",'PCA Licitação, Dispensa e Inex.'!O174)</f>
        <v/>
      </c>
      <c r="AR170" s="82" t="str">
        <f>IF('PCA Licitação, Dispensa e Inex.'!P174="","",'PCA Licitação, Dispensa e Inex.'!P174)</f>
        <v/>
      </c>
      <c r="AS170" s="82" t="str">
        <f>IF('PCA Licitação, Dispensa e Inex.'!Q174="","",'PCA Licitação, Dispensa e Inex.'!Q174)</f>
        <v/>
      </c>
      <c r="AT170" s="82" t="str">
        <f>IF('PCA Licitação, Dispensa e Inex.'!R174="","",'PCA Licitação, Dispensa e Inex.'!R174)</f>
        <v/>
      </c>
      <c r="AU170" s="82" t="str">
        <f>IF('PCA Licitação, Dispensa e Inex.'!S174="","",'PCA Licitação, Dispensa e Inex.'!S174)</f>
        <v/>
      </c>
      <c r="AV170" s="223" t="str">
        <f>IFERROR(VLOOKUP(AI170,'Acompanhamento (DMP)'!$B$7:$G$390,10,FALSE),"")</f>
        <v/>
      </c>
      <c r="AW170" t="str">
        <f>IFERROR(IF(VLOOKUP(AI170,'Acompanhamento (DMP)'!$B$7:$O$390,11,FALSE)="","",VLOOKUP(AI170,'Acompanhamento (DMP)'!$B$7:$O$390,11,FALSE)),"")</f>
        <v/>
      </c>
      <c r="AX170" s="82">
        <f>IFERROR(VLOOKUP(AI170,'Acompanhamento (DMP)'!$B$7:$O$390,12,FALSE),"")</f>
        <v>0</v>
      </c>
      <c r="AY170" s="82" t="str">
        <f>IFERROR(IF(VLOOKUP(AI170,'Acompanhamento (DMP)'!$B$7:$O$390,13,FALSE)="","",VLOOKUP(AI170,'Acompanhamento (DMP)'!$B$7:$O$390,13,FALSE)),"")</f>
        <v/>
      </c>
      <c r="AZ170" t="str">
        <f>IFERROR(IF(VLOOKUP(AI170,'Acompanhamento (DMP)'!$B$7:$O$390,14,FALSE)="","",VLOOKUP(AI170,'Acompanhamento (DMP)'!$B$7:$O$390,14,FALSE)),"")</f>
        <v/>
      </c>
      <c r="BA170" t="str">
        <f>IFERROR(IF(VLOOKUP(AI170,'Acompanhamento (DMP)'!$B$7:$O$390,15,FALSE)="","",VLOOKUP(AI170,'Acompanhamento (DMP)'!$B$7:$O$390,15,FALSE)),"")</f>
        <v/>
      </c>
      <c r="BB170" s="82" t="str">
        <f>IFERROR(IF(VLOOKUP(AI170,'Acompanhamento (DMP)'!$B$7:$O$390,16,FALSE)="","",VLOOKUP(AI170,'Acompanhamento (DMP)'!$B$7:$O$390,16,FALSE)),"")</f>
        <v/>
      </c>
      <c r="BC170" s="82" t="str">
        <f>IFERROR(IF(VLOOKUP(AI170,'Acompanhamento (DMP)'!$B$7:$O$390,17,FALSE)="","",VLOOKUP(AI170,'Acompanhamento (DMP)'!$B$7:$O$390,17,FALSE)),"")</f>
        <v/>
      </c>
      <c r="BD170" s="82" t="str">
        <f>IFERROR(IF(VLOOKUP(AI170,'Acompanhamento (DMP)'!$B$7:$O$390,18,FALSE)="","",VLOOKUP(AI170,'Acompanhamento (DMP)'!$B$7:$O$390,18,FALSE)),"")</f>
        <v/>
      </c>
      <c r="BE170" s="82" t="str">
        <f>IFERROR(IF(VLOOKUP(AI170,'Acompanhamento (DMP)'!$B$7:$O$390,19,FALSE)="","",VLOOKUP(AI170,'Acompanhamento (DMP)'!$B$7:$O$390,19,FALSE)),"")</f>
        <v/>
      </c>
      <c r="BF170" s="82" t="str">
        <f>IFERROR(IF(VLOOKUP(AI170,'Acompanhamento (DMP)'!$B$7:$O$390,20,FALSE)="","",VLOOKUP(AI170,'Acompanhamento (DMP)'!$B$7:$O$390,20,FALSE)),"")</f>
        <v/>
      </c>
      <c r="BG170" s="82" t="str">
        <f>IFERROR(IF(VLOOKUP(AI170,'Acompanhamento (DMP)'!$B$7:$O$390,21,FALSE)="","",VLOOKUP(AI170,'Acompanhamento (DMP)'!$B$7:$O$390,21,FALSE)),"")</f>
        <v/>
      </c>
      <c r="BH170" s="173" t="str">
        <f t="shared" si="2"/>
        <v/>
      </c>
    </row>
    <row r="171" spans="1:60" ht="15" customHeight="1">
      <c r="A171" s="244"/>
      <c r="B171" s="244"/>
      <c r="C171" s="69"/>
      <c r="D171" s="69"/>
      <c r="E171" s="69"/>
      <c r="F171" s="69"/>
      <c r="G171" s="69"/>
      <c r="H171" s="69"/>
      <c r="I171" s="69"/>
      <c r="J171" s="71"/>
      <c r="K171" s="71"/>
      <c r="L171" s="71"/>
      <c r="M171" s="71"/>
      <c r="N171" s="71"/>
      <c r="O171" s="69"/>
      <c r="P171" s="71" t="str">
        <v>NIS</v>
      </c>
      <c r="Q171" s="25" t="e">
        <f>IF(#REF!="","",IF(VLOOKUP(#REF!,#REF!,9,FALSE)="","",VLOOKUP(#REF!,#REF!,9,FALSE)))</f>
        <v>#REF!</v>
      </c>
      <c r="R171" s="27" t="e">
        <f>IF(#REF!="","",IF(VLOOKUP(#REF!,#REF!,10,FALSE)="","",VLOOKUP(#REF!,#REF!,10,FALSE)))</f>
        <v>#REF!</v>
      </c>
      <c r="AD171" s="178">
        <v>158</v>
      </c>
      <c r="AF171">
        <v>169</v>
      </c>
      <c r="AI171" t="str">
        <f>IF('PCA Licitação, Dispensa e Inex.'!B175="","",'PCA Licitação, Dispensa e Inex.'!B175)</f>
        <v/>
      </c>
      <c r="AJ171" t="str">
        <f>IF('PCA Licitação, Dispensa e Inex.'!C175="","",'PCA Licitação, Dispensa e Inex.'!C175)</f>
        <v/>
      </c>
      <c r="AK171" t="str">
        <f>IF('PCA Licitação, Dispensa e Inex.'!D175="","",'PCA Licitação, Dispensa e Inex.'!D175)</f>
        <v/>
      </c>
      <c r="AL171" t="str">
        <f>IF('PCA Licitação, Dispensa e Inex.'!H175="","",'PCA Licitação, Dispensa e Inex.'!H175)</f>
        <v/>
      </c>
      <c r="AM171" t="str">
        <f>IF('PCA Licitação, Dispensa e Inex.'!K175="","",'PCA Licitação, Dispensa e Inex.'!K175)</f>
        <v/>
      </c>
      <c r="AN171" t="str">
        <f>IF('PCA Licitação, Dispensa e Inex.'!L175="","",'PCA Licitação, Dispensa e Inex.'!L175)</f>
        <v/>
      </c>
      <c r="AO171" t="str">
        <f>IF('PCA Licitação, Dispensa e Inex.'!M175="","",'PCA Licitação, Dispensa e Inex.'!M175)</f>
        <v/>
      </c>
      <c r="AP171" t="str">
        <f>IF('PCA Licitação, Dispensa e Inex.'!N175="","",'PCA Licitação, Dispensa e Inex.'!N175)</f>
        <v/>
      </c>
      <c r="AQ171" s="82" t="str">
        <f>IF('PCA Licitação, Dispensa e Inex.'!O175="","",'PCA Licitação, Dispensa e Inex.'!O175)</f>
        <v/>
      </c>
      <c r="AR171" s="82" t="str">
        <f>IF('PCA Licitação, Dispensa e Inex.'!P175="","",'PCA Licitação, Dispensa e Inex.'!P175)</f>
        <v/>
      </c>
      <c r="AS171" s="82" t="str">
        <f>IF('PCA Licitação, Dispensa e Inex.'!Q175="","",'PCA Licitação, Dispensa e Inex.'!Q175)</f>
        <v/>
      </c>
      <c r="AT171" s="82" t="str">
        <f>IF('PCA Licitação, Dispensa e Inex.'!R175="","",'PCA Licitação, Dispensa e Inex.'!R175)</f>
        <v/>
      </c>
      <c r="AU171" s="82" t="str">
        <f>IF('PCA Licitação, Dispensa e Inex.'!S175="","",'PCA Licitação, Dispensa e Inex.'!S175)</f>
        <v/>
      </c>
      <c r="AV171" s="223" t="str">
        <f>IFERROR(VLOOKUP(AI171,'Acompanhamento (DMP)'!$B$7:$G$390,10,FALSE),"")</f>
        <v/>
      </c>
      <c r="AW171" t="str">
        <f>IFERROR(IF(VLOOKUP(AI171,'Acompanhamento (DMP)'!$B$7:$O$390,11,FALSE)="","",VLOOKUP(AI171,'Acompanhamento (DMP)'!$B$7:$O$390,11,FALSE)),"")</f>
        <v/>
      </c>
      <c r="AX171" s="82">
        <f>IFERROR(VLOOKUP(AI171,'Acompanhamento (DMP)'!$B$7:$O$390,12,FALSE),"")</f>
        <v>0</v>
      </c>
      <c r="AY171" s="82" t="str">
        <f>IFERROR(IF(VLOOKUP(AI171,'Acompanhamento (DMP)'!$B$7:$O$390,13,FALSE)="","",VLOOKUP(AI171,'Acompanhamento (DMP)'!$B$7:$O$390,13,FALSE)),"")</f>
        <v/>
      </c>
      <c r="AZ171" t="str">
        <f>IFERROR(IF(VLOOKUP(AI171,'Acompanhamento (DMP)'!$B$7:$O$390,14,FALSE)="","",VLOOKUP(AI171,'Acompanhamento (DMP)'!$B$7:$O$390,14,FALSE)),"")</f>
        <v/>
      </c>
      <c r="BA171" t="str">
        <f>IFERROR(IF(VLOOKUP(AI171,'Acompanhamento (DMP)'!$B$7:$O$390,15,FALSE)="","",VLOOKUP(AI171,'Acompanhamento (DMP)'!$B$7:$O$390,15,FALSE)),"")</f>
        <v/>
      </c>
      <c r="BB171" s="82" t="str">
        <f>IFERROR(IF(VLOOKUP(AI171,'Acompanhamento (DMP)'!$B$7:$O$390,16,FALSE)="","",VLOOKUP(AI171,'Acompanhamento (DMP)'!$B$7:$O$390,16,FALSE)),"")</f>
        <v/>
      </c>
      <c r="BC171" s="82" t="str">
        <f>IFERROR(IF(VLOOKUP(AI171,'Acompanhamento (DMP)'!$B$7:$O$390,17,FALSE)="","",VLOOKUP(AI171,'Acompanhamento (DMP)'!$B$7:$O$390,17,FALSE)),"")</f>
        <v/>
      </c>
      <c r="BD171" s="82" t="str">
        <f>IFERROR(IF(VLOOKUP(AI171,'Acompanhamento (DMP)'!$B$7:$O$390,18,FALSE)="","",VLOOKUP(AI171,'Acompanhamento (DMP)'!$B$7:$O$390,18,FALSE)),"")</f>
        <v/>
      </c>
      <c r="BE171" s="82" t="str">
        <f>IFERROR(IF(VLOOKUP(AI171,'Acompanhamento (DMP)'!$B$7:$O$390,19,FALSE)="","",VLOOKUP(AI171,'Acompanhamento (DMP)'!$B$7:$O$390,19,FALSE)),"")</f>
        <v/>
      </c>
      <c r="BF171" s="82" t="str">
        <f>IFERROR(IF(VLOOKUP(AI171,'Acompanhamento (DMP)'!$B$7:$O$390,20,FALSE)="","",VLOOKUP(AI171,'Acompanhamento (DMP)'!$B$7:$O$390,20,FALSE)),"")</f>
        <v/>
      </c>
      <c r="BG171" s="82" t="str">
        <f>IFERROR(IF(VLOOKUP(AI171,'Acompanhamento (DMP)'!$B$7:$O$390,21,FALSE)="","",VLOOKUP(AI171,'Acompanhamento (DMP)'!$B$7:$O$390,21,FALSE)),"")</f>
        <v/>
      </c>
      <c r="BH171" s="173" t="str">
        <f t="shared" si="2"/>
        <v/>
      </c>
    </row>
    <row r="172" spans="1:60" ht="15" customHeight="1">
      <c r="A172" s="244"/>
      <c r="B172" s="245"/>
      <c r="C172" s="69"/>
      <c r="D172" s="70"/>
      <c r="E172" s="69"/>
      <c r="F172" s="69"/>
      <c r="G172" s="69"/>
      <c r="H172" s="69"/>
      <c r="I172" s="69"/>
      <c r="J172" s="69"/>
      <c r="K172" s="69"/>
      <c r="L172" s="71"/>
      <c r="M172" s="71"/>
      <c r="N172" s="71"/>
      <c r="O172" s="71"/>
      <c r="P172" s="71" t="str">
        <v>VP</v>
      </c>
      <c r="Q172" s="25" t="e">
        <f>IF(#REF!="","",IF(VLOOKUP(#REF!,#REF!,9,FALSE)="","",VLOOKUP(#REF!,#REF!,9,FALSE)))</f>
        <v>#REF!</v>
      </c>
      <c r="R172" s="27" t="e">
        <f>IF(#REF!="","",IF(VLOOKUP(#REF!,#REF!,10,FALSE)="","",VLOOKUP(#REF!,#REF!,10,FALSE)))</f>
        <v>#REF!</v>
      </c>
      <c r="AD172" s="180">
        <v>159</v>
      </c>
      <c r="AF172">
        <v>170</v>
      </c>
      <c r="AI172" t="str">
        <f>IF('PCA Licitação, Dispensa e Inex.'!B176="","",'PCA Licitação, Dispensa e Inex.'!B176)</f>
        <v/>
      </c>
      <c r="AJ172" t="str">
        <f>IF('PCA Licitação, Dispensa e Inex.'!C176="","",'PCA Licitação, Dispensa e Inex.'!C176)</f>
        <v/>
      </c>
      <c r="AK172" t="str">
        <f>IF('PCA Licitação, Dispensa e Inex.'!D176="","",'PCA Licitação, Dispensa e Inex.'!D176)</f>
        <v/>
      </c>
      <c r="AL172" t="str">
        <f>IF('PCA Licitação, Dispensa e Inex.'!H176="","",'PCA Licitação, Dispensa e Inex.'!H176)</f>
        <v/>
      </c>
      <c r="AM172" t="str">
        <f>IF('PCA Licitação, Dispensa e Inex.'!K176="","",'PCA Licitação, Dispensa e Inex.'!K176)</f>
        <v/>
      </c>
      <c r="AN172" t="str">
        <f>IF('PCA Licitação, Dispensa e Inex.'!L176="","",'PCA Licitação, Dispensa e Inex.'!L176)</f>
        <v/>
      </c>
      <c r="AO172" t="str">
        <f>IF('PCA Licitação, Dispensa e Inex.'!M176="","",'PCA Licitação, Dispensa e Inex.'!M176)</f>
        <v/>
      </c>
      <c r="AP172" t="str">
        <f>IF('PCA Licitação, Dispensa e Inex.'!N176="","",'PCA Licitação, Dispensa e Inex.'!N176)</f>
        <v/>
      </c>
      <c r="AQ172" s="82" t="str">
        <f>IF('PCA Licitação, Dispensa e Inex.'!O176="","",'PCA Licitação, Dispensa e Inex.'!O176)</f>
        <v/>
      </c>
      <c r="AR172" s="82" t="str">
        <f>IF('PCA Licitação, Dispensa e Inex.'!P176="","",'PCA Licitação, Dispensa e Inex.'!P176)</f>
        <v/>
      </c>
      <c r="AS172" s="82" t="str">
        <f>IF('PCA Licitação, Dispensa e Inex.'!Q176="","",'PCA Licitação, Dispensa e Inex.'!Q176)</f>
        <v/>
      </c>
      <c r="AT172" s="82" t="str">
        <f>IF('PCA Licitação, Dispensa e Inex.'!R176="","",'PCA Licitação, Dispensa e Inex.'!R176)</f>
        <v/>
      </c>
      <c r="AU172" s="82" t="str">
        <f>IF('PCA Licitação, Dispensa e Inex.'!S176="","",'PCA Licitação, Dispensa e Inex.'!S176)</f>
        <v/>
      </c>
      <c r="AV172" s="223" t="str">
        <f>IFERROR(VLOOKUP(AI172,'Acompanhamento (DMP)'!$B$7:$G$390,10,FALSE),"")</f>
        <v/>
      </c>
      <c r="AW172" t="str">
        <f>IFERROR(IF(VLOOKUP(AI172,'Acompanhamento (DMP)'!$B$7:$O$390,11,FALSE)="","",VLOOKUP(AI172,'Acompanhamento (DMP)'!$B$7:$O$390,11,FALSE)),"")</f>
        <v/>
      </c>
      <c r="AX172" s="82">
        <f>IFERROR(VLOOKUP(AI172,'Acompanhamento (DMP)'!$B$7:$O$390,12,FALSE),"")</f>
        <v>0</v>
      </c>
      <c r="AY172" s="82" t="str">
        <f>IFERROR(IF(VLOOKUP(AI172,'Acompanhamento (DMP)'!$B$7:$O$390,13,FALSE)="","",VLOOKUP(AI172,'Acompanhamento (DMP)'!$B$7:$O$390,13,FALSE)),"")</f>
        <v/>
      </c>
      <c r="AZ172" t="str">
        <f>IFERROR(IF(VLOOKUP(AI172,'Acompanhamento (DMP)'!$B$7:$O$390,14,FALSE)="","",VLOOKUP(AI172,'Acompanhamento (DMP)'!$B$7:$O$390,14,FALSE)),"")</f>
        <v/>
      </c>
      <c r="BA172" t="str">
        <f>IFERROR(IF(VLOOKUP(AI172,'Acompanhamento (DMP)'!$B$7:$O$390,15,FALSE)="","",VLOOKUP(AI172,'Acompanhamento (DMP)'!$B$7:$O$390,15,FALSE)),"")</f>
        <v/>
      </c>
      <c r="BB172" s="82" t="str">
        <f>IFERROR(IF(VLOOKUP(AI172,'Acompanhamento (DMP)'!$B$7:$O$390,16,FALSE)="","",VLOOKUP(AI172,'Acompanhamento (DMP)'!$B$7:$O$390,16,FALSE)),"")</f>
        <v/>
      </c>
      <c r="BC172" s="82" t="str">
        <f>IFERROR(IF(VLOOKUP(AI172,'Acompanhamento (DMP)'!$B$7:$O$390,17,FALSE)="","",VLOOKUP(AI172,'Acompanhamento (DMP)'!$B$7:$O$390,17,FALSE)),"")</f>
        <v/>
      </c>
      <c r="BD172" s="82" t="str">
        <f>IFERROR(IF(VLOOKUP(AI172,'Acompanhamento (DMP)'!$B$7:$O$390,18,FALSE)="","",VLOOKUP(AI172,'Acompanhamento (DMP)'!$B$7:$O$390,18,FALSE)),"")</f>
        <v/>
      </c>
      <c r="BE172" s="82" t="str">
        <f>IFERROR(IF(VLOOKUP(AI172,'Acompanhamento (DMP)'!$B$7:$O$390,19,FALSE)="","",VLOOKUP(AI172,'Acompanhamento (DMP)'!$B$7:$O$390,19,FALSE)),"")</f>
        <v/>
      </c>
      <c r="BF172" s="82" t="str">
        <f>IFERROR(IF(VLOOKUP(AI172,'Acompanhamento (DMP)'!$B$7:$O$390,20,FALSE)="","",VLOOKUP(AI172,'Acompanhamento (DMP)'!$B$7:$O$390,20,FALSE)),"")</f>
        <v/>
      </c>
      <c r="BG172" s="82" t="str">
        <f>IFERROR(IF(VLOOKUP(AI172,'Acompanhamento (DMP)'!$B$7:$O$390,21,FALSE)="","",VLOOKUP(AI172,'Acompanhamento (DMP)'!$B$7:$O$390,21,FALSE)),"")</f>
        <v/>
      </c>
      <c r="BH172" s="173" t="str">
        <f t="shared" si="2"/>
        <v/>
      </c>
    </row>
    <row r="173" spans="1:60" ht="15" customHeight="1">
      <c r="A173" s="244"/>
      <c r="B173" s="244"/>
      <c r="C173" s="69"/>
      <c r="D173" s="70"/>
      <c r="E173" s="69"/>
      <c r="F173" s="69"/>
      <c r="G173" s="69"/>
      <c r="H173" s="69"/>
      <c r="I173" s="69"/>
      <c r="J173" s="69"/>
      <c r="K173" s="69"/>
      <c r="L173" s="71"/>
      <c r="M173" s="71"/>
      <c r="N173" s="71"/>
      <c r="O173" s="71"/>
      <c r="P173" s="71" t="str">
        <v>DOF</v>
      </c>
      <c r="Q173" s="25" t="e">
        <f>IF(#REF!="","",IF(VLOOKUP(#REF!,#REF!,9,FALSE)="","",VLOOKUP(#REF!,#REF!,9,FALSE)))</f>
        <v>#REF!</v>
      </c>
      <c r="R173" s="27" t="e">
        <f>IF(#REF!="","",IF(VLOOKUP(#REF!,#REF!,10,FALSE)="","",VLOOKUP(#REF!,#REF!,10,FALSE)))</f>
        <v>#REF!</v>
      </c>
      <c r="AD173" s="179">
        <v>160</v>
      </c>
      <c r="AF173">
        <v>171</v>
      </c>
      <c r="AI173" t="str">
        <f>IF('PCA Licitação, Dispensa e Inex.'!B177="","",'PCA Licitação, Dispensa e Inex.'!B177)</f>
        <v/>
      </c>
      <c r="AJ173" t="str">
        <f>IF('PCA Licitação, Dispensa e Inex.'!C177="","",'PCA Licitação, Dispensa e Inex.'!C177)</f>
        <v/>
      </c>
      <c r="AK173" t="str">
        <f>IF('PCA Licitação, Dispensa e Inex.'!D177="","",'PCA Licitação, Dispensa e Inex.'!D177)</f>
        <v/>
      </c>
      <c r="AL173" t="str">
        <f>IF('PCA Licitação, Dispensa e Inex.'!H177="","",'PCA Licitação, Dispensa e Inex.'!H177)</f>
        <v/>
      </c>
      <c r="AM173" t="str">
        <f>IF('PCA Licitação, Dispensa e Inex.'!K177="","",'PCA Licitação, Dispensa e Inex.'!K177)</f>
        <v/>
      </c>
      <c r="AN173" t="str">
        <f>IF('PCA Licitação, Dispensa e Inex.'!L177="","",'PCA Licitação, Dispensa e Inex.'!L177)</f>
        <v/>
      </c>
      <c r="AO173" t="str">
        <f>IF('PCA Licitação, Dispensa e Inex.'!M177="","",'PCA Licitação, Dispensa e Inex.'!M177)</f>
        <v/>
      </c>
      <c r="AP173" t="str">
        <f>IF('PCA Licitação, Dispensa e Inex.'!N177="","",'PCA Licitação, Dispensa e Inex.'!N177)</f>
        <v/>
      </c>
      <c r="AQ173" s="82" t="str">
        <f>IF('PCA Licitação, Dispensa e Inex.'!O177="","",'PCA Licitação, Dispensa e Inex.'!O177)</f>
        <v/>
      </c>
      <c r="AR173" s="82" t="str">
        <f>IF('PCA Licitação, Dispensa e Inex.'!P177="","",'PCA Licitação, Dispensa e Inex.'!P177)</f>
        <v/>
      </c>
      <c r="AS173" s="82" t="str">
        <f>IF('PCA Licitação, Dispensa e Inex.'!Q177="","",'PCA Licitação, Dispensa e Inex.'!Q177)</f>
        <v/>
      </c>
      <c r="AT173" s="82" t="str">
        <f>IF('PCA Licitação, Dispensa e Inex.'!R177="","",'PCA Licitação, Dispensa e Inex.'!R177)</f>
        <v/>
      </c>
      <c r="AU173" s="82" t="str">
        <f>IF('PCA Licitação, Dispensa e Inex.'!S177="","",'PCA Licitação, Dispensa e Inex.'!S177)</f>
        <v/>
      </c>
      <c r="AV173" s="223" t="str">
        <f>IFERROR(VLOOKUP(AI173,'Acompanhamento (DMP)'!$B$7:$G$390,10,FALSE),"")</f>
        <v/>
      </c>
      <c r="AW173" t="str">
        <f>IFERROR(IF(VLOOKUP(AI173,'Acompanhamento (DMP)'!$B$7:$O$390,11,FALSE)="","",VLOOKUP(AI173,'Acompanhamento (DMP)'!$B$7:$O$390,11,FALSE)),"")</f>
        <v/>
      </c>
      <c r="AX173" s="82">
        <f>IFERROR(VLOOKUP(AI173,'Acompanhamento (DMP)'!$B$7:$O$390,12,FALSE),"")</f>
        <v>0</v>
      </c>
      <c r="AY173" s="82" t="str">
        <f>IFERROR(IF(VLOOKUP(AI173,'Acompanhamento (DMP)'!$B$7:$O$390,13,FALSE)="","",VLOOKUP(AI173,'Acompanhamento (DMP)'!$B$7:$O$390,13,FALSE)),"")</f>
        <v/>
      </c>
      <c r="AZ173" t="str">
        <f>IFERROR(IF(VLOOKUP(AI173,'Acompanhamento (DMP)'!$B$7:$O$390,14,FALSE)="","",VLOOKUP(AI173,'Acompanhamento (DMP)'!$B$7:$O$390,14,FALSE)),"")</f>
        <v/>
      </c>
      <c r="BA173" t="str">
        <f>IFERROR(IF(VLOOKUP(AI173,'Acompanhamento (DMP)'!$B$7:$O$390,15,FALSE)="","",VLOOKUP(AI173,'Acompanhamento (DMP)'!$B$7:$O$390,15,FALSE)),"")</f>
        <v/>
      </c>
      <c r="BB173" s="82" t="str">
        <f>IFERROR(IF(VLOOKUP(AI173,'Acompanhamento (DMP)'!$B$7:$O$390,16,FALSE)="","",VLOOKUP(AI173,'Acompanhamento (DMP)'!$B$7:$O$390,16,FALSE)),"")</f>
        <v/>
      </c>
      <c r="BC173" s="82" t="str">
        <f>IFERROR(IF(VLOOKUP(AI173,'Acompanhamento (DMP)'!$B$7:$O$390,17,FALSE)="","",VLOOKUP(AI173,'Acompanhamento (DMP)'!$B$7:$O$390,17,FALSE)),"")</f>
        <v/>
      </c>
      <c r="BD173" s="82" t="str">
        <f>IFERROR(IF(VLOOKUP(AI173,'Acompanhamento (DMP)'!$B$7:$O$390,18,FALSE)="","",VLOOKUP(AI173,'Acompanhamento (DMP)'!$B$7:$O$390,18,FALSE)),"")</f>
        <v/>
      </c>
      <c r="BE173" s="82" t="str">
        <f>IFERROR(IF(VLOOKUP(AI173,'Acompanhamento (DMP)'!$B$7:$O$390,19,FALSE)="","",VLOOKUP(AI173,'Acompanhamento (DMP)'!$B$7:$O$390,19,FALSE)),"")</f>
        <v/>
      </c>
      <c r="BF173" s="82" t="str">
        <f>IFERROR(IF(VLOOKUP(AI173,'Acompanhamento (DMP)'!$B$7:$O$390,20,FALSE)="","",VLOOKUP(AI173,'Acompanhamento (DMP)'!$B$7:$O$390,20,FALSE)),"")</f>
        <v/>
      </c>
      <c r="BG173" s="82" t="str">
        <f>IFERROR(IF(VLOOKUP(AI173,'Acompanhamento (DMP)'!$B$7:$O$390,21,FALSE)="","",VLOOKUP(AI173,'Acompanhamento (DMP)'!$B$7:$O$390,21,FALSE)),"")</f>
        <v/>
      </c>
      <c r="BH173" s="173" t="str">
        <f t="shared" si="2"/>
        <v/>
      </c>
    </row>
    <row r="174" spans="1:60" ht="15" customHeight="1">
      <c r="A174" s="244"/>
      <c r="B174" s="244"/>
      <c r="C174" s="69"/>
      <c r="D174" s="70"/>
      <c r="E174" s="69"/>
      <c r="F174" s="69"/>
      <c r="G174" s="69"/>
      <c r="H174" s="69"/>
      <c r="I174" s="69"/>
      <c r="J174" s="69"/>
      <c r="K174" s="69"/>
      <c r="L174" s="71"/>
      <c r="M174" s="71"/>
      <c r="N174" s="71"/>
      <c r="O174" s="71"/>
      <c r="P174" s="71">
        <v>0</v>
      </c>
      <c r="Q174" s="25" t="e">
        <f>IF(#REF!="","",IF(VLOOKUP(#REF!,#REF!,9,FALSE)="","",VLOOKUP(#REF!,#REF!,9,FALSE)))</f>
        <v>#REF!</v>
      </c>
      <c r="R174" s="27" t="e">
        <f>IF(#REF!="","",IF(VLOOKUP(#REF!,#REF!,10,FALSE)="","",VLOOKUP(#REF!,#REF!,10,FALSE)))</f>
        <v>#REF!</v>
      </c>
      <c r="AD174" s="180">
        <v>161</v>
      </c>
      <c r="AF174">
        <v>172</v>
      </c>
      <c r="AI174" t="str">
        <f>IF('PCA Licitação, Dispensa e Inex.'!B178="","",'PCA Licitação, Dispensa e Inex.'!B178)</f>
        <v/>
      </c>
      <c r="AJ174" t="str">
        <f>IF('PCA Licitação, Dispensa e Inex.'!C178="","",'PCA Licitação, Dispensa e Inex.'!C178)</f>
        <v/>
      </c>
      <c r="AK174" t="str">
        <f>IF('PCA Licitação, Dispensa e Inex.'!D178="","",'PCA Licitação, Dispensa e Inex.'!D178)</f>
        <v/>
      </c>
      <c r="AL174" t="str">
        <f>IF('PCA Licitação, Dispensa e Inex.'!H178="","",'PCA Licitação, Dispensa e Inex.'!H178)</f>
        <v/>
      </c>
      <c r="AM174" t="str">
        <f>IF('PCA Licitação, Dispensa e Inex.'!K178="","",'PCA Licitação, Dispensa e Inex.'!K178)</f>
        <v/>
      </c>
      <c r="AN174" t="str">
        <f>IF('PCA Licitação, Dispensa e Inex.'!L178="","",'PCA Licitação, Dispensa e Inex.'!L178)</f>
        <v/>
      </c>
      <c r="AO174" t="str">
        <f>IF('PCA Licitação, Dispensa e Inex.'!M178="","",'PCA Licitação, Dispensa e Inex.'!M178)</f>
        <v/>
      </c>
      <c r="AP174" t="str">
        <f>IF('PCA Licitação, Dispensa e Inex.'!N178="","",'PCA Licitação, Dispensa e Inex.'!N178)</f>
        <v/>
      </c>
      <c r="AQ174" s="82" t="str">
        <f>IF('PCA Licitação, Dispensa e Inex.'!O178="","",'PCA Licitação, Dispensa e Inex.'!O178)</f>
        <v/>
      </c>
      <c r="AR174" s="82" t="str">
        <f>IF('PCA Licitação, Dispensa e Inex.'!P178="","",'PCA Licitação, Dispensa e Inex.'!P178)</f>
        <v/>
      </c>
      <c r="AS174" s="82" t="str">
        <f>IF('PCA Licitação, Dispensa e Inex.'!Q178="","",'PCA Licitação, Dispensa e Inex.'!Q178)</f>
        <v/>
      </c>
      <c r="AT174" s="82" t="str">
        <f>IF('PCA Licitação, Dispensa e Inex.'!R178="","",'PCA Licitação, Dispensa e Inex.'!R178)</f>
        <v/>
      </c>
      <c r="AU174" s="82" t="str">
        <f>IF('PCA Licitação, Dispensa e Inex.'!S178="","",'PCA Licitação, Dispensa e Inex.'!S178)</f>
        <v/>
      </c>
      <c r="AV174" s="223" t="str">
        <f>IFERROR(VLOOKUP(AI174,'Acompanhamento (DMP)'!$B$7:$G$390,10,FALSE),"")</f>
        <v/>
      </c>
      <c r="AW174" t="str">
        <f>IFERROR(IF(VLOOKUP(AI174,'Acompanhamento (DMP)'!$B$7:$O$390,11,FALSE)="","",VLOOKUP(AI174,'Acompanhamento (DMP)'!$B$7:$O$390,11,FALSE)),"")</f>
        <v/>
      </c>
      <c r="AX174" s="82">
        <f>IFERROR(VLOOKUP(AI174,'Acompanhamento (DMP)'!$B$7:$O$390,12,FALSE),"")</f>
        <v>0</v>
      </c>
      <c r="AY174" s="82" t="str">
        <f>IFERROR(IF(VLOOKUP(AI174,'Acompanhamento (DMP)'!$B$7:$O$390,13,FALSE)="","",VLOOKUP(AI174,'Acompanhamento (DMP)'!$B$7:$O$390,13,FALSE)),"")</f>
        <v/>
      </c>
      <c r="AZ174" t="str">
        <f>IFERROR(IF(VLOOKUP(AI174,'Acompanhamento (DMP)'!$B$7:$O$390,14,FALSE)="","",VLOOKUP(AI174,'Acompanhamento (DMP)'!$B$7:$O$390,14,FALSE)),"")</f>
        <v/>
      </c>
      <c r="BA174" t="str">
        <f>IFERROR(IF(VLOOKUP(AI174,'Acompanhamento (DMP)'!$B$7:$O$390,15,FALSE)="","",VLOOKUP(AI174,'Acompanhamento (DMP)'!$B$7:$O$390,15,FALSE)),"")</f>
        <v/>
      </c>
      <c r="BB174" s="82" t="str">
        <f>IFERROR(IF(VLOOKUP(AI174,'Acompanhamento (DMP)'!$B$7:$O$390,16,FALSE)="","",VLOOKUP(AI174,'Acompanhamento (DMP)'!$B$7:$O$390,16,FALSE)),"")</f>
        <v/>
      </c>
      <c r="BC174" s="82" t="str">
        <f>IFERROR(IF(VLOOKUP(AI174,'Acompanhamento (DMP)'!$B$7:$O$390,17,FALSE)="","",VLOOKUP(AI174,'Acompanhamento (DMP)'!$B$7:$O$390,17,FALSE)),"")</f>
        <v/>
      </c>
      <c r="BD174" s="82" t="str">
        <f>IFERROR(IF(VLOOKUP(AI174,'Acompanhamento (DMP)'!$B$7:$O$390,18,FALSE)="","",VLOOKUP(AI174,'Acompanhamento (DMP)'!$B$7:$O$390,18,FALSE)),"")</f>
        <v/>
      </c>
      <c r="BE174" s="82" t="str">
        <f>IFERROR(IF(VLOOKUP(AI174,'Acompanhamento (DMP)'!$B$7:$O$390,19,FALSE)="","",VLOOKUP(AI174,'Acompanhamento (DMP)'!$B$7:$O$390,19,FALSE)),"")</f>
        <v/>
      </c>
      <c r="BF174" s="82" t="str">
        <f>IFERROR(IF(VLOOKUP(AI174,'Acompanhamento (DMP)'!$B$7:$O$390,20,FALSE)="","",VLOOKUP(AI174,'Acompanhamento (DMP)'!$B$7:$O$390,20,FALSE)),"")</f>
        <v/>
      </c>
      <c r="BG174" s="82" t="str">
        <f>IFERROR(IF(VLOOKUP(AI174,'Acompanhamento (DMP)'!$B$7:$O$390,21,FALSE)="","",VLOOKUP(AI174,'Acompanhamento (DMP)'!$B$7:$O$390,21,FALSE)),"")</f>
        <v/>
      </c>
      <c r="BH174" s="173" t="str">
        <f t="shared" si="2"/>
        <v/>
      </c>
    </row>
    <row r="175" spans="1:60" ht="15" customHeight="1">
      <c r="A175" s="244"/>
      <c r="B175" s="244"/>
      <c r="C175" s="69"/>
      <c r="D175" s="70"/>
      <c r="E175" s="69"/>
      <c r="F175" s="69"/>
      <c r="G175" s="69"/>
      <c r="H175" s="69"/>
      <c r="I175" s="69"/>
      <c r="J175" s="69"/>
      <c r="K175" s="69"/>
      <c r="L175" s="71"/>
      <c r="M175" s="71"/>
      <c r="N175" s="71"/>
      <c r="O175" s="71"/>
      <c r="P175" s="71"/>
      <c r="Q175" s="25" t="e">
        <f>IF(#REF!="","",IF(VLOOKUP(#REF!,#REF!,9,FALSE)="","",VLOOKUP(#REF!,#REF!,9,FALSE)))</f>
        <v>#REF!</v>
      </c>
      <c r="R175" s="27" t="e">
        <f>IF(#REF!="","",IF(VLOOKUP(#REF!,#REF!,10,FALSE)="","",VLOOKUP(#REF!,#REF!,10,FALSE)))</f>
        <v>#REF!</v>
      </c>
      <c r="AD175" s="178">
        <v>162</v>
      </c>
      <c r="AF175">
        <v>173</v>
      </c>
      <c r="AI175" t="str">
        <f>IF('PCA Licitação, Dispensa e Inex.'!B179="","",'PCA Licitação, Dispensa e Inex.'!B179)</f>
        <v/>
      </c>
      <c r="AJ175" t="str">
        <f>IF('PCA Licitação, Dispensa e Inex.'!C179="","",'PCA Licitação, Dispensa e Inex.'!C179)</f>
        <v/>
      </c>
      <c r="AK175" t="str">
        <f>IF('PCA Licitação, Dispensa e Inex.'!D179="","",'PCA Licitação, Dispensa e Inex.'!D179)</f>
        <v/>
      </c>
      <c r="AL175" t="str">
        <f>IF('PCA Licitação, Dispensa e Inex.'!H179="","",'PCA Licitação, Dispensa e Inex.'!H179)</f>
        <v/>
      </c>
      <c r="AM175" t="str">
        <f>IF('PCA Licitação, Dispensa e Inex.'!K179="","",'PCA Licitação, Dispensa e Inex.'!K179)</f>
        <v/>
      </c>
      <c r="AN175" t="str">
        <f>IF('PCA Licitação, Dispensa e Inex.'!L179="","",'PCA Licitação, Dispensa e Inex.'!L179)</f>
        <v/>
      </c>
      <c r="AO175" t="str">
        <f>IF('PCA Licitação, Dispensa e Inex.'!M179="","",'PCA Licitação, Dispensa e Inex.'!M179)</f>
        <v/>
      </c>
      <c r="AP175" t="str">
        <f>IF('PCA Licitação, Dispensa e Inex.'!N179="","",'PCA Licitação, Dispensa e Inex.'!N179)</f>
        <v/>
      </c>
      <c r="AQ175" s="82" t="str">
        <f>IF('PCA Licitação, Dispensa e Inex.'!O179="","",'PCA Licitação, Dispensa e Inex.'!O179)</f>
        <v/>
      </c>
      <c r="AR175" s="82" t="str">
        <f>IF('PCA Licitação, Dispensa e Inex.'!P179="","",'PCA Licitação, Dispensa e Inex.'!P179)</f>
        <v/>
      </c>
      <c r="AS175" s="82" t="str">
        <f>IF('PCA Licitação, Dispensa e Inex.'!Q179="","",'PCA Licitação, Dispensa e Inex.'!Q179)</f>
        <v/>
      </c>
      <c r="AT175" s="82" t="str">
        <f>IF('PCA Licitação, Dispensa e Inex.'!R179="","",'PCA Licitação, Dispensa e Inex.'!R179)</f>
        <v/>
      </c>
      <c r="AU175" s="82" t="str">
        <f>IF('PCA Licitação, Dispensa e Inex.'!S179="","",'PCA Licitação, Dispensa e Inex.'!S179)</f>
        <v/>
      </c>
      <c r="AV175" s="223" t="str">
        <f>IFERROR(VLOOKUP(AI175,'Acompanhamento (DMP)'!$B$7:$G$390,10,FALSE),"")</f>
        <v/>
      </c>
      <c r="AW175" t="str">
        <f>IFERROR(IF(VLOOKUP(AI175,'Acompanhamento (DMP)'!$B$7:$O$390,11,FALSE)="","",VLOOKUP(AI175,'Acompanhamento (DMP)'!$B$7:$O$390,11,FALSE)),"")</f>
        <v/>
      </c>
      <c r="AX175" s="82">
        <f>IFERROR(VLOOKUP(AI175,'Acompanhamento (DMP)'!$B$7:$O$390,12,FALSE),"")</f>
        <v>0</v>
      </c>
      <c r="AY175" s="82" t="str">
        <f>IFERROR(IF(VLOOKUP(AI175,'Acompanhamento (DMP)'!$B$7:$O$390,13,FALSE)="","",VLOOKUP(AI175,'Acompanhamento (DMP)'!$B$7:$O$390,13,FALSE)),"")</f>
        <v/>
      </c>
      <c r="AZ175" t="str">
        <f>IFERROR(IF(VLOOKUP(AI175,'Acompanhamento (DMP)'!$B$7:$O$390,14,FALSE)="","",VLOOKUP(AI175,'Acompanhamento (DMP)'!$B$7:$O$390,14,FALSE)),"")</f>
        <v/>
      </c>
      <c r="BA175" t="str">
        <f>IFERROR(IF(VLOOKUP(AI175,'Acompanhamento (DMP)'!$B$7:$O$390,15,FALSE)="","",VLOOKUP(AI175,'Acompanhamento (DMP)'!$B$7:$O$390,15,FALSE)),"")</f>
        <v/>
      </c>
      <c r="BB175" s="82" t="str">
        <f>IFERROR(IF(VLOOKUP(AI175,'Acompanhamento (DMP)'!$B$7:$O$390,16,FALSE)="","",VLOOKUP(AI175,'Acompanhamento (DMP)'!$B$7:$O$390,16,FALSE)),"")</f>
        <v/>
      </c>
      <c r="BC175" s="82" t="str">
        <f>IFERROR(IF(VLOOKUP(AI175,'Acompanhamento (DMP)'!$B$7:$O$390,17,FALSE)="","",VLOOKUP(AI175,'Acompanhamento (DMP)'!$B$7:$O$390,17,FALSE)),"")</f>
        <v/>
      </c>
      <c r="BD175" s="82" t="str">
        <f>IFERROR(IF(VLOOKUP(AI175,'Acompanhamento (DMP)'!$B$7:$O$390,18,FALSE)="","",VLOOKUP(AI175,'Acompanhamento (DMP)'!$B$7:$O$390,18,FALSE)),"")</f>
        <v/>
      </c>
      <c r="BE175" s="82" t="str">
        <f>IFERROR(IF(VLOOKUP(AI175,'Acompanhamento (DMP)'!$B$7:$O$390,19,FALSE)="","",VLOOKUP(AI175,'Acompanhamento (DMP)'!$B$7:$O$390,19,FALSE)),"")</f>
        <v/>
      </c>
      <c r="BF175" s="82" t="str">
        <f>IFERROR(IF(VLOOKUP(AI175,'Acompanhamento (DMP)'!$B$7:$O$390,20,FALSE)="","",VLOOKUP(AI175,'Acompanhamento (DMP)'!$B$7:$O$390,20,FALSE)),"")</f>
        <v/>
      </c>
      <c r="BG175" s="82" t="str">
        <f>IFERROR(IF(VLOOKUP(AI175,'Acompanhamento (DMP)'!$B$7:$O$390,21,FALSE)="","",VLOOKUP(AI175,'Acompanhamento (DMP)'!$B$7:$O$390,21,FALSE)),"")</f>
        <v/>
      </c>
      <c r="BH175" s="173" t="str">
        <f t="shared" si="2"/>
        <v/>
      </c>
    </row>
    <row r="176" spans="1:60" ht="15" customHeight="1">
      <c r="A176" s="244"/>
      <c r="B176" s="244"/>
      <c r="C176" s="70" t="s">
        <v>12</v>
      </c>
      <c r="D176" s="69" t="s">
        <v>13</v>
      </c>
      <c r="E176" s="69" t="s">
        <v>20</v>
      </c>
      <c r="F176" s="69"/>
      <c r="G176" s="69"/>
      <c r="H176" s="71" t="s">
        <v>3946</v>
      </c>
      <c r="I176" s="71" t="s">
        <v>570</v>
      </c>
      <c r="J176" s="71" t="s">
        <v>3947</v>
      </c>
      <c r="K176" s="69" t="s">
        <v>572</v>
      </c>
      <c r="L176" s="71"/>
      <c r="M176" s="71"/>
      <c r="N176" s="71"/>
      <c r="O176" s="71"/>
      <c r="P176" s="69"/>
      <c r="Q176" s="6"/>
      <c r="R176" s="6"/>
      <c r="AD176" s="177">
        <v>163</v>
      </c>
      <c r="AF176">
        <v>174</v>
      </c>
      <c r="AI176" t="str">
        <f>IF('PCA Licitação, Dispensa e Inex.'!B180="","",'PCA Licitação, Dispensa e Inex.'!B180)</f>
        <v/>
      </c>
      <c r="AJ176" t="str">
        <f>IF('PCA Licitação, Dispensa e Inex.'!C180="","",'PCA Licitação, Dispensa e Inex.'!C180)</f>
        <v/>
      </c>
      <c r="AK176" t="str">
        <f>IF('PCA Licitação, Dispensa e Inex.'!D180="","",'PCA Licitação, Dispensa e Inex.'!D180)</f>
        <v/>
      </c>
      <c r="AL176" t="str">
        <f>IF('PCA Licitação, Dispensa e Inex.'!H180="","",'PCA Licitação, Dispensa e Inex.'!H180)</f>
        <v/>
      </c>
      <c r="AM176" t="str">
        <f>IF('PCA Licitação, Dispensa e Inex.'!K180="","",'PCA Licitação, Dispensa e Inex.'!K180)</f>
        <v/>
      </c>
      <c r="AN176" t="str">
        <f>IF('PCA Licitação, Dispensa e Inex.'!L180="","",'PCA Licitação, Dispensa e Inex.'!L180)</f>
        <v/>
      </c>
      <c r="AO176" t="str">
        <f>IF('PCA Licitação, Dispensa e Inex.'!M180="","",'PCA Licitação, Dispensa e Inex.'!M180)</f>
        <v/>
      </c>
      <c r="AP176" t="str">
        <f>IF('PCA Licitação, Dispensa e Inex.'!N180="","",'PCA Licitação, Dispensa e Inex.'!N180)</f>
        <v/>
      </c>
      <c r="AQ176" s="82" t="str">
        <f>IF('PCA Licitação, Dispensa e Inex.'!O180="","",'PCA Licitação, Dispensa e Inex.'!O180)</f>
        <v/>
      </c>
      <c r="AR176" s="82" t="str">
        <f>IF('PCA Licitação, Dispensa e Inex.'!P180="","",'PCA Licitação, Dispensa e Inex.'!P180)</f>
        <v/>
      </c>
      <c r="AS176" s="82" t="str">
        <f>IF('PCA Licitação, Dispensa e Inex.'!Q180="","",'PCA Licitação, Dispensa e Inex.'!Q180)</f>
        <v/>
      </c>
      <c r="AT176" s="82" t="str">
        <f>IF('PCA Licitação, Dispensa e Inex.'!R180="","",'PCA Licitação, Dispensa e Inex.'!R180)</f>
        <v/>
      </c>
      <c r="AU176" s="82" t="str">
        <f>IF('PCA Licitação, Dispensa e Inex.'!S180="","",'PCA Licitação, Dispensa e Inex.'!S180)</f>
        <v/>
      </c>
      <c r="AV176" s="223" t="str">
        <f>IFERROR(VLOOKUP(AI176,'Acompanhamento (DMP)'!$B$7:$G$390,10,FALSE),"")</f>
        <v/>
      </c>
      <c r="AW176" t="str">
        <f>IFERROR(IF(VLOOKUP(AI176,'Acompanhamento (DMP)'!$B$7:$O$390,11,FALSE)="","",VLOOKUP(AI176,'Acompanhamento (DMP)'!$B$7:$O$390,11,FALSE)),"")</f>
        <v/>
      </c>
      <c r="AX176" s="82">
        <f>IFERROR(VLOOKUP(AI176,'Acompanhamento (DMP)'!$B$7:$O$390,12,FALSE),"")</f>
        <v>0</v>
      </c>
      <c r="AY176" s="82" t="str">
        <f>IFERROR(IF(VLOOKUP(AI176,'Acompanhamento (DMP)'!$B$7:$O$390,13,FALSE)="","",VLOOKUP(AI176,'Acompanhamento (DMP)'!$B$7:$O$390,13,FALSE)),"")</f>
        <v/>
      </c>
      <c r="AZ176" t="str">
        <f>IFERROR(IF(VLOOKUP(AI176,'Acompanhamento (DMP)'!$B$7:$O$390,14,FALSE)="","",VLOOKUP(AI176,'Acompanhamento (DMP)'!$B$7:$O$390,14,FALSE)),"")</f>
        <v/>
      </c>
      <c r="BA176" t="str">
        <f>IFERROR(IF(VLOOKUP(AI176,'Acompanhamento (DMP)'!$B$7:$O$390,15,FALSE)="","",VLOOKUP(AI176,'Acompanhamento (DMP)'!$B$7:$O$390,15,FALSE)),"")</f>
        <v/>
      </c>
      <c r="BB176" s="82" t="str">
        <f>IFERROR(IF(VLOOKUP(AI176,'Acompanhamento (DMP)'!$B$7:$O$390,16,FALSE)="","",VLOOKUP(AI176,'Acompanhamento (DMP)'!$B$7:$O$390,16,FALSE)),"")</f>
        <v/>
      </c>
      <c r="BC176" s="82" t="str">
        <f>IFERROR(IF(VLOOKUP(AI176,'Acompanhamento (DMP)'!$B$7:$O$390,17,FALSE)="","",VLOOKUP(AI176,'Acompanhamento (DMP)'!$B$7:$O$390,17,FALSE)),"")</f>
        <v/>
      </c>
      <c r="BD176" s="82" t="str">
        <f>IFERROR(IF(VLOOKUP(AI176,'Acompanhamento (DMP)'!$B$7:$O$390,18,FALSE)="","",VLOOKUP(AI176,'Acompanhamento (DMP)'!$B$7:$O$390,18,FALSE)),"")</f>
        <v/>
      </c>
      <c r="BE176" s="82" t="str">
        <f>IFERROR(IF(VLOOKUP(AI176,'Acompanhamento (DMP)'!$B$7:$O$390,19,FALSE)="","",VLOOKUP(AI176,'Acompanhamento (DMP)'!$B$7:$O$390,19,FALSE)),"")</f>
        <v/>
      </c>
      <c r="BF176" s="82" t="str">
        <f>IFERROR(IF(VLOOKUP(AI176,'Acompanhamento (DMP)'!$B$7:$O$390,20,FALSE)="","",VLOOKUP(AI176,'Acompanhamento (DMP)'!$B$7:$O$390,20,FALSE)),"")</f>
        <v/>
      </c>
      <c r="BG176" s="82" t="str">
        <f>IFERROR(IF(VLOOKUP(AI176,'Acompanhamento (DMP)'!$B$7:$O$390,21,FALSE)="","",VLOOKUP(AI176,'Acompanhamento (DMP)'!$B$7:$O$390,21,FALSE)),"")</f>
        <v/>
      </c>
      <c r="BH176" s="173" t="str">
        <f t="shared" si="2"/>
        <v/>
      </c>
    </row>
    <row r="177" spans="1:60" ht="15" customHeight="1">
      <c r="A177" s="246"/>
      <c r="B177" s="244" t="s">
        <v>11</v>
      </c>
      <c r="C177" s="69"/>
      <c r="D177" s="70"/>
      <c r="E177" s="69"/>
      <c r="F177" s="71" t="s">
        <v>3944</v>
      </c>
      <c r="G177" s="71" t="s">
        <v>3945</v>
      </c>
      <c r="H177" s="69"/>
      <c r="I177" s="69"/>
      <c r="J177" s="69"/>
      <c r="K177" s="69"/>
      <c r="L177" s="71"/>
      <c r="M177" s="71"/>
      <c r="N177" s="71"/>
      <c r="O177" s="71"/>
      <c r="P177" s="71"/>
      <c r="Q177" s="25" t="e">
        <f>IF(#REF!="","",IF(VLOOKUP(#REF!,#REF!,9,FALSE)="","",VLOOKUP(#REF!,#REF!,9,FALSE)))</f>
        <v>#REF!</v>
      </c>
      <c r="R177" s="27" t="e">
        <f>IF(#REF!="","",IF(VLOOKUP(#REF!,#REF!,10,FALSE)="","",VLOOKUP(#REF!,#REF!,10,FALSE)))</f>
        <v>#REF!</v>
      </c>
      <c r="AD177" s="178">
        <v>164</v>
      </c>
      <c r="AF177">
        <v>175</v>
      </c>
      <c r="AI177" t="str">
        <f>IF('PCA Licitação, Dispensa e Inex.'!B181="","",'PCA Licitação, Dispensa e Inex.'!B181)</f>
        <v/>
      </c>
      <c r="AJ177" t="str">
        <f>IF('PCA Licitação, Dispensa e Inex.'!C181="","",'PCA Licitação, Dispensa e Inex.'!C181)</f>
        <v/>
      </c>
      <c r="AK177" t="str">
        <f>IF('PCA Licitação, Dispensa e Inex.'!D181="","",'PCA Licitação, Dispensa e Inex.'!D181)</f>
        <v/>
      </c>
      <c r="AL177" t="str">
        <f>IF('PCA Licitação, Dispensa e Inex.'!H181="","",'PCA Licitação, Dispensa e Inex.'!H181)</f>
        <v/>
      </c>
      <c r="AM177" t="str">
        <f>IF('PCA Licitação, Dispensa e Inex.'!K181="","",'PCA Licitação, Dispensa e Inex.'!K181)</f>
        <v/>
      </c>
      <c r="AN177" t="str">
        <f>IF('PCA Licitação, Dispensa e Inex.'!L181="","",'PCA Licitação, Dispensa e Inex.'!L181)</f>
        <v/>
      </c>
      <c r="AO177" t="str">
        <f>IF('PCA Licitação, Dispensa e Inex.'!M181="","",'PCA Licitação, Dispensa e Inex.'!M181)</f>
        <v/>
      </c>
      <c r="AP177" t="str">
        <f>IF('PCA Licitação, Dispensa e Inex.'!N181="","",'PCA Licitação, Dispensa e Inex.'!N181)</f>
        <v/>
      </c>
      <c r="AQ177" s="82" t="str">
        <f>IF('PCA Licitação, Dispensa e Inex.'!O181="","",'PCA Licitação, Dispensa e Inex.'!O181)</f>
        <v/>
      </c>
      <c r="AR177" s="82" t="str">
        <f>IF('PCA Licitação, Dispensa e Inex.'!P181="","",'PCA Licitação, Dispensa e Inex.'!P181)</f>
        <v/>
      </c>
      <c r="AS177" s="82" t="str">
        <f>IF('PCA Licitação, Dispensa e Inex.'!Q181="","",'PCA Licitação, Dispensa e Inex.'!Q181)</f>
        <v/>
      </c>
      <c r="AT177" s="82" t="str">
        <f>IF('PCA Licitação, Dispensa e Inex.'!R181="","",'PCA Licitação, Dispensa e Inex.'!R181)</f>
        <v/>
      </c>
      <c r="AU177" s="82" t="str">
        <f>IF('PCA Licitação, Dispensa e Inex.'!S181="","",'PCA Licitação, Dispensa e Inex.'!S181)</f>
        <v/>
      </c>
      <c r="AV177" s="223" t="str">
        <f>IFERROR(VLOOKUP(AI177,'Acompanhamento (DMP)'!$B$7:$G$390,10,FALSE),"")</f>
        <v/>
      </c>
      <c r="AW177" t="str">
        <f>IFERROR(IF(VLOOKUP(AI177,'Acompanhamento (DMP)'!$B$7:$O$390,11,FALSE)="","",VLOOKUP(AI177,'Acompanhamento (DMP)'!$B$7:$O$390,11,FALSE)),"")</f>
        <v/>
      </c>
      <c r="AX177" s="82">
        <f>IFERROR(VLOOKUP(AI177,'Acompanhamento (DMP)'!$B$7:$O$390,12,FALSE),"")</f>
        <v>0</v>
      </c>
      <c r="AY177" s="82" t="str">
        <f>IFERROR(IF(VLOOKUP(AI177,'Acompanhamento (DMP)'!$B$7:$O$390,13,FALSE)="","",VLOOKUP(AI177,'Acompanhamento (DMP)'!$B$7:$O$390,13,FALSE)),"")</f>
        <v/>
      </c>
      <c r="AZ177" t="str">
        <f>IFERROR(IF(VLOOKUP(AI177,'Acompanhamento (DMP)'!$B$7:$O$390,14,FALSE)="","",VLOOKUP(AI177,'Acompanhamento (DMP)'!$B$7:$O$390,14,FALSE)),"")</f>
        <v/>
      </c>
      <c r="BA177" t="str">
        <f>IFERROR(IF(VLOOKUP(AI177,'Acompanhamento (DMP)'!$B$7:$O$390,15,FALSE)="","",VLOOKUP(AI177,'Acompanhamento (DMP)'!$B$7:$O$390,15,FALSE)),"")</f>
        <v/>
      </c>
      <c r="BB177" s="82" t="str">
        <f>IFERROR(IF(VLOOKUP(AI177,'Acompanhamento (DMP)'!$B$7:$O$390,16,FALSE)="","",VLOOKUP(AI177,'Acompanhamento (DMP)'!$B$7:$O$390,16,FALSE)),"")</f>
        <v/>
      </c>
      <c r="BC177" s="82" t="str">
        <f>IFERROR(IF(VLOOKUP(AI177,'Acompanhamento (DMP)'!$B$7:$O$390,17,FALSE)="","",VLOOKUP(AI177,'Acompanhamento (DMP)'!$B$7:$O$390,17,FALSE)),"")</f>
        <v/>
      </c>
      <c r="BD177" s="82" t="str">
        <f>IFERROR(IF(VLOOKUP(AI177,'Acompanhamento (DMP)'!$B$7:$O$390,18,FALSE)="","",VLOOKUP(AI177,'Acompanhamento (DMP)'!$B$7:$O$390,18,FALSE)),"")</f>
        <v/>
      </c>
      <c r="BE177" s="82" t="str">
        <f>IFERROR(IF(VLOOKUP(AI177,'Acompanhamento (DMP)'!$B$7:$O$390,19,FALSE)="","",VLOOKUP(AI177,'Acompanhamento (DMP)'!$B$7:$O$390,19,FALSE)),"")</f>
        <v/>
      </c>
      <c r="BF177" s="82" t="str">
        <f>IFERROR(IF(VLOOKUP(AI177,'Acompanhamento (DMP)'!$B$7:$O$390,20,FALSE)="","",VLOOKUP(AI177,'Acompanhamento (DMP)'!$B$7:$O$390,20,FALSE)),"")</f>
        <v/>
      </c>
      <c r="BG177" s="82" t="str">
        <f>IFERROR(IF(VLOOKUP(AI177,'Acompanhamento (DMP)'!$B$7:$O$390,21,FALSE)="","",VLOOKUP(AI177,'Acompanhamento (DMP)'!$B$7:$O$390,21,FALSE)),"")</f>
        <v/>
      </c>
      <c r="BH177" s="173" t="str">
        <f t="shared" si="2"/>
        <v/>
      </c>
    </row>
    <row r="178" spans="1:60" ht="15" customHeight="1">
      <c r="A178" s="244"/>
      <c r="B178" s="244"/>
      <c r="C178" s="69"/>
      <c r="D178" s="70"/>
      <c r="E178" s="69"/>
      <c r="F178" s="69"/>
      <c r="G178" s="69"/>
      <c r="H178" s="69"/>
      <c r="I178" s="69"/>
      <c r="J178" s="69"/>
      <c r="K178" s="69"/>
      <c r="L178" s="71"/>
      <c r="M178" s="71"/>
      <c r="N178" s="71"/>
      <c r="O178" s="71"/>
      <c r="P178" s="71"/>
      <c r="Q178" s="25" t="e">
        <f>IF(#REF!="","",IF(VLOOKUP(#REF!,#REF!,9,FALSE)="","",VLOOKUP(#REF!,#REF!,9,FALSE)))</f>
        <v>#REF!</v>
      </c>
      <c r="R178" s="27" t="e">
        <f>IF(#REF!="","",IF(VLOOKUP(#REF!,#REF!,10,FALSE)="","",VLOOKUP(#REF!,#REF!,10,FALSE)))</f>
        <v>#REF!</v>
      </c>
      <c r="AD178" s="180">
        <v>165</v>
      </c>
      <c r="AF178">
        <v>176</v>
      </c>
      <c r="AI178" t="str">
        <f>IF('PCA Licitação, Dispensa e Inex.'!B182="","",'PCA Licitação, Dispensa e Inex.'!B182)</f>
        <v/>
      </c>
      <c r="AJ178" t="str">
        <f>IF('PCA Licitação, Dispensa e Inex.'!C182="","",'PCA Licitação, Dispensa e Inex.'!C182)</f>
        <v/>
      </c>
      <c r="AK178" t="str">
        <f>IF('PCA Licitação, Dispensa e Inex.'!D182="","",'PCA Licitação, Dispensa e Inex.'!D182)</f>
        <v/>
      </c>
      <c r="AL178" t="str">
        <f>IF('PCA Licitação, Dispensa e Inex.'!H182="","",'PCA Licitação, Dispensa e Inex.'!H182)</f>
        <v/>
      </c>
      <c r="AM178" t="str">
        <f>IF('PCA Licitação, Dispensa e Inex.'!K182="","",'PCA Licitação, Dispensa e Inex.'!K182)</f>
        <v/>
      </c>
      <c r="AN178" t="str">
        <f>IF('PCA Licitação, Dispensa e Inex.'!L182="","",'PCA Licitação, Dispensa e Inex.'!L182)</f>
        <v/>
      </c>
      <c r="AO178" t="str">
        <f>IF('PCA Licitação, Dispensa e Inex.'!M182="","",'PCA Licitação, Dispensa e Inex.'!M182)</f>
        <v/>
      </c>
      <c r="AP178" t="str">
        <f>IF('PCA Licitação, Dispensa e Inex.'!N182="","",'PCA Licitação, Dispensa e Inex.'!N182)</f>
        <v/>
      </c>
      <c r="AQ178" s="82" t="str">
        <f>IF('PCA Licitação, Dispensa e Inex.'!O182="","",'PCA Licitação, Dispensa e Inex.'!O182)</f>
        <v/>
      </c>
      <c r="AR178" s="82" t="str">
        <f>IF('PCA Licitação, Dispensa e Inex.'!P182="","",'PCA Licitação, Dispensa e Inex.'!P182)</f>
        <v/>
      </c>
      <c r="AS178" s="82" t="str">
        <f>IF('PCA Licitação, Dispensa e Inex.'!Q182="","",'PCA Licitação, Dispensa e Inex.'!Q182)</f>
        <v/>
      </c>
      <c r="AT178" s="82" t="str">
        <f>IF('PCA Licitação, Dispensa e Inex.'!R182="","",'PCA Licitação, Dispensa e Inex.'!R182)</f>
        <v/>
      </c>
      <c r="AU178" s="82" t="str">
        <f>IF('PCA Licitação, Dispensa e Inex.'!S182="","",'PCA Licitação, Dispensa e Inex.'!S182)</f>
        <v/>
      </c>
      <c r="AV178" s="223" t="str">
        <f>IFERROR(VLOOKUP(AI178,'Acompanhamento (DMP)'!$B$7:$G$390,10,FALSE),"")</f>
        <v/>
      </c>
      <c r="AW178" t="str">
        <f>IFERROR(IF(VLOOKUP(AI178,'Acompanhamento (DMP)'!$B$7:$O$390,11,FALSE)="","",VLOOKUP(AI178,'Acompanhamento (DMP)'!$B$7:$O$390,11,FALSE)),"")</f>
        <v/>
      </c>
      <c r="AX178" s="82">
        <f>IFERROR(VLOOKUP(AI178,'Acompanhamento (DMP)'!$B$7:$O$390,12,FALSE),"")</f>
        <v>0</v>
      </c>
      <c r="AY178" s="82" t="str">
        <f>IFERROR(IF(VLOOKUP(AI178,'Acompanhamento (DMP)'!$B$7:$O$390,13,FALSE)="","",VLOOKUP(AI178,'Acompanhamento (DMP)'!$B$7:$O$390,13,FALSE)),"")</f>
        <v/>
      </c>
      <c r="AZ178" t="str">
        <f>IFERROR(IF(VLOOKUP(AI178,'Acompanhamento (DMP)'!$B$7:$O$390,14,FALSE)="","",VLOOKUP(AI178,'Acompanhamento (DMP)'!$B$7:$O$390,14,FALSE)),"")</f>
        <v/>
      </c>
      <c r="BA178" t="str">
        <f>IFERROR(IF(VLOOKUP(AI178,'Acompanhamento (DMP)'!$B$7:$O$390,15,FALSE)="","",VLOOKUP(AI178,'Acompanhamento (DMP)'!$B$7:$O$390,15,FALSE)),"")</f>
        <v/>
      </c>
      <c r="BB178" s="82" t="str">
        <f>IFERROR(IF(VLOOKUP(AI178,'Acompanhamento (DMP)'!$B$7:$O$390,16,FALSE)="","",VLOOKUP(AI178,'Acompanhamento (DMP)'!$B$7:$O$390,16,FALSE)),"")</f>
        <v/>
      </c>
      <c r="BC178" s="82" t="str">
        <f>IFERROR(IF(VLOOKUP(AI178,'Acompanhamento (DMP)'!$B$7:$O$390,17,FALSE)="","",VLOOKUP(AI178,'Acompanhamento (DMP)'!$B$7:$O$390,17,FALSE)),"")</f>
        <v/>
      </c>
      <c r="BD178" s="82" t="str">
        <f>IFERROR(IF(VLOOKUP(AI178,'Acompanhamento (DMP)'!$B$7:$O$390,18,FALSE)="","",VLOOKUP(AI178,'Acompanhamento (DMP)'!$B$7:$O$390,18,FALSE)),"")</f>
        <v/>
      </c>
      <c r="BE178" s="82" t="str">
        <f>IFERROR(IF(VLOOKUP(AI178,'Acompanhamento (DMP)'!$B$7:$O$390,19,FALSE)="","",VLOOKUP(AI178,'Acompanhamento (DMP)'!$B$7:$O$390,19,FALSE)),"")</f>
        <v/>
      </c>
      <c r="BF178" s="82" t="str">
        <f>IFERROR(IF(VLOOKUP(AI178,'Acompanhamento (DMP)'!$B$7:$O$390,20,FALSE)="","",VLOOKUP(AI178,'Acompanhamento (DMP)'!$B$7:$O$390,20,FALSE)),"")</f>
        <v/>
      </c>
      <c r="BG178" s="82" t="str">
        <f>IFERROR(IF(VLOOKUP(AI178,'Acompanhamento (DMP)'!$B$7:$O$390,21,FALSE)="","",VLOOKUP(AI178,'Acompanhamento (DMP)'!$B$7:$O$390,21,FALSE)),"")</f>
        <v/>
      </c>
      <c r="BH178" s="173" t="str">
        <f t="shared" si="2"/>
        <v/>
      </c>
    </row>
    <row r="179" spans="1:60" ht="15" customHeight="1">
      <c r="A179" s="244"/>
      <c r="B179" s="244"/>
      <c r="C179" s="69"/>
      <c r="D179" s="70"/>
      <c r="E179" s="69"/>
      <c r="F179" s="69"/>
      <c r="G179" s="69"/>
      <c r="H179" s="69"/>
      <c r="I179" s="69"/>
      <c r="J179" s="69"/>
      <c r="K179" s="69"/>
      <c r="L179" s="71"/>
      <c r="M179" s="71"/>
      <c r="N179" s="71"/>
      <c r="O179" s="71"/>
      <c r="P179" s="71"/>
      <c r="Q179" s="25" t="e">
        <f>IF(#REF!="","",IF(VLOOKUP(#REF!,#REF!,9,FALSE)="","",VLOOKUP(#REF!,#REF!,9,FALSE)))</f>
        <v>#REF!</v>
      </c>
      <c r="R179" s="27" t="e">
        <f>IF(#REF!="","",IF(VLOOKUP(#REF!,#REF!,10,FALSE)="","",VLOOKUP(#REF!,#REF!,10,FALSE)))</f>
        <v>#REF!</v>
      </c>
      <c r="AD179" s="179">
        <v>166</v>
      </c>
      <c r="AF179">
        <v>177</v>
      </c>
      <c r="AI179" t="str">
        <f>IF('PCA Licitação, Dispensa e Inex.'!B183="","",'PCA Licitação, Dispensa e Inex.'!B183)</f>
        <v/>
      </c>
      <c r="AJ179" t="str">
        <f>IF('PCA Licitação, Dispensa e Inex.'!C183="","",'PCA Licitação, Dispensa e Inex.'!C183)</f>
        <v/>
      </c>
      <c r="AK179" t="str">
        <f>IF('PCA Licitação, Dispensa e Inex.'!D183="","",'PCA Licitação, Dispensa e Inex.'!D183)</f>
        <v/>
      </c>
      <c r="AL179" t="str">
        <f>IF('PCA Licitação, Dispensa e Inex.'!H183="","",'PCA Licitação, Dispensa e Inex.'!H183)</f>
        <v/>
      </c>
      <c r="AM179" t="str">
        <f>IF('PCA Licitação, Dispensa e Inex.'!K183="","",'PCA Licitação, Dispensa e Inex.'!K183)</f>
        <v/>
      </c>
      <c r="AN179" t="str">
        <f>IF('PCA Licitação, Dispensa e Inex.'!L183="","",'PCA Licitação, Dispensa e Inex.'!L183)</f>
        <v/>
      </c>
      <c r="AO179" t="str">
        <f>IF('PCA Licitação, Dispensa e Inex.'!M183="","",'PCA Licitação, Dispensa e Inex.'!M183)</f>
        <v/>
      </c>
      <c r="AP179" t="str">
        <f>IF('PCA Licitação, Dispensa e Inex.'!N183="","",'PCA Licitação, Dispensa e Inex.'!N183)</f>
        <v/>
      </c>
      <c r="AQ179" s="82" t="str">
        <f>IF('PCA Licitação, Dispensa e Inex.'!O183="","",'PCA Licitação, Dispensa e Inex.'!O183)</f>
        <v/>
      </c>
      <c r="AR179" s="82" t="str">
        <f>IF('PCA Licitação, Dispensa e Inex.'!P183="","",'PCA Licitação, Dispensa e Inex.'!P183)</f>
        <v/>
      </c>
      <c r="AS179" s="82" t="str">
        <f>IF('PCA Licitação, Dispensa e Inex.'!Q183="","",'PCA Licitação, Dispensa e Inex.'!Q183)</f>
        <v/>
      </c>
      <c r="AT179" s="82" t="str">
        <f>IF('PCA Licitação, Dispensa e Inex.'!R183="","",'PCA Licitação, Dispensa e Inex.'!R183)</f>
        <v/>
      </c>
      <c r="AU179" s="82" t="str">
        <f>IF('PCA Licitação, Dispensa e Inex.'!S183="","",'PCA Licitação, Dispensa e Inex.'!S183)</f>
        <v/>
      </c>
      <c r="AV179" s="223" t="str">
        <f>IFERROR(VLOOKUP(AI179,'Acompanhamento (DMP)'!$B$7:$G$390,10,FALSE),"")</f>
        <v/>
      </c>
      <c r="AW179" t="str">
        <f>IFERROR(IF(VLOOKUP(AI179,'Acompanhamento (DMP)'!$B$7:$O$390,11,FALSE)="","",VLOOKUP(AI179,'Acompanhamento (DMP)'!$B$7:$O$390,11,FALSE)),"")</f>
        <v/>
      </c>
      <c r="AX179" s="82">
        <f>IFERROR(VLOOKUP(AI179,'Acompanhamento (DMP)'!$B$7:$O$390,12,FALSE),"")</f>
        <v>0</v>
      </c>
      <c r="AY179" s="82" t="str">
        <f>IFERROR(IF(VLOOKUP(AI179,'Acompanhamento (DMP)'!$B$7:$O$390,13,FALSE)="","",VLOOKUP(AI179,'Acompanhamento (DMP)'!$B$7:$O$390,13,FALSE)),"")</f>
        <v/>
      </c>
      <c r="AZ179" t="str">
        <f>IFERROR(IF(VLOOKUP(AI179,'Acompanhamento (DMP)'!$B$7:$O$390,14,FALSE)="","",VLOOKUP(AI179,'Acompanhamento (DMP)'!$B$7:$O$390,14,FALSE)),"")</f>
        <v/>
      </c>
      <c r="BA179" t="str">
        <f>IFERROR(IF(VLOOKUP(AI179,'Acompanhamento (DMP)'!$B$7:$O$390,15,FALSE)="","",VLOOKUP(AI179,'Acompanhamento (DMP)'!$B$7:$O$390,15,FALSE)),"")</f>
        <v/>
      </c>
      <c r="BB179" s="82" t="str">
        <f>IFERROR(IF(VLOOKUP(AI179,'Acompanhamento (DMP)'!$B$7:$O$390,16,FALSE)="","",VLOOKUP(AI179,'Acompanhamento (DMP)'!$B$7:$O$390,16,FALSE)),"")</f>
        <v/>
      </c>
      <c r="BC179" s="82" t="str">
        <f>IFERROR(IF(VLOOKUP(AI179,'Acompanhamento (DMP)'!$B$7:$O$390,17,FALSE)="","",VLOOKUP(AI179,'Acompanhamento (DMP)'!$B$7:$O$390,17,FALSE)),"")</f>
        <v/>
      </c>
      <c r="BD179" s="82" t="str">
        <f>IFERROR(IF(VLOOKUP(AI179,'Acompanhamento (DMP)'!$B$7:$O$390,18,FALSE)="","",VLOOKUP(AI179,'Acompanhamento (DMP)'!$B$7:$O$390,18,FALSE)),"")</f>
        <v/>
      </c>
      <c r="BE179" s="82" t="str">
        <f>IFERROR(IF(VLOOKUP(AI179,'Acompanhamento (DMP)'!$B$7:$O$390,19,FALSE)="","",VLOOKUP(AI179,'Acompanhamento (DMP)'!$B$7:$O$390,19,FALSE)),"")</f>
        <v/>
      </c>
      <c r="BF179" s="82" t="str">
        <f>IFERROR(IF(VLOOKUP(AI179,'Acompanhamento (DMP)'!$B$7:$O$390,20,FALSE)="","",VLOOKUP(AI179,'Acompanhamento (DMP)'!$B$7:$O$390,20,FALSE)),"")</f>
        <v/>
      </c>
      <c r="BG179" s="82" t="str">
        <f>IFERROR(IF(VLOOKUP(AI179,'Acompanhamento (DMP)'!$B$7:$O$390,21,FALSE)="","",VLOOKUP(AI179,'Acompanhamento (DMP)'!$B$7:$O$390,21,FALSE)),"")</f>
        <v/>
      </c>
      <c r="BH179" s="173" t="str">
        <f t="shared" si="2"/>
        <v/>
      </c>
    </row>
    <row r="180" spans="1:60" ht="15" customHeight="1">
      <c r="A180" s="244"/>
      <c r="B180" s="244"/>
      <c r="C180" s="69"/>
      <c r="D180" s="70"/>
      <c r="E180" s="69"/>
      <c r="F180" s="69"/>
      <c r="G180" s="69"/>
      <c r="H180" s="69"/>
      <c r="I180" s="69"/>
      <c r="J180" s="69"/>
      <c r="K180" s="69"/>
      <c r="L180" s="71"/>
      <c r="M180" s="71"/>
      <c r="N180" s="71"/>
      <c r="O180" s="71"/>
      <c r="P180" s="71"/>
      <c r="Q180" s="25" t="e">
        <f>IF(#REF!="","",IF(VLOOKUP(#REF!,#REF!,9,FALSE)="","",VLOOKUP(#REF!,#REF!,9,FALSE)))</f>
        <v>#REF!</v>
      </c>
      <c r="R180" s="27" t="e">
        <f>IF(#REF!="","",IF(VLOOKUP(#REF!,#REF!,10,FALSE)="","",VLOOKUP(#REF!,#REF!,10,FALSE)))</f>
        <v>#REF!</v>
      </c>
      <c r="AD180" s="180">
        <v>167</v>
      </c>
      <c r="AF180">
        <v>178</v>
      </c>
      <c r="AI180" t="str">
        <f>IF('PCA Licitação, Dispensa e Inex.'!B184="","",'PCA Licitação, Dispensa e Inex.'!B184)</f>
        <v/>
      </c>
      <c r="AJ180" t="str">
        <f>IF('PCA Licitação, Dispensa e Inex.'!C184="","",'PCA Licitação, Dispensa e Inex.'!C184)</f>
        <v/>
      </c>
      <c r="AK180" t="str">
        <f>IF('PCA Licitação, Dispensa e Inex.'!D184="","",'PCA Licitação, Dispensa e Inex.'!D184)</f>
        <v/>
      </c>
      <c r="AL180" t="str">
        <f>IF('PCA Licitação, Dispensa e Inex.'!H184="","",'PCA Licitação, Dispensa e Inex.'!H184)</f>
        <v/>
      </c>
      <c r="AM180" t="str">
        <f>IF('PCA Licitação, Dispensa e Inex.'!K184="","",'PCA Licitação, Dispensa e Inex.'!K184)</f>
        <v/>
      </c>
      <c r="AN180" t="str">
        <f>IF('PCA Licitação, Dispensa e Inex.'!L184="","",'PCA Licitação, Dispensa e Inex.'!L184)</f>
        <v/>
      </c>
      <c r="AO180" t="str">
        <f>IF('PCA Licitação, Dispensa e Inex.'!M184="","",'PCA Licitação, Dispensa e Inex.'!M184)</f>
        <v/>
      </c>
      <c r="AP180" t="str">
        <f>IF('PCA Licitação, Dispensa e Inex.'!N184="","",'PCA Licitação, Dispensa e Inex.'!N184)</f>
        <v/>
      </c>
      <c r="AQ180" s="82" t="str">
        <f>IF('PCA Licitação, Dispensa e Inex.'!O184="","",'PCA Licitação, Dispensa e Inex.'!O184)</f>
        <v/>
      </c>
      <c r="AR180" s="82" t="str">
        <f>IF('PCA Licitação, Dispensa e Inex.'!P184="","",'PCA Licitação, Dispensa e Inex.'!P184)</f>
        <v/>
      </c>
      <c r="AS180" s="82" t="str">
        <f>IF('PCA Licitação, Dispensa e Inex.'!Q184="","",'PCA Licitação, Dispensa e Inex.'!Q184)</f>
        <v/>
      </c>
      <c r="AT180" s="82" t="str">
        <f>IF('PCA Licitação, Dispensa e Inex.'!R184="","",'PCA Licitação, Dispensa e Inex.'!R184)</f>
        <v/>
      </c>
      <c r="AU180" s="82" t="str">
        <f>IF('PCA Licitação, Dispensa e Inex.'!S184="","",'PCA Licitação, Dispensa e Inex.'!S184)</f>
        <v/>
      </c>
      <c r="AV180" s="223" t="str">
        <f>IFERROR(VLOOKUP(AI180,'Acompanhamento (DMP)'!$B$7:$G$390,10,FALSE),"")</f>
        <v/>
      </c>
      <c r="AW180" t="str">
        <f>IFERROR(IF(VLOOKUP(AI180,'Acompanhamento (DMP)'!$B$7:$O$390,11,FALSE)="","",VLOOKUP(AI180,'Acompanhamento (DMP)'!$B$7:$O$390,11,FALSE)),"")</f>
        <v/>
      </c>
      <c r="AX180" s="82">
        <f>IFERROR(VLOOKUP(AI180,'Acompanhamento (DMP)'!$B$7:$O$390,12,FALSE),"")</f>
        <v>0</v>
      </c>
      <c r="AY180" s="82" t="str">
        <f>IFERROR(IF(VLOOKUP(AI180,'Acompanhamento (DMP)'!$B$7:$O$390,13,FALSE)="","",VLOOKUP(AI180,'Acompanhamento (DMP)'!$B$7:$O$390,13,FALSE)),"")</f>
        <v/>
      </c>
      <c r="AZ180" t="str">
        <f>IFERROR(IF(VLOOKUP(AI180,'Acompanhamento (DMP)'!$B$7:$O$390,14,FALSE)="","",VLOOKUP(AI180,'Acompanhamento (DMP)'!$B$7:$O$390,14,FALSE)),"")</f>
        <v/>
      </c>
      <c r="BA180" t="str">
        <f>IFERROR(IF(VLOOKUP(AI180,'Acompanhamento (DMP)'!$B$7:$O$390,15,FALSE)="","",VLOOKUP(AI180,'Acompanhamento (DMP)'!$B$7:$O$390,15,FALSE)),"")</f>
        <v/>
      </c>
      <c r="BB180" s="82" t="str">
        <f>IFERROR(IF(VLOOKUP(AI180,'Acompanhamento (DMP)'!$B$7:$O$390,16,FALSE)="","",VLOOKUP(AI180,'Acompanhamento (DMP)'!$B$7:$O$390,16,FALSE)),"")</f>
        <v/>
      </c>
      <c r="BC180" s="82" t="str">
        <f>IFERROR(IF(VLOOKUP(AI180,'Acompanhamento (DMP)'!$B$7:$O$390,17,FALSE)="","",VLOOKUP(AI180,'Acompanhamento (DMP)'!$B$7:$O$390,17,FALSE)),"")</f>
        <v/>
      </c>
      <c r="BD180" s="82" t="str">
        <f>IFERROR(IF(VLOOKUP(AI180,'Acompanhamento (DMP)'!$B$7:$O$390,18,FALSE)="","",VLOOKUP(AI180,'Acompanhamento (DMP)'!$B$7:$O$390,18,FALSE)),"")</f>
        <v/>
      </c>
      <c r="BE180" s="82" t="str">
        <f>IFERROR(IF(VLOOKUP(AI180,'Acompanhamento (DMP)'!$B$7:$O$390,19,FALSE)="","",VLOOKUP(AI180,'Acompanhamento (DMP)'!$B$7:$O$390,19,FALSE)),"")</f>
        <v/>
      </c>
      <c r="BF180" s="82" t="str">
        <f>IFERROR(IF(VLOOKUP(AI180,'Acompanhamento (DMP)'!$B$7:$O$390,20,FALSE)="","",VLOOKUP(AI180,'Acompanhamento (DMP)'!$B$7:$O$390,20,FALSE)),"")</f>
        <v/>
      </c>
      <c r="BG180" s="82" t="str">
        <f>IFERROR(IF(VLOOKUP(AI180,'Acompanhamento (DMP)'!$B$7:$O$390,21,FALSE)="","",VLOOKUP(AI180,'Acompanhamento (DMP)'!$B$7:$O$390,21,FALSE)),"")</f>
        <v/>
      </c>
      <c r="BH180" s="173" t="str">
        <f t="shared" si="2"/>
        <v/>
      </c>
    </row>
    <row r="181" spans="1:60" ht="15" customHeight="1">
      <c r="A181" s="244"/>
      <c r="B181" s="244"/>
      <c r="C181" s="69"/>
      <c r="D181" s="70"/>
      <c r="E181" s="69"/>
      <c r="F181" s="69"/>
      <c r="G181" s="69"/>
      <c r="H181" s="69"/>
      <c r="I181" s="69"/>
      <c r="J181" s="69"/>
      <c r="K181" s="69"/>
      <c r="L181" s="71"/>
      <c r="M181" s="71"/>
      <c r="N181" s="71"/>
      <c r="O181" s="71"/>
      <c r="P181" s="71"/>
      <c r="Q181" s="25" t="e">
        <f>IF(#REF!="","",IF(VLOOKUP(#REF!,#REF!,9,FALSE)="","",VLOOKUP(#REF!,#REF!,9,FALSE)))</f>
        <v>#REF!</v>
      </c>
      <c r="R181" s="27" t="e">
        <f>IF(#REF!="","",IF(VLOOKUP(#REF!,#REF!,10,FALSE)="","",VLOOKUP(#REF!,#REF!,10,FALSE)))</f>
        <v>#REF!</v>
      </c>
      <c r="AD181" s="178">
        <v>168</v>
      </c>
      <c r="AF181">
        <v>179</v>
      </c>
      <c r="AI181" t="str">
        <f>IF('PCA Licitação, Dispensa e Inex.'!B185="","",'PCA Licitação, Dispensa e Inex.'!B185)</f>
        <v/>
      </c>
      <c r="AJ181" t="str">
        <f>IF('PCA Licitação, Dispensa e Inex.'!C185="","",'PCA Licitação, Dispensa e Inex.'!C185)</f>
        <v/>
      </c>
      <c r="AK181" t="str">
        <f>IF('PCA Licitação, Dispensa e Inex.'!D185="","",'PCA Licitação, Dispensa e Inex.'!D185)</f>
        <v/>
      </c>
      <c r="AL181" t="str">
        <f>IF('PCA Licitação, Dispensa e Inex.'!H185="","",'PCA Licitação, Dispensa e Inex.'!H185)</f>
        <v/>
      </c>
      <c r="AM181" t="str">
        <f>IF('PCA Licitação, Dispensa e Inex.'!K185="","",'PCA Licitação, Dispensa e Inex.'!K185)</f>
        <v/>
      </c>
      <c r="AN181" t="str">
        <f>IF('PCA Licitação, Dispensa e Inex.'!L185="","",'PCA Licitação, Dispensa e Inex.'!L185)</f>
        <v/>
      </c>
      <c r="AO181" t="str">
        <f>IF('PCA Licitação, Dispensa e Inex.'!M185="","",'PCA Licitação, Dispensa e Inex.'!M185)</f>
        <v/>
      </c>
      <c r="AP181" t="str">
        <f>IF('PCA Licitação, Dispensa e Inex.'!N185="","",'PCA Licitação, Dispensa e Inex.'!N185)</f>
        <v/>
      </c>
      <c r="AQ181" s="82" t="str">
        <f>IF('PCA Licitação, Dispensa e Inex.'!O185="","",'PCA Licitação, Dispensa e Inex.'!O185)</f>
        <v/>
      </c>
      <c r="AR181" s="82" t="str">
        <f>IF('PCA Licitação, Dispensa e Inex.'!P185="","",'PCA Licitação, Dispensa e Inex.'!P185)</f>
        <v/>
      </c>
      <c r="AS181" s="82" t="str">
        <f>IF('PCA Licitação, Dispensa e Inex.'!Q185="","",'PCA Licitação, Dispensa e Inex.'!Q185)</f>
        <v/>
      </c>
      <c r="AT181" s="82" t="str">
        <f>IF('PCA Licitação, Dispensa e Inex.'!R185="","",'PCA Licitação, Dispensa e Inex.'!R185)</f>
        <v/>
      </c>
      <c r="AU181" s="82" t="str">
        <f>IF('PCA Licitação, Dispensa e Inex.'!S185="","",'PCA Licitação, Dispensa e Inex.'!S185)</f>
        <v/>
      </c>
      <c r="AV181" s="223" t="str">
        <f>IFERROR(VLOOKUP(AI181,'Acompanhamento (DMP)'!$B$7:$G$390,10,FALSE),"")</f>
        <v/>
      </c>
      <c r="AW181" t="str">
        <f>IFERROR(IF(VLOOKUP(AI181,'Acompanhamento (DMP)'!$B$7:$O$390,11,FALSE)="","",VLOOKUP(AI181,'Acompanhamento (DMP)'!$B$7:$O$390,11,FALSE)),"")</f>
        <v/>
      </c>
      <c r="AX181" s="82">
        <f>IFERROR(VLOOKUP(AI181,'Acompanhamento (DMP)'!$B$7:$O$390,12,FALSE),"")</f>
        <v>0</v>
      </c>
      <c r="AY181" s="82" t="str">
        <f>IFERROR(IF(VLOOKUP(AI181,'Acompanhamento (DMP)'!$B$7:$O$390,13,FALSE)="","",VLOOKUP(AI181,'Acompanhamento (DMP)'!$B$7:$O$390,13,FALSE)),"")</f>
        <v/>
      </c>
      <c r="AZ181" t="str">
        <f>IFERROR(IF(VLOOKUP(AI181,'Acompanhamento (DMP)'!$B$7:$O$390,14,FALSE)="","",VLOOKUP(AI181,'Acompanhamento (DMP)'!$B$7:$O$390,14,FALSE)),"")</f>
        <v/>
      </c>
      <c r="BA181" t="str">
        <f>IFERROR(IF(VLOOKUP(AI181,'Acompanhamento (DMP)'!$B$7:$O$390,15,FALSE)="","",VLOOKUP(AI181,'Acompanhamento (DMP)'!$B$7:$O$390,15,FALSE)),"")</f>
        <v/>
      </c>
      <c r="BB181" s="82" t="str">
        <f>IFERROR(IF(VLOOKUP(AI181,'Acompanhamento (DMP)'!$B$7:$O$390,16,FALSE)="","",VLOOKUP(AI181,'Acompanhamento (DMP)'!$B$7:$O$390,16,FALSE)),"")</f>
        <v/>
      </c>
      <c r="BC181" s="82" t="str">
        <f>IFERROR(IF(VLOOKUP(AI181,'Acompanhamento (DMP)'!$B$7:$O$390,17,FALSE)="","",VLOOKUP(AI181,'Acompanhamento (DMP)'!$B$7:$O$390,17,FALSE)),"")</f>
        <v/>
      </c>
      <c r="BD181" s="82" t="str">
        <f>IFERROR(IF(VLOOKUP(AI181,'Acompanhamento (DMP)'!$B$7:$O$390,18,FALSE)="","",VLOOKUP(AI181,'Acompanhamento (DMP)'!$B$7:$O$390,18,FALSE)),"")</f>
        <v/>
      </c>
      <c r="BE181" s="82" t="str">
        <f>IFERROR(IF(VLOOKUP(AI181,'Acompanhamento (DMP)'!$B$7:$O$390,19,FALSE)="","",VLOOKUP(AI181,'Acompanhamento (DMP)'!$B$7:$O$390,19,FALSE)),"")</f>
        <v/>
      </c>
      <c r="BF181" s="82" t="str">
        <f>IFERROR(IF(VLOOKUP(AI181,'Acompanhamento (DMP)'!$B$7:$O$390,20,FALSE)="","",VLOOKUP(AI181,'Acompanhamento (DMP)'!$B$7:$O$390,20,FALSE)),"")</f>
        <v/>
      </c>
      <c r="BG181" s="82" t="str">
        <f>IFERROR(IF(VLOOKUP(AI181,'Acompanhamento (DMP)'!$B$7:$O$390,21,FALSE)="","",VLOOKUP(AI181,'Acompanhamento (DMP)'!$B$7:$O$390,21,FALSE)),"")</f>
        <v/>
      </c>
      <c r="BH181" s="173" t="str">
        <f t="shared" si="2"/>
        <v/>
      </c>
    </row>
    <row r="182" spans="1:60" ht="15" customHeight="1">
      <c r="A182" s="244"/>
      <c r="B182" s="244"/>
      <c r="C182" s="25"/>
      <c r="D182" s="26"/>
      <c r="E182" s="25"/>
      <c r="F182" s="69"/>
      <c r="G182" s="69"/>
      <c r="H182" s="25"/>
      <c r="I182" s="25"/>
      <c r="J182" s="25"/>
      <c r="K182" s="25"/>
      <c r="L182" s="27"/>
      <c r="M182" s="27"/>
      <c r="N182" s="27"/>
      <c r="O182" s="27"/>
      <c r="P182" s="27"/>
      <c r="Q182" s="25" t="e">
        <f>IF(#REF!="","",IF(VLOOKUP(#REF!,#REF!,9,FALSE)="","",VLOOKUP(#REF!,#REF!,9,FALSE)))</f>
        <v>#REF!</v>
      </c>
      <c r="R182" s="27" t="e">
        <f>IF(#REF!="","",IF(VLOOKUP(#REF!,#REF!,10,FALSE)="","",VLOOKUP(#REF!,#REF!,10,FALSE)))</f>
        <v>#REF!</v>
      </c>
      <c r="AD182" s="177">
        <v>169</v>
      </c>
      <c r="AF182">
        <v>180</v>
      </c>
      <c r="AI182" t="str">
        <f>IF('PCA Licitação, Dispensa e Inex.'!B186="","",'PCA Licitação, Dispensa e Inex.'!B186)</f>
        <v/>
      </c>
      <c r="AJ182" t="str">
        <f>IF('PCA Licitação, Dispensa e Inex.'!C186="","",'PCA Licitação, Dispensa e Inex.'!C186)</f>
        <v/>
      </c>
      <c r="AK182" t="str">
        <f>IF('PCA Licitação, Dispensa e Inex.'!D186="","",'PCA Licitação, Dispensa e Inex.'!D186)</f>
        <v/>
      </c>
      <c r="AL182" t="str">
        <f>IF('PCA Licitação, Dispensa e Inex.'!H186="","",'PCA Licitação, Dispensa e Inex.'!H186)</f>
        <v/>
      </c>
      <c r="AM182" t="str">
        <f>IF('PCA Licitação, Dispensa e Inex.'!K186="","",'PCA Licitação, Dispensa e Inex.'!K186)</f>
        <v/>
      </c>
      <c r="AN182" t="str">
        <f>IF('PCA Licitação, Dispensa e Inex.'!L186="","",'PCA Licitação, Dispensa e Inex.'!L186)</f>
        <v/>
      </c>
      <c r="AO182" t="str">
        <f>IF('PCA Licitação, Dispensa e Inex.'!M186="","",'PCA Licitação, Dispensa e Inex.'!M186)</f>
        <v/>
      </c>
      <c r="AP182" t="str">
        <f>IF('PCA Licitação, Dispensa e Inex.'!N186="","",'PCA Licitação, Dispensa e Inex.'!N186)</f>
        <v/>
      </c>
      <c r="AQ182" s="82" t="str">
        <f>IF('PCA Licitação, Dispensa e Inex.'!O186="","",'PCA Licitação, Dispensa e Inex.'!O186)</f>
        <v/>
      </c>
      <c r="AR182" s="82" t="str">
        <f>IF('PCA Licitação, Dispensa e Inex.'!P186="","",'PCA Licitação, Dispensa e Inex.'!P186)</f>
        <v/>
      </c>
      <c r="AS182" s="82" t="str">
        <f>IF('PCA Licitação, Dispensa e Inex.'!Q186="","",'PCA Licitação, Dispensa e Inex.'!Q186)</f>
        <v/>
      </c>
      <c r="AT182" s="82" t="str">
        <f>IF('PCA Licitação, Dispensa e Inex.'!R186="","",'PCA Licitação, Dispensa e Inex.'!R186)</f>
        <v/>
      </c>
      <c r="AU182" s="82" t="str">
        <f>IF('PCA Licitação, Dispensa e Inex.'!S186="","",'PCA Licitação, Dispensa e Inex.'!S186)</f>
        <v/>
      </c>
      <c r="AV182" s="223" t="str">
        <f>IFERROR(VLOOKUP(AI182,'Acompanhamento (DMP)'!$B$7:$G$390,10,FALSE),"")</f>
        <v/>
      </c>
      <c r="AW182" t="str">
        <f>IFERROR(IF(VLOOKUP(AI182,'Acompanhamento (DMP)'!$B$7:$O$390,11,FALSE)="","",VLOOKUP(AI182,'Acompanhamento (DMP)'!$B$7:$O$390,11,FALSE)),"")</f>
        <v/>
      </c>
      <c r="AX182" s="82">
        <f>IFERROR(VLOOKUP(AI182,'Acompanhamento (DMP)'!$B$7:$O$390,12,FALSE),"")</f>
        <v>0</v>
      </c>
      <c r="AY182" s="82" t="str">
        <f>IFERROR(IF(VLOOKUP(AI182,'Acompanhamento (DMP)'!$B$7:$O$390,13,FALSE)="","",VLOOKUP(AI182,'Acompanhamento (DMP)'!$B$7:$O$390,13,FALSE)),"")</f>
        <v/>
      </c>
      <c r="AZ182" t="str">
        <f>IFERROR(IF(VLOOKUP(AI182,'Acompanhamento (DMP)'!$B$7:$O$390,14,FALSE)="","",VLOOKUP(AI182,'Acompanhamento (DMP)'!$B$7:$O$390,14,FALSE)),"")</f>
        <v/>
      </c>
      <c r="BA182" t="str">
        <f>IFERROR(IF(VLOOKUP(AI182,'Acompanhamento (DMP)'!$B$7:$O$390,15,FALSE)="","",VLOOKUP(AI182,'Acompanhamento (DMP)'!$B$7:$O$390,15,FALSE)),"")</f>
        <v/>
      </c>
      <c r="BB182" s="82" t="str">
        <f>IFERROR(IF(VLOOKUP(AI182,'Acompanhamento (DMP)'!$B$7:$O$390,16,FALSE)="","",VLOOKUP(AI182,'Acompanhamento (DMP)'!$B$7:$O$390,16,FALSE)),"")</f>
        <v/>
      </c>
      <c r="BC182" s="82" t="str">
        <f>IFERROR(IF(VLOOKUP(AI182,'Acompanhamento (DMP)'!$B$7:$O$390,17,FALSE)="","",VLOOKUP(AI182,'Acompanhamento (DMP)'!$B$7:$O$390,17,FALSE)),"")</f>
        <v/>
      </c>
      <c r="BD182" s="82" t="str">
        <f>IFERROR(IF(VLOOKUP(AI182,'Acompanhamento (DMP)'!$B$7:$O$390,18,FALSE)="","",VLOOKUP(AI182,'Acompanhamento (DMP)'!$B$7:$O$390,18,FALSE)),"")</f>
        <v/>
      </c>
      <c r="BE182" s="82" t="str">
        <f>IFERROR(IF(VLOOKUP(AI182,'Acompanhamento (DMP)'!$B$7:$O$390,19,FALSE)="","",VLOOKUP(AI182,'Acompanhamento (DMP)'!$B$7:$O$390,19,FALSE)),"")</f>
        <v/>
      </c>
      <c r="BF182" s="82" t="str">
        <f>IFERROR(IF(VLOOKUP(AI182,'Acompanhamento (DMP)'!$B$7:$O$390,20,FALSE)="","",VLOOKUP(AI182,'Acompanhamento (DMP)'!$B$7:$O$390,20,FALSE)),"")</f>
        <v/>
      </c>
      <c r="BG182" s="82" t="str">
        <f>IFERROR(IF(VLOOKUP(AI182,'Acompanhamento (DMP)'!$B$7:$O$390,21,FALSE)="","",VLOOKUP(AI182,'Acompanhamento (DMP)'!$B$7:$O$390,21,FALSE)),"")</f>
        <v/>
      </c>
      <c r="BH182" s="173" t="str">
        <f t="shared" si="2"/>
        <v/>
      </c>
    </row>
    <row r="183" spans="1:60" ht="15" customHeight="1">
      <c r="A183" s="247"/>
      <c r="B183" s="247"/>
      <c r="C183" s="72"/>
      <c r="D183" s="73"/>
      <c r="E183" s="72"/>
      <c r="F183" s="25"/>
      <c r="G183" s="25"/>
      <c r="H183" s="72"/>
      <c r="I183" s="72"/>
      <c r="J183" s="72"/>
      <c r="K183" s="72"/>
      <c r="L183" s="74"/>
      <c r="M183" s="74"/>
      <c r="N183" s="74"/>
      <c r="O183" s="74"/>
      <c r="P183" s="74"/>
      <c r="Q183" s="72" t="e">
        <f>IF(#REF!="","",IF(VLOOKUP(#REF!,#REF!,9,FALSE)="","",VLOOKUP(#REF!,#REF!,9,FALSE)))</f>
        <v>#REF!</v>
      </c>
      <c r="R183" s="74" t="e">
        <f>IF(#REF!="","",IF(VLOOKUP(#REF!,#REF!,10,FALSE)="","",VLOOKUP(#REF!,#REF!,10,FALSE)))</f>
        <v>#REF!</v>
      </c>
      <c r="AD183" s="178">
        <v>170</v>
      </c>
      <c r="AF183">
        <v>181</v>
      </c>
      <c r="AI183" t="str">
        <f>IF('PCA Licitação, Dispensa e Inex.'!B187="","",'PCA Licitação, Dispensa e Inex.'!B187)</f>
        <v/>
      </c>
      <c r="AJ183" t="str">
        <f>IF('PCA Licitação, Dispensa e Inex.'!C187="","",'PCA Licitação, Dispensa e Inex.'!C187)</f>
        <v/>
      </c>
      <c r="AK183" t="str">
        <f>IF('PCA Licitação, Dispensa e Inex.'!D187="","",'PCA Licitação, Dispensa e Inex.'!D187)</f>
        <v/>
      </c>
      <c r="AL183" t="str">
        <f>IF('PCA Licitação, Dispensa e Inex.'!H187="","",'PCA Licitação, Dispensa e Inex.'!H187)</f>
        <v/>
      </c>
      <c r="AM183" t="str">
        <f>IF('PCA Licitação, Dispensa e Inex.'!K187="","",'PCA Licitação, Dispensa e Inex.'!K187)</f>
        <v/>
      </c>
      <c r="AN183" t="str">
        <f>IF('PCA Licitação, Dispensa e Inex.'!L187="","",'PCA Licitação, Dispensa e Inex.'!L187)</f>
        <v/>
      </c>
      <c r="AO183" t="str">
        <f>IF('PCA Licitação, Dispensa e Inex.'!M187="","",'PCA Licitação, Dispensa e Inex.'!M187)</f>
        <v/>
      </c>
      <c r="AP183" t="str">
        <f>IF('PCA Licitação, Dispensa e Inex.'!N187="","",'PCA Licitação, Dispensa e Inex.'!N187)</f>
        <v/>
      </c>
      <c r="AQ183" s="82" t="str">
        <f>IF('PCA Licitação, Dispensa e Inex.'!O187="","",'PCA Licitação, Dispensa e Inex.'!O187)</f>
        <v/>
      </c>
      <c r="AR183" s="82" t="str">
        <f>IF('PCA Licitação, Dispensa e Inex.'!P187="","",'PCA Licitação, Dispensa e Inex.'!P187)</f>
        <v/>
      </c>
      <c r="AS183" s="82" t="str">
        <f>IF('PCA Licitação, Dispensa e Inex.'!Q187="","",'PCA Licitação, Dispensa e Inex.'!Q187)</f>
        <v/>
      </c>
      <c r="AT183" s="82" t="str">
        <f>IF('PCA Licitação, Dispensa e Inex.'!R187="","",'PCA Licitação, Dispensa e Inex.'!R187)</f>
        <v/>
      </c>
      <c r="AU183" s="82" t="str">
        <f>IF('PCA Licitação, Dispensa e Inex.'!S187="","",'PCA Licitação, Dispensa e Inex.'!S187)</f>
        <v/>
      </c>
      <c r="AV183" s="223" t="str">
        <f>IFERROR(VLOOKUP(AI183,'Acompanhamento (DMP)'!$B$7:$G$390,10,FALSE),"")</f>
        <v/>
      </c>
      <c r="AW183" t="str">
        <f>IFERROR(IF(VLOOKUP(AI183,'Acompanhamento (DMP)'!$B$7:$O$390,11,FALSE)="","",VLOOKUP(AI183,'Acompanhamento (DMP)'!$B$7:$O$390,11,FALSE)),"")</f>
        <v/>
      </c>
      <c r="AX183" s="82">
        <f>IFERROR(VLOOKUP(AI183,'Acompanhamento (DMP)'!$B$7:$O$390,12,FALSE),"")</f>
        <v>0</v>
      </c>
      <c r="AY183" s="82" t="str">
        <f>IFERROR(IF(VLOOKUP(AI183,'Acompanhamento (DMP)'!$B$7:$O$390,13,FALSE)="","",VLOOKUP(AI183,'Acompanhamento (DMP)'!$B$7:$O$390,13,FALSE)),"")</f>
        <v/>
      </c>
      <c r="AZ183" t="str">
        <f>IFERROR(IF(VLOOKUP(AI183,'Acompanhamento (DMP)'!$B$7:$O$390,14,FALSE)="","",VLOOKUP(AI183,'Acompanhamento (DMP)'!$B$7:$O$390,14,FALSE)),"")</f>
        <v/>
      </c>
      <c r="BA183" t="str">
        <f>IFERROR(IF(VLOOKUP(AI183,'Acompanhamento (DMP)'!$B$7:$O$390,15,FALSE)="","",VLOOKUP(AI183,'Acompanhamento (DMP)'!$B$7:$O$390,15,FALSE)),"")</f>
        <v/>
      </c>
      <c r="BB183" s="82" t="str">
        <f>IFERROR(IF(VLOOKUP(AI183,'Acompanhamento (DMP)'!$B$7:$O$390,16,FALSE)="","",VLOOKUP(AI183,'Acompanhamento (DMP)'!$B$7:$O$390,16,FALSE)),"")</f>
        <v/>
      </c>
      <c r="BC183" s="82" t="str">
        <f>IFERROR(IF(VLOOKUP(AI183,'Acompanhamento (DMP)'!$B$7:$O$390,17,FALSE)="","",VLOOKUP(AI183,'Acompanhamento (DMP)'!$B$7:$O$390,17,FALSE)),"")</f>
        <v/>
      </c>
      <c r="BD183" s="82" t="str">
        <f>IFERROR(IF(VLOOKUP(AI183,'Acompanhamento (DMP)'!$B$7:$O$390,18,FALSE)="","",VLOOKUP(AI183,'Acompanhamento (DMP)'!$B$7:$O$390,18,FALSE)),"")</f>
        <v/>
      </c>
      <c r="BE183" s="82" t="str">
        <f>IFERROR(IF(VLOOKUP(AI183,'Acompanhamento (DMP)'!$B$7:$O$390,19,FALSE)="","",VLOOKUP(AI183,'Acompanhamento (DMP)'!$B$7:$O$390,19,FALSE)),"")</f>
        <v/>
      </c>
      <c r="BF183" s="82" t="str">
        <f>IFERROR(IF(VLOOKUP(AI183,'Acompanhamento (DMP)'!$B$7:$O$390,20,FALSE)="","",VLOOKUP(AI183,'Acompanhamento (DMP)'!$B$7:$O$390,20,FALSE)),"")</f>
        <v/>
      </c>
      <c r="BG183" s="82" t="str">
        <f>IFERROR(IF(VLOOKUP(AI183,'Acompanhamento (DMP)'!$B$7:$O$390,21,FALSE)="","",VLOOKUP(AI183,'Acompanhamento (DMP)'!$B$7:$O$390,21,FALSE)),"")</f>
        <v/>
      </c>
      <c r="BH183" s="173" t="str">
        <f t="shared" si="2"/>
        <v/>
      </c>
    </row>
    <row r="184" spans="1:60" ht="15" customHeight="1">
      <c r="A184" s="248" t="s">
        <v>4695</v>
      </c>
      <c r="B184" s="248"/>
      <c r="C184" s="72"/>
      <c r="D184" s="73"/>
      <c r="E184" s="72"/>
      <c r="F184" s="72"/>
      <c r="G184" s="72"/>
      <c r="H184" s="72"/>
      <c r="I184" s="72"/>
      <c r="J184" s="72"/>
      <c r="K184" s="72"/>
      <c r="L184" s="74"/>
      <c r="M184" s="74"/>
      <c r="N184" s="74"/>
      <c r="O184" s="74"/>
      <c r="P184" s="74"/>
      <c r="Q184" s="72" t="e">
        <f>IF(#REF!="","",IF(VLOOKUP(#REF!,#REF!,9,FALSE)="","",VLOOKUP(#REF!,#REF!,9,FALSE)))</f>
        <v>#REF!</v>
      </c>
      <c r="R184" s="74" t="e">
        <f>IF(#REF!="","",IF(VLOOKUP(#REF!,#REF!,10,FALSE)="","",VLOOKUP(#REF!,#REF!,10,FALSE)))</f>
        <v>#REF!</v>
      </c>
      <c r="AD184" s="180">
        <v>171</v>
      </c>
      <c r="AF184">
        <v>182</v>
      </c>
      <c r="AI184" t="str">
        <f>IF('PCA Licitação, Dispensa e Inex.'!B188="","",'PCA Licitação, Dispensa e Inex.'!B188)</f>
        <v/>
      </c>
      <c r="AJ184" t="str">
        <f>IF('PCA Licitação, Dispensa e Inex.'!C188="","",'PCA Licitação, Dispensa e Inex.'!C188)</f>
        <v/>
      </c>
      <c r="AK184" t="str">
        <f>IF('PCA Licitação, Dispensa e Inex.'!D188="","",'PCA Licitação, Dispensa e Inex.'!D188)</f>
        <v/>
      </c>
      <c r="AL184" t="str">
        <f>IF('PCA Licitação, Dispensa e Inex.'!H188="","",'PCA Licitação, Dispensa e Inex.'!H188)</f>
        <v/>
      </c>
      <c r="AM184" t="str">
        <f>IF('PCA Licitação, Dispensa e Inex.'!K188="","",'PCA Licitação, Dispensa e Inex.'!K188)</f>
        <v/>
      </c>
      <c r="AN184" t="str">
        <f>IF('PCA Licitação, Dispensa e Inex.'!L188="","",'PCA Licitação, Dispensa e Inex.'!L188)</f>
        <v/>
      </c>
      <c r="AO184" t="str">
        <f>IF('PCA Licitação, Dispensa e Inex.'!M188="","",'PCA Licitação, Dispensa e Inex.'!M188)</f>
        <v/>
      </c>
      <c r="AP184" t="str">
        <f>IF('PCA Licitação, Dispensa e Inex.'!N188="","",'PCA Licitação, Dispensa e Inex.'!N188)</f>
        <v/>
      </c>
      <c r="AQ184" s="82" t="str">
        <f>IF('PCA Licitação, Dispensa e Inex.'!O188="","",'PCA Licitação, Dispensa e Inex.'!O188)</f>
        <v/>
      </c>
      <c r="AR184" s="82" t="str">
        <f>IF('PCA Licitação, Dispensa e Inex.'!P188="","",'PCA Licitação, Dispensa e Inex.'!P188)</f>
        <v/>
      </c>
      <c r="AS184" s="82" t="str">
        <f>IF('PCA Licitação, Dispensa e Inex.'!Q188="","",'PCA Licitação, Dispensa e Inex.'!Q188)</f>
        <v/>
      </c>
      <c r="AT184" s="82" t="str">
        <f>IF('PCA Licitação, Dispensa e Inex.'!R188="","",'PCA Licitação, Dispensa e Inex.'!R188)</f>
        <v/>
      </c>
      <c r="AU184" s="82" t="str">
        <f>IF('PCA Licitação, Dispensa e Inex.'!S188="","",'PCA Licitação, Dispensa e Inex.'!S188)</f>
        <v/>
      </c>
      <c r="AV184" s="223" t="str">
        <f>IFERROR(VLOOKUP(AI184,'Acompanhamento (DMP)'!$B$7:$G$390,10,FALSE),"")</f>
        <v/>
      </c>
      <c r="AW184" t="str">
        <f>IFERROR(IF(VLOOKUP(AI184,'Acompanhamento (DMP)'!$B$7:$O$390,11,FALSE)="","",VLOOKUP(AI184,'Acompanhamento (DMP)'!$B$7:$O$390,11,FALSE)),"")</f>
        <v/>
      </c>
      <c r="AX184" s="82">
        <f>IFERROR(VLOOKUP(AI184,'Acompanhamento (DMP)'!$B$7:$O$390,12,FALSE),"")</f>
        <v>0</v>
      </c>
      <c r="AY184" s="82" t="str">
        <f>IFERROR(IF(VLOOKUP(AI184,'Acompanhamento (DMP)'!$B$7:$O$390,13,FALSE)="","",VLOOKUP(AI184,'Acompanhamento (DMP)'!$B$7:$O$390,13,FALSE)),"")</f>
        <v/>
      </c>
      <c r="AZ184" t="str">
        <f>IFERROR(IF(VLOOKUP(AI184,'Acompanhamento (DMP)'!$B$7:$O$390,14,FALSE)="","",VLOOKUP(AI184,'Acompanhamento (DMP)'!$B$7:$O$390,14,FALSE)),"")</f>
        <v/>
      </c>
      <c r="BA184" t="str">
        <f>IFERROR(IF(VLOOKUP(AI184,'Acompanhamento (DMP)'!$B$7:$O$390,15,FALSE)="","",VLOOKUP(AI184,'Acompanhamento (DMP)'!$B$7:$O$390,15,FALSE)),"")</f>
        <v/>
      </c>
      <c r="BB184" s="82" t="str">
        <f>IFERROR(IF(VLOOKUP(AI184,'Acompanhamento (DMP)'!$B$7:$O$390,16,FALSE)="","",VLOOKUP(AI184,'Acompanhamento (DMP)'!$B$7:$O$390,16,FALSE)),"")</f>
        <v/>
      </c>
      <c r="BC184" s="82" t="str">
        <f>IFERROR(IF(VLOOKUP(AI184,'Acompanhamento (DMP)'!$B$7:$O$390,17,FALSE)="","",VLOOKUP(AI184,'Acompanhamento (DMP)'!$B$7:$O$390,17,FALSE)),"")</f>
        <v/>
      </c>
      <c r="BD184" s="82" t="str">
        <f>IFERROR(IF(VLOOKUP(AI184,'Acompanhamento (DMP)'!$B$7:$O$390,18,FALSE)="","",VLOOKUP(AI184,'Acompanhamento (DMP)'!$B$7:$O$390,18,FALSE)),"")</f>
        <v/>
      </c>
      <c r="BE184" s="82" t="str">
        <f>IFERROR(IF(VLOOKUP(AI184,'Acompanhamento (DMP)'!$B$7:$O$390,19,FALSE)="","",VLOOKUP(AI184,'Acompanhamento (DMP)'!$B$7:$O$390,19,FALSE)),"")</f>
        <v/>
      </c>
      <c r="BF184" s="82" t="str">
        <f>IFERROR(IF(VLOOKUP(AI184,'Acompanhamento (DMP)'!$B$7:$O$390,20,FALSE)="","",VLOOKUP(AI184,'Acompanhamento (DMP)'!$B$7:$O$390,20,FALSE)),"")</f>
        <v/>
      </c>
      <c r="BG184" s="82" t="str">
        <f>IFERROR(IF(VLOOKUP(AI184,'Acompanhamento (DMP)'!$B$7:$O$390,21,FALSE)="","",VLOOKUP(AI184,'Acompanhamento (DMP)'!$B$7:$O$390,21,FALSE)),"")</f>
        <v/>
      </c>
      <c r="BH184" s="173" t="str">
        <f t="shared" si="2"/>
        <v/>
      </c>
    </row>
    <row r="185" spans="1:60" ht="15" customHeight="1">
      <c r="A185" s="248"/>
      <c r="B185" s="248"/>
      <c r="C185" s="72"/>
      <c r="D185" s="73"/>
      <c r="E185" s="72"/>
      <c r="F185" s="72"/>
      <c r="G185" s="72"/>
      <c r="H185" s="72"/>
      <c r="I185" s="72"/>
      <c r="J185" s="72"/>
      <c r="K185" s="72"/>
      <c r="L185" s="74"/>
      <c r="M185" s="74"/>
      <c r="N185" s="74"/>
      <c r="O185" s="74"/>
      <c r="P185" s="74"/>
      <c r="Q185" s="72" t="e">
        <f>IF(#REF!="","",IF(VLOOKUP(#REF!,#REF!,9,FALSE)="","",VLOOKUP(#REF!,#REF!,9,FALSE)))</f>
        <v>#REF!</v>
      </c>
      <c r="R185" s="74" t="e">
        <f>IF(#REF!="","",IF(VLOOKUP(#REF!,#REF!,10,FALSE)="","",VLOOKUP(#REF!,#REF!,10,FALSE)))</f>
        <v>#REF!</v>
      </c>
      <c r="AD185" s="179">
        <v>172</v>
      </c>
      <c r="AF185">
        <v>183</v>
      </c>
      <c r="AI185" t="str">
        <f>IF('PCA Licitação, Dispensa e Inex.'!B189="","",'PCA Licitação, Dispensa e Inex.'!B189)</f>
        <v/>
      </c>
      <c r="AJ185" t="str">
        <f>IF('PCA Licitação, Dispensa e Inex.'!C189="","",'PCA Licitação, Dispensa e Inex.'!C189)</f>
        <v/>
      </c>
      <c r="AK185" t="str">
        <f>IF('PCA Licitação, Dispensa e Inex.'!D189="","",'PCA Licitação, Dispensa e Inex.'!D189)</f>
        <v/>
      </c>
      <c r="AL185" t="str">
        <f>IF('PCA Licitação, Dispensa e Inex.'!H189="","",'PCA Licitação, Dispensa e Inex.'!H189)</f>
        <v/>
      </c>
      <c r="AM185" t="str">
        <f>IF('PCA Licitação, Dispensa e Inex.'!K189="","",'PCA Licitação, Dispensa e Inex.'!K189)</f>
        <v/>
      </c>
      <c r="AN185" t="str">
        <f>IF('PCA Licitação, Dispensa e Inex.'!L189="","",'PCA Licitação, Dispensa e Inex.'!L189)</f>
        <v/>
      </c>
      <c r="AO185" t="str">
        <f>IF('PCA Licitação, Dispensa e Inex.'!M189="","",'PCA Licitação, Dispensa e Inex.'!M189)</f>
        <v/>
      </c>
      <c r="AP185" t="str">
        <f>IF('PCA Licitação, Dispensa e Inex.'!N189="","",'PCA Licitação, Dispensa e Inex.'!N189)</f>
        <v/>
      </c>
      <c r="AQ185" s="82" t="str">
        <f>IF('PCA Licitação, Dispensa e Inex.'!O189="","",'PCA Licitação, Dispensa e Inex.'!O189)</f>
        <v/>
      </c>
      <c r="AR185" s="82" t="str">
        <f>IF('PCA Licitação, Dispensa e Inex.'!P189="","",'PCA Licitação, Dispensa e Inex.'!P189)</f>
        <v/>
      </c>
      <c r="AS185" s="82" t="str">
        <f>IF('PCA Licitação, Dispensa e Inex.'!Q189="","",'PCA Licitação, Dispensa e Inex.'!Q189)</f>
        <v/>
      </c>
      <c r="AT185" s="82" t="str">
        <f>IF('PCA Licitação, Dispensa e Inex.'!R189="","",'PCA Licitação, Dispensa e Inex.'!R189)</f>
        <v/>
      </c>
      <c r="AU185" s="82" t="str">
        <f>IF('PCA Licitação, Dispensa e Inex.'!S189="","",'PCA Licitação, Dispensa e Inex.'!S189)</f>
        <v/>
      </c>
      <c r="AV185" s="223" t="str">
        <f>IFERROR(VLOOKUP(AI185,'Acompanhamento (DMP)'!$B$7:$G$390,10,FALSE),"")</f>
        <v/>
      </c>
      <c r="AW185" t="str">
        <f>IFERROR(IF(VLOOKUP(AI185,'Acompanhamento (DMP)'!$B$7:$O$390,11,FALSE)="","",VLOOKUP(AI185,'Acompanhamento (DMP)'!$B$7:$O$390,11,FALSE)),"")</f>
        <v/>
      </c>
      <c r="AX185" s="82">
        <f>IFERROR(VLOOKUP(AI185,'Acompanhamento (DMP)'!$B$7:$O$390,12,FALSE),"")</f>
        <v>0</v>
      </c>
      <c r="AY185" s="82" t="str">
        <f>IFERROR(IF(VLOOKUP(AI185,'Acompanhamento (DMP)'!$B$7:$O$390,13,FALSE)="","",VLOOKUP(AI185,'Acompanhamento (DMP)'!$B$7:$O$390,13,FALSE)),"")</f>
        <v/>
      </c>
      <c r="AZ185" t="str">
        <f>IFERROR(IF(VLOOKUP(AI185,'Acompanhamento (DMP)'!$B$7:$O$390,14,FALSE)="","",VLOOKUP(AI185,'Acompanhamento (DMP)'!$B$7:$O$390,14,FALSE)),"")</f>
        <v/>
      </c>
      <c r="BA185" t="str">
        <f>IFERROR(IF(VLOOKUP(AI185,'Acompanhamento (DMP)'!$B$7:$O$390,15,FALSE)="","",VLOOKUP(AI185,'Acompanhamento (DMP)'!$B$7:$O$390,15,FALSE)),"")</f>
        <v/>
      </c>
      <c r="BB185" s="82" t="str">
        <f>IFERROR(IF(VLOOKUP(AI185,'Acompanhamento (DMP)'!$B$7:$O$390,16,FALSE)="","",VLOOKUP(AI185,'Acompanhamento (DMP)'!$B$7:$O$390,16,FALSE)),"")</f>
        <v/>
      </c>
      <c r="BC185" s="82" t="str">
        <f>IFERROR(IF(VLOOKUP(AI185,'Acompanhamento (DMP)'!$B$7:$O$390,17,FALSE)="","",VLOOKUP(AI185,'Acompanhamento (DMP)'!$B$7:$O$390,17,FALSE)),"")</f>
        <v/>
      </c>
      <c r="BD185" s="82" t="str">
        <f>IFERROR(IF(VLOOKUP(AI185,'Acompanhamento (DMP)'!$B$7:$O$390,18,FALSE)="","",VLOOKUP(AI185,'Acompanhamento (DMP)'!$B$7:$O$390,18,FALSE)),"")</f>
        <v/>
      </c>
      <c r="BE185" s="82" t="str">
        <f>IFERROR(IF(VLOOKUP(AI185,'Acompanhamento (DMP)'!$B$7:$O$390,19,FALSE)="","",VLOOKUP(AI185,'Acompanhamento (DMP)'!$B$7:$O$390,19,FALSE)),"")</f>
        <v/>
      </c>
      <c r="BF185" s="82" t="str">
        <f>IFERROR(IF(VLOOKUP(AI185,'Acompanhamento (DMP)'!$B$7:$O$390,20,FALSE)="","",VLOOKUP(AI185,'Acompanhamento (DMP)'!$B$7:$O$390,20,FALSE)),"")</f>
        <v/>
      </c>
      <c r="BG185" s="82" t="str">
        <f>IFERROR(IF(VLOOKUP(AI185,'Acompanhamento (DMP)'!$B$7:$O$390,21,FALSE)="","",VLOOKUP(AI185,'Acompanhamento (DMP)'!$B$7:$O$390,21,FALSE)),"")</f>
        <v/>
      </c>
      <c r="BH185" s="173" t="str">
        <f t="shared" si="2"/>
        <v/>
      </c>
    </row>
    <row r="186" spans="1:60" ht="15" customHeight="1">
      <c r="A186" s="248" t="s">
        <v>4696</v>
      </c>
      <c r="B186" s="248"/>
      <c r="C186" s="72"/>
      <c r="D186" s="73"/>
      <c r="E186" s="72"/>
      <c r="F186" s="72"/>
      <c r="G186" s="72"/>
      <c r="H186" s="72"/>
      <c r="I186" s="72"/>
      <c r="J186" s="72"/>
      <c r="K186" s="72"/>
      <c r="L186" s="74"/>
      <c r="M186" s="74"/>
      <c r="N186" s="74"/>
      <c r="O186" s="74"/>
      <c r="P186" s="74"/>
      <c r="Q186" s="72" t="e">
        <f>IF(#REF!="","",IF(VLOOKUP(#REF!,#REF!,9,FALSE)="","",VLOOKUP(#REF!,#REF!,9,FALSE)))</f>
        <v>#REF!</v>
      </c>
      <c r="R186" s="74" t="e">
        <f>IF(#REF!="","",IF(VLOOKUP(#REF!,#REF!,10,FALSE)="","",VLOOKUP(#REF!,#REF!,10,FALSE)))</f>
        <v>#REF!</v>
      </c>
      <c r="AD186" s="180">
        <v>173</v>
      </c>
      <c r="AF186">
        <v>184</v>
      </c>
      <c r="AI186" t="str">
        <f>IF('PCA Licitação, Dispensa e Inex.'!B190="","",'PCA Licitação, Dispensa e Inex.'!B190)</f>
        <v/>
      </c>
      <c r="AJ186" t="str">
        <f>IF('PCA Licitação, Dispensa e Inex.'!C190="","",'PCA Licitação, Dispensa e Inex.'!C190)</f>
        <v/>
      </c>
      <c r="AK186" t="str">
        <f>IF('PCA Licitação, Dispensa e Inex.'!D190="","",'PCA Licitação, Dispensa e Inex.'!D190)</f>
        <v/>
      </c>
      <c r="AL186" t="str">
        <f>IF('PCA Licitação, Dispensa e Inex.'!H190="","",'PCA Licitação, Dispensa e Inex.'!H190)</f>
        <v/>
      </c>
      <c r="AM186" t="str">
        <f>IF('PCA Licitação, Dispensa e Inex.'!K190="","",'PCA Licitação, Dispensa e Inex.'!K190)</f>
        <v/>
      </c>
      <c r="AN186" t="str">
        <f>IF('PCA Licitação, Dispensa e Inex.'!L190="","",'PCA Licitação, Dispensa e Inex.'!L190)</f>
        <v/>
      </c>
      <c r="AO186" t="str">
        <f>IF('PCA Licitação, Dispensa e Inex.'!M190="","",'PCA Licitação, Dispensa e Inex.'!M190)</f>
        <v/>
      </c>
      <c r="AP186" t="str">
        <f>IF('PCA Licitação, Dispensa e Inex.'!N190="","",'PCA Licitação, Dispensa e Inex.'!N190)</f>
        <v/>
      </c>
      <c r="AQ186" s="82" t="str">
        <f>IF('PCA Licitação, Dispensa e Inex.'!O190="","",'PCA Licitação, Dispensa e Inex.'!O190)</f>
        <v/>
      </c>
      <c r="AR186" s="82" t="str">
        <f>IF('PCA Licitação, Dispensa e Inex.'!P190="","",'PCA Licitação, Dispensa e Inex.'!P190)</f>
        <v/>
      </c>
      <c r="AS186" s="82" t="str">
        <f>IF('PCA Licitação, Dispensa e Inex.'!Q190="","",'PCA Licitação, Dispensa e Inex.'!Q190)</f>
        <v/>
      </c>
      <c r="AT186" s="82" t="str">
        <f>IF('PCA Licitação, Dispensa e Inex.'!R190="","",'PCA Licitação, Dispensa e Inex.'!R190)</f>
        <v/>
      </c>
      <c r="AU186" s="82" t="str">
        <f>IF('PCA Licitação, Dispensa e Inex.'!S190="","",'PCA Licitação, Dispensa e Inex.'!S190)</f>
        <v/>
      </c>
      <c r="AV186" s="223" t="str">
        <f>IFERROR(VLOOKUP(AI186,'Acompanhamento (DMP)'!$B$7:$G$390,10,FALSE),"")</f>
        <v/>
      </c>
      <c r="AW186" t="str">
        <f>IFERROR(IF(VLOOKUP(AI186,'Acompanhamento (DMP)'!$B$7:$O$390,11,FALSE)="","",VLOOKUP(AI186,'Acompanhamento (DMP)'!$B$7:$O$390,11,FALSE)),"")</f>
        <v/>
      </c>
      <c r="AX186" s="82">
        <f>IFERROR(VLOOKUP(AI186,'Acompanhamento (DMP)'!$B$7:$O$390,12,FALSE),"")</f>
        <v>0</v>
      </c>
      <c r="AY186" s="82" t="str">
        <f>IFERROR(IF(VLOOKUP(AI186,'Acompanhamento (DMP)'!$B$7:$O$390,13,FALSE)="","",VLOOKUP(AI186,'Acompanhamento (DMP)'!$B$7:$O$390,13,FALSE)),"")</f>
        <v/>
      </c>
      <c r="AZ186" t="str">
        <f>IFERROR(IF(VLOOKUP(AI186,'Acompanhamento (DMP)'!$B$7:$O$390,14,FALSE)="","",VLOOKUP(AI186,'Acompanhamento (DMP)'!$B$7:$O$390,14,FALSE)),"")</f>
        <v/>
      </c>
      <c r="BA186" t="str">
        <f>IFERROR(IF(VLOOKUP(AI186,'Acompanhamento (DMP)'!$B$7:$O$390,15,FALSE)="","",VLOOKUP(AI186,'Acompanhamento (DMP)'!$B$7:$O$390,15,FALSE)),"")</f>
        <v/>
      </c>
      <c r="BB186" s="82" t="str">
        <f>IFERROR(IF(VLOOKUP(AI186,'Acompanhamento (DMP)'!$B$7:$O$390,16,FALSE)="","",VLOOKUP(AI186,'Acompanhamento (DMP)'!$B$7:$O$390,16,FALSE)),"")</f>
        <v/>
      </c>
      <c r="BC186" s="82" t="str">
        <f>IFERROR(IF(VLOOKUP(AI186,'Acompanhamento (DMP)'!$B$7:$O$390,17,FALSE)="","",VLOOKUP(AI186,'Acompanhamento (DMP)'!$B$7:$O$390,17,FALSE)),"")</f>
        <v/>
      </c>
      <c r="BD186" s="82" t="str">
        <f>IFERROR(IF(VLOOKUP(AI186,'Acompanhamento (DMP)'!$B$7:$O$390,18,FALSE)="","",VLOOKUP(AI186,'Acompanhamento (DMP)'!$B$7:$O$390,18,FALSE)),"")</f>
        <v/>
      </c>
      <c r="BE186" s="82" t="str">
        <f>IFERROR(IF(VLOOKUP(AI186,'Acompanhamento (DMP)'!$B$7:$O$390,19,FALSE)="","",VLOOKUP(AI186,'Acompanhamento (DMP)'!$B$7:$O$390,19,FALSE)),"")</f>
        <v/>
      </c>
      <c r="BF186" s="82" t="str">
        <f>IFERROR(IF(VLOOKUP(AI186,'Acompanhamento (DMP)'!$B$7:$O$390,20,FALSE)="","",VLOOKUP(AI186,'Acompanhamento (DMP)'!$B$7:$O$390,20,FALSE)),"")</f>
        <v/>
      </c>
      <c r="BG186" s="82" t="str">
        <f>IFERROR(IF(VLOOKUP(AI186,'Acompanhamento (DMP)'!$B$7:$O$390,21,FALSE)="","",VLOOKUP(AI186,'Acompanhamento (DMP)'!$B$7:$O$390,21,FALSE)),"")</f>
        <v/>
      </c>
      <c r="BH186" s="173" t="str">
        <f t="shared" si="2"/>
        <v/>
      </c>
    </row>
    <row r="187" spans="1:60" ht="15" customHeight="1">
      <c r="A187" s="248"/>
      <c r="B187" s="249"/>
      <c r="C187" s="72"/>
      <c r="D187" s="73"/>
      <c r="E187" s="72"/>
      <c r="F187" s="72"/>
      <c r="G187" s="72"/>
      <c r="H187" s="72"/>
      <c r="I187" s="72"/>
      <c r="J187" s="72"/>
      <c r="K187" s="72"/>
      <c r="L187" s="74"/>
      <c r="M187" s="74"/>
      <c r="N187" s="74"/>
      <c r="O187" s="74"/>
      <c r="P187" s="74"/>
      <c r="Q187" s="72" t="e">
        <f>IF(#REF!="","",IF(VLOOKUP(#REF!,#REF!,9,FALSE)="","",VLOOKUP(#REF!,#REF!,9,FALSE)))</f>
        <v>#REF!</v>
      </c>
      <c r="R187" s="74" t="e">
        <f>IF(#REF!="","",IF(VLOOKUP(#REF!,#REF!,10,FALSE)="","",VLOOKUP(#REF!,#REF!,10,FALSE)))</f>
        <v>#REF!</v>
      </c>
      <c r="AD187" s="178">
        <v>174</v>
      </c>
      <c r="AF187">
        <v>185</v>
      </c>
      <c r="AI187" t="str">
        <f>IF('PCA Licitação, Dispensa e Inex.'!B191="","",'PCA Licitação, Dispensa e Inex.'!B191)</f>
        <v/>
      </c>
      <c r="AJ187" t="str">
        <f>IF('PCA Licitação, Dispensa e Inex.'!C191="","",'PCA Licitação, Dispensa e Inex.'!C191)</f>
        <v/>
      </c>
      <c r="AK187" t="str">
        <f>IF('PCA Licitação, Dispensa e Inex.'!D191="","",'PCA Licitação, Dispensa e Inex.'!D191)</f>
        <v/>
      </c>
      <c r="AL187" t="str">
        <f>IF('PCA Licitação, Dispensa e Inex.'!H191="","",'PCA Licitação, Dispensa e Inex.'!H191)</f>
        <v/>
      </c>
      <c r="AM187" t="str">
        <f>IF('PCA Licitação, Dispensa e Inex.'!K191="","",'PCA Licitação, Dispensa e Inex.'!K191)</f>
        <v/>
      </c>
      <c r="AN187" t="str">
        <f>IF('PCA Licitação, Dispensa e Inex.'!L191="","",'PCA Licitação, Dispensa e Inex.'!L191)</f>
        <v/>
      </c>
      <c r="AO187" t="str">
        <f>IF('PCA Licitação, Dispensa e Inex.'!M191="","",'PCA Licitação, Dispensa e Inex.'!M191)</f>
        <v/>
      </c>
      <c r="AP187" t="str">
        <f>IF('PCA Licitação, Dispensa e Inex.'!N191="","",'PCA Licitação, Dispensa e Inex.'!N191)</f>
        <v/>
      </c>
      <c r="AQ187" s="82" t="str">
        <f>IF('PCA Licitação, Dispensa e Inex.'!O191="","",'PCA Licitação, Dispensa e Inex.'!O191)</f>
        <v/>
      </c>
      <c r="AR187" s="82" t="str">
        <f>IF('PCA Licitação, Dispensa e Inex.'!P191="","",'PCA Licitação, Dispensa e Inex.'!P191)</f>
        <v/>
      </c>
      <c r="AS187" s="82" t="str">
        <f>IF('PCA Licitação, Dispensa e Inex.'!Q191="","",'PCA Licitação, Dispensa e Inex.'!Q191)</f>
        <v/>
      </c>
      <c r="AT187" s="82" t="str">
        <f>IF('PCA Licitação, Dispensa e Inex.'!R191="","",'PCA Licitação, Dispensa e Inex.'!R191)</f>
        <v/>
      </c>
      <c r="AU187" s="82" t="str">
        <f>IF('PCA Licitação, Dispensa e Inex.'!S191="","",'PCA Licitação, Dispensa e Inex.'!S191)</f>
        <v/>
      </c>
      <c r="AV187" s="223" t="str">
        <f>IFERROR(VLOOKUP(AI187,'Acompanhamento (DMP)'!$B$7:$G$390,10,FALSE),"")</f>
        <v/>
      </c>
      <c r="AW187" t="str">
        <f>IFERROR(IF(VLOOKUP(AI187,'Acompanhamento (DMP)'!$B$7:$O$390,11,FALSE)="","",VLOOKUP(AI187,'Acompanhamento (DMP)'!$B$7:$O$390,11,FALSE)),"")</f>
        <v/>
      </c>
      <c r="AX187" s="82">
        <f>IFERROR(VLOOKUP(AI187,'Acompanhamento (DMP)'!$B$7:$O$390,12,FALSE),"")</f>
        <v>0</v>
      </c>
      <c r="AY187" s="82" t="str">
        <f>IFERROR(IF(VLOOKUP(AI187,'Acompanhamento (DMP)'!$B$7:$O$390,13,FALSE)="","",VLOOKUP(AI187,'Acompanhamento (DMP)'!$B$7:$O$390,13,FALSE)),"")</f>
        <v/>
      </c>
      <c r="AZ187" t="str">
        <f>IFERROR(IF(VLOOKUP(AI187,'Acompanhamento (DMP)'!$B$7:$O$390,14,FALSE)="","",VLOOKUP(AI187,'Acompanhamento (DMP)'!$B$7:$O$390,14,FALSE)),"")</f>
        <v/>
      </c>
      <c r="BA187" t="str">
        <f>IFERROR(IF(VLOOKUP(AI187,'Acompanhamento (DMP)'!$B$7:$O$390,15,FALSE)="","",VLOOKUP(AI187,'Acompanhamento (DMP)'!$B$7:$O$390,15,FALSE)),"")</f>
        <v/>
      </c>
      <c r="BB187" s="82" t="str">
        <f>IFERROR(IF(VLOOKUP(AI187,'Acompanhamento (DMP)'!$B$7:$O$390,16,FALSE)="","",VLOOKUP(AI187,'Acompanhamento (DMP)'!$B$7:$O$390,16,FALSE)),"")</f>
        <v/>
      </c>
      <c r="BC187" s="82" t="str">
        <f>IFERROR(IF(VLOOKUP(AI187,'Acompanhamento (DMP)'!$B$7:$O$390,17,FALSE)="","",VLOOKUP(AI187,'Acompanhamento (DMP)'!$B$7:$O$390,17,FALSE)),"")</f>
        <v/>
      </c>
      <c r="BD187" s="82" t="str">
        <f>IFERROR(IF(VLOOKUP(AI187,'Acompanhamento (DMP)'!$B$7:$O$390,18,FALSE)="","",VLOOKUP(AI187,'Acompanhamento (DMP)'!$B$7:$O$390,18,FALSE)),"")</f>
        <v/>
      </c>
      <c r="BE187" s="82" t="str">
        <f>IFERROR(IF(VLOOKUP(AI187,'Acompanhamento (DMP)'!$B$7:$O$390,19,FALSE)="","",VLOOKUP(AI187,'Acompanhamento (DMP)'!$B$7:$O$390,19,FALSE)),"")</f>
        <v/>
      </c>
      <c r="BF187" s="82" t="str">
        <f>IFERROR(IF(VLOOKUP(AI187,'Acompanhamento (DMP)'!$B$7:$O$390,20,FALSE)="","",VLOOKUP(AI187,'Acompanhamento (DMP)'!$B$7:$O$390,20,FALSE)),"")</f>
        <v/>
      </c>
      <c r="BG187" s="82" t="str">
        <f>IFERROR(IF(VLOOKUP(AI187,'Acompanhamento (DMP)'!$B$7:$O$390,21,FALSE)="","",VLOOKUP(AI187,'Acompanhamento (DMP)'!$B$7:$O$390,21,FALSE)),"")</f>
        <v/>
      </c>
      <c r="BH187" s="173" t="str">
        <f t="shared" si="2"/>
        <v/>
      </c>
    </row>
    <row r="188" spans="1:60" ht="15" customHeight="1">
      <c r="A188" s="248"/>
      <c r="B188" s="249"/>
      <c r="C188" s="72"/>
      <c r="D188" s="73"/>
      <c r="E188" s="72"/>
      <c r="F188" s="72"/>
      <c r="G188" s="72"/>
      <c r="H188" s="72"/>
      <c r="I188" s="72"/>
      <c r="J188" s="72"/>
      <c r="K188" s="72"/>
      <c r="L188" s="74"/>
      <c r="M188" s="74"/>
      <c r="N188" s="74"/>
      <c r="O188" s="74"/>
      <c r="P188" s="74"/>
      <c r="Q188" s="72" t="e">
        <f>IF(#REF!="","",IF(VLOOKUP(#REF!,#REF!,9,FALSE)="","",VLOOKUP(#REF!,#REF!,9,FALSE)))</f>
        <v>#REF!</v>
      </c>
      <c r="R188" s="74" t="e">
        <f>IF(#REF!="","",IF(VLOOKUP(#REF!,#REF!,10,FALSE)="","",VLOOKUP(#REF!,#REF!,10,FALSE)))</f>
        <v>#REF!</v>
      </c>
      <c r="AD188" s="177">
        <v>175</v>
      </c>
      <c r="AF188">
        <v>186</v>
      </c>
      <c r="AI188" t="str">
        <f>IF('PCA Licitação, Dispensa e Inex.'!B192="","",'PCA Licitação, Dispensa e Inex.'!B192)</f>
        <v/>
      </c>
      <c r="AJ188" t="str">
        <f>IF('PCA Licitação, Dispensa e Inex.'!C192="","",'PCA Licitação, Dispensa e Inex.'!C192)</f>
        <v/>
      </c>
      <c r="AK188" t="str">
        <f>IF('PCA Licitação, Dispensa e Inex.'!D192="","",'PCA Licitação, Dispensa e Inex.'!D192)</f>
        <v/>
      </c>
      <c r="AL188" t="str">
        <f>IF('PCA Licitação, Dispensa e Inex.'!H192="","",'PCA Licitação, Dispensa e Inex.'!H192)</f>
        <v/>
      </c>
      <c r="AM188" t="str">
        <f>IF('PCA Licitação, Dispensa e Inex.'!K192="","",'PCA Licitação, Dispensa e Inex.'!K192)</f>
        <v/>
      </c>
      <c r="AN188" t="str">
        <f>IF('PCA Licitação, Dispensa e Inex.'!L192="","",'PCA Licitação, Dispensa e Inex.'!L192)</f>
        <v/>
      </c>
      <c r="AO188" t="str">
        <f>IF('PCA Licitação, Dispensa e Inex.'!M192="","",'PCA Licitação, Dispensa e Inex.'!M192)</f>
        <v/>
      </c>
      <c r="AP188" t="str">
        <f>IF('PCA Licitação, Dispensa e Inex.'!N192="","",'PCA Licitação, Dispensa e Inex.'!N192)</f>
        <v/>
      </c>
      <c r="AQ188" s="82" t="str">
        <f>IF('PCA Licitação, Dispensa e Inex.'!O192="","",'PCA Licitação, Dispensa e Inex.'!O192)</f>
        <v/>
      </c>
      <c r="AR188" s="82" t="str">
        <f>IF('PCA Licitação, Dispensa e Inex.'!P192="","",'PCA Licitação, Dispensa e Inex.'!P192)</f>
        <v/>
      </c>
      <c r="AS188" s="82" t="str">
        <f>IF('PCA Licitação, Dispensa e Inex.'!Q192="","",'PCA Licitação, Dispensa e Inex.'!Q192)</f>
        <v/>
      </c>
      <c r="AT188" s="82" t="str">
        <f>IF('PCA Licitação, Dispensa e Inex.'!R192="","",'PCA Licitação, Dispensa e Inex.'!R192)</f>
        <v/>
      </c>
      <c r="AU188" s="82" t="str">
        <f>IF('PCA Licitação, Dispensa e Inex.'!S192="","",'PCA Licitação, Dispensa e Inex.'!S192)</f>
        <v/>
      </c>
      <c r="AV188" s="223" t="str">
        <f>IFERROR(VLOOKUP(AI188,'Acompanhamento (DMP)'!$B$7:$G$390,10,FALSE),"")</f>
        <v/>
      </c>
      <c r="AW188" t="str">
        <f>IFERROR(IF(VLOOKUP(AI188,'Acompanhamento (DMP)'!$B$7:$O$390,11,FALSE)="","",VLOOKUP(AI188,'Acompanhamento (DMP)'!$B$7:$O$390,11,FALSE)),"")</f>
        <v/>
      </c>
      <c r="AX188" s="82">
        <f>IFERROR(VLOOKUP(AI188,'Acompanhamento (DMP)'!$B$7:$O$390,12,FALSE),"")</f>
        <v>0</v>
      </c>
      <c r="AY188" s="82" t="str">
        <f>IFERROR(IF(VLOOKUP(AI188,'Acompanhamento (DMP)'!$B$7:$O$390,13,FALSE)="","",VLOOKUP(AI188,'Acompanhamento (DMP)'!$B$7:$O$390,13,FALSE)),"")</f>
        <v/>
      </c>
      <c r="AZ188" t="str">
        <f>IFERROR(IF(VLOOKUP(AI188,'Acompanhamento (DMP)'!$B$7:$O$390,14,FALSE)="","",VLOOKUP(AI188,'Acompanhamento (DMP)'!$B$7:$O$390,14,FALSE)),"")</f>
        <v/>
      </c>
      <c r="BA188" t="str">
        <f>IFERROR(IF(VLOOKUP(AI188,'Acompanhamento (DMP)'!$B$7:$O$390,15,FALSE)="","",VLOOKUP(AI188,'Acompanhamento (DMP)'!$B$7:$O$390,15,FALSE)),"")</f>
        <v/>
      </c>
      <c r="BB188" s="82" t="str">
        <f>IFERROR(IF(VLOOKUP(AI188,'Acompanhamento (DMP)'!$B$7:$O$390,16,FALSE)="","",VLOOKUP(AI188,'Acompanhamento (DMP)'!$B$7:$O$390,16,FALSE)),"")</f>
        <v/>
      </c>
      <c r="BC188" s="82" t="str">
        <f>IFERROR(IF(VLOOKUP(AI188,'Acompanhamento (DMP)'!$B$7:$O$390,17,FALSE)="","",VLOOKUP(AI188,'Acompanhamento (DMP)'!$B$7:$O$390,17,FALSE)),"")</f>
        <v/>
      </c>
      <c r="BD188" s="82" t="str">
        <f>IFERROR(IF(VLOOKUP(AI188,'Acompanhamento (DMP)'!$B$7:$O$390,18,FALSE)="","",VLOOKUP(AI188,'Acompanhamento (DMP)'!$B$7:$O$390,18,FALSE)),"")</f>
        <v/>
      </c>
      <c r="BE188" s="82" t="str">
        <f>IFERROR(IF(VLOOKUP(AI188,'Acompanhamento (DMP)'!$B$7:$O$390,19,FALSE)="","",VLOOKUP(AI188,'Acompanhamento (DMP)'!$B$7:$O$390,19,FALSE)),"")</f>
        <v/>
      </c>
      <c r="BF188" s="82" t="str">
        <f>IFERROR(IF(VLOOKUP(AI188,'Acompanhamento (DMP)'!$B$7:$O$390,20,FALSE)="","",VLOOKUP(AI188,'Acompanhamento (DMP)'!$B$7:$O$390,20,FALSE)),"")</f>
        <v/>
      </c>
      <c r="BG188" s="82" t="str">
        <f>IFERROR(IF(VLOOKUP(AI188,'Acompanhamento (DMP)'!$B$7:$O$390,21,FALSE)="","",VLOOKUP(AI188,'Acompanhamento (DMP)'!$B$7:$O$390,21,FALSE)),"")</f>
        <v/>
      </c>
      <c r="BH188" s="173" t="str">
        <f t="shared" si="2"/>
        <v/>
      </c>
    </row>
    <row r="189" spans="1:60" ht="15" customHeight="1">
      <c r="A189" s="248"/>
      <c r="B189" s="249"/>
      <c r="C189" s="72"/>
      <c r="D189" s="73"/>
      <c r="E189" s="72"/>
      <c r="F189" s="72"/>
      <c r="G189" s="72"/>
      <c r="H189" s="72"/>
      <c r="I189" s="72"/>
      <c r="J189" s="72"/>
      <c r="K189" s="72"/>
      <c r="L189" s="74"/>
      <c r="M189" s="74"/>
      <c r="N189" s="74"/>
      <c r="O189" s="74"/>
      <c r="P189" s="74"/>
      <c r="Q189" s="72" t="e">
        <f>IF(#REF!="","",IF(VLOOKUP(#REF!,#REF!,9,FALSE)="","",VLOOKUP(#REF!,#REF!,9,FALSE)))</f>
        <v>#REF!</v>
      </c>
      <c r="R189" s="74" t="e">
        <f>IF(#REF!="","",IF(VLOOKUP(#REF!,#REF!,10,FALSE)="","",VLOOKUP(#REF!,#REF!,10,FALSE)))</f>
        <v>#REF!</v>
      </c>
      <c r="AD189" s="178">
        <v>176</v>
      </c>
      <c r="AF189">
        <v>187</v>
      </c>
      <c r="AI189" t="str">
        <f>IF('PCA Licitação, Dispensa e Inex.'!B193="","",'PCA Licitação, Dispensa e Inex.'!B193)</f>
        <v/>
      </c>
      <c r="AJ189" t="str">
        <f>IF('PCA Licitação, Dispensa e Inex.'!C193="","",'PCA Licitação, Dispensa e Inex.'!C193)</f>
        <v/>
      </c>
      <c r="AK189" t="str">
        <f>IF('PCA Licitação, Dispensa e Inex.'!D193="","",'PCA Licitação, Dispensa e Inex.'!D193)</f>
        <v/>
      </c>
      <c r="AL189" t="str">
        <f>IF('PCA Licitação, Dispensa e Inex.'!H193="","",'PCA Licitação, Dispensa e Inex.'!H193)</f>
        <v/>
      </c>
      <c r="AM189" t="str">
        <f>IF('PCA Licitação, Dispensa e Inex.'!K193="","",'PCA Licitação, Dispensa e Inex.'!K193)</f>
        <v/>
      </c>
      <c r="AN189" t="str">
        <f>IF('PCA Licitação, Dispensa e Inex.'!L193="","",'PCA Licitação, Dispensa e Inex.'!L193)</f>
        <v/>
      </c>
      <c r="AO189" t="str">
        <f>IF('PCA Licitação, Dispensa e Inex.'!M193="","",'PCA Licitação, Dispensa e Inex.'!M193)</f>
        <v/>
      </c>
      <c r="AP189" t="str">
        <f>IF('PCA Licitação, Dispensa e Inex.'!N193="","",'PCA Licitação, Dispensa e Inex.'!N193)</f>
        <v/>
      </c>
      <c r="AQ189" s="82" t="str">
        <f>IF('PCA Licitação, Dispensa e Inex.'!O193="","",'PCA Licitação, Dispensa e Inex.'!O193)</f>
        <v/>
      </c>
      <c r="AR189" s="82" t="str">
        <f>IF('PCA Licitação, Dispensa e Inex.'!P193="","",'PCA Licitação, Dispensa e Inex.'!P193)</f>
        <v/>
      </c>
      <c r="AS189" s="82" t="str">
        <f>IF('PCA Licitação, Dispensa e Inex.'!Q193="","",'PCA Licitação, Dispensa e Inex.'!Q193)</f>
        <v/>
      </c>
      <c r="AT189" s="82" t="str">
        <f>IF('PCA Licitação, Dispensa e Inex.'!R193="","",'PCA Licitação, Dispensa e Inex.'!R193)</f>
        <v/>
      </c>
      <c r="AU189" s="82" t="str">
        <f>IF('PCA Licitação, Dispensa e Inex.'!S193="","",'PCA Licitação, Dispensa e Inex.'!S193)</f>
        <v/>
      </c>
      <c r="AV189" s="223" t="str">
        <f>IFERROR(VLOOKUP(AI189,'Acompanhamento (DMP)'!$B$7:$G$390,10,FALSE),"")</f>
        <v/>
      </c>
      <c r="AW189" t="str">
        <f>IFERROR(IF(VLOOKUP(AI189,'Acompanhamento (DMP)'!$B$7:$O$390,11,FALSE)="","",VLOOKUP(AI189,'Acompanhamento (DMP)'!$B$7:$O$390,11,FALSE)),"")</f>
        <v/>
      </c>
      <c r="AX189" s="82">
        <f>IFERROR(VLOOKUP(AI189,'Acompanhamento (DMP)'!$B$7:$O$390,12,FALSE),"")</f>
        <v>0</v>
      </c>
      <c r="AY189" s="82" t="str">
        <f>IFERROR(IF(VLOOKUP(AI189,'Acompanhamento (DMP)'!$B$7:$O$390,13,FALSE)="","",VLOOKUP(AI189,'Acompanhamento (DMP)'!$B$7:$O$390,13,FALSE)),"")</f>
        <v/>
      </c>
      <c r="AZ189" t="str">
        <f>IFERROR(IF(VLOOKUP(AI189,'Acompanhamento (DMP)'!$B$7:$O$390,14,FALSE)="","",VLOOKUP(AI189,'Acompanhamento (DMP)'!$B$7:$O$390,14,FALSE)),"")</f>
        <v/>
      </c>
      <c r="BA189" t="str">
        <f>IFERROR(IF(VLOOKUP(AI189,'Acompanhamento (DMP)'!$B$7:$O$390,15,FALSE)="","",VLOOKUP(AI189,'Acompanhamento (DMP)'!$B$7:$O$390,15,FALSE)),"")</f>
        <v/>
      </c>
      <c r="BB189" s="82" t="str">
        <f>IFERROR(IF(VLOOKUP(AI189,'Acompanhamento (DMP)'!$B$7:$O$390,16,FALSE)="","",VLOOKUP(AI189,'Acompanhamento (DMP)'!$B$7:$O$390,16,FALSE)),"")</f>
        <v/>
      </c>
      <c r="BC189" s="82" t="str">
        <f>IFERROR(IF(VLOOKUP(AI189,'Acompanhamento (DMP)'!$B$7:$O$390,17,FALSE)="","",VLOOKUP(AI189,'Acompanhamento (DMP)'!$B$7:$O$390,17,FALSE)),"")</f>
        <v/>
      </c>
      <c r="BD189" s="82" t="str">
        <f>IFERROR(IF(VLOOKUP(AI189,'Acompanhamento (DMP)'!$B$7:$O$390,18,FALSE)="","",VLOOKUP(AI189,'Acompanhamento (DMP)'!$B$7:$O$390,18,FALSE)),"")</f>
        <v/>
      </c>
      <c r="BE189" s="82" t="str">
        <f>IFERROR(IF(VLOOKUP(AI189,'Acompanhamento (DMP)'!$B$7:$O$390,19,FALSE)="","",VLOOKUP(AI189,'Acompanhamento (DMP)'!$B$7:$O$390,19,FALSE)),"")</f>
        <v/>
      </c>
      <c r="BF189" s="82" t="str">
        <f>IFERROR(IF(VLOOKUP(AI189,'Acompanhamento (DMP)'!$B$7:$O$390,20,FALSE)="","",VLOOKUP(AI189,'Acompanhamento (DMP)'!$B$7:$O$390,20,FALSE)),"")</f>
        <v/>
      </c>
      <c r="BG189" s="82" t="str">
        <f>IFERROR(IF(VLOOKUP(AI189,'Acompanhamento (DMP)'!$B$7:$O$390,21,FALSE)="","",VLOOKUP(AI189,'Acompanhamento (DMP)'!$B$7:$O$390,21,FALSE)),"")</f>
        <v/>
      </c>
      <c r="BH189" s="173" t="str">
        <f t="shared" si="2"/>
        <v/>
      </c>
    </row>
    <row r="190" spans="1:60" ht="15" customHeight="1">
      <c r="A190" s="248"/>
      <c r="B190" s="249"/>
      <c r="C190" s="72"/>
      <c r="D190" s="73"/>
      <c r="E190" s="72"/>
      <c r="F190" s="72"/>
      <c r="G190" s="72"/>
      <c r="H190" s="72"/>
      <c r="I190" s="72"/>
      <c r="J190" s="72"/>
      <c r="K190" s="72"/>
      <c r="L190" s="74"/>
      <c r="M190" s="74"/>
      <c r="N190" s="74"/>
      <c r="O190" s="74"/>
      <c r="P190" s="74"/>
      <c r="Q190" s="72" t="e">
        <f>IF(#REF!="","",IF(VLOOKUP(#REF!,#REF!,9,FALSE)="","",VLOOKUP(#REF!,#REF!,9,FALSE)))</f>
        <v>#REF!</v>
      </c>
      <c r="R190" s="74" t="e">
        <f>IF(#REF!="","",IF(VLOOKUP(#REF!,#REF!,10,FALSE)="","",VLOOKUP(#REF!,#REF!,10,FALSE)))</f>
        <v>#REF!</v>
      </c>
      <c r="AD190" s="180">
        <v>177</v>
      </c>
      <c r="AF190">
        <v>188</v>
      </c>
      <c r="AI190" t="str">
        <f>IF('PCA Licitação, Dispensa e Inex.'!B194="","",'PCA Licitação, Dispensa e Inex.'!B194)</f>
        <v/>
      </c>
      <c r="AJ190" t="str">
        <f>IF('PCA Licitação, Dispensa e Inex.'!C194="","",'PCA Licitação, Dispensa e Inex.'!C194)</f>
        <v/>
      </c>
      <c r="AK190" t="str">
        <f>IF('PCA Licitação, Dispensa e Inex.'!D194="","",'PCA Licitação, Dispensa e Inex.'!D194)</f>
        <v/>
      </c>
      <c r="AL190" t="str">
        <f>IF('PCA Licitação, Dispensa e Inex.'!H194="","",'PCA Licitação, Dispensa e Inex.'!H194)</f>
        <v/>
      </c>
      <c r="AM190" t="str">
        <f>IF('PCA Licitação, Dispensa e Inex.'!K194="","",'PCA Licitação, Dispensa e Inex.'!K194)</f>
        <v/>
      </c>
      <c r="AN190" t="str">
        <f>IF('PCA Licitação, Dispensa e Inex.'!L194="","",'PCA Licitação, Dispensa e Inex.'!L194)</f>
        <v/>
      </c>
      <c r="AO190" t="str">
        <f>IF('PCA Licitação, Dispensa e Inex.'!M194="","",'PCA Licitação, Dispensa e Inex.'!M194)</f>
        <v/>
      </c>
      <c r="AP190" t="str">
        <f>IF('PCA Licitação, Dispensa e Inex.'!N194="","",'PCA Licitação, Dispensa e Inex.'!N194)</f>
        <v/>
      </c>
      <c r="AQ190" s="82" t="str">
        <f>IF('PCA Licitação, Dispensa e Inex.'!O194="","",'PCA Licitação, Dispensa e Inex.'!O194)</f>
        <v/>
      </c>
      <c r="AR190" s="82" t="str">
        <f>IF('PCA Licitação, Dispensa e Inex.'!P194="","",'PCA Licitação, Dispensa e Inex.'!P194)</f>
        <v/>
      </c>
      <c r="AS190" s="82" t="str">
        <f>IF('PCA Licitação, Dispensa e Inex.'!Q194="","",'PCA Licitação, Dispensa e Inex.'!Q194)</f>
        <v/>
      </c>
      <c r="AT190" s="82" t="str">
        <f>IF('PCA Licitação, Dispensa e Inex.'!R194="","",'PCA Licitação, Dispensa e Inex.'!R194)</f>
        <v/>
      </c>
      <c r="AU190" s="82" t="str">
        <f>IF('PCA Licitação, Dispensa e Inex.'!S194="","",'PCA Licitação, Dispensa e Inex.'!S194)</f>
        <v/>
      </c>
      <c r="AV190" s="223" t="str">
        <f>IFERROR(VLOOKUP(AI190,'Acompanhamento (DMP)'!$B$7:$G$390,10,FALSE),"")</f>
        <v/>
      </c>
      <c r="AW190" t="str">
        <f>IFERROR(IF(VLOOKUP(AI190,'Acompanhamento (DMP)'!$B$7:$O$390,11,FALSE)="","",VLOOKUP(AI190,'Acompanhamento (DMP)'!$B$7:$O$390,11,FALSE)),"")</f>
        <v/>
      </c>
      <c r="AX190" s="82">
        <f>IFERROR(VLOOKUP(AI190,'Acompanhamento (DMP)'!$B$7:$O$390,12,FALSE),"")</f>
        <v>0</v>
      </c>
      <c r="AY190" s="82" t="str">
        <f>IFERROR(IF(VLOOKUP(AI190,'Acompanhamento (DMP)'!$B$7:$O$390,13,FALSE)="","",VLOOKUP(AI190,'Acompanhamento (DMP)'!$B$7:$O$390,13,FALSE)),"")</f>
        <v/>
      </c>
      <c r="AZ190" t="str">
        <f>IFERROR(IF(VLOOKUP(AI190,'Acompanhamento (DMP)'!$B$7:$O$390,14,FALSE)="","",VLOOKUP(AI190,'Acompanhamento (DMP)'!$B$7:$O$390,14,FALSE)),"")</f>
        <v/>
      </c>
      <c r="BA190" t="str">
        <f>IFERROR(IF(VLOOKUP(AI190,'Acompanhamento (DMP)'!$B$7:$O$390,15,FALSE)="","",VLOOKUP(AI190,'Acompanhamento (DMP)'!$B$7:$O$390,15,FALSE)),"")</f>
        <v/>
      </c>
      <c r="BB190" s="82" t="str">
        <f>IFERROR(IF(VLOOKUP(AI190,'Acompanhamento (DMP)'!$B$7:$O$390,16,FALSE)="","",VLOOKUP(AI190,'Acompanhamento (DMP)'!$B$7:$O$390,16,FALSE)),"")</f>
        <v/>
      </c>
      <c r="BC190" s="82" t="str">
        <f>IFERROR(IF(VLOOKUP(AI190,'Acompanhamento (DMP)'!$B$7:$O$390,17,FALSE)="","",VLOOKUP(AI190,'Acompanhamento (DMP)'!$B$7:$O$390,17,FALSE)),"")</f>
        <v/>
      </c>
      <c r="BD190" s="82" t="str">
        <f>IFERROR(IF(VLOOKUP(AI190,'Acompanhamento (DMP)'!$B$7:$O$390,18,FALSE)="","",VLOOKUP(AI190,'Acompanhamento (DMP)'!$B$7:$O$390,18,FALSE)),"")</f>
        <v/>
      </c>
      <c r="BE190" s="82" t="str">
        <f>IFERROR(IF(VLOOKUP(AI190,'Acompanhamento (DMP)'!$B$7:$O$390,19,FALSE)="","",VLOOKUP(AI190,'Acompanhamento (DMP)'!$B$7:$O$390,19,FALSE)),"")</f>
        <v/>
      </c>
      <c r="BF190" s="82" t="str">
        <f>IFERROR(IF(VLOOKUP(AI190,'Acompanhamento (DMP)'!$B$7:$O$390,20,FALSE)="","",VLOOKUP(AI190,'Acompanhamento (DMP)'!$B$7:$O$390,20,FALSE)),"")</f>
        <v/>
      </c>
      <c r="BG190" s="82" t="str">
        <f>IFERROR(IF(VLOOKUP(AI190,'Acompanhamento (DMP)'!$B$7:$O$390,21,FALSE)="","",VLOOKUP(AI190,'Acompanhamento (DMP)'!$B$7:$O$390,21,FALSE)),"")</f>
        <v/>
      </c>
      <c r="BH190" s="173" t="str">
        <f t="shared" si="2"/>
        <v/>
      </c>
    </row>
    <row r="191" spans="1:60" ht="15" customHeight="1">
      <c r="A191" s="248"/>
      <c r="B191" s="249"/>
      <c r="C191" s="72"/>
      <c r="D191" s="73"/>
      <c r="E191" s="72"/>
      <c r="F191" s="72"/>
      <c r="G191" s="72"/>
      <c r="H191" s="72"/>
      <c r="I191" s="72"/>
      <c r="J191" s="72"/>
      <c r="K191" s="72"/>
      <c r="L191" s="74"/>
      <c r="M191" s="74"/>
      <c r="N191" s="74"/>
      <c r="O191" s="74"/>
      <c r="P191" s="74"/>
      <c r="Q191" s="72" t="e">
        <f>IF(#REF!="","",IF(VLOOKUP(#REF!,#REF!,9,FALSE)="","",VLOOKUP(#REF!,#REF!,9,FALSE)))</f>
        <v>#REF!</v>
      </c>
      <c r="R191" s="74" t="e">
        <f>IF(#REF!="","",IF(VLOOKUP(#REF!,#REF!,10,FALSE)="","",VLOOKUP(#REF!,#REF!,10,FALSE)))</f>
        <v>#REF!</v>
      </c>
      <c r="AD191" s="179">
        <v>178</v>
      </c>
      <c r="AF191">
        <v>189</v>
      </c>
      <c r="AI191" t="str">
        <f>IF('PCA Licitação, Dispensa e Inex.'!B195="","",'PCA Licitação, Dispensa e Inex.'!B195)</f>
        <v/>
      </c>
      <c r="AJ191" t="str">
        <f>IF('PCA Licitação, Dispensa e Inex.'!C195="","",'PCA Licitação, Dispensa e Inex.'!C195)</f>
        <v/>
      </c>
      <c r="AK191" t="str">
        <f>IF('PCA Licitação, Dispensa e Inex.'!D195="","",'PCA Licitação, Dispensa e Inex.'!D195)</f>
        <v/>
      </c>
      <c r="AL191" t="str">
        <f>IF('PCA Licitação, Dispensa e Inex.'!H195="","",'PCA Licitação, Dispensa e Inex.'!H195)</f>
        <v/>
      </c>
      <c r="AM191" t="str">
        <f>IF('PCA Licitação, Dispensa e Inex.'!K195="","",'PCA Licitação, Dispensa e Inex.'!K195)</f>
        <v/>
      </c>
      <c r="AN191" t="str">
        <f>IF('PCA Licitação, Dispensa e Inex.'!L195="","",'PCA Licitação, Dispensa e Inex.'!L195)</f>
        <v/>
      </c>
      <c r="AO191" t="str">
        <f>IF('PCA Licitação, Dispensa e Inex.'!M195="","",'PCA Licitação, Dispensa e Inex.'!M195)</f>
        <v/>
      </c>
      <c r="AP191" t="str">
        <f>IF('PCA Licitação, Dispensa e Inex.'!N195="","",'PCA Licitação, Dispensa e Inex.'!N195)</f>
        <v/>
      </c>
      <c r="AQ191" s="82" t="str">
        <f>IF('PCA Licitação, Dispensa e Inex.'!O195="","",'PCA Licitação, Dispensa e Inex.'!O195)</f>
        <v/>
      </c>
      <c r="AR191" s="82" t="str">
        <f>IF('PCA Licitação, Dispensa e Inex.'!P195="","",'PCA Licitação, Dispensa e Inex.'!P195)</f>
        <v/>
      </c>
      <c r="AS191" s="82" t="str">
        <f>IF('PCA Licitação, Dispensa e Inex.'!Q195="","",'PCA Licitação, Dispensa e Inex.'!Q195)</f>
        <v/>
      </c>
      <c r="AT191" s="82" t="str">
        <f>IF('PCA Licitação, Dispensa e Inex.'!R195="","",'PCA Licitação, Dispensa e Inex.'!R195)</f>
        <v/>
      </c>
      <c r="AU191" s="82" t="str">
        <f>IF('PCA Licitação, Dispensa e Inex.'!S195="","",'PCA Licitação, Dispensa e Inex.'!S195)</f>
        <v/>
      </c>
      <c r="AV191" s="223" t="str">
        <f>IFERROR(VLOOKUP(AI191,'Acompanhamento (DMP)'!$B$7:$G$390,10,FALSE),"")</f>
        <v/>
      </c>
      <c r="AW191" t="str">
        <f>IFERROR(IF(VLOOKUP(AI191,'Acompanhamento (DMP)'!$B$7:$O$390,11,FALSE)="","",VLOOKUP(AI191,'Acompanhamento (DMP)'!$B$7:$O$390,11,FALSE)),"")</f>
        <v/>
      </c>
      <c r="AX191" s="82">
        <f>IFERROR(VLOOKUP(AI191,'Acompanhamento (DMP)'!$B$7:$O$390,12,FALSE),"")</f>
        <v>0</v>
      </c>
      <c r="AY191" s="82" t="str">
        <f>IFERROR(IF(VLOOKUP(AI191,'Acompanhamento (DMP)'!$B$7:$O$390,13,FALSE)="","",VLOOKUP(AI191,'Acompanhamento (DMP)'!$B$7:$O$390,13,FALSE)),"")</f>
        <v/>
      </c>
      <c r="AZ191" t="str">
        <f>IFERROR(IF(VLOOKUP(AI191,'Acompanhamento (DMP)'!$B$7:$O$390,14,FALSE)="","",VLOOKUP(AI191,'Acompanhamento (DMP)'!$B$7:$O$390,14,FALSE)),"")</f>
        <v/>
      </c>
      <c r="BA191" t="str">
        <f>IFERROR(IF(VLOOKUP(AI191,'Acompanhamento (DMP)'!$B$7:$O$390,15,FALSE)="","",VLOOKUP(AI191,'Acompanhamento (DMP)'!$B$7:$O$390,15,FALSE)),"")</f>
        <v/>
      </c>
      <c r="BB191" s="82" t="str">
        <f>IFERROR(IF(VLOOKUP(AI191,'Acompanhamento (DMP)'!$B$7:$O$390,16,FALSE)="","",VLOOKUP(AI191,'Acompanhamento (DMP)'!$B$7:$O$390,16,FALSE)),"")</f>
        <v/>
      </c>
      <c r="BC191" s="82" t="str">
        <f>IFERROR(IF(VLOOKUP(AI191,'Acompanhamento (DMP)'!$B$7:$O$390,17,FALSE)="","",VLOOKUP(AI191,'Acompanhamento (DMP)'!$B$7:$O$390,17,FALSE)),"")</f>
        <v/>
      </c>
      <c r="BD191" s="82" t="str">
        <f>IFERROR(IF(VLOOKUP(AI191,'Acompanhamento (DMP)'!$B$7:$O$390,18,FALSE)="","",VLOOKUP(AI191,'Acompanhamento (DMP)'!$B$7:$O$390,18,FALSE)),"")</f>
        <v/>
      </c>
      <c r="BE191" s="82" t="str">
        <f>IFERROR(IF(VLOOKUP(AI191,'Acompanhamento (DMP)'!$B$7:$O$390,19,FALSE)="","",VLOOKUP(AI191,'Acompanhamento (DMP)'!$B$7:$O$390,19,FALSE)),"")</f>
        <v/>
      </c>
      <c r="BF191" s="82" t="str">
        <f>IFERROR(IF(VLOOKUP(AI191,'Acompanhamento (DMP)'!$B$7:$O$390,20,FALSE)="","",VLOOKUP(AI191,'Acompanhamento (DMP)'!$B$7:$O$390,20,FALSE)),"")</f>
        <v/>
      </c>
      <c r="BG191" s="82" t="str">
        <f>IFERROR(IF(VLOOKUP(AI191,'Acompanhamento (DMP)'!$B$7:$O$390,21,FALSE)="","",VLOOKUP(AI191,'Acompanhamento (DMP)'!$B$7:$O$390,21,FALSE)),"")</f>
        <v/>
      </c>
      <c r="BH191" s="173" t="str">
        <f t="shared" si="2"/>
        <v/>
      </c>
    </row>
    <row r="192" spans="1:60" ht="15" customHeight="1">
      <c r="A192" s="248"/>
      <c r="B192" s="249"/>
      <c r="C192" s="72"/>
      <c r="D192" s="73"/>
      <c r="E192" s="72"/>
      <c r="F192" s="72"/>
      <c r="G192" s="72"/>
      <c r="H192" s="72"/>
      <c r="I192" s="72"/>
      <c r="J192" s="72"/>
      <c r="K192" s="72"/>
      <c r="L192" s="74"/>
      <c r="M192" s="74"/>
      <c r="N192" s="74"/>
      <c r="O192" s="74"/>
      <c r="P192" s="74"/>
      <c r="Q192" s="72" t="e">
        <f>IF(#REF!="","",IF(VLOOKUP(#REF!,#REF!,9,FALSE)="","",VLOOKUP(#REF!,#REF!,9,FALSE)))</f>
        <v>#REF!</v>
      </c>
      <c r="R192" s="74" t="e">
        <f>IF(#REF!="","",IF(VLOOKUP(#REF!,#REF!,10,FALSE)="","",VLOOKUP(#REF!,#REF!,10,FALSE)))</f>
        <v>#REF!</v>
      </c>
      <c r="AD192" s="180">
        <v>179</v>
      </c>
      <c r="AF192">
        <v>190</v>
      </c>
      <c r="AI192" t="str">
        <f>IF('PCA Licitação, Dispensa e Inex.'!B196="","",'PCA Licitação, Dispensa e Inex.'!B196)</f>
        <v/>
      </c>
      <c r="AJ192" t="str">
        <f>IF('PCA Licitação, Dispensa e Inex.'!C196="","",'PCA Licitação, Dispensa e Inex.'!C196)</f>
        <v/>
      </c>
      <c r="AK192" t="str">
        <f>IF('PCA Licitação, Dispensa e Inex.'!D196="","",'PCA Licitação, Dispensa e Inex.'!D196)</f>
        <v/>
      </c>
      <c r="AL192" t="str">
        <f>IF('PCA Licitação, Dispensa e Inex.'!H196="","",'PCA Licitação, Dispensa e Inex.'!H196)</f>
        <v/>
      </c>
      <c r="AM192" t="str">
        <f>IF('PCA Licitação, Dispensa e Inex.'!K196="","",'PCA Licitação, Dispensa e Inex.'!K196)</f>
        <v/>
      </c>
      <c r="AN192" t="str">
        <f>IF('PCA Licitação, Dispensa e Inex.'!L196="","",'PCA Licitação, Dispensa e Inex.'!L196)</f>
        <v/>
      </c>
      <c r="AO192" t="str">
        <f>IF('PCA Licitação, Dispensa e Inex.'!M196="","",'PCA Licitação, Dispensa e Inex.'!M196)</f>
        <v/>
      </c>
      <c r="AP192" t="str">
        <f>IF('PCA Licitação, Dispensa e Inex.'!N196="","",'PCA Licitação, Dispensa e Inex.'!N196)</f>
        <v/>
      </c>
      <c r="AQ192" s="82" t="str">
        <f>IF('PCA Licitação, Dispensa e Inex.'!O196="","",'PCA Licitação, Dispensa e Inex.'!O196)</f>
        <v/>
      </c>
      <c r="AR192" s="82" t="str">
        <f>IF('PCA Licitação, Dispensa e Inex.'!P196="","",'PCA Licitação, Dispensa e Inex.'!P196)</f>
        <v/>
      </c>
      <c r="AS192" s="82" t="str">
        <f>IF('PCA Licitação, Dispensa e Inex.'!Q196="","",'PCA Licitação, Dispensa e Inex.'!Q196)</f>
        <v/>
      </c>
      <c r="AT192" s="82" t="str">
        <f>IF('PCA Licitação, Dispensa e Inex.'!R196="","",'PCA Licitação, Dispensa e Inex.'!R196)</f>
        <v/>
      </c>
      <c r="AU192" s="82" t="str">
        <f>IF('PCA Licitação, Dispensa e Inex.'!S196="","",'PCA Licitação, Dispensa e Inex.'!S196)</f>
        <v/>
      </c>
      <c r="AV192" s="223" t="str">
        <f>IFERROR(VLOOKUP(AI192,'Acompanhamento (DMP)'!$B$7:$G$390,10,FALSE),"")</f>
        <v/>
      </c>
      <c r="AW192" t="str">
        <f>IFERROR(IF(VLOOKUP(AI192,'Acompanhamento (DMP)'!$B$7:$O$390,11,FALSE)="","",VLOOKUP(AI192,'Acompanhamento (DMP)'!$B$7:$O$390,11,FALSE)),"")</f>
        <v/>
      </c>
      <c r="AX192" s="82">
        <f>IFERROR(VLOOKUP(AI192,'Acompanhamento (DMP)'!$B$7:$O$390,12,FALSE),"")</f>
        <v>0</v>
      </c>
      <c r="AY192" s="82" t="str">
        <f>IFERROR(IF(VLOOKUP(AI192,'Acompanhamento (DMP)'!$B$7:$O$390,13,FALSE)="","",VLOOKUP(AI192,'Acompanhamento (DMP)'!$B$7:$O$390,13,FALSE)),"")</f>
        <v/>
      </c>
      <c r="AZ192" t="str">
        <f>IFERROR(IF(VLOOKUP(AI192,'Acompanhamento (DMP)'!$B$7:$O$390,14,FALSE)="","",VLOOKUP(AI192,'Acompanhamento (DMP)'!$B$7:$O$390,14,FALSE)),"")</f>
        <v/>
      </c>
      <c r="BA192" t="str">
        <f>IFERROR(IF(VLOOKUP(AI192,'Acompanhamento (DMP)'!$B$7:$O$390,15,FALSE)="","",VLOOKUP(AI192,'Acompanhamento (DMP)'!$B$7:$O$390,15,FALSE)),"")</f>
        <v/>
      </c>
      <c r="BB192" s="82" t="str">
        <f>IFERROR(IF(VLOOKUP(AI192,'Acompanhamento (DMP)'!$B$7:$O$390,16,FALSE)="","",VLOOKUP(AI192,'Acompanhamento (DMP)'!$B$7:$O$390,16,FALSE)),"")</f>
        <v/>
      </c>
      <c r="BC192" s="82" t="str">
        <f>IFERROR(IF(VLOOKUP(AI192,'Acompanhamento (DMP)'!$B$7:$O$390,17,FALSE)="","",VLOOKUP(AI192,'Acompanhamento (DMP)'!$B$7:$O$390,17,FALSE)),"")</f>
        <v/>
      </c>
      <c r="BD192" s="82" t="str">
        <f>IFERROR(IF(VLOOKUP(AI192,'Acompanhamento (DMP)'!$B$7:$O$390,18,FALSE)="","",VLOOKUP(AI192,'Acompanhamento (DMP)'!$B$7:$O$390,18,FALSE)),"")</f>
        <v/>
      </c>
      <c r="BE192" s="82" t="str">
        <f>IFERROR(IF(VLOOKUP(AI192,'Acompanhamento (DMP)'!$B$7:$O$390,19,FALSE)="","",VLOOKUP(AI192,'Acompanhamento (DMP)'!$B$7:$O$390,19,FALSE)),"")</f>
        <v/>
      </c>
      <c r="BF192" s="82" t="str">
        <f>IFERROR(IF(VLOOKUP(AI192,'Acompanhamento (DMP)'!$B$7:$O$390,20,FALSE)="","",VLOOKUP(AI192,'Acompanhamento (DMP)'!$B$7:$O$390,20,FALSE)),"")</f>
        <v/>
      </c>
      <c r="BG192" s="82" t="str">
        <f>IFERROR(IF(VLOOKUP(AI192,'Acompanhamento (DMP)'!$B$7:$O$390,21,FALSE)="","",VLOOKUP(AI192,'Acompanhamento (DMP)'!$B$7:$O$390,21,FALSE)),"")</f>
        <v/>
      </c>
      <c r="BH192" s="173" t="str">
        <f t="shared" si="2"/>
        <v/>
      </c>
    </row>
    <row r="193" spans="1:60" ht="15" customHeight="1">
      <c r="A193" s="248"/>
      <c r="B193" s="249"/>
      <c r="C193" s="72"/>
      <c r="D193" s="73"/>
      <c r="E193" s="72"/>
      <c r="F193" s="72"/>
      <c r="G193" s="72"/>
      <c r="H193" s="72"/>
      <c r="I193" s="72"/>
      <c r="J193" s="72"/>
      <c r="K193" s="72"/>
      <c r="L193" s="74"/>
      <c r="M193" s="74"/>
      <c r="N193" s="74"/>
      <c r="O193" s="74"/>
      <c r="P193" s="74"/>
      <c r="Q193" s="72" t="e">
        <f>IF(#REF!="","",IF(VLOOKUP(#REF!,#REF!,9,FALSE)="","",VLOOKUP(#REF!,#REF!,9,FALSE)))</f>
        <v>#REF!</v>
      </c>
      <c r="R193" s="74" t="e">
        <f>IF(#REF!="","",IF(VLOOKUP(#REF!,#REF!,10,FALSE)="","",VLOOKUP(#REF!,#REF!,10,FALSE)))</f>
        <v>#REF!</v>
      </c>
      <c r="AD193" s="178">
        <v>180</v>
      </c>
      <c r="AF193">
        <v>191</v>
      </c>
      <c r="AI193" t="str">
        <f>IF('PCA Licitação, Dispensa e Inex.'!B197="","",'PCA Licitação, Dispensa e Inex.'!B197)</f>
        <v/>
      </c>
      <c r="AJ193" t="str">
        <f>IF('PCA Licitação, Dispensa e Inex.'!C197="","",'PCA Licitação, Dispensa e Inex.'!C197)</f>
        <v/>
      </c>
      <c r="AK193" t="str">
        <f>IF('PCA Licitação, Dispensa e Inex.'!D197="","",'PCA Licitação, Dispensa e Inex.'!D197)</f>
        <v/>
      </c>
      <c r="AL193" t="str">
        <f>IF('PCA Licitação, Dispensa e Inex.'!H197="","",'PCA Licitação, Dispensa e Inex.'!H197)</f>
        <v/>
      </c>
      <c r="AM193" t="str">
        <f>IF('PCA Licitação, Dispensa e Inex.'!K197="","",'PCA Licitação, Dispensa e Inex.'!K197)</f>
        <v/>
      </c>
      <c r="AN193" t="str">
        <f>IF('PCA Licitação, Dispensa e Inex.'!L197="","",'PCA Licitação, Dispensa e Inex.'!L197)</f>
        <v/>
      </c>
      <c r="AO193" t="str">
        <f>IF('PCA Licitação, Dispensa e Inex.'!M197="","",'PCA Licitação, Dispensa e Inex.'!M197)</f>
        <v/>
      </c>
      <c r="AP193" t="str">
        <f>IF('PCA Licitação, Dispensa e Inex.'!N197="","",'PCA Licitação, Dispensa e Inex.'!N197)</f>
        <v/>
      </c>
      <c r="AQ193" s="82" t="str">
        <f>IF('PCA Licitação, Dispensa e Inex.'!O197="","",'PCA Licitação, Dispensa e Inex.'!O197)</f>
        <v/>
      </c>
      <c r="AR193" s="82" t="str">
        <f>IF('PCA Licitação, Dispensa e Inex.'!P197="","",'PCA Licitação, Dispensa e Inex.'!P197)</f>
        <v/>
      </c>
      <c r="AS193" s="82" t="str">
        <f>IF('PCA Licitação, Dispensa e Inex.'!Q197="","",'PCA Licitação, Dispensa e Inex.'!Q197)</f>
        <v/>
      </c>
      <c r="AT193" s="82" t="str">
        <f>IF('PCA Licitação, Dispensa e Inex.'!R197="","",'PCA Licitação, Dispensa e Inex.'!R197)</f>
        <v/>
      </c>
      <c r="AU193" s="82" t="str">
        <f>IF('PCA Licitação, Dispensa e Inex.'!S197="","",'PCA Licitação, Dispensa e Inex.'!S197)</f>
        <v/>
      </c>
      <c r="AV193" s="223" t="str">
        <f>IFERROR(VLOOKUP(AI193,'Acompanhamento (DMP)'!$B$7:$G$390,10,FALSE),"")</f>
        <v/>
      </c>
      <c r="AW193" t="str">
        <f>IFERROR(IF(VLOOKUP(AI193,'Acompanhamento (DMP)'!$B$7:$O$390,11,FALSE)="","",VLOOKUP(AI193,'Acompanhamento (DMP)'!$B$7:$O$390,11,FALSE)),"")</f>
        <v/>
      </c>
      <c r="AX193" s="82">
        <f>IFERROR(VLOOKUP(AI193,'Acompanhamento (DMP)'!$B$7:$O$390,12,FALSE),"")</f>
        <v>0</v>
      </c>
      <c r="AY193" s="82" t="str">
        <f>IFERROR(IF(VLOOKUP(AI193,'Acompanhamento (DMP)'!$B$7:$O$390,13,FALSE)="","",VLOOKUP(AI193,'Acompanhamento (DMP)'!$B$7:$O$390,13,FALSE)),"")</f>
        <v/>
      </c>
      <c r="AZ193" t="str">
        <f>IFERROR(IF(VLOOKUP(AI193,'Acompanhamento (DMP)'!$B$7:$O$390,14,FALSE)="","",VLOOKUP(AI193,'Acompanhamento (DMP)'!$B$7:$O$390,14,FALSE)),"")</f>
        <v/>
      </c>
      <c r="BA193" t="str">
        <f>IFERROR(IF(VLOOKUP(AI193,'Acompanhamento (DMP)'!$B$7:$O$390,15,FALSE)="","",VLOOKUP(AI193,'Acompanhamento (DMP)'!$B$7:$O$390,15,FALSE)),"")</f>
        <v/>
      </c>
      <c r="BB193" s="82" t="str">
        <f>IFERROR(IF(VLOOKUP(AI193,'Acompanhamento (DMP)'!$B$7:$O$390,16,FALSE)="","",VLOOKUP(AI193,'Acompanhamento (DMP)'!$B$7:$O$390,16,FALSE)),"")</f>
        <v/>
      </c>
      <c r="BC193" s="82" t="str">
        <f>IFERROR(IF(VLOOKUP(AI193,'Acompanhamento (DMP)'!$B$7:$O$390,17,FALSE)="","",VLOOKUP(AI193,'Acompanhamento (DMP)'!$B$7:$O$390,17,FALSE)),"")</f>
        <v/>
      </c>
      <c r="BD193" s="82" t="str">
        <f>IFERROR(IF(VLOOKUP(AI193,'Acompanhamento (DMP)'!$B$7:$O$390,18,FALSE)="","",VLOOKUP(AI193,'Acompanhamento (DMP)'!$B$7:$O$390,18,FALSE)),"")</f>
        <v/>
      </c>
      <c r="BE193" s="82" t="str">
        <f>IFERROR(IF(VLOOKUP(AI193,'Acompanhamento (DMP)'!$B$7:$O$390,19,FALSE)="","",VLOOKUP(AI193,'Acompanhamento (DMP)'!$B$7:$O$390,19,FALSE)),"")</f>
        <v/>
      </c>
      <c r="BF193" s="82" t="str">
        <f>IFERROR(IF(VLOOKUP(AI193,'Acompanhamento (DMP)'!$B$7:$O$390,20,FALSE)="","",VLOOKUP(AI193,'Acompanhamento (DMP)'!$B$7:$O$390,20,FALSE)),"")</f>
        <v/>
      </c>
      <c r="BG193" s="82" t="str">
        <f>IFERROR(IF(VLOOKUP(AI193,'Acompanhamento (DMP)'!$B$7:$O$390,21,FALSE)="","",VLOOKUP(AI193,'Acompanhamento (DMP)'!$B$7:$O$390,21,FALSE)),"")</f>
        <v/>
      </c>
      <c r="BH193" s="173" t="str">
        <f t="shared" si="2"/>
        <v/>
      </c>
    </row>
    <row r="194" spans="1:60" ht="15" customHeight="1">
      <c r="A194" s="248"/>
      <c r="B194" s="249"/>
      <c r="C194" s="72"/>
      <c r="D194" s="73"/>
      <c r="E194" s="72"/>
      <c r="F194" s="72"/>
      <c r="G194" s="72"/>
      <c r="H194" s="72"/>
      <c r="I194" s="72"/>
      <c r="J194" s="72"/>
      <c r="K194" s="72"/>
      <c r="L194" s="74"/>
      <c r="M194" s="74"/>
      <c r="N194" s="74"/>
      <c r="O194" s="74"/>
      <c r="P194" s="74"/>
      <c r="Q194" s="72" t="e">
        <f>IF(#REF!="","",IF(VLOOKUP(#REF!,#REF!,9,FALSE)="","",VLOOKUP(#REF!,#REF!,9,FALSE)))</f>
        <v>#REF!</v>
      </c>
      <c r="R194" s="74" t="e">
        <f>IF(#REF!="","",IF(VLOOKUP(#REF!,#REF!,10,FALSE)="","",VLOOKUP(#REF!,#REF!,10,FALSE)))</f>
        <v>#REF!</v>
      </c>
      <c r="AD194" s="177">
        <v>181</v>
      </c>
      <c r="AF194">
        <v>192</v>
      </c>
      <c r="AI194" t="str">
        <f>IF('PCA Licitação, Dispensa e Inex.'!B198="","",'PCA Licitação, Dispensa e Inex.'!B198)</f>
        <v/>
      </c>
      <c r="AJ194" t="str">
        <f>IF('PCA Licitação, Dispensa e Inex.'!C198="","",'PCA Licitação, Dispensa e Inex.'!C198)</f>
        <v/>
      </c>
      <c r="AK194" t="str">
        <f>IF('PCA Licitação, Dispensa e Inex.'!D198="","",'PCA Licitação, Dispensa e Inex.'!D198)</f>
        <v/>
      </c>
      <c r="AL194" t="str">
        <f>IF('PCA Licitação, Dispensa e Inex.'!H198="","",'PCA Licitação, Dispensa e Inex.'!H198)</f>
        <v/>
      </c>
      <c r="AM194" t="str">
        <f>IF('PCA Licitação, Dispensa e Inex.'!K198="","",'PCA Licitação, Dispensa e Inex.'!K198)</f>
        <v/>
      </c>
      <c r="AN194" t="str">
        <f>IF('PCA Licitação, Dispensa e Inex.'!L198="","",'PCA Licitação, Dispensa e Inex.'!L198)</f>
        <v/>
      </c>
      <c r="AO194" t="str">
        <f>IF('PCA Licitação, Dispensa e Inex.'!M198="","",'PCA Licitação, Dispensa e Inex.'!M198)</f>
        <v/>
      </c>
      <c r="AP194" t="str">
        <f>IF('PCA Licitação, Dispensa e Inex.'!N198="","",'PCA Licitação, Dispensa e Inex.'!N198)</f>
        <v/>
      </c>
      <c r="AQ194" s="82" t="str">
        <f>IF('PCA Licitação, Dispensa e Inex.'!O198="","",'PCA Licitação, Dispensa e Inex.'!O198)</f>
        <v/>
      </c>
      <c r="AR194" s="82" t="str">
        <f>IF('PCA Licitação, Dispensa e Inex.'!P198="","",'PCA Licitação, Dispensa e Inex.'!P198)</f>
        <v/>
      </c>
      <c r="AS194" s="82" t="str">
        <f>IF('PCA Licitação, Dispensa e Inex.'!Q198="","",'PCA Licitação, Dispensa e Inex.'!Q198)</f>
        <v/>
      </c>
      <c r="AT194" s="82" t="str">
        <f>IF('PCA Licitação, Dispensa e Inex.'!R198="","",'PCA Licitação, Dispensa e Inex.'!R198)</f>
        <v/>
      </c>
      <c r="AU194" s="82" t="str">
        <f>IF('PCA Licitação, Dispensa e Inex.'!S198="","",'PCA Licitação, Dispensa e Inex.'!S198)</f>
        <v/>
      </c>
      <c r="AV194" s="223" t="str">
        <f>IFERROR(VLOOKUP(AI194,'Acompanhamento (DMP)'!$B$7:$G$390,10,FALSE),"")</f>
        <v/>
      </c>
      <c r="AW194" t="str">
        <f>IFERROR(IF(VLOOKUP(AI194,'Acompanhamento (DMP)'!$B$7:$O$390,11,FALSE)="","",VLOOKUP(AI194,'Acompanhamento (DMP)'!$B$7:$O$390,11,FALSE)),"")</f>
        <v/>
      </c>
      <c r="AX194" s="82">
        <f>IFERROR(VLOOKUP(AI194,'Acompanhamento (DMP)'!$B$7:$O$390,12,FALSE),"")</f>
        <v>0</v>
      </c>
      <c r="AY194" s="82" t="str">
        <f>IFERROR(IF(VLOOKUP(AI194,'Acompanhamento (DMP)'!$B$7:$O$390,13,FALSE)="","",VLOOKUP(AI194,'Acompanhamento (DMP)'!$B$7:$O$390,13,FALSE)),"")</f>
        <v/>
      </c>
      <c r="AZ194" t="str">
        <f>IFERROR(IF(VLOOKUP(AI194,'Acompanhamento (DMP)'!$B$7:$O$390,14,FALSE)="","",VLOOKUP(AI194,'Acompanhamento (DMP)'!$B$7:$O$390,14,FALSE)),"")</f>
        <v/>
      </c>
      <c r="BA194" t="str">
        <f>IFERROR(IF(VLOOKUP(AI194,'Acompanhamento (DMP)'!$B$7:$O$390,15,FALSE)="","",VLOOKUP(AI194,'Acompanhamento (DMP)'!$B$7:$O$390,15,FALSE)),"")</f>
        <v/>
      </c>
      <c r="BB194" s="82" t="str">
        <f>IFERROR(IF(VLOOKUP(AI194,'Acompanhamento (DMP)'!$B$7:$O$390,16,FALSE)="","",VLOOKUP(AI194,'Acompanhamento (DMP)'!$B$7:$O$390,16,FALSE)),"")</f>
        <v/>
      </c>
      <c r="BC194" s="82" t="str">
        <f>IFERROR(IF(VLOOKUP(AI194,'Acompanhamento (DMP)'!$B$7:$O$390,17,FALSE)="","",VLOOKUP(AI194,'Acompanhamento (DMP)'!$B$7:$O$390,17,FALSE)),"")</f>
        <v/>
      </c>
      <c r="BD194" s="82" t="str">
        <f>IFERROR(IF(VLOOKUP(AI194,'Acompanhamento (DMP)'!$B$7:$O$390,18,FALSE)="","",VLOOKUP(AI194,'Acompanhamento (DMP)'!$B$7:$O$390,18,FALSE)),"")</f>
        <v/>
      </c>
      <c r="BE194" s="82" t="str">
        <f>IFERROR(IF(VLOOKUP(AI194,'Acompanhamento (DMP)'!$B$7:$O$390,19,FALSE)="","",VLOOKUP(AI194,'Acompanhamento (DMP)'!$B$7:$O$390,19,FALSE)),"")</f>
        <v/>
      </c>
      <c r="BF194" s="82" t="str">
        <f>IFERROR(IF(VLOOKUP(AI194,'Acompanhamento (DMP)'!$B$7:$O$390,20,FALSE)="","",VLOOKUP(AI194,'Acompanhamento (DMP)'!$B$7:$O$390,20,FALSE)),"")</f>
        <v/>
      </c>
      <c r="BG194" s="82" t="str">
        <f>IFERROR(IF(VLOOKUP(AI194,'Acompanhamento (DMP)'!$B$7:$O$390,21,FALSE)="","",VLOOKUP(AI194,'Acompanhamento (DMP)'!$B$7:$O$390,21,FALSE)),"")</f>
        <v/>
      </c>
      <c r="BH194" s="173" t="str">
        <f t="shared" si="2"/>
        <v/>
      </c>
    </row>
    <row r="195" spans="1:60" ht="15" customHeight="1">
      <c r="A195" s="248"/>
      <c r="B195" s="249"/>
      <c r="C195" s="72"/>
      <c r="D195" s="73"/>
      <c r="E195" s="72"/>
      <c r="F195" s="72"/>
      <c r="G195" s="72"/>
      <c r="H195" s="72"/>
      <c r="I195" s="72"/>
      <c r="J195" s="72"/>
      <c r="K195" s="72"/>
      <c r="L195" s="74"/>
      <c r="M195" s="74"/>
      <c r="N195" s="74"/>
      <c r="O195" s="74"/>
      <c r="P195" s="74"/>
      <c r="Q195" s="72" t="e">
        <f>IF(#REF!="","",IF(VLOOKUP(#REF!,#REF!,9,FALSE)="","",VLOOKUP(#REF!,#REF!,9,FALSE)))</f>
        <v>#REF!</v>
      </c>
      <c r="R195" s="74" t="e">
        <f>IF(#REF!="","",IF(VLOOKUP(#REF!,#REF!,10,FALSE)="","",VLOOKUP(#REF!,#REF!,10,FALSE)))</f>
        <v>#REF!</v>
      </c>
      <c r="AD195" s="178">
        <v>182</v>
      </c>
      <c r="AF195">
        <v>193</v>
      </c>
      <c r="AI195" t="str">
        <f>IF('PCA Licitação, Dispensa e Inex.'!B199="","",'PCA Licitação, Dispensa e Inex.'!B199)</f>
        <v/>
      </c>
      <c r="AJ195" t="str">
        <f>IF('PCA Licitação, Dispensa e Inex.'!C199="","",'PCA Licitação, Dispensa e Inex.'!C199)</f>
        <v/>
      </c>
      <c r="AK195" t="str">
        <f>IF('PCA Licitação, Dispensa e Inex.'!D199="","",'PCA Licitação, Dispensa e Inex.'!D199)</f>
        <v/>
      </c>
      <c r="AL195" t="str">
        <f>IF('PCA Licitação, Dispensa e Inex.'!H199="","",'PCA Licitação, Dispensa e Inex.'!H199)</f>
        <v/>
      </c>
      <c r="AM195" t="str">
        <f>IF('PCA Licitação, Dispensa e Inex.'!K199="","",'PCA Licitação, Dispensa e Inex.'!K199)</f>
        <v/>
      </c>
      <c r="AN195" t="str">
        <f>IF('PCA Licitação, Dispensa e Inex.'!L199="","",'PCA Licitação, Dispensa e Inex.'!L199)</f>
        <v/>
      </c>
      <c r="AO195" t="str">
        <f>IF('PCA Licitação, Dispensa e Inex.'!M199="","",'PCA Licitação, Dispensa e Inex.'!M199)</f>
        <v/>
      </c>
      <c r="AP195" t="str">
        <f>IF('PCA Licitação, Dispensa e Inex.'!N199="","",'PCA Licitação, Dispensa e Inex.'!N199)</f>
        <v/>
      </c>
      <c r="AQ195" s="82" t="str">
        <f>IF('PCA Licitação, Dispensa e Inex.'!O199="","",'PCA Licitação, Dispensa e Inex.'!O199)</f>
        <v/>
      </c>
      <c r="AR195" s="82" t="str">
        <f>IF('PCA Licitação, Dispensa e Inex.'!P199="","",'PCA Licitação, Dispensa e Inex.'!P199)</f>
        <v/>
      </c>
      <c r="AS195" s="82" t="str">
        <f>IF('PCA Licitação, Dispensa e Inex.'!Q199="","",'PCA Licitação, Dispensa e Inex.'!Q199)</f>
        <v/>
      </c>
      <c r="AT195" s="82" t="str">
        <f>IF('PCA Licitação, Dispensa e Inex.'!R199="","",'PCA Licitação, Dispensa e Inex.'!R199)</f>
        <v/>
      </c>
      <c r="AU195" s="82" t="str">
        <f>IF('PCA Licitação, Dispensa e Inex.'!S199="","",'PCA Licitação, Dispensa e Inex.'!S199)</f>
        <v/>
      </c>
      <c r="AV195" s="223" t="str">
        <f>IFERROR(VLOOKUP(AI195,'Acompanhamento (DMP)'!$B$7:$G$390,10,FALSE),"")</f>
        <v/>
      </c>
      <c r="AW195" t="str">
        <f>IFERROR(IF(VLOOKUP(AI195,'Acompanhamento (DMP)'!$B$7:$O$390,11,FALSE)="","",VLOOKUP(AI195,'Acompanhamento (DMP)'!$B$7:$O$390,11,FALSE)),"")</f>
        <v/>
      </c>
      <c r="AX195" s="82">
        <f>IFERROR(VLOOKUP(AI195,'Acompanhamento (DMP)'!$B$7:$O$390,12,FALSE),"")</f>
        <v>0</v>
      </c>
      <c r="AY195" s="82" t="str">
        <f>IFERROR(IF(VLOOKUP(AI195,'Acompanhamento (DMP)'!$B$7:$O$390,13,FALSE)="","",VLOOKUP(AI195,'Acompanhamento (DMP)'!$B$7:$O$390,13,FALSE)),"")</f>
        <v/>
      </c>
      <c r="AZ195" t="str">
        <f>IFERROR(IF(VLOOKUP(AI195,'Acompanhamento (DMP)'!$B$7:$O$390,14,FALSE)="","",VLOOKUP(AI195,'Acompanhamento (DMP)'!$B$7:$O$390,14,FALSE)),"")</f>
        <v/>
      </c>
      <c r="BA195" t="str">
        <f>IFERROR(IF(VLOOKUP(AI195,'Acompanhamento (DMP)'!$B$7:$O$390,15,FALSE)="","",VLOOKUP(AI195,'Acompanhamento (DMP)'!$B$7:$O$390,15,FALSE)),"")</f>
        <v/>
      </c>
      <c r="BB195" s="82" t="str">
        <f>IFERROR(IF(VLOOKUP(AI195,'Acompanhamento (DMP)'!$B$7:$O$390,16,FALSE)="","",VLOOKUP(AI195,'Acompanhamento (DMP)'!$B$7:$O$390,16,FALSE)),"")</f>
        <v/>
      </c>
      <c r="BC195" s="82" t="str">
        <f>IFERROR(IF(VLOOKUP(AI195,'Acompanhamento (DMP)'!$B$7:$O$390,17,FALSE)="","",VLOOKUP(AI195,'Acompanhamento (DMP)'!$B$7:$O$390,17,FALSE)),"")</f>
        <v/>
      </c>
      <c r="BD195" s="82" t="str">
        <f>IFERROR(IF(VLOOKUP(AI195,'Acompanhamento (DMP)'!$B$7:$O$390,18,FALSE)="","",VLOOKUP(AI195,'Acompanhamento (DMP)'!$B$7:$O$390,18,FALSE)),"")</f>
        <v/>
      </c>
      <c r="BE195" s="82" t="str">
        <f>IFERROR(IF(VLOOKUP(AI195,'Acompanhamento (DMP)'!$B$7:$O$390,19,FALSE)="","",VLOOKUP(AI195,'Acompanhamento (DMP)'!$B$7:$O$390,19,FALSE)),"")</f>
        <v/>
      </c>
      <c r="BF195" s="82" t="str">
        <f>IFERROR(IF(VLOOKUP(AI195,'Acompanhamento (DMP)'!$B$7:$O$390,20,FALSE)="","",VLOOKUP(AI195,'Acompanhamento (DMP)'!$B$7:$O$390,20,FALSE)),"")</f>
        <v/>
      </c>
      <c r="BG195" s="82" t="str">
        <f>IFERROR(IF(VLOOKUP(AI195,'Acompanhamento (DMP)'!$B$7:$O$390,21,FALSE)="","",VLOOKUP(AI195,'Acompanhamento (DMP)'!$B$7:$O$390,21,FALSE)),"")</f>
        <v/>
      </c>
      <c r="BH195" s="173" t="str">
        <f t="shared" ref="BH195:BH258" si="3">IF(BF195="","",BF195-BE195)</f>
        <v/>
      </c>
    </row>
    <row r="196" spans="1:60" ht="15" customHeight="1">
      <c r="A196" s="248" t="s">
        <v>4697</v>
      </c>
      <c r="B196" s="249"/>
      <c r="C196" s="72"/>
      <c r="D196" s="73"/>
      <c r="E196" s="72"/>
      <c r="F196" s="72"/>
      <c r="G196" s="72"/>
      <c r="H196" s="72"/>
      <c r="I196" s="72"/>
      <c r="J196" s="72"/>
      <c r="K196" s="72"/>
      <c r="L196" s="74"/>
      <c r="M196" s="74"/>
      <c r="N196" s="74"/>
      <c r="O196" s="74"/>
      <c r="P196" s="74"/>
      <c r="Q196" s="72" t="e">
        <f>IF(#REF!="","",IF(VLOOKUP(#REF!,#REF!,9,FALSE)="","",VLOOKUP(#REF!,#REF!,9,FALSE)))</f>
        <v>#REF!</v>
      </c>
      <c r="R196" s="74" t="e">
        <f>IF(#REF!="","",IF(VLOOKUP(#REF!,#REF!,10,FALSE)="","",VLOOKUP(#REF!,#REF!,10,FALSE)))</f>
        <v>#REF!</v>
      </c>
      <c r="AD196" s="180">
        <v>183</v>
      </c>
      <c r="AF196">
        <v>194</v>
      </c>
      <c r="AI196" t="str">
        <f>IF('PCA Licitação, Dispensa e Inex.'!B200="","",'PCA Licitação, Dispensa e Inex.'!B200)</f>
        <v/>
      </c>
      <c r="AJ196" t="str">
        <f>IF('PCA Licitação, Dispensa e Inex.'!C200="","",'PCA Licitação, Dispensa e Inex.'!C200)</f>
        <v/>
      </c>
      <c r="AK196" t="str">
        <f>IF('PCA Licitação, Dispensa e Inex.'!D200="","",'PCA Licitação, Dispensa e Inex.'!D200)</f>
        <v/>
      </c>
      <c r="AL196" t="str">
        <f>IF('PCA Licitação, Dispensa e Inex.'!H200="","",'PCA Licitação, Dispensa e Inex.'!H200)</f>
        <v/>
      </c>
      <c r="AM196" t="str">
        <f>IF('PCA Licitação, Dispensa e Inex.'!K200="","",'PCA Licitação, Dispensa e Inex.'!K200)</f>
        <v/>
      </c>
      <c r="AN196" t="str">
        <f>IF('PCA Licitação, Dispensa e Inex.'!L200="","",'PCA Licitação, Dispensa e Inex.'!L200)</f>
        <v/>
      </c>
      <c r="AO196" t="str">
        <f>IF('PCA Licitação, Dispensa e Inex.'!M200="","",'PCA Licitação, Dispensa e Inex.'!M200)</f>
        <v/>
      </c>
      <c r="AP196" t="str">
        <f>IF('PCA Licitação, Dispensa e Inex.'!N200="","",'PCA Licitação, Dispensa e Inex.'!N200)</f>
        <v/>
      </c>
      <c r="AQ196" s="82" t="str">
        <f>IF('PCA Licitação, Dispensa e Inex.'!O200="","",'PCA Licitação, Dispensa e Inex.'!O200)</f>
        <v/>
      </c>
      <c r="AR196" s="82" t="str">
        <f>IF('PCA Licitação, Dispensa e Inex.'!P200="","",'PCA Licitação, Dispensa e Inex.'!P200)</f>
        <v/>
      </c>
      <c r="AS196" s="82" t="str">
        <f>IF('PCA Licitação, Dispensa e Inex.'!Q200="","",'PCA Licitação, Dispensa e Inex.'!Q200)</f>
        <v/>
      </c>
      <c r="AT196" s="82" t="str">
        <f>IF('PCA Licitação, Dispensa e Inex.'!R200="","",'PCA Licitação, Dispensa e Inex.'!R200)</f>
        <v/>
      </c>
      <c r="AU196" s="82" t="str">
        <f>IF('PCA Licitação, Dispensa e Inex.'!S200="","",'PCA Licitação, Dispensa e Inex.'!S200)</f>
        <v/>
      </c>
      <c r="AV196" s="223" t="str">
        <f>IFERROR(VLOOKUP(AI196,'Acompanhamento (DMP)'!$B$7:$G$390,10,FALSE),"")</f>
        <v/>
      </c>
      <c r="AW196" t="str">
        <f>IFERROR(IF(VLOOKUP(AI196,'Acompanhamento (DMP)'!$B$7:$O$390,11,FALSE)="","",VLOOKUP(AI196,'Acompanhamento (DMP)'!$B$7:$O$390,11,FALSE)),"")</f>
        <v/>
      </c>
      <c r="AX196" s="82">
        <f>IFERROR(VLOOKUP(AI196,'Acompanhamento (DMP)'!$B$7:$O$390,12,FALSE),"")</f>
        <v>0</v>
      </c>
      <c r="AY196" s="82" t="str">
        <f>IFERROR(IF(VLOOKUP(AI196,'Acompanhamento (DMP)'!$B$7:$O$390,13,FALSE)="","",VLOOKUP(AI196,'Acompanhamento (DMP)'!$B$7:$O$390,13,FALSE)),"")</f>
        <v/>
      </c>
      <c r="AZ196" t="str">
        <f>IFERROR(IF(VLOOKUP(AI196,'Acompanhamento (DMP)'!$B$7:$O$390,14,FALSE)="","",VLOOKUP(AI196,'Acompanhamento (DMP)'!$B$7:$O$390,14,FALSE)),"")</f>
        <v/>
      </c>
      <c r="BA196" t="str">
        <f>IFERROR(IF(VLOOKUP(AI196,'Acompanhamento (DMP)'!$B$7:$O$390,15,FALSE)="","",VLOOKUP(AI196,'Acompanhamento (DMP)'!$B$7:$O$390,15,FALSE)),"")</f>
        <v/>
      </c>
      <c r="BB196" s="82" t="str">
        <f>IFERROR(IF(VLOOKUP(AI196,'Acompanhamento (DMP)'!$B$7:$O$390,16,FALSE)="","",VLOOKUP(AI196,'Acompanhamento (DMP)'!$B$7:$O$390,16,FALSE)),"")</f>
        <v/>
      </c>
      <c r="BC196" s="82" t="str">
        <f>IFERROR(IF(VLOOKUP(AI196,'Acompanhamento (DMP)'!$B$7:$O$390,17,FALSE)="","",VLOOKUP(AI196,'Acompanhamento (DMP)'!$B$7:$O$390,17,FALSE)),"")</f>
        <v/>
      </c>
      <c r="BD196" s="82" t="str">
        <f>IFERROR(IF(VLOOKUP(AI196,'Acompanhamento (DMP)'!$B$7:$O$390,18,FALSE)="","",VLOOKUP(AI196,'Acompanhamento (DMP)'!$B$7:$O$390,18,FALSE)),"")</f>
        <v/>
      </c>
      <c r="BE196" s="82" t="str">
        <f>IFERROR(IF(VLOOKUP(AI196,'Acompanhamento (DMP)'!$B$7:$O$390,19,FALSE)="","",VLOOKUP(AI196,'Acompanhamento (DMP)'!$B$7:$O$390,19,FALSE)),"")</f>
        <v/>
      </c>
      <c r="BF196" s="82" t="str">
        <f>IFERROR(IF(VLOOKUP(AI196,'Acompanhamento (DMP)'!$B$7:$O$390,20,FALSE)="","",VLOOKUP(AI196,'Acompanhamento (DMP)'!$B$7:$O$390,20,FALSE)),"")</f>
        <v/>
      </c>
      <c r="BG196" s="82" t="str">
        <f>IFERROR(IF(VLOOKUP(AI196,'Acompanhamento (DMP)'!$B$7:$O$390,21,FALSE)="","",VLOOKUP(AI196,'Acompanhamento (DMP)'!$B$7:$O$390,21,FALSE)),"")</f>
        <v/>
      </c>
      <c r="BH196" s="173" t="str">
        <f t="shared" si="3"/>
        <v/>
      </c>
    </row>
    <row r="197" spans="1:60" ht="15" customHeight="1">
      <c r="A197" s="248" t="s">
        <v>4698</v>
      </c>
      <c r="B197" s="249" t="s">
        <v>4699</v>
      </c>
      <c r="C197" s="72"/>
      <c r="D197" s="73"/>
      <c r="E197" s="72"/>
      <c r="F197" s="72"/>
      <c r="G197" s="72"/>
      <c r="H197" s="72"/>
      <c r="I197" s="72"/>
      <c r="J197" s="72"/>
      <c r="K197" s="72"/>
      <c r="L197" s="74"/>
      <c r="M197" s="74"/>
      <c r="N197" s="74"/>
      <c r="O197" s="74"/>
      <c r="P197" s="74"/>
      <c r="Q197" s="72"/>
      <c r="R197" s="74"/>
      <c r="AD197" s="179">
        <v>184</v>
      </c>
      <c r="AF197">
        <v>195</v>
      </c>
      <c r="AI197" t="str">
        <f>IF('PCA Licitação, Dispensa e Inex.'!B201="","",'PCA Licitação, Dispensa e Inex.'!B201)</f>
        <v/>
      </c>
      <c r="AJ197" t="str">
        <f>IF('PCA Licitação, Dispensa e Inex.'!C201="","",'PCA Licitação, Dispensa e Inex.'!C201)</f>
        <v/>
      </c>
      <c r="AK197" t="str">
        <f>IF('PCA Licitação, Dispensa e Inex.'!D201="","",'PCA Licitação, Dispensa e Inex.'!D201)</f>
        <v/>
      </c>
      <c r="AL197" t="str">
        <f>IF('PCA Licitação, Dispensa e Inex.'!H201="","",'PCA Licitação, Dispensa e Inex.'!H201)</f>
        <v/>
      </c>
      <c r="AM197" t="str">
        <f>IF('PCA Licitação, Dispensa e Inex.'!K201="","",'PCA Licitação, Dispensa e Inex.'!K201)</f>
        <v/>
      </c>
      <c r="AN197" t="str">
        <f>IF('PCA Licitação, Dispensa e Inex.'!L201="","",'PCA Licitação, Dispensa e Inex.'!L201)</f>
        <v/>
      </c>
      <c r="AO197" t="str">
        <f>IF('PCA Licitação, Dispensa e Inex.'!M201="","",'PCA Licitação, Dispensa e Inex.'!M201)</f>
        <v/>
      </c>
      <c r="AP197" t="str">
        <f>IF('PCA Licitação, Dispensa e Inex.'!N201="","",'PCA Licitação, Dispensa e Inex.'!N201)</f>
        <v/>
      </c>
      <c r="AQ197" s="82" t="str">
        <f>IF('PCA Licitação, Dispensa e Inex.'!O201="","",'PCA Licitação, Dispensa e Inex.'!O201)</f>
        <v/>
      </c>
      <c r="AR197" s="82" t="str">
        <f>IF('PCA Licitação, Dispensa e Inex.'!P201="","",'PCA Licitação, Dispensa e Inex.'!P201)</f>
        <v/>
      </c>
      <c r="AS197" s="82" t="str">
        <f>IF('PCA Licitação, Dispensa e Inex.'!Q201="","",'PCA Licitação, Dispensa e Inex.'!Q201)</f>
        <v/>
      </c>
      <c r="AT197" s="82" t="str">
        <f>IF('PCA Licitação, Dispensa e Inex.'!R201="","",'PCA Licitação, Dispensa e Inex.'!R201)</f>
        <v/>
      </c>
      <c r="AU197" s="82" t="str">
        <f>IF('PCA Licitação, Dispensa e Inex.'!S201="","",'PCA Licitação, Dispensa e Inex.'!S201)</f>
        <v/>
      </c>
      <c r="AV197" s="223" t="str">
        <f>IFERROR(VLOOKUP(AI197,'Acompanhamento (DMP)'!$B$7:$G$390,10,FALSE),"")</f>
        <v/>
      </c>
      <c r="AW197" t="str">
        <f>IFERROR(IF(VLOOKUP(AI197,'Acompanhamento (DMP)'!$B$7:$O$390,11,FALSE)="","",VLOOKUP(AI197,'Acompanhamento (DMP)'!$B$7:$O$390,11,FALSE)),"")</f>
        <v/>
      </c>
      <c r="AX197" s="82">
        <f>IFERROR(VLOOKUP(AI197,'Acompanhamento (DMP)'!$B$7:$O$390,12,FALSE),"")</f>
        <v>0</v>
      </c>
      <c r="AY197" s="82" t="str">
        <f>IFERROR(IF(VLOOKUP(AI197,'Acompanhamento (DMP)'!$B$7:$O$390,13,FALSE)="","",VLOOKUP(AI197,'Acompanhamento (DMP)'!$B$7:$O$390,13,FALSE)),"")</f>
        <v/>
      </c>
      <c r="AZ197" t="str">
        <f>IFERROR(IF(VLOOKUP(AI197,'Acompanhamento (DMP)'!$B$7:$O$390,14,FALSE)="","",VLOOKUP(AI197,'Acompanhamento (DMP)'!$B$7:$O$390,14,FALSE)),"")</f>
        <v/>
      </c>
      <c r="BA197" t="str">
        <f>IFERROR(IF(VLOOKUP(AI197,'Acompanhamento (DMP)'!$B$7:$O$390,15,FALSE)="","",VLOOKUP(AI197,'Acompanhamento (DMP)'!$B$7:$O$390,15,FALSE)),"")</f>
        <v/>
      </c>
      <c r="BB197" s="82" t="str">
        <f>IFERROR(IF(VLOOKUP(AI197,'Acompanhamento (DMP)'!$B$7:$O$390,16,FALSE)="","",VLOOKUP(AI197,'Acompanhamento (DMP)'!$B$7:$O$390,16,FALSE)),"")</f>
        <v/>
      </c>
      <c r="BC197" s="82" t="str">
        <f>IFERROR(IF(VLOOKUP(AI197,'Acompanhamento (DMP)'!$B$7:$O$390,17,FALSE)="","",VLOOKUP(AI197,'Acompanhamento (DMP)'!$B$7:$O$390,17,FALSE)),"")</f>
        <v/>
      </c>
      <c r="BD197" s="82" t="str">
        <f>IFERROR(IF(VLOOKUP(AI197,'Acompanhamento (DMP)'!$B$7:$O$390,18,FALSE)="","",VLOOKUP(AI197,'Acompanhamento (DMP)'!$B$7:$O$390,18,FALSE)),"")</f>
        <v/>
      </c>
      <c r="BE197" s="82" t="str">
        <f>IFERROR(IF(VLOOKUP(AI197,'Acompanhamento (DMP)'!$B$7:$O$390,19,FALSE)="","",VLOOKUP(AI197,'Acompanhamento (DMP)'!$B$7:$O$390,19,FALSE)),"")</f>
        <v/>
      </c>
      <c r="BF197" s="82" t="str">
        <f>IFERROR(IF(VLOOKUP(AI197,'Acompanhamento (DMP)'!$B$7:$O$390,20,FALSE)="","",VLOOKUP(AI197,'Acompanhamento (DMP)'!$B$7:$O$390,20,FALSE)),"")</f>
        <v/>
      </c>
      <c r="BG197" s="82" t="str">
        <f>IFERROR(IF(VLOOKUP(AI197,'Acompanhamento (DMP)'!$B$7:$O$390,21,FALSE)="","",VLOOKUP(AI197,'Acompanhamento (DMP)'!$B$7:$O$390,21,FALSE)),"")</f>
        <v/>
      </c>
      <c r="BH197" s="173" t="str">
        <f t="shared" si="3"/>
        <v/>
      </c>
    </row>
    <row r="198" spans="1:60" ht="15" customHeight="1">
      <c r="A198" s="248" t="e" cm="1">
        <f t="array" ref="A198">_xlfn._xlws.FILTER(Plano[],Plano[ID]=#REF!,FALSE)</f>
        <v>#REF!</v>
      </c>
      <c r="B198" s="249"/>
      <c r="C198" s="72"/>
      <c r="D198" s="73"/>
      <c r="E198" s="72"/>
      <c r="F198" s="72"/>
      <c r="G198" s="72"/>
      <c r="H198" s="72"/>
      <c r="I198" s="72"/>
      <c r="J198" s="72"/>
      <c r="K198" s="72"/>
      <c r="L198" s="74"/>
      <c r="M198" s="74"/>
      <c r="N198" s="74"/>
      <c r="O198" s="74"/>
      <c r="P198" s="74"/>
      <c r="Q198" s="72"/>
      <c r="R198" s="74"/>
      <c r="AD198" s="180">
        <v>185</v>
      </c>
      <c r="AF198">
        <v>196</v>
      </c>
      <c r="AI198" t="str">
        <f>IF('PCA Licitação, Dispensa e Inex.'!B202="","",'PCA Licitação, Dispensa e Inex.'!B202)</f>
        <v/>
      </c>
      <c r="AJ198" t="str">
        <f>IF('PCA Licitação, Dispensa e Inex.'!C202="","",'PCA Licitação, Dispensa e Inex.'!C202)</f>
        <v/>
      </c>
      <c r="AK198" t="str">
        <f>IF('PCA Licitação, Dispensa e Inex.'!D202="","",'PCA Licitação, Dispensa e Inex.'!D202)</f>
        <v/>
      </c>
      <c r="AL198" t="str">
        <f>IF('PCA Licitação, Dispensa e Inex.'!H202="","",'PCA Licitação, Dispensa e Inex.'!H202)</f>
        <v/>
      </c>
      <c r="AM198" t="str">
        <f>IF('PCA Licitação, Dispensa e Inex.'!K202="","",'PCA Licitação, Dispensa e Inex.'!K202)</f>
        <v/>
      </c>
      <c r="AN198" t="str">
        <f>IF('PCA Licitação, Dispensa e Inex.'!L202="","",'PCA Licitação, Dispensa e Inex.'!L202)</f>
        <v/>
      </c>
      <c r="AO198" t="str">
        <f>IF('PCA Licitação, Dispensa e Inex.'!M202="","",'PCA Licitação, Dispensa e Inex.'!M202)</f>
        <v/>
      </c>
      <c r="AP198" t="str">
        <f>IF('PCA Licitação, Dispensa e Inex.'!N202="","",'PCA Licitação, Dispensa e Inex.'!N202)</f>
        <v/>
      </c>
      <c r="AQ198" s="82" t="str">
        <f>IF('PCA Licitação, Dispensa e Inex.'!O202="","",'PCA Licitação, Dispensa e Inex.'!O202)</f>
        <v/>
      </c>
      <c r="AR198" s="82" t="str">
        <f>IF('PCA Licitação, Dispensa e Inex.'!P202="","",'PCA Licitação, Dispensa e Inex.'!P202)</f>
        <v/>
      </c>
      <c r="AS198" s="82" t="str">
        <f>IF('PCA Licitação, Dispensa e Inex.'!Q202="","",'PCA Licitação, Dispensa e Inex.'!Q202)</f>
        <v/>
      </c>
      <c r="AT198" s="82" t="str">
        <f>IF('PCA Licitação, Dispensa e Inex.'!R202="","",'PCA Licitação, Dispensa e Inex.'!R202)</f>
        <v/>
      </c>
      <c r="AU198" s="82" t="str">
        <f>IF('PCA Licitação, Dispensa e Inex.'!S202="","",'PCA Licitação, Dispensa e Inex.'!S202)</f>
        <v/>
      </c>
      <c r="AV198" s="223" t="str">
        <f>IFERROR(VLOOKUP(AI198,'Acompanhamento (DMP)'!$B$7:$G$390,10,FALSE),"")</f>
        <v/>
      </c>
      <c r="AW198" t="str">
        <f>IFERROR(IF(VLOOKUP(AI198,'Acompanhamento (DMP)'!$B$7:$O$390,11,FALSE)="","",VLOOKUP(AI198,'Acompanhamento (DMP)'!$B$7:$O$390,11,FALSE)),"")</f>
        <v/>
      </c>
      <c r="AX198" s="82">
        <f>IFERROR(VLOOKUP(AI198,'Acompanhamento (DMP)'!$B$7:$O$390,12,FALSE),"")</f>
        <v>0</v>
      </c>
      <c r="AY198" s="82" t="str">
        <f>IFERROR(IF(VLOOKUP(AI198,'Acompanhamento (DMP)'!$B$7:$O$390,13,FALSE)="","",VLOOKUP(AI198,'Acompanhamento (DMP)'!$B$7:$O$390,13,FALSE)),"")</f>
        <v/>
      </c>
      <c r="AZ198" t="str">
        <f>IFERROR(IF(VLOOKUP(AI198,'Acompanhamento (DMP)'!$B$7:$O$390,14,FALSE)="","",VLOOKUP(AI198,'Acompanhamento (DMP)'!$B$7:$O$390,14,FALSE)),"")</f>
        <v/>
      </c>
      <c r="BA198" t="str">
        <f>IFERROR(IF(VLOOKUP(AI198,'Acompanhamento (DMP)'!$B$7:$O$390,15,FALSE)="","",VLOOKUP(AI198,'Acompanhamento (DMP)'!$B$7:$O$390,15,FALSE)),"")</f>
        <v/>
      </c>
      <c r="BB198" s="82" t="str">
        <f>IFERROR(IF(VLOOKUP(AI198,'Acompanhamento (DMP)'!$B$7:$O$390,16,FALSE)="","",VLOOKUP(AI198,'Acompanhamento (DMP)'!$B$7:$O$390,16,FALSE)),"")</f>
        <v/>
      </c>
      <c r="BC198" s="82" t="str">
        <f>IFERROR(IF(VLOOKUP(AI198,'Acompanhamento (DMP)'!$B$7:$O$390,17,FALSE)="","",VLOOKUP(AI198,'Acompanhamento (DMP)'!$B$7:$O$390,17,FALSE)),"")</f>
        <v/>
      </c>
      <c r="BD198" s="82" t="str">
        <f>IFERROR(IF(VLOOKUP(AI198,'Acompanhamento (DMP)'!$B$7:$O$390,18,FALSE)="","",VLOOKUP(AI198,'Acompanhamento (DMP)'!$B$7:$O$390,18,FALSE)),"")</f>
        <v/>
      </c>
      <c r="BE198" s="82" t="str">
        <f>IFERROR(IF(VLOOKUP(AI198,'Acompanhamento (DMP)'!$B$7:$O$390,19,FALSE)="","",VLOOKUP(AI198,'Acompanhamento (DMP)'!$B$7:$O$390,19,FALSE)),"")</f>
        <v/>
      </c>
      <c r="BF198" s="82" t="str">
        <f>IFERROR(IF(VLOOKUP(AI198,'Acompanhamento (DMP)'!$B$7:$O$390,20,FALSE)="","",VLOOKUP(AI198,'Acompanhamento (DMP)'!$B$7:$O$390,20,FALSE)),"")</f>
        <v/>
      </c>
      <c r="BG198" s="82" t="str">
        <f>IFERROR(IF(VLOOKUP(AI198,'Acompanhamento (DMP)'!$B$7:$O$390,21,FALSE)="","",VLOOKUP(AI198,'Acompanhamento (DMP)'!$B$7:$O$390,21,FALSE)),"")</f>
        <v/>
      </c>
      <c r="BH198" s="173" t="str">
        <f t="shared" si="3"/>
        <v/>
      </c>
    </row>
    <row r="199" spans="1:60" ht="15" customHeight="1">
      <c r="A199" s="248"/>
      <c r="B199" s="249"/>
      <c r="C199" s="72"/>
      <c r="D199" s="73"/>
      <c r="E199" s="72"/>
      <c r="F199" s="72"/>
      <c r="G199" s="72"/>
      <c r="H199" s="72"/>
      <c r="I199" s="72"/>
      <c r="J199" s="72"/>
      <c r="K199" s="72"/>
      <c r="L199" s="74"/>
      <c r="M199" s="74"/>
      <c r="N199" s="74"/>
      <c r="O199" s="74"/>
      <c r="P199" s="74"/>
      <c r="Q199" s="72"/>
      <c r="R199" s="74"/>
      <c r="AD199" s="178">
        <v>186</v>
      </c>
      <c r="AF199">
        <v>197</v>
      </c>
      <c r="AI199" t="str">
        <f>IF('PCA Licitação, Dispensa e Inex.'!B203="","",'PCA Licitação, Dispensa e Inex.'!B203)</f>
        <v/>
      </c>
      <c r="AJ199" t="str">
        <f>IF('PCA Licitação, Dispensa e Inex.'!C203="","",'PCA Licitação, Dispensa e Inex.'!C203)</f>
        <v/>
      </c>
      <c r="AK199" t="str">
        <f>IF('PCA Licitação, Dispensa e Inex.'!D203="","",'PCA Licitação, Dispensa e Inex.'!D203)</f>
        <v/>
      </c>
      <c r="AL199" t="str">
        <f>IF('PCA Licitação, Dispensa e Inex.'!H203="","",'PCA Licitação, Dispensa e Inex.'!H203)</f>
        <v/>
      </c>
      <c r="AM199" t="str">
        <f>IF('PCA Licitação, Dispensa e Inex.'!K203="","",'PCA Licitação, Dispensa e Inex.'!K203)</f>
        <v/>
      </c>
      <c r="AN199" t="str">
        <f>IF('PCA Licitação, Dispensa e Inex.'!L203="","",'PCA Licitação, Dispensa e Inex.'!L203)</f>
        <v/>
      </c>
      <c r="AO199" t="str">
        <f>IF('PCA Licitação, Dispensa e Inex.'!M203="","",'PCA Licitação, Dispensa e Inex.'!M203)</f>
        <v/>
      </c>
      <c r="AP199" t="str">
        <f>IF('PCA Licitação, Dispensa e Inex.'!N203="","",'PCA Licitação, Dispensa e Inex.'!N203)</f>
        <v/>
      </c>
      <c r="AQ199" s="82" t="str">
        <f>IF('PCA Licitação, Dispensa e Inex.'!O203="","",'PCA Licitação, Dispensa e Inex.'!O203)</f>
        <v/>
      </c>
      <c r="AR199" s="82" t="str">
        <f>IF('PCA Licitação, Dispensa e Inex.'!P203="","",'PCA Licitação, Dispensa e Inex.'!P203)</f>
        <v/>
      </c>
      <c r="AS199" s="82" t="str">
        <f>IF('PCA Licitação, Dispensa e Inex.'!Q203="","",'PCA Licitação, Dispensa e Inex.'!Q203)</f>
        <v/>
      </c>
      <c r="AT199" s="82" t="str">
        <f>IF('PCA Licitação, Dispensa e Inex.'!R203="","",'PCA Licitação, Dispensa e Inex.'!R203)</f>
        <v/>
      </c>
      <c r="AU199" s="82" t="str">
        <f>IF('PCA Licitação, Dispensa e Inex.'!S203="","",'PCA Licitação, Dispensa e Inex.'!S203)</f>
        <v/>
      </c>
      <c r="AV199" s="223" t="str">
        <f>IFERROR(VLOOKUP(AI199,'Acompanhamento (DMP)'!$B$7:$G$390,10,FALSE),"")</f>
        <v/>
      </c>
      <c r="AW199" t="str">
        <f>IFERROR(IF(VLOOKUP(AI199,'Acompanhamento (DMP)'!$B$7:$O$390,11,FALSE)="","",VLOOKUP(AI199,'Acompanhamento (DMP)'!$B$7:$O$390,11,FALSE)),"")</f>
        <v/>
      </c>
      <c r="AX199" s="82">
        <f>IFERROR(VLOOKUP(AI199,'Acompanhamento (DMP)'!$B$7:$O$390,12,FALSE),"")</f>
        <v>0</v>
      </c>
      <c r="AY199" s="82" t="str">
        <f>IFERROR(IF(VLOOKUP(AI199,'Acompanhamento (DMP)'!$B$7:$O$390,13,FALSE)="","",VLOOKUP(AI199,'Acompanhamento (DMP)'!$B$7:$O$390,13,FALSE)),"")</f>
        <v/>
      </c>
      <c r="AZ199" t="str">
        <f>IFERROR(IF(VLOOKUP(AI199,'Acompanhamento (DMP)'!$B$7:$O$390,14,FALSE)="","",VLOOKUP(AI199,'Acompanhamento (DMP)'!$B$7:$O$390,14,FALSE)),"")</f>
        <v/>
      </c>
      <c r="BA199" t="str">
        <f>IFERROR(IF(VLOOKUP(AI199,'Acompanhamento (DMP)'!$B$7:$O$390,15,FALSE)="","",VLOOKUP(AI199,'Acompanhamento (DMP)'!$B$7:$O$390,15,FALSE)),"")</f>
        <v/>
      </c>
      <c r="BB199" s="82" t="str">
        <f>IFERROR(IF(VLOOKUP(AI199,'Acompanhamento (DMP)'!$B$7:$O$390,16,FALSE)="","",VLOOKUP(AI199,'Acompanhamento (DMP)'!$B$7:$O$390,16,FALSE)),"")</f>
        <v/>
      </c>
      <c r="BC199" s="82" t="str">
        <f>IFERROR(IF(VLOOKUP(AI199,'Acompanhamento (DMP)'!$B$7:$O$390,17,FALSE)="","",VLOOKUP(AI199,'Acompanhamento (DMP)'!$B$7:$O$390,17,FALSE)),"")</f>
        <v/>
      </c>
      <c r="BD199" s="82" t="str">
        <f>IFERROR(IF(VLOOKUP(AI199,'Acompanhamento (DMP)'!$B$7:$O$390,18,FALSE)="","",VLOOKUP(AI199,'Acompanhamento (DMP)'!$B$7:$O$390,18,FALSE)),"")</f>
        <v/>
      </c>
      <c r="BE199" s="82" t="str">
        <f>IFERROR(IF(VLOOKUP(AI199,'Acompanhamento (DMP)'!$B$7:$O$390,19,FALSE)="","",VLOOKUP(AI199,'Acompanhamento (DMP)'!$B$7:$O$390,19,FALSE)),"")</f>
        <v/>
      </c>
      <c r="BF199" s="82" t="str">
        <f>IFERROR(IF(VLOOKUP(AI199,'Acompanhamento (DMP)'!$B$7:$O$390,20,FALSE)="","",VLOOKUP(AI199,'Acompanhamento (DMP)'!$B$7:$O$390,20,FALSE)),"")</f>
        <v/>
      </c>
      <c r="BG199" s="82" t="str">
        <f>IFERROR(IF(VLOOKUP(AI199,'Acompanhamento (DMP)'!$B$7:$O$390,21,FALSE)="","",VLOOKUP(AI199,'Acompanhamento (DMP)'!$B$7:$O$390,21,FALSE)),"")</f>
        <v/>
      </c>
      <c r="BH199" s="173" t="str">
        <f t="shared" si="3"/>
        <v/>
      </c>
    </row>
    <row r="200" spans="1:60" ht="15" customHeight="1">
      <c r="A200" s="248"/>
      <c r="B200" s="249"/>
      <c r="C200" s="72"/>
      <c r="D200" s="73"/>
      <c r="E200" s="72"/>
      <c r="F200" s="72"/>
      <c r="G200" s="72"/>
      <c r="H200" s="72"/>
      <c r="I200" s="72"/>
      <c r="J200" s="72"/>
      <c r="K200" s="72"/>
      <c r="L200" s="74"/>
      <c r="M200" s="74"/>
      <c r="N200" s="74"/>
      <c r="O200" s="74"/>
      <c r="P200" s="74"/>
      <c r="Q200" s="72"/>
      <c r="R200" s="74"/>
      <c r="AD200" s="177">
        <v>187</v>
      </c>
      <c r="AF200">
        <v>198</v>
      </c>
      <c r="AI200" t="str">
        <f>IF('PCA Licitação, Dispensa e Inex.'!B204="","",'PCA Licitação, Dispensa e Inex.'!B204)</f>
        <v/>
      </c>
      <c r="AJ200" t="str">
        <f>IF('PCA Licitação, Dispensa e Inex.'!C204="","",'PCA Licitação, Dispensa e Inex.'!C204)</f>
        <v/>
      </c>
      <c r="AK200" t="str">
        <f>IF('PCA Licitação, Dispensa e Inex.'!D204="","",'PCA Licitação, Dispensa e Inex.'!D204)</f>
        <v/>
      </c>
      <c r="AL200" t="str">
        <f>IF('PCA Licitação, Dispensa e Inex.'!H204="","",'PCA Licitação, Dispensa e Inex.'!H204)</f>
        <v/>
      </c>
      <c r="AM200" t="str">
        <f>IF('PCA Licitação, Dispensa e Inex.'!K204="","",'PCA Licitação, Dispensa e Inex.'!K204)</f>
        <v/>
      </c>
      <c r="AN200" t="str">
        <f>IF('PCA Licitação, Dispensa e Inex.'!L204="","",'PCA Licitação, Dispensa e Inex.'!L204)</f>
        <v/>
      </c>
      <c r="AO200" t="str">
        <f>IF('PCA Licitação, Dispensa e Inex.'!M204="","",'PCA Licitação, Dispensa e Inex.'!M204)</f>
        <v/>
      </c>
      <c r="AP200" t="str">
        <f>IF('PCA Licitação, Dispensa e Inex.'!N204="","",'PCA Licitação, Dispensa e Inex.'!N204)</f>
        <v/>
      </c>
      <c r="AQ200" s="82" t="str">
        <f>IF('PCA Licitação, Dispensa e Inex.'!O204="","",'PCA Licitação, Dispensa e Inex.'!O204)</f>
        <v/>
      </c>
      <c r="AR200" s="82" t="str">
        <f>IF('PCA Licitação, Dispensa e Inex.'!P204="","",'PCA Licitação, Dispensa e Inex.'!P204)</f>
        <v/>
      </c>
      <c r="AS200" s="82" t="str">
        <f>IF('PCA Licitação, Dispensa e Inex.'!Q204="","",'PCA Licitação, Dispensa e Inex.'!Q204)</f>
        <v/>
      </c>
      <c r="AT200" s="82" t="str">
        <f>IF('PCA Licitação, Dispensa e Inex.'!R204="","",'PCA Licitação, Dispensa e Inex.'!R204)</f>
        <v/>
      </c>
      <c r="AU200" s="82" t="str">
        <f>IF('PCA Licitação, Dispensa e Inex.'!S204="","",'PCA Licitação, Dispensa e Inex.'!S204)</f>
        <v/>
      </c>
      <c r="AV200" s="223" t="str">
        <f>IFERROR(VLOOKUP(AI200,'Acompanhamento (DMP)'!$B$7:$G$390,10,FALSE),"")</f>
        <v/>
      </c>
      <c r="AW200" t="str">
        <f>IFERROR(IF(VLOOKUP(AI200,'Acompanhamento (DMP)'!$B$7:$O$390,11,FALSE)="","",VLOOKUP(AI200,'Acompanhamento (DMP)'!$B$7:$O$390,11,FALSE)),"")</f>
        <v/>
      </c>
      <c r="AX200" s="82">
        <f>IFERROR(VLOOKUP(AI200,'Acompanhamento (DMP)'!$B$7:$O$390,12,FALSE),"")</f>
        <v>0</v>
      </c>
      <c r="AY200" s="82" t="str">
        <f>IFERROR(IF(VLOOKUP(AI200,'Acompanhamento (DMP)'!$B$7:$O$390,13,FALSE)="","",VLOOKUP(AI200,'Acompanhamento (DMP)'!$B$7:$O$390,13,FALSE)),"")</f>
        <v/>
      </c>
      <c r="AZ200" t="str">
        <f>IFERROR(IF(VLOOKUP(AI200,'Acompanhamento (DMP)'!$B$7:$O$390,14,FALSE)="","",VLOOKUP(AI200,'Acompanhamento (DMP)'!$B$7:$O$390,14,FALSE)),"")</f>
        <v/>
      </c>
      <c r="BA200" t="str">
        <f>IFERROR(IF(VLOOKUP(AI200,'Acompanhamento (DMP)'!$B$7:$O$390,15,FALSE)="","",VLOOKUP(AI200,'Acompanhamento (DMP)'!$B$7:$O$390,15,FALSE)),"")</f>
        <v/>
      </c>
      <c r="BB200" s="82" t="str">
        <f>IFERROR(IF(VLOOKUP(AI200,'Acompanhamento (DMP)'!$B$7:$O$390,16,FALSE)="","",VLOOKUP(AI200,'Acompanhamento (DMP)'!$B$7:$O$390,16,FALSE)),"")</f>
        <v/>
      </c>
      <c r="BC200" s="82" t="str">
        <f>IFERROR(IF(VLOOKUP(AI200,'Acompanhamento (DMP)'!$B$7:$O$390,17,FALSE)="","",VLOOKUP(AI200,'Acompanhamento (DMP)'!$B$7:$O$390,17,FALSE)),"")</f>
        <v/>
      </c>
      <c r="BD200" s="82" t="str">
        <f>IFERROR(IF(VLOOKUP(AI200,'Acompanhamento (DMP)'!$B$7:$O$390,18,FALSE)="","",VLOOKUP(AI200,'Acompanhamento (DMP)'!$B$7:$O$390,18,FALSE)),"")</f>
        <v/>
      </c>
      <c r="BE200" s="82" t="str">
        <f>IFERROR(IF(VLOOKUP(AI200,'Acompanhamento (DMP)'!$B$7:$O$390,19,FALSE)="","",VLOOKUP(AI200,'Acompanhamento (DMP)'!$B$7:$O$390,19,FALSE)),"")</f>
        <v/>
      </c>
      <c r="BF200" s="82" t="str">
        <f>IFERROR(IF(VLOOKUP(AI200,'Acompanhamento (DMP)'!$B$7:$O$390,20,FALSE)="","",VLOOKUP(AI200,'Acompanhamento (DMP)'!$B$7:$O$390,20,FALSE)),"")</f>
        <v/>
      </c>
      <c r="BG200" s="82" t="str">
        <f>IFERROR(IF(VLOOKUP(AI200,'Acompanhamento (DMP)'!$B$7:$O$390,21,FALSE)="","",VLOOKUP(AI200,'Acompanhamento (DMP)'!$B$7:$O$390,21,FALSE)),"")</f>
        <v/>
      </c>
      <c r="BH200" s="173" t="str">
        <f t="shared" si="3"/>
        <v/>
      </c>
    </row>
    <row r="201" spans="1:60" ht="15" customHeight="1">
      <c r="A201" s="248"/>
      <c r="B201" s="249"/>
      <c r="C201" s="72"/>
      <c r="D201" s="73"/>
      <c r="E201" s="72"/>
      <c r="F201" s="72"/>
      <c r="G201" s="72"/>
      <c r="H201" s="72"/>
      <c r="I201" s="72"/>
      <c r="J201" s="72"/>
      <c r="K201" s="72"/>
      <c r="L201" s="74"/>
      <c r="M201" s="74"/>
      <c r="N201" s="74"/>
      <c r="O201" s="74"/>
      <c r="P201" s="74"/>
      <c r="Q201" s="72"/>
      <c r="R201" s="74"/>
      <c r="AD201" s="178">
        <v>188</v>
      </c>
      <c r="AF201">
        <v>199</v>
      </c>
      <c r="AI201" t="str">
        <f>IF('PCA Licitação, Dispensa e Inex.'!B205="","",'PCA Licitação, Dispensa e Inex.'!B205)</f>
        <v/>
      </c>
      <c r="AJ201" t="str">
        <f>IF('PCA Licitação, Dispensa e Inex.'!C205="","",'PCA Licitação, Dispensa e Inex.'!C205)</f>
        <v/>
      </c>
      <c r="AK201" t="str">
        <f>IF('PCA Licitação, Dispensa e Inex.'!D205="","",'PCA Licitação, Dispensa e Inex.'!D205)</f>
        <v/>
      </c>
      <c r="AL201" t="str">
        <f>IF('PCA Licitação, Dispensa e Inex.'!H205="","",'PCA Licitação, Dispensa e Inex.'!H205)</f>
        <v/>
      </c>
      <c r="AM201" t="str">
        <f>IF('PCA Licitação, Dispensa e Inex.'!K205="","",'PCA Licitação, Dispensa e Inex.'!K205)</f>
        <v/>
      </c>
      <c r="AN201" t="str">
        <f>IF('PCA Licitação, Dispensa e Inex.'!L205="","",'PCA Licitação, Dispensa e Inex.'!L205)</f>
        <v/>
      </c>
      <c r="AO201" t="str">
        <f>IF('PCA Licitação, Dispensa e Inex.'!M205="","",'PCA Licitação, Dispensa e Inex.'!M205)</f>
        <v/>
      </c>
      <c r="AP201" t="str">
        <f>IF('PCA Licitação, Dispensa e Inex.'!N205="","",'PCA Licitação, Dispensa e Inex.'!N205)</f>
        <v/>
      </c>
      <c r="AQ201" s="82" t="str">
        <f>IF('PCA Licitação, Dispensa e Inex.'!O205="","",'PCA Licitação, Dispensa e Inex.'!O205)</f>
        <v/>
      </c>
      <c r="AR201" s="82" t="str">
        <f>IF('PCA Licitação, Dispensa e Inex.'!P205="","",'PCA Licitação, Dispensa e Inex.'!P205)</f>
        <v/>
      </c>
      <c r="AS201" s="82" t="str">
        <f>IF('PCA Licitação, Dispensa e Inex.'!Q205="","",'PCA Licitação, Dispensa e Inex.'!Q205)</f>
        <v/>
      </c>
      <c r="AT201" s="82" t="str">
        <f>IF('PCA Licitação, Dispensa e Inex.'!R205="","",'PCA Licitação, Dispensa e Inex.'!R205)</f>
        <v/>
      </c>
      <c r="AU201" s="82" t="str">
        <f>IF('PCA Licitação, Dispensa e Inex.'!S205="","",'PCA Licitação, Dispensa e Inex.'!S205)</f>
        <v/>
      </c>
      <c r="AV201" s="223" t="str">
        <f>IFERROR(VLOOKUP(AI201,'Acompanhamento (DMP)'!$B$7:$G$390,10,FALSE),"")</f>
        <v/>
      </c>
      <c r="AW201" t="str">
        <f>IFERROR(IF(VLOOKUP(AI201,'Acompanhamento (DMP)'!$B$7:$O$390,11,FALSE)="","",VLOOKUP(AI201,'Acompanhamento (DMP)'!$B$7:$O$390,11,FALSE)),"")</f>
        <v/>
      </c>
      <c r="AX201" s="82">
        <f>IFERROR(VLOOKUP(AI201,'Acompanhamento (DMP)'!$B$7:$O$390,12,FALSE),"")</f>
        <v>0</v>
      </c>
      <c r="AY201" s="82" t="str">
        <f>IFERROR(IF(VLOOKUP(AI201,'Acompanhamento (DMP)'!$B$7:$O$390,13,FALSE)="","",VLOOKUP(AI201,'Acompanhamento (DMP)'!$B$7:$O$390,13,FALSE)),"")</f>
        <v/>
      </c>
      <c r="AZ201" t="str">
        <f>IFERROR(IF(VLOOKUP(AI201,'Acompanhamento (DMP)'!$B$7:$O$390,14,FALSE)="","",VLOOKUP(AI201,'Acompanhamento (DMP)'!$B$7:$O$390,14,FALSE)),"")</f>
        <v/>
      </c>
      <c r="BA201" t="str">
        <f>IFERROR(IF(VLOOKUP(AI201,'Acompanhamento (DMP)'!$B$7:$O$390,15,FALSE)="","",VLOOKUP(AI201,'Acompanhamento (DMP)'!$B$7:$O$390,15,FALSE)),"")</f>
        <v/>
      </c>
      <c r="BB201" s="82" t="str">
        <f>IFERROR(IF(VLOOKUP(AI201,'Acompanhamento (DMP)'!$B$7:$O$390,16,FALSE)="","",VLOOKUP(AI201,'Acompanhamento (DMP)'!$B$7:$O$390,16,FALSE)),"")</f>
        <v/>
      </c>
      <c r="BC201" s="82" t="str">
        <f>IFERROR(IF(VLOOKUP(AI201,'Acompanhamento (DMP)'!$B$7:$O$390,17,FALSE)="","",VLOOKUP(AI201,'Acompanhamento (DMP)'!$B$7:$O$390,17,FALSE)),"")</f>
        <v/>
      </c>
      <c r="BD201" s="82" t="str">
        <f>IFERROR(IF(VLOOKUP(AI201,'Acompanhamento (DMP)'!$B$7:$O$390,18,FALSE)="","",VLOOKUP(AI201,'Acompanhamento (DMP)'!$B$7:$O$390,18,FALSE)),"")</f>
        <v/>
      </c>
      <c r="BE201" s="82" t="str">
        <f>IFERROR(IF(VLOOKUP(AI201,'Acompanhamento (DMP)'!$B$7:$O$390,19,FALSE)="","",VLOOKUP(AI201,'Acompanhamento (DMP)'!$B$7:$O$390,19,FALSE)),"")</f>
        <v/>
      </c>
      <c r="BF201" s="82" t="str">
        <f>IFERROR(IF(VLOOKUP(AI201,'Acompanhamento (DMP)'!$B$7:$O$390,20,FALSE)="","",VLOOKUP(AI201,'Acompanhamento (DMP)'!$B$7:$O$390,20,FALSE)),"")</f>
        <v/>
      </c>
      <c r="BG201" s="82" t="str">
        <f>IFERROR(IF(VLOOKUP(AI201,'Acompanhamento (DMP)'!$B$7:$O$390,21,FALSE)="","",VLOOKUP(AI201,'Acompanhamento (DMP)'!$B$7:$O$390,21,FALSE)),"")</f>
        <v/>
      </c>
      <c r="BH201" s="173" t="str">
        <f t="shared" si="3"/>
        <v/>
      </c>
    </row>
    <row r="202" spans="1:60" ht="15" customHeight="1">
      <c r="A202" s="248"/>
      <c r="B202" s="249"/>
      <c r="C202" s="72"/>
      <c r="D202" s="73"/>
      <c r="E202" s="72"/>
      <c r="F202" s="72"/>
      <c r="G202" s="72"/>
      <c r="H202" s="72"/>
      <c r="I202" s="72"/>
      <c r="J202" s="72"/>
      <c r="K202" s="72"/>
      <c r="L202" s="74"/>
      <c r="M202" s="74"/>
      <c r="N202" s="74"/>
      <c r="O202" s="74"/>
      <c r="P202" s="74"/>
      <c r="Q202" s="72"/>
      <c r="R202" s="74"/>
      <c r="AD202" s="180">
        <v>189</v>
      </c>
      <c r="AF202">
        <v>200</v>
      </c>
      <c r="AI202" t="str">
        <f>IF('PCA Licitação, Dispensa e Inex.'!B206="","",'PCA Licitação, Dispensa e Inex.'!B206)</f>
        <v/>
      </c>
      <c r="AJ202" t="str">
        <f>IF('PCA Licitação, Dispensa e Inex.'!C206="","",'PCA Licitação, Dispensa e Inex.'!C206)</f>
        <v/>
      </c>
      <c r="AK202" t="str">
        <f>IF('PCA Licitação, Dispensa e Inex.'!D206="","",'PCA Licitação, Dispensa e Inex.'!D206)</f>
        <v/>
      </c>
      <c r="AL202" t="str">
        <f>IF('PCA Licitação, Dispensa e Inex.'!H206="","",'PCA Licitação, Dispensa e Inex.'!H206)</f>
        <v/>
      </c>
      <c r="AM202" t="str">
        <f>IF('PCA Licitação, Dispensa e Inex.'!K206="","",'PCA Licitação, Dispensa e Inex.'!K206)</f>
        <v/>
      </c>
      <c r="AN202" t="str">
        <f>IF('PCA Licitação, Dispensa e Inex.'!L206="","",'PCA Licitação, Dispensa e Inex.'!L206)</f>
        <v/>
      </c>
      <c r="AO202" t="str">
        <f>IF('PCA Licitação, Dispensa e Inex.'!M206="","",'PCA Licitação, Dispensa e Inex.'!M206)</f>
        <v/>
      </c>
      <c r="AP202" t="str">
        <f>IF('PCA Licitação, Dispensa e Inex.'!N206="","",'PCA Licitação, Dispensa e Inex.'!N206)</f>
        <v/>
      </c>
      <c r="AQ202" s="82" t="str">
        <f>IF('PCA Licitação, Dispensa e Inex.'!O206="","",'PCA Licitação, Dispensa e Inex.'!O206)</f>
        <v/>
      </c>
      <c r="AR202" s="82" t="str">
        <f>IF('PCA Licitação, Dispensa e Inex.'!P206="","",'PCA Licitação, Dispensa e Inex.'!P206)</f>
        <v/>
      </c>
      <c r="AS202" s="82" t="str">
        <f>IF('PCA Licitação, Dispensa e Inex.'!Q206="","",'PCA Licitação, Dispensa e Inex.'!Q206)</f>
        <v/>
      </c>
      <c r="AT202" s="82" t="str">
        <f>IF('PCA Licitação, Dispensa e Inex.'!R206="","",'PCA Licitação, Dispensa e Inex.'!R206)</f>
        <v/>
      </c>
      <c r="AU202" s="82" t="str">
        <f>IF('PCA Licitação, Dispensa e Inex.'!S206="","",'PCA Licitação, Dispensa e Inex.'!S206)</f>
        <v/>
      </c>
      <c r="AV202" s="223" t="str">
        <f>IFERROR(VLOOKUP(AI202,'Acompanhamento (DMP)'!$B$7:$G$390,10,FALSE),"")</f>
        <v/>
      </c>
      <c r="AW202" t="str">
        <f>IFERROR(IF(VLOOKUP(AI202,'Acompanhamento (DMP)'!$B$7:$O$390,11,FALSE)="","",VLOOKUP(AI202,'Acompanhamento (DMP)'!$B$7:$O$390,11,FALSE)),"")</f>
        <v/>
      </c>
      <c r="AX202" s="82">
        <f>IFERROR(VLOOKUP(AI202,'Acompanhamento (DMP)'!$B$7:$O$390,12,FALSE),"")</f>
        <v>0</v>
      </c>
      <c r="AY202" s="82" t="str">
        <f>IFERROR(IF(VLOOKUP(AI202,'Acompanhamento (DMP)'!$B$7:$O$390,13,FALSE)="","",VLOOKUP(AI202,'Acompanhamento (DMP)'!$B$7:$O$390,13,FALSE)),"")</f>
        <v/>
      </c>
      <c r="AZ202" t="str">
        <f>IFERROR(IF(VLOOKUP(AI202,'Acompanhamento (DMP)'!$B$7:$O$390,14,FALSE)="","",VLOOKUP(AI202,'Acompanhamento (DMP)'!$B$7:$O$390,14,FALSE)),"")</f>
        <v/>
      </c>
      <c r="BA202" t="str">
        <f>IFERROR(IF(VLOOKUP(AI202,'Acompanhamento (DMP)'!$B$7:$O$390,15,FALSE)="","",VLOOKUP(AI202,'Acompanhamento (DMP)'!$B$7:$O$390,15,FALSE)),"")</f>
        <v/>
      </c>
      <c r="BB202" s="82" t="str">
        <f>IFERROR(IF(VLOOKUP(AI202,'Acompanhamento (DMP)'!$B$7:$O$390,16,FALSE)="","",VLOOKUP(AI202,'Acompanhamento (DMP)'!$B$7:$O$390,16,FALSE)),"")</f>
        <v/>
      </c>
      <c r="BC202" s="82" t="str">
        <f>IFERROR(IF(VLOOKUP(AI202,'Acompanhamento (DMP)'!$B$7:$O$390,17,FALSE)="","",VLOOKUP(AI202,'Acompanhamento (DMP)'!$B$7:$O$390,17,FALSE)),"")</f>
        <v/>
      </c>
      <c r="BD202" s="82" t="str">
        <f>IFERROR(IF(VLOOKUP(AI202,'Acompanhamento (DMP)'!$B$7:$O$390,18,FALSE)="","",VLOOKUP(AI202,'Acompanhamento (DMP)'!$B$7:$O$390,18,FALSE)),"")</f>
        <v/>
      </c>
      <c r="BE202" s="82" t="str">
        <f>IFERROR(IF(VLOOKUP(AI202,'Acompanhamento (DMP)'!$B$7:$O$390,19,FALSE)="","",VLOOKUP(AI202,'Acompanhamento (DMP)'!$B$7:$O$390,19,FALSE)),"")</f>
        <v/>
      </c>
      <c r="BF202" s="82" t="str">
        <f>IFERROR(IF(VLOOKUP(AI202,'Acompanhamento (DMP)'!$B$7:$O$390,20,FALSE)="","",VLOOKUP(AI202,'Acompanhamento (DMP)'!$B$7:$O$390,20,FALSE)),"")</f>
        <v/>
      </c>
      <c r="BG202" s="82" t="str">
        <f>IFERROR(IF(VLOOKUP(AI202,'Acompanhamento (DMP)'!$B$7:$O$390,21,FALSE)="","",VLOOKUP(AI202,'Acompanhamento (DMP)'!$B$7:$O$390,21,FALSE)),"")</f>
        <v/>
      </c>
      <c r="BH202" s="173" t="str">
        <f t="shared" si="3"/>
        <v/>
      </c>
    </row>
    <row r="203" spans="1:60" ht="15" customHeight="1">
      <c r="A203" s="248"/>
      <c r="B203" s="249"/>
      <c r="C203" s="72"/>
      <c r="D203" s="73"/>
      <c r="E203" s="72"/>
      <c r="F203" s="72"/>
      <c r="G203" s="72"/>
      <c r="H203" s="72"/>
      <c r="I203" s="72"/>
      <c r="J203" s="72"/>
      <c r="K203" s="72"/>
      <c r="L203" s="74"/>
      <c r="M203" s="74"/>
      <c r="N203" s="74"/>
      <c r="O203" s="74"/>
      <c r="P203" s="74"/>
      <c r="Q203" s="72"/>
      <c r="R203" s="74"/>
      <c r="AD203" s="179">
        <v>190</v>
      </c>
      <c r="AF203">
        <v>201</v>
      </c>
      <c r="AI203" t="str">
        <f>IF('PCA Licitação, Dispensa e Inex.'!B207="","",'PCA Licitação, Dispensa e Inex.'!B207)</f>
        <v/>
      </c>
      <c r="AJ203" t="str">
        <f>IF('PCA Licitação, Dispensa e Inex.'!C207="","",'PCA Licitação, Dispensa e Inex.'!C207)</f>
        <v/>
      </c>
      <c r="AK203" t="str">
        <f>IF('PCA Licitação, Dispensa e Inex.'!D207="","",'PCA Licitação, Dispensa e Inex.'!D207)</f>
        <v/>
      </c>
      <c r="AL203" t="str">
        <f>IF('PCA Licitação, Dispensa e Inex.'!H207="","",'PCA Licitação, Dispensa e Inex.'!H207)</f>
        <v/>
      </c>
      <c r="AM203" t="str">
        <f>IF('PCA Licitação, Dispensa e Inex.'!K207="","",'PCA Licitação, Dispensa e Inex.'!K207)</f>
        <v/>
      </c>
      <c r="AN203" t="str">
        <f>IF('PCA Licitação, Dispensa e Inex.'!L207="","",'PCA Licitação, Dispensa e Inex.'!L207)</f>
        <v/>
      </c>
      <c r="AO203" t="str">
        <f>IF('PCA Licitação, Dispensa e Inex.'!M207="","",'PCA Licitação, Dispensa e Inex.'!M207)</f>
        <v/>
      </c>
      <c r="AP203" t="str">
        <f>IF('PCA Licitação, Dispensa e Inex.'!N207="","",'PCA Licitação, Dispensa e Inex.'!N207)</f>
        <v/>
      </c>
      <c r="AQ203" s="82" t="str">
        <f>IF('PCA Licitação, Dispensa e Inex.'!O207="","",'PCA Licitação, Dispensa e Inex.'!O207)</f>
        <v/>
      </c>
      <c r="AR203" s="82" t="str">
        <f>IF('PCA Licitação, Dispensa e Inex.'!P207="","",'PCA Licitação, Dispensa e Inex.'!P207)</f>
        <v/>
      </c>
      <c r="AS203" s="82" t="str">
        <f>IF('PCA Licitação, Dispensa e Inex.'!Q207="","",'PCA Licitação, Dispensa e Inex.'!Q207)</f>
        <v/>
      </c>
      <c r="AT203" s="82" t="str">
        <f>IF('PCA Licitação, Dispensa e Inex.'!R207="","",'PCA Licitação, Dispensa e Inex.'!R207)</f>
        <v/>
      </c>
      <c r="AU203" s="82" t="str">
        <f>IF('PCA Licitação, Dispensa e Inex.'!S207="","",'PCA Licitação, Dispensa e Inex.'!S207)</f>
        <v/>
      </c>
      <c r="AV203" s="223" t="str">
        <f>IFERROR(VLOOKUP(AI203,'Acompanhamento (DMP)'!$B$7:$G$390,10,FALSE),"")</f>
        <v/>
      </c>
      <c r="AW203" t="str">
        <f>IFERROR(IF(VLOOKUP(AI203,'Acompanhamento (DMP)'!$B$7:$O$390,11,FALSE)="","",VLOOKUP(AI203,'Acompanhamento (DMP)'!$B$7:$O$390,11,FALSE)),"")</f>
        <v/>
      </c>
      <c r="AX203" s="82">
        <f>IFERROR(VLOOKUP(AI203,'Acompanhamento (DMP)'!$B$7:$O$390,12,FALSE),"")</f>
        <v>0</v>
      </c>
      <c r="AY203" s="82" t="str">
        <f>IFERROR(IF(VLOOKUP(AI203,'Acompanhamento (DMP)'!$B$7:$O$390,13,FALSE)="","",VLOOKUP(AI203,'Acompanhamento (DMP)'!$B$7:$O$390,13,FALSE)),"")</f>
        <v/>
      </c>
      <c r="AZ203" t="str">
        <f>IFERROR(IF(VLOOKUP(AI203,'Acompanhamento (DMP)'!$B$7:$O$390,14,FALSE)="","",VLOOKUP(AI203,'Acompanhamento (DMP)'!$B$7:$O$390,14,FALSE)),"")</f>
        <v/>
      </c>
      <c r="BA203" t="str">
        <f>IFERROR(IF(VLOOKUP(AI203,'Acompanhamento (DMP)'!$B$7:$O$390,15,FALSE)="","",VLOOKUP(AI203,'Acompanhamento (DMP)'!$B$7:$O$390,15,FALSE)),"")</f>
        <v/>
      </c>
      <c r="BB203" s="82" t="str">
        <f>IFERROR(IF(VLOOKUP(AI203,'Acompanhamento (DMP)'!$B$7:$O$390,16,FALSE)="","",VLOOKUP(AI203,'Acompanhamento (DMP)'!$B$7:$O$390,16,FALSE)),"")</f>
        <v/>
      </c>
      <c r="BC203" s="82" t="str">
        <f>IFERROR(IF(VLOOKUP(AI203,'Acompanhamento (DMP)'!$B$7:$O$390,17,FALSE)="","",VLOOKUP(AI203,'Acompanhamento (DMP)'!$B$7:$O$390,17,FALSE)),"")</f>
        <v/>
      </c>
      <c r="BD203" s="82" t="str">
        <f>IFERROR(IF(VLOOKUP(AI203,'Acompanhamento (DMP)'!$B$7:$O$390,18,FALSE)="","",VLOOKUP(AI203,'Acompanhamento (DMP)'!$B$7:$O$390,18,FALSE)),"")</f>
        <v/>
      </c>
      <c r="BE203" s="82" t="str">
        <f>IFERROR(IF(VLOOKUP(AI203,'Acompanhamento (DMP)'!$B$7:$O$390,19,FALSE)="","",VLOOKUP(AI203,'Acompanhamento (DMP)'!$B$7:$O$390,19,FALSE)),"")</f>
        <v/>
      </c>
      <c r="BF203" s="82" t="str">
        <f>IFERROR(IF(VLOOKUP(AI203,'Acompanhamento (DMP)'!$B$7:$O$390,20,FALSE)="","",VLOOKUP(AI203,'Acompanhamento (DMP)'!$B$7:$O$390,20,FALSE)),"")</f>
        <v/>
      </c>
      <c r="BG203" s="82" t="str">
        <f>IFERROR(IF(VLOOKUP(AI203,'Acompanhamento (DMP)'!$B$7:$O$390,21,FALSE)="","",VLOOKUP(AI203,'Acompanhamento (DMP)'!$B$7:$O$390,21,FALSE)),"")</f>
        <v/>
      </c>
      <c r="BH203" s="173" t="str">
        <f t="shared" si="3"/>
        <v/>
      </c>
    </row>
    <row r="204" spans="1:60" ht="15" customHeight="1">
      <c r="A204" s="248"/>
      <c r="B204" s="249"/>
      <c r="C204" s="72"/>
      <c r="D204" s="73"/>
      <c r="E204" s="72" t="str" cm="1">
        <f t="array" ref="E204:E341">_xlfn.UNIQUE(Plano[Descrição sucinta do objeto])</f>
        <v>Substituição do sistema de climatização Rid Silva Capital</v>
      </c>
      <c r="F204" s="72"/>
      <c r="G204" s="72"/>
      <c r="H204" s="72"/>
      <c r="I204" s="72"/>
      <c r="J204" s="72"/>
      <c r="K204" s="72"/>
      <c r="L204" s="74"/>
      <c r="M204" s="74"/>
      <c r="N204" s="74"/>
      <c r="O204" s="74"/>
      <c r="P204" s="74"/>
      <c r="Q204" s="72"/>
      <c r="R204" s="74"/>
      <c r="AD204" s="180">
        <v>191</v>
      </c>
      <c r="AF204">
        <v>202</v>
      </c>
      <c r="AI204" t="str">
        <f>IF('PCA Licitação, Dispensa e Inex.'!B208="","",'PCA Licitação, Dispensa e Inex.'!B208)</f>
        <v/>
      </c>
      <c r="AJ204" t="str">
        <f>IF('PCA Licitação, Dispensa e Inex.'!C208="","",'PCA Licitação, Dispensa e Inex.'!C208)</f>
        <v/>
      </c>
      <c r="AK204" t="str">
        <f>IF('PCA Licitação, Dispensa e Inex.'!D208="","",'PCA Licitação, Dispensa e Inex.'!D208)</f>
        <v/>
      </c>
      <c r="AL204" t="str">
        <f>IF('PCA Licitação, Dispensa e Inex.'!H208="","",'PCA Licitação, Dispensa e Inex.'!H208)</f>
        <v/>
      </c>
      <c r="AM204" t="str">
        <f>IF('PCA Licitação, Dispensa e Inex.'!K208="","",'PCA Licitação, Dispensa e Inex.'!K208)</f>
        <v/>
      </c>
      <c r="AN204" t="str">
        <f>IF('PCA Licitação, Dispensa e Inex.'!L208="","",'PCA Licitação, Dispensa e Inex.'!L208)</f>
        <v/>
      </c>
      <c r="AO204" t="str">
        <f>IF('PCA Licitação, Dispensa e Inex.'!M208="","",'PCA Licitação, Dispensa e Inex.'!M208)</f>
        <v/>
      </c>
      <c r="AP204" t="str">
        <f>IF('PCA Licitação, Dispensa e Inex.'!N208="","",'PCA Licitação, Dispensa e Inex.'!N208)</f>
        <v/>
      </c>
      <c r="AQ204" s="82" t="str">
        <f>IF('PCA Licitação, Dispensa e Inex.'!O208="","",'PCA Licitação, Dispensa e Inex.'!O208)</f>
        <v/>
      </c>
      <c r="AR204" s="82" t="str">
        <f>IF('PCA Licitação, Dispensa e Inex.'!P208="","",'PCA Licitação, Dispensa e Inex.'!P208)</f>
        <v/>
      </c>
      <c r="AS204" s="82" t="str">
        <f>IF('PCA Licitação, Dispensa e Inex.'!Q208="","",'PCA Licitação, Dispensa e Inex.'!Q208)</f>
        <v/>
      </c>
      <c r="AT204" s="82" t="str">
        <f>IF('PCA Licitação, Dispensa e Inex.'!R208="","",'PCA Licitação, Dispensa e Inex.'!R208)</f>
        <v/>
      </c>
      <c r="AU204" s="82" t="str">
        <f>IF('PCA Licitação, Dispensa e Inex.'!S208="","",'PCA Licitação, Dispensa e Inex.'!S208)</f>
        <v/>
      </c>
      <c r="AV204" s="223" t="str">
        <f>IFERROR(VLOOKUP(AI204,'Acompanhamento (DMP)'!$B$7:$G$390,10,FALSE),"")</f>
        <v/>
      </c>
      <c r="AW204" t="str">
        <f>IFERROR(IF(VLOOKUP(AI204,'Acompanhamento (DMP)'!$B$7:$O$390,11,FALSE)="","",VLOOKUP(AI204,'Acompanhamento (DMP)'!$B$7:$O$390,11,FALSE)),"")</f>
        <v/>
      </c>
      <c r="AX204" s="82">
        <f>IFERROR(VLOOKUP(AI204,'Acompanhamento (DMP)'!$B$7:$O$390,12,FALSE),"")</f>
        <v>0</v>
      </c>
      <c r="AY204" s="82" t="str">
        <f>IFERROR(IF(VLOOKUP(AI204,'Acompanhamento (DMP)'!$B$7:$O$390,13,FALSE)="","",VLOOKUP(AI204,'Acompanhamento (DMP)'!$B$7:$O$390,13,FALSE)),"")</f>
        <v/>
      </c>
      <c r="AZ204" t="str">
        <f>IFERROR(IF(VLOOKUP(AI204,'Acompanhamento (DMP)'!$B$7:$O$390,14,FALSE)="","",VLOOKUP(AI204,'Acompanhamento (DMP)'!$B$7:$O$390,14,FALSE)),"")</f>
        <v/>
      </c>
      <c r="BA204" t="str">
        <f>IFERROR(IF(VLOOKUP(AI204,'Acompanhamento (DMP)'!$B$7:$O$390,15,FALSE)="","",VLOOKUP(AI204,'Acompanhamento (DMP)'!$B$7:$O$390,15,FALSE)),"")</f>
        <v/>
      </c>
      <c r="BB204" s="82" t="str">
        <f>IFERROR(IF(VLOOKUP(AI204,'Acompanhamento (DMP)'!$B$7:$O$390,16,FALSE)="","",VLOOKUP(AI204,'Acompanhamento (DMP)'!$B$7:$O$390,16,FALSE)),"")</f>
        <v/>
      </c>
      <c r="BC204" s="82" t="str">
        <f>IFERROR(IF(VLOOKUP(AI204,'Acompanhamento (DMP)'!$B$7:$O$390,17,FALSE)="","",VLOOKUP(AI204,'Acompanhamento (DMP)'!$B$7:$O$390,17,FALSE)),"")</f>
        <v/>
      </c>
      <c r="BD204" s="82" t="str">
        <f>IFERROR(IF(VLOOKUP(AI204,'Acompanhamento (DMP)'!$B$7:$O$390,18,FALSE)="","",VLOOKUP(AI204,'Acompanhamento (DMP)'!$B$7:$O$390,18,FALSE)),"")</f>
        <v/>
      </c>
      <c r="BE204" s="82" t="str">
        <f>IFERROR(IF(VLOOKUP(AI204,'Acompanhamento (DMP)'!$B$7:$O$390,19,FALSE)="","",VLOOKUP(AI204,'Acompanhamento (DMP)'!$B$7:$O$390,19,FALSE)),"")</f>
        <v/>
      </c>
      <c r="BF204" s="82" t="str">
        <f>IFERROR(IF(VLOOKUP(AI204,'Acompanhamento (DMP)'!$B$7:$O$390,20,FALSE)="","",VLOOKUP(AI204,'Acompanhamento (DMP)'!$B$7:$O$390,20,FALSE)),"")</f>
        <v/>
      </c>
      <c r="BG204" s="82" t="str">
        <f>IFERROR(IF(VLOOKUP(AI204,'Acompanhamento (DMP)'!$B$7:$O$390,21,FALSE)="","",VLOOKUP(AI204,'Acompanhamento (DMP)'!$B$7:$O$390,21,FALSE)),"")</f>
        <v/>
      </c>
      <c r="BH204" s="173" t="str">
        <f t="shared" si="3"/>
        <v/>
      </c>
    </row>
    <row r="205" spans="1:60" ht="15" customHeight="1">
      <c r="A205" s="248"/>
      <c r="B205" s="249"/>
      <c r="C205" s="72"/>
      <c r="D205" s="73"/>
      <c r="E205" s="72" t="str">
        <v>Reforma Global e Ampliação Fórum Criciúma</v>
      </c>
      <c r="F205" s="72"/>
      <c r="G205" s="72"/>
      <c r="H205" s="72"/>
      <c r="I205" s="72"/>
      <c r="J205" s="72"/>
      <c r="K205" s="72"/>
      <c r="L205" s="74"/>
      <c r="M205" s="74"/>
      <c r="N205" s="74"/>
      <c r="O205" s="74"/>
      <c r="P205" s="74"/>
      <c r="Q205" s="72"/>
      <c r="R205" s="74"/>
      <c r="AD205" s="178">
        <v>192</v>
      </c>
      <c r="AF205">
        <v>203</v>
      </c>
      <c r="AI205" t="str">
        <f>IF('PCA Licitação, Dispensa e Inex.'!B209="","",'PCA Licitação, Dispensa e Inex.'!B209)</f>
        <v/>
      </c>
      <c r="AJ205" t="str">
        <f>IF('PCA Licitação, Dispensa e Inex.'!C209="","",'PCA Licitação, Dispensa e Inex.'!C209)</f>
        <v/>
      </c>
      <c r="AK205" t="str">
        <f>IF('PCA Licitação, Dispensa e Inex.'!D209="","",'PCA Licitação, Dispensa e Inex.'!D209)</f>
        <v/>
      </c>
      <c r="AL205" t="str">
        <f>IF('PCA Licitação, Dispensa e Inex.'!H209="","",'PCA Licitação, Dispensa e Inex.'!H209)</f>
        <v/>
      </c>
      <c r="AM205" t="str">
        <f>IF('PCA Licitação, Dispensa e Inex.'!K209="","",'PCA Licitação, Dispensa e Inex.'!K209)</f>
        <v/>
      </c>
      <c r="AN205" t="str">
        <f>IF('PCA Licitação, Dispensa e Inex.'!L209="","",'PCA Licitação, Dispensa e Inex.'!L209)</f>
        <v/>
      </c>
      <c r="AO205" t="str">
        <f>IF('PCA Licitação, Dispensa e Inex.'!M209="","",'PCA Licitação, Dispensa e Inex.'!M209)</f>
        <v/>
      </c>
      <c r="AP205" t="str">
        <f>IF('PCA Licitação, Dispensa e Inex.'!N209="","",'PCA Licitação, Dispensa e Inex.'!N209)</f>
        <v/>
      </c>
      <c r="AQ205" s="82" t="str">
        <f>IF('PCA Licitação, Dispensa e Inex.'!O209="","",'PCA Licitação, Dispensa e Inex.'!O209)</f>
        <v/>
      </c>
      <c r="AR205" s="82" t="str">
        <f>IF('PCA Licitação, Dispensa e Inex.'!P209="","",'PCA Licitação, Dispensa e Inex.'!P209)</f>
        <v/>
      </c>
      <c r="AS205" s="82" t="str">
        <f>IF('PCA Licitação, Dispensa e Inex.'!Q209="","",'PCA Licitação, Dispensa e Inex.'!Q209)</f>
        <v/>
      </c>
      <c r="AT205" s="82" t="str">
        <f>IF('PCA Licitação, Dispensa e Inex.'!R209="","",'PCA Licitação, Dispensa e Inex.'!R209)</f>
        <v/>
      </c>
      <c r="AU205" s="82" t="str">
        <f>IF('PCA Licitação, Dispensa e Inex.'!S209="","",'PCA Licitação, Dispensa e Inex.'!S209)</f>
        <v/>
      </c>
      <c r="AV205" s="223" t="str">
        <f>IFERROR(VLOOKUP(AI205,'Acompanhamento (DMP)'!$B$7:$G$390,10,FALSE),"")</f>
        <v/>
      </c>
      <c r="AW205" t="str">
        <f>IFERROR(IF(VLOOKUP(AI205,'Acompanhamento (DMP)'!$B$7:$O$390,11,FALSE)="","",VLOOKUP(AI205,'Acompanhamento (DMP)'!$B$7:$O$390,11,FALSE)),"")</f>
        <v/>
      </c>
      <c r="AX205" s="82">
        <f>IFERROR(VLOOKUP(AI205,'Acompanhamento (DMP)'!$B$7:$O$390,12,FALSE),"")</f>
        <v>0</v>
      </c>
      <c r="AY205" s="82" t="str">
        <f>IFERROR(IF(VLOOKUP(AI205,'Acompanhamento (DMP)'!$B$7:$O$390,13,FALSE)="","",VLOOKUP(AI205,'Acompanhamento (DMP)'!$B$7:$O$390,13,FALSE)),"")</f>
        <v/>
      </c>
      <c r="AZ205" t="str">
        <f>IFERROR(IF(VLOOKUP(AI205,'Acompanhamento (DMP)'!$B$7:$O$390,14,FALSE)="","",VLOOKUP(AI205,'Acompanhamento (DMP)'!$B$7:$O$390,14,FALSE)),"")</f>
        <v/>
      </c>
      <c r="BA205" t="str">
        <f>IFERROR(IF(VLOOKUP(AI205,'Acompanhamento (DMP)'!$B$7:$O$390,15,FALSE)="","",VLOOKUP(AI205,'Acompanhamento (DMP)'!$B$7:$O$390,15,FALSE)),"")</f>
        <v/>
      </c>
      <c r="BB205" s="82" t="str">
        <f>IFERROR(IF(VLOOKUP(AI205,'Acompanhamento (DMP)'!$B$7:$O$390,16,FALSE)="","",VLOOKUP(AI205,'Acompanhamento (DMP)'!$B$7:$O$390,16,FALSE)),"")</f>
        <v/>
      </c>
      <c r="BC205" s="82" t="str">
        <f>IFERROR(IF(VLOOKUP(AI205,'Acompanhamento (DMP)'!$B$7:$O$390,17,FALSE)="","",VLOOKUP(AI205,'Acompanhamento (DMP)'!$B$7:$O$390,17,FALSE)),"")</f>
        <v/>
      </c>
      <c r="BD205" s="82" t="str">
        <f>IFERROR(IF(VLOOKUP(AI205,'Acompanhamento (DMP)'!$B$7:$O$390,18,FALSE)="","",VLOOKUP(AI205,'Acompanhamento (DMP)'!$B$7:$O$390,18,FALSE)),"")</f>
        <v/>
      </c>
      <c r="BE205" s="82" t="str">
        <f>IFERROR(IF(VLOOKUP(AI205,'Acompanhamento (DMP)'!$B$7:$O$390,19,FALSE)="","",VLOOKUP(AI205,'Acompanhamento (DMP)'!$B$7:$O$390,19,FALSE)),"")</f>
        <v/>
      </c>
      <c r="BF205" s="82" t="str">
        <f>IFERROR(IF(VLOOKUP(AI205,'Acompanhamento (DMP)'!$B$7:$O$390,20,FALSE)="","",VLOOKUP(AI205,'Acompanhamento (DMP)'!$B$7:$O$390,20,FALSE)),"")</f>
        <v/>
      </c>
      <c r="BG205" s="82" t="str">
        <f>IFERROR(IF(VLOOKUP(AI205,'Acompanhamento (DMP)'!$B$7:$O$390,21,FALSE)="","",VLOOKUP(AI205,'Acompanhamento (DMP)'!$B$7:$O$390,21,FALSE)),"")</f>
        <v/>
      </c>
      <c r="BH205" s="173" t="str">
        <f t="shared" si="3"/>
        <v/>
      </c>
    </row>
    <row r="206" spans="1:60" ht="15" customHeight="1">
      <c r="A206" s="248"/>
      <c r="B206" s="249"/>
      <c r="C206" s="72"/>
      <c r="D206" s="73"/>
      <c r="E206" s="72" t="str">
        <v>Reforma parcial - cobertura Jaguaruna</v>
      </c>
      <c r="F206" s="72"/>
      <c r="G206" s="72"/>
      <c r="H206" s="72"/>
      <c r="I206" s="72"/>
      <c r="J206" s="72"/>
      <c r="K206" s="72"/>
      <c r="L206" s="74"/>
      <c r="M206" s="74"/>
      <c r="N206" s="74"/>
      <c r="O206" s="74"/>
      <c r="P206" s="74"/>
      <c r="Q206" s="72"/>
      <c r="R206" s="74"/>
      <c r="AD206" s="177">
        <v>193</v>
      </c>
      <c r="AF206">
        <v>204</v>
      </c>
      <c r="AI206" t="str">
        <f>IF('PCA Licitação, Dispensa e Inex.'!B210="","",'PCA Licitação, Dispensa e Inex.'!B210)</f>
        <v/>
      </c>
      <c r="AJ206" t="str">
        <f>IF('PCA Licitação, Dispensa e Inex.'!C210="","",'PCA Licitação, Dispensa e Inex.'!C210)</f>
        <v/>
      </c>
      <c r="AK206" t="str">
        <f>IF('PCA Licitação, Dispensa e Inex.'!D210="","",'PCA Licitação, Dispensa e Inex.'!D210)</f>
        <v/>
      </c>
      <c r="AL206" t="str">
        <f>IF('PCA Licitação, Dispensa e Inex.'!H210="","",'PCA Licitação, Dispensa e Inex.'!H210)</f>
        <v/>
      </c>
      <c r="AM206" t="str">
        <f>IF('PCA Licitação, Dispensa e Inex.'!K210="","",'PCA Licitação, Dispensa e Inex.'!K210)</f>
        <v/>
      </c>
      <c r="AN206" t="str">
        <f>IF('PCA Licitação, Dispensa e Inex.'!L210="","",'PCA Licitação, Dispensa e Inex.'!L210)</f>
        <v/>
      </c>
      <c r="AO206" t="str">
        <f>IF('PCA Licitação, Dispensa e Inex.'!M210="","",'PCA Licitação, Dispensa e Inex.'!M210)</f>
        <v/>
      </c>
      <c r="AP206" t="str">
        <f>IF('PCA Licitação, Dispensa e Inex.'!N210="","",'PCA Licitação, Dispensa e Inex.'!N210)</f>
        <v/>
      </c>
      <c r="AQ206" s="82" t="str">
        <f>IF('PCA Licitação, Dispensa e Inex.'!O210="","",'PCA Licitação, Dispensa e Inex.'!O210)</f>
        <v/>
      </c>
      <c r="AR206" s="82" t="str">
        <f>IF('PCA Licitação, Dispensa e Inex.'!P210="","",'PCA Licitação, Dispensa e Inex.'!P210)</f>
        <v/>
      </c>
      <c r="AS206" s="82" t="str">
        <f>IF('PCA Licitação, Dispensa e Inex.'!Q210="","",'PCA Licitação, Dispensa e Inex.'!Q210)</f>
        <v/>
      </c>
      <c r="AT206" s="82" t="str">
        <f>IF('PCA Licitação, Dispensa e Inex.'!R210="","",'PCA Licitação, Dispensa e Inex.'!R210)</f>
        <v/>
      </c>
      <c r="AU206" s="82" t="str">
        <f>IF('PCA Licitação, Dispensa e Inex.'!S210="","",'PCA Licitação, Dispensa e Inex.'!S210)</f>
        <v/>
      </c>
      <c r="AV206" s="223" t="str">
        <f>IFERROR(VLOOKUP(AI206,'Acompanhamento (DMP)'!$B$7:$G$390,10,FALSE),"")</f>
        <v/>
      </c>
      <c r="AW206" t="str">
        <f>IFERROR(IF(VLOOKUP(AI206,'Acompanhamento (DMP)'!$B$7:$O$390,11,FALSE)="","",VLOOKUP(AI206,'Acompanhamento (DMP)'!$B$7:$O$390,11,FALSE)),"")</f>
        <v/>
      </c>
      <c r="AX206" s="82">
        <f>IFERROR(VLOOKUP(AI206,'Acompanhamento (DMP)'!$B$7:$O$390,12,FALSE),"")</f>
        <v>0</v>
      </c>
      <c r="AY206" s="82" t="str">
        <f>IFERROR(IF(VLOOKUP(AI206,'Acompanhamento (DMP)'!$B$7:$O$390,13,FALSE)="","",VLOOKUP(AI206,'Acompanhamento (DMP)'!$B$7:$O$390,13,FALSE)),"")</f>
        <v/>
      </c>
      <c r="AZ206" t="str">
        <f>IFERROR(IF(VLOOKUP(AI206,'Acompanhamento (DMP)'!$B$7:$O$390,14,FALSE)="","",VLOOKUP(AI206,'Acompanhamento (DMP)'!$B$7:$O$390,14,FALSE)),"")</f>
        <v/>
      </c>
      <c r="BA206" t="str">
        <f>IFERROR(IF(VLOOKUP(AI206,'Acompanhamento (DMP)'!$B$7:$O$390,15,FALSE)="","",VLOOKUP(AI206,'Acompanhamento (DMP)'!$B$7:$O$390,15,FALSE)),"")</f>
        <v/>
      </c>
      <c r="BB206" s="82" t="str">
        <f>IFERROR(IF(VLOOKUP(AI206,'Acompanhamento (DMP)'!$B$7:$O$390,16,FALSE)="","",VLOOKUP(AI206,'Acompanhamento (DMP)'!$B$7:$O$390,16,FALSE)),"")</f>
        <v/>
      </c>
      <c r="BC206" s="82" t="str">
        <f>IFERROR(IF(VLOOKUP(AI206,'Acompanhamento (DMP)'!$B$7:$O$390,17,FALSE)="","",VLOOKUP(AI206,'Acompanhamento (DMP)'!$B$7:$O$390,17,FALSE)),"")</f>
        <v/>
      </c>
      <c r="BD206" s="82" t="str">
        <f>IFERROR(IF(VLOOKUP(AI206,'Acompanhamento (DMP)'!$B$7:$O$390,18,FALSE)="","",VLOOKUP(AI206,'Acompanhamento (DMP)'!$B$7:$O$390,18,FALSE)),"")</f>
        <v/>
      </c>
      <c r="BE206" s="82" t="str">
        <f>IFERROR(IF(VLOOKUP(AI206,'Acompanhamento (DMP)'!$B$7:$O$390,19,FALSE)="","",VLOOKUP(AI206,'Acompanhamento (DMP)'!$B$7:$O$390,19,FALSE)),"")</f>
        <v/>
      </c>
      <c r="BF206" s="82" t="str">
        <f>IFERROR(IF(VLOOKUP(AI206,'Acompanhamento (DMP)'!$B$7:$O$390,20,FALSE)="","",VLOOKUP(AI206,'Acompanhamento (DMP)'!$B$7:$O$390,20,FALSE)),"")</f>
        <v/>
      </c>
      <c r="BG206" s="82" t="str">
        <f>IFERROR(IF(VLOOKUP(AI206,'Acompanhamento (DMP)'!$B$7:$O$390,21,FALSE)="","",VLOOKUP(AI206,'Acompanhamento (DMP)'!$B$7:$O$390,21,FALSE)),"")</f>
        <v/>
      </c>
      <c r="BH206" s="173" t="str">
        <f t="shared" si="3"/>
        <v/>
      </c>
    </row>
    <row r="207" spans="1:60" ht="15" customHeight="1">
      <c r="A207" s="248"/>
      <c r="B207" s="249"/>
      <c r="C207" s="72"/>
      <c r="D207" s="73"/>
      <c r="E207" s="72" t="str">
        <v>Reforma Global e Ampliação Fórum de Joinville</v>
      </c>
      <c r="F207" s="72"/>
      <c r="G207" s="72"/>
      <c r="H207" s="72"/>
      <c r="I207" s="72"/>
      <c r="J207" s="72"/>
      <c r="K207" s="72"/>
      <c r="L207" s="74"/>
      <c r="M207" s="74"/>
      <c r="N207" s="74"/>
      <c r="O207" s="74"/>
      <c r="P207" s="74"/>
      <c r="Q207" s="72"/>
      <c r="R207" s="74"/>
      <c r="AD207" s="178">
        <v>194</v>
      </c>
      <c r="AF207">
        <v>205</v>
      </c>
      <c r="AI207" t="str">
        <f>IF('PCA Licitação, Dispensa e Inex.'!B211="","",'PCA Licitação, Dispensa e Inex.'!B211)</f>
        <v/>
      </c>
      <c r="AJ207" t="str">
        <f>IF('PCA Licitação, Dispensa e Inex.'!C211="","",'PCA Licitação, Dispensa e Inex.'!C211)</f>
        <v/>
      </c>
      <c r="AK207" t="str">
        <f>IF('PCA Licitação, Dispensa e Inex.'!D211="","",'PCA Licitação, Dispensa e Inex.'!D211)</f>
        <v/>
      </c>
      <c r="AL207" t="str">
        <f>IF('PCA Licitação, Dispensa e Inex.'!H211="","",'PCA Licitação, Dispensa e Inex.'!H211)</f>
        <v/>
      </c>
      <c r="AM207" t="str">
        <f>IF('PCA Licitação, Dispensa e Inex.'!K211="","",'PCA Licitação, Dispensa e Inex.'!K211)</f>
        <v/>
      </c>
      <c r="AN207" t="str">
        <f>IF('PCA Licitação, Dispensa e Inex.'!L211="","",'PCA Licitação, Dispensa e Inex.'!L211)</f>
        <v/>
      </c>
      <c r="AO207" t="str">
        <f>IF('PCA Licitação, Dispensa e Inex.'!M211="","",'PCA Licitação, Dispensa e Inex.'!M211)</f>
        <v/>
      </c>
      <c r="AP207" t="str">
        <f>IF('PCA Licitação, Dispensa e Inex.'!N211="","",'PCA Licitação, Dispensa e Inex.'!N211)</f>
        <v/>
      </c>
      <c r="AQ207" s="82" t="str">
        <f>IF('PCA Licitação, Dispensa e Inex.'!O211="","",'PCA Licitação, Dispensa e Inex.'!O211)</f>
        <v/>
      </c>
      <c r="AR207" s="82" t="str">
        <f>IF('PCA Licitação, Dispensa e Inex.'!P211="","",'PCA Licitação, Dispensa e Inex.'!P211)</f>
        <v/>
      </c>
      <c r="AS207" s="82" t="str">
        <f>IF('PCA Licitação, Dispensa e Inex.'!Q211="","",'PCA Licitação, Dispensa e Inex.'!Q211)</f>
        <v/>
      </c>
      <c r="AT207" s="82" t="str">
        <f>IF('PCA Licitação, Dispensa e Inex.'!R211="","",'PCA Licitação, Dispensa e Inex.'!R211)</f>
        <v/>
      </c>
      <c r="AU207" s="82" t="str">
        <f>IF('PCA Licitação, Dispensa e Inex.'!S211="","",'PCA Licitação, Dispensa e Inex.'!S211)</f>
        <v/>
      </c>
      <c r="AV207" s="223" t="str">
        <f>IFERROR(VLOOKUP(AI207,'Acompanhamento (DMP)'!$B$7:$G$390,10,FALSE),"")</f>
        <v/>
      </c>
      <c r="AW207" t="str">
        <f>IFERROR(IF(VLOOKUP(AI207,'Acompanhamento (DMP)'!$B$7:$O$390,11,FALSE)="","",VLOOKUP(AI207,'Acompanhamento (DMP)'!$B$7:$O$390,11,FALSE)),"")</f>
        <v/>
      </c>
      <c r="AX207" s="82">
        <f>IFERROR(VLOOKUP(AI207,'Acompanhamento (DMP)'!$B$7:$O$390,12,FALSE),"")</f>
        <v>0</v>
      </c>
      <c r="AY207" s="82" t="str">
        <f>IFERROR(IF(VLOOKUP(AI207,'Acompanhamento (DMP)'!$B$7:$O$390,13,FALSE)="","",VLOOKUP(AI207,'Acompanhamento (DMP)'!$B$7:$O$390,13,FALSE)),"")</f>
        <v/>
      </c>
      <c r="AZ207" t="str">
        <f>IFERROR(IF(VLOOKUP(AI207,'Acompanhamento (DMP)'!$B$7:$O$390,14,FALSE)="","",VLOOKUP(AI207,'Acompanhamento (DMP)'!$B$7:$O$390,14,FALSE)),"")</f>
        <v/>
      </c>
      <c r="BA207" t="str">
        <f>IFERROR(IF(VLOOKUP(AI207,'Acompanhamento (DMP)'!$B$7:$O$390,15,FALSE)="","",VLOOKUP(AI207,'Acompanhamento (DMP)'!$B$7:$O$390,15,FALSE)),"")</f>
        <v/>
      </c>
      <c r="BB207" s="82" t="str">
        <f>IFERROR(IF(VLOOKUP(AI207,'Acompanhamento (DMP)'!$B$7:$O$390,16,FALSE)="","",VLOOKUP(AI207,'Acompanhamento (DMP)'!$B$7:$O$390,16,FALSE)),"")</f>
        <v/>
      </c>
      <c r="BC207" s="82" t="str">
        <f>IFERROR(IF(VLOOKUP(AI207,'Acompanhamento (DMP)'!$B$7:$O$390,17,FALSE)="","",VLOOKUP(AI207,'Acompanhamento (DMP)'!$B$7:$O$390,17,FALSE)),"")</f>
        <v/>
      </c>
      <c r="BD207" s="82" t="str">
        <f>IFERROR(IF(VLOOKUP(AI207,'Acompanhamento (DMP)'!$B$7:$O$390,18,FALSE)="","",VLOOKUP(AI207,'Acompanhamento (DMP)'!$B$7:$O$390,18,FALSE)),"")</f>
        <v/>
      </c>
      <c r="BE207" s="82" t="str">
        <f>IFERROR(IF(VLOOKUP(AI207,'Acompanhamento (DMP)'!$B$7:$O$390,19,FALSE)="","",VLOOKUP(AI207,'Acompanhamento (DMP)'!$B$7:$O$390,19,FALSE)),"")</f>
        <v/>
      </c>
      <c r="BF207" s="82" t="str">
        <f>IFERROR(IF(VLOOKUP(AI207,'Acompanhamento (DMP)'!$B$7:$O$390,20,FALSE)="","",VLOOKUP(AI207,'Acompanhamento (DMP)'!$B$7:$O$390,20,FALSE)),"")</f>
        <v/>
      </c>
      <c r="BG207" s="82" t="str">
        <f>IFERROR(IF(VLOOKUP(AI207,'Acompanhamento (DMP)'!$B$7:$O$390,21,FALSE)="","",VLOOKUP(AI207,'Acompanhamento (DMP)'!$B$7:$O$390,21,FALSE)),"")</f>
        <v/>
      </c>
      <c r="BH207" s="173" t="str">
        <f t="shared" si="3"/>
        <v/>
      </c>
    </row>
    <row r="208" spans="1:60" ht="15" customHeight="1">
      <c r="A208" s="248"/>
      <c r="B208" s="249"/>
      <c r="C208" s="72"/>
      <c r="D208" s="73"/>
      <c r="E208" s="72" t="str">
        <v>Reforma Global e Ampliação Fórum Porto União</v>
      </c>
      <c r="F208" s="72"/>
      <c r="G208" s="72"/>
      <c r="H208" s="72"/>
      <c r="I208" s="72"/>
      <c r="J208" s="72"/>
      <c r="K208" s="72"/>
      <c r="L208" s="74"/>
      <c r="M208" s="74"/>
      <c r="N208" s="74"/>
      <c r="O208" s="74"/>
      <c r="P208" s="74"/>
      <c r="Q208" s="72"/>
      <c r="R208" s="74"/>
      <c r="AD208" s="180">
        <v>195</v>
      </c>
      <c r="AF208">
        <v>206</v>
      </c>
      <c r="AI208" t="str">
        <f>IF('PCA Licitação, Dispensa e Inex.'!B212="","",'PCA Licitação, Dispensa e Inex.'!B212)</f>
        <v/>
      </c>
      <c r="AJ208" t="str">
        <f>IF('PCA Licitação, Dispensa e Inex.'!C212="","",'PCA Licitação, Dispensa e Inex.'!C212)</f>
        <v/>
      </c>
      <c r="AK208" t="str">
        <f>IF('PCA Licitação, Dispensa e Inex.'!D212="","",'PCA Licitação, Dispensa e Inex.'!D212)</f>
        <v/>
      </c>
      <c r="AL208" t="str">
        <f>IF('PCA Licitação, Dispensa e Inex.'!H212="","",'PCA Licitação, Dispensa e Inex.'!H212)</f>
        <v/>
      </c>
      <c r="AM208" t="str">
        <f>IF('PCA Licitação, Dispensa e Inex.'!K212="","",'PCA Licitação, Dispensa e Inex.'!K212)</f>
        <v/>
      </c>
      <c r="AN208" t="str">
        <f>IF('PCA Licitação, Dispensa e Inex.'!L212="","",'PCA Licitação, Dispensa e Inex.'!L212)</f>
        <v/>
      </c>
      <c r="AO208" t="str">
        <f>IF('PCA Licitação, Dispensa e Inex.'!M212="","",'PCA Licitação, Dispensa e Inex.'!M212)</f>
        <v/>
      </c>
      <c r="AP208" t="str">
        <f>IF('PCA Licitação, Dispensa e Inex.'!N212="","",'PCA Licitação, Dispensa e Inex.'!N212)</f>
        <v/>
      </c>
      <c r="AQ208" s="82" t="str">
        <f>IF('PCA Licitação, Dispensa e Inex.'!O212="","",'PCA Licitação, Dispensa e Inex.'!O212)</f>
        <v/>
      </c>
      <c r="AR208" s="82" t="str">
        <f>IF('PCA Licitação, Dispensa e Inex.'!P212="","",'PCA Licitação, Dispensa e Inex.'!P212)</f>
        <v/>
      </c>
      <c r="AS208" s="82" t="str">
        <f>IF('PCA Licitação, Dispensa e Inex.'!Q212="","",'PCA Licitação, Dispensa e Inex.'!Q212)</f>
        <v/>
      </c>
      <c r="AT208" s="82" t="str">
        <f>IF('PCA Licitação, Dispensa e Inex.'!R212="","",'PCA Licitação, Dispensa e Inex.'!R212)</f>
        <v/>
      </c>
      <c r="AU208" s="82" t="str">
        <f>IF('PCA Licitação, Dispensa e Inex.'!S212="","",'PCA Licitação, Dispensa e Inex.'!S212)</f>
        <v/>
      </c>
      <c r="AV208" s="223" t="str">
        <f>IFERROR(VLOOKUP(AI208,'Acompanhamento (DMP)'!$B$7:$G$390,10,FALSE),"")</f>
        <v/>
      </c>
      <c r="AW208" t="str">
        <f>IFERROR(IF(VLOOKUP(AI208,'Acompanhamento (DMP)'!$B$7:$O$390,11,FALSE)="","",VLOOKUP(AI208,'Acompanhamento (DMP)'!$B$7:$O$390,11,FALSE)),"")</f>
        <v/>
      </c>
      <c r="AX208" s="82">
        <f>IFERROR(VLOOKUP(AI208,'Acompanhamento (DMP)'!$B$7:$O$390,12,FALSE),"")</f>
        <v>0</v>
      </c>
      <c r="AY208" s="82" t="str">
        <f>IFERROR(IF(VLOOKUP(AI208,'Acompanhamento (DMP)'!$B$7:$O$390,13,FALSE)="","",VLOOKUP(AI208,'Acompanhamento (DMP)'!$B$7:$O$390,13,FALSE)),"")</f>
        <v/>
      </c>
      <c r="AZ208" t="str">
        <f>IFERROR(IF(VLOOKUP(AI208,'Acompanhamento (DMP)'!$B$7:$O$390,14,FALSE)="","",VLOOKUP(AI208,'Acompanhamento (DMP)'!$B$7:$O$390,14,FALSE)),"")</f>
        <v/>
      </c>
      <c r="BA208" t="str">
        <f>IFERROR(IF(VLOOKUP(AI208,'Acompanhamento (DMP)'!$B$7:$O$390,15,FALSE)="","",VLOOKUP(AI208,'Acompanhamento (DMP)'!$B$7:$O$390,15,FALSE)),"")</f>
        <v/>
      </c>
      <c r="BB208" s="82" t="str">
        <f>IFERROR(IF(VLOOKUP(AI208,'Acompanhamento (DMP)'!$B$7:$O$390,16,FALSE)="","",VLOOKUP(AI208,'Acompanhamento (DMP)'!$B$7:$O$390,16,FALSE)),"")</f>
        <v/>
      </c>
      <c r="BC208" s="82" t="str">
        <f>IFERROR(IF(VLOOKUP(AI208,'Acompanhamento (DMP)'!$B$7:$O$390,17,FALSE)="","",VLOOKUP(AI208,'Acompanhamento (DMP)'!$B$7:$O$390,17,FALSE)),"")</f>
        <v/>
      </c>
      <c r="BD208" s="82" t="str">
        <f>IFERROR(IF(VLOOKUP(AI208,'Acompanhamento (DMP)'!$B$7:$O$390,18,FALSE)="","",VLOOKUP(AI208,'Acompanhamento (DMP)'!$B$7:$O$390,18,FALSE)),"")</f>
        <v/>
      </c>
      <c r="BE208" s="82" t="str">
        <f>IFERROR(IF(VLOOKUP(AI208,'Acompanhamento (DMP)'!$B$7:$O$390,19,FALSE)="","",VLOOKUP(AI208,'Acompanhamento (DMP)'!$B$7:$O$390,19,FALSE)),"")</f>
        <v/>
      </c>
      <c r="BF208" s="82" t="str">
        <f>IFERROR(IF(VLOOKUP(AI208,'Acompanhamento (DMP)'!$B$7:$O$390,20,FALSE)="","",VLOOKUP(AI208,'Acompanhamento (DMP)'!$B$7:$O$390,20,FALSE)),"")</f>
        <v/>
      </c>
      <c r="BG208" s="82" t="str">
        <f>IFERROR(IF(VLOOKUP(AI208,'Acompanhamento (DMP)'!$B$7:$O$390,21,FALSE)="","",VLOOKUP(AI208,'Acompanhamento (DMP)'!$B$7:$O$390,21,FALSE)),"")</f>
        <v/>
      </c>
      <c r="BH208" s="173" t="str">
        <f t="shared" si="3"/>
        <v/>
      </c>
    </row>
    <row r="209" spans="1:60" ht="15" customHeight="1">
      <c r="A209" s="248"/>
      <c r="B209" s="249"/>
      <c r="C209" s="72"/>
      <c r="D209" s="73"/>
      <c r="E209" s="72" t="str">
        <v>Reforma Global e Ampliação Fórum São João Batista</v>
      </c>
      <c r="F209" s="72"/>
      <c r="G209" s="72"/>
      <c r="H209" s="72"/>
      <c r="I209" s="72"/>
      <c r="J209" s="72"/>
      <c r="K209" s="72"/>
      <c r="L209" s="74"/>
      <c r="M209" s="74"/>
      <c r="N209" s="74"/>
      <c r="O209" s="74"/>
      <c r="P209" s="74"/>
      <c r="Q209" s="72"/>
      <c r="R209" s="74"/>
      <c r="AD209" s="179">
        <v>196</v>
      </c>
      <c r="AF209">
        <v>207</v>
      </c>
      <c r="AI209" t="str">
        <f>IF('PCA Licitação, Dispensa e Inex.'!B213="","",'PCA Licitação, Dispensa e Inex.'!B213)</f>
        <v/>
      </c>
      <c r="AJ209" t="str">
        <f>IF('PCA Licitação, Dispensa e Inex.'!C213="","",'PCA Licitação, Dispensa e Inex.'!C213)</f>
        <v/>
      </c>
      <c r="AK209" t="str">
        <f>IF('PCA Licitação, Dispensa e Inex.'!D213="","",'PCA Licitação, Dispensa e Inex.'!D213)</f>
        <v/>
      </c>
      <c r="AL209" t="str">
        <f>IF('PCA Licitação, Dispensa e Inex.'!H213="","",'PCA Licitação, Dispensa e Inex.'!H213)</f>
        <v/>
      </c>
      <c r="AM209" t="str">
        <f>IF('PCA Licitação, Dispensa e Inex.'!K213="","",'PCA Licitação, Dispensa e Inex.'!K213)</f>
        <v/>
      </c>
      <c r="AN209" t="str">
        <f>IF('PCA Licitação, Dispensa e Inex.'!L213="","",'PCA Licitação, Dispensa e Inex.'!L213)</f>
        <v/>
      </c>
      <c r="AO209" t="str">
        <f>IF('PCA Licitação, Dispensa e Inex.'!M213="","",'PCA Licitação, Dispensa e Inex.'!M213)</f>
        <v/>
      </c>
      <c r="AP209" t="str">
        <f>IF('PCA Licitação, Dispensa e Inex.'!N213="","",'PCA Licitação, Dispensa e Inex.'!N213)</f>
        <v/>
      </c>
      <c r="AQ209" s="82" t="str">
        <f>IF('PCA Licitação, Dispensa e Inex.'!O213="","",'PCA Licitação, Dispensa e Inex.'!O213)</f>
        <v/>
      </c>
      <c r="AR209" s="82" t="str">
        <f>IF('PCA Licitação, Dispensa e Inex.'!P213="","",'PCA Licitação, Dispensa e Inex.'!P213)</f>
        <v/>
      </c>
      <c r="AS209" s="82" t="str">
        <f>IF('PCA Licitação, Dispensa e Inex.'!Q213="","",'PCA Licitação, Dispensa e Inex.'!Q213)</f>
        <v/>
      </c>
      <c r="AT209" s="82" t="str">
        <f>IF('PCA Licitação, Dispensa e Inex.'!R213="","",'PCA Licitação, Dispensa e Inex.'!R213)</f>
        <v/>
      </c>
      <c r="AU209" s="82" t="str">
        <f>IF('PCA Licitação, Dispensa e Inex.'!S213="","",'PCA Licitação, Dispensa e Inex.'!S213)</f>
        <v/>
      </c>
      <c r="AV209" s="223" t="str">
        <f>IFERROR(VLOOKUP(AI209,'Acompanhamento (DMP)'!$B$7:$G$390,10,FALSE),"")</f>
        <v/>
      </c>
      <c r="AW209" t="str">
        <f>IFERROR(IF(VLOOKUP(AI209,'Acompanhamento (DMP)'!$B$7:$O$390,11,FALSE)="","",VLOOKUP(AI209,'Acompanhamento (DMP)'!$B$7:$O$390,11,FALSE)),"")</f>
        <v/>
      </c>
      <c r="AX209" s="82">
        <f>IFERROR(VLOOKUP(AI209,'Acompanhamento (DMP)'!$B$7:$O$390,12,FALSE),"")</f>
        <v>0</v>
      </c>
      <c r="AY209" s="82" t="str">
        <f>IFERROR(IF(VLOOKUP(AI209,'Acompanhamento (DMP)'!$B$7:$O$390,13,FALSE)="","",VLOOKUP(AI209,'Acompanhamento (DMP)'!$B$7:$O$390,13,FALSE)),"")</f>
        <v/>
      </c>
      <c r="AZ209" t="str">
        <f>IFERROR(IF(VLOOKUP(AI209,'Acompanhamento (DMP)'!$B$7:$O$390,14,FALSE)="","",VLOOKUP(AI209,'Acompanhamento (DMP)'!$B$7:$O$390,14,FALSE)),"")</f>
        <v/>
      </c>
      <c r="BA209" t="str">
        <f>IFERROR(IF(VLOOKUP(AI209,'Acompanhamento (DMP)'!$B$7:$O$390,15,FALSE)="","",VLOOKUP(AI209,'Acompanhamento (DMP)'!$B$7:$O$390,15,FALSE)),"")</f>
        <v/>
      </c>
      <c r="BB209" s="82" t="str">
        <f>IFERROR(IF(VLOOKUP(AI209,'Acompanhamento (DMP)'!$B$7:$O$390,16,FALSE)="","",VLOOKUP(AI209,'Acompanhamento (DMP)'!$B$7:$O$390,16,FALSE)),"")</f>
        <v/>
      </c>
      <c r="BC209" s="82" t="str">
        <f>IFERROR(IF(VLOOKUP(AI209,'Acompanhamento (DMP)'!$B$7:$O$390,17,FALSE)="","",VLOOKUP(AI209,'Acompanhamento (DMP)'!$B$7:$O$390,17,FALSE)),"")</f>
        <v/>
      </c>
      <c r="BD209" s="82" t="str">
        <f>IFERROR(IF(VLOOKUP(AI209,'Acompanhamento (DMP)'!$B$7:$O$390,18,FALSE)="","",VLOOKUP(AI209,'Acompanhamento (DMP)'!$B$7:$O$390,18,FALSE)),"")</f>
        <v/>
      </c>
      <c r="BE209" s="82" t="str">
        <f>IFERROR(IF(VLOOKUP(AI209,'Acompanhamento (DMP)'!$B$7:$O$390,19,FALSE)="","",VLOOKUP(AI209,'Acompanhamento (DMP)'!$B$7:$O$390,19,FALSE)),"")</f>
        <v/>
      </c>
      <c r="BF209" s="82" t="str">
        <f>IFERROR(IF(VLOOKUP(AI209,'Acompanhamento (DMP)'!$B$7:$O$390,20,FALSE)="","",VLOOKUP(AI209,'Acompanhamento (DMP)'!$B$7:$O$390,20,FALSE)),"")</f>
        <v/>
      </c>
      <c r="BG209" s="82" t="str">
        <f>IFERROR(IF(VLOOKUP(AI209,'Acompanhamento (DMP)'!$B$7:$O$390,21,FALSE)="","",VLOOKUP(AI209,'Acompanhamento (DMP)'!$B$7:$O$390,21,FALSE)),"")</f>
        <v/>
      </c>
      <c r="BH209" s="173" t="str">
        <f t="shared" si="3"/>
        <v/>
      </c>
    </row>
    <row r="210" spans="1:60" ht="15" customHeight="1">
      <c r="A210" s="248"/>
      <c r="B210" s="249"/>
      <c r="C210" s="72"/>
      <c r="D210" s="73"/>
      <c r="E210" s="72" t="str">
        <v>Reforço estrutural das lajes do canal Fórum São José Anexo</v>
      </c>
      <c r="F210" s="72"/>
      <c r="G210" s="72"/>
      <c r="H210" s="72"/>
      <c r="I210" s="72"/>
      <c r="J210" s="72"/>
      <c r="K210" s="72"/>
      <c r="L210" s="74"/>
      <c r="M210" s="74"/>
      <c r="N210" s="74"/>
      <c r="O210" s="74"/>
      <c r="P210" s="74"/>
      <c r="Q210" s="72"/>
      <c r="R210" s="74"/>
      <c r="AD210" s="180">
        <v>197</v>
      </c>
      <c r="AF210">
        <v>208</v>
      </c>
      <c r="AI210" t="str">
        <f>IF('PCA Licitação, Dispensa e Inex.'!B214="","",'PCA Licitação, Dispensa e Inex.'!B214)</f>
        <v/>
      </c>
      <c r="AJ210" t="str">
        <f>IF('PCA Licitação, Dispensa e Inex.'!C214="","",'PCA Licitação, Dispensa e Inex.'!C214)</f>
        <v/>
      </c>
      <c r="AK210" t="str">
        <f>IF('PCA Licitação, Dispensa e Inex.'!D214="","",'PCA Licitação, Dispensa e Inex.'!D214)</f>
        <v/>
      </c>
      <c r="AL210" t="str">
        <f>IF('PCA Licitação, Dispensa e Inex.'!H214="","",'PCA Licitação, Dispensa e Inex.'!H214)</f>
        <v/>
      </c>
      <c r="AM210" t="str">
        <f>IF('PCA Licitação, Dispensa e Inex.'!K214="","",'PCA Licitação, Dispensa e Inex.'!K214)</f>
        <v/>
      </c>
      <c r="AN210" t="str">
        <f>IF('PCA Licitação, Dispensa e Inex.'!L214="","",'PCA Licitação, Dispensa e Inex.'!L214)</f>
        <v/>
      </c>
      <c r="AO210" t="str">
        <f>IF('PCA Licitação, Dispensa e Inex.'!M214="","",'PCA Licitação, Dispensa e Inex.'!M214)</f>
        <v/>
      </c>
      <c r="AP210" t="str">
        <f>IF('PCA Licitação, Dispensa e Inex.'!N214="","",'PCA Licitação, Dispensa e Inex.'!N214)</f>
        <v/>
      </c>
      <c r="AQ210" s="82" t="str">
        <f>IF('PCA Licitação, Dispensa e Inex.'!O214="","",'PCA Licitação, Dispensa e Inex.'!O214)</f>
        <v/>
      </c>
      <c r="AR210" s="82" t="str">
        <f>IF('PCA Licitação, Dispensa e Inex.'!P214="","",'PCA Licitação, Dispensa e Inex.'!P214)</f>
        <v/>
      </c>
      <c r="AS210" s="82" t="str">
        <f>IF('PCA Licitação, Dispensa e Inex.'!Q214="","",'PCA Licitação, Dispensa e Inex.'!Q214)</f>
        <v/>
      </c>
      <c r="AT210" s="82" t="str">
        <f>IF('PCA Licitação, Dispensa e Inex.'!R214="","",'PCA Licitação, Dispensa e Inex.'!R214)</f>
        <v/>
      </c>
      <c r="AU210" s="82" t="str">
        <f>IF('PCA Licitação, Dispensa e Inex.'!S214="","",'PCA Licitação, Dispensa e Inex.'!S214)</f>
        <v/>
      </c>
      <c r="AV210" s="223" t="str">
        <f>IFERROR(VLOOKUP(AI210,'Acompanhamento (DMP)'!$B$7:$G$390,10,FALSE),"")</f>
        <v/>
      </c>
      <c r="AW210" t="str">
        <f>IFERROR(IF(VLOOKUP(AI210,'Acompanhamento (DMP)'!$B$7:$O$390,11,FALSE)="","",VLOOKUP(AI210,'Acompanhamento (DMP)'!$B$7:$O$390,11,FALSE)),"")</f>
        <v/>
      </c>
      <c r="AX210" s="82">
        <f>IFERROR(VLOOKUP(AI210,'Acompanhamento (DMP)'!$B$7:$O$390,12,FALSE),"")</f>
        <v>0</v>
      </c>
      <c r="AY210" s="82" t="str">
        <f>IFERROR(IF(VLOOKUP(AI210,'Acompanhamento (DMP)'!$B$7:$O$390,13,FALSE)="","",VLOOKUP(AI210,'Acompanhamento (DMP)'!$B$7:$O$390,13,FALSE)),"")</f>
        <v/>
      </c>
      <c r="AZ210" t="str">
        <f>IFERROR(IF(VLOOKUP(AI210,'Acompanhamento (DMP)'!$B$7:$O$390,14,FALSE)="","",VLOOKUP(AI210,'Acompanhamento (DMP)'!$B$7:$O$390,14,FALSE)),"")</f>
        <v/>
      </c>
      <c r="BA210" t="str">
        <f>IFERROR(IF(VLOOKUP(AI210,'Acompanhamento (DMP)'!$B$7:$O$390,15,FALSE)="","",VLOOKUP(AI210,'Acompanhamento (DMP)'!$B$7:$O$390,15,FALSE)),"")</f>
        <v/>
      </c>
      <c r="BB210" s="82" t="str">
        <f>IFERROR(IF(VLOOKUP(AI210,'Acompanhamento (DMP)'!$B$7:$O$390,16,FALSE)="","",VLOOKUP(AI210,'Acompanhamento (DMP)'!$B$7:$O$390,16,FALSE)),"")</f>
        <v/>
      </c>
      <c r="BC210" s="82" t="str">
        <f>IFERROR(IF(VLOOKUP(AI210,'Acompanhamento (DMP)'!$B$7:$O$390,17,FALSE)="","",VLOOKUP(AI210,'Acompanhamento (DMP)'!$B$7:$O$390,17,FALSE)),"")</f>
        <v/>
      </c>
      <c r="BD210" s="82" t="str">
        <f>IFERROR(IF(VLOOKUP(AI210,'Acompanhamento (DMP)'!$B$7:$O$390,18,FALSE)="","",VLOOKUP(AI210,'Acompanhamento (DMP)'!$B$7:$O$390,18,FALSE)),"")</f>
        <v/>
      </c>
      <c r="BE210" s="82" t="str">
        <f>IFERROR(IF(VLOOKUP(AI210,'Acompanhamento (DMP)'!$B$7:$O$390,19,FALSE)="","",VLOOKUP(AI210,'Acompanhamento (DMP)'!$B$7:$O$390,19,FALSE)),"")</f>
        <v/>
      </c>
      <c r="BF210" s="82" t="str">
        <f>IFERROR(IF(VLOOKUP(AI210,'Acompanhamento (DMP)'!$B$7:$O$390,20,FALSE)="","",VLOOKUP(AI210,'Acompanhamento (DMP)'!$B$7:$O$390,20,FALSE)),"")</f>
        <v/>
      </c>
      <c r="BG210" s="82" t="str">
        <f>IFERROR(IF(VLOOKUP(AI210,'Acompanhamento (DMP)'!$B$7:$O$390,21,FALSE)="","",VLOOKUP(AI210,'Acompanhamento (DMP)'!$B$7:$O$390,21,FALSE)),"")</f>
        <v/>
      </c>
      <c r="BH210" s="173" t="str">
        <f t="shared" si="3"/>
        <v/>
      </c>
    </row>
    <row r="211" spans="1:60" ht="15" customHeight="1">
      <c r="A211" s="248"/>
      <c r="B211" s="249"/>
      <c r="C211" s="72"/>
      <c r="D211" s="73"/>
      <c r="E211" s="72" t="str">
        <v>Reforma global do prédio anexo ao fórum São José</v>
      </c>
      <c r="F211" s="72"/>
      <c r="G211" s="72"/>
      <c r="H211" s="72"/>
      <c r="I211" s="72"/>
      <c r="J211" s="72"/>
      <c r="K211" s="72"/>
      <c r="L211" s="74"/>
      <c r="M211" s="74"/>
      <c r="N211" s="74"/>
      <c r="O211" s="74"/>
      <c r="P211" s="74"/>
      <c r="Q211" s="72"/>
      <c r="R211" s="74"/>
      <c r="AD211" s="178">
        <v>198</v>
      </c>
      <c r="AF211">
        <v>209</v>
      </c>
      <c r="AI211" t="str">
        <f>IF('PCA Licitação, Dispensa e Inex.'!B215="","",'PCA Licitação, Dispensa e Inex.'!B215)</f>
        <v/>
      </c>
      <c r="AJ211" t="str">
        <f>IF('PCA Licitação, Dispensa e Inex.'!C215="","",'PCA Licitação, Dispensa e Inex.'!C215)</f>
        <v/>
      </c>
      <c r="AK211" t="str">
        <f>IF('PCA Licitação, Dispensa e Inex.'!D215="","",'PCA Licitação, Dispensa e Inex.'!D215)</f>
        <v/>
      </c>
      <c r="AL211" t="str">
        <f>IF('PCA Licitação, Dispensa e Inex.'!H215="","",'PCA Licitação, Dispensa e Inex.'!H215)</f>
        <v/>
      </c>
      <c r="AM211" t="str">
        <f>IF('PCA Licitação, Dispensa e Inex.'!K215="","",'PCA Licitação, Dispensa e Inex.'!K215)</f>
        <v/>
      </c>
      <c r="AN211" t="str">
        <f>IF('PCA Licitação, Dispensa e Inex.'!L215="","",'PCA Licitação, Dispensa e Inex.'!L215)</f>
        <v/>
      </c>
      <c r="AO211" t="str">
        <f>IF('PCA Licitação, Dispensa e Inex.'!M215="","",'PCA Licitação, Dispensa e Inex.'!M215)</f>
        <v/>
      </c>
      <c r="AP211" t="str">
        <f>IF('PCA Licitação, Dispensa e Inex.'!N215="","",'PCA Licitação, Dispensa e Inex.'!N215)</f>
        <v/>
      </c>
      <c r="AQ211" s="82" t="str">
        <f>IF('PCA Licitação, Dispensa e Inex.'!O215="","",'PCA Licitação, Dispensa e Inex.'!O215)</f>
        <v/>
      </c>
      <c r="AR211" s="82" t="str">
        <f>IF('PCA Licitação, Dispensa e Inex.'!P215="","",'PCA Licitação, Dispensa e Inex.'!P215)</f>
        <v/>
      </c>
      <c r="AS211" s="82" t="str">
        <f>IF('PCA Licitação, Dispensa e Inex.'!Q215="","",'PCA Licitação, Dispensa e Inex.'!Q215)</f>
        <v/>
      </c>
      <c r="AT211" s="82" t="str">
        <f>IF('PCA Licitação, Dispensa e Inex.'!R215="","",'PCA Licitação, Dispensa e Inex.'!R215)</f>
        <v/>
      </c>
      <c r="AU211" s="82" t="str">
        <f>IF('PCA Licitação, Dispensa e Inex.'!S215="","",'PCA Licitação, Dispensa e Inex.'!S215)</f>
        <v/>
      </c>
      <c r="AV211" s="223" t="str">
        <f>IFERROR(VLOOKUP(AI211,'Acompanhamento (DMP)'!$B$7:$G$390,10,FALSE),"")</f>
        <v/>
      </c>
      <c r="AW211" t="str">
        <f>IFERROR(IF(VLOOKUP(AI211,'Acompanhamento (DMP)'!$B$7:$O$390,11,FALSE)="","",VLOOKUP(AI211,'Acompanhamento (DMP)'!$B$7:$O$390,11,FALSE)),"")</f>
        <v/>
      </c>
      <c r="AX211" s="82">
        <f>IFERROR(VLOOKUP(AI211,'Acompanhamento (DMP)'!$B$7:$O$390,12,FALSE),"")</f>
        <v>0</v>
      </c>
      <c r="AY211" s="82" t="str">
        <f>IFERROR(IF(VLOOKUP(AI211,'Acompanhamento (DMP)'!$B$7:$O$390,13,FALSE)="","",VLOOKUP(AI211,'Acompanhamento (DMP)'!$B$7:$O$390,13,FALSE)),"")</f>
        <v/>
      </c>
      <c r="AZ211" t="str">
        <f>IFERROR(IF(VLOOKUP(AI211,'Acompanhamento (DMP)'!$B$7:$O$390,14,FALSE)="","",VLOOKUP(AI211,'Acompanhamento (DMP)'!$B$7:$O$390,14,FALSE)),"")</f>
        <v/>
      </c>
      <c r="BA211" t="str">
        <f>IFERROR(IF(VLOOKUP(AI211,'Acompanhamento (DMP)'!$B$7:$O$390,15,FALSE)="","",VLOOKUP(AI211,'Acompanhamento (DMP)'!$B$7:$O$390,15,FALSE)),"")</f>
        <v/>
      </c>
      <c r="BB211" s="82" t="str">
        <f>IFERROR(IF(VLOOKUP(AI211,'Acompanhamento (DMP)'!$B$7:$O$390,16,FALSE)="","",VLOOKUP(AI211,'Acompanhamento (DMP)'!$B$7:$O$390,16,FALSE)),"")</f>
        <v/>
      </c>
      <c r="BC211" s="82" t="str">
        <f>IFERROR(IF(VLOOKUP(AI211,'Acompanhamento (DMP)'!$B$7:$O$390,17,FALSE)="","",VLOOKUP(AI211,'Acompanhamento (DMP)'!$B$7:$O$390,17,FALSE)),"")</f>
        <v/>
      </c>
      <c r="BD211" s="82" t="str">
        <f>IFERROR(IF(VLOOKUP(AI211,'Acompanhamento (DMP)'!$B$7:$O$390,18,FALSE)="","",VLOOKUP(AI211,'Acompanhamento (DMP)'!$B$7:$O$390,18,FALSE)),"")</f>
        <v/>
      </c>
      <c r="BE211" s="82" t="str">
        <f>IFERROR(IF(VLOOKUP(AI211,'Acompanhamento (DMP)'!$B$7:$O$390,19,FALSE)="","",VLOOKUP(AI211,'Acompanhamento (DMP)'!$B$7:$O$390,19,FALSE)),"")</f>
        <v/>
      </c>
      <c r="BF211" s="82" t="str">
        <f>IFERROR(IF(VLOOKUP(AI211,'Acompanhamento (DMP)'!$B$7:$O$390,20,FALSE)="","",VLOOKUP(AI211,'Acompanhamento (DMP)'!$B$7:$O$390,20,FALSE)),"")</f>
        <v/>
      </c>
      <c r="BG211" s="82" t="str">
        <f>IFERROR(IF(VLOOKUP(AI211,'Acompanhamento (DMP)'!$B$7:$O$390,21,FALSE)="","",VLOOKUP(AI211,'Acompanhamento (DMP)'!$B$7:$O$390,21,FALSE)),"")</f>
        <v/>
      </c>
      <c r="BH211" s="173" t="str">
        <f t="shared" si="3"/>
        <v/>
      </c>
    </row>
    <row r="212" spans="1:60" ht="15" customHeight="1">
      <c r="A212" s="248"/>
      <c r="B212" s="249"/>
      <c r="C212" s="72"/>
      <c r="D212" s="73"/>
      <c r="E212" s="72" t="str">
        <v>Modernização do espaço físico do hall superior TJSC</v>
      </c>
      <c r="F212" s="72"/>
      <c r="G212" s="72"/>
      <c r="H212" s="72"/>
      <c r="I212" s="72"/>
      <c r="J212" s="72"/>
      <c r="K212" s="72"/>
      <c r="L212" s="74"/>
      <c r="M212" s="74"/>
      <c r="N212" s="74"/>
      <c r="O212" s="74"/>
      <c r="P212" s="74"/>
      <c r="Q212" s="72"/>
      <c r="R212" s="74"/>
      <c r="AD212" s="177">
        <v>199</v>
      </c>
      <c r="AF212">
        <v>210</v>
      </c>
      <c r="AI212" t="str">
        <f>IF('PCA Licitação, Dispensa e Inex.'!B216="","",'PCA Licitação, Dispensa e Inex.'!B216)</f>
        <v/>
      </c>
      <c r="AJ212" t="str">
        <f>IF('PCA Licitação, Dispensa e Inex.'!C216="","",'PCA Licitação, Dispensa e Inex.'!C216)</f>
        <v/>
      </c>
      <c r="AK212" t="str">
        <f>IF('PCA Licitação, Dispensa e Inex.'!D216="","",'PCA Licitação, Dispensa e Inex.'!D216)</f>
        <v/>
      </c>
      <c r="AL212" t="str">
        <f>IF('PCA Licitação, Dispensa e Inex.'!H216="","",'PCA Licitação, Dispensa e Inex.'!H216)</f>
        <v/>
      </c>
      <c r="AM212" t="str">
        <f>IF('PCA Licitação, Dispensa e Inex.'!K216="","",'PCA Licitação, Dispensa e Inex.'!K216)</f>
        <v/>
      </c>
      <c r="AN212" t="str">
        <f>IF('PCA Licitação, Dispensa e Inex.'!L216="","",'PCA Licitação, Dispensa e Inex.'!L216)</f>
        <v/>
      </c>
      <c r="AO212" t="str">
        <f>IF('PCA Licitação, Dispensa e Inex.'!M216="","",'PCA Licitação, Dispensa e Inex.'!M216)</f>
        <v/>
      </c>
      <c r="AP212" t="str">
        <f>IF('PCA Licitação, Dispensa e Inex.'!N216="","",'PCA Licitação, Dispensa e Inex.'!N216)</f>
        <v/>
      </c>
      <c r="AQ212" s="82" t="str">
        <f>IF('PCA Licitação, Dispensa e Inex.'!O216="","",'PCA Licitação, Dispensa e Inex.'!O216)</f>
        <v/>
      </c>
      <c r="AR212" s="82" t="str">
        <f>IF('PCA Licitação, Dispensa e Inex.'!P216="","",'PCA Licitação, Dispensa e Inex.'!P216)</f>
        <v/>
      </c>
      <c r="AS212" s="82" t="str">
        <f>IF('PCA Licitação, Dispensa e Inex.'!Q216="","",'PCA Licitação, Dispensa e Inex.'!Q216)</f>
        <v/>
      </c>
      <c r="AT212" s="82" t="str">
        <f>IF('PCA Licitação, Dispensa e Inex.'!R216="","",'PCA Licitação, Dispensa e Inex.'!R216)</f>
        <v/>
      </c>
      <c r="AU212" s="82" t="str">
        <f>IF('PCA Licitação, Dispensa e Inex.'!S216="","",'PCA Licitação, Dispensa e Inex.'!S216)</f>
        <v/>
      </c>
      <c r="AV212" s="223" t="str">
        <f>IFERROR(VLOOKUP(AI212,'Acompanhamento (DMP)'!$B$7:$G$390,10,FALSE),"")</f>
        <v/>
      </c>
      <c r="AW212" t="str">
        <f>IFERROR(IF(VLOOKUP(AI212,'Acompanhamento (DMP)'!$B$7:$O$390,11,FALSE)="","",VLOOKUP(AI212,'Acompanhamento (DMP)'!$B$7:$O$390,11,FALSE)),"")</f>
        <v/>
      </c>
      <c r="AX212" s="82">
        <f>IFERROR(VLOOKUP(AI212,'Acompanhamento (DMP)'!$B$7:$O$390,12,FALSE),"")</f>
        <v>0</v>
      </c>
      <c r="AY212" s="82" t="str">
        <f>IFERROR(IF(VLOOKUP(AI212,'Acompanhamento (DMP)'!$B$7:$O$390,13,FALSE)="","",VLOOKUP(AI212,'Acompanhamento (DMP)'!$B$7:$O$390,13,FALSE)),"")</f>
        <v/>
      </c>
      <c r="AZ212" t="str">
        <f>IFERROR(IF(VLOOKUP(AI212,'Acompanhamento (DMP)'!$B$7:$O$390,14,FALSE)="","",VLOOKUP(AI212,'Acompanhamento (DMP)'!$B$7:$O$390,14,FALSE)),"")</f>
        <v/>
      </c>
      <c r="BA212" t="str">
        <f>IFERROR(IF(VLOOKUP(AI212,'Acompanhamento (DMP)'!$B$7:$O$390,15,FALSE)="","",VLOOKUP(AI212,'Acompanhamento (DMP)'!$B$7:$O$390,15,FALSE)),"")</f>
        <v/>
      </c>
      <c r="BB212" s="82" t="str">
        <f>IFERROR(IF(VLOOKUP(AI212,'Acompanhamento (DMP)'!$B$7:$O$390,16,FALSE)="","",VLOOKUP(AI212,'Acompanhamento (DMP)'!$B$7:$O$390,16,FALSE)),"")</f>
        <v/>
      </c>
      <c r="BC212" s="82" t="str">
        <f>IFERROR(IF(VLOOKUP(AI212,'Acompanhamento (DMP)'!$B$7:$O$390,17,FALSE)="","",VLOOKUP(AI212,'Acompanhamento (DMP)'!$B$7:$O$390,17,FALSE)),"")</f>
        <v/>
      </c>
      <c r="BD212" s="82" t="str">
        <f>IFERROR(IF(VLOOKUP(AI212,'Acompanhamento (DMP)'!$B$7:$O$390,18,FALSE)="","",VLOOKUP(AI212,'Acompanhamento (DMP)'!$B$7:$O$390,18,FALSE)),"")</f>
        <v/>
      </c>
      <c r="BE212" s="82" t="str">
        <f>IFERROR(IF(VLOOKUP(AI212,'Acompanhamento (DMP)'!$B$7:$O$390,19,FALSE)="","",VLOOKUP(AI212,'Acompanhamento (DMP)'!$B$7:$O$390,19,FALSE)),"")</f>
        <v/>
      </c>
      <c r="BF212" s="82" t="str">
        <f>IFERROR(IF(VLOOKUP(AI212,'Acompanhamento (DMP)'!$B$7:$O$390,20,FALSE)="","",VLOOKUP(AI212,'Acompanhamento (DMP)'!$B$7:$O$390,20,FALSE)),"")</f>
        <v/>
      </c>
      <c r="BG212" s="82" t="str">
        <f>IFERROR(IF(VLOOKUP(AI212,'Acompanhamento (DMP)'!$B$7:$O$390,21,FALSE)="","",VLOOKUP(AI212,'Acompanhamento (DMP)'!$B$7:$O$390,21,FALSE)),"")</f>
        <v/>
      </c>
      <c r="BH212" s="173" t="str">
        <f t="shared" si="3"/>
        <v/>
      </c>
    </row>
    <row r="213" spans="1:60" ht="15" customHeight="1">
      <c r="A213" s="248"/>
      <c r="B213" s="249"/>
      <c r="C213" s="72"/>
      <c r="D213" s="73"/>
      <c r="E213" s="72" t="str">
        <v>Contratação de projeto arquitetônico (concurso) para construção no terreno permutado com a DPU</v>
      </c>
      <c r="F213" s="72"/>
      <c r="G213" s="72"/>
      <c r="H213" s="72"/>
      <c r="I213" s="72"/>
      <c r="J213" s="72"/>
      <c r="K213" s="72"/>
      <c r="L213" s="74"/>
      <c r="M213" s="74"/>
      <c r="N213" s="74"/>
      <c r="O213" s="74"/>
      <c r="P213" s="74"/>
      <c r="Q213" s="72"/>
      <c r="R213" s="74"/>
      <c r="AD213" s="178">
        <v>200</v>
      </c>
      <c r="AF213">
        <v>211</v>
      </c>
      <c r="AI213" t="str">
        <f>IF('PCA Licitação, Dispensa e Inex.'!B217="","",'PCA Licitação, Dispensa e Inex.'!B217)</f>
        <v/>
      </c>
      <c r="AJ213" t="str">
        <f>IF('PCA Licitação, Dispensa e Inex.'!C217="","",'PCA Licitação, Dispensa e Inex.'!C217)</f>
        <v/>
      </c>
      <c r="AK213" t="str">
        <f>IF('PCA Licitação, Dispensa e Inex.'!D217="","",'PCA Licitação, Dispensa e Inex.'!D217)</f>
        <v/>
      </c>
      <c r="AL213" t="str">
        <f>IF('PCA Licitação, Dispensa e Inex.'!H217="","",'PCA Licitação, Dispensa e Inex.'!H217)</f>
        <v/>
      </c>
      <c r="AM213" t="str">
        <f>IF('PCA Licitação, Dispensa e Inex.'!K217="","",'PCA Licitação, Dispensa e Inex.'!K217)</f>
        <v/>
      </c>
      <c r="AN213" t="str">
        <f>IF('PCA Licitação, Dispensa e Inex.'!L217="","",'PCA Licitação, Dispensa e Inex.'!L217)</f>
        <v/>
      </c>
      <c r="AO213" t="str">
        <f>IF('PCA Licitação, Dispensa e Inex.'!M217="","",'PCA Licitação, Dispensa e Inex.'!M217)</f>
        <v/>
      </c>
      <c r="AP213" t="str">
        <f>IF('PCA Licitação, Dispensa e Inex.'!N217="","",'PCA Licitação, Dispensa e Inex.'!N217)</f>
        <v/>
      </c>
      <c r="AQ213" s="82" t="str">
        <f>IF('PCA Licitação, Dispensa e Inex.'!O217="","",'PCA Licitação, Dispensa e Inex.'!O217)</f>
        <v/>
      </c>
      <c r="AR213" s="82" t="str">
        <f>IF('PCA Licitação, Dispensa e Inex.'!P217="","",'PCA Licitação, Dispensa e Inex.'!P217)</f>
        <v/>
      </c>
      <c r="AS213" s="82" t="str">
        <f>IF('PCA Licitação, Dispensa e Inex.'!Q217="","",'PCA Licitação, Dispensa e Inex.'!Q217)</f>
        <v/>
      </c>
      <c r="AT213" s="82" t="str">
        <f>IF('PCA Licitação, Dispensa e Inex.'!R217="","",'PCA Licitação, Dispensa e Inex.'!R217)</f>
        <v/>
      </c>
      <c r="AU213" s="82" t="str">
        <f>IF('PCA Licitação, Dispensa e Inex.'!S217="","",'PCA Licitação, Dispensa e Inex.'!S217)</f>
        <v/>
      </c>
      <c r="AV213" s="223" t="str">
        <f>IFERROR(VLOOKUP(AI213,'Acompanhamento (DMP)'!$B$7:$G$390,10,FALSE),"")</f>
        <v/>
      </c>
      <c r="AW213" t="str">
        <f>IFERROR(IF(VLOOKUP(AI213,'Acompanhamento (DMP)'!$B$7:$O$390,11,FALSE)="","",VLOOKUP(AI213,'Acompanhamento (DMP)'!$B$7:$O$390,11,FALSE)),"")</f>
        <v/>
      </c>
      <c r="AX213" s="82">
        <f>IFERROR(VLOOKUP(AI213,'Acompanhamento (DMP)'!$B$7:$O$390,12,FALSE),"")</f>
        <v>0</v>
      </c>
      <c r="AY213" s="82" t="str">
        <f>IFERROR(IF(VLOOKUP(AI213,'Acompanhamento (DMP)'!$B$7:$O$390,13,FALSE)="","",VLOOKUP(AI213,'Acompanhamento (DMP)'!$B$7:$O$390,13,FALSE)),"")</f>
        <v/>
      </c>
      <c r="AZ213" t="str">
        <f>IFERROR(IF(VLOOKUP(AI213,'Acompanhamento (DMP)'!$B$7:$O$390,14,FALSE)="","",VLOOKUP(AI213,'Acompanhamento (DMP)'!$B$7:$O$390,14,FALSE)),"")</f>
        <v/>
      </c>
      <c r="BA213" t="str">
        <f>IFERROR(IF(VLOOKUP(AI213,'Acompanhamento (DMP)'!$B$7:$O$390,15,FALSE)="","",VLOOKUP(AI213,'Acompanhamento (DMP)'!$B$7:$O$390,15,FALSE)),"")</f>
        <v/>
      </c>
      <c r="BB213" s="82" t="str">
        <f>IFERROR(IF(VLOOKUP(AI213,'Acompanhamento (DMP)'!$B$7:$O$390,16,FALSE)="","",VLOOKUP(AI213,'Acompanhamento (DMP)'!$B$7:$O$390,16,FALSE)),"")</f>
        <v/>
      </c>
      <c r="BC213" s="82" t="str">
        <f>IFERROR(IF(VLOOKUP(AI213,'Acompanhamento (DMP)'!$B$7:$O$390,17,FALSE)="","",VLOOKUP(AI213,'Acompanhamento (DMP)'!$B$7:$O$390,17,FALSE)),"")</f>
        <v/>
      </c>
      <c r="BD213" s="82" t="str">
        <f>IFERROR(IF(VLOOKUP(AI213,'Acompanhamento (DMP)'!$B$7:$O$390,18,FALSE)="","",VLOOKUP(AI213,'Acompanhamento (DMP)'!$B$7:$O$390,18,FALSE)),"")</f>
        <v/>
      </c>
      <c r="BE213" s="82" t="str">
        <f>IFERROR(IF(VLOOKUP(AI213,'Acompanhamento (DMP)'!$B$7:$O$390,19,FALSE)="","",VLOOKUP(AI213,'Acompanhamento (DMP)'!$B$7:$O$390,19,FALSE)),"")</f>
        <v/>
      </c>
      <c r="BF213" s="82" t="str">
        <f>IFERROR(IF(VLOOKUP(AI213,'Acompanhamento (DMP)'!$B$7:$O$390,20,FALSE)="","",VLOOKUP(AI213,'Acompanhamento (DMP)'!$B$7:$O$390,20,FALSE)),"")</f>
        <v/>
      </c>
      <c r="BG213" s="82" t="str">
        <f>IFERROR(IF(VLOOKUP(AI213,'Acompanhamento (DMP)'!$B$7:$O$390,21,FALSE)="","",VLOOKUP(AI213,'Acompanhamento (DMP)'!$B$7:$O$390,21,FALSE)),"")</f>
        <v/>
      </c>
      <c r="BH213" s="173" t="str">
        <f t="shared" si="3"/>
        <v/>
      </c>
    </row>
    <row r="214" spans="1:60" ht="15" customHeight="1">
      <c r="A214" s="248"/>
      <c r="B214" s="249"/>
      <c r="C214" s="72"/>
      <c r="D214" s="73"/>
      <c r="E214" s="72" t="str">
        <v>Demolição prédio DPU</v>
      </c>
      <c r="F214" s="72"/>
      <c r="G214" s="72"/>
      <c r="H214" s="72"/>
      <c r="I214" s="72"/>
      <c r="J214" s="72"/>
      <c r="K214" s="72"/>
      <c r="L214" s="74"/>
      <c r="M214" s="74"/>
      <c r="N214" s="74"/>
      <c r="O214" s="74"/>
      <c r="P214" s="74"/>
      <c r="Q214" s="72"/>
      <c r="R214" s="74"/>
      <c r="AD214" s="180">
        <v>201</v>
      </c>
      <c r="AF214">
        <v>212</v>
      </c>
      <c r="AI214" t="str">
        <f>IF('PCA Licitação, Dispensa e Inex.'!B218="","",'PCA Licitação, Dispensa e Inex.'!B218)</f>
        <v/>
      </c>
      <c r="AJ214" t="str">
        <f>IF('PCA Licitação, Dispensa e Inex.'!C218="","",'PCA Licitação, Dispensa e Inex.'!C218)</f>
        <v/>
      </c>
      <c r="AK214" t="str">
        <f>IF('PCA Licitação, Dispensa e Inex.'!D218="","",'PCA Licitação, Dispensa e Inex.'!D218)</f>
        <v/>
      </c>
      <c r="AL214" t="str">
        <f>IF('PCA Licitação, Dispensa e Inex.'!H218="","",'PCA Licitação, Dispensa e Inex.'!H218)</f>
        <v/>
      </c>
      <c r="AM214" t="str">
        <f>IF('PCA Licitação, Dispensa e Inex.'!K218="","",'PCA Licitação, Dispensa e Inex.'!K218)</f>
        <v/>
      </c>
      <c r="AN214" t="str">
        <f>IF('PCA Licitação, Dispensa e Inex.'!L218="","",'PCA Licitação, Dispensa e Inex.'!L218)</f>
        <v/>
      </c>
      <c r="AO214" t="str">
        <f>IF('PCA Licitação, Dispensa e Inex.'!M218="","",'PCA Licitação, Dispensa e Inex.'!M218)</f>
        <v/>
      </c>
      <c r="AP214" t="str">
        <f>IF('PCA Licitação, Dispensa e Inex.'!N218="","",'PCA Licitação, Dispensa e Inex.'!N218)</f>
        <v/>
      </c>
      <c r="AQ214" s="82" t="str">
        <f>IF('PCA Licitação, Dispensa e Inex.'!O218="","",'PCA Licitação, Dispensa e Inex.'!O218)</f>
        <v/>
      </c>
      <c r="AR214" s="82" t="str">
        <f>IF('PCA Licitação, Dispensa e Inex.'!P218="","",'PCA Licitação, Dispensa e Inex.'!P218)</f>
        <v/>
      </c>
      <c r="AS214" s="82" t="str">
        <f>IF('PCA Licitação, Dispensa e Inex.'!Q218="","",'PCA Licitação, Dispensa e Inex.'!Q218)</f>
        <v/>
      </c>
      <c r="AT214" s="82" t="str">
        <f>IF('PCA Licitação, Dispensa e Inex.'!R218="","",'PCA Licitação, Dispensa e Inex.'!R218)</f>
        <v/>
      </c>
      <c r="AU214" s="82" t="str">
        <f>IF('PCA Licitação, Dispensa e Inex.'!S218="","",'PCA Licitação, Dispensa e Inex.'!S218)</f>
        <v/>
      </c>
      <c r="AV214" s="223" t="str">
        <f>IFERROR(VLOOKUP(AI214,'Acompanhamento (DMP)'!$B$7:$G$390,10,FALSE),"")</f>
        <v/>
      </c>
      <c r="AW214" t="str">
        <f>IFERROR(IF(VLOOKUP(AI214,'Acompanhamento (DMP)'!$B$7:$O$390,11,FALSE)="","",VLOOKUP(AI214,'Acompanhamento (DMP)'!$B$7:$O$390,11,FALSE)),"")</f>
        <v/>
      </c>
      <c r="AX214" s="82">
        <f>IFERROR(VLOOKUP(AI214,'Acompanhamento (DMP)'!$B$7:$O$390,12,FALSE),"")</f>
        <v>0</v>
      </c>
      <c r="AY214" s="82" t="str">
        <f>IFERROR(IF(VLOOKUP(AI214,'Acompanhamento (DMP)'!$B$7:$O$390,13,FALSE)="","",VLOOKUP(AI214,'Acompanhamento (DMP)'!$B$7:$O$390,13,FALSE)),"")</f>
        <v/>
      </c>
      <c r="AZ214" t="str">
        <f>IFERROR(IF(VLOOKUP(AI214,'Acompanhamento (DMP)'!$B$7:$O$390,14,FALSE)="","",VLOOKUP(AI214,'Acompanhamento (DMP)'!$B$7:$O$390,14,FALSE)),"")</f>
        <v/>
      </c>
      <c r="BA214" t="str">
        <f>IFERROR(IF(VLOOKUP(AI214,'Acompanhamento (DMP)'!$B$7:$O$390,15,FALSE)="","",VLOOKUP(AI214,'Acompanhamento (DMP)'!$B$7:$O$390,15,FALSE)),"")</f>
        <v/>
      </c>
      <c r="BB214" s="82" t="str">
        <f>IFERROR(IF(VLOOKUP(AI214,'Acompanhamento (DMP)'!$B$7:$O$390,16,FALSE)="","",VLOOKUP(AI214,'Acompanhamento (DMP)'!$B$7:$O$390,16,FALSE)),"")</f>
        <v/>
      </c>
      <c r="BC214" s="82" t="str">
        <f>IFERROR(IF(VLOOKUP(AI214,'Acompanhamento (DMP)'!$B$7:$O$390,17,FALSE)="","",VLOOKUP(AI214,'Acompanhamento (DMP)'!$B$7:$O$390,17,FALSE)),"")</f>
        <v/>
      </c>
      <c r="BD214" s="82" t="str">
        <f>IFERROR(IF(VLOOKUP(AI214,'Acompanhamento (DMP)'!$B$7:$O$390,18,FALSE)="","",VLOOKUP(AI214,'Acompanhamento (DMP)'!$B$7:$O$390,18,FALSE)),"")</f>
        <v/>
      </c>
      <c r="BE214" s="82" t="str">
        <f>IFERROR(IF(VLOOKUP(AI214,'Acompanhamento (DMP)'!$B$7:$O$390,19,FALSE)="","",VLOOKUP(AI214,'Acompanhamento (DMP)'!$B$7:$O$390,19,FALSE)),"")</f>
        <v/>
      </c>
      <c r="BF214" s="82" t="str">
        <f>IFERROR(IF(VLOOKUP(AI214,'Acompanhamento (DMP)'!$B$7:$O$390,20,FALSE)="","",VLOOKUP(AI214,'Acompanhamento (DMP)'!$B$7:$O$390,20,FALSE)),"")</f>
        <v/>
      </c>
      <c r="BG214" s="82" t="str">
        <f>IFERROR(IF(VLOOKUP(AI214,'Acompanhamento (DMP)'!$B$7:$O$390,21,FALSE)="","",VLOOKUP(AI214,'Acompanhamento (DMP)'!$B$7:$O$390,21,FALSE)),"")</f>
        <v/>
      </c>
      <c r="BH214" s="173" t="str">
        <f t="shared" si="3"/>
        <v/>
      </c>
    </row>
    <row r="215" spans="1:60" ht="15" customHeight="1">
      <c r="A215" s="248"/>
      <c r="B215" s="249"/>
      <c r="C215" s="72"/>
      <c r="D215" s="73"/>
      <c r="E215" s="72" t="str">
        <v>Estabilização de talude no terreno que abriga o Almoxarifado (ASTJ)</v>
      </c>
      <c r="F215" s="72"/>
      <c r="G215" s="72"/>
      <c r="H215" s="72"/>
      <c r="I215" s="72"/>
      <c r="J215" s="72"/>
      <c r="K215" s="72"/>
      <c r="L215" s="74"/>
      <c r="M215" s="74"/>
      <c r="N215" s="74"/>
      <c r="O215" s="74"/>
      <c r="P215" s="74"/>
      <c r="Q215" s="72"/>
      <c r="R215" s="74"/>
      <c r="AD215" s="179">
        <v>202</v>
      </c>
      <c r="AF215">
        <v>213</v>
      </c>
      <c r="AI215" t="str">
        <f>IF('PCA Licitação, Dispensa e Inex.'!B219="","",'PCA Licitação, Dispensa e Inex.'!B219)</f>
        <v/>
      </c>
      <c r="AJ215" t="str">
        <f>IF('PCA Licitação, Dispensa e Inex.'!C219="","",'PCA Licitação, Dispensa e Inex.'!C219)</f>
        <v/>
      </c>
      <c r="AK215" t="str">
        <f>IF('PCA Licitação, Dispensa e Inex.'!D219="","",'PCA Licitação, Dispensa e Inex.'!D219)</f>
        <v/>
      </c>
      <c r="AL215" t="str">
        <f>IF('PCA Licitação, Dispensa e Inex.'!H219="","",'PCA Licitação, Dispensa e Inex.'!H219)</f>
        <v/>
      </c>
      <c r="AM215" t="str">
        <f>IF('PCA Licitação, Dispensa e Inex.'!K219="","",'PCA Licitação, Dispensa e Inex.'!K219)</f>
        <v/>
      </c>
      <c r="AN215" t="str">
        <f>IF('PCA Licitação, Dispensa e Inex.'!L219="","",'PCA Licitação, Dispensa e Inex.'!L219)</f>
        <v/>
      </c>
      <c r="AO215" t="str">
        <f>IF('PCA Licitação, Dispensa e Inex.'!M219="","",'PCA Licitação, Dispensa e Inex.'!M219)</f>
        <v/>
      </c>
      <c r="AP215" t="str">
        <f>IF('PCA Licitação, Dispensa e Inex.'!N219="","",'PCA Licitação, Dispensa e Inex.'!N219)</f>
        <v/>
      </c>
      <c r="AQ215" s="82" t="str">
        <f>IF('PCA Licitação, Dispensa e Inex.'!O219="","",'PCA Licitação, Dispensa e Inex.'!O219)</f>
        <v/>
      </c>
      <c r="AR215" s="82" t="str">
        <f>IF('PCA Licitação, Dispensa e Inex.'!P219="","",'PCA Licitação, Dispensa e Inex.'!P219)</f>
        <v/>
      </c>
      <c r="AS215" s="82" t="str">
        <f>IF('PCA Licitação, Dispensa e Inex.'!Q219="","",'PCA Licitação, Dispensa e Inex.'!Q219)</f>
        <v/>
      </c>
      <c r="AT215" s="82" t="str">
        <f>IF('PCA Licitação, Dispensa e Inex.'!R219="","",'PCA Licitação, Dispensa e Inex.'!R219)</f>
        <v/>
      </c>
      <c r="AU215" s="82" t="str">
        <f>IF('PCA Licitação, Dispensa e Inex.'!S219="","",'PCA Licitação, Dispensa e Inex.'!S219)</f>
        <v/>
      </c>
      <c r="AV215" s="223" t="str">
        <f>IFERROR(VLOOKUP(AI215,'Acompanhamento (DMP)'!$B$7:$G$390,10,FALSE),"")</f>
        <v/>
      </c>
      <c r="AW215" t="str">
        <f>IFERROR(IF(VLOOKUP(AI215,'Acompanhamento (DMP)'!$B$7:$O$390,11,FALSE)="","",VLOOKUP(AI215,'Acompanhamento (DMP)'!$B$7:$O$390,11,FALSE)),"")</f>
        <v/>
      </c>
      <c r="AX215" s="82">
        <f>IFERROR(VLOOKUP(AI215,'Acompanhamento (DMP)'!$B$7:$O$390,12,FALSE),"")</f>
        <v>0</v>
      </c>
      <c r="AY215" s="82" t="str">
        <f>IFERROR(IF(VLOOKUP(AI215,'Acompanhamento (DMP)'!$B$7:$O$390,13,FALSE)="","",VLOOKUP(AI215,'Acompanhamento (DMP)'!$B$7:$O$390,13,FALSE)),"")</f>
        <v/>
      </c>
      <c r="AZ215" t="str">
        <f>IFERROR(IF(VLOOKUP(AI215,'Acompanhamento (DMP)'!$B$7:$O$390,14,FALSE)="","",VLOOKUP(AI215,'Acompanhamento (DMP)'!$B$7:$O$390,14,FALSE)),"")</f>
        <v/>
      </c>
      <c r="BA215" t="str">
        <f>IFERROR(IF(VLOOKUP(AI215,'Acompanhamento (DMP)'!$B$7:$O$390,15,FALSE)="","",VLOOKUP(AI215,'Acompanhamento (DMP)'!$B$7:$O$390,15,FALSE)),"")</f>
        <v/>
      </c>
      <c r="BB215" s="82" t="str">
        <f>IFERROR(IF(VLOOKUP(AI215,'Acompanhamento (DMP)'!$B$7:$O$390,16,FALSE)="","",VLOOKUP(AI215,'Acompanhamento (DMP)'!$B$7:$O$390,16,FALSE)),"")</f>
        <v/>
      </c>
      <c r="BC215" s="82" t="str">
        <f>IFERROR(IF(VLOOKUP(AI215,'Acompanhamento (DMP)'!$B$7:$O$390,17,FALSE)="","",VLOOKUP(AI215,'Acompanhamento (DMP)'!$B$7:$O$390,17,FALSE)),"")</f>
        <v/>
      </c>
      <c r="BD215" s="82" t="str">
        <f>IFERROR(IF(VLOOKUP(AI215,'Acompanhamento (DMP)'!$B$7:$O$390,18,FALSE)="","",VLOOKUP(AI215,'Acompanhamento (DMP)'!$B$7:$O$390,18,FALSE)),"")</f>
        <v/>
      </c>
      <c r="BE215" s="82" t="str">
        <f>IFERROR(IF(VLOOKUP(AI215,'Acompanhamento (DMP)'!$B$7:$O$390,19,FALSE)="","",VLOOKUP(AI215,'Acompanhamento (DMP)'!$B$7:$O$390,19,FALSE)),"")</f>
        <v/>
      </c>
      <c r="BF215" s="82" t="str">
        <f>IFERROR(IF(VLOOKUP(AI215,'Acompanhamento (DMP)'!$B$7:$O$390,20,FALSE)="","",VLOOKUP(AI215,'Acompanhamento (DMP)'!$B$7:$O$390,20,FALSE)),"")</f>
        <v/>
      </c>
      <c r="BG215" s="82" t="str">
        <f>IFERROR(IF(VLOOKUP(AI215,'Acompanhamento (DMP)'!$B$7:$O$390,21,FALSE)="","",VLOOKUP(AI215,'Acompanhamento (DMP)'!$B$7:$O$390,21,FALSE)),"")</f>
        <v/>
      </c>
      <c r="BH215" s="173" t="str">
        <f t="shared" si="3"/>
        <v/>
      </c>
    </row>
    <row r="216" spans="1:60" ht="15" customHeight="1">
      <c r="A216" s="248"/>
      <c r="B216" s="249"/>
      <c r="C216" s="72"/>
      <c r="D216" s="73"/>
      <c r="E216" s="72" t="str">
        <v>Ampliação da rede sprinkler Arquivo Central</v>
      </c>
      <c r="F216" s="72"/>
      <c r="G216" s="72"/>
      <c r="H216" s="72"/>
      <c r="I216" s="72"/>
      <c r="J216" s="72"/>
      <c r="K216" s="72"/>
      <c r="L216" s="74"/>
      <c r="M216" s="74"/>
      <c r="N216" s="74"/>
      <c r="O216" s="74"/>
      <c r="P216" s="74"/>
      <c r="Q216" s="72"/>
      <c r="R216" s="74"/>
      <c r="AD216" s="180">
        <v>203</v>
      </c>
      <c r="AF216">
        <v>214</v>
      </c>
      <c r="AI216" t="str">
        <f>IF('PCA Licitação, Dispensa e Inex.'!B220="","",'PCA Licitação, Dispensa e Inex.'!B220)</f>
        <v/>
      </c>
      <c r="AJ216" t="str">
        <f>IF('PCA Licitação, Dispensa e Inex.'!C220="","",'PCA Licitação, Dispensa e Inex.'!C220)</f>
        <v/>
      </c>
      <c r="AK216" t="str">
        <f>IF('PCA Licitação, Dispensa e Inex.'!D220="","",'PCA Licitação, Dispensa e Inex.'!D220)</f>
        <v/>
      </c>
      <c r="AL216" t="str">
        <f>IF('PCA Licitação, Dispensa e Inex.'!H220="","",'PCA Licitação, Dispensa e Inex.'!H220)</f>
        <v/>
      </c>
      <c r="AM216" t="str">
        <f>IF('PCA Licitação, Dispensa e Inex.'!K220="","",'PCA Licitação, Dispensa e Inex.'!K220)</f>
        <v/>
      </c>
      <c r="AN216" t="str">
        <f>IF('PCA Licitação, Dispensa e Inex.'!L220="","",'PCA Licitação, Dispensa e Inex.'!L220)</f>
        <v/>
      </c>
      <c r="AO216" t="str">
        <f>IF('PCA Licitação, Dispensa e Inex.'!M220="","",'PCA Licitação, Dispensa e Inex.'!M220)</f>
        <v/>
      </c>
      <c r="AP216" t="str">
        <f>IF('PCA Licitação, Dispensa e Inex.'!N220="","",'PCA Licitação, Dispensa e Inex.'!N220)</f>
        <v/>
      </c>
      <c r="AQ216" s="82" t="str">
        <f>IF('PCA Licitação, Dispensa e Inex.'!O220="","",'PCA Licitação, Dispensa e Inex.'!O220)</f>
        <v/>
      </c>
      <c r="AR216" s="82" t="str">
        <f>IF('PCA Licitação, Dispensa e Inex.'!P220="","",'PCA Licitação, Dispensa e Inex.'!P220)</f>
        <v/>
      </c>
      <c r="AS216" s="82" t="str">
        <f>IF('PCA Licitação, Dispensa e Inex.'!Q220="","",'PCA Licitação, Dispensa e Inex.'!Q220)</f>
        <v/>
      </c>
      <c r="AT216" s="82" t="str">
        <f>IF('PCA Licitação, Dispensa e Inex.'!R220="","",'PCA Licitação, Dispensa e Inex.'!R220)</f>
        <v/>
      </c>
      <c r="AU216" s="82" t="str">
        <f>IF('PCA Licitação, Dispensa e Inex.'!S220="","",'PCA Licitação, Dispensa e Inex.'!S220)</f>
        <v/>
      </c>
      <c r="AV216" s="223" t="str">
        <f>IFERROR(VLOOKUP(AI216,'Acompanhamento (DMP)'!$B$7:$G$390,10,FALSE),"")</f>
        <v/>
      </c>
      <c r="AW216" t="str">
        <f>IFERROR(IF(VLOOKUP(AI216,'Acompanhamento (DMP)'!$B$7:$O$390,11,FALSE)="","",VLOOKUP(AI216,'Acompanhamento (DMP)'!$B$7:$O$390,11,FALSE)),"")</f>
        <v/>
      </c>
      <c r="AX216" s="82">
        <f>IFERROR(VLOOKUP(AI216,'Acompanhamento (DMP)'!$B$7:$O$390,12,FALSE),"")</f>
        <v>0</v>
      </c>
      <c r="AY216" s="82" t="str">
        <f>IFERROR(IF(VLOOKUP(AI216,'Acompanhamento (DMP)'!$B$7:$O$390,13,FALSE)="","",VLOOKUP(AI216,'Acompanhamento (DMP)'!$B$7:$O$390,13,FALSE)),"")</f>
        <v/>
      </c>
      <c r="AZ216" t="str">
        <f>IFERROR(IF(VLOOKUP(AI216,'Acompanhamento (DMP)'!$B$7:$O$390,14,FALSE)="","",VLOOKUP(AI216,'Acompanhamento (DMP)'!$B$7:$O$390,14,FALSE)),"")</f>
        <v/>
      </c>
      <c r="BA216" t="str">
        <f>IFERROR(IF(VLOOKUP(AI216,'Acompanhamento (DMP)'!$B$7:$O$390,15,FALSE)="","",VLOOKUP(AI216,'Acompanhamento (DMP)'!$B$7:$O$390,15,FALSE)),"")</f>
        <v/>
      </c>
      <c r="BB216" s="82" t="str">
        <f>IFERROR(IF(VLOOKUP(AI216,'Acompanhamento (DMP)'!$B$7:$O$390,16,FALSE)="","",VLOOKUP(AI216,'Acompanhamento (DMP)'!$B$7:$O$390,16,FALSE)),"")</f>
        <v/>
      </c>
      <c r="BC216" s="82" t="str">
        <f>IFERROR(IF(VLOOKUP(AI216,'Acompanhamento (DMP)'!$B$7:$O$390,17,FALSE)="","",VLOOKUP(AI216,'Acompanhamento (DMP)'!$B$7:$O$390,17,FALSE)),"")</f>
        <v/>
      </c>
      <c r="BD216" s="82" t="str">
        <f>IFERROR(IF(VLOOKUP(AI216,'Acompanhamento (DMP)'!$B$7:$O$390,18,FALSE)="","",VLOOKUP(AI216,'Acompanhamento (DMP)'!$B$7:$O$390,18,FALSE)),"")</f>
        <v/>
      </c>
      <c r="BE216" s="82" t="str">
        <f>IFERROR(IF(VLOOKUP(AI216,'Acompanhamento (DMP)'!$B$7:$O$390,19,FALSE)="","",VLOOKUP(AI216,'Acompanhamento (DMP)'!$B$7:$O$390,19,FALSE)),"")</f>
        <v/>
      </c>
      <c r="BF216" s="82" t="str">
        <f>IFERROR(IF(VLOOKUP(AI216,'Acompanhamento (DMP)'!$B$7:$O$390,20,FALSE)="","",VLOOKUP(AI216,'Acompanhamento (DMP)'!$B$7:$O$390,20,FALSE)),"")</f>
        <v/>
      </c>
      <c r="BG216" s="82" t="str">
        <f>IFERROR(IF(VLOOKUP(AI216,'Acompanhamento (DMP)'!$B$7:$O$390,21,FALSE)="","",VLOOKUP(AI216,'Acompanhamento (DMP)'!$B$7:$O$390,21,FALSE)),"")</f>
        <v/>
      </c>
      <c r="BH216" s="173" t="str">
        <f t="shared" si="3"/>
        <v/>
      </c>
    </row>
    <row r="217" spans="1:60" ht="15" customHeight="1">
      <c r="A217" s="248"/>
      <c r="B217" s="249"/>
      <c r="C217" s="72"/>
      <c r="D217" s="73"/>
      <c r="E217" s="72" t="str">
        <v>Construção do Fórum da Comarca de Penha</v>
      </c>
      <c r="F217" s="72"/>
      <c r="G217" s="72"/>
      <c r="H217" s="72"/>
      <c r="I217" s="72"/>
      <c r="J217" s="72"/>
      <c r="K217" s="72"/>
      <c r="L217" s="74"/>
      <c r="M217" s="74"/>
      <c r="N217" s="74"/>
      <c r="O217" s="74"/>
      <c r="P217" s="74"/>
      <c r="Q217" s="72" t="e">
        <f>IF(#REF!="","",IF(VLOOKUP(#REF!,#REF!,9,FALSE)="","",VLOOKUP(#REF!,#REF!,9,FALSE)))</f>
        <v>#REF!</v>
      </c>
      <c r="R217" s="74" t="e">
        <f>IF(#REF!="","",IF(VLOOKUP(#REF!,#REF!,10,FALSE)="","",VLOOKUP(#REF!,#REF!,10,FALSE)))</f>
        <v>#REF!</v>
      </c>
      <c r="AD217" s="178">
        <v>204</v>
      </c>
      <c r="AF217">
        <v>215</v>
      </c>
      <c r="AI217" t="str">
        <f>IF('PCA Licitação, Dispensa e Inex.'!B221="","",'PCA Licitação, Dispensa e Inex.'!B221)</f>
        <v/>
      </c>
      <c r="AJ217" t="str">
        <f>IF('PCA Licitação, Dispensa e Inex.'!C221="","",'PCA Licitação, Dispensa e Inex.'!C221)</f>
        <v/>
      </c>
      <c r="AK217" t="str">
        <f>IF('PCA Licitação, Dispensa e Inex.'!D221="","",'PCA Licitação, Dispensa e Inex.'!D221)</f>
        <v/>
      </c>
      <c r="AL217" t="str">
        <f>IF('PCA Licitação, Dispensa e Inex.'!H221="","",'PCA Licitação, Dispensa e Inex.'!H221)</f>
        <v/>
      </c>
      <c r="AM217" t="str">
        <f>IF('PCA Licitação, Dispensa e Inex.'!K221="","",'PCA Licitação, Dispensa e Inex.'!K221)</f>
        <v/>
      </c>
      <c r="AN217" t="str">
        <f>IF('PCA Licitação, Dispensa e Inex.'!L221="","",'PCA Licitação, Dispensa e Inex.'!L221)</f>
        <v/>
      </c>
      <c r="AO217" t="str">
        <f>IF('PCA Licitação, Dispensa e Inex.'!M221="","",'PCA Licitação, Dispensa e Inex.'!M221)</f>
        <v/>
      </c>
      <c r="AP217" t="str">
        <f>IF('PCA Licitação, Dispensa e Inex.'!N221="","",'PCA Licitação, Dispensa e Inex.'!N221)</f>
        <v/>
      </c>
      <c r="AQ217" s="82" t="str">
        <f>IF('PCA Licitação, Dispensa e Inex.'!O221="","",'PCA Licitação, Dispensa e Inex.'!O221)</f>
        <v/>
      </c>
      <c r="AR217" s="82" t="str">
        <f>IF('PCA Licitação, Dispensa e Inex.'!P221="","",'PCA Licitação, Dispensa e Inex.'!P221)</f>
        <v/>
      </c>
      <c r="AS217" s="82" t="str">
        <f>IF('PCA Licitação, Dispensa e Inex.'!Q221="","",'PCA Licitação, Dispensa e Inex.'!Q221)</f>
        <v/>
      </c>
      <c r="AT217" s="82" t="str">
        <f>IF('PCA Licitação, Dispensa e Inex.'!R221="","",'PCA Licitação, Dispensa e Inex.'!R221)</f>
        <v/>
      </c>
      <c r="AU217" s="82" t="str">
        <f>IF('PCA Licitação, Dispensa e Inex.'!S221="","",'PCA Licitação, Dispensa e Inex.'!S221)</f>
        <v/>
      </c>
      <c r="AV217" s="223" t="str">
        <f>IFERROR(VLOOKUP(AI217,'Acompanhamento (DMP)'!$B$7:$G$390,10,FALSE),"")</f>
        <v/>
      </c>
      <c r="AW217" t="str">
        <f>IFERROR(IF(VLOOKUP(AI217,'Acompanhamento (DMP)'!$B$7:$O$390,11,FALSE)="","",VLOOKUP(AI217,'Acompanhamento (DMP)'!$B$7:$O$390,11,FALSE)),"")</f>
        <v/>
      </c>
      <c r="AX217" s="82">
        <f>IFERROR(VLOOKUP(AI217,'Acompanhamento (DMP)'!$B$7:$O$390,12,FALSE),"")</f>
        <v>0</v>
      </c>
      <c r="AY217" s="82" t="str">
        <f>IFERROR(IF(VLOOKUP(AI217,'Acompanhamento (DMP)'!$B$7:$O$390,13,FALSE)="","",VLOOKUP(AI217,'Acompanhamento (DMP)'!$B$7:$O$390,13,FALSE)),"")</f>
        <v/>
      </c>
      <c r="AZ217" t="str">
        <f>IFERROR(IF(VLOOKUP(AI217,'Acompanhamento (DMP)'!$B$7:$O$390,14,FALSE)="","",VLOOKUP(AI217,'Acompanhamento (DMP)'!$B$7:$O$390,14,FALSE)),"")</f>
        <v/>
      </c>
      <c r="BA217" t="str">
        <f>IFERROR(IF(VLOOKUP(AI217,'Acompanhamento (DMP)'!$B$7:$O$390,15,FALSE)="","",VLOOKUP(AI217,'Acompanhamento (DMP)'!$B$7:$O$390,15,FALSE)),"")</f>
        <v/>
      </c>
      <c r="BB217" s="82" t="str">
        <f>IFERROR(IF(VLOOKUP(AI217,'Acompanhamento (DMP)'!$B$7:$O$390,16,FALSE)="","",VLOOKUP(AI217,'Acompanhamento (DMP)'!$B$7:$O$390,16,FALSE)),"")</f>
        <v/>
      </c>
      <c r="BC217" s="82" t="str">
        <f>IFERROR(IF(VLOOKUP(AI217,'Acompanhamento (DMP)'!$B$7:$O$390,17,FALSE)="","",VLOOKUP(AI217,'Acompanhamento (DMP)'!$B$7:$O$390,17,FALSE)),"")</f>
        <v/>
      </c>
      <c r="BD217" s="82" t="str">
        <f>IFERROR(IF(VLOOKUP(AI217,'Acompanhamento (DMP)'!$B$7:$O$390,18,FALSE)="","",VLOOKUP(AI217,'Acompanhamento (DMP)'!$B$7:$O$390,18,FALSE)),"")</f>
        <v/>
      </c>
      <c r="BE217" s="82" t="str">
        <f>IFERROR(IF(VLOOKUP(AI217,'Acompanhamento (DMP)'!$B$7:$O$390,19,FALSE)="","",VLOOKUP(AI217,'Acompanhamento (DMP)'!$B$7:$O$390,19,FALSE)),"")</f>
        <v/>
      </c>
      <c r="BF217" s="82" t="str">
        <f>IFERROR(IF(VLOOKUP(AI217,'Acompanhamento (DMP)'!$B$7:$O$390,20,FALSE)="","",VLOOKUP(AI217,'Acompanhamento (DMP)'!$B$7:$O$390,20,FALSE)),"")</f>
        <v/>
      </c>
      <c r="BG217" s="82" t="str">
        <f>IFERROR(IF(VLOOKUP(AI217,'Acompanhamento (DMP)'!$B$7:$O$390,21,FALSE)="","",VLOOKUP(AI217,'Acompanhamento (DMP)'!$B$7:$O$390,21,FALSE)),"")</f>
        <v/>
      </c>
      <c r="BH217" s="173" t="str">
        <f t="shared" si="3"/>
        <v/>
      </c>
    </row>
    <row r="218" spans="1:60" ht="15" customHeight="1">
      <c r="A218" s="248"/>
      <c r="B218" s="249"/>
      <c r="C218" s="72"/>
      <c r="D218" s="73"/>
      <c r="E218" s="72" t="str">
        <v>Serviços de instalação de Sistemas de Alarme de Incêndio.</v>
      </c>
      <c r="F218" s="72"/>
      <c r="G218" s="72"/>
      <c r="H218" s="72"/>
      <c r="I218" s="72"/>
      <c r="J218" s="72"/>
      <c r="K218" s="72"/>
      <c r="L218" s="74"/>
      <c r="M218" s="74"/>
      <c r="N218" s="74"/>
      <c r="O218" s="74"/>
      <c r="P218" s="74"/>
      <c r="Q218" s="72" t="e">
        <f>IF(#REF!="","",IF(VLOOKUP(#REF!,#REF!,9,FALSE)="","",VLOOKUP(#REF!,#REF!,9,FALSE)))</f>
        <v>#REF!</v>
      </c>
      <c r="R218" s="74" t="e">
        <f>IF(#REF!="","",IF(VLOOKUP(#REF!,#REF!,10,FALSE)="","",VLOOKUP(#REF!,#REF!,10,FALSE)))</f>
        <v>#REF!</v>
      </c>
      <c r="AD218" s="177">
        <v>205</v>
      </c>
      <c r="AF218">
        <v>216</v>
      </c>
      <c r="AI218" t="str">
        <f>IF('PCA Licitação, Dispensa e Inex.'!B222="","",'PCA Licitação, Dispensa e Inex.'!B222)</f>
        <v/>
      </c>
      <c r="AJ218" t="str">
        <f>IF('PCA Licitação, Dispensa e Inex.'!C222="","",'PCA Licitação, Dispensa e Inex.'!C222)</f>
        <v/>
      </c>
      <c r="AK218" t="str">
        <f>IF('PCA Licitação, Dispensa e Inex.'!D222="","",'PCA Licitação, Dispensa e Inex.'!D222)</f>
        <v/>
      </c>
      <c r="AL218" t="str">
        <f>IF('PCA Licitação, Dispensa e Inex.'!H222="","",'PCA Licitação, Dispensa e Inex.'!H222)</f>
        <v/>
      </c>
      <c r="AM218" t="str">
        <f>IF('PCA Licitação, Dispensa e Inex.'!K222="","",'PCA Licitação, Dispensa e Inex.'!K222)</f>
        <v/>
      </c>
      <c r="AN218" t="str">
        <f>IF('PCA Licitação, Dispensa e Inex.'!L222="","",'PCA Licitação, Dispensa e Inex.'!L222)</f>
        <v/>
      </c>
      <c r="AO218" t="str">
        <f>IF('PCA Licitação, Dispensa e Inex.'!M222="","",'PCA Licitação, Dispensa e Inex.'!M222)</f>
        <v/>
      </c>
      <c r="AP218" t="str">
        <f>IF('PCA Licitação, Dispensa e Inex.'!N222="","",'PCA Licitação, Dispensa e Inex.'!N222)</f>
        <v/>
      </c>
      <c r="AQ218" s="82" t="str">
        <f>IF('PCA Licitação, Dispensa e Inex.'!O222="","",'PCA Licitação, Dispensa e Inex.'!O222)</f>
        <v/>
      </c>
      <c r="AR218" s="82" t="str">
        <f>IF('PCA Licitação, Dispensa e Inex.'!P222="","",'PCA Licitação, Dispensa e Inex.'!P222)</f>
        <v/>
      </c>
      <c r="AS218" s="82" t="str">
        <f>IF('PCA Licitação, Dispensa e Inex.'!Q222="","",'PCA Licitação, Dispensa e Inex.'!Q222)</f>
        <v/>
      </c>
      <c r="AT218" s="82" t="str">
        <f>IF('PCA Licitação, Dispensa e Inex.'!R222="","",'PCA Licitação, Dispensa e Inex.'!R222)</f>
        <v/>
      </c>
      <c r="AU218" s="82" t="str">
        <f>IF('PCA Licitação, Dispensa e Inex.'!S222="","",'PCA Licitação, Dispensa e Inex.'!S222)</f>
        <v/>
      </c>
      <c r="AV218" s="223" t="str">
        <f>IFERROR(VLOOKUP(AI218,'Acompanhamento (DMP)'!$B$7:$G$390,10,FALSE),"")</f>
        <v/>
      </c>
      <c r="AW218" t="str">
        <f>IFERROR(IF(VLOOKUP(AI218,'Acompanhamento (DMP)'!$B$7:$O$390,11,FALSE)="","",VLOOKUP(AI218,'Acompanhamento (DMP)'!$B$7:$O$390,11,FALSE)),"")</f>
        <v/>
      </c>
      <c r="AX218" s="82">
        <f>IFERROR(VLOOKUP(AI218,'Acompanhamento (DMP)'!$B$7:$O$390,12,FALSE),"")</f>
        <v>0</v>
      </c>
      <c r="AY218" s="82" t="str">
        <f>IFERROR(IF(VLOOKUP(AI218,'Acompanhamento (DMP)'!$B$7:$O$390,13,FALSE)="","",VLOOKUP(AI218,'Acompanhamento (DMP)'!$B$7:$O$390,13,FALSE)),"")</f>
        <v/>
      </c>
      <c r="AZ218" t="str">
        <f>IFERROR(IF(VLOOKUP(AI218,'Acompanhamento (DMP)'!$B$7:$O$390,14,FALSE)="","",VLOOKUP(AI218,'Acompanhamento (DMP)'!$B$7:$O$390,14,FALSE)),"")</f>
        <v/>
      </c>
      <c r="BA218" t="str">
        <f>IFERROR(IF(VLOOKUP(AI218,'Acompanhamento (DMP)'!$B$7:$O$390,15,FALSE)="","",VLOOKUP(AI218,'Acompanhamento (DMP)'!$B$7:$O$390,15,FALSE)),"")</f>
        <v/>
      </c>
      <c r="BB218" s="82" t="str">
        <f>IFERROR(IF(VLOOKUP(AI218,'Acompanhamento (DMP)'!$B$7:$O$390,16,FALSE)="","",VLOOKUP(AI218,'Acompanhamento (DMP)'!$B$7:$O$390,16,FALSE)),"")</f>
        <v/>
      </c>
      <c r="BC218" s="82" t="str">
        <f>IFERROR(IF(VLOOKUP(AI218,'Acompanhamento (DMP)'!$B$7:$O$390,17,FALSE)="","",VLOOKUP(AI218,'Acompanhamento (DMP)'!$B$7:$O$390,17,FALSE)),"")</f>
        <v/>
      </c>
      <c r="BD218" s="82" t="str">
        <f>IFERROR(IF(VLOOKUP(AI218,'Acompanhamento (DMP)'!$B$7:$O$390,18,FALSE)="","",VLOOKUP(AI218,'Acompanhamento (DMP)'!$B$7:$O$390,18,FALSE)),"")</f>
        <v/>
      </c>
      <c r="BE218" s="82" t="str">
        <f>IFERROR(IF(VLOOKUP(AI218,'Acompanhamento (DMP)'!$B$7:$O$390,19,FALSE)="","",VLOOKUP(AI218,'Acompanhamento (DMP)'!$B$7:$O$390,19,FALSE)),"")</f>
        <v/>
      </c>
      <c r="BF218" s="82" t="str">
        <f>IFERROR(IF(VLOOKUP(AI218,'Acompanhamento (DMP)'!$B$7:$O$390,20,FALSE)="","",VLOOKUP(AI218,'Acompanhamento (DMP)'!$B$7:$O$390,20,FALSE)),"")</f>
        <v/>
      </c>
      <c r="BG218" s="82" t="str">
        <f>IFERROR(IF(VLOOKUP(AI218,'Acompanhamento (DMP)'!$B$7:$O$390,21,FALSE)="","",VLOOKUP(AI218,'Acompanhamento (DMP)'!$B$7:$O$390,21,FALSE)),"")</f>
        <v/>
      </c>
      <c r="BH218" s="173" t="str">
        <f t="shared" si="3"/>
        <v/>
      </c>
    </row>
    <row r="219" spans="1:60" ht="15" customHeight="1">
      <c r="A219" s="248"/>
      <c r="B219" s="249"/>
      <c r="C219" s="72"/>
      <c r="D219" s="73"/>
      <c r="E219" s="72" t="str">
        <v>Serviços continuado de manutenção preventiva e corretiva em bombas auxiliares de sistema preventivo de incendio nas Comarcas de Caçador, Criciuma, Blumenau.</v>
      </c>
      <c r="F219" s="72"/>
      <c r="G219" s="72"/>
      <c r="H219" s="72"/>
      <c r="I219" s="72"/>
      <c r="J219" s="72"/>
      <c r="K219" s="72"/>
      <c r="L219" s="74"/>
      <c r="M219" s="74"/>
      <c r="N219" s="74"/>
      <c r="O219" s="74"/>
      <c r="P219" s="74"/>
      <c r="Q219" s="72" t="e">
        <f>IF(#REF!="","",IF(VLOOKUP(#REF!,#REF!,9,FALSE)="","",VLOOKUP(#REF!,#REF!,9,FALSE)))</f>
        <v>#REF!</v>
      </c>
      <c r="R219" s="74" t="e">
        <f>IF(#REF!="","",IF(VLOOKUP(#REF!,#REF!,10,FALSE)="","",VLOOKUP(#REF!,#REF!,10,FALSE)))</f>
        <v>#REF!</v>
      </c>
      <c r="AD219" s="178">
        <v>206</v>
      </c>
      <c r="AF219">
        <v>217</v>
      </c>
      <c r="AI219" t="str">
        <f>IF('PCA Licitação, Dispensa e Inex.'!B223="","",'PCA Licitação, Dispensa e Inex.'!B223)</f>
        <v/>
      </c>
      <c r="AJ219" t="str">
        <f>IF('PCA Licitação, Dispensa e Inex.'!C223="","",'PCA Licitação, Dispensa e Inex.'!C223)</f>
        <v/>
      </c>
      <c r="AK219" t="str">
        <f>IF('PCA Licitação, Dispensa e Inex.'!D223="","",'PCA Licitação, Dispensa e Inex.'!D223)</f>
        <v/>
      </c>
      <c r="AL219" t="str">
        <f>IF('PCA Licitação, Dispensa e Inex.'!H223="","",'PCA Licitação, Dispensa e Inex.'!H223)</f>
        <v/>
      </c>
      <c r="AM219" t="str">
        <f>IF('PCA Licitação, Dispensa e Inex.'!K223="","",'PCA Licitação, Dispensa e Inex.'!K223)</f>
        <v/>
      </c>
      <c r="AN219" t="str">
        <f>IF('PCA Licitação, Dispensa e Inex.'!L223="","",'PCA Licitação, Dispensa e Inex.'!L223)</f>
        <v/>
      </c>
      <c r="AO219" t="str">
        <f>IF('PCA Licitação, Dispensa e Inex.'!M223="","",'PCA Licitação, Dispensa e Inex.'!M223)</f>
        <v/>
      </c>
      <c r="AP219" t="str">
        <f>IF('PCA Licitação, Dispensa e Inex.'!N223="","",'PCA Licitação, Dispensa e Inex.'!N223)</f>
        <v/>
      </c>
      <c r="AQ219" s="82" t="str">
        <f>IF('PCA Licitação, Dispensa e Inex.'!O223="","",'PCA Licitação, Dispensa e Inex.'!O223)</f>
        <v/>
      </c>
      <c r="AR219" s="82" t="str">
        <f>IF('PCA Licitação, Dispensa e Inex.'!P223="","",'PCA Licitação, Dispensa e Inex.'!P223)</f>
        <v/>
      </c>
      <c r="AS219" s="82" t="str">
        <f>IF('PCA Licitação, Dispensa e Inex.'!Q223="","",'PCA Licitação, Dispensa e Inex.'!Q223)</f>
        <v/>
      </c>
      <c r="AT219" s="82" t="str">
        <f>IF('PCA Licitação, Dispensa e Inex.'!R223="","",'PCA Licitação, Dispensa e Inex.'!R223)</f>
        <v/>
      </c>
      <c r="AU219" s="82" t="str">
        <f>IF('PCA Licitação, Dispensa e Inex.'!S223="","",'PCA Licitação, Dispensa e Inex.'!S223)</f>
        <v/>
      </c>
      <c r="AV219" s="223" t="str">
        <f>IFERROR(VLOOKUP(AI219,'Acompanhamento (DMP)'!$B$7:$G$390,10,FALSE),"")</f>
        <v/>
      </c>
      <c r="AW219" t="str">
        <f>IFERROR(IF(VLOOKUP(AI219,'Acompanhamento (DMP)'!$B$7:$O$390,11,FALSE)="","",VLOOKUP(AI219,'Acompanhamento (DMP)'!$B$7:$O$390,11,FALSE)),"")</f>
        <v/>
      </c>
      <c r="AX219" s="82">
        <f>IFERROR(VLOOKUP(AI219,'Acompanhamento (DMP)'!$B$7:$O$390,12,FALSE),"")</f>
        <v>0</v>
      </c>
      <c r="AY219" s="82" t="str">
        <f>IFERROR(IF(VLOOKUP(AI219,'Acompanhamento (DMP)'!$B$7:$O$390,13,FALSE)="","",VLOOKUP(AI219,'Acompanhamento (DMP)'!$B$7:$O$390,13,FALSE)),"")</f>
        <v/>
      </c>
      <c r="AZ219" t="str">
        <f>IFERROR(IF(VLOOKUP(AI219,'Acompanhamento (DMP)'!$B$7:$O$390,14,FALSE)="","",VLOOKUP(AI219,'Acompanhamento (DMP)'!$B$7:$O$390,14,FALSE)),"")</f>
        <v/>
      </c>
      <c r="BA219" t="str">
        <f>IFERROR(IF(VLOOKUP(AI219,'Acompanhamento (DMP)'!$B$7:$O$390,15,FALSE)="","",VLOOKUP(AI219,'Acompanhamento (DMP)'!$B$7:$O$390,15,FALSE)),"")</f>
        <v/>
      </c>
      <c r="BB219" s="82" t="str">
        <f>IFERROR(IF(VLOOKUP(AI219,'Acompanhamento (DMP)'!$B$7:$O$390,16,FALSE)="","",VLOOKUP(AI219,'Acompanhamento (DMP)'!$B$7:$O$390,16,FALSE)),"")</f>
        <v/>
      </c>
      <c r="BC219" s="82" t="str">
        <f>IFERROR(IF(VLOOKUP(AI219,'Acompanhamento (DMP)'!$B$7:$O$390,17,FALSE)="","",VLOOKUP(AI219,'Acompanhamento (DMP)'!$B$7:$O$390,17,FALSE)),"")</f>
        <v/>
      </c>
      <c r="BD219" s="82" t="str">
        <f>IFERROR(IF(VLOOKUP(AI219,'Acompanhamento (DMP)'!$B$7:$O$390,18,FALSE)="","",VLOOKUP(AI219,'Acompanhamento (DMP)'!$B$7:$O$390,18,FALSE)),"")</f>
        <v/>
      </c>
      <c r="BE219" s="82" t="str">
        <f>IFERROR(IF(VLOOKUP(AI219,'Acompanhamento (DMP)'!$B$7:$O$390,19,FALSE)="","",VLOOKUP(AI219,'Acompanhamento (DMP)'!$B$7:$O$390,19,FALSE)),"")</f>
        <v/>
      </c>
      <c r="BF219" s="82" t="str">
        <f>IFERROR(IF(VLOOKUP(AI219,'Acompanhamento (DMP)'!$B$7:$O$390,20,FALSE)="","",VLOOKUP(AI219,'Acompanhamento (DMP)'!$B$7:$O$390,20,FALSE)),"")</f>
        <v/>
      </c>
      <c r="BG219" s="82" t="str">
        <f>IFERROR(IF(VLOOKUP(AI219,'Acompanhamento (DMP)'!$B$7:$O$390,21,FALSE)="","",VLOOKUP(AI219,'Acompanhamento (DMP)'!$B$7:$O$390,21,FALSE)),"")</f>
        <v/>
      </c>
      <c r="BH219" s="173" t="str">
        <f t="shared" si="3"/>
        <v/>
      </c>
    </row>
    <row r="220" spans="1:60" ht="15" customHeight="1">
      <c r="A220" s="248"/>
      <c r="B220" s="249"/>
      <c r="C220" s="72"/>
      <c r="D220" s="73"/>
      <c r="E220" s="72" t="str">
        <v>Serviços continuado de manutenção preventiva e corretiva em sistema de tratamento de agua da chuva - Herval do Oeste</v>
      </c>
      <c r="F220" s="72"/>
      <c r="G220" s="72"/>
      <c r="H220" s="72"/>
      <c r="I220" s="72"/>
      <c r="J220" s="72"/>
      <c r="K220" s="72"/>
      <c r="L220" s="74"/>
      <c r="M220" s="74"/>
      <c r="N220" s="74"/>
      <c r="O220" s="74"/>
      <c r="P220" s="74"/>
      <c r="Q220" s="72" t="e">
        <f>IF(#REF!="","",IF(VLOOKUP(#REF!,#REF!,9,FALSE)="","",VLOOKUP(#REF!,#REF!,9,FALSE)))</f>
        <v>#REF!</v>
      </c>
      <c r="R220" s="74" t="e">
        <f>IF(#REF!="","",IF(VLOOKUP(#REF!,#REF!,10,FALSE)="","",VLOOKUP(#REF!,#REF!,10,FALSE)))</f>
        <v>#REF!</v>
      </c>
      <c r="AD220" s="180">
        <v>207</v>
      </c>
      <c r="AF220">
        <v>218</v>
      </c>
      <c r="AI220" t="str">
        <f>IF('PCA Licitação, Dispensa e Inex.'!B224="","",'PCA Licitação, Dispensa e Inex.'!B224)</f>
        <v/>
      </c>
      <c r="AJ220" t="str">
        <f>IF('PCA Licitação, Dispensa e Inex.'!C224="","",'PCA Licitação, Dispensa e Inex.'!C224)</f>
        <v/>
      </c>
      <c r="AK220" t="str">
        <f>IF('PCA Licitação, Dispensa e Inex.'!D224="","",'PCA Licitação, Dispensa e Inex.'!D224)</f>
        <v/>
      </c>
      <c r="AL220" t="str">
        <f>IF('PCA Licitação, Dispensa e Inex.'!H224="","",'PCA Licitação, Dispensa e Inex.'!H224)</f>
        <v/>
      </c>
      <c r="AM220" t="str">
        <f>IF('PCA Licitação, Dispensa e Inex.'!K224="","",'PCA Licitação, Dispensa e Inex.'!K224)</f>
        <v/>
      </c>
      <c r="AN220" t="str">
        <f>IF('PCA Licitação, Dispensa e Inex.'!L224="","",'PCA Licitação, Dispensa e Inex.'!L224)</f>
        <v/>
      </c>
      <c r="AO220" t="str">
        <f>IF('PCA Licitação, Dispensa e Inex.'!M224="","",'PCA Licitação, Dispensa e Inex.'!M224)</f>
        <v/>
      </c>
      <c r="AP220" t="str">
        <f>IF('PCA Licitação, Dispensa e Inex.'!N224="","",'PCA Licitação, Dispensa e Inex.'!N224)</f>
        <v/>
      </c>
      <c r="AQ220" s="82" t="str">
        <f>IF('PCA Licitação, Dispensa e Inex.'!O224="","",'PCA Licitação, Dispensa e Inex.'!O224)</f>
        <v/>
      </c>
      <c r="AR220" s="82" t="str">
        <f>IF('PCA Licitação, Dispensa e Inex.'!P224="","",'PCA Licitação, Dispensa e Inex.'!P224)</f>
        <v/>
      </c>
      <c r="AS220" s="82" t="str">
        <f>IF('PCA Licitação, Dispensa e Inex.'!Q224="","",'PCA Licitação, Dispensa e Inex.'!Q224)</f>
        <v/>
      </c>
      <c r="AT220" s="82" t="str">
        <f>IF('PCA Licitação, Dispensa e Inex.'!R224="","",'PCA Licitação, Dispensa e Inex.'!R224)</f>
        <v/>
      </c>
      <c r="AU220" s="82" t="str">
        <f>IF('PCA Licitação, Dispensa e Inex.'!S224="","",'PCA Licitação, Dispensa e Inex.'!S224)</f>
        <v/>
      </c>
      <c r="AV220" s="223" t="str">
        <f>IFERROR(VLOOKUP(AI220,'Acompanhamento (DMP)'!$B$7:$G$390,10,FALSE),"")</f>
        <v/>
      </c>
      <c r="AW220" t="str">
        <f>IFERROR(IF(VLOOKUP(AI220,'Acompanhamento (DMP)'!$B$7:$O$390,11,FALSE)="","",VLOOKUP(AI220,'Acompanhamento (DMP)'!$B$7:$O$390,11,FALSE)),"")</f>
        <v/>
      </c>
      <c r="AX220" s="82">
        <f>IFERROR(VLOOKUP(AI220,'Acompanhamento (DMP)'!$B$7:$O$390,12,FALSE),"")</f>
        <v>0</v>
      </c>
      <c r="AY220" s="82" t="str">
        <f>IFERROR(IF(VLOOKUP(AI220,'Acompanhamento (DMP)'!$B$7:$O$390,13,FALSE)="","",VLOOKUP(AI220,'Acompanhamento (DMP)'!$B$7:$O$390,13,FALSE)),"")</f>
        <v/>
      </c>
      <c r="AZ220" t="str">
        <f>IFERROR(IF(VLOOKUP(AI220,'Acompanhamento (DMP)'!$B$7:$O$390,14,FALSE)="","",VLOOKUP(AI220,'Acompanhamento (DMP)'!$B$7:$O$390,14,FALSE)),"")</f>
        <v/>
      </c>
      <c r="BA220" t="str">
        <f>IFERROR(IF(VLOOKUP(AI220,'Acompanhamento (DMP)'!$B$7:$O$390,15,FALSE)="","",VLOOKUP(AI220,'Acompanhamento (DMP)'!$B$7:$O$390,15,FALSE)),"")</f>
        <v/>
      </c>
      <c r="BB220" s="82" t="str">
        <f>IFERROR(IF(VLOOKUP(AI220,'Acompanhamento (DMP)'!$B$7:$O$390,16,FALSE)="","",VLOOKUP(AI220,'Acompanhamento (DMP)'!$B$7:$O$390,16,FALSE)),"")</f>
        <v/>
      </c>
      <c r="BC220" s="82" t="str">
        <f>IFERROR(IF(VLOOKUP(AI220,'Acompanhamento (DMP)'!$B$7:$O$390,17,FALSE)="","",VLOOKUP(AI220,'Acompanhamento (DMP)'!$B$7:$O$390,17,FALSE)),"")</f>
        <v/>
      </c>
      <c r="BD220" s="82" t="str">
        <f>IFERROR(IF(VLOOKUP(AI220,'Acompanhamento (DMP)'!$B$7:$O$390,18,FALSE)="","",VLOOKUP(AI220,'Acompanhamento (DMP)'!$B$7:$O$390,18,FALSE)),"")</f>
        <v/>
      </c>
      <c r="BE220" s="82" t="str">
        <f>IFERROR(IF(VLOOKUP(AI220,'Acompanhamento (DMP)'!$B$7:$O$390,19,FALSE)="","",VLOOKUP(AI220,'Acompanhamento (DMP)'!$B$7:$O$390,19,FALSE)),"")</f>
        <v/>
      </c>
      <c r="BF220" s="82" t="str">
        <f>IFERROR(IF(VLOOKUP(AI220,'Acompanhamento (DMP)'!$B$7:$O$390,20,FALSE)="","",VLOOKUP(AI220,'Acompanhamento (DMP)'!$B$7:$O$390,20,FALSE)),"")</f>
        <v/>
      </c>
      <c r="BG220" s="82" t="str">
        <f>IFERROR(IF(VLOOKUP(AI220,'Acompanhamento (DMP)'!$B$7:$O$390,21,FALSE)="","",VLOOKUP(AI220,'Acompanhamento (DMP)'!$B$7:$O$390,21,FALSE)),"")</f>
        <v/>
      </c>
      <c r="BH220" s="173" t="str">
        <f t="shared" si="3"/>
        <v/>
      </c>
    </row>
    <row r="221" spans="1:60" ht="15" customHeight="1">
      <c r="A221" s="248"/>
      <c r="B221" s="249"/>
      <c r="C221" s="72"/>
      <c r="D221" s="73"/>
      <c r="E221" s="72" t="str">
        <v>Serviços continuado de manutenção preventiva e corretiva em sistema de tratamento de agua da chuva -  Imbituba</v>
      </c>
      <c r="F221" s="72"/>
      <c r="G221" s="72"/>
      <c r="H221" s="72"/>
      <c r="I221" s="72"/>
      <c r="J221" s="72"/>
      <c r="K221" s="72"/>
      <c r="L221" s="74"/>
      <c r="M221" s="74"/>
      <c r="N221" s="74"/>
      <c r="O221" s="74"/>
      <c r="P221" s="74"/>
      <c r="Q221" s="72" t="e">
        <f>IF(#REF!="","",IF(VLOOKUP(#REF!,#REF!,9,FALSE)="","",VLOOKUP(#REF!,#REF!,9,FALSE)))</f>
        <v>#REF!</v>
      </c>
      <c r="R221" s="74" t="e">
        <f>IF(#REF!="","",IF(VLOOKUP(#REF!,#REF!,10,FALSE)="","",VLOOKUP(#REF!,#REF!,10,FALSE)))</f>
        <v>#REF!</v>
      </c>
      <c r="AD221" s="179">
        <v>208</v>
      </c>
      <c r="AF221">
        <v>219</v>
      </c>
      <c r="AI221" t="str">
        <f>IF('PCA Licitação, Dispensa e Inex.'!B225="","",'PCA Licitação, Dispensa e Inex.'!B225)</f>
        <v/>
      </c>
      <c r="AJ221" t="str">
        <f>IF('PCA Licitação, Dispensa e Inex.'!C225="","",'PCA Licitação, Dispensa e Inex.'!C225)</f>
        <v/>
      </c>
      <c r="AK221" t="str">
        <f>IF('PCA Licitação, Dispensa e Inex.'!D225="","",'PCA Licitação, Dispensa e Inex.'!D225)</f>
        <v/>
      </c>
      <c r="AL221" t="str">
        <f>IF('PCA Licitação, Dispensa e Inex.'!H225="","",'PCA Licitação, Dispensa e Inex.'!H225)</f>
        <v/>
      </c>
      <c r="AM221" t="str">
        <f>IF('PCA Licitação, Dispensa e Inex.'!K225="","",'PCA Licitação, Dispensa e Inex.'!K225)</f>
        <v/>
      </c>
      <c r="AN221" t="str">
        <f>IF('PCA Licitação, Dispensa e Inex.'!L225="","",'PCA Licitação, Dispensa e Inex.'!L225)</f>
        <v/>
      </c>
      <c r="AO221" t="str">
        <f>IF('PCA Licitação, Dispensa e Inex.'!M225="","",'PCA Licitação, Dispensa e Inex.'!M225)</f>
        <v/>
      </c>
      <c r="AP221" t="str">
        <f>IF('PCA Licitação, Dispensa e Inex.'!N225="","",'PCA Licitação, Dispensa e Inex.'!N225)</f>
        <v/>
      </c>
      <c r="AQ221" s="82" t="str">
        <f>IF('PCA Licitação, Dispensa e Inex.'!O225="","",'PCA Licitação, Dispensa e Inex.'!O225)</f>
        <v/>
      </c>
      <c r="AR221" s="82" t="str">
        <f>IF('PCA Licitação, Dispensa e Inex.'!P225="","",'PCA Licitação, Dispensa e Inex.'!P225)</f>
        <v/>
      </c>
      <c r="AS221" s="82" t="str">
        <f>IF('PCA Licitação, Dispensa e Inex.'!Q225="","",'PCA Licitação, Dispensa e Inex.'!Q225)</f>
        <v/>
      </c>
      <c r="AT221" s="82" t="str">
        <f>IF('PCA Licitação, Dispensa e Inex.'!R225="","",'PCA Licitação, Dispensa e Inex.'!R225)</f>
        <v/>
      </c>
      <c r="AU221" s="82" t="str">
        <f>IF('PCA Licitação, Dispensa e Inex.'!S225="","",'PCA Licitação, Dispensa e Inex.'!S225)</f>
        <v/>
      </c>
      <c r="AV221" s="223" t="str">
        <f>IFERROR(VLOOKUP(AI221,'Acompanhamento (DMP)'!$B$7:$G$390,10,FALSE),"")</f>
        <v/>
      </c>
      <c r="AW221" t="str">
        <f>IFERROR(IF(VLOOKUP(AI221,'Acompanhamento (DMP)'!$B$7:$O$390,11,FALSE)="","",VLOOKUP(AI221,'Acompanhamento (DMP)'!$B$7:$O$390,11,FALSE)),"")</f>
        <v/>
      </c>
      <c r="AX221" s="82">
        <f>IFERROR(VLOOKUP(AI221,'Acompanhamento (DMP)'!$B$7:$O$390,12,FALSE),"")</f>
        <v>0</v>
      </c>
      <c r="AY221" s="82" t="str">
        <f>IFERROR(IF(VLOOKUP(AI221,'Acompanhamento (DMP)'!$B$7:$O$390,13,FALSE)="","",VLOOKUP(AI221,'Acompanhamento (DMP)'!$B$7:$O$390,13,FALSE)),"")</f>
        <v/>
      </c>
      <c r="AZ221" t="str">
        <f>IFERROR(IF(VLOOKUP(AI221,'Acompanhamento (DMP)'!$B$7:$O$390,14,FALSE)="","",VLOOKUP(AI221,'Acompanhamento (DMP)'!$B$7:$O$390,14,FALSE)),"")</f>
        <v/>
      </c>
      <c r="BA221" t="str">
        <f>IFERROR(IF(VLOOKUP(AI221,'Acompanhamento (DMP)'!$B$7:$O$390,15,FALSE)="","",VLOOKUP(AI221,'Acompanhamento (DMP)'!$B$7:$O$390,15,FALSE)),"")</f>
        <v/>
      </c>
      <c r="BB221" s="82" t="str">
        <f>IFERROR(IF(VLOOKUP(AI221,'Acompanhamento (DMP)'!$B$7:$O$390,16,FALSE)="","",VLOOKUP(AI221,'Acompanhamento (DMP)'!$B$7:$O$390,16,FALSE)),"")</f>
        <v/>
      </c>
      <c r="BC221" s="82" t="str">
        <f>IFERROR(IF(VLOOKUP(AI221,'Acompanhamento (DMP)'!$B$7:$O$390,17,FALSE)="","",VLOOKUP(AI221,'Acompanhamento (DMP)'!$B$7:$O$390,17,FALSE)),"")</f>
        <v/>
      </c>
      <c r="BD221" s="82" t="str">
        <f>IFERROR(IF(VLOOKUP(AI221,'Acompanhamento (DMP)'!$B$7:$O$390,18,FALSE)="","",VLOOKUP(AI221,'Acompanhamento (DMP)'!$B$7:$O$390,18,FALSE)),"")</f>
        <v/>
      </c>
      <c r="BE221" s="82" t="str">
        <f>IFERROR(IF(VLOOKUP(AI221,'Acompanhamento (DMP)'!$B$7:$O$390,19,FALSE)="","",VLOOKUP(AI221,'Acompanhamento (DMP)'!$B$7:$O$390,19,FALSE)),"")</f>
        <v/>
      </c>
      <c r="BF221" s="82" t="str">
        <f>IFERROR(IF(VLOOKUP(AI221,'Acompanhamento (DMP)'!$B$7:$O$390,20,FALSE)="","",VLOOKUP(AI221,'Acompanhamento (DMP)'!$B$7:$O$390,20,FALSE)),"")</f>
        <v/>
      </c>
      <c r="BG221" s="82" t="str">
        <f>IFERROR(IF(VLOOKUP(AI221,'Acompanhamento (DMP)'!$B$7:$O$390,21,FALSE)="","",VLOOKUP(AI221,'Acompanhamento (DMP)'!$B$7:$O$390,21,FALSE)),"")</f>
        <v/>
      </c>
      <c r="BH221" s="173" t="str">
        <f t="shared" si="3"/>
        <v/>
      </c>
    </row>
    <row r="222" spans="1:60" ht="15" customHeight="1">
      <c r="A222" s="248"/>
      <c r="B222" s="249"/>
      <c r="C222" s="72"/>
      <c r="D222" s="73"/>
      <c r="E222" s="72" t="str">
        <v>Serviços continuado de manutenção preventiva e corretiva em sistema de tratamento de agua da chuva -São Lourenço do Oeste</v>
      </c>
      <c r="F222" s="72"/>
      <c r="G222" s="72"/>
      <c r="H222" s="72"/>
      <c r="I222" s="72"/>
      <c r="J222" s="72"/>
      <c r="K222" s="72"/>
      <c r="L222" s="74"/>
      <c r="M222" s="74"/>
      <c r="N222" s="74"/>
      <c r="O222" s="74"/>
      <c r="P222" s="74"/>
      <c r="Q222" s="72" t="e">
        <f>IF(#REF!="","",IF(VLOOKUP(#REF!,#REF!,9,FALSE)="","",VLOOKUP(#REF!,#REF!,9,FALSE)))</f>
        <v>#REF!</v>
      </c>
      <c r="R222" s="74" t="e">
        <f>IF(#REF!="","",IF(VLOOKUP(#REF!,#REF!,10,FALSE)="","",VLOOKUP(#REF!,#REF!,10,FALSE)))</f>
        <v>#REF!</v>
      </c>
      <c r="AD222" s="180">
        <v>209</v>
      </c>
      <c r="AF222">
        <v>220</v>
      </c>
      <c r="AI222" t="str">
        <f>IF('PCA Licitação, Dispensa e Inex.'!B226="","",'PCA Licitação, Dispensa e Inex.'!B226)</f>
        <v/>
      </c>
      <c r="AJ222" t="str">
        <f>IF('PCA Licitação, Dispensa e Inex.'!C226="","",'PCA Licitação, Dispensa e Inex.'!C226)</f>
        <v/>
      </c>
      <c r="AK222" t="str">
        <f>IF('PCA Licitação, Dispensa e Inex.'!D226="","",'PCA Licitação, Dispensa e Inex.'!D226)</f>
        <v/>
      </c>
      <c r="AL222" t="str">
        <f>IF('PCA Licitação, Dispensa e Inex.'!H226="","",'PCA Licitação, Dispensa e Inex.'!H226)</f>
        <v/>
      </c>
      <c r="AM222" t="str">
        <f>IF('PCA Licitação, Dispensa e Inex.'!K226="","",'PCA Licitação, Dispensa e Inex.'!K226)</f>
        <v/>
      </c>
      <c r="AN222" t="str">
        <f>IF('PCA Licitação, Dispensa e Inex.'!L226="","",'PCA Licitação, Dispensa e Inex.'!L226)</f>
        <v/>
      </c>
      <c r="AO222" t="str">
        <f>IF('PCA Licitação, Dispensa e Inex.'!M226="","",'PCA Licitação, Dispensa e Inex.'!M226)</f>
        <v/>
      </c>
      <c r="AP222" t="str">
        <f>IF('PCA Licitação, Dispensa e Inex.'!N226="","",'PCA Licitação, Dispensa e Inex.'!N226)</f>
        <v/>
      </c>
      <c r="AQ222" s="82" t="str">
        <f>IF('PCA Licitação, Dispensa e Inex.'!O226="","",'PCA Licitação, Dispensa e Inex.'!O226)</f>
        <v/>
      </c>
      <c r="AR222" s="82" t="str">
        <f>IF('PCA Licitação, Dispensa e Inex.'!P226="","",'PCA Licitação, Dispensa e Inex.'!P226)</f>
        <v/>
      </c>
      <c r="AS222" s="82" t="str">
        <f>IF('PCA Licitação, Dispensa e Inex.'!Q226="","",'PCA Licitação, Dispensa e Inex.'!Q226)</f>
        <v/>
      </c>
      <c r="AT222" s="82" t="str">
        <f>IF('PCA Licitação, Dispensa e Inex.'!R226="","",'PCA Licitação, Dispensa e Inex.'!R226)</f>
        <v/>
      </c>
      <c r="AU222" s="82" t="str">
        <f>IF('PCA Licitação, Dispensa e Inex.'!S226="","",'PCA Licitação, Dispensa e Inex.'!S226)</f>
        <v/>
      </c>
      <c r="AV222" s="223" t="str">
        <f>IFERROR(VLOOKUP(AI222,'Acompanhamento (DMP)'!$B$7:$G$390,10,FALSE),"")</f>
        <v/>
      </c>
      <c r="AW222" t="str">
        <f>IFERROR(IF(VLOOKUP(AI222,'Acompanhamento (DMP)'!$B$7:$O$390,11,FALSE)="","",VLOOKUP(AI222,'Acompanhamento (DMP)'!$B$7:$O$390,11,FALSE)),"")</f>
        <v/>
      </c>
      <c r="AX222" s="82">
        <f>IFERROR(VLOOKUP(AI222,'Acompanhamento (DMP)'!$B$7:$O$390,12,FALSE),"")</f>
        <v>0</v>
      </c>
      <c r="AY222" s="82" t="str">
        <f>IFERROR(IF(VLOOKUP(AI222,'Acompanhamento (DMP)'!$B$7:$O$390,13,FALSE)="","",VLOOKUP(AI222,'Acompanhamento (DMP)'!$B$7:$O$390,13,FALSE)),"")</f>
        <v/>
      </c>
      <c r="AZ222" t="str">
        <f>IFERROR(IF(VLOOKUP(AI222,'Acompanhamento (DMP)'!$B$7:$O$390,14,FALSE)="","",VLOOKUP(AI222,'Acompanhamento (DMP)'!$B$7:$O$390,14,FALSE)),"")</f>
        <v/>
      </c>
      <c r="BA222" t="str">
        <f>IFERROR(IF(VLOOKUP(AI222,'Acompanhamento (DMP)'!$B$7:$O$390,15,FALSE)="","",VLOOKUP(AI222,'Acompanhamento (DMP)'!$B$7:$O$390,15,FALSE)),"")</f>
        <v/>
      </c>
      <c r="BB222" s="82" t="str">
        <f>IFERROR(IF(VLOOKUP(AI222,'Acompanhamento (DMP)'!$B$7:$O$390,16,FALSE)="","",VLOOKUP(AI222,'Acompanhamento (DMP)'!$B$7:$O$390,16,FALSE)),"")</f>
        <v/>
      </c>
      <c r="BC222" s="82" t="str">
        <f>IFERROR(IF(VLOOKUP(AI222,'Acompanhamento (DMP)'!$B$7:$O$390,17,FALSE)="","",VLOOKUP(AI222,'Acompanhamento (DMP)'!$B$7:$O$390,17,FALSE)),"")</f>
        <v/>
      </c>
      <c r="BD222" s="82" t="str">
        <f>IFERROR(IF(VLOOKUP(AI222,'Acompanhamento (DMP)'!$B$7:$O$390,18,FALSE)="","",VLOOKUP(AI222,'Acompanhamento (DMP)'!$B$7:$O$390,18,FALSE)),"")</f>
        <v/>
      </c>
      <c r="BE222" s="82" t="str">
        <f>IFERROR(IF(VLOOKUP(AI222,'Acompanhamento (DMP)'!$B$7:$O$390,19,FALSE)="","",VLOOKUP(AI222,'Acompanhamento (DMP)'!$B$7:$O$390,19,FALSE)),"")</f>
        <v/>
      </c>
      <c r="BF222" s="82" t="str">
        <f>IFERROR(IF(VLOOKUP(AI222,'Acompanhamento (DMP)'!$B$7:$O$390,20,FALSE)="","",VLOOKUP(AI222,'Acompanhamento (DMP)'!$B$7:$O$390,20,FALSE)),"")</f>
        <v/>
      </c>
      <c r="BG222" s="82" t="str">
        <f>IFERROR(IF(VLOOKUP(AI222,'Acompanhamento (DMP)'!$B$7:$O$390,21,FALSE)="","",VLOOKUP(AI222,'Acompanhamento (DMP)'!$B$7:$O$390,21,FALSE)),"")</f>
        <v/>
      </c>
      <c r="BH222" s="173" t="str">
        <f t="shared" si="3"/>
        <v/>
      </c>
    </row>
    <row r="223" spans="1:60" ht="15" customHeight="1">
      <c r="A223" s="248"/>
      <c r="B223" s="248"/>
      <c r="C223" s="72"/>
      <c r="D223" s="73"/>
      <c r="E223" s="72" t="str">
        <v>Serviços continuado de manutenção preventiva e corretiva em sistema de tratamento de agua da chuva - Garuva</v>
      </c>
      <c r="F223" s="72"/>
      <c r="G223" s="72"/>
      <c r="H223" s="72"/>
      <c r="I223" s="72"/>
      <c r="J223" s="72"/>
      <c r="K223" s="72"/>
      <c r="L223" s="74"/>
      <c r="M223" s="74"/>
      <c r="N223" s="74"/>
      <c r="O223" s="74"/>
      <c r="P223" s="74"/>
      <c r="Q223" s="72" t="e">
        <f>IF(#REF!="","",IF(VLOOKUP(#REF!,#REF!,9,FALSE)="","",VLOOKUP(#REF!,#REF!,9,FALSE)))</f>
        <v>#REF!</v>
      </c>
      <c r="R223" s="74" t="e">
        <f>IF(#REF!="","",IF(VLOOKUP(#REF!,#REF!,10,FALSE)="","",VLOOKUP(#REF!,#REF!,10,FALSE)))</f>
        <v>#REF!</v>
      </c>
      <c r="AD223" s="178">
        <v>210</v>
      </c>
      <c r="AF223">
        <v>221</v>
      </c>
      <c r="AI223" t="str">
        <f>IF('PCA Licitação, Dispensa e Inex.'!B227="","",'PCA Licitação, Dispensa e Inex.'!B227)</f>
        <v/>
      </c>
      <c r="AJ223" t="str">
        <f>IF('PCA Licitação, Dispensa e Inex.'!C227="","",'PCA Licitação, Dispensa e Inex.'!C227)</f>
        <v/>
      </c>
      <c r="AK223" t="str">
        <f>IF('PCA Licitação, Dispensa e Inex.'!D227="","",'PCA Licitação, Dispensa e Inex.'!D227)</f>
        <v/>
      </c>
      <c r="AL223" t="str">
        <f>IF('PCA Licitação, Dispensa e Inex.'!H227="","",'PCA Licitação, Dispensa e Inex.'!H227)</f>
        <v/>
      </c>
      <c r="AM223" t="str">
        <f>IF('PCA Licitação, Dispensa e Inex.'!K227="","",'PCA Licitação, Dispensa e Inex.'!K227)</f>
        <v/>
      </c>
      <c r="AN223" t="str">
        <f>IF('PCA Licitação, Dispensa e Inex.'!L227="","",'PCA Licitação, Dispensa e Inex.'!L227)</f>
        <v/>
      </c>
      <c r="AO223" t="str">
        <f>IF('PCA Licitação, Dispensa e Inex.'!M227="","",'PCA Licitação, Dispensa e Inex.'!M227)</f>
        <v/>
      </c>
      <c r="AP223" t="str">
        <f>IF('PCA Licitação, Dispensa e Inex.'!N227="","",'PCA Licitação, Dispensa e Inex.'!N227)</f>
        <v/>
      </c>
      <c r="AQ223" s="82" t="str">
        <f>IF('PCA Licitação, Dispensa e Inex.'!O227="","",'PCA Licitação, Dispensa e Inex.'!O227)</f>
        <v/>
      </c>
      <c r="AR223" s="82" t="str">
        <f>IF('PCA Licitação, Dispensa e Inex.'!P227="","",'PCA Licitação, Dispensa e Inex.'!P227)</f>
        <v/>
      </c>
      <c r="AS223" s="82" t="str">
        <f>IF('PCA Licitação, Dispensa e Inex.'!Q227="","",'PCA Licitação, Dispensa e Inex.'!Q227)</f>
        <v/>
      </c>
      <c r="AT223" s="82" t="str">
        <f>IF('PCA Licitação, Dispensa e Inex.'!R227="","",'PCA Licitação, Dispensa e Inex.'!R227)</f>
        <v/>
      </c>
      <c r="AU223" s="82" t="str">
        <f>IF('PCA Licitação, Dispensa e Inex.'!S227="","",'PCA Licitação, Dispensa e Inex.'!S227)</f>
        <v/>
      </c>
      <c r="AV223" s="223" t="str">
        <f>IFERROR(VLOOKUP(AI223,'Acompanhamento (DMP)'!$B$7:$G$390,10,FALSE),"")</f>
        <v/>
      </c>
      <c r="AW223" t="str">
        <f>IFERROR(IF(VLOOKUP(AI223,'Acompanhamento (DMP)'!$B$7:$O$390,11,FALSE)="","",VLOOKUP(AI223,'Acompanhamento (DMP)'!$B$7:$O$390,11,FALSE)),"")</f>
        <v/>
      </c>
      <c r="AX223" s="82">
        <f>IFERROR(VLOOKUP(AI223,'Acompanhamento (DMP)'!$B$7:$O$390,12,FALSE),"")</f>
        <v>0</v>
      </c>
      <c r="AY223" s="82" t="str">
        <f>IFERROR(IF(VLOOKUP(AI223,'Acompanhamento (DMP)'!$B$7:$O$390,13,FALSE)="","",VLOOKUP(AI223,'Acompanhamento (DMP)'!$B$7:$O$390,13,FALSE)),"")</f>
        <v/>
      </c>
      <c r="AZ223" t="str">
        <f>IFERROR(IF(VLOOKUP(AI223,'Acompanhamento (DMP)'!$B$7:$O$390,14,FALSE)="","",VLOOKUP(AI223,'Acompanhamento (DMP)'!$B$7:$O$390,14,FALSE)),"")</f>
        <v/>
      </c>
      <c r="BA223" t="str">
        <f>IFERROR(IF(VLOOKUP(AI223,'Acompanhamento (DMP)'!$B$7:$O$390,15,FALSE)="","",VLOOKUP(AI223,'Acompanhamento (DMP)'!$B$7:$O$390,15,FALSE)),"")</f>
        <v/>
      </c>
      <c r="BB223" s="82" t="str">
        <f>IFERROR(IF(VLOOKUP(AI223,'Acompanhamento (DMP)'!$B$7:$O$390,16,FALSE)="","",VLOOKUP(AI223,'Acompanhamento (DMP)'!$B$7:$O$390,16,FALSE)),"")</f>
        <v/>
      </c>
      <c r="BC223" s="82" t="str">
        <f>IFERROR(IF(VLOOKUP(AI223,'Acompanhamento (DMP)'!$B$7:$O$390,17,FALSE)="","",VLOOKUP(AI223,'Acompanhamento (DMP)'!$B$7:$O$390,17,FALSE)),"")</f>
        <v/>
      </c>
      <c r="BD223" s="82" t="str">
        <f>IFERROR(IF(VLOOKUP(AI223,'Acompanhamento (DMP)'!$B$7:$O$390,18,FALSE)="","",VLOOKUP(AI223,'Acompanhamento (DMP)'!$B$7:$O$390,18,FALSE)),"")</f>
        <v/>
      </c>
      <c r="BE223" s="82" t="str">
        <f>IFERROR(IF(VLOOKUP(AI223,'Acompanhamento (DMP)'!$B$7:$O$390,19,FALSE)="","",VLOOKUP(AI223,'Acompanhamento (DMP)'!$B$7:$O$390,19,FALSE)),"")</f>
        <v/>
      </c>
      <c r="BF223" s="82" t="str">
        <f>IFERROR(IF(VLOOKUP(AI223,'Acompanhamento (DMP)'!$B$7:$O$390,20,FALSE)="","",VLOOKUP(AI223,'Acompanhamento (DMP)'!$B$7:$O$390,20,FALSE)),"")</f>
        <v/>
      </c>
      <c r="BG223" s="82" t="str">
        <f>IFERROR(IF(VLOOKUP(AI223,'Acompanhamento (DMP)'!$B$7:$O$390,21,FALSE)="","",VLOOKUP(AI223,'Acompanhamento (DMP)'!$B$7:$O$390,21,FALSE)),"")</f>
        <v/>
      </c>
      <c r="BH223" s="173" t="str">
        <f t="shared" si="3"/>
        <v/>
      </c>
    </row>
    <row r="224" spans="1:60" ht="15" customHeight="1">
      <c r="A224" s="248"/>
      <c r="B224" s="248"/>
      <c r="C224" s="72"/>
      <c r="D224" s="73"/>
      <c r="E224" s="72" t="str">
        <v>Serviços continuado de manutenção preventiva e corretiva em sistema de tratamento de agua da chuva - Araquari</v>
      </c>
      <c r="F224" s="72"/>
      <c r="G224" s="72"/>
      <c r="H224" s="72"/>
      <c r="I224" s="72"/>
      <c r="J224" s="72"/>
      <c r="K224" s="72"/>
      <c r="L224" s="74"/>
      <c r="M224" s="74"/>
      <c r="N224" s="74"/>
      <c r="O224" s="74"/>
      <c r="P224" s="74"/>
      <c r="Q224" s="72" t="e">
        <f>IF(#REF!="","",IF(VLOOKUP(#REF!,#REF!,9,FALSE)="","",VLOOKUP(#REF!,#REF!,9,FALSE)))</f>
        <v>#REF!</v>
      </c>
      <c r="R224" s="74" t="e">
        <f>IF(#REF!="","",IF(VLOOKUP(#REF!,#REF!,10,FALSE)="","",VLOOKUP(#REF!,#REF!,10,FALSE)))</f>
        <v>#REF!</v>
      </c>
      <c r="AD224" s="177">
        <v>211</v>
      </c>
      <c r="AF224">
        <v>222</v>
      </c>
      <c r="AI224" t="str">
        <f>IF('PCA Licitação, Dispensa e Inex.'!B228="","",'PCA Licitação, Dispensa e Inex.'!B228)</f>
        <v/>
      </c>
      <c r="AJ224" t="str">
        <f>IF('PCA Licitação, Dispensa e Inex.'!C228="","",'PCA Licitação, Dispensa e Inex.'!C228)</f>
        <v/>
      </c>
      <c r="AK224" t="str">
        <f>IF('PCA Licitação, Dispensa e Inex.'!D228="","",'PCA Licitação, Dispensa e Inex.'!D228)</f>
        <v/>
      </c>
      <c r="AL224" t="str">
        <f>IF('PCA Licitação, Dispensa e Inex.'!H228="","",'PCA Licitação, Dispensa e Inex.'!H228)</f>
        <v/>
      </c>
      <c r="AM224" t="str">
        <f>IF('PCA Licitação, Dispensa e Inex.'!K228="","",'PCA Licitação, Dispensa e Inex.'!K228)</f>
        <v/>
      </c>
      <c r="AN224" t="str">
        <f>IF('PCA Licitação, Dispensa e Inex.'!L228="","",'PCA Licitação, Dispensa e Inex.'!L228)</f>
        <v/>
      </c>
      <c r="AO224" t="str">
        <f>IF('PCA Licitação, Dispensa e Inex.'!M228="","",'PCA Licitação, Dispensa e Inex.'!M228)</f>
        <v/>
      </c>
      <c r="AP224" t="str">
        <f>IF('PCA Licitação, Dispensa e Inex.'!N228="","",'PCA Licitação, Dispensa e Inex.'!N228)</f>
        <v/>
      </c>
      <c r="AQ224" s="82" t="str">
        <f>IF('PCA Licitação, Dispensa e Inex.'!O228="","",'PCA Licitação, Dispensa e Inex.'!O228)</f>
        <v/>
      </c>
      <c r="AR224" s="82" t="str">
        <f>IF('PCA Licitação, Dispensa e Inex.'!P228="","",'PCA Licitação, Dispensa e Inex.'!P228)</f>
        <v/>
      </c>
      <c r="AS224" s="82" t="str">
        <f>IF('PCA Licitação, Dispensa e Inex.'!Q228="","",'PCA Licitação, Dispensa e Inex.'!Q228)</f>
        <v/>
      </c>
      <c r="AT224" s="82" t="str">
        <f>IF('PCA Licitação, Dispensa e Inex.'!R228="","",'PCA Licitação, Dispensa e Inex.'!R228)</f>
        <v/>
      </c>
      <c r="AU224" s="82" t="str">
        <f>IF('PCA Licitação, Dispensa e Inex.'!S228="","",'PCA Licitação, Dispensa e Inex.'!S228)</f>
        <v/>
      </c>
      <c r="AV224" s="223" t="str">
        <f>IFERROR(VLOOKUP(AI224,'Acompanhamento (DMP)'!$B$7:$G$390,10,FALSE),"")</f>
        <v/>
      </c>
      <c r="AW224" t="str">
        <f>IFERROR(IF(VLOOKUP(AI224,'Acompanhamento (DMP)'!$B$7:$O$390,11,FALSE)="","",VLOOKUP(AI224,'Acompanhamento (DMP)'!$B$7:$O$390,11,FALSE)),"")</f>
        <v/>
      </c>
      <c r="AX224" s="82">
        <f>IFERROR(VLOOKUP(AI224,'Acompanhamento (DMP)'!$B$7:$O$390,12,FALSE),"")</f>
        <v>0</v>
      </c>
      <c r="AY224" s="82" t="str">
        <f>IFERROR(IF(VLOOKUP(AI224,'Acompanhamento (DMP)'!$B$7:$O$390,13,FALSE)="","",VLOOKUP(AI224,'Acompanhamento (DMP)'!$B$7:$O$390,13,FALSE)),"")</f>
        <v/>
      </c>
      <c r="AZ224" t="str">
        <f>IFERROR(IF(VLOOKUP(AI224,'Acompanhamento (DMP)'!$B$7:$O$390,14,FALSE)="","",VLOOKUP(AI224,'Acompanhamento (DMP)'!$B$7:$O$390,14,FALSE)),"")</f>
        <v/>
      </c>
      <c r="BA224" t="str">
        <f>IFERROR(IF(VLOOKUP(AI224,'Acompanhamento (DMP)'!$B$7:$O$390,15,FALSE)="","",VLOOKUP(AI224,'Acompanhamento (DMP)'!$B$7:$O$390,15,FALSE)),"")</f>
        <v/>
      </c>
      <c r="BB224" s="82" t="str">
        <f>IFERROR(IF(VLOOKUP(AI224,'Acompanhamento (DMP)'!$B$7:$O$390,16,FALSE)="","",VLOOKUP(AI224,'Acompanhamento (DMP)'!$B$7:$O$390,16,FALSE)),"")</f>
        <v/>
      </c>
      <c r="BC224" s="82" t="str">
        <f>IFERROR(IF(VLOOKUP(AI224,'Acompanhamento (DMP)'!$B$7:$O$390,17,FALSE)="","",VLOOKUP(AI224,'Acompanhamento (DMP)'!$B$7:$O$390,17,FALSE)),"")</f>
        <v/>
      </c>
      <c r="BD224" s="82" t="str">
        <f>IFERROR(IF(VLOOKUP(AI224,'Acompanhamento (DMP)'!$B$7:$O$390,18,FALSE)="","",VLOOKUP(AI224,'Acompanhamento (DMP)'!$B$7:$O$390,18,FALSE)),"")</f>
        <v/>
      </c>
      <c r="BE224" s="82" t="str">
        <f>IFERROR(IF(VLOOKUP(AI224,'Acompanhamento (DMP)'!$B$7:$O$390,19,FALSE)="","",VLOOKUP(AI224,'Acompanhamento (DMP)'!$B$7:$O$390,19,FALSE)),"")</f>
        <v/>
      </c>
      <c r="BF224" s="82" t="str">
        <f>IFERROR(IF(VLOOKUP(AI224,'Acompanhamento (DMP)'!$B$7:$O$390,20,FALSE)="","",VLOOKUP(AI224,'Acompanhamento (DMP)'!$B$7:$O$390,20,FALSE)),"")</f>
        <v/>
      </c>
      <c r="BG224" s="82" t="str">
        <f>IFERROR(IF(VLOOKUP(AI224,'Acompanhamento (DMP)'!$B$7:$O$390,21,FALSE)="","",VLOOKUP(AI224,'Acompanhamento (DMP)'!$B$7:$O$390,21,FALSE)),"")</f>
        <v/>
      </c>
      <c r="BH224" s="173" t="str">
        <f t="shared" si="3"/>
        <v/>
      </c>
    </row>
    <row r="225" spans="1:60" ht="15" customHeight="1">
      <c r="A225" s="248"/>
      <c r="B225" s="248"/>
      <c r="C225" s="72"/>
      <c r="D225" s="73"/>
      <c r="E225" s="72" t="str">
        <v>Aquisição de energia elétrica por meio do Ambiente de Contratação Livre (ACL)</v>
      </c>
      <c r="F225" s="72"/>
      <c r="G225" s="72"/>
      <c r="H225" s="72"/>
      <c r="I225" s="72"/>
      <c r="J225" s="72"/>
      <c r="K225" s="72"/>
      <c r="L225" s="74"/>
      <c r="M225" s="74"/>
      <c r="N225" s="74"/>
      <c r="O225" s="74"/>
      <c r="P225" s="74"/>
      <c r="Q225" s="72" t="e">
        <f>IF(#REF!="","",IF(VLOOKUP(#REF!,#REF!,9,FALSE)="","",VLOOKUP(#REF!,#REF!,9,FALSE)))</f>
        <v>#REF!</v>
      </c>
      <c r="R225" s="74" t="e">
        <f>IF(#REF!="","",IF(VLOOKUP(#REF!,#REF!,10,FALSE)="","",VLOOKUP(#REF!,#REF!,10,FALSE)))</f>
        <v>#REF!</v>
      </c>
      <c r="AD225" s="178">
        <v>212</v>
      </c>
      <c r="AF225">
        <v>223</v>
      </c>
      <c r="AI225" t="str">
        <f>IF('PCA Licitação, Dispensa e Inex.'!B229="","",'PCA Licitação, Dispensa e Inex.'!B229)</f>
        <v/>
      </c>
      <c r="AJ225" t="str">
        <f>IF('PCA Licitação, Dispensa e Inex.'!C229="","",'PCA Licitação, Dispensa e Inex.'!C229)</f>
        <v/>
      </c>
      <c r="AK225" t="str">
        <f>IF('PCA Licitação, Dispensa e Inex.'!D229="","",'PCA Licitação, Dispensa e Inex.'!D229)</f>
        <v/>
      </c>
      <c r="AL225" t="str">
        <f>IF('PCA Licitação, Dispensa e Inex.'!H229="","",'PCA Licitação, Dispensa e Inex.'!H229)</f>
        <v/>
      </c>
      <c r="AM225" t="str">
        <f>IF('PCA Licitação, Dispensa e Inex.'!K229="","",'PCA Licitação, Dispensa e Inex.'!K229)</f>
        <v/>
      </c>
      <c r="AN225" t="str">
        <f>IF('PCA Licitação, Dispensa e Inex.'!L229="","",'PCA Licitação, Dispensa e Inex.'!L229)</f>
        <v/>
      </c>
      <c r="AO225" t="str">
        <f>IF('PCA Licitação, Dispensa e Inex.'!M229="","",'PCA Licitação, Dispensa e Inex.'!M229)</f>
        <v/>
      </c>
      <c r="AP225" t="str">
        <f>IF('PCA Licitação, Dispensa e Inex.'!N229="","",'PCA Licitação, Dispensa e Inex.'!N229)</f>
        <v/>
      </c>
      <c r="AQ225" s="82" t="str">
        <f>IF('PCA Licitação, Dispensa e Inex.'!O229="","",'PCA Licitação, Dispensa e Inex.'!O229)</f>
        <v/>
      </c>
      <c r="AR225" s="82" t="str">
        <f>IF('PCA Licitação, Dispensa e Inex.'!P229="","",'PCA Licitação, Dispensa e Inex.'!P229)</f>
        <v/>
      </c>
      <c r="AS225" s="82" t="str">
        <f>IF('PCA Licitação, Dispensa e Inex.'!Q229="","",'PCA Licitação, Dispensa e Inex.'!Q229)</f>
        <v/>
      </c>
      <c r="AT225" s="82" t="str">
        <f>IF('PCA Licitação, Dispensa e Inex.'!R229="","",'PCA Licitação, Dispensa e Inex.'!R229)</f>
        <v/>
      </c>
      <c r="AU225" s="82" t="str">
        <f>IF('PCA Licitação, Dispensa e Inex.'!S229="","",'PCA Licitação, Dispensa e Inex.'!S229)</f>
        <v/>
      </c>
      <c r="AV225" s="223" t="str">
        <f>IFERROR(VLOOKUP(AI225,'Acompanhamento (DMP)'!$B$7:$G$390,10,FALSE),"")</f>
        <v/>
      </c>
      <c r="AW225" t="str">
        <f>IFERROR(IF(VLOOKUP(AI225,'Acompanhamento (DMP)'!$B$7:$O$390,11,FALSE)="","",VLOOKUP(AI225,'Acompanhamento (DMP)'!$B$7:$O$390,11,FALSE)),"")</f>
        <v/>
      </c>
      <c r="AX225" s="82">
        <f>IFERROR(VLOOKUP(AI225,'Acompanhamento (DMP)'!$B$7:$O$390,12,FALSE),"")</f>
        <v>0</v>
      </c>
      <c r="AY225" s="82" t="str">
        <f>IFERROR(IF(VLOOKUP(AI225,'Acompanhamento (DMP)'!$B$7:$O$390,13,FALSE)="","",VLOOKUP(AI225,'Acompanhamento (DMP)'!$B$7:$O$390,13,FALSE)),"")</f>
        <v/>
      </c>
      <c r="AZ225" t="str">
        <f>IFERROR(IF(VLOOKUP(AI225,'Acompanhamento (DMP)'!$B$7:$O$390,14,FALSE)="","",VLOOKUP(AI225,'Acompanhamento (DMP)'!$B$7:$O$390,14,FALSE)),"")</f>
        <v/>
      </c>
      <c r="BA225" t="str">
        <f>IFERROR(IF(VLOOKUP(AI225,'Acompanhamento (DMP)'!$B$7:$O$390,15,FALSE)="","",VLOOKUP(AI225,'Acompanhamento (DMP)'!$B$7:$O$390,15,FALSE)),"")</f>
        <v/>
      </c>
      <c r="BB225" s="82" t="str">
        <f>IFERROR(IF(VLOOKUP(AI225,'Acompanhamento (DMP)'!$B$7:$O$390,16,FALSE)="","",VLOOKUP(AI225,'Acompanhamento (DMP)'!$B$7:$O$390,16,FALSE)),"")</f>
        <v/>
      </c>
      <c r="BC225" s="82" t="str">
        <f>IFERROR(IF(VLOOKUP(AI225,'Acompanhamento (DMP)'!$B$7:$O$390,17,FALSE)="","",VLOOKUP(AI225,'Acompanhamento (DMP)'!$B$7:$O$390,17,FALSE)),"")</f>
        <v/>
      </c>
      <c r="BD225" s="82" t="str">
        <f>IFERROR(IF(VLOOKUP(AI225,'Acompanhamento (DMP)'!$B$7:$O$390,18,FALSE)="","",VLOOKUP(AI225,'Acompanhamento (DMP)'!$B$7:$O$390,18,FALSE)),"")</f>
        <v/>
      </c>
      <c r="BE225" s="82" t="str">
        <f>IFERROR(IF(VLOOKUP(AI225,'Acompanhamento (DMP)'!$B$7:$O$390,19,FALSE)="","",VLOOKUP(AI225,'Acompanhamento (DMP)'!$B$7:$O$390,19,FALSE)),"")</f>
        <v/>
      </c>
      <c r="BF225" s="82" t="str">
        <f>IFERROR(IF(VLOOKUP(AI225,'Acompanhamento (DMP)'!$B$7:$O$390,20,FALSE)="","",VLOOKUP(AI225,'Acompanhamento (DMP)'!$B$7:$O$390,20,FALSE)),"")</f>
        <v/>
      </c>
      <c r="BG225" s="82" t="str">
        <f>IFERROR(IF(VLOOKUP(AI225,'Acompanhamento (DMP)'!$B$7:$O$390,21,FALSE)="","",VLOOKUP(AI225,'Acompanhamento (DMP)'!$B$7:$O$390,21,FALSE)),"")</f>
        <v/>
      </c>
      <c r="BH225" s="173" t="str">
        <f t="shared" si="3"/>
        <v/>
      </c>
    </row>
    <row r="226" spans="1:60" ht="15" customHeight="1">
      <c r="A226" s="248"/>
      <c r="B226" s="248"/>
      <c r="C226" s="72"/>
      <c r="D226" s="73"/>
      <c r="E226" s="72" t="str">
        <v>Construção de nova cisterna TJSC</v>
      </c>
      <c r="F226" s="72"/>
      <c r="G226" s="72"/>
      <c r="H226" s="72"/>
      <c r="I226" s="72"/>
      <c r="J226" s="72"/>
      <c r="K226" s="72"/>
      <c r="L226" s="74"/>
      <c r="M226" s="74"/>
      <c r="N226" s="74"/>
      <c r="O226" s="74"/>
      <c r="P226" s="74"/>
      <c r="Q226" s="72" t="e">
        <f>IF(#REF!="","",IF(VLOOKUP(#REF!,#REF!,9,FALSE)="","",VLOOKUP(#REF!,#REF!,9,FALSE)))</f>
        <v>#REF!</v>
      </c>
      <c r="R226" s="74" t="e">
        <f>IF(#REF!="","",IF(VLOOKUP(#REF!,#REF!,10,FALSE)="","",VLOOKUP(#REF!,#REF!,10,FALSE)))</f>
        <v>#REF!</v>
      </c>
      <c r="AD226" s="180">
        <v>213</v>
      </c>
      <c r="AF226">
        <v>224</v>
      </c>
      <c r="AI226" t="str">
        <f>IF('PCA Licitação, Dispensa e Inex.'!B230="","",'PCA Licitação, Dispensa e Inex.'!B230)</f>
        <v/>
      </c>
      <c r="AJ226" t="str">
        <f>IF('PCA Licitação, Dispensa e Inex.'!C230="","",'PCA Licitação, Dispensa e Inex.'!C230)</f>
        <v/>
      </c>
      <c r="AK226" t="str">
        <f>IF('PCA Licitação, Dispensa e Inex.'!D230="","",'PCA Licitação, Dispensa e Inex.'!D230)</f>
        <v/>
      </c>
      <c r="AL226" t="str">
        <f>IF('PCA Licitação, Dispensa e Inex.'!H230="","",'PCA Licitação, Dispensa e Inex.'!H230)</f>
        <v/>
      </c>
      <c r="AM226" t="str">
        <f>IF('PCA Licitação, Dispensa e Inex.'!K230="","",'PCA Licitação, Dispensa e Inex.'!K230)</f>
        <v/>
      </c>
      <c r="AN226" t="str">
        <f>IF('PCA Licitação, Dispensa e Inex.'!L230="","",'PCA Licitação, Dispensa e Inex.'!L230)</f>
        <v/>
      </c>
      <c r="AO226" t="str">
        <f>IF('PCA Licitação, Dispensa e Inex.'!M230="","",'PCA Licitação, Dispensa e Inex.'!M230)</f>
        <v/>
      </c>
      <c r="AP226" t="str">
        <f>IF('PCA Licitação, Dispensa e Inex.'!N230="","",'PCA Licitação, Dispensa e Inex.'!N230)</f>
        <v/>
      </c>
      <c r="AQ226" s="82" t="str">
        <f>IF('PCA Licitação, Dispensa e Inex.'!O230="","",'PCA Licitação, Dispensa e Inex.'!O230)</f>
        <v/>
      </c>
      <c r="AR226" s="82" t="str">
        <f>IF('PCA Licitação, Dispensa e Inex.'!P230="","",'PCA Licitação, Dispensa e Inex.'!P230)</f>
        <v/>
      </c>
      <c r="AS226" s="82" t="str">
        <f>IF('PCA Licitação, Dispensa e Inex.'!Q230="","",'PCA Licitação, Dispensa e Inex.'!Q230)</f>
        <v/>
      </c>
      <c r="AT226" s="82" t="str">
        <f>IF('PCA Licitação, Dispensa e Inex.'!R230="","",'PCA Licitação, Dispensa e Inex.'!R230)</f>
        <v/>
      </c>
      <c r="AU226" s="82" t="str">
        <f>IF('PCA Licitação, Dispensa e Inex.'!S230="","",'PCA Licitação, Dispensa e Inex.'!S230)</f>
        <v/>
      </c>
      <c r="AV226" s="223" t="str">
        <f>IFERROR(VLOOKUP(AI226,'Acompanhamento (DMP)'!$B$7:$G$390,10,FALSE),"")</f>
        <v/>
      </c>
      <c r="AW226" t="str">
        <f>IFERROR(IF(VLOOKUP(AI226,'Acompanhamento (DMP)'!$B$7:$O$390,11,FALSE)="","",VLOOKUP(AI226,'Acompanhamento (DMP)'!$B$7:$O$390,11,FALSE)),"")</f>
        <v/>
      </c>
      <c r="AX226" s="82">
        <f>IFERROR(VLOOKUP(AI226,'Acompanhamento (DMP)'!$B$7:$O$390,12,FALSE),"")</f>
        <v>0</v>
      </c>
      <c r="AY226" s="82" t="str">
        <f>IFERROR(IF(VLOOKUP(AI226,'Acompanhamento (DMP)'!$B$7:$O$390,13,FALSE)="","",VLOOKUP(AI226,'Acompanhamento (DMP)'!$B$7:$O$390,13,FALSE)),"")</f>
        <v/>
      </c>
      <c r="AZ226" t="str">
        <f>IFERROR(IF(VLOOKUP(AI226,'Acompanhamento (DMP)'!$B$7:$O$390,14,FALSE)="","",VLOOKUP(AI226,'Acompanhamento (DMP)'!$B$7:$O$390,14,FALSE)),"")</f>
        <v/>
      </c>
      <c r="BA226" t="str">
        <f>IFERROR(IF(VLOOKUP(AI226,'Acompanhamento (DMP)'!$B$7:$O$390,15,FALSE)="","",VLOOKUP(AI226,'Acompanhamento (DMP)'!$B$7:$O$390,15,FALSE)),"")</f>
        <v/>
      </c>
      <c r="BB226" s="82" t="str">
        <f>IFERROR(IF(VLOOKUP(AI226,'Acompanhamento (DMP)'!$B$7:$O$390,16,FALSE)="","",VLOOKUP(AI226,'Acompanhamento (DMP)'!$B$7:$O$390,16,FALSE)),"")</f>
        <v/>
      </c>
      <c r="BC226" s="82" t="str">
        <f>IFERROR(IF(VLOOKUP(AI226,'Acompanhamento (DMP)'!$B$7:$O$390,17,FALSE)="","",VLOOKUP(AI226,'Acompanhamento (DMP)'!$B$7:$O$390,17,FALSE)),"")</f>
        <v/>
      </c>
      <c r="BD226" s="82" t="str">
        <f>IFERROR(IF(VLOOKUP(AI226,'Acompanhamento (DMP)'!$B$7:$O$390,18,FALSE)="","",VLOOKUP(AI226,'Acompanhamento (DMP)'!$B$7:$O$390,18,FALSE)),"")</f>
        <v/>
      </c>
      <c r="BE226" s="82" t="str">
        <f>IFERROR(IF(VLOOKUP(AI226,'Acompanhamento (DMP)'!$B$7:$O$390,19,FALSE)="","",VLOOKUP(AI226,'Acompanhamento (DMP)'!$B$7:$O$390,19,FALSE)),"")</f>
        <v/>
      </c>
      <c r="BF226" s="82" t="str">
        <f>IFERROR(IF(VLOOKUP(AI226,'Acompanhamento (DMP)'!$B$7:$O$390,20,FALSE)="","",VLOOKUP(AI226,'Acompanhamento (DMP)'!$B$7:$O$390,20,FALSE)),"")</f>
        <v/>
      </c>
      <c r="BG226" s="82" t="str">
        <f>IFERROR(IF(VLOOKUP(AI226,'Acompanhamento (DMP)'!$B$7:$O$390,21,FALSE)="","",VLOOKUP(AI226,'Acompanhamento (DMP)'!$B$7:$O$390,21,FALSE)),"")</f>
        <v/>
      </c>
      <c r="BH226" s="173" t="str">
        <f t="shared" si="3"/>
        <v/>
      </c>
    </row>
    <row r="227" spans="1:60" ht="15" customHeight="1">
      <c r="A227" s="248"/>
      <c r="B227" s="248"/>
      <c r="C227" s="72"/>
      <c r="D227" s="73"/>
      <c r="E227" s="72" t="str">
        <v>Serviço continuado de manutenção preventiva e corretivano sistema de climatização do Fórum de Família da Comarca de Balneário Camboriú</v>
      </c>
      <c r="F227" s="72"/>
      <c r="G227" s="72"/>
      <c r="H227" s="72"/>
      <c r="I227" s="72"/>
      <c r="J227" s="72"/>
      <c r="K227" s="72"/>
      <c r="L227" s="74"/>
      <c r="M227" s="74"/>
      <c r="N227" s="74"/>
      <c r="O227" s="74"/>
      <c r="P227" s="74"/>
      <c r="Q227" s="72" t="e">
        <f>IF(#REF!="","",IF(VLOOKUP(#REF!,#REF!,9,FALSE)="","",VLOOKUP(#REF!,#REF!,9,FALSE)))</f>
        <v>#REF!</v>
      </c>
      <c r="R227" s="74" t="e">
        <f>IF(#REF!="","",IF(VLOOKUP(#REF!,#REF!,10,FALSE)="","",VLOOKUP(#REF!,#REF!,10,FALSE)))</f>
        <v>#REF!</v>
      </c>
      <c r="AD227" s="179">
        <v>214</v>
      </c>
      <c r="AF227">
        <v>225</v>
      </c>
      <c r="AI227" t="str">
        <f>IF('PCA Licitação, Dispensa e Inex.'!B231="","",'PCA Licitação, Dispensa e Inex.'!B231)</f>
        <v/>
      </c>
      <c r="AJ227" t="str">
        <f>IF('PCA Licitação, Dispensa e Inex.'!C231="","",'PCA Licitação, Dispensa e Inex.'!C231)</f>
        <v/>
      </c>
      <c r="AK227" t="str">
        <f>IF('PCA Licitação, Dispensa e Inex.'!D231="","",'PCA Licitação, Dispensa e Inex.'!D231)</f>
        <v/>
      </c>
      <c r="AL227" t="str">
        <f>IF('PCA Licitação, Dispensa e Inex.'!H231="","",'PCA Licitação, Dispensa e Inex.'!H231)</f>
        <v/>
      </c>
      <c r="AM227" t="str">
        <f>IF('PCA Licitação, Dispensa e Inex.'!K231="","",'PCA Licitação, Dispensa e Inex.'!K231)</f>
        <v/>
      </c>
      <c r="AN227" t="str">
        <f>IF('PCA Licitação, Dispensa e Inex.'!L231="","",'PCA Licitação, Dispensa e Inex.'!L231)</f>
        <v/>
      </c>
      <c r="AO227" t="str">
        <f>IF('PCA Licitação, Dispensa e Inex.'!M231="","",'PCA Licitação, Dispensa e Inex.'!M231)</f>
        <v/>
      </c>
      <c r="AP227" t="str">
        <f>IF('PCA Licitação, Dispensa e Inex.'!N231="","",'PCA Licitação, Dispensa e Inex.'!N231)</f>
        <v/>
      </c>
      <c r="AQ227" s="82" t="str">
        <f>IF('PCA Licitação, Dispensa e Inex.'!O231="","",'PCA Licitação, Dispensa e Inex.'!O231)</f>
        <v/>
      </c>
      <c r="AR227" s="82" t="str">
        <f>IF('PCA Licitação, Dispensa e Inex.'!P231="","",'PCA Licitação, Dispensa e Inex.'!P231)</f>
        <v/>
      </c>
      <c r="AS227" s="82" t="str">
        <f>IF('PCA Licitação, Dispensa e Inex.'!Q231="","",'PCA Licitação, Dispensa e Inex.'!Q231)</f>
        <v/>
      </c>
      <c r="AT227" s="82" t="str">
        <f>IF('PCA Licitação, Dispensa e Inex.'!R231="","",'PCA Licitação, Dispensa e Inex.'!R231)</f>
        <v/>
      </c>
      <c r="AU227" s="82" t="str">
        <f>IF('PCA Licitação, Dispensa e Inex.'!S231="","",'PCA Licitação, Dispensa e Inex.'!S231)</f>
        <v/>
      </c>
      <c r="AV227" s="223" t="str">
        <f>IFERROR(VLOOKUP(AI227,'Acompanhamento (DMP)'!$B$7:$G$390,10,FALSE),"")</f>
        <v/>
      </c>
      <c r="AW227" t="str">
        <f>IFERROR(IF(VLOOKUP(AI227,'Acompanhamento (DMP)'!$B$7:$O$390,11,FALSE)="","",VLOOKUP(AI227,'Acompanhamento (DMP)'!$B$7:$O$390,11,FALSE)),"")</f>
        <v/>
      </c>
      <c r="AX227" s="82">
        <f>IFERROR(VLOOKUP(AI227,'Acompanhamento (DMP)'!$B$7:$O$390,12,FALSE),"")</f>
        <v>0</v>
      </c>
      <c r="AY227" s="82" t="str">
        <f>IFERROR(IF(VLOOKUP(AI227,'Acompanhamento (DMP)'!$B$7:$O$390,13,FALSE)="","",VLOOKUP(AI227,'Acompanhamento (DMP)'!$B$7:$O$390,13,FALSE)),"")</f>
        <v/>
      </c>
      <c r="AZ227" t="str">
        <f>IFERROR(IF(VLOOKUP(AI227,'Acompanhamento (DMP)'!$B$7:$O$390,14,FALSE)="","",VLOOKUP(AI227,'Acompanhamento (DMP)'!$B$7:$O$390,14,FALSE)),"")</f>
        <v/>
      </c>
      <c r="BA227" t="str">
        <f>IFERROR(IF(VLOOKUP(AI227,'Acompanhamento (DMP)'!$B$7:$O$390,15,FALSE)="","",VLOOKUP(AI227,'Acompanhamento (DMP)'!$B$7:$O$390,15,FALSE)),"")</f>
        <v/>
      </c>
      <c r="BB227" s="82" t="str">
        <f>IFERROR(IF(VLOOKUP(AI227,'Acompanhamento (DMP)'!$B$7:$O$390,16,FALSE)="","",VLOOKUP(AI227,'Acompanhamento (DMP)'!$B$7:$O$390,16,FALSE)),"")</f>
        <v/>
      </c>
      <c r="BC227" s="82" t="str">
        <f>IFERROR(IF(VLOOKUP(AI227,'Acompanhamento (DMP)'!$B$7:$O$390,17,FALSE)="","",VLOOKUP(AI227,'Acompanhamento (DMP)'!$B$7:$O$390,17,FALSE)),"")</f>
        <v/>
      </c>
      <c r="BD227" s="82" t="str">
        <f>IFERROR(IF(VLOOKUP(AI227,'Acompanhamento (DMP)'!$B$7:$O$390,18,FALSE)="","",VLOOKUP(AI227,'Acompanhamento (DMP)'!$B$7:$O$390,18,FALSE)),"")</f>
        <v/>
      </c>
      <c r="BE227" s="82" t="str">
        <f>IFERROR(IF(VLOOKUP(AI227,'Acompanhamento (DMP)'!$B$7:$O$390,19,FALSE)="","",VLOOKUP(AI227,'Acompanhamento (DMP)'!$B$7:$O$390,19,FALSE)),"")</f>
        <v/>
      </c>
      <c r="BF227" s="82" t="str">
        <f>IFERROR(IF(VLOOKUP(AI227,'Acompanhamento (DMP)'!$B$7:$O$390,20,FALSE)="","",VLOOKUP(AI227,'Acompanhamento (DMP)'!$B$7:$O$390,20,FALSE)),"")</f>
        <v/>
      </c>
      <c r="BG227" s="82" t="str">
        <f>IFERROR(IF(VLOOKUP(AI227,'Acompanhamento (DMP)'!$B$7:$O$390,21,FALSE)="","",VLOOKUP(AI227,'Acompanhamento (DMP)'!$B$7:$O$390,21,FALSE)),"")</f>
        <v/>
      </c>
      <c r="BH227" s="173" t="str">
        <f t="shared" si="3"/>
        <v/>
      </c>
    </row>
    <row r="228" spans="1:60" ht="15" customHeight="1">
      <c r="A228" s="248"/>
      <c r="B228" s="248"/>
      <c r="C228" s="72"/>
      <c r="D228" s="73"/>
      <c r="E228" s="72" t="str">
        <v>Serviço continuado de manutenção preventiva e corretivano sistema de climatização do Fórum da Comarca de Abelardo Luz</v>
      </c>
      <c r="F228" s="72"/>
      <c r="G228" s="72"/>
      <c r="H228" s="72"/>
      <c r="I228" s="72"/>
      <c r="J228" s="72"/>
      <c r="K228" s="72"/>
      <c r="L228" s="74"/>
      <c r="M228" s="74"/>
      <c r="N228" s="74"/>
      <c r="O228" s="74"/>
      <c r="P228" s="74"/>
      <c r="Q228" s="72" t="e">
        <f>IF(#REF!="","",IF(VLOOKUP(#REF!,#REF!,9,FALSE)="","",VLOOKUP(#REF!,#REF!,9,FALSE)))</f>
        <v>#REF!</v>
      </c>
      <c r="R228" s="74" t="e">
        <f>IF(#REF!="","",IF(VLOOKUP(#REF!,#REF!,10,FALSE)="","",VLOOKUP(#REF!,#REF!,10,FALSE)))</f>
        <v>#REF!</v>
      </c>
      <c r="AD228" s="180">
        <v>215</v>
      </c>
      <c r="AF228">
        <v>226</v>
      </c>
      <c r="AI228" t="str">
        <f>IF('PCA Licitação, Dispensa e Inex.'!B232="","",'PCA Licitação, Dispensa e Inex.'!B232)</f>
        <v/>
      </c>
      <c r="AJ228" t="str">
        <f>IF('PCA Licitação, Dispensa e Inex.'!C232="","",'PCA Licitação, Dispensa e Inex.'!C232)</f>
        <v/>
      </c>
      <c r="AK228" t="str">
        <f>IF('PCA Licitação, Dispensa e Inex.'!D232="","",'PCA Licitação, Dispensa e Inex.'!D232)</f>
        <v/>
      </c>
      <c r="AL228" t="str">
        <f>IF('PCA Licitação, Dispensa e Inex.'!H232="","",'PCA Licitação, Dispensa e Inex.'!H232)</f>
        <v/>
      </c>
      <c r="AM228" t="str">
        <f>IF('PCA Licitação, Dispensa e Inex.'!K232="","",'PCA Licitação, Dispensa e Inex.'!K232)</f>
        <v/>
      </c>
      <c r="AN228" t="str">
        <f>IF('PCA Licitação, Dispensa e Inex.'!L232="","",'PCA Licitação, Dispensa e Inex.'!L232)</f>
        <v/>
      </c>
      <c r="AO228" t="str">
        <f>IF('PCA Licitação, Dispensa e Inex.'!M232="","",'PCA Licitação, Dispensa e Inex.'!M232)</f>
        <v/>
      </c>
      <c r="AP228" t="str">
        <f>IF('PCA Licitação, Dispensa e Inex.'!N232="","",'PCA Licitação, Dispensa e Inex.'!N232)</f>
        <v/>
      </c>
      <c r="AQ228" s="82" t="str">
        <f>IF('PCA Licitação, Dispensa e Inex.'!O232="","",'PCA Licitação, Dispensa e Inex.'!O232)</f>
        <v/>
      </c>
      <c r="AR228" s="82" t="str">
        <f>IF('PCA Licitação, Dispensa e Inex.'!P232="","",'PCA Licitação, Dispensa e Inex.'!P232)</f>
        <v/>
      </c>
      <c r="AS228" s="82" t="str">
        <f>IF('PCA Licitação, Dispensa e Inex.'!Q232="","",'PCA Licitação, Dispensa e Inex.'!Q232)</f>
        <v/>
      </c>
      <c r="AT228" s="82" t="str">
        <f>IF('PCA Licitação, Dispensa e Inex.'!R232="","",'PCA Licitação, Dispensa e Inex.'!R232)</f>
        <v/>
      </c>
      <c r="AU228" s="82" t="str">
        <f>IF('PCA Licitação, Dispensa e Inex.'!S232="","",'PCA Licitação, Dispensa e Inex.'!S232)</f>
        <v/>
      </c>
      <c r="AV228" s="223" t="str">
        <f>IFERROR(VLOOKUP(AI228,'Acompanhamento (DMP)'!$B$7:$G$390,10,FALSE),"")</f>
        <v/>
      </c>
      <c r="AW228" t="str">
        <f>IFERROR(IF(VLOOKUP(AI228,'Acompanhamento (DMP)'!$B$7:$O$390,11,FALSE)="","",VLOOKUP(AI228,'Acompanhamento (DMP)'!$B$7:$O$390,11,FALSE)),"")</f>
        <v/>
      </c>
      <c r="AX228" s="82">
        <f>IFERROR(VLOOKUP(AI228,'Acompanhamento (DMP)'!$B$7:$O$390,12,FALSE),"")</f>
        <v>0</v>
      </c>
      <c r="AY228" s="82" t="str">
        <f>IFERROR(IF(VLOOKUP(AI228,'Acompanhamento (DMP)'!$B$7:$O$390,13,FALSE)="","",VLOOKUP(AI228,'Acompanhamento (DMP)'!$B$7:$O$390,13,FALSE)),"")</f>
        <v/>
      </c>
      <c r="AZ228" t="str">
        <f>IFERROR(IF(VLOOKUP(AI228,'Acompanhamento (DMP)'!$B$7:$O$390,14,FALSE)="","",VLOOKUP(AI228,'Acompanhamento (DMP)'!$B$7:$O$390,14,FALSE)),"")</f>
        <v/>
      </c>
      <c r="BA228" t="str">
        <f>IFERROR(IF(VLOOKUP(AI228,'Acompanhamento (DMP)'!$B$7:$O$390,15,FALSE)="","",VLOOKUP(AI228,'Acompanhamento (DMP)'!$B$7:$O$390,15,FALSE)),"")</f>
        <v/>
      </c>
      <c r="BB228" s="82" t="str">
        <f>IFERROR(IF(VLOOKUP(AI228,'Acompanhamento (DMP)'!$B$7:$O$390,16,FALSE)="","",VLOOKUP(AI228,'Acompanhamento (DMP)'!$B$7:$O$390,16,FALSE)),"")</f>
        <v/>
      </c>
      <c r="BC228" s="82" t="str">
        <f>IFERROR(IF(VLOOKUP(AI228,'Acompanhamento (DMP)'!$B$7:$O$390,17,FALSE)="","",VLOOKUP(AI228,'Acompanhamento (DMP)'!$B$7:$O$390,17,FALSE)),"")</f>
        <v/>
      </c>
      <c r="BD228" s="82" t="str">
        <f>IFERROR(IF(VLOOKUP(AI228,'Acompanhamento (DMP)'!$B$7:$O$390,18,FALSE)="","",VLOOKUP(AI228,'Acompanhamento (DMP)'!$B$7:$O$390,18,FALSE)),"")</f>
        <v/>
      </c>
      <c r="BE228" s="82" t="str">
        <f>IFERROR(IF(VLOOKUP(AI228,'Acompanhamento (DMP)'!$B$7:$O$390,19,FALSE)="","",VLOOKUP(AI228,'Acompanhamento (DMP)'!$B$7:$O$390,19,FALSE)),"")</f>
        <v/>
      </c>
      <c r="BF228" s="82" t="str">
        <f>IFERROR(IF(VLOOKUP(AI228,'Acompanhamento (DMP)'!$B$7:$O$390,20,FALSE)="","",VLOOKUP(AI228,'Acompanhamento (DMP)'!$B$7:$O$390,20,FALSE)),"")</f>
        <v/>
      </c>
      <c r="BG228" s="82" t="str">
        <f>IFERROR(IF(VLOOKUP(AI228,'Acompanhamento (DMP)'!$B$7:$O$390,21,FALSE)="","",VLOOKUP(AI228,'Acompanhamento (DMP)'!$B$7:$O$390,21,FALSE)),"")</f>
        <v/>
      </c>
      <c r="BH228" s="173" t="str">
        <f t="shared" si="3"/>
        <v/>
      </c>
    </row>
    <row r="229" spans="1:60" ht="15" customHeight="1">
      <c r="A229" s="248"/>
      <c r="B229" s="248"/>
      <c r="C229" s="72"/>
      <c r="D229" s="73"/>
      <c r="E229" s="72" t="str">
        <v>Serviço continuado de manutenção preventiva e corretivano sistema de climatização do Fórum da Comarca de Araquari</v>
      </c>
      <c r="F229" s="72"/>
      <c r="G229" s="72"/>
      <c r="H229" s="72"/>
      <c r="I229" s="72"/>
      <c r="J229" s="72"/>
      <c r="K229" s="72"/>
      <c r="L229" s="74"/>
      <c r="M229" s="74"/>
      <c r="N229" s="74"/>
      <c r="O229" s="74"/>
      <c r="P229" s="74"/>
      <c r="Q229" s="72" t="e">
        <f>IF(#REF!="","",IF(VLOOKUP(#REF!,#REF!,9,FALSE)="","",VLOOKUP(#REF!,#REF!,9,FALSE)))</f>
        <v>#REF!</v>
      </c>
      <c r="R229" s="74" t="e">
        <f>IF(#REF!="","",IF(VLOOKUP(#REF!,#REF!,10,FALSE)="","",VLOOKUP(#REF!,#REF!,10,FALSE)))</f>
        <v>#REF!</v>
      </c>
      <c r="AD229" s="178">
        <v>216</v>
      </c>
      <c r="AF229">
        <v>227</v>
      </c>
      <c r="AI229" t="str">
        <f>IF('PCA Licitação, Dispensa e Inex.'!B233="","",'PCA Licitação, Dispensa e Inex.'!B233)</f>
        <v/>
      </c>
      <c r="AJ229" t="str">
        <f>IF('PCA Licitação, Dispensa e Inex.'!C233="","",'PCA Licitação, Dispensa e Inex.'!C233)</f>
        <v/>
      </c>
      <c r="AK229" t="str">
        <f>IF('PCA Licitação, Dispensa e Inex.'!D233="","",'PCA Licitação, Dispensa e Inex.'!D233)</f>
        <v/>
      </c>
      <c r="AL229" t="str">
        <f>IF('PCA Licitação, Dispensa e Inex.'!H233="","",'PCA Licitação, Dispensa e Inex.'!H233)</f>
        <v/>
      </c>
      <c r="AM229" t="str">
        <f>IF('PCA Licitação, Dispensa e Inex.'!K233="","",'PCA Licitação, Dispensa e Inex.'!K233)</f>
        <v/>
      </c>
      <c r="AN229" t="str">
        <f>IF('PCA Licitação, Dispensa e Inex.'!L233="","",'PCA Licitação, Dispensa e Inex.'!L233)</f>
        <v/>
      </c>
      <c r="AO229" t="str">
        <f>IF('PCA Licitação, Dispensa e Inex.'!M233="","",'PCA Licitação, Dispensa e Inex.'!M233)</f>
        <v/>
      </c>
      <c r="AP229" t="str">
        <f>IF('PCA Licitação, Dispensa e Inex.'!N233="","",'PCA Licitação, Dispensa e Inex.'!N233)</f>
        <v/>
      </c>
      <c r="AQ229" s="82" t="str">
        <f>IF('PCA Licitação, Dispensa e Inex.'!O233="","",'PCA Licitação, Dispensa e Inex.'!O233)</f>
        <v/>
      </c>
      <c r="AR229" s="82" t="str">
        <f>IF('PCA Licitação, Dispensa e Inex.'!P233="","",'PCA Licitação, Dispensa e Inex.'!P233)</f>
        <v/>
      </c>
      <c r="AS229" s="82" t="str">
        <f>IF('PCA Licitação, Dispensa e Inex.'!Q233="","",'PCA Licitação, Dispensa e Inex.'!Q233)</f>
        <v/>
      </c>
      <c r="AT229" s="82" t="str">
        <f>IF('PCA Licitação, Dispensa e Inex.'!R233="","",'PCA Licitação, Dispensa e Inex.'!R233)</f>
        <v/>
      </c>
      <c r="AU229" s="82" t="str">
        <f>IF('PCA Licitação, Dispensa e Inex.'!S233="","",'PCA Licitação, Dispensa e Inex.'!S233)</f>
        <v/>
      </c>
      <c r="AV229" s="223" t="str">
        <f>IFERROR(VLOOKUP(AI229,'Acompanhamento (DMP)'!$B$7:$G$390,10,FALSE),"")</f>
        <v/>
      </c>
      <c r="AW229" t="str">
        <f>IFERROR(IF(VLOOKUP(AI229,'Acompanhamento (DMP)'!$B$7:$O$390,11,FALSE)="","",VLOOKUP(AI229,'Acompanhamento (DMP)'!$B$7:$O$390,11,FALSE)),"")</f>
        <v/>
      </c>
      <c r="AX229" s="82">
        <f>IFERROR(VLOOKUP(AI229,'Acompanhamento (DMP)'!$B$7:$O$390,12,FALSE),"")</f>
        <v>0</v>
      </c>
      <c r="AY229" s="82" t="str">
        <f>IFERROR(IF(VLOOKUP(AI229,'Acompanhamento (DMP)'!$B$7:$O$390,13,FALSE)="","",VLOOKUP(AI229,'Acompanhamento (DMP)'!$B$7:$O$390,13,FALSE)),"")</f>
        <v/>
      </c>
      <c r="AZ229" t="str">
        <f>IFERROR(IF(VLOOKUP(AI229,'Acompanhamento (DMP)'!$B$7:$O$390,14,FALSE)="","",VLOOKUP(AI229,'Acompanhamento (DMP)'!$B$7:$O$390,14,FALSE)),"")</f>
        <v/>
      </c>
      <c r="BA229" t="str">
        <f>IFERROR(IF(VLOOKUP(AI229,'Acompanhamento (DMP)'!$B$7:$O$390,15,FALSE)="","",VLOOKUP(AI229,'Acompanhamento (DMP)'!$B$7:$O$390,15,FALSE)),"")</f>
        <v/>
      </c>
      <c r="BB229" s="82" t="str">
        <f>IFERROR(IF(VLOOKUP(AI229,'Acompanhamento (DMP)'!$B$7:$O$390,16,FALSE)="","",VLOOKUP(AI229,'Acompanhamento (DMP)'!$B$7:$O$390,16,FALSE)),"")</f>
        <v/>
      </c>
      <c r="BC229" s="82" t="str">
        <f>IFERROR(IF(VLOOKUP(AI229,'Acompanhamento (DMP)'!$B$7:$O$390,17,FALSE)="","",VLOOKUP(AI229,'Acompanhamento (DMP)'!$B$7:$O$390,17,FALSE)),"")</f>
        <v/>
      </c>
      <c r="BD229" s="82" t="str">
        <f>IFERROR(IF(VLOOKUP(AI229,'Acompanhamento (DMP)'!$B$7:$O$390,18,FALSE)="","",VLOOKUP(AI229,'Acompanhamento (DMP)'!$B$7:$O$390,18,FALSE)),"")</f>
        <v/>
      </c>
      <c r="BE229" s="82" t="str">
        <f>IFERROR(IF(VLOOKUP(AI229,'Acompanhamento (DMP)'!$B$7:$O$390,19,FALSE)="","",VLOOKUP(AI229,'Acompanhamento (DMP)'!$B$7:$O$390,19,FALSE)),"")</f>
        <v/>
      </c>
      <c r="BF229" s="82" t="str">
        <f>IFERROR(IF(VLOOKUP(AI229,'Acompanhamento (DMP)'!$B$7:$O$390,20,FALSE)="","",VLOOKUP(AI229,'Acompanhamento (DMP)'!$B$7:$O$390,20,FALSE)),"")</f>
        <v/>
      </c>
      <c r="BG229" s="82" t="str">
        <f>IFERROR(IF(VLOOKUP(AI229,'Acompanhamento (DMP)'!$B$7:$O$390,21,FALSE)="","",VLOOKUP(AI229,'Acompanhamento (DMP)'!$B$7:$O$390,21,FALSE)),"")</f>
        <v/>
      </c>
      <c r="BH229" s="173" t="str">
        <f t="shared" si="3"/>
        <v/>
      </c>
    </row>
    <row r="230" spans="1:60" ht="15" customHeight="1">
      <c r="A230" s="248"/>
      <c r="B230" s="248"/>
      <c r="C230" s="72"/>
      <c r="D230" s="73"/>
      <c r="E230" s="72" t="str">
        <v>Instalação de um novo sistema de ar condicionado para a torre 2 do TJSC</v>
      </c>
      <c r="F230" s="72"/>
      <c r="G230" s="72"/>
      <c r="H230" s="72"/>
      <c r="I230" s="72"/>
      <c r="J230" s="72"/>
      <c r="K230" s="72"/>
      <c r="L230" s="74"/>
      <c r="M230" s="74"/>
      <c r="N230" s="74"/>
      <c r="O230" s="74"/>
      <c r="P230" s="74"/>
      <c r="Q230" s="72" t="e">
        <f>IF(#REF!="","",IF(VLOOKUP(#REF!,#REF!,9,FALSE)="","",VLOOKUP(#REF!,#REF!,9,FALSE)))</f>
        <v>#REF!</v>
      </c>
      <c r="R230" s="74" t="e">
        <f>IF(#REF!="","",IF(VLOOKUP(#REF!,#REF!,10,FALSE)="","",VLOOKUP(#REF!,#REF!,10,FALSE)))</f>
        <v>#REF!</v>
      </c>
      <c r="AD230" s="177">
        <v>217</v>
      </c>
      <c r="AF230">
        <v>228</v>
      </c>
      <c r="AI230" t="str">
        <f>IF('PCA Licitação, Dispensa e Inex.'!B234="","",'PCA Licitação, Dispensa e Inex.'!B234)</f>
        <v/>
      </c>
      <c r="AJ230" t="str">
        <f>IF('PCA Licitação, Dispensa e Inex.'!C234="","",'PCA Licitação, Dispensa e Inex.'!C234)</f>
        <v/>
      </c>
      <c r="AK230" t="str">
        <f>IF('PCA Licitação, Dispensa e Inex.'!D234="","",'PCA Licitação, Dispensa e Inex.'!D234)</f>
        <v/>
      </c>
      <c r="AL230" t="str">
        <f>IF('PCA Licitação, Dispensa e Inex.'!H234="","",'PCA Licitação, Dispensa e Inex.'!H234)</f>
        <v/>
      </c>
      <c r="AM230" t="str">
        <f>IF('PCA Licitação, Dispensa e Inex.'!K234="","",'PCA Licitação, Dispensa e Inex.'!K234)</f>
        <v/>
      </c>
      <c r="AN230" t="str">
        <f>IF('PCA Licitação, Dispensa e Inex.'!L234="","",'PCA Licitação, Dispensa e Inex.'!L234)</f>
        <v/>
      </c>
      <c r="AO230" t="str">
        <f>IF('PCA Licitação, Dispensa e Inex.'!M234="","",'PCA Licitação, Dispensa e Inex.'!M234)</f>
        <v/>
      </c>
      <c r="AP230" t="str">
        <f>IF('PCA Licitação, Dispensa e Inex.'!N234="","",'PCA Licitação, Dispensa e Inex.'!N234)</f>
        <v/>
      </c>
      <c r="AQ230" s="82" t="str">
        <f>IF('PCA Licitação, Dispensa e Inex.'!O234="","",'PCA Licitação, Dispensa e Inex.'!O234)</f>
        <v/>
      </c>
      <c r="AR230" s="82" t="str">
        <f>IF('PCA Licitação, Dispensa e Inex.'!P234="","",'PCA Licitação, Dispensa e Inex.'!P234)</f>
        <v/>
      </c>
      <c r="AS230" s="82" t="str">
        <f>IF('PCA Licitação, Dispensa e Inex.'!Q234="","",'PCA Licitação, Dispensa e Inex.'!Q234)</f>
        <v/>
      </c>
      <c r="AT230" s="82" t="str">
        <f>IF('PCA Licitação, Dispensa e Inex.'!R234="","",'PCA Licitação, Dispensa e Inex.'!R234)</f>
        <v/>
      </c>
      <c r="AU230" s="82" t="str">
        <f>IF('PCA Licitação, Dispensa e Inex.'!S234="","",'PCA Licitação, Dispensa e Inex.'!S234)</f>
        <v/>
      </c>
      <c r="AV230" s="223" t="str">
        <f>IFERROR(VLOOKUP(AI230,'Acompanhamento (DMP)'!$B$7:$G$390,10,FALSE),"")</f>
        <v/>
      </c>
      <c r="AW230" t="str">
        <f>IFERROR(IF(VLOOKUP(AI230,'Acompanhamento (DMP)'!$B$7:$O$390,11,FALSE)="","",VLOOKUP(AI230,'Acompanhamento (DMP)'!$B$7:$O$390,11,FALSE)),"")</f>
        <v/>
      </c>
      <c r="AX230" s="82">
        <f>IFERROR(VLOOKUP(AI230,'Acompanhamento (DMP)'!$B$7:$O$390,12,FALSE),"")</f>
        <v>0</v>
      </c>
      <c r="AY230" s="82" t="str">
        <f>IFERROR(IF(VLOOKUP(AI230,'Acompanhamento (DMP)'!$B$7:$O$390,13,FALSE)="","",VLOOKUP(AI230,'Acompanhamento (DMP)'!$B$7:$O$390,13,FALSE)),"")</f>
        <v/>
      </c>
      <c r="AZ230" t="str">
        <f>IFERROR(IF(VLOOKUP(AI230,'Acompanhamento (DMP)'!$B$7:$O$390,14,FALSE)="","",VLOOKUP(AI230,'Acompanhamento (DMP)'!$B$7:$O$390,14,FALSE)),"")</f>
        <v/>
      </c>
      <c r="BA230" t="str">
        <f>IFERROR(IF(VLOOKUP(AI230,'Acompanhamento (DMP)'!$B$7:$O$390,15,FALSE)="","",VLOOKUP(AI230,'Acompanhamento (DMP)'!$B$7:$O$390,15,FALSE)),"")</f>
        <v/>
      </c>
      <c r="BB230" s="82" t="str">
        <f>IFERROR(IF(VLOOKUP(AI230,'Acompanhamento (DMP)'!$B$7:$O$390,16,FALSE)="","",VLOOKUP(AI230,'Acompanhamento (DMP)'!$B$7:$O$390,16,FALSE)),"")</f>
        <v/>
      </c>
      <c r="BC230" s="82" t="str">
        <f>IFERROR(IF(VLOOKUP(AI230,'Acompanhamento (DMP)'!$B$7:$O$390,17,FALSE)="","",VLOOKUP(AI230,'Acompanhamento (DMP)'!$B$7:$O$390,17,FALSE)),"")</f>
        <v/>
      </c>
      <c r="BD230" s="82" t="str">
        <f>IFERROR(IF(VLOOKUP(AI230,'Acompanhamento (DMP)'!$B$7:$O$390,18,FALSE)="","",VLOOKUP(AI230,'Acompanhamento (DMP)'!$B$7:$O$390,18,FALSE)),"")</f>
        <v/>
      </c>
      <c r="BE230" s="82" t="str">
        <f>IFERROR(IF(VLOOKUP(AI230,'Acompanhamento (DMP)'!$B$7:$O$390,19,FALSE)="","",VLOOKUP(AI230,'Acompanhamento (DMP)'!$B$7:$O$390,19,FALSE)),"")</f>
        <v/>
      </c>
      <c r="BF230" s="82" t="str">
        <f>IFERROR(IF(VLOOKUP(AI230,'Acompanhamento (DMP)'!$B$7:$O$390,20,FALSE)="","",VLOOKUP(AI230,'Acompanhamento (DMP)'!$B$7:$O$390,20,FALSE)),"")</f>
        <v/>
      </c>
      <c r="BG230" s="82" t="str">
        <f>IFERROR(IF(VLOOKUP(AI230,'Acompanhamento (DMP)'!$B$7:$O$390,21,FALSE)="","",VLOOKUP(AI230,'Acompanhamento (DMP)'!$B$7:$O$390,21,FALSE)),"")</f>
        <v/>
      </c>
      <c r="BH230" s="173" t="str">
        <f t="shared" si="3"/>
        <v/>
      </c>
    </row>
    <row r="231" spans="1:60" ht="15" customHeight="1">
      <c r="A231" s="248"/>
      <c r="B231" s="248"/>
      <c r="C231" s="72"/>
      <c r="D231" s="73"/>
      <c r="E231" s="72" t="str">
        <v>Serviço continuado de manutenção preventiva e corretivano sistema de climatização do Fórum da Comarca de Campo Erê</v>
      </c>
      <c r="F231" s="72"/>
      <c r="G231" s="72"/>
      <c r="H231" s="72"/>
      <c r="I231" s="72"/>
      <c r="J231" s="72"/>
      <c r="K231" s="72"/>
      <c r="L231" s="74"/>
      <c r="M231" s="74"/>
      <c r="N231" s="74"/>
      <c r="O231" s="74"/>
      <c r="P231" s="74"/>
      <c r="Q231" s="72" t="e">
        <f>IF(#REF!="","",IF(VLOOKUP(#REF!,#REF!,9,FALSE)="","",VLOOKUP(#REF!,#REF!,9,FALSE)))</f>
        <v>#REF!</v>
      </c>
      <c r="R231" s="74" t="e">
        <f>IF(#REF!="","",IF(VLOOKUP(#REF!,#REF!,10,FALSE)="","",VLOOKUP(#REF!,#REF!,10,FALSE)))</f>
        <v>#REF!</v>
      </c>
      <c r="AD231" s="178">
        <v>218</v>
      </c>
      <c r="AF231">
        <v>229</v>
      </c>
      <c r="AI231" t="str">
        <f>IF('PCA Licitação, Dispensa e Inex.'!B235="","",'PCA Licitação, Dispensa e Inex.'!B235)</f>
        <v/>
      </c>
      <c r="AJ231" t="str">
        <f>IF('PCA Licitação, Dispensa e Inex.'!C235="","",'PCA Licitação, Dispensa e Inex.'!C235)</f>
        <v/>
      </c>
      <c r="AK231" t="str">
        <f>IF('PCA Licitação, Dispensa e Inex.'!D235="","",'PCA Licitação, Dispensa e Inex.'!D235)</f>
        <v/>
      </c>
      <c r="AL231" t="str">
        <f>IF('PCA Licitação, Dispensa e Inex.'!H235="","",'PCA Licitação, Dispensa e Inex.'!H235)</f>
        <v/>
      </c>
      <c r="AM231" t="str">
        <f>IF('PCA Licitação, Dispensa e Inex.'!K235="","",'PCA Licitação, Dispensa e Inex.'!K235)</f>
        <v/>
      </c>
      <c r="AN231" t="str">
        <f>IF('PCA Licitação, Dispensa e Inex.'!L235="","",'PCA Licitação, Dispensa e Inex.'!L235)</f>
        <v/>
      </c>
      <c r="AO231" t="str">
        <f>IF('PCA Licitação, Dispensa e Inex.'!M235="","",'PCA Licitação, Dispensa e Inex.'!M235)</f>
        <v/>
      </c>
      <c r="AP231" t="str">
        <f>IF('PCA Licitação, Dispensa e Inex.'!N235="","",'PCA Licitação, Dispensa e Inex.'!N235)</f>
        <v/>
      </c>
      <c r="AQ231" s="82" t="str">
        <f>IF('PCA Licitação, Dispensa e Inex.'!O235="","",'PCA Licitação, Dispensa e Inex.'!O235)</f>
        <v/>
      </c>
      <c r="AR231" s="82" t="str">
        <f>IF('PCA Licitação, Dispensa e Inex.'!P235="","",'PCA Licitação, Dispensa e Inex.'!P235)</f>
        <v/>
      </c>
      <c r="AS231" s="82" t="str">
        <f>IF('PCA Licitação, Dispensa e Inex.'!Q235="","",'PCA Licitação, Dispensa e Inex.'!Q235)</f>
        <v/>
      </c>
      <c r="AT231" s="82" t="str">
        <f>IF('PCA Licitação, Dispensa e Inex.'!R235="","",'PCA Licitação, Dispensa e Inex.'!R235)</f>
        <v/>
      </c>
      <c r="AU231" s="82" t="str">
        <f>IF('PCA Licitação, Dispensa e Inex.'!S235="","",'PCA Licitação, Dispensa e Inex.'!S235)</f>
        <v/>
      </c>
      <c r="AV231" s="223" t="str">
        <f>IFERROR(VLOOKUP(AI231,'Acompanhamento (DMP)'!$B$7:$G$390,10,FALSE),"")</f>
        <v/>
      </c>
      <c r="AW231" t="str">
        <f>IFERROR(IF(VLOOKUP(AI231,'Acompanhamento (DMP)'!$B$7:$O$390,11,FALSE)="","",VLOOKUP(AI231,'Acompanhamento (DMP)'!$B$7:$O$390,11,FALSE)),"")</f>
        <v/>
      </c>
      <c r="AX231" s="82">
        <f>IFERROR(VLOOKUP(AI231,'Acompanhamento (DMP)'!$B$7:$O$390,12,FALSE),"")</f>
        <v>0</v>
      </c>
      <c r="AY231" s="82" t="str">
        <f>IFERROR(IF(VLOOKUP(AI231,'Acompanhamento (DMP)'!$B$7:$O$390,13,FALSE)="","",VLOOKUP(AI231,'Acompanhamento (DMP)'!$B$7:$O$390,13,FALSE)),"")</f>
        <v/>
      </c>
      <c r="AZ231" t="str">
        <f>IFERROR(IF(VLOOKUP(AI231,'Acompanhamento (DMP)'!$B$7:$O$390,14,FALSE)="","",VLOOKUP(AI231,'Acompanhamento (DMP)'!$B$7:$O$390,14,FALSE)),"")</f>
        <v/>
      </c>
      <c r="BA231" t="str">
        <f>IFERROR(IF(VLOOKUP(AI231,'Acompanhamento (DMP)'!$B$7:$O$390,15,FALSE)="","",VLOOKUP(AI231,'Acompanhamento (DMP)'!$B$7:$O$390,15,FALSE)),"")</f>
        <v/>
      </c>
      <c r="BB231" s="82" t="str">
        <f>IFERROR(IF(VLOOKUP(AI231,'Acompanhamento (DMP)'!$B$7:$O$390,16,FALSE)="","",VLOOKUP(AI231,'Acompanhamento (DMP)'!$B$7:$O$390,16,FALSE)),"")</f>
        <v/>
      </c>
      <c r="BC231" s="82" t="str">
        <f>IFERROR(IF(VLOOKUP(AI231,'Acompanhamento (DMP)'!$B$7:$O$390,17,FALSE)="","",VLOOKUP(AI231,'Acompanhamento (DMP)'!$B$7:$O$390,17,FALSE)),"")</f>
        <v/>
      </c>
      <c r="BD231" s="82" t="str">
        <f>IFERROR(IF(VLOOKUP(AI231,'Acompanhamento (DMP)'!$B$7:$O$390,18,FALSE)="","",VLOOKUP(AI231,'Acompanhamento (DMP)'!$B$7:$O$390,18,FALSE)),"")</f>
        <v/>
      </c>
      <c r="BE231" s="82" t="str">
        <f>IFERROR(IF(VLOOKUP(AI231,'Acompanhamento (DMP)'!$B$7:$O$390,19,FALSE)="","",VLOOKUP(AI231,'Acompanhamento (DMP)'!$B$7:$O$390,19,FALSE)),"")</f>
        <v/>
      </c>
      <c r="BF231" s="82" t="str">
        <f>IFERROR(IF(VLOOKUP(AI231,'Acompanhamento (DMP)'!$B$7:$O$390,20,FALSE)="","",VLOOKUP(AI231,'Acompanhamento (DMP)'!$B$7:$O$390,20,FALSE)),"")</f>
        <v/>
      </c>
      <c r="BG231" s="82" t="str">
        <f>IFERROR(IF(VLOOKUP(AI231,'Acompanhamento (DMP)'!$B$7:$O$390,21,FALSE)="","",VLOOKUP(AI231,'Acompanhamento (DMP)'!$B$7:$O$390,21,FALSE)),"")</f>
        <v/>
      </c>
      <c r="BH231" s="173" t="str">
        <f t="shared" si="3"/>
        <v/>
      </c>
    </row>
    <row r="232" spans="1:60" ht="15" customHeight="1">
      <c r="A232" s="248"/>
      <c r="B232" s="248"/>
      <c r="C232" s="72"/>
      <c r="D232" s="73"/>
      <c r="E232" s="72" t="str">
        <v>Serviço continuado de manutenção preventiva e corretiva em Plataformas Elevatórias instaladas em edificações do Poder Judiciário do Estado de Santa Catarina</v>
      </c>
      <c r="F232" s="72"/>
      <c r="G232" s="72"/>
      <c r="H232" s="72"/>
      <c r="I232" s="72"/>
      <c r="J232" s="72"/>
      <c r="K232" s="72"/>
      <c r="L232" s="74"/>
      <c r="M232" s="74"/>
      <c r="N232" s="74"/>
      <c r="O232" s="74"/>
      <c r="P232" s="74"/>
      <c r="Q232" s="72" t="e">
        <f>IF(#REF!="","",IF(VLOOKUP(#REF!,#REF!,9,FALSE)="","",VLOOKUP(#REF!,#REF!,9,FALSE)))</f>
        <v>#REF!</v>
      </c>
      <c r="R232" s="74" t="e">
        <f>IF(#REF!="","",IF(VLOOKUP(#REF!,#REF!,10,FALSE)="","",VLOOKUP(#REF!,#REF!,10,FALSE)))</f>
        <v>#REF!</v>
      </c>
      <c r="AD232" s="180">
        <v>219</v>
      </c>
      <c r="AF232">
        <v>230</v>
      </c>
      <c r="AI232" t="str">
        <f>IF('PCA Licitação, Dispensa e Inex.'!B236="","",'PCA Licitação, Dispensa e Inex.'!B236)</f>
        <v/>
      </c>
      <c r="AJ232" t="str">
        <f>IF('PCA Licitação, Dispensa e Inex.'!C236="","",'PCA Licitação, Dispensa e Inex.'!C236)</f>
        <v/>
      </c>
      <c r="AK232" t="str">
        <f>IF('PCA Licitação, Dispensa e Inex.'!D236="","",'PCA Licitação, Dispensa e Inex.'!D236)</f>
        <v/>
      </c>
      <c r="AL232" t="str">
        <f>IF('PCA Licitação, Dispensa e Inex.'!H236="","",'PCA Licitação, Dispensa e Inex.'!H236)</f>
        <v/>
      </c>
      <c r="AM232" t="str">
        <f>IF('PCA Licitação, Dispensa e Inex.'!K236="","",'PCA Licitação, Dispensa e Inex.'!K236)</f>
        <v/>
      </c>
      <c r="AN232" t="str">
        <f>IF('PCA Licitação, Dispensa e Inex.'!L236="","",'PCA Licitação, Dispensa e Inex.'!L236)</f>
        <v/>
      </c>
      <c r="AO232" t="str">
        <f>IF('PCA Licitação, Dispensa e Inex.'!M236="","",'PCA Licitação, Dispensa e Inex.'!M236)</f>
        <v/>
      </c>
      <c r="AP232" t="str">
        <f>IF('PCA Licitação, Dispensa e Inex.'!N236="","",'PCA Licitação, Dispensa e Inex.'!N236)</f>
        <v/>
      </c>
      <c r="AQ232" s="82" t="str">
        <f>IF('PCA Licitação, Dispensa e Inex.'!O236="","",'PCA Licitação, Dispensa e Inex.'!O236)</f>
        <v/>
      </c>
      <c r="AR232" s="82" t="str">
        <f>IF('PCA Licitação, Dispensa e Inex.'!P236="","",'PCA Licitação, Dispensa e Inex.'!P236)</f>
        <v/>
      </c>
      <c r="AS232" s="82" t="str">
        <f>IF('PCA Licitação, Dispensa e Inex.'!Q236="","",'PCA Licitação, Dispensa e Inex.'!Q236)</f>
        <v/>
      </c>
      <c r="AT232" s="82" t="str">
        <f>IF('PCA Licitação, Dispensa e Inex.'!R236="","",'PCA Licitação, Dispensa e Inex.'!R236)</f>
        <v/>
      </c>
      <c r="AU232" s="82" t="str">
        <f>IF('PCA Licitação, Dispensa e Inex.'!S236="","",'PCA Licitação, Dispensa e Inex.'!S236)</f>
        <v/>
      </c>
      <c r="AV232" s="223" t="str">
        <f>IFERROR(VLOOKUP(AI232,'Acompanhamento (DMP)'!$B$7:$G$390,10,FALSE),"")</f>
        <v/>
      </c>
      <c r="AW232" t="str">
        <f>IFERROR(IF(VLOOKUP(AI232,'Acompanhamento (DMP)'!$B$7:$O$390,11,FALSE)="","",VLOOKUP(AI232,'Acompanhamento (DMP)'!$B$7:$O$390,11,FALSE)),"")</f>
        <v/>
      </c>
      <c r="AX232" s="82">
        <f>IFERROR(VLOOKUP(AI232,'Acompanhamento (DMP)'!$B$7:$O$390,12,FALSE),"")</f>
        <v>0</v>
      </c>
      <c r="AY232" s="82" t="str">
        <f>IFERROR(IF(VLOOKUP(AI232,'Acompanhamento (DMP)'!$B$7:$O$390,13,FALSE)="","",VLOOKUP(AI232,'Acompanhamento (DMP)'!$B$7:$O$390,13,FALSE)),"")</f>
        <v/>
      </c>
      <c r="AZ232" t="str">
        <f>IFERROR(IF(VLOOKUP(AI232,'Acompanhamento (DMP)'!$B$7:$O$390,14,FALSE)="","",VLOOKUP(AI232,'Acompanhamento (DMP)'!$B$7:$O$390,14,FALSE)),"")</f>
        <v/>
      </c>
      <c r="BA232" t="str">
        <f>IFERROR(IF(VLOOKUP(AI232,'Acompanhamento (DMP)'!$B$7:$O$390,15,FALSE)="","",VLOOKUP(AI232,'Acompanhamento (DMP)'!$B$7:$O$390,15,FALSE)),"")</f>
        <v/>
      </c>
      <c r="BB232" s="82" t="str">
        <f>IFERROR(IF(VLOOKUP(AI232,'Acompanhamento (DMP)'!$B$7:$O$390,16,FALSE)="","",VLOOKUP(AI232,'Acompanhamento (DMP)'!$B$7:$O$390,16,FALSE)),"")</f>
        <v/>
      </c>
      <c r="BC232" s="82" t="str">
        <f>IFERROR(IF(VLOOKUP(AI232,'Acompanhamento (DMP)'!$B$7:$O$390,17,FALSE)="","",VLOOKUP(AI232,'Acompanhamento (DMP)'!$B$7:$O$390,17,FALSE)),"")</f>
        <v/>
      </c>
      <c r="BD232" s="82" t="str">
        <f>IFERROR(IF(VLOOKUP(AI232,'Acompanhamento (DMP)'!$B$7:$O$390,18,FALSE)="","",VLOOKUP(AI232,'Acompanhamento (DMP)'!$B$7:$O$390,18,FALSE)),"")</f>
        <v/>
      </c>
      <c r="BE232" s="82" t="str">
        <f>IFERROR(IF(VLOOKUP(AI232,'Acompanhamento (DMP)'!$B$7:$O$390,19,FALSE)="","",VLOOKUP(AI232,'Acompanhamento (DMP)'!$B$7:$O$390,19,FALSE)),"")</f>
        <v/>
      </c>
      <c r="BF232" s="82" t="str">
        <f>IFERROR(IF(VLOOKUP(AI232,'Acompanhamento (DMP)'!$B$7:$O$390,20,FALSE)="","",VLOOKUP(AI232,'Acompanhamento (DMP)'!$B$7:$O$390,20,FALSE)),"")</f>
        <v/>
      </c>
      <c r="BG232" s="82" t="str">
        <f>IFERROR(IF(VLOOKUP(AI232,'Acompanhamento (DMP)'!$B$7:$O$390,21,FALSE)="","",VLOOKUP(AI232,'Acompanhamento (DMP)'!$B$7:$O$390,21,FALSE)),"")</f>
        <v/>
      </c>
      <c r="BH232" s="173" t="str">
        <f t="shared" si="3"/>
        <v/>
      </c>
    </row>
    <row r="233" spans="1:60" ht="15" customHeight="1">
      <c r="A233" s="248"/>
      <c r="B233" s="248"/>
      <c r="C233" s="72"/>
      <c r="D233" s="73"/>
      <c r="E233" s="72" t="str">
        <v>Manutenção Preventiva e Corretiva nos elevadores das torres 1  e 2 e do TJSC e nos dois elevadores da unidade UPC</v>
      </c>
      <c r="F233" s="72"/>
      <c r="G233" s="72"/>
      <c r="H233" s="72"/>
      <c r="I233" s="72"/>
      <c r="J233" s="72"/>
      <c r="K233" s="72"/>
      <c r="L233" s="74"/>
      <c r="M233" s="74"/>
      <c r="N233" s="74"/>
      <c r="O233" s="74"/>
      <c r="P233" s="74"/>
      <c r="Q233" s="72" t="e">
        <f>IF(#REF!="","",IF(VLOOKUP(#REF!,#REF!,9,FALSE)="","",VLOOKUP(#REF!,#REF!,9,FALSE)))</f>
        <v>#REF!</v>
      </c>
      <c r="R233" s="74" t="e">
        <f>IF(#REF!="","",IF(VLOOKUP(#REF!,#REF!,10,FALSE)="","",VLOOKUP(#REF!,#REF!,10,FALSE)))</f>
        <v>#REF!</v>
      </c>
      <c r="AD233" s="179">
        <v>220</v>
      </c>
      <c r="AF233">
        <v>231</v>
      </c>
      <c r="AI233" t="str">
        <f>IF('PCA Licitação, Dispensa e Inex.'!B237="","",'PCA Licitação, Dispensa e Inex.'!B237)</f>
        <v/>
      </c>
      <c r="AJ233" t="str">
        <f>IF('PCA Licitação, Dispensa e Inex.'!C237="","",'PCA Licitação, Dispensa e Inex.'!C237)</f>
        <v/>
      </c>
      <c r="AK233" t="str">
        <f>IF('PCA Licitação, Dispensa e Inex.'!D237="","",'PCA Licitação, Dispensa e Inex.'!D237)</f>
        <v/>
      </c>
      <c r="AL233" t="str">
        <f>IF('PCA Licitação, Dispensa e Inex.'!H237="","",'PCA Licitação, Dispensa e Inex.'!H237)</f>
        <v/>
      </c>
      <c r="AM233" t="str">
        <f>IF('PCA Licitação, Dispensa e Inex.'!K237="","",'PCA Licitação, Dispensa e Inex.'!K237)</f>
        <v/>
      </c>
      <c r="AN233" t="str">
        <f>IF('PCA Licitação, Dispensa e Inex.'!L237="","",'PCA Licitação, Dispensa e Inex.'!L237)</f>
        <v/>
      </c>
      <c r="AO233" t="str">
        <f>IF('PCA Licitação, Dispensa e Inex.'!M237="","",'PCA Licitação, Dispensa e Inex.'!M237)</f>
        <v/>
      </c>
      <c r="AP233" t="str">
        <f>IF('PCA Licitação, Dispensa e Inex.'!N237="","",'PCA Licitação, Dispensa e Inex.'!N237)</f>
        <v/>
      </c>
      <c r="AQ233" s="82" t="str">
        <f>IF('PCA Licitação, Dispensa e Inex.'!O237="","",'PCA Licitação, Dispensa e Inex.'!O237)</f>
        <v/>
      </c>
      <c r="AR233" s="82" t="str">
        <f>IF('PCA Licitação, Dispensa e Inex.'!P237="","",'PCA Licitação, Dispensa e Inex.'!P237)</f>
        <v/>
      </c>
      <c r="AS233" s="82" t="str">
        <f>IF('PCA Licitação, Dispensa e Inex.'!Q237="","",'PCA Licitação, Dispensa e Inex.'!Q237)</f>
        <v/>
      </c>
      <c r="AT233" s="82" t="str">
        <f>IF('PCA Licitação, Dispensa e Inex.'!R237="","",'PCA Licitação, Dispensa e Inex.'!R237)</f>
        <v/>
      </c>
      <c r="AU233" s="82" t="str">
        <f>IF('PCA Licitação, Dispensa e Inex.'!S237="","",'PCA Licitação, Dispensa e Inex.'!S237)</f>
        <v/>
      </c>
      <c r="AV233" s="223" t="str">
        <f>IFERROR(VLOOKUP(AI233,'Acompanhamento (DMP)'!$B$7:$G$390,10,FALSE),"")</f>
        <v/>
      </c>
      <c r="AW233" t="str">
        <f>IFERROR(IF(VLOOKUP(AI233,'Acompanhamento (DMP)'!$B$7:$O$390,11,FALSE)="","",VLOOKUP(AI233,'Acompanhamento (DMP)'!$B$7:$O$390,11,FALSE)),"")</f>
        <v/>
      </c>
      <c r="AX233" s="82">
        <f>IFERROR(VLOOKUP(AI233,'Acompanhamento (DMP)'!$B$7:$O$390,12,FALSE),"")</f>
        <v>0</v>
      </c>
      <c r="AY233" s="82" t="str">
        <f>IFERROR(IF(VLOOKUP(AI233,'Acompanhamento (DMP)'!$B$7:$O$390,13,FALSE)="","",VLOOKUP(AI233,'Acompanhamento (DMP)'!$B$7:$O$390,13,FALSE)),"")</f>
        <v/>
      </c>
      <c r="AZ233" t="str">
        <f>IFERROR(IF(VLOOKUP(AI233,'Acompanhamento (DMP)'!$B$7:$O$390,14,FALSE)="","",VLOOKUP(AI233,'Acompanhamento (DMP)'!$B$7:$O$390,14,FALSE)),"")</f>
        <v/>
      </c>
      <c r="BA233" t="str">
        <f>IFERROR(IF(VLOOKUP(AI233,'Acompanhamento (DMP)'!$B$7:$O$390,15,FALSE)="","",VLOOKUP(AI233,'Acompanhamento (DMP)'!$B$7:$O$390,15,FALSE)),"")</f>
        <v/>
      </c>
      <c r="BB233" s="82" t="str">
        <f>IFERROR(IF(VLOOKUP(AI233,'Acompanhamento (DMP)'!$B$7:$O$390,16,FALSE)="","",VLOOKUP(AI233,'Acompanhamento (DMP)'!$B$7:$O$390,16,FALSE)),"")</f>
        <v/>
      </c>
      <c r="BC233" s="82" t="str">
        <f>IFERROR(IF(VLOOKUP(AI233,'Acompanhamento (DMP)'!$B$7:$O$390,17,FALSE)="","",VLOOKUP(AI233,'Acompanhamento (DMP)'!$B$7:$O$390,17,FALSE)),"")</f>
        <v/>
      </c>
      <c r="BD233" s="82" t="str">
        <f>IFERROR(IF(VLOOKUP(AI233,'Acompanhamento (DMP)'!$B$7:$O$390,18,FALSE)="","",VLOOKUP(AI233,'Acompanhamento (DMP)'!$B$7:$O$390,18,FALSE)),"")</f>
        <v/>
      </c>
      <c r="BE233" s="82" t="str">
        <f>IFERROR(IF(VLOOKUP(AI233,'Acompanhamento (DMP)'!$B$7:$O$390,19,FALSE)="","",VLOOKUP(AI233,'Acompanhamento (DMP)'!$B$7:$O$390,19,FALSE)),"")</f>
        <v/>
      </c>
      <c r="BF233" s="82" t="str">
        <f>IFERROR(IF(VLOOKUP(AI233,'Acompanhamento (DMP)'!$B$7:$O$390,20,FALSE)="","",VLOOKUP(AI233,'Acompanhamento (DMP)'!$B$7:$O$390,20,FALSE)),"")</f>
        <v/>
      </c>
      <c r="BG233" s="82" t="str">
        <f>IFERROR(IF(VLOOKUP(AI233,'Acompanhamento (DMP)'!$B$7:$O$390,21,FALSE)="","",VLOOKUP(AI233,'Acompanhamento (DMP)'!$B$7:$O$390,21,FALSE)),"")</f>
        <v/>
      </c>
      <c r="BH233" s="173" t="str">
        <f t="shared" si="3"/>
        <v/>
      </c>
    </row>
    <row r="234" spans="1:60" ht="15" customHeight="1">
      <c r="A234" s="248"/>
      <c r="B234" s="248"/>
      <c r="C234" s="72"/>
      <c r="D234" s="73"/>
      <c r="E234" s="72" t="str">
        <v>Capacitação - Direção Defensiva, Evasiva e Ofensiva - Básico, Avançado e Baixa Luminosidade</v>
      </c>
      <c r="F234" s="72"/>
      <c r="G234" s="72"/>
      <c r="H234" s="72"/>
      <c r="I234" s="72"/>
      <c r="J234" s="72"/>
      <c r="K234" s="72"/>
      <c r="L234" s="74"/>
      <c r="M234" s="74"/>
      <c r="N234" s="74"/>
      <c r="O234" s="74"/>
      <c r="P234" s="74"/>
      <c r="Q234" s="72" t="e">
        <f>IF(#REF!="","",IF(VLOOKUP(#REF!,#REF!,9,FALSE)="","",VLOOKUP(#REF!,#REF!,9,FALSE)))</f>
        <v>#REF!</v>
      </c>
      <c r="R234" s="74" t="e">
        <f>IF(#REF!="","",IF(VLOOKUP(#REF!,#REF!,10,FALSE)="","",VLOOKUP(#REF!,#REF!,10,FALSE)))</f>
        <v>#REF!</v>
      </c>
      <c r="AD234" s="180">
        <v>221</v>
      </c>
      <c r="AF234">
        <v>232</v>
      </c>
      <c r="AI234" t="str">
        <f>IF('PCA Licitação, Dispensa e Inex.'!B238="","",'PCA Licitação, Dispensa e Inex.'!B238)</f>
        <v/>
      </c>
      <c r="AJ234" t="str">
        <f>IF('PCA Licitação, Dispensa e Inex.'!C238="","",'PCA Licitação, Dispensa e Inex.'!C238)</f>
        <v/>
      </c>
      <c r="AK234" t="str">
        <f>IF('PCA Licitação, Dispensa e Inex.'!D238="","",'PCA Licitação, Dispensa e Inex.'!D238)</f>
        <v/>
      </c>
      <c r="AL234" t="str">
        <f>IF('PCA Licitação, Dispensa e Inex.'!H238="","",'PCA Licitação, Dispensa e Inex.'!H238)</f>
        <v/>
      </c>
      <c r="AM234" t="str">
        <f>IF('PCA Licitação, Dispensa e Inex.'!K238="","",'PCA Licitação, Dispensa e Inex.'!K238)</f>
        <v/>
      </c>
      <c r="AN234" t="str">
        <f>IF('PCA Licitação, Dispensa e Inex.'!L238="","",'PCA Licitação, Dispensa e Inex.'!L238)</f>
        <v/>
      </c>
      <c r="AO234" t="str">
        <f>IF('PCA Licitação, Dispensa e Inex.'!M238="","",'PCA Licitação, Dispensa e Inex.'!M238)</f>
        <v/>
      </c>
      <c r="AP234" t="str">
        <f>IF('PCA Licitação, Dispensa e Inex.'!N238="","",'PCA Licitação, Dispensa e Inex.'!N238)</f>
        <v/>
      </c>
      <c r="AQ234" s="82" t="str">
        <f>IF('PCA Licitação, Dispensa e Inex.'!O238="","",'PCA Licitação, Dispensa e Inex.'!O238)</f>
        <v/>
      </c>
      <c r="AR234" s="82" t="str">
        <f>IF('PCA Licitação, Dispensa e Inex.'!P238="","",'PCA Licitação, Dispensa e Inex.'!P238)</f>
        <v/>
      </c>
      <c r="AS234" s="82" t="str">
        <f>IF('PCA Licitação, Dispensa e Inex.'!Q238="","",'PCA Licitação, Dispensa e Inex.'!Q238)</f>
        <v/>
      </c>
      <c r="AT234" s="82" t="str">
        <f>IF('PCA Licitação, Dispensa e Inex.'!R238="","",'PCA Licitação, Dispensa e Inex.'!R238)</f>
        <v/>
      </c>
      <c r="AU234" s="82" t="str">
        <f>IF('PCA Licitação, Dispensa e Inex.'!S238="","",'PCA Licitação, Dispensa e Inex.'!S238)</f>
        <v/>
      </c>
      <c r="AV234" s="223" t="str">
        <f>IFERROR(VLOOKUP(AI234,'Acompanhamento (DMP)'!$B$7:$G$390,10,FALSE),"")</f>
        <v/>
      </c>
      <c r="AW234" t="str">
        <f>IFERROR(IF(VLOOKUP(AI234,'Acompanhamento (DMP)'!$B$7:$O$390,11,FALSE)="","",VLOOKUP(AI234,'Acompanhamento (DMP)'!$B$7:$O$390,11,FALSE)),"")</f>
        <v/>
      </c>
      <c r="AX234" s="82">
        <f>IFERROR(VLOOKUP(AI234,'Acompanhamento (DMP)'!$B$7:$O$390,12,FALSE),"")</f>
        <v>0</v>
      </c>
      <c r="AY234" s="82" t="str">
        <f>IFERROR(IF(VLOOKUP(AI234,'Acompanhamento (DMP)'!$B$7:$O$390,13,FALSE)="","",VLOOKUP(AI234,'Acompanhamento (DMP)'!$B$7:$O$390,13,FALSE)),"")</f>
        <v/>
      </c>
      <c r="AZ234" t="str">
        <f>IFERROR(IF(VLOOKUP(AI234,'Acompanhamento (DMP)'!$B$7:$O$390,14,FALSE)="","",VLOOKUP(AI234,'Acompanhamento (DMP)'!$B$7:$O$390,14,FALSE)),"")</f>
        <v/>
      </c>
      <c r="BA234" t="str">
        <f>IFERROR(IF(VLOOKUP(AI234,'Acompanhamento (DMP)'!$B$7:$O$390,15,FALSE)="","",VLOOKUP(AI234,'Acompanhamento (DMP)'!$B$7:$O$390,15,FALSE)),"")</f>
        <v/>
      </c>
      <c r="BB234" s="82" t="str">
        <f>IFERROR(IF(VLOOKUP(AI234,'Acompanhamento (DMP)'!$B$7:$O$390,16,FALSE)="","",VLOOKUP(AI234,'Acompanhamento (DMP)'!$B$7:$O$390,16,FALSE)),"")</f>
        <v/>
      </c>
      <c r="BC234" s="82" t="str">
        <f>IFERROR(IF(VLOOKUP(AI234,'Acompanhamento (DMP)'!$B$7:$O$390,17,FALSE)="","",VLOOKUP(AI234,'Acompanhamento (DMP)'!$B$7:$O$390,17,FALSE)),"")</f>
        <v/>
      </c>
      <c r="BD234" s="82" t="str">
        <f>IFERROR(IF(VLOOKUP(AI234,'Acompanhamento (DMP)'!$B$7:$O$390,18,FALSE)="","",VLOOKUP(AI234,'Acompanhamento (DMP)'!$B$7:$O$390,18,FALSE)),"")</f>
        <v/>
      </c>
      <c r="BE234" s="82" t="str">
        <f>IFERROR(IF(VLOOKUP(AI234,'Acompanhamento (DMP)'!$B$7:$O$390,19,FALSE)="","",VLOOKUP(AI234,'Acompanhamento (DMP)'!$B$7:$O$390,19,FALSE)),"")</f>
        <v/>
      </c>
      <c r="BF234" s="82" t="str">
        <f>IFERROR(IF(VLOOKUP(AI234,'Acompanhamento (DMP)'!$B$7:$O$390,20,FALSE)="","",VLOOKUP(AI234,'Acompanhamento (DMP)'!$B$7:$O$390,20,FALSE)),"")</f>
        <v/>
      </c>
      <c r="BG234" s="82" t="str">
        <f>IFERROR(IF(VLOOKUP(AI234,'Acompanhamento (DMP)'!$B$7:$O$390,21,FALSE)="","",VLOOKUP(AI234,'Acompanhamento (DMP)'!$B$7:$O$390,21,FALSE)),"")</f>
        <v/>
      </c>
      <c r="BH234" s="173" t="str">
        <f t="shared" si="3"/>
        <v/>
      </c>
    </row>
    <row r="235" spans="1:60" ht="15" customHeight="1">
      <c r="A235" s="248"/>
      <c r="B235" s="248"/>
      <c r="C235" s="72"/>
      <c r="D235" s="73"/>
      <c r="E235" s="72" t="str">
        <v>Capacitação - Conferência Gartner Data &amp; Analytics 2026</v>
      </c>
      <c r="F235" s="72"/>
      <c r="G235" s="72"/>
      <c r="H235" s="72"/>
      <c r="I235" s="72"/>
      <c r="J235" s="72"/>
      <c r="K235" s="72"/>
      <c r="L235" s="74"/>
      <c r="M235" s="74"/>
      <c r="N235" s="74"/>
      <c r="O235" s="74"/>
      <c r="P235" s="74"/>
      <c r="Q235" s="72" t="e">
        <f>IF(#REF!="","",IF(VLOOKUP(#REF!,#REF!,9,FALSE)="","",VLOOKUP(#REF!,#REF!,9,FALSE)))</f>
        <v>#REF!</v>
      </c>
      <c r="R235" s="74" t="e">
        <f>IF(#REF!="","",IF(VLOOKUP(#REF!,#REF!,10,FALSE)="","",VLOOKUP(#REF!,#REF!,10,FALSE)))</f>
        <v>#REF!</v>
      </c>
      <c r="AD235" s="178">
        <v>222</v>
      </c>
      <c r="AF235">
        <v>233</v>
      </c>
      <c r="AI235" t="str">
        <f>IF('PCA Licitação, Dispensa e Inex.'!B239="","",'PCA Licitação, Dispensa e Inex.'!B239)</f>
        <v/>
      </c>
      <c r="AJ235" t="str">
        <f>IF('PCA Licitação, Dispensa e Inex.'!C239="","",'PCA Licitação, Dispensa e Inex.'!C239)</f>
        <v/>
      </c>
      <c r="AK235" t="str">
        <f>IF('PCA Licitação, Dispensa e Inex.'!D239="","",'PCA Licitação, Dispensa e Inex.'!D239)</f>
        <v/>
      </c>
      <c r="AL235" t="str">
        <f>IF('PCA Licitação, Dispensa e Inex.'!H239="","",'PCA Licitação, Dispensa e Inex.'!H239)</f>
        <v/>
      </c>
      <c r="AM235" t="str">
        <f>IF('PCA Licitação, Dispensa e Inex.'!K239="","",'PCA Licitação, Dispensa e Inex.'!K239)</f>
        <v/>
      </c>
      <c r="AN235" t="str">
        <f>IF('PCA Licitação, Dispensa e Inex.'!L239="","",'PCA Licitação, Dispensa e Inex.'!L239)</f>
        <v/>
      </c>
      <c r="AO235" t="str">
        <f>IF('PCA Licitação, Dispensa e Inex.'!M239="","",'PCA Licitação, Dispensa e Inex.'!M239)</f>
        <v/>
      </c>
      <c r="AP235" t="str">
        <f>IF('PCA Licitação, Dispensa e Inex.'!N239="","",'PCA Licitação, Dispensa e Inex.'!N239)</f>
        <v/>
      </c>
      <c r="AQ235" s="82" t="str">
        <f>IF('PCA Licitação, Dispensa e Inex.'!O239="","",'PCA Licitação, Dispensa e Inex.'!O239)</f>
        <v/>
      </c>
      <c r="AR235" s="82" t="str">
        <f>IF('PCA Licitação, Dispensa e Inex.'!P239="","",'PCA Licitação, Dispensa e Inex.'!P239)</f>
        <v/>
      </c>
      <c r="AS235" s="82" t="str">
        <f>IF('PCA Licitação, Dispensa e Inex.'!Q239="","",'PCA Licitação, Dispensa e Inex.'!Q239)</f>
        <v/>
      </c>
      <c r="AT235" s="82" t="str">
        <f>IF('PCA Licitação, Dispensa e Inex.'!R239="","",'PCA Licitação, Dispensa e Inex.'!R239)</f>
        <v/>
      </c>
      <c r="AU235" s="82" t="str">
        <f>IF('PCA Licitação, Dispensa e Inex.'!S239="","",'PCA Licitação, Dispensa e Inex.'!S239)</f>
        <v/>
      </c>
      <c r="AV235" s="223" t="str">
        <f>IFERROR(VLOOKUP(AI235,'Acompanhamento (DMP)'!$B$7:$G$390,10,FALSE),"")</f>
        <v/>
      </c>
      <c r="AW235" t="str">
        <f>IFERROR(IF(VLOOKUP(AI235,'Acompanhamento (DMP)'!$B$7:$O$390,11,FALSE)="","",VLOOKUP(AI235,'Acompanhamento (DMP)'!$B$7:$O$390,11,FALSE)),"")</f>
        <v/>
      </c>
      <c r="AX235" s="82">
        <f>IFERROR(VLOOKUP(AI235,'Acompanhamento (DMP)'!$B$7:$O$390,12,FALSE),"")</f>
        <v>0</v>
      </c>
      <c r="AY235" s="82" t="str">
        <f>IFERROR(IF(VLOOKUP(AI235,'Acompanhamento (DMP)'!$B$7:$O$390,13,FALSE)="","",VLOOKUP(AI235,'Acompanhamento (DMP)'!$B$7:$O$390,13,FALSE)),"")</f>
        <v/>
      </c>
      <c r="AZ235" t="str">
        <f>IFERROR(IF(VLOOKUP(AI235,'Acompanhamento (DMP)'!$B$7:$O$390,14,FALSE)="","",VLOOKUP(AI235,'Acompanhamento (DMP)'!$B$7:$O$390,14,FALSE)),"")</f>
        <v/>
      </c>
      <c r="BA235" t="str">
        <f>IFERROR(IF(VLOOKUP(AI235,'Acompanhamento (DMP)'!$B$7:$O$390,15,FALSE)="","",VLOOKUP(AI235,'Acompanhamento (DMP)'!$B$7:$O$390,15,FALSE)),"")</f>
        <v/>
      </c>
      <c r="BB235" s="82" t="str">
        <f>IFERROR(IF(VLOOKUP(AI235,'Acompanhamento (DMP)'!$B$7:$O$390,16,FALSE)="","",VLOOKUP(AI235,'Acompanhamento (DMP)'!$B$7:$O$390,16,FALSE)),"")</f>
        <v/>
      </c>
      <c r="BC235" s="82" t="str">
        <f>IFERROR(IF(VLOOKUP(AI235,'Acompanhamento (DMP)'!$B$7:$O$390,17,FALSE)="","",VLOOKUP(AI235,'Acompanhamento (DMP)'!$B$7:$O$390,17,FALSE)),"")</f>
        <v/>
      </c>
      <c r="BD235" s="82" t="str">
        <f>IFERROR(IF(VLOOKUP(AI235,'Acompanhamento (DMP)'!$B$7:$O$390,18,FALSE)="","",VLOOKUP(AI235,'Acompanhamento (DMP)'!$B$7:$O$390,18,FALSE)),"")</f>
        <v/>
      </c>
      <c r="BE235" s="82" t="str">
        <f>IFERROR(IF(VLOOKUP(AI235,'Acompanhamento (DMP)'!$B$7:$O$390,19,FALSE)="","",VLOOKUP(AI235,'Acompanhamento (DMP)'!$B$7:$O$390,19,FALSE)),"")</f>
        <v/>
      </c>
      <c r="BF235" s="82" t="str">
        <f>IFERROR(IF(VLOOKUP(AI235,'Acompanhamento (DMP)'!$B$7:$O$390,20,FALSE)="","",VLOOKUP(AI235,'Acompanhamento (DMP)'!$B$7:$O$390,20,FALSE)),"")</f>
        <v/>
      </c>
      <c r="BG235" s="82" t="str">
        <f>IFERROR(IF(VLOOKUP(AI235,'Acompanhamento (DMP)'!$B$7:$O$390,21,FALSE)="","",VLOOKUP(AI235,'Acompanhamento (DMP)'!$B$7:$O$390,21,FALSE)),"")</f>
        <v/>
      </c>
      <c r="BH235" s="173" t="str">
        <f t="shared" si="3"/>
        <v/>
      </c>
    </row>
    <row r="236" spans="1:60" ht="15" customHeight="1">
      <c r="A236" s="248"/>
      <c r="B236" s="248"/>
      <c r="C236" s="72"/>
      <c r="D236" s="73"/>
      <c r="E236" s="72" t="str">
        <v>Capacitação - Especialista em Proteção Pessoal</v>
      </c>
      <c r="F236" s="72"/>
      <c r="G236" s="72"/>
      <c r="H236" s="72"/>
      <c r="I236" s="72"/>
      <c r="J236" s="72"/>
      <c r="K236" s="72"/>
      <c r="L236" s="74"/>
      <c r="M236" s="74"/>
      <c r="N236" s="74"/>
      <c r="O236" s="74"/>
      <c r="P236" s="74"/>
      <c r="Q236" s="72" t="e">
        <f>IF(#REF!="","",IF(VLOOKUP(#REF!,#REF!,9,FALSE)="","",VLOOKUP(#REF!,#REF!,9,FALSE)))</f>
        <v>#REF!</v>
      </c>
      <c r="R236" s="74" t="e">
        <f>IF(#REF!="","",IF(VLOOKUP(#REF!,#REF!,10,FALSE)="","",VLOOKUP(#REF!,#REF!,10,FALSE)))</f>
        <v>#REF!</v>
      </c>
      <c r="AD236" s="177">
        <v>223</v>
      </c>
      <c r="AF236">
        <v>234</v>
      </c>
      <c r="AI236" t="str">
        <f>IF('PCA Licitação, Dispensa e Inex.'!B240="","",'PCA Licitação, Dispensa e Inex.'!B240)</f>
        <v/>
      </c>
      <c r="AJ236" t="str">
        <f>IF('PCA Licitação, Dispensa e Inex.'!C240="","",'PCA Licitação, Dispensa e Inex.'!C240)</f>
        <v/>
      </c>
      <c r="AK236" t="str">
        <f>IF('PCA Licitação, Dispensa e Inex.'!D240="","",'PCA Licitação, Dispensa e Inex.'!D240)</f>
        <v/>
      </c>
      <c r="AL236" t="str">
        <f>IF('PCA Licitação, Dispensa e Inex.'!H240="","",'PCA Licitação, Dispensa e Inex.'!H240)</f>
        <v/>
      </c>
      <c r="AM236" t="str">
        <f>IF('PCA Licitação, Dispensa e Inex.'!K240="","",'PCA Licitação, Dispensa e Inex.'!K240)</f>
        <v/>
      </c>
      <c r="AN236" t="str">
        <f>IF('PCA Licitação, Dispensa e Inex.'!L240="","",'PCA Licitação, Dispensa e Inex.'!L240)</f>
        <v/>
      </c>
      <c r="AO236" t="str">
        <f>IF('PCA Licitação, Dispensa e Inex.'!M240="","",'PCA Licitação, Dispensa e Inex.'!M240)</f>
        <v/>
      </c>
      <c r="AP236" t="str">
        <f>IF('PCA Licitação, Dispensa e Inex.'!N240="","",'PCA Licitação, Dispensa e Inex.'!N240)</f>
        <v/>
      </c>
      <c r="AQ236" s="82" t="str">
        <f>IF('PCA Licitação, Dispensa e Inex.'!O240="","",'PCA Licitação, Dispensa e Inex.'!O240)</f>
        <v/>
      </c>
      <c r="AR236" s="82" t="str">
        <f>IF('PCA Licitação, Dispensa e Inex.'!P240="","",'PCA Licitação, Dispensa e Inex.'!P240)</f>
        <v/>
      </c>
      <c r="AS236" s="82" t="str">
        <f>IF('PCA Licitação, Dispensa e Inex.'!Q240="","",'PCA Licitação, Dispensa e Inex.'!Q240)</f>
        <v/>
      </c>
      <c r="AT236" s="82" t="str">
        <f>IF('PCA Licitação, Dispensa e Inex.'!R240="","",'PCA Licitação, Dispensa e Inex.'!R240)</f>
        <v/>
      </c>
      <c r="AU236" s="82" t="str">
        <f>IF('PCA Licitação, Dispensa e Inex.'!S240="","",'PCA Licitação, Dispensa e Inex.'!S240)</f>
        <v/>
      </c>
      <c r="AV236" s="223" t="str">
        <f>IFERROR(VLOOKUP(AI236,'Acompanhamento (DMP)'!$B$7:$G$390,10,FALSE),"")</f>
        <v/>
      </c>
      <c r="AW236" t="str">
        <f>IFERROR(IF(VLOOKUP(AI236,'Acompanhamento (DMP)'!$B$7:$O$390,11,FALSE)="","",VLOOKUP(AI236,'Acompanhamento (DMP)'!$B$7:$O$390,11,FALSE)),"")</f>
        <v/>
      </c>
      <c r="AX236" s="82">
        <f>IFERROR(VLOOKUP(AI236,'Acompanhamento (DMP)'!$B$7:$O$390,12,FALSE),"")</f>
        <v>0</v>
      </c>
      <c r="AY236" s="82" t="str">
        <f>IFERROR(IF(VLOOKUP(AI236,'Acompanhamento (DMP)'!$B$7:$O$390,13,FALSE)="","",VLOOKUP(AI236,'Acompanhamento (DMP)'!$B$7:$O$390,13,FALSE)),"")</f>
        <v/>
      </c>
      <c r="AZ236" t="str">
        <f>IFERROR(IF(VLOOKUP(AI236,'Acompanhamento (DMP)'!$B$7:$O$390,14,FALSE)="","",VLOOKUP(AI236,'Acompanhamento (DMP)'!$B$7:$O$390,14,FALSE)),"")</f>
        <v/>
      </c>
      <c r="BA236" t="str">
        <f>IFERROR(IF(VLOOKUP(AI236,'Acompanhamento (DMP)'!$B$7:$O$390,15,FALSE)="","",VLOOKUP(AI236,'Acompanhamento (DMP)'!$B$7:$O$390,15,FALSE)),"")</f>
        <v/>
      </c>
      <c r="BB236" s="82" t="str">
        <f>IFERROR(IF(VLOOKUP(AI236,'Acompanhamento (DMP)'!$B$7:$O$390,16,FALSE)="","",VLOOKUP(AI236,'Acompanhamento (DMP)'!$B$7:$O$390,16,FALSE)),"")</f>
        <v/>
      </c>
      <c r="BC236" s="82" t="str">
        <f>IFERROR(IF(VLOOKUP(AI236,'Acompanhamento (DMP)'!$B$7:$O$390,17,FALSE)="","",VLOOKUP(AI236,'Acompanhamento (DMP)'!$B$7:$O$390,17,FALSE)),"")</f>
        <v/>
      </c>
      <c r="BD236" s="82" t="str">
        <f>IFERROR(IF(VLOOKUP(AI236,'Acompanhamento (DMP)'!$B$7:$O$390,18,FALSE)="","",VLOOKUP(AI236,'Acompanhamento (DMP)'!$B$7:$O$390,18,FALSE)),"")</f>
        <v/>
      </c>
      <c r="BE236" s="82" t="str">
        <f>IFERROR(IF(VLOOKUP(AI236,'Acompanhamento (DMP)'!$B$7:$O$390,19,FALSE)="","",VLOOKUP(AI236,'Acompanhamento (DMP)'!$B$7:$O$390,19,FALSE)),"")</f>
        <v/>
      </c>
      <c r="BF236" s="82" t="str">
        <f>IFERROR(IF(VLOOKUP(AI236,'Acompanhamento (DMP)'!$B$7:$O$390,20,FALSE)="","",VLOOKUP(AI236,'Acompanhamento (DMP)'!$B$7:$O$390,20,FALSE)),"")</f>
        <v/>
      </c>
      <c r="BG236" s="82" t="str">
        <f>IFERROR(IF(VLOOKUP(AI236,'Acompanhamento (DMP)'!$B$7:$O$390,21,FALSE)="","",VLOOKUP(AI236,'Acompanhamento (DMP)'!$B$7:$O$390,21,FALSE)),"")</f>
        <v/>
      </c>
      <c r="BH236" s="173" t="str">
        <f t="shared" si="3"/>
        <v/>
      </c>
    </row>
    <row r="237" spans="1:60" ht="15" customHeight="1">
      <c r="A237" s="248"/>
      <c r="B237" s="248"/>
      <c r="C237" s="72"/>
      <c r="D237" s="73"/>
      <c r="E237" s="72" t="str">
        <v>Serviço de consultoria em inovação</v>
      </c>
      <c r="F237" s="72"/>
      <c r="G237" s="72"/>
      <c r="H237" s="72"/>
      <c r="I237" s="72"/>
      <c r="J237" s="72"/>
      <c r="K237" s="72"/>
      <c r="L237" s="74"/>
      <c r="M237" s="74"/>
      <c r="N237" s="74"/>
      <c r="O237" s="74"/>
      <c r="P237" s="74"/>
      <c r="Q237" s="72" t="e">
        <f>IF(#REF!="","",IF(VLOOKUP(#REF!,#REF!,9,FALSE)="","",VLOOKUP(#REF!,#REF!,9,FALSE)))</f>
        <v>#REF!</v>
      </c>
      <c r="R237" s="74" t="e">
        <f>IF(#REF!="","",IF(VLOOKUP(#REF!,#REF!,10,FALSE)="","",VLOOKUP(#REF!,#REF!,10,FALSE)))</f>
        <v>#REF!</v>
      </c>
      <c r="AD237" s="178">
        <v>224</v>
      </c>
      <c r="AF237">
        <v>235</v>
      </c>
      <c r="AI237" t="str">
        <f>IF('PCA Licitação, Dispensa e Inex.'!B241="","",'PCA Licitação, Dispensa e Inex.'!B241)</f>
        <v/>
      </c>
      <c r="AJ237" t="str">
        <f>IF('PCA Licitação, Dispensa e Inex.'!C241="","",'PCA Licitação, Dispensa e Inex.'!C241)</f>
        <v/>
      </c>
      <c r="AK237" t="str">
        <f>IF('PCA Licitação, Dispensa e Inex.'!D241="","",'PCA Licitação, Dispensa e Inex.'!D241)</f>
        <v/>
      </c>
      <c r="AL237" t="str">
        <f>IF('PCA Licitação, Dispensa e Inex.'!H241="","",'PCA Licitação, Dispensa e Inex.'!H241)</f>
        <v/>
      </c>
      <c r="AM237" t="str">
        <f>IF('PCA Licitação, Dispensa e Inex.'!K241="","",'PCA Licitação, Dispensa e Inex.'!K241)</f>
        <v/>
      </c>
      <c r="AN237" t="str">
        <f>IF('PCA Licitação, Dispensa e Inex.'!L241="","",'PCA Licitação, Dispensa e Inex.'!L241)</f>
        <v/>
      </c>
      <c r="AO237" t="str">
        <f>IF('PCA Licitação, Dispensa e Inex.'!M241="","",'PCA Licitação, Dispensa e Inex.'!M241)</f>
        <v/>
      </c>
      <c r="AP237" t="str">
        <f>IF('PCA Licitação, Dispensa e Inex.'!N241="","",'PCA Licitação, Dispensa e Inex.'!N241)</f>
        <v/>
      </c>
      <c r="AQ237" s="82" t="str">
        <f>IF('PCA Licitação, Dispensa e Inex.'!O241="","",'PCA Licitação, Dispensa e Inex.'!O241)</f>
        <v/>
      </c>
      <c r="AR237" s="82" t="str">
        <f>IF('PCA Licitação, Dispensa e Inex.'!P241="","",'PCA Licitação, Dispensa e Inex.'!P241)</f>
        <v/>
      </c>
      <c r="AS237" s="82" t="str">
        <f>IF('PCA Licitação, Dispensa e Inex.'!Q241="","",'PCA Licitação, Dispensa e Inex.'!Q241)</f>
        <v/>
      </c>
      <c r="AT237" s="82" t="str">
        <f>IF('PCA Licitação, Dispensa e Inex.'!R241="","",'PCA Licitação, Dispensa e Inex.'!R241)</f>
        <v/>
      </c>
      <c r="AU237" s="82" t="str">
        <f>IF('PCA Licitação, Dispensa e Inex.'!S241="","",'PCA Licitação, Dispensa e Inex.'!S241)</f>
        <v/>
      </c>
      <c r="AV237" s="223" t="str">
        <f>IFERROR(VLOOKUP(AI237,'Acompanhamento (DMP)'!$B$7:$G$390,10,FALSE),"")</f>
        <v/>
      </c>
      <c r="AW237" t="str">
        <f>IFERROR(IF(VLOOKUP(AI237,'Acompanhamento (DMP)'!$B$7:$O$390,11,FALSE)="","",VLOOKUP(AI237,'Acompanhamento (DMP)'!$B$7:$O$390,11,FALSE)),"")</f>
        <v/>
      </c>
      <c r="AX237" s="82">
        <f>IFERROR(VLOOKUP(AI237,'Acompanhamento (DMP)'!$B$7:$O$390,12,FALSE),"")</f>
        <v>0</v>
      </c>
      <c r="AY237" s="82" t="str">
        <f>IFERROR(IF(VLOOKUP(AI237,'Acompanhamento (DMP)'!$B$7:$O$390,13,FALSE)="","",VLOOKUP(AI237,'Acompanhamento (DMP)'!$B$7:$O$390,13,FALSE)),"")</f>
        <v/>
      </c>
      <c r="AZ237" t="str">
        <f>IFERROR(IF(VLOOKUP(AI237,'Acompanhamento (DMP)'!$B$7:$O$390,14,FALSE)="","",VLOOKUP(AI237,'Acompanhamento (DMP)'!$B$7:$O$390,14,FALSE)),"")</f>
        <v/>
      </c>
      <c r="BA237" t="str">
        <f>IFERROR(IF(VLOOKUP(AI237,'Acompanhamento (DMP)'!$B$7:$O$390,15,FALSE)="","",VLOOKUP(AI237,'Acompanhamento (DMP)'!$B$7:$O$390,15,FALSE)),"")</f>
        <v/>
      </c>
      <c r="BB237" s="82" t="str">
        <f>IFERROR(IF(VLOOKUP(AI237,'Acompanhamento (DMP)'!$B$7:$O$390,16,FALSE)="","",VLOOKUP(AI237,'Acompanhamento (DMP)'!$B$7:$O$390,16,FALSE)),"")</f>
        <v/>
      </c>
      <c r="BC237" s="82" t="str">
        <f>IFERROR(IF(VLOOKUP(AI237,'Acompanhamento (DMP)'!$B$7:$O$390,17,FALSE)="","",VLOOKUP(AI237,'Acompanhamento (DMP)'!$B$7:$O$390,17,FALSE)),"")</f>
        <v/>
      </c>
      <c r="BD237" s="82" t="str">
        <f>IFERROR(IF(VLOOKUP(AI237,'Acompanhamento (DMP)'!$B$7:$O$390,18,FALSE)="","",VLOOKUP(AI237,'Acompanhamento (DMP)'!$B$7:$O$390,18,FALSE)),"")</f>
        <v/>
      </c>
      <c r="BE237" s="82" t="str">
        <f>IFERROR(IF(VLOOKUP(AI237,'Acompanhamento (DMP)'!$B$7:$O$390,19,FALSE)="","",VLOOKUP(AI237,'Acompanhamento (DMP)'!$B$7:$O$390,19,FALSE)),"")</f>
        <v/>
      </c>
      <c r="BF237" s="82" t="str">
        <f>IFERROR(IF(VLOOKUP(AI237,'Acompanhamento (DMP)'!$B$7:$O$390,20,FALSE)="","",VLOOKUP(AI237,'Acompanhamento (DMP)'!$B$7:$O$390,20,FALSE)),"")</f>
        <v/>
      </c>
      <c r="BG237" s="82" t="str">
        <f>IFERROR(IF(VLOOKUP(AI237,'Acompanhamento (DMP)'!$B$7:$O$390,21,FALSE)="","",VLOOKUP(AI237,'Acompanhamento (DMP)'!$B$7:$O$390,21,FALSE)),"")</f>
        <v/>
      </c>
      <c r="BH237" s="173" t="str">
        <f t="shared" si="3"/>
        <v/>
      </c>
    </row>
    <row r="238" spans="1:60" ht="15" customHeight="1">
      <c r="A238" s="248"/>
      <c r="B238" s="248"/>
      <c r="C238" s="72"/>
      <c r="D238" s="73"/>
      <c r="E238" s="72" t="str">
        <v>Serviço de consultoria em projetos de inovação</v>
      </c>
      <c r="F238" s="72"/>
      <c r="G238" s="72"/>
      <c r="H238" s="72"/>
      <c r="I238" s="72"/>
      <c r="J238" s="72"/>
      <c r="K238" s="72"/>
      <c r="L238" s="74"/>
      <c r="M238" s="74"/>
      <c r="N238" s="74"/>
      <c r="O238" s="74"/>
      <c r="P238" s="74"/>
      <c r="Q238" s="72" t="e">
        <f>IF(#REF!="","",IF(VLOOKUP(#REF!,#REF!,9,FALSE)="","",VLOOKUP(#REF!,#REF!,9,FALSE)))</f>
        <v>#REF!</v>
      </c>
      <c r="R238" s="74" t="e">
        <f>IF(#REF!="","",IF(VLOOKUP(#REF!,#REF!,10,FALSE)="","",VLOOKUP(#REF!,#REF!,10,FALSE)))</f>
        <v>#REF!</v>
      </c>
      <c r="AD238" s="180">
        <v>225</v>
      </c>
      <c r="AF238">
        <v>236</v>
      </c>
      <c r="AI238" t="str">
        <f>IF('PCA Licitação, Dispensa e Inex.'!B242="","",'PCA Licitação, Dispensa e Inex.'!B242)</f>
        <v/>
      </c>
      <c r="AJ238" t="str">
        <f>IF('PCA Licitação, Dispensa e Inex.'!C242="","",'PCA Licitação, Dispensa e Inex.'!C242)</f>
        <v/>
      </c>
      <c r="AK238" t="str">
        <f>IF('PCA Licitação, Dispensa e Inex.'!D242="","",'PCA Licitação, Dispensa e Inex.'!D242)</f>
        <v/>
      </c>
      <c r="AL238" t="str">
        <f>IF('PCA Licitação, Dispensa e Inex.'!H242="","",'PCA Licitação, Dispensa e Inex.'!H242)</f>
        <v/>
      </c>
      <c r="AM238" t="str">
        <f>IF('PCA Licitação, Dispensa e Inex.'!K242="","",'PCA Licitação, Dispensa e Inex.'!K242)</f>
        <v/>
      </c>
      <c r="AN238" t="str">
        <f>IF('PCA Licitação, Dispensa e Inex.'!L242="","",'PCA Licitação, Dispensa e Inex.'!L242)</f>
        <v/>
      </c>
      <c r="AO238" t="str">
        <f>IF('PCA Licitação, Dispensa e Inex.'!M242="","",'PCA Licitação, Dispensa e Inex.'!M242)</f>
        <v/>
      </c>
      <c r="AP238" t="str">
        <f>IF('PCA Licitação, Dispensa e Inex.'!N242="","",'PCA Licitação, Dispensa e Inex.'!N242)</f>
        <v/>
      </c>
      <c r="AQ238" s="82" t="str">
        <f>IF('PCA Licitação, Dispensa e Inex.'!O242="","",'PCA Licitação, Dispensa e Inex.'!O242)</f>
        <v/>
      </c>
      <c r="AR238" s="82" t="str">
        <f>IF('PCA Licitação, Dispensa e Inex.'!P242="","",'PCA Licitação, Dispensa e Inex.'!P242)</f>
        <v/>
      </c>
      <c r="AS238" s="82" t="str">
        <f>IF('PCA Licitação, Dispensa e Inex.'!Q242="","",'PCA Licitação, Dispensa e Inex.'!Q242)</f>
        <v/>
      </c>
      <c r="AT238" s="82" t="str">
        <f>IF('PCA Licitação, Dispensa e Inex.'!R242="","",'PCA Licitação, Dispensa e Inex.'!R242)</f>
        <v/>
      </c>
      <c r="AU238" s="82" t="str">
        <f>IF('PCA Licitação, Dispensa e Inex.'!S242="","",'PCA Licitação, Dispensa e Inex.'!S242)</f>
        <v/>
      </c>
      <c r="AV238" s="223" t="str">
        <f>IFERROR(VLOOKUP(AI238,'Acompanhamento (DMP)'!$B$7:$G$390,10,FALSE),"")</f>
        <v/>
      </c>
      <c r="AW238" t="str">
        <f>IFERROR(IF(VLOOKUP(AI238,'Acompanhamento (DMP)'!$B$7:$O$390,11,FALSE)="","",VLOOKUP(AI238,'Acompanhamento (DMP)'!$B$7:$O$390,11,FALSE)),"")</f>
        <v/>
      </c>
      <c r="AX238" s="82">
        <f>IFERROR(VLOOKUP(AI238,'Acompanhamento (DMP)'!$B$7:$O$390,12,FALSE),"")</f>
        <v>0</v>
      </c>
      <c r="AY238" s="82" t="str">
        <f>IFERROR(IF(VLOOKUP(AI238,'Acompanhamento (DMP)'!$B$7:$O$390,13,FALSE)="","",VLOOKUP(AI238,'Acompanhamento (DMP)'!$B$7:$O$390,13,FALSE)),"")</f>
        <v/>
      </c>
      <c r="AZ238" t="str">
        <f>IFERROR(IF(VLOOKUP(AI238,'Acompanhamento (DMP)'!$B$7:$O$390,14,FALSE)="","",VLOOKUP(AI238,'Acompanhamento (DMP)'!$B$7:$O$390,14,FALSE)),"")</f>
        <v/>
      </c>
      <c r="BA238" t="str">
        <f>IFERROR(IF(VLOOKUP(AI238,'Acompanhamento (DMP)'!$B$7:$O$390,15,FALSE)="","",VLOOKUP(AI238,'Acompanhamento (DMP)'!$B$7:$O$390,15,FALSE)),"")</f>
        <v/>
      </c>
      <c r="BB238" s="82" t="str">
        <f>IFERROR(IF(VLOOKUP(AI238,'Acompanhamento (DMP)'!$B$7:$O$390,16,FALSE)="","",VLOOKUP(AI238,'Acompanhamento (DMP)'!$B$7:$O$390,16,FALSE)),"")</f>
        <v/>
      </c>
      <c r="BC238" s="82" t="str">
        <f>IFERROR(IF(VLOOKUP(AI238,'Acompanhamento (DMP)'!$B$7:$O$390,17,FALSE)="","",VLOOKUP(AI238,'Acompanhamento (DMP)'!$B$7:$O$390,17,FALSE)),"")</f>
        <v/>
      </c>
      <c r="BD238" s="82" t="str">
        <f>IFERROR(IF(VLOOKUP(AI238,'Acompanhamento (DMP)'!$B$7:$O$390,18,FALSE)="","",VLOOKUP(AI238,'Acompanhamento (DMP)'!$B$7:$O$390,18,FALSE)),"")</f>
        <v/>
      </c>
      <c r="BE238" s="82" t="str">
        <f>IFERROR(IF(VLOOKUP(AI238,'Acompanhamento (DMP)'!$B$7:$O$390,19,FALSE)="","",VLOOKUP(AI238,'Acompanhamento (DMP)'!$B$7:$O$390,19,FALSE)),"")</f>
        <v/>
      </c>
      <c r="BF238" s="82" t="str">
        <f>IFERROR(IF(VLOOKUP(AI238,'Acompanhamento (DMP)'!$B$7:$O$390,20,FALSE)="","",VLOOKUP(AI238,'Acompanhamento (DMP)'!$B$7:$O$390,20,FALSE)),"")</f>
        <v/>
      </c>
      <c r="BG238" s="82" t="str">
        <f>IFERROR(IF(VLOOKUP(AI238,'Acompanhamento (DMP)'!$B$7:$O$390,21,FALSE)="","",VLOOKUP(AI238,'Acompanhamento (DMP)'!$B$7:$O$390,21,FALSE)),"")</f>
        <v/>
      </c>
      <c r="BH238" s="173" t="str">
        <f t="shared" si="3"/>
        <v/>
      </c>
    </row>
    <row r="239" spans="1:60" ht="15" customHeight="1">
      <c r="A239" s="248"/>
      <c r="B239" s="248"/>
      <c r="C239" s="72"/>
      <c r="D239" s="73"/>
      <c r="E239" s="72" t="str">
        <v>Serviço de especialistas em inovação com expertise em capacitar laboratoristas em inovação</v>
      </c>
      <c r="F239" s="72"/>
      <c r="G239" s="72"/>
      <c r="H239" s="72"/>
      <c r="I239" s="72"/>
      <c r="J239" s="72"/>
      <c r="K239" s="72"/>
      <c r="L239" s="74"/>
      <c r="M239" s="74"/>
      <c r="N239" s="74"/>
      <c r="O239" s="74"/>
      <c r="P239" s="74"/>
      <c r="Q239" s="72" t="e">
        <f>IF(#REF!="","",IF(VLOOKUP(#REF!,#REF!,9,FALSE)="","",VLOOKUP(#REF!,#REF!,9,FALSE)))</f>
        <v>#REF!</v>
      </c>
      <c r="R239" s="74" t="e">
        <f>IF(#REF!="","",IF(VLOOKUP(#REF!,#REF!,10,FALSE)="","",VLOOKUP(#REF!,#REF!,10,FALSE)))</f>
        <v>#REF!</v>
      </c>
      <c r="AD239" s="179">
        <v>226</v>
      </c>
      <c r="AF239">
        <v>237</v>
      </c>
      <c r="AI239" t="str">
        <f>IF('PCA Licitação, Dispensa e Inex.'!B243="","",'PCA Licitação, Dispensa e Inex.'!B243)</f>
        <v/>
      </c>
      <c r="AJ239" t="str">
        <f>IF('PCA Licitação, Dispensa e Inex.'!C243="","",'PCA Licitação, Dispensa e Inex.'!C243)</f>
        <v/>
      </c>
      <c r="AK239" t="str">
        <f>IF('PCA Licitação, Dispensa e Inex.'!D243="","",'PCA Licitação, Dispensa e Inex.'!D243)</f>
        <v/>
      </c>
      <c r="AL239" t="str">
        <f>IF('PCA Licitação, Dispensa e Inex.'!H243="","",'PCA Licitação, Dispensa e Inex.'!H243)</f>
        <v/>
      </c>
      <c r="AM239" t="str">
        <f>IF('PCA Licitação, Dispensa e Inex.'!K243="","",'PCA Licitação, Dispensa e Inex.'!K243)</f>
        <v/>
      </c>
      <c r="AN239" t="str">
        <f>IF('PCA Licitação, Dispensa e Inex.'!L243="","",'PCA Licitação, Dispensa e Inex.'!L243)</f>
        <v/>
      </c>
      <c r="AO239" t="str">
        <f>IF('PCA Licitação, Dispensa e Inex.'!M243="","",'PCA Licitação, Dispensa e Inex.'!M243)</f>
        <v/>
      </c>
      <c r="AP239" t="str">
        <f>IF('PCA Licitação, Dispensa e Inex.'!N243="","",'PCA Licitação, Dispensa e Inex.'!N243)</f>
        <v/>
      </c>
      <c r="AQ239" s="82" t="str">
        <f>IF('PCA Licitação, Dispensa e Inex.'!O243="","",'PCA Licitação, Dispensa e Inex.'!O243)</f>
        <v/>
      </c>
      <c r="AR239" s="82" t="str">
        <f>IF('PCA Licitação, Dispensa e Inex.'!P243="","",'PCA Licitação, Dispensa e Inex.'!P243)</f>
        <v/>
      </c>
      <c r="AS239" s="82" t="str">
        <f>IF('PCA Licitação, Dispensa e Inex.'!Q243="","",'PCA Licitação, Dispensa e Inex.'!Q243)</f>
        <v/>
      </c>
      <c r="AT239" s="82" t="str">
        <f>IF('PCA Licitação, Dispensa e Inex.'!R243="","",'PCA Licitação, Dispensa e Inex.'!R243)</f>
        <v/>
      </c>
      <c r="AU239" s="82" t="str">
        <f>IF('PCA Licitação, Dispensa e Inex.'!S243="","",'PCA Licitação, Dispensa e Inex.'!S243)</f>
        <v/>
      </c>
      <c r="AV239" s="223" t="str">
        <f>IFERROR(VLOOKUP(AI239,'Acompanhamento (DMP)'!$B$7:$G$390,10,FALSE),"")</f>
        <v/>
      </c>
      <c r="AW239" t="str">
        <f>IFERROR(IF(VLOOKUP(AI239,'Acompanhamento (DMP)'!$B$7:$O$390,11,FALSE)="","",VLOOKUP(AI239,'Acompanhamento (DMP)'!$B$7:$O$390,11,FALSE)),"")</f>
        <v/>
      </c>
      <c r="AX239" s="82">
        <f>IFERROR(VLOOKUP(AI239,'Acompanhamento (DMP)'!$B$7:$O$390,12,FALSE),"")</f>
        <v>0</v>
      </c>
      <c r="AY239" s="82" t="str">
        <f>IFERROR(IF(VLOOKUP(AI239,'Acompanhamento (DMP)'!$B$7:$O$390,13,FALSE)="","",VLOOKUP(AI239,'Acompanhamento (DMP)'!$B$7:$O$390,13,FALSE)),"")</f>
        <v/>
      </c>
      <c r="AZ239" t="str">
        <f>IFERROR(IF(VLOOKUP(AI239,'Acompanhamento (DMP)'!$B$7:$O$390,14,FALSE)="","",VLOOKUP(AI239,'Acompanhamento (DMP)'!$B$7:$O$390,14,FALSE)),"")</f>
        <v/>
      </c>
      <c r="BA239" t="str">
        <f>IFERROR(IF(VLOOKUP(AI239,'Acompanhamento (DMP)'!$B$7:$O$390,15,FALSE)="","",VLOOKUP(AI239,'Acompanhamento (DMP)'!$B$7:$O$390,15,FALSE)),"")</f>
        <v/>
      </c>
      <c r="BB239" s="82" t="str">
        <f>IFERROR(IF(VLOOKUP(AI239,'Acompanhamento (DMP)'!$B$7:$O$390,16,FALSE)="","",VLOOKUP(AI239,'Acompanhamento (DMP)'!$B$7:$O$390,16,FALSE)),"")</f>
        <v/>
      </c>
      <c r="BC239" s="82" t="str">
        <f>IFERROR(IF(VLOOKUP(AI239,'Acompanhamento (DMP)'!$B$7:$O$390,17,FALSE)="","",VLOOKUP(AI239,'Acompanhamento (DMP)'!$B$7:$O$390,17,FALSE)),"")</f>
        <v/>
      </c>
      <c r="BD239" s="82" t="str">
        <f>IFERROR(IF(VLOOKUP(AI239,'Acompanhamento (DMP)'!$B$7:$O$390,18,FALSE)="","",VLOOKUP(AI239,'Acompanhamento (DMP)'!$B$7:$O$390,18,FALSE)),"")</f>
        <v/>
      </c>
      <c r="BE239" s="82" t="str">
        <f>IFERROR(IF(VLOOKUP(AI239,'Acompanhamento (DMP)'!$B$7:$O$390,19,FALSE)="","",VLOOKUP(AI239,'Acompanhamento (DMP)'!$B$7:$O$390,19,FALSE)),"")</f>
        <v/>
      </c>
      <c r="BF239" s="82" t="str">
        <f>IFERROR(IF(VLOOKUP(AI239,'Acompanhamento (DMP)'!$B$7:$O$390,20,FALSE)="","",VLOOKUP(AI239,'Acompanhamento (DMP)'!$B$7:$O$390,20,FALSE)),"")</f>
        <v/>
      </c>
      <c r="BG239" s="82" t="str">
        <f>IFERROR(IF(VLOOKUP(AI239,'Acompanhamento (DMP)'!$B$7:$O$390,21,FALSE)="","",VLOOKUP(AI239,'Acompanhamento (DMP)'!$B$7:$O$390,21,FALSE)),"")</f>
        <v/>
      </c>
      <c r="BH239" s="173" t="str">
        <f t="shared" si="3"/>
        <v/>
      </c>
    </row>
    <row r="240" spans="1:60" ht="15" customHeight="1">
      <c r="A240" s="248"/>
      <c r="B240" s="248"/>
      <c r="C240" s="72"/>
      <c r="D240" s="73"/>
      <c r="E240" s="72" t="str">
        <v>Serviço de ferramentas de inovação</v>
      </c>
      <c r="F240" s="72"/>
      <c r="G240" s="72"/>
      <c r="H240" s="72"/>
      <c r="I240" s="72"/>
      <c r="J240" s="72"/>
      <c r="K240" s="72"/>
      <c r="L240" s="74"/>
      <c r="M240" s="74"/>
      <c r="N240" s="74"/>
      <c r="O240" s="74"/>
      <c r="P240" s="74"/>
      <c r="Q240" s="72" t="e">
        <f>IF(#REF!="","",IF(VLOOKUP(#REF!,#REF!,9,FALSE)="","",VLOOKUP(#REF!,#REF!,9,FALSE)))</f>
        <v>#REF!</v>
      </c>
      <c r="R240" s="74" t="e">
        <f>IF(#REF!="","",IF(VLOOKUP(#REF!,#REF!,10,FALSE)="","",VLOOKUP(#REF!,#REF!,10,FALSE)))</f>
        <v>#REF!</v>
      </c>
      <c r="AD240" s="180">
        <v>227</v>
      </c>
      <c r="AF240">
        <v>238</v>
      </c>
      <c r="AI240" t="str">
        <f>IF('PCA Licitação, Dispensa e Inex.'!B244="","",'PCA Licitação, Dispensa e Inex.'!B244)</f>
        <v/>
      </c>
      <c r="AJ240" t="str">
        <f>IF('PCA Licitação, Dispensa e Inex.'!C244="","",'PCA Licitação, Dispensa e Inex.'!C244)</f>
        <v/>
      </c>
      <c r="AK240" t="str">
        <f>IF('PCA Licitação, Dispensa e Inex.'!D244="","",'PCA Licitação, Dispensa e Inex.'!D244)</f>
        <v/>
      </c>
      <c r="AL240" t="str">
        <f>IF('PCA Licitação, Dispensa e Inex.'!H244="","",'PCA Licitação, Dispensa e Inex.'!H244)</f>
        <v/>
      </c>
      <c r="AM240" t="str">
        <f>IF('PCA Licitação, Dispensa e Inex.'!K244="","",'PCA Licitação, Dispensa e Inex.'!K244)</f>
        <v/>
      </c>
      <c r="AN240" t="str">
        <f>IF('PCA Licitação, Dispensa e Inex.'!L244="","",'PCA Licitação, Dispensa e Inex.'!L244)</f>
        <v/>
      </c>
      <c r="AO240" t="str">
        <f>IF('PCA Licitação, Dispensa e Inex.'!M244="","",'PCA Licitação, Dispensa e Inex.'!M244)</f>
        <v/>
      </c>
      <c r="AP240" t="str">
        <f>IF('PCA Licitação, Dispensa e Inex.'!N244="","",'PCA Licitação, Dispensa e Inex.'!N244)</f>
        <v/>
      </c>
      <c r="AQ240" s="82" t="str">
        <f>IF('PCA Licitação, Dispensa e Inex.'!O244="","",'PCA Licitação, Dispensa e Inex.'!O244)</f>
        <v/>
      </c>
      <c r="AR240" s="82" t="str">
        <f>IF('PCA Licitação, Dispensa e Inex.'!P244="","",'PCA Licitação, Dispensa e Inex.'!P244)</f>
        <v/>
      </c>
      <c r="AS240" s="82" t="str">
        <f>IF('PCA Licitação, Dispensa e Inex.'!Q244="","",'PCA Licitação, Dispensa e Inex.'!Q244)</f>
        <v/>
      </c>
      <c r="AT240" s="82" t="str">
        <f>IF('PCA Licitação, Dispensa e Inex.'!R244="","",'PCA Licitação, Dispensa e Inex.'!R244)</f>
        <v/>
      </c>
      <c r="AU240" s="82" t="str">
        <f>IF('PCA Licitação, Dispensa e Inex.'!S244="","",'PCA Licitação, Dispensa e Inex.'!S244)</f>
        <v/>
      </c>
      <c r="AV240" s="223" t="str">
        <f>IFERROR(VLOOKUP(AI240,'Acompanhamento (DMP)'!$B$7:$G$390,10,FALSE),"")</f>
        <v/>
      </c>
      <c r="AW240" t="str">
        <f>IFERROR(IF(VLOOKUP(AI240,'Acompanhamento (DMP)'!$B$7:$O$390,11,FALSE)="","",VLOOKUP(AI240,'Acompanhamento (DMP)'!$B$7:$O$390,11,FALSE)),"")</f>
        <v/>
      </c>
      <c r="AX240" s="82">
        <f>IFERROR(VLOOKUP(AI240,'Acompanhamento (DMP)'!$B$7:$O$390,12,FALSE),"")</f>
        <v>0</v>
      </c>
      <c r="AY240" s="82" t="str">
        <f>IFERROR(IF(VLOOKUP(AI240,'Acompanhamento (DMP)'!$B$7:$O$390,13,FALSE)="","",VLOOKUP(AI240,'Acompanhamento (DMP)'!$B$7:$O$390,13,FALSE)),"")</f>
        <v/>
      </c>
      <c r="AZ240" t="str">
        <f>IFERROR(IF(VLOOKUP(AI240,'Acompanhamento (DMP)'!$B$7:$O$390,14,FALSE)="","",VLOOKUP(AI240,'Acompanhamento (DMP)'!$B$7:$O$390,14,FALSE)),"")</f>
        <v/>
      </c>
      <c r="BA240" t="str">
        <f>IFERROR(IF(VLOOKUP(AI240,'Acompanhamento (DMP)'!$B$7:$O$390,15,FALSE)="","",VLOOKUP(AI240,'Acompanhamento (DMP)'!$B$7:$O$390,15,FALSE)),"")</f>
        <v/>
      </c>
      <c r="BB240" s="82" t="str">
        <f>IFERROR(IF(VLOOKUP(AI240,'Acompanhamento (DMP)'!$B$7:$O$390,16,FALSE)="","",VLOOKUP(AI240,'Acompanhamento (DMP)'!$B$7:$O$390,16,FALSE)),"")</f>
        <v/>
      </c>
      <c r="BC240" s="82" t="str">
        <f>IFERROR(IF(VLOOKUP(AI240,'Acompanhamento (DMP)'!$B$7:$O$390,17,FALSE)="","",VLOOKUP(AI240,'Acompanhamento (DMP)'!$B$7:$O$390,17,FALSE)),"")</f>
        <v/>
      </c>
      <c r="BD240" s="82" t="str">
        <f>IFERROR(IF(VLOOKUP(AI240,'Acompanhamento (DMP)'!$B$7:$O$390,18,FALSE)="","",VLOOKUP(AI240,'Acompanhamento (DMP)'!$B$7:$O$390,18,FALSE)),"")</f>
        <v/>
      </c>
      <c r="BE240" s="82" t="str">
        <f>IFERROR(IF(VLOOKUP(AI240,'Acompanhamento (DMP)'!$B$7:$O$390,19,FALSE)="","",VLOOKUP(AI240,'Acompanhamento (DMP)'!$B$7:$O$390,19,FALSE)),"")</f>
        <v/>
      </c>
      <c r="BF240" s="82" t="str">
        <f>IFERROR(IF(VLOOKUP(AI240,'Acompanhamento (DMP)'!$B$7:$O$390,20,FALSE)="","",VLOOKUP(AI240,'Acompanhamento (DMP)'!$B$7:$O$390,20,FALSE)),"")</f>
        <v/>
      </c>
      <c r="BG240" s="82" t="str">
        <f>IFERROR(IF(VLOOKUP(AI240,'Acompanhamento (DMP)'!$B$7:$O$390,21,FALSE)="","",VLOOKUP(AI240,'Acompanhamento (DMP)'!$B$7:$O$390,21,FALSE)),"")</f>
        <v/>
      </c>
      <c r="BH240" s="173" t="str">
        <f t="shared" si="3"/>
        <v/>
      </c>
    </row>
    <row r="241" spans="1:60" ht="15" customHeight="1">
      <c r="A241" s="248"/>
      <c r="B241" s="248"/>
      <c r="C241" s="72"/>
      <c r="D241" s="73"/>
      <c r="E241" s="72" t="str">
        <v>Aquisição de detectores de metais portáteis - CASA MILITAR</v>
      </c>
      <c r="F241" s="72"/>
      <c r="G241" s="72"/>
      <c r="H241" s="72"/>
      <c r="I241" s="72"/>
      <c r="J241" s="72"/>
      <c r="K241" s="72"/>
      <c r="L241" s="74"/>
      <c r="M241" s="74"/>
      <c r="N241" s="74"/>
      <c r="O241" s="74"/>
      <c r="P241" s="74"/>
      <c r="Q241" s="72" t="e">
        <f>IF(#REF!="","",IF(VLOOKUP(#REF!,#REF!,9,FALSE)="","",VLOOKUP(#REF!,#REF!,9,FALSE)))</f>
        <v>#REF!</v>
      </c>
      <c r="R241" s="74" t="e">
        <f>IF(#REF!="","",IF(VLOOKUP(#REF!,#REF!,10,FALSE)="","",VLOOKUP(#REF!,#REF!,10,FALSE)))</f>
        <v>#REF!</v>
      </c>
      <c r="AD241" s="178">
        <v>228</v>
      </c>
      <c r="AF241">
        <v>239</v>
      </c>
      <c r="AI241" t="str">
        <f>IF('PCA Licitação, Dispensa e Inex.'!B245="","",'PCA Licitação, Dispensa e Inex.'!B245)</f>
        <v/>
      </c>
      <c r="AJ241" t="str">
        <f>IF('PCA Licitação, Dispensa e Inex.'!C245="","",'PCA Licitação, Dispensa e Inex.'!C245)</f>
        <v/>
      </c>
      <c r="AK241" t="str">
        <f>IF('PCA Licitação, Dispensa e Inex.'!D245="","",'PCA Licitação, Dispensa e Inex.'!D245)</f>
        <v/>
      </c>
      <c r="AL241" t="str">
        <f>IF('PCA Licitação, Dispensa e Inex.'!H245="","",'PCA Licitação, Dispensa e Inex.'!H245)</f>
        <v/>
      </c>
      <c r="AM241" t="str">
        <f>IF('PCA Licitação, Dispensa e Inex.'!K245="","",'PCA Licitação, Dispensa e Inex.'!K245)</f>
        <v/>
      </c>
      <c r="AN241" t="str">
        <f>IF('PCA Licitação, Dispensa e Inex.'!L245="","",'PCA Licitação, Dispensa e Inex.'!L245)</f>
        <v/>
      </c>
      <c r="AO241" t="str">
        <f>IF('PCA Licitação, Dispensa e Inex.'!M245="","",'PCA Licitação, Dispensa e Inex.'!M245)</f>
        <v/>
      </c>
      <c r="AP241" t="str">
        <f>IF('PCA Licitação, Dispensa e Inex.'!N245="","",'PCA Licitação, Dispensa e Inex.'!N245)</f>
        <v/>
      </c>
      <c r="AQ241" s="82" t="str">
        <f>IF('PCA Licitação, Dispensa e Inex.'!O245="","",'PCA Licitação, Dispensa e Inex.'!O245)</f>
        <v/>
      </c>
      <c r="AR241" s="82" t="str">
        <f>IF('PCA Licitação, Dispensa e Inex.'!P245="","",'PCA Licitação, Dispensa e Inex.'!P245)</f>
        <v/>
      </c>
      <c r="AS241" s="82" t="str">
        <f>IF('PCA Licitação, Dispensa e Inex.'!Q245="","",'PCA Licitação, Dispensa e Inex.'!Q245)</f>
        <v/>
      </c>
      <c r="AT241" s="82" t="str">
        <f>IF('PCA Licitação, Dispensa e Inex.'!R245="","",'PCA Licitação, Dispensa e Inex.'!R245)</f>
        <v/>
      </c>
      <c r="AU241" s="82" t="str">
        <f>IF('PCA Licitação, Dispensa e Inex.'!S245="","",'PCA Licitação, Dispensa e Inex.'!S245)</f>
        <v/>
      </c>
      <c r="AV241" s="223" t="str">
        <f>IFERROR(VLOOKUP(AI241,'Acompanhamento (DMP)'!$B$7:$G$390,10,FALSE),"")</f>
        <v/>
      </c>
      <c r="AW241" t="str">
        <f>IFERROR(IF(VLOOKUP(AI241,'Acompanhamento (DMP)'!$B$7:$O$390,11,FALSE)="","",VLOOKUP(AI241,'Acompanhamento (DMP)'!$B$7:$O$390,11,FALSE)),"")</f>
        <v/>
      </c>
      <c r="AX241" s="82">
        <f>IFERROR(VLOOKUP(AI241,'Acompanhamento (DMP)'!$B$7:$O$390,12,FALSE),"")</f>
        <v>0</v>
      </c>
      <c r="AY241" s="82" t="str">
        <f>IFERROR(IF(VLOOKUP(AI241,'Acompanhamento (DMP)'!$B$7:$O$390,13,FALSE)="","",VLOOKUP(AI241,'Acompanhamento (DMP)'!$B$7:$O$390,13,FALSE)),"")</f>
        <v/>
      </c>
      <c r="AZ241" t="str">
        <f>IFERROR(IF(VLOOKUP(AI241,'Acompanhamento (DMP)'!$B$7:$O$390,14,FALSE)="","",VLOOKUP(AI241,'Acompanhamento (DMP)'!$B$7:$O$390,14,FALSE)),"")</f>
        <v/>
      </c>
      <c r="BA241" t="str">
        <f>IFERROR(IF(VLOOKUP(AI241,'Acompanhamento (DMP)'!$B$7:$O$390,15,FALSE)="","",VLOOKUP(AI241,'Acompanhamento (DMP)'!$B$7:$O$390,15,FALSE)),"")</f>
        <v/>
      </c>
      <c r="BB241" s="82" t="str">
        <f>IFERROR(IF(VLOOKUP(AI241,'Acompanhamento (DMP)'!$B$7:$O$390,16,FALSE)="","",VLOOKUP(AI241,'Acompanhamento (DMP)'!$B$7:$O$390,16,FALSE)),"")</f>
        <v/>
      </c>
      <c r="BC241" s="82" t="str">
        <f>IFERROR(IF(VLOOKUP(AI241,'Acompanhamento (DMP)'!$B$7:$O$390,17,FALSE)="","",VLOOKUP(AI241,'Acompanhamento (DMP)'!$B$7:$O$390,17,FALSE)),"")</f>
        <v/>
      </c>
      <c r="BD241" s="82" t="str">
        <f>IFERROR(IF(VLOOKUP(AI241,'Acompanhamento (DMP)'!$B$7:$O$390,18,FALSE)="","",VLOOKUP(AI241,'Acompanhamento (DMP)'!$B$7:$O$390,18,FALSE)),"")</f>
        <v/>
      </c>
      <c r="BE241" s="82" t="str">
        <f>IFERROR(IF(VLOOKUP(AI241,'Acompanhamento (DMP)'!$B$7:$O$390,19,FALSE)="","",VLOOKUP(AI241,'Acompanhamento (DMP)'!$B$7:$O$390,19,FALSE)),"")</f>
        <v/>
      </c>
      <c r="BF241" s="82" t="str">
        <f>IFERROR(IF(VLOOKUP(AI241,'Acompanhamento (DMP)'!$B$7:$O$390,20,FALSE)="","",VLOOKUP(AI241,'Acompanhamento (DMP)'!$B$7:$O$390,20,FALSE)),"")</f>
        <v/>
      </c>
      <c r="BG241" s="82" t="str">
        <f>IFERROR(IF(VLOOKUP(AI241,'Acompanhamento (DMP)'!$B$7:$O$390,21,FALSE)="","",VLOOKUP(AI241,'Acompanhamento (DMP)'!$B$7:$O$390,21,FALSE)),"")</f>
        <v/>
      </c>
      <c r="BH241" s="173" t="str">
        <f t="shared" si="3"/>
        <v/>
      </c>
    </row>
    <row r="242" spans="1:60" ht="15" customHeight="1">
      <c r="A242" s="248"/>
      <c r="B242" s="248"/>
      <c r="C242" s="72"/>
      <c r="D242" s="73"/>
      <c r="E242" s="72" t="str">
        <v>Aquisição de Pórtico detector de metais portátil para a Casa Militar</v>
      </c>
      <c r="F242" s="72"/>
      <c r="G242" s="72"/>
      <c r="H242" s="72"/>
      <c r="I242" s="72"/>
      <c r="J242" s="72"/>
      <c r="K242" s="72"/>
      <c r="L242" s="74"/>
      <c r="M242" s="74"/>
      <c r="N242" s="74"/>
      <c r="O242" s="74"/>
      <c r="P242" s="74"/>
      <c r="Q242" s="72" t="e">
        <f>IF(#REF!="","",IF(VLOOKUP(#REF!,#REF!,9,FALSE)="","",VLOOKUP(#REF!,#REF!,9,FALSE)))</f>
        <v>#REF!</v>
      </c>
      <c r="R242" s="74" t="e">
        <f>IF(#REF!="","",IF(VLOOKUP(#REF!,#REF!,10,FALSE)="","",VLOOKUP(#REF!,#REF!,10,FALSE)))</f>
        <v>#REF!</v>
      </c>
      <c r="AD242" s="177">
        <v>229</v>
      </c>
      <c r="AF242">
        <v>240</v>
      </c>
      <c r="AI242" t="str">
        <f>IF('PCA Licitação, Dispensa e Inex.'!B246="","",'PCA Licitação, Dispensa e Inex.'!B246)</f>
        <v/>
      </c>
      <c r="AJ242" t="str">
        <f>IF('PCA Licitação, Dispensa e Inex.'!C246="","",'PCA Licitação, Dispensa e Inex.'!C246)</f>
        <v/>
      </c>
      <c r="AK242" t="str">
        <f>IF('PCA Licitação, Dispensa e Inex.'!D246="","",'PCA Licitação, Dispensa e Inex.'!D246)</f>
        <v/>
      </c>
      <c r="AL242" t="str">
        <f>IF('PCA Licitação, Dispensa e Inex.'!H246="","",'PCA Licitação, Dispensa e Inex.'!H246)</f>
        <v/>
      </c>
      <c r="AM242" t="str">
        <f>IF('PCA Licitação, Dispensa e Inex.'!K246="","",'PCA Licitação, Dispensa e Inex.'!K246)</f>
        <v/>
      </c>
      <c r="AN242" t="str">
        <f>IF('PCA Licitação, Dispensa e Inex.'!L246="","",'PCA Licitação, Dispensa e Inex.'!L246)</f>
        <v/>
      </c>
      <c r="AO242" t="str">
        <f>IF('PCA Licitação, Dispensa e Inex.'!M246="","",'PCA Licitação, Dispensa e Inex.'!M246)</f>
        <v/>
      </c>
      <c r="AP242" t="str">
        <f>IF('PCA Licitação, Dispensa e Inex.'!N246="","",'PCA Licitação, Dispensa e Inex.'!N246)</f>
        <v/>
      </c>
      <c r="AQ242" s="82" t="str">
        <f>IF('PCA Licitação, Dispensa e Inex.'!O246="","",'PCA Licitação, Dispensa e Inex.'!O246)</f>
        <v/>
      </c>
      <c r="AR242" s="82" t="str">
        <f>IF('PCA Licitação, Dispensa e Inex.'!P246="","",'PCA Licitação, Dispensa e Inex.'!P246)</f>
        <v/>
      </c>
      <c r="AS242" s="82" t="str">
        <f>IF('PCA Licitação, Dispensa e Inex.'!Q246="","",'PCA Licitação, Dispensa e Inex.'!Q246)</f>
        <v/>
      </c>
      <c r="AT242" s="82" t="str">
        <f>IF('PCA Licitação, Dispensa e Inex.'!R246="","",'PCA Licitação, Dispensa e Inex.'!R246)</f>
        <v/>
      </c>
      <c r="AU242" s="82" t="str">
        <f>IF('PCA Licitação, Dispensa e Inex.'!S246="","",'PCA Licitação, Dispensa e Inex.'!S246)</f>
        <v/>
      </c>
      <c r="AV242" s="223" t="str">
        <f>IFERROR(VLOOKUP(AI242,'Acompanhamento (DMP)'!$B$7:$G$390,10,FALSE),"")</f>
        <v/>
      </c>
      <c r="AW242" t="str">
        <f>IFERROR(IF(VLOOKUP(AI242,'Acompanhamento (DMP)'!$B$7:$O$390,11,FALSE)="","",VLOOKUP(AI242,'Acompanhamento (DMP)'!$B$7:$O$390,11,FALSE)),"")</f>
        <v/>
      </c>
      <c r="AX242" s="82">
        <f>IFERROR(VLOOKUP(AI242,'Acompanhamento (DMP)'!$B$7:$O$390,12,FALSE),"")</f>
        <v>0</v>
      </c>
      <c r="AY242" s="82" t="str">
        <f>IFERROR(IF(VLOOKUP(AI242,'Acompanhamento (DMP)'!$B$7:$O$390,13,FALSE)="","",VLOOKUP(AI242,'Acompanhamento (DMP)'!$B$7:$O$390,13,FALSE)),"")</f>
        <v/>
      </c>
      <c r="AZ242" t="str">
        <f>IFERROR(IF(VLOOKUP(AI242,'Acompanhamento (DMP)'!$B$7:$O$390,14,FALSE)="","",VLOOKUP(AI242,'Acompanhamento (DMP)'!$B$7:$O$390,14,FALSE)),"")</f>
        <v/>
      </c>
      <c r="BA242" t="str">
        <f>IFERROR(IF(VLOOKUP(AI242,'Acompanhamento (DMP)'!$B$7:$O$390,15,FALSE)="","",VLOOKUP(AI242,'Acompanhamento (DMP)'!$B$7:$O$390,15,FALSE)),"")</f>
        <v/>
      </c>
      <c r="BB242" s="82" t="str">
        <f>IFERROR(IF(VLOOKUP(AI242,'Acompanhamento (DMP)'!$B$7:$O$390,16,FALSE)="","",VLOOKUP(AI242,'Acompanhamento (DMP)'!$B$7:$O$390,16,FALSE)),"")</f>
        <v/>
      </c>
      <c r="BC242" s="82" t="str">
        <f>IFERROR(IF(VLOOKUP(AI242,'Acompanhamento (DMP)'!$B$7:$O$390,17,FALSE)="","",VLOOKUP(AI242,'Acompanhamento (DMP)'!$B$7:$O$390,17,FALSE)),"")</f>
        <v/>
      </c>
      <c r="BD242" s="82" t="str">
        <f>IFERROR(IF(VLOOKUP(AI242,'Acompanhamento (DMP)'!$B$7:$O$390,18,FALSE)="","",VLOOKUP(AI242,'Acompanhamento (DMP)'!$B$7:$O$390,18,FALSE)),"")</f>
        <v/>
      </c>
      <c r="BE242" s="82" t="str">
        <f>IFERROR(IF(VLOOKUP(AI242,'Acompanhamento (DMP)'!$B$7:$O$390,19,FALSE)="","",VLOOKUP(AI242,'Acompanhamento (DMP)'!$B$7:$O$390,19,FALSE)),"")</f>
        <v/>
      </c>
      <c r="BF242" s="82" t="str">
        <f>IFERROR(IF(VLOOKUP(AI242,'Acompanhamento (DMP)'!$B$7:$O$390,20,FALSE)="","",VLOOKUP(AI242,'Acompanhamento (DMP)'!$B$7:$O$390,20,FALSE)),"")</f>
        <v/>
      </c>
      <c r="BG242" s="82" t="str">
        <f>IFERROR(IF(VLOOKUP(AI242,'Acompanhamento (DMP)'!$B$7:$O$390,21,FALSE)="","",VLOOKUP(AI242,'Acompanhamento (DMP)'!$B$7:$O$390,21,FALSE)),"")</f>
        <v/>
      </c>
      <c r="BH242" s="173" t="str">
        <f t="shared" si="3"/>
        <v/>
      </c>
    </row>
    <row r="243" spans="1:60" ht="15" customHeight="1">
      <c r="A243" s="248"/>
      <c r="B243" s="248"/>
      <c r="C243" s="72"/>
      <c r="D243" s="73"/>
      <c r="E243" s="72" t="str">
        <v>Serviços continuados de treinamento de hardware e software, bem como de serviços continuados de suporte técnico de catracas de acesso e controloador biométrico facial</v>
      </c>
      <c r="F243" s="72"/>
      <c r="G243" s="72"/>
      <c r="H243" s="72"/>
      <c r="I243" s="72"/>
      <c r="J243" s="72"/>
      <c r="K243" s="72"/>
      <c r="L243" s="74"/>
      <c r="M243" s="74"/>
      <c r="N243" s="74"/>
      <c r="O243" s="74"/>
      <c r="P243" s="74"/>
      <c r="Q243" s="72" t="e">
        <f>IF(#REF!="","",IF(VLOOKUP(#REF!,#REF!,9,FALSE)="","",VLOOKUP(#REF!,#REF!,9,FALSE)))</f>
        <v>#REF!</v>
      </c>
      <c r="R243" s="74" t="e">
        <f>IF(#REF!="","",IF(VLOOKUP(#REF!,#REF!,10,FALSE)="","",VLOOKUP(#REF!,#REF!,10,FALSE)))</f>
        <v>#REF!</v>
      </c>
      <c r="AD243" s="178">
        <v>230</v>
      </c>
      <c r="AF243">
        <v>241</v>
      </c>
      <c r="AI243" t="str">
        <f>IF('PCA Licitação, Dispensa e Inex.'!B247="","",'PCA Licitação, Dispensa e Inex.'!B247)</f>
        <v/>
      </c>
      <c r="AJ243" t="str">
        <f>IF('PCA Licitação, Dispensa e Inex.'!C247="","",'PCA Licitação, Dispensa e Inex.'!C247)</f>
        <v/>
      </c>
      <c r="AK243" t="str">
        <f>IF('PCA Licitação, Dispensa e Inex.'!D247="","",'PCA Licitação, Dispensa e Inex.'!D247)</f>
        <v/>
      </c>
      <c r="AL243" t="str">
        <f>IF('PCA Licitação, Dispensa e Inex.'!H247="","",'PCA Licitação, Dispensa e Inex.'!H247)</f>
        <v/>
      </c>
      <c r="AM243" t="str">
        <f>IF('PCA Licitação, Dispensa e Inex.'!K247="","",'PCA Licitação, Dispensa e Inex.'!K247)</f>
        <v/>
      </c>
      <c r="AN243" t="str">
        <f>IF('PCA Licitação, Dispensa e Inex.'!L247="","",'PCA Licitação, Dispensa e Inex.'!L247)</f>
        <v/>
      </c>
      <c r="AO243" t="str">
        <f>IF('PCA Licitação, Dispensa e Inex.'!M247="","",'PCA Licitação, Dispensa e Inex.'!M247)</f>
        <v/>
      </c>
      <c r="AP243" t="str">
        <f>IF('PCA Licitação, Dispensa e Inex.'!N247="","",'PCA Licitação, Dispensa e Inex.'!N247)</f>
        <v/>
      </c>
      <c r="AQ243" s="82" t="str">
        <f>IF('PCA Licitação, Dispensa e Inex.'!O247="","",'PCA Licitação, Dispensa e Inex.'!O247)</f>
        <v/>
      </c>
      <c r="AR243" s="82" t="str">
        <f>IF('PCA Licitação, Dispensa e Inex.'!P247="","",'PCA Licitação, Dispensa e Inex.'!P247)</f>
        <v/>
      </c>
      <c r="AS243" s="82" t="str">
        <f>IF('PCA Licitação, Dispensa e Inex.'!Q247="","",'PCA Licitação, Dispensa e Inex.'!Q247)</f>
        <v/>
      </c>
      <c r="AT243" s="82" t="str">
        <f>IF('PCA Licitação, Dispensa e Inex.'!R247="","",'PCA Licitação, Dispensa e Inex.'!R247)</f>
        <v/>
      </c>
      <c r="AU243" s="82" t="str">
        <f>IF('PCA Licitação, Dispensa e Inex.'!S247="","",'PCA Licitação, Dispensa e Inex.'!S247)</f>
        <v/>
      </c>
      <c r="AV243" s="223" t="str">
        <f>IFERROR(VLOOKUP(AI243,'Acompanhamento (DMP)'!$B$7:$G$390,10,FALSE),"")</f>
        <v/>
      </c>
      <c r="AW243" t="str">
        <f>IFERROR(IF(VLOOKUP(AI243,'Acompanhamento (DMP)'!$B$7:$O$390,11,FALSE)="","",VLOOKUP(AI243,'Acompanhamento (DMP)'!$B$7:$O$390,11,FALSE)),"")</f>
        <v/>
      </c>
      <c r="AX243" s="82">
        <f>IFERROR(VLOOKUP(AI243,'Acompanhamento (DMP)'!$B$7:$O$390,12,FALSE),"")</f>
        <v>0</v>
      </c>
      <c r="AY243" s="82" t="str">
        <f>IFERROR(IF(VLOOKUP(AI243,'Acompanhamento (DMP)'!$B$7:$O$390,13,FALSE)="","",VLOOKUP(AI243,'Acompanhamento (DMP)'!$B$7:$O$390,13,FALSE)),"")</f>
        <v/>
      </c>
      <c r="AZ243" t="str">
        <f>IFERROR(IF(VLOOKUP(AI243,'Acompanhamento (DMP)'!$B$7:$O$390,14,FALSE)="","",VLOOKUP(AI243,'Acompanhamento (DMP)'!$B$7:$O$390,14,FALSE)),"")</f>
        <v/>
      </c>
      <c r="BA243" t="str">
        <f>IFERROR(IF(VLOOKUP(AI243,'Acompanhamento (DMP)'!$B$7:$O$390,15,FALSE)="","",VLOOKUP(AI243,'Acompanhamento (DMP)'!$B$7:$O$390,15,FALSE)),"")</f>
        <v/>
      </c>
      <c r="BB243" s="82" t="str">
        <f>IFERROR(IF(VLOOKUP(AI243,'Acompanhamento (DMP)'!$B$7:$O$390,16,FALSE)="","",VLOOKUP(AI243,'Acompanhamento (DMP)'!$B$7:$O$390,16,FALSE)),"")</f>
        <v/>
      </c>
      <c r="BC243" s="82" t="str">
        <f>IFERROR(IF(VLOOKUP(AI243,'Acompanhamento (DMP)'!$B$7:$O$390,17,FALSE)="","",VLOOKUP(AI243,'Acompanhamento (DMP)'!$B$7:$O$390,17,FALSE)),"")</f>
        <v/>
      </c>
      <c r="BD243" s="82" t="str">
        <f>IFERROR(IF(VLOOKUP(AI243,'Acompanhamento (DMP)'!$B$7:$O$390,18,FALSE)="","",VLOOKUP(AI243,'Acompanhamento (DMP)'!$B$7:$O$390,18,FALSE)),"")</f>
        <v/>
      </c>
      <c r="BE243" s="82" t="str">
        <f>IFERROR(IF(VLOOKUP(AI243,'Acompanhamento (DMP)'!$B$7:$O$390,19,FALSE)="","",VLOOKUP(AI243,'Acompanhamento (DMP)'!$B$7:$O$390,19,FALSE)),"")</f>
        <v/>
      </c>
      <c r="BF243" s="82" t="str">
        <f>IFERROR(IF(VLOOKUP(AI243,'Acompanhamento (DMP)'!$B$7:$O$390,20,FALSE)="","",VLOOKUP(AI243,'Acompanhamento (DMP)'!$B$7:$O$390,20,FALSE)),"")</f>
        <v/>
      </c>
      <c r="BG243" s="82" t="str">
        <f>IFERROR(IF(VLOOKUP(AI243,'Acompanhamento (DMP)'!$B$7:$O$390,21,FALSE)="","",VLOOKUP(AI243,'Acompanhamento (DMP)'!$B$7:$O$390,21,FALSE)),"")</f>
        <v/>
      </c>
      <c r="BH243" s="173" t="str">
        <f t="shared" si="3"/>
        <v/>
      </c>
    </row>
    <row r="244" spans="1:60" ht="15" customHeight="1">
      <c r="A244" s="248"/>
      <c r="B244" s="248"/>
      <c r="C244" s="72"/>
      <c r="D244" s="73"/>
      <c r="E244" s="72" t="str">
        <v>Prestação de serviços consistentes na disponibilização de acesso à plataforma de jurisprudência, pelo prazo de 12 (doze) meses. (Jusbrasil)</v>
      </c>
      <c r="F244" s="72"/>
      <c r="G244" s="72"/>
      <c r="H244" s="72"/>
      <c r="I244" s="72"/>
      <c r="J244" s="72"/>
      <c r="K244" s="72"/>
      <c r="L244" s="74"/>
      <c r="M244" s="74"/>
      <c r="N244" s="74"/>
      <c r="O244" s="74"/>
      <c r="P244" s="74"/>
      <c r="Q244" s="72" t="e">
        <f>IF(#REF!="","",IF(VLOOKUP(#REF!,#REF!,9,FALSE)="","",VLOOKUP(#REF!,#REF!,9,FALSE)))</f>
        <v>#REF!</v>
      </c>
      <c r="R244" s="74" t="e">
        <f>IF(#REF!="","",IF(VLOOKUP(#REF!,#REF!,10,FALSE)="","",VLOOKUP(#REF!,#REF!,10,FALSE)))</f>
        <v>#REF!</v>
      </c>
      <c r="AD244" s="180">
        <v>231</v>
      </c>
      <c r="AF244">
        <v>242</v>
      </c>
      <c r="AI244" t="str">
        <f>IF('PCA Licitação, Dispensa e Inex.'!B248="","",'PCA Licitação, Dispensa e Inex.'!B248)</f>
        <v/>
      </c>
      <c r="AJ244" t="str">
        <f>IF('PCA Licitação, Dispensa e Inex.'!C248="","",'PCA Licitação, Dispensa e Inex.'!C248)</f>
        <v/>
      </c>
      <c r="AK244" t="str">
        <f>IF('PCA Licitação, Dispensa e Inex.'!D248="","",'PCA Licitação, Dispensa e Inex.'!D248)</f>
        <v/>
      </c>
      <c r="AL244" t="str">
        <f>IF('PCA Licitação, Dispensa e Inex.'!H248="","",'PCA Licitação, Dispensa e Inex.'!H248)</f>
        <v/>
      </c>
      <c r="AM244" t="str">
        <f>IF('PCA Licitação, Dispensa e Inex.'!K248="","",'PCA Licitação, Dispensa e Inex.'!K248)</f>
        <v/>
      </c>
      <c r="AN244" t="str">
        <f>IF('PCA Licitação, Dispensa e Inex.'!L248="","",'PCA Licitação, Dispensa e Inex.'!L248)</f>
        <v/>
      </c>
      <c r="AO244" t="str">
        <f>IF('PCA Licitação, Dispensa e Inex.'!M248="","",'PCA Licitação, Dispensa e Inex.'!M248)</f>
        <v/>
      </c>
      <c r="AP244" t="str">
        <f>IF('PCA Licitação, Dispensa e Inex.'!N248="","",'PCA Licitação, Dispensa e Inex.'!N248)</f>
        <v/>
      </c>
      <c r="AQ244" s="82" t="str">
        <f>IF('PCA Licitação, Dispensa e Inex.'!O248="","",'PCA Licitação, Dispensa e Inex.'!O248)</f>
        <v/>
      </c>
      <c r="AR244" s="82" t="str">
        <f>IF('PCA Licitação, Dispensa e Inex.'!P248="","",'PCA Licitação, Dispensa e Inex.'!P248)</f>
        <v/>
      </c>
      <c r="AS244" s="82" t="str">
        <f>IF('PCA Licitação, Dispensa e Inex.'!Q248="","",'PCA Licitação, Dispensa e Inex.'!Q248)</f>
        <v/>
      </c>
      <c r="AT244" s="82" t="str">
        <f>IF('PCA Licitação, Dispensa e Inex.'!R248="","",'PCA Licitação, Dispensa e Inex.'!R248)</f>
        <v/>
      </c>
      <c r="AU244" s="82" t="str">
        <f>IF('PCA Licitação, Dispensa e Inex.'!S248="","",'PCA Licitação, Dispensa e Inex.'!S248)</f>
        <v/>
      </c>
      <c r="AV244" s="223" t="str">
        <f>IFERROR(VLOOKUP(AI244,'Acompanhamento (DMP)'!$B$7:$G$390,10,FALSE),"")</f>
        <v/>
      </c>
      <c r="AW244" t="str">
        <f>IFERROR(IF(VLOOKUP(AI244,'Acompanhamento (DMP)'!$B$7:$O$390,11,FALSE)="","",VLOOKUP(AI244,'Acompanhamento (DMP)'!$B$7:$O$390,11,FALSE)),"")</f>
        <v/>
      </c>
      <c r="AX244" s="82">
        <f>IFERROR(VLOOKUP(AI244,'Acompanhamento (DMP)'!$B$7:$O$390,12,FALSE),"")</f>
        <v>0</v>
      </c>
      <c r="AY244" s="82" t="str">
        <f>IFERROR(IF(VLOOKUP(AI244,'Acompanhamento (DMP)'!$B$7:$O$390,13,FALSE)="","",VLOOKUP(AI244,'Acompanhamento (DMP)'!$B$7:$O$390,13,FALSE)),"")</f>
        <v/>
      </c>
      <c r="AZ244" t="str">
        <f>IFERROR(IF(VLOOKUP(AI244,'Acompanhamento (DMP)'!$B$7:$O$390,14,FALSE)="","",VLOOKUP(AI244,'Acompanhamento (DMP)'!$B$7:$O$390,14,FALSE)),"")</f>
        <v/>
      </c>
      <c r="BA244" t="str">
        <f>IFERROR(IF(VLOOKUP(AI244,'Acompanhamento (DMP)'!$B$7:$O$390,15,FALSE)="","",VLOOKUP(AI244,'Acompanhamento (DMP)'!$B$7:$O$390,15,FALSE)),"")</f>
        <v/>
      </c>
      <c r="BB244" s="82" t="str">
        <f>IFERROR(IF(VLOOKUP(AI244,'Acompanhamento (DMP)'!$B$7:$O$390,16,FALSE)="","",VLOOKUP(AI244,'Acompanhamento (DMP)'!$B$7:$O$390,16,FALSE)),"")</f>
        <v/>
      </c>
      <c r="BC244" s="82" t="str">
        <f>IFERROR(IF(VLOOKUP(AI244,'Acompanhamento (DMP)'!$B$7:$O$390,17,FALSE)="","",VLOOKUP(AI244,'Acompanhamento (DMP)'!$B$7:$O$390,17,FALSE)),"")</f>
        <v/>
      </c>
      <c r="BD244" s="82" t="str">
        <f>IFERROR(IF(VLOOKUP(AI244,'Acompanhamento (DMP)'!$B$7:$O$390,18,FALSE)="","",VLOOKUP(AI244,'Acompanhamento (DMP)'!$B$7:$O$390,18,FALSE)),"")</f>
        <v/>
      </c>
      <c r="BE244" s="82" t="str">
        <f>IFERROR(IF(VLOOKUP(AI244,'Acompanhamento (DMP)'!$B$7:$O$390,19,FALSE)="","",VLOOKUP(AI244,'Acompanhamento (DMP)'!$B$7:$O$390,19,FALSE)),"")</f>
        <v/>
      </c>
      <c r="BF244" s="82" t="str">
        <f>IFERROR(IF(VLOOKUP(AI244,'Acompanhamento (DMP)'!$B$7:$O$390,20,FALSE)="","",VLOOKUP(AI244,'Acompanhamento (DMP)'!$B$7:$O$390,20,FALSE)),"")</f>
        <v/>
      </c>
      <c r="BG244" s="82" t="str">
        <f>IFERROR(IF(VLOOKUP(AI244,'Acompanhamento (DMP)'!$B$7:$O$390,21,FALSE)="","",VLOOKUP(AI244,'Acompanhamento (DMP)'!$B$7:$O$390,21,FALSE)),"")</f>
        <v/>
      </c>
      <c r="BH244" s="173" t="str">
        <f t="shared" si="3"/>
        <v/>
      </c>
    </row>
    <row r="245" spans="1:60" ht="15" customHeight="1">
      <c r="A245" s="248"/>
      <c r="B245" s="248"/>
      <c r="C245" s="72"/>
      <c r="D245" s="73"/>
      <c r="E245" s="72" t="str">
        <v>Estantes para armazenamento de caixas com processos</v>
      </c>
      <c r="F245" s="72"/>
      <c r="G245" s="72"/>
      <c r="H245" s="72"/>
      <c r="I245" s="72"/>
      <c r="J245" s="72"/>
      <c r="K245" s="72"/>
      <c r="L245" s="74"/>
      <c r="M245" s="74"/>
      <c r="N245" s="74"/>
      <c r="O245" s="74"/>
      <c r="P245" s="74"/>
      <c r="Q245" s="72" t="e">
        <f>IF(#REF!="","",IF(VLOOKUP(#REF!,#REF!,9,FALSE)="","",VLOOKUP(#REF!,#REF!,9,FALSE)))</f>
        <v>#REF!</v>
      </c>
      <c r="R245" s="74" t="e">
        <f>IF(#REF!="","",IF(VLOOKUP(#REF!,#REF!,10,FALSE)="","",VLOOKUP(#REF!,#REF!,10,FALSE)))</f>
        <v>#REF!</v>
      </c>
      <c r="AD245" s="179">
        <v>232</v>
      </c>
      <c r="AF245">
        <v>243</v>
      </c>
      <c r="AI245" t="str">
        <f>IF('PCA Licitação, Dispensa e Inex.'!B249="","",'PCA Licitação, Dispensa e Inex.'!B249)</f>
        <v/>
      </c>
      <c r="AJ245" t="str">
        <f>IF('PCA Licitação, Dispensa e Inex.'!C249="","",'PCA Licitação, Dispensa e Inex.'!C249)</f>
        <v/>
      </c>
      <c r="AK245" t="str">
        <f>IF('PCA Licitação, Dispensa e Inex.'!D249="","",'PCA Licitação, Dispensa e Inex.'!D249)</f>
        <v/>
      </c>
      <c r="AL245" t="str">
        <f>IF('PCA Licitação, Dispensa e Inex.'!H249="","",'PCA Licitação, Dispensa e Inex.'!H249)</f>
        <v/>
      </c>
      <c r="AM245" t="str">
        <f>IF('PCA Licitação, Dispensa e Inex.'!K249="","",'PCA Licitação, Dispensa e Inex.'!K249)</f>
        <v/>
      </c>
      <c r="AN245" t="str">
        <f>IF('PCA Licitação, Dispensa e Inex.'!L249="","",'PCA Licitação, Dispensa e Inex.'!L249)</f>
        <v/>
      </c>
      <c r="AO245" t="str">
        <f>IF('PCA Licitação, Dispensa e Inex.'!M249="","",'PCA Licitação, Dispensa e Inex.'!M249)</f>
        <v/>
      </c>
      <c r="AP245" t="str">
        <f>IF('PCA Licitação, Dispensa e Inex.'!N249="","",'PCA Licitação, Dispensa e Inex.'!N249)</f>
        <v/>
      </c>
      <c r="AQ245" s="82" t="str">
        <f>IF('PCA Licitação, Dispensa e Inex.'!O249="","",'PCA Licitação, Dispensa e Inex.'!O249)</f>
        <v/>
      </c>
      <c r="AR245" s="82" t="str">
        <f>IF('PCA Licitação, Dispensa e Inex.'!P249="","",'PCA Licitação, Dispensa e Inex.'!P249)</f>
        <v/>
      </c>
      <c r="AS245" s="82" t="str">
        <f>IF('PCA Licitação, Dispensa e Inex.'!Q249="","",'PCA Licitação, Dispensa e Inex.'!Q249)</f>
        <v/>
      </c>
      <c r="AT245" s="82" t="str">
        <f>IF('PCA Licitação, Dispensa e Inex.'!R249="","",'PCA Licitação, Dispensa e Inex.'!R249)</f>
        <v/>
      </c>
      <c r="AU245" s="82" t="str">
        <f>IF('PCA Licitação, Dispensa e Inex.'!S249="","",'PCA Licitação, Dispensa e Inex.'!S249)</f>
        <v/>
      </c>
      <c r="AV245" s="223" t="str">
        <f>IFERROR(VLOOKUP(AI245,'Acompanhamento (DMP)'!$B$7:$G$390,10,FALSE),"")</f>
        <v/>
      </c>
      <c r="AW245" t="str">
        <f>IFERROR(IF(VLOOKUP(AI245,'Acompanhamento (DMP)'!$B$7:$O$390,11,FALSE)="","",VLOOKUP(AI245,'Acompanhamento (DMP)'!$B$7:$O$390,11,FALSE)),"")</f>
        <v/>
      </c>
      <c r="AX245" s="82">
        <f>IFERROR(VLOOKUP(AI245,'Acompanhamento (DMP)'!$B$7:$O$390,12,FALSE),"")</f>
        <v>0</v>
      </c>
      <c r="AY245" s="82" t="str">
        <f>IFERROR(IF(VLOOKUP(AI245,'Acompanhamento (DMP)'!$B$7:$O$390,13,FALSE)="","",VLOOKUP(AI245,'Acompanhamento (DMP)'!$B$7:$O$390,13,FALSE)),"")</f>
        <v/>
      </c>
      <c r="AZ245" t="str">
        <f>IFERROR(IF(VLOOKUP(AI245,'Acompanhamento (DMP)'!$B$7:$O$390,14,FALSE)="","",VLOOKUP(AI245,'Acompanhamento (DMP)'!$B$7:$O$390,14,FALSE)),"")</f>
        <v/>
      </c>
      <c r="BA245" t="str">
        <f>IFERROR(IF(VLOOKUP(AI245,'Acompanhamento (DMP)'!$B$7:$O$390,15,FALSE)="","",VLOOKUP(AI245,'Acompanhamento (DMP)'!$B$7:$O$390,15,FALSE)),"")</f>
        <v/>
      </c>
      <c r="BB245" s="82" t="str">
        <f>IFERROR(IF(VLOOKUP(AI245,'Acompanhamento (DMP)'!$B$7:$O$390,16,FALSE)="","",VLOOKUP(AI245,'Acompanhamento (DMP)'!$B$7:$O$390,16,FALSE)),"")</f>
        <v/>
      </c>
      <c r="BC245" s="82" t="str">
        <f>IFERROR(IF(VLOOKUP(AI245,'Acompanhamento (DMP)'!$B$7:$O$390,17,FALSE)="","",VLOOKUP(AI245,'Acompanhamento (DMP)'!$B$7:$O$390,17,FALSE)),"")</f>
        <v/>
      </c>
      <c r="BD245" s="82" t="str">
        <f>IFERROR(IF(VLOOKUP(AI245,'Acompanhamento (DMP)'!$B$7:$O$390,18,FALSE)="","",VLOOKUP(AI245,'Acompanhamento (DMP)'!$B$7:$O$390,18,FALSE)),"")</f>
        <v/>
      </c>
      <c r="BE245" s="82" t="str">
        <f>IFERROR(IF(VLOOKUP(AI245,'Acompanhamento (DMP)'!$B$7:$O$390,19,FALSE)="","",VLOOKUP(AI245,'Acompanhamento (DMP)'!$B$7:$O$390,19,FALSE)),"")</f>
        <v/>
      </c>
      <c r="BF245" s="82" t="str">
        <f>IFERROR(IF(VLOOKUP(AI245,'Acompanhamento (DMP)'!$B$7:$O$390,20,FALSE)="","",VLOOKUP(AI245,'Acompanhamento (DMP)'!$B$7:$O$390,20,FALSE)),"")</f>
        <v/>
      </c>
      <c r="BG245" s="82" t="str">
        <f>IFERROR(IF(VLOOKUP(AI245,'Acompanhamento (DMP)'!$B$7:$O$390,21,FALSE)="","",VLOOKUP(AI245,'Acompanhamento (DMP)'!$B$7:$O$390,21,FALSE)),"")</f>
        <v/>
      </c>
      <c r="BH245" s="173" t="str">
        <f t="shared" si="3"/>
        <v/>
      </c>
    </row>
    <row r="246" spans="1:60" ht="15" customHeight="1">
      <c r="A246" s="248"/>
      <c r="B246" s="248"/>
      <c r="C246" s="72"/>
      <c r="D246" s="73"/>
      <c r="E246" s="72" t="str">
        <v>Aquisição de empilhadeira elétrica para a Divisão de Arquivo</v>
      </c>
      <c r="F246" s="72"/>
      <c r="G246" s="72"/>
      <c r="H246" s="72"/>
      <c r="I246" s="72"/>
      <c r="J246" s="72"/>
      <c r="K246" s="72"/>
      <c r="L246" s="74"/>
      <c r="M246" s="74"/>
      <c r="N246" s="74"/>
      <c r="O246" s="74"/>
      <c r="P246" s="74"/>
      <c r="Q246" s="72" t="e">
        <f>IF(#REF!="","",IF(VLOOKUP(#REF!,#REF!,9,FALSE)="","",VLOOKUP(#REF!,#REF!,9,FALSE)))</f>
        <v>#REF!</v>
      </c>
      <c r="R246" s="74" t="e">
        <f>IF(#REF!="","",IF(VLOOKUP(#REF!,#REF!,10,FALSE)="","",VLOOKUP(#REF!,#REF!,10,FALSE)))</f>
        <v>#REF!</v>
      </c>
      <c r="AD246" s="180">
        <v>233</v>
      </c>
      <c r="AF246">
        <v>244</v>
      </c>
      <c r="AI246" t="str">
        <f>IF('PCA Licitação, Dispensa e Inex.'!B250="","",'PCA Licitação, Dispensa e Inex.'!B250)</f>
        <v/>
      </c>
      <c r="AJ246" t="str">
        <f>IF('PCA Licitação, Dispensa e Inex.'!C250="","",'PCA Licitação, Dispensa e Inex.'!C250)</f>
        <v/>
      </c>
      <c r="AK246" t="str">
        <f>IF('PCA Licitação, Dispensa e Inex.'!D250="","",'PCA Licitação, Dispensa e Inex.'!D250)</f>
        <v/>
      </c>
      <c r="AL246" t="str">
        <f>IF('PCA Licitação, Dispensa e Inex.'!H250="","",'PCA Licitação, Dispensa e Inex.'!H250)</f>
        <v/>
      </c>
      <c r="AM246" t="str">
        <f>IF('PCA Licitação, Dispensa e Inex.'!K250="","",'PCA Licitação, Dispensa e Inex.'!K250)</f>
        <v/>
      </c>
      <c r="AN246" t="str">
        <f>IF('PCA Licitação, Dispensa e Inex.'!L250="","",'PCA Licitação, Dispensa e Inex.'!L250)</f>
        <v/>
      </c>
      <c r="AO246" t="str">
        <f>IF('PCA Licitação, Dispensa e Inex.'!M250="","",'PCA Licitação, Dispensa e Inex.'!M250)</f>
        <v/>
      </c>
      <c r="AP246" t="str">
        <f>IF('PCA Licitação, Dispensa e Inex.'!N250="","",'PCA Licitação, Dispensa e Inex.'!N250)</f>
        <v/>
      </c>
      <c r="AQ246" s="82" t="str">
        <f>IF('PCA Licitação, Dispensa e Inex.'!O250="","",'PCA Licitação, Dispensa e Inex.'!O250)</f>
        <v/>
      </c>
      <c r="AR246" s="82" t="str">
        <f>IF('PCA Licitação, Dispensa e Inex.'!P250="","",'PCA Licitação, Dispensa e Inex.'!P250)</f>
        <v/>
      </c>
      <c r="AS246" s="82" t="str">
        <f>IF('PCA Licitação, Dispensa e Inex.'!Q250="","",'PCA Licitação, Dispensa e Inex.'!Q250)</f>
        <v/>
      </c>
      <c r="AT246" s="82" t="str">
        <f>IF('PCA Licitação, Dispensa e Inex.'!R250="","",'PCA Licitação, Dispensa e Inex.'!R250)</f>
        <v/>
      </c>
      <c r="AU246" s="82" t="str">
        <f>IF('PCA Licitação, Dispensa e Inex.'!S250="","",'PCA Licitação, Dispensa e Inex.'!S250)</f>
        <v/>
      </c>
      <c r="AV246" s="223" t="str">
        <f>IFERROR(VLOOKUP(AI246,'Acompanhamento (DMP)'!$B$7:$G$390,10,FALSE),"")</f>
        <v/>
      </c>
      <c r="AW246" t="str">
        <f>IFERROR(IF(VLOOKUP(AI246,'Acompanhamento (DMP)'!$B$7:$O$390,11,FALSE)="","",VLOOKUP(AI246,'Acompanhamento (DMP)'!$B$7:$O$390,11,FALSE)),"")</f>
        <v/>
      </c>
      <c r="AX246" s="82">
        <f>IFERROR(VLOOKUP(AI246,'Acompanhamento (DMP)'!$B$7:$O$390,12,FALSE),"")</f>
        <v>0</v>
      </c>
      <c r="AY246" s="82" t="str">
        <f>IFERROR(IF(VLOOKUP(AI246,'Acompanhamento (DMP)'!$B$7:$O$390,13,FALSE)="","",VLOOKUP(AI246,'Acompanhamento (DMP)'!$B$7:$O$390,13,FALSE)),"")</f>
        <v/>
      </c>
      <c r="AZ246" t="str">
        <f>IFERROR(IF(VLOOKUP(AI246,'Acompanhamento (DMP)'!$B$7:$O$390,14,FALSE)="","",VLOOKUP(AI246,'Acompanhamento (DMP)'!$B$7:$O$390,14,FALSE)),"")</f>
        <v/>
      </c>
      <c r="BA246" t="str">
        <f>IFERROR(IF(VLOOKUP(AI246,'Acompanhamento (DMP)'!$B$7:$O$390,15,FALSE)="","",VLOOKUP(AI246,'Acompanhamento (DMP)'!$B$7:$O$390,15,FALSE)),"")</f>
        <v/>
      </c>
      <c r="BB246" s="82" t="str">
        <f>IFERROR(IF(VLOOKUP(AI246,'Acompanhamento (DMP)'!$B$7:$O$390,16,FALSE)="","",VLOOKUP(AI246,'Acompanhamento (DMP)'!$B$7:$O$390,16,FALSE)),"")</f>
        <v/>
      </c>
      <c r="BC246" s="82" t="str">
        <f>IFERROR(IF(VLOOKUP(AI246,'Acompanhamento (DMP)'!$B$7:$O$390,17,FALSE)="","",VLOOKUP(AI246,'Acompanhamento (DMP)'!$B$7:$O$390,17,FALSE)),"")</f>
        <v/>
      </c>
      <c r="BD246" s="82" t="str">
        <f>IFERROR(IF(VLOOKUP(AI246,'Acompanhamento (DMP)'!$B$7:$O$390,18,FALSE)="","",VLOOKUP(AI246,'Acompanhamento (DMP)'!$B$7:$O$390,18,FALSE)),"")</f>
        <v/>
      </c>
      <c r="BE246" s="82" t="str">
        <f>IFERROR(IF(VLOOKUP(AI246,'Acompanhamento (DMP)'!$B$7:$O$390,19,FALSE)="","",VLOOKUP(AI246,'Acompanhamento (DMP)'!$B$7:$O$390,19,FALSE)),"")</f>
        <v/>
      </c>
      <c r="BF246" s="82" t="str">
        <f>IFERROR(IF(VLOOKUP(AI246,'Acompanhamento (DMP)'!$B$7:$O$390,20,FALSE)="","",VLOOKUP(AI246,'Acompanhamento (DMP)'!$B$7:$O$390,20,FALSE)),"")</f>
        <v/>
      </c>
      <c r="BG246" s="82" t="str">
        <f>IFERROR(IF(VLOOKUP(AI246,'Acompanhamento (DMP)'!$B$7:$O$390,21,FALSE)="","",VLOOKUP(AI246,'Acompanhamento (DMP)'!$B$7:$O$390,21,FALSE)),"")</f>
        <v/>
      </c>
      <c r="BH246" s="173" t="str">
        <f t="shared" si="3"/>
        <v/>
      </c>
    </row>
    <row r="247" spans="1:60" ht="15" customHeight="1">
      <c r="A247" s="248"/>
      <c r="B247" s="248"/>
      <c r="C247" s="72"/>
      <c r="D247" s="73"/>
      <c r="E247" s="72" t="str">
        <v>Aquisição de caixa de arquivo em papelão</v>
      </c>
      <c r="F247" s="72"/>
      <c r="G247" s="72"/>
      <c r="H247" s="72"/>
      <c r="I247" s="72"/>
      <c r="J247" s="72"/>
      <c r="K247" s="72"/>
      <c r="L247" s="74"/>
      <c r="M247" s="74"/>
      <c r="N247" s="74"/>
      <c r="O247" s="74"/>
      <c r="P247" s="74"/>
      <c r="Q247" s="72" t="e">
        <f>IF(#REF!="","",IF(VLOOKUP(#REF!,#REF!,9,FALSE)="","",VLOOKUP(#REF!,#REF!,9,FALSE)))</f>
        <v>#REF!</v>
      </c>
      <c r="R247" s="74" t="e">
        <f>IF(#REF!="","",IF(VLOOKUP(#REF!,#REF!,10,FALSE)="","",VLOOKUP(#REF!,#REF!,10,FALSE)))</f>
        <v>#REF!</v>
      </c>
      <c r="AD247" s="178">
        <v>234</v>
      </c>
      <c r="AF247">
        <v>245</v>
      </c>
      <c r="AI247" t="str">
        <f>IF('PCA Licitação, Dispensa e Inex.'!B251="","",'PCA Licitação, Dispensa e Inex.'!B251)</f>
        <v/>
      </c>
      <c r="AJ247" t="str">
        <f>IF('PCA Licitação, Dispensa e Inex.'!C251="","",'PCA Licitação, Dispensa e Inex.'!C251)</f>
        <v/>
      </c>
      <c r="AK247" t="str">
        <f>IF('PCA Licitação, Dispensa e Inex.'!D251="","",'PCA Licitação, Dispensa e Inex.'!D251)</f>
        <v/>
      </c>
      <c r="AL247" t="str">
        <f>IF('PCA Licitação, Dispensa e Inex.'!H251="","",'PCA Licitação, Dispensa e Inex.'!H251)</f>
        <v/>
      </c>
      <c r="AM247" t="str">
        <f>IF('PCA Licitação, Dispensa e Inex.'!K251="","",'PCA Licitação, Dispensa e Inex.'!K251)</f>
        <v/>
      </c>
      <c r="AN247" t="str">
        <f>IF('PCA Licitação, Dispensa e Inex.'!L251="","",'PCA Licitação, Dispensa e Inex.'!L251)</f>
        <v/>
      </c>
      <c r="AO247" t="str">
        <f>IF('PCA Licitação, Dispensa e Inex.'!M251="","",'PCA Licitação, Dispensa e Inex.'!M251)</f>
        <v/>
      </c>
      <c r="AP247" t="str">
        <f>IF('PCA Licitação, Dispensa e Inex.'!N251="","",'PCA Licitação, Dispensa e Inex.'!N251)</f>
        <v/>
      </c>
      <c r="AQ247" s="82" t="str">
        <f>IF('PCA Licitação, Dispensa e Inex.'!O251="","",'PCA Licitação, Dispensa e Inex.'!O251)</f>
        <v/>
      </c>
      <c r="AR247" s="82" t="str">
        <f>IF('PCA Licitação, Dispensa e Inex.'!P251="","",'PCA Licitação, Dispensa e Inex.'!P251)</f>
        <v/>
      </c>
      <c r="AS247" s="82" t="str">
        <f>IF('PCA Licitação, Dispensa e Inex.'!Q251="","",'PCA Licitação, Dispensa e Inex.'!Q251)</f>
        <v/>
      </c>
      <c r="AT247" s="82" t="str">
        <f>IF('PCA Licitação, Dispensa e Inex.'!R251="","",'PCA Licitação, Dispensa e Inex.'!R251)</f>
        <v/>
      </c>
      <c r="AU247" s="82" t="str">
        <f>IF('PCA Licitação, Dispensa e Inex.'!S251="","",'PCA Licitação, Dispensa e Inex.'!S251)</f>
        <v/>
      </c>
      <c r="AV247" s="223" t="str">
        <f>IFERROR(VLOOKUP(AI247,'Acompanhamento (DMP)'!$B$7:$G$390,10,FALSE),"")</f>
        <v/>
      </c>
      <c r="AW247" t="str">
        <f>IFERROR(IF(VLOOKUP(AI247,'Acompanhamento (DMP)'!$B$7:$O$390,11,FALSE)="","",VLOOKUP(AI247,'Acompanhamento (DMP)'!$B$7:$O$390,11,FALSE)),"")</f>
        <v/>
      </c>
      <c r="AX247" s="82">
        <f>IFERROR(VLOOKUP(AI247,'Acompanhamento (DMP)'!$B$7:$O$390,12,FALSE),"")</f>
        <v>0</v>
      </c>
      <c r="AY247" s="82" t="str">
        <f>IFERROR(IF(VLOOKUP(AI247,'Acompanhamento (DMP)'!$B$7:$O$390,13,FALSE)="","",VLOOKUP(AI247,'Acompanhamento (DMP)'!$B$7:$O$390,13,FALSE)),"")</f>
        <v/>
      </c>
      <c r="AZ247" t="str">
        <f>IFERROR(IF(VLOOKUP(AI247,'Acompanhamento (DMP)'!$B$7:$O$390,14,FALSE)="","",VLOOKUP(AI247,'Acompanhamento (DMP)'!$B$7:$O$390,14,FALSE)),"")</f>
        <v/>
      </c>
      <c r="BA247" t="str">
        <f>IFERROR(IF(VLOOKUP(AI247,'Acompanhamento (DMP)'!$B$7:$O$390,15,FALSE)="","",VLOOKUP(AI247,'Acompanhamento (DMP)'!$B$7:$O$390,15,FALSE)),"")</f>
        <v/>
      </c>
      <c r="BB247" s="82" t="str">
        <f>IFERROR(IF(VLOOKUP(AI247,'Acompanhamento (DMP)'!$B$7:$O$390,16,FALSE)="","",VLOOKUP(AI247,'Acompanhamento (DMP)'!$B$7:$O$390,16,FALSE)),"")</f>
        <v/>
      </c>
      <c r="BC247" s="82" t="str">
        <f>IFERROR(IF(VLOOKUP(AI247,'Acompanhamento (DMP)'!$B$7:$O$390,17,FALSE)="","",VLOOKUP(AI247,'Acompanhamento (DMP)'!$B$7:$O$390,17,FALSE)),"")</f>
        <v/>
      </c>
      <c r="BD247" s="82" t="str">
        <f>IFERROR(IF(VLOOKUP(AI247,'Acompanhamento (DMP)'!$B$7:$O$390,18,FALSE)="","",VLOOKUP(AI247,'Acompanhamento (DMP)'!$B$7:$O$390,18,FALSE)),"")</f>
        <v/>
      </c>
      <c r="BE247" s="82" t="str">
        <f>IFERROR(IF(VLOOKUP(AI247,'Acompanhamento (DMP)'!$B$7:$O$390,19,FALSE)="","",VLOOKUP(AI247,'Acompanhamento (DMP)'!$B$7:$O$390,19,FALSE)),"")</f>
        <v/>
      </c>
      <c r="BF247" s="82" t="str">
        <f>IFERROR(IF(VLOOKUP(AI247,'Acompanhamento (DMP)'!$B$7:$O$390,20,FALSE)="","",VLOOKUP(AI247,'Acompanhamento (DMP)'!$B$7:$O$390,20,FALSE)),"")</f>
        <v/>
      </c>
      <c r="BG247" s="82" t="str">
        <f>IFERROR(IF(VLOOKUP(AI247,'Acompanhamento (DMP)'!$B$7:$O$390,21,FALSE)="","",VLOOKUP(AI247,'Acompanhamento (DMP)'!$B$7:$O$390,21,FALSE)),"")</f>
        <v/>
      </c>
      <c r="BH247" s="173" t="str">
        <f t="shared" si="3"/>
        <v/>
      </c>
    </row>
    <row r="248" spans="1:60" ht="15" customHeight="1">
      <c r="A248" s="248"/>
      <c r="B248" s="248"/>
      <c r="C248" s="72"/>
      <c r="D248" s="73"/>
      <c r="E248" s="72" t="str">
        <v>Celebração de convênio com o Instituto Brasileiro de Informação em Ciência e Tecnologia (IBICT) para pesquisa aplicada para a implantação do Modelo Hipátia de preservação digital no âmbito do Poder Judiciário de Santa Catarina, utilizando as soluções tecnológicas BarraPres, Archivematica e AtoM.</v>
      </c>
      <c r="F248" s="72"/>
      <c r="G248" s="72"/>
      <c r="H248" s="72"/>
      <c r="I248" s="72"/>
      <c r="J248" s="72"/>
      <c r="K248" s="72"/>
      <c r="L248" s="74"/>
      <c r="M248" s="74"/>
      <c r="N248" s="74"/>
      <c r="O248" s="74"/>
      <c r="P248" s="74"/>
      <c r="Q248" s="72" t="e">
        <f>IF(#REF!="","",IF(VLOOKUP(#REF!,#REF!,9,FALSE)="","",VLOOKUP(#REF!,#REF!,9,FALSE)))</f>
        <v>#REF!</v>
      </c>
      <c r="R248" s="74" t="e">
        <f>IF(#REF!="","",IF(VLOOKUP(#REF!,#REF!,10,FALSE)="","",VLOOKUP(#REF!,#REF!,10,FALSE)))</f>
        <v>#REF!</v>
      </c>
      <c r="AD248" s="177">
        <v>235</v>
      </c>
      <c r="AF248">
        <v>246</v>
      </c>
      <c r="AI248" t="str">
        <f>IF('PCA Licitação, Dispensa e Inex.'!B252="","",'PCA Licitação, Dispensa e Inex.'!B252)</f>
        <v/>
      </c>
      <c r="AJ248" t="str">
        <f>IF('PCA Licitação, Dispensa e Inex.'!C252="","",'PCA Licitação, Dispensa e Inex.'!C252)</f>
        <v/>
      </c>
      <c r="AK248" t="str">
        <f>IF('PCA Licitação, Dispensa e Inex.'!D252="","",'PCA Licitação, Dispensa e Inex.'!D252)</f>
        <v/>
      </c>
      <c r="AL248" t="str">
        <f>IF('PCA Licitação, Dispensa e Inex.'!H252="","",'PCA Licitação, Dispensa e Inex.'!H252)</f>
        <v/>
      </c>
      <c r="AM248" t="str">
        <f>IF('PCA Licitação, Dispensa e Inex.'!K252="","",'PCA Licitação, Dispensa e Inex.'!K252)</f>
        <v/>
      </c>
      <c r="AN248" t="str">
        <f>IF('PCA Licitação, Dispensa e Inex.'!L252="","",'PCA Licitação, Dispensa e Inex.'!L252)</f>
        <v/>
      </c>
      <c r="AO248" t="str">
        <f>IF('PCA Licitação, Dispensa e Inex.'!M252="","",'PCA Licitação, Dispensa e Inex.'!M252)</f>
        <v/>
      </c>
      <c r="AP248" t="str">
        <f>IF('PCA Licitação, Dispensa e Inex.'!N252="","",'PCA Licitação, Dispensa e Inex.'!N252)</f>
        <v/>
      </c>
      <c r="AQ248" s="82" t="str">
        <f>IF('PCA Licitação, Dispensa e Inex.'!O252="","",'PCA Licitação, Dispensa e Inex.'!O252)</f>
        <v/>
      </c>
      <c r="AR248" s="82" t="str">
        <f>IF('PCA Licitação, Dispensa e Inex.'!P252="","",'PCA Licitação, Dispensa e Inex.'!P252)</f>
        <v/>
      </c>
      <c r="AS248" s="82" t="str">
        <f>IF('PCA Licitação, Dispensa e Inex.'!Q252="","",'PCA Licitação, Dispensa e Inex.'!Q252)</f>
        <v/>
      </c>
      <c r="AT248" s="82" t="str">
        <f>IF('PCA Licitação, Dispensa e Inex.'!R252="","",'PCA Licitação, Dispensa e Inex.'!R252)</f>
        <v/>
      </c>
      <c r="AU248" s="82" t="str">
        <f>IF('PCA Licitação, Dispensa e Inex.'!S252="","",'PCA Licitação, Dispensa e Inex.'!S252)</f>
        <v/>
      </c>
      <c r="AV248" s="223" t="str">
        <f>IFERROR(VLOOKUP(AI248,'Acompanhamento (DMP)'!$B$7:$G$390,10,FALSE),"")</f>
        <v/>
      </c>
      <c r="AW248" t="str">
        <f>IFERROR(IF(VLOOKUP(AI248,'Acompanhamento (DMP)'!$B$7:$O$390,11,FALSE)="","",VLOOKUP(AI248,'Acompanhamento (DMP)'!$B$7:$O$390,11,FALSE)),"")</f>
        <v/>
      </c>
      <c r="AX248" s="82">
        <f>IFERROR(VLOOKUP(AI248,'Acompanhamento (DMP)'!$B$7:$O$390,12,FALSE),"")</f>
        <v>0</v>
      </c>
      <c r="AY248" s="82" t="str">
        <f>IFERROR(IF(VLOOKUP(AI248,'Acompanhamento (DMP)'!$B$7:$O$390,13,FALSE)="","",VLOOKUP(AI248,'Acompanhamento (DMP)'!$B$7:$O$390,13,FALSE)),"")</f>
        <v/>
      </c>
      <c r="AZ248" t="str">
        <f>IFERROR(IF(VLOOKUP(AI248,'Acompanhamento (DMP)'!$B$7:$O$390,14,FALSE)="","",VLOOKUP(AI248,'Acompanhamento (DMP)'!$B$7:$O$390,14,FALSE)),"")</f>
        <v/>
      </c>
      <c r="BA248" t="str">
        <f>IFERROR(IF(VLOOKUP(AI248,'Acompanhamento (DMP)'!$B$7:$O$390,15,FALSE)="","",VLOOKUP(AI248,'Acompanhamento (DMP)'!$B$7:$O$390,15,FALSE)),"")</f>
        <v/>
      </c>
      <c r="BB248" s="82" t="str">
        <f>IFERROR(IF(VLOOKUP(AI248,'Acompanhamento (DMP)'!$B$7:$O$390,16,FALSE)="","",VLOOKUP(AI248,'Acompanhamento (DMP)'!$B$7:$O$390,16,FALSE)),"")</f>
        <v/>
      </c>
      <c r="BC248" s="82" t="str">
        <f>IFERROR(IF(VLOOKUP(AI248,'Acompanhamento (DMP)'!$B$7:$O$390,17,FALSE)="","",VLOOKUP(AI248,'Acompanhamento (DMP)'!$B$7:$O$390,17,FALSE)),"")</f>
        <v/>
      </c>
      <c r="BD248" s="82" t="str">
        <f>IFERROR(IF(VLOOKUP(AI248,'Acompanhamento (DMP)'!$B$7:$O$390,18,FALSE)="","",VLOOKUP(AI248,'Acompanhamento (DMP)'!$B$7:$O$390,18,FALSE)),"")</f>
        <v/>
      </c>
      <c r="BE248" s="82" t="str">
        <f>IFERROR(IF(VLOOKUP(AI248,'Acompanhamento (DMP)'!$B$7:$O$390,19,FALSE)="","",VLOOKUP(AI248,'Acompanhamento (DMP)'!$B$7:$O$390,19,FALSE)),"")</f>
        <v/>
      </c>
      <c r="BF248" s="82" t="str">
        <f>IFERROR(IF(VLOOKUP(AI248,'Acompanhamento (DMP)'!$B$7:$O$390,20,FALSE)="","",VLOOKUP(AI248,'Acompanhamento (DMP)'!$B$7:$O$390,20,FALSE)),"")</f>
        <v/>
      </c>
      <c r="BG248" s="82" t="str">
        <f>IFERROR(IF(VLOOKUP(AI248,'Acompanhamento (DMP)'!$B$7:$O$390,21,FALSE)="","",VLOOKUP(AI248,'Acompanhamento (DMP)'!$B$7:$O$390,21,FALSE)),"")</f>
        <v/>
      </c>
      <c r="BH248" s="173" t="str">
        <f t="shared" si="3"/>
        <v/>
      </c>
    </row>
    <row r="249" spans="1:60" ht="15" customHeight="1">
      <c r="A249" s="248"/>
      <c r="B249" s="248"/>
      <c r="C249" s="72"/>
      <c r="D249" s="73"/>
      <c r="E249" s="72" t="str">
        <v>Aquisição e instalação de catracas, controladores biométrico facial e licenças de software de controle de acesso</v>
      </c>
      <c r="F249" s="72"/>
      <c r="G249" s="72"/>
      <c r="H249" s="72"/>
      <c r="I249" s="72"/>
      <c r="J249" s="72"/>
      <c r="K249" s="72"/>
      <c r="L249" s="74"/>
      <c r="M249" s="74"/>
      <c r="N249" s="74"/>
      <c r="O249" s="74"/>
      <c r="P249" s="74"/>
      <c r="Q249" s="72" t="e">
        <f>IF(#REF!="","",IF(VLOOKUP(#REF!,#REF!,9,FALSE)="","",VLOOKUP(#REF!,#REF!,9,FALSE)))</f>
        <v>#REF!</v>
      </c>
      <c r="R249" s="74" t="e">
        <f>IF(#REF!="","",IF(VLOOKUP(#REF!,#REF!,10,FALSE)="","",VLOOKUP(#REF!,#REF!,10,FALSE)))</f>
        <v>#REF!</v>
      </c>
      <c r="AD249" s="178">
        <v>236</v>
      </c>
      <c r="AF249">
        <v>247</v>
      </c>
      <c r="AI249" t="str">
        <f>IF('PCA Licitação, Dispensa e Inex.'!B253="","",'PCA Licitação, Dispensa e Inex.'!B253)</f>
        <v/>
      </c>
      <c r="AJ249" t="str">
        <f>IF('PCA Licitação, Dispensa e Inex.'!C253="","",'PCA Licitação, Dispensa e Inex.'!C253)</f>
        <v/>
      </c>
      <c r="AK249" t="str">
        <f>IF('PCA Licitação, Dispensa e Inex.'!D253="","",'PCA Licitação, Dispensa e Inex.'!D253)</f>
        <v/>
      </c>
      <c r="AL249" t="str">
        <f>IF('PCA Licitação, Dispensa e Inex.'!H253="","",'PCA Licitação, Dispensa e Inex.'!H253)</f>
        <v/>
      </c>
      <c r="AM249" t="str">
        <f>IF('PCA Licitação, Dispensa e Inex.'!K253="","",'PCA Licitação, Dispensa e Inex.'!K253)</f>
        <v/>
      </c>
      <c r="AN249" t="str">
        <f>IF('PCA Licitação, Dispensa e Inex.'!L253="","",'PCA Licitação, Dispensa e Inex.'!L253)</f>
        <v/>
      </c>
      <c r="AO249" t="str">
        <f>IF('PCA Licitação, Dispensa e Inex.'!M253="","",'PCA Licitação, Dispensa e Inex.'!M253)</f>
        <v/>
      </c>
      <c r="AP249" t="str">
        <f>IF('PCA Licitação, Dispensa e Inex.'!N253="","",'PCA Licitação, Dispensa e Inex.'!N253)</f>
        <v/>
      </c>
      <c r="AQ249" s="82" t="str">
        <f>IF('PCA Licitação, Dispensa e Inex.'!O253="","",'PCA Licitação, Dispensa e Inex.'!O253)</f>
        <v/>
      </c>
      <c r="AR249" s="82" t="str">
        <f>IF('PCA Licitação, Dispensa e Inex.'!P253="","",'PCA Licitação, Dispensa e Inex.'!P253)</f>
        <v/>
      </c>
      <c r="AS249" s="82" t="str">
        <f>IF('PCA Licitação, Dispensa e Inex.'!Q253="","",'PCA Licitação, Dispensa e Inex.'!Q253)</f>
        <v/>
      </c>
      <c r="AT249" s="82" t="str">
        <f>IF('PCA Licitação, Dispensa e Inex.'!R253="","",'PCA Licitação, Dispensa e Inex.'!R253)</f>
        <v/>
      </c>
      <c r="AU249" s="82" t="str">
        <f>IF('PCA Licitação, Dispensa e Inex.'!S253="","",'PCA Licitação, Dispensa e Inex.'!S253)</f>
        <v/>
      </c>
      <c r="AV249" s="223" t="str">
        <f>IFERROR(VLOOKUP(AI249,'Acompanhamento (DMP)'!$B$7:$G$390,10,FALSE),"")</f>
        <v/>
      </c>
      <c r="AW249" t="str">
        <f>IFERROR(IF(VLOOKUP(AI249,'Acompanhamento (DMP)'!$B$7:$O$390,11,FALSE)="","",VLOOKUP(AI249,'Acompanhamento (DMP)'!$B$7:$O$390,11,FALSE)),"")</f>
        <v/>
      </c>
      <c r="AX249" s="82">
        <f>IFERROR(VLOOKUP(AI249,'Acompanhamento (DMP)'!$B$7:$O$390,12,FALSE),"")</f>
        <v>0</v>
      </c>
      <c r="AY249" s="82" t="str">
        <f>IFERROR(IF(VLOOKUP(AI249,'Acompanhamento (DMP)'!$B$7:$O$390,13,FALSE)="","",VLOOKUP(AI249,'Acompanhamento (DMP)'!$B$7:$O$390,13,FALSE)),"")</f>
        <v/>
      </c>
      <c r="AZ249" t="str">
        <f>IFERROR(IF(VLOOKUP(AI249,'Acompanhamento (DMP)'!$B$7:$O$390,14,FALSE)="","",VLOOKUP(AI249,'Acompanhamento (DMP)'!$B$7:$O$390,14,FALSE)),"")</f>
        <v/>
      </c>
      <c r="BA249" t="str">
        <f>IFERROR(IF(VLOOKUP(AI249,'Acompanhamento (DMP)'!$B$7:$O$390,15,FALSE)="","",VLOOKUP(AI249,'Acompanhamento (DMP)'!$B$7:$O$390,15,FALSE)),"")</f>
        <v/>
      </c>
      <c r="BB249" s="82" t="str">
        <f>IFERROR(IF(VLOOKUP(AI249,'Acompanhamento (DMP)'!$B$7:$O$390,16,FALSE)="","",VLOOKUP(AI249,'Acompanhamento (DMP)'!$B$7:$O$390,16,FALSE)),"")</f>
        <v/>
      </c>
      <c r="BC249" s="82" t="str">
        <f>IFERROR(IF(VLOOKUP(AI249,'Acompanhamento (DMP)'!$B$7:$O$390,17,FALSE)="","",VLOOKUP(AI249,'Acompanhamento (DMP)'!$B$7:$O$390,17,FALSE)),"")</f>
        <v/>
      </c>
      <c r="BD249" s="82" t="str">
        <f>IFERROR(IF(VLOOKUP(AI249,'Acompanhamento (DMP)'!$B$7:$O$390,18,FALSE)="","",VLOOKUP(AI249,'Acompanhamento (DMP)'!$B$7:$O$390,18,FALSE)),"")</f>
        <v/>
      </c>
      <c r="BE249" s="82" t="str">
        <f>IFERROR(IF(VLOOKUP(AI249,'Acompanhamento (DMP)'!$B$7:$O$390,19,FALSE)="","",VLOOKUP(AI249,'Acompanhamento (DMP)'!$B$7:$O$390,19,FALSE)),"")</f>
        <v/>
      </c>
      <c r="BF249" s="82" t="str">
        <f>IFERROR(IF(VLOOKUP(AI249,'Acompanhamento (DMP)'!$B$7:$O$390,20,FALSE)="","",VLOOKUP(AI249,'Acompanhamento (DMP)'!$B$7:$O$390,20,FALSE)),"")</f>
        <v/>
      </c>
      <c r="BG249" s="82" t="str">
        <f>IFERROR(IF(VLOOKUP(AI249,'Acompanhamento (DMP)'!$B$7:$O$390,21,FALSE)="","",VLOOKUP(AI249,'Acompanhamento (DMP)'!$B$7:$O$390,21,FALSE)),"")</f>
        <v/>
      </c>
      <c r="BH249" s="173" t="str">
        <f t="shared" si="3"/>
        <v/>
      </c>
    </row>
    <row r="250" spans="1:60" ht="15" customHeight="1">
      <c r="A250" s="248"/>
      <c r="B250" s="248"/>
      <c r="C250" s="72"/>
      <c r="D250" s="73"/>
      <c r="E250" s="72" t="str">
        <v>Contratação de fornecimento contínuo de equipamentos e insumos de copa e limpeza</v>
      </c>
      <c r="F250" s="72"/>
      <c r="G250" s="72"/>
      <c r="H250" s="72"/>
      <c r="I250" s="72"/>
      <c r="J250" s="72"/>
      <c r="K250" s="72"/>
      <c r="L250" s="74"/>
      <c r="M250" s="74"/>
      <c r="N250" s="74"/>
      <c r="O250" s="74"/>
      <c r="P250" s="74"/>
      <c r="Q250" s="72" t="e">
        <f>IF(#REF!="","",IF(VLOOKUP(#REF!,#REF!,9,FALSE)="","",VLOOKUP(#REF!,#REF!,9,FALSE)))</f>
        <v>#REF!</v>
      </c>
      <c r="R250" s="74" t="e">
        <f>IF(#REF!="","",IF(VLOOKUP(#REF!,#REF!,10,FALSE)="","",VLOOKUP(#REF!,#REF!,10,FALSE)))</f>
        <v>#REF!</v>
      </c>
      <c r="AD250" s="180">
        <v>237</v>
      </c>
      <c r="AF250">
        <v>248</v>
      </c>
      <c r="AI250" t="str">
        <f>IF('PCA Licitação, Dispensa e Inex.'!B254="","",'PCA Licitação, Dispensa e Inex.'!B254)</f>
        <v/>
      </c>
      <c r="AJ250" t="str">
        <f>IF('PCA Licitação, Dispensa e Inex.'!C254="","",'PCA Licitação, Dispensa e Inex.'!C254)</f>
        <v/>
      </c>
      <c r="AK250" t="str">
        <f>IF('PCA Licitação, Dispensa e Inex.'!D254="","",'PCA Licitação, Dispensa e Inex.'!D254)</f>
        <v/>
      </c>
      <c r="AL250" t="str">
        <f>IF('PCA Licitação, Dispensa e Inex.'!H254="","",'PCA Licitação, Dispensa e Inex.'!H254)</f>
        <v/>
      </c>
      <c r="AM250" t="str">
        <f>IF('PCA Licitação, Dispensa e Inex.'!K254="","",'PCA Licitação, Dispensa e Inex.'!K254)</f>
        <v/>
      </c>
      <c r="AN250" t="str">
        <f>IF('PCA Licitação, Dispensa e Inex.'!L254="","",'PCA Licitação, Dispensa e Inex.'!L254)</f>
        <v/>
      </c>
      <c r="AO250" t="str">
        <f>IF('PCA Licitação, Dispensa e Inex.'!M254="","",'PCA Licitação, Dispensa e Inex.'!M254)</f>
        <v/>
      </c>
      <c r="AP250" t="str">
        <f>IF('PCA Licitação, Dispensa e Inex.'!N254="","",'PCA Licitação, Dispensa e Inex.'!N254)</f>
        <v/>
      </c>
      <c r="AQ250" s="82" t="str">
        <f>IF('PCA Licitação, Dispensa e Inex.'!O254="","",'PCA Licitação, Dispensa e Inex.'!O254)</f>
        <v/>
      </c>
      <c r="AR250" s="82" t="str">
        <f>IF('PCA Licitação, Dispensa e Inex.'!P254="","",'PCA Licitação, Dispensa e Inex.'!P254)</f>
        <v/>
      </c>
      <c r="AS250" s="82" t="str">
        <f>IF('PCA Licitação, Dispensa e Inex.'!Q254="","",'PCA Licitação, Dispensa e Inex.'!Q254)</f>
        <v/>
      </c>
      <c r="AT250" s="82" t="str">
        <f>IF('PCA Licitação, Dispensa e Inex.'!R254="","",'PCA Licitação, Dispensa e Inex.'!R254)</f>
        <v/>
      </c>
      <c r="AU250" s="82" t="str">
        <f>IF('PCA Licitação, Dispensa e Inex.'!S254="","",'PCA Licitação, Dispensa e Inex.'!S254)</f>
        <v/>
      </c>
      <c r="AV250" s="223" t="str">
        <f>IFERROR(VLOOKUP(AI250,'Acompanhamento (DMP)'!$B$7:$G$390,10,FALSE),"")</f>
        <v/>
      </c>
      <c r="AW250" t="str">
        <f>IFERROR(IF(VLOOKUP(AI250,'Acompanhamento (DMP)'!$B$7:$O$390,11,FALSE)="","",VLOOKUP(AI250,'Acompanhamento (DMP)'!$B$7:$O$390,11,FALSE)),"")</f>
        <v/>
      </c>
      <c r="AX250" s="82">
        <f>IFERROR(VLOOKUP(AI250,'Acompanhamento (DMP)'!$B$7:$O$390,12,FALSE),"")</f>
        <v>0</v>
      </c>
      <c r="AY250" s="82" t="str">
        <f>IFERROR(IF(VLOOKUP(AI250,'Acompanhamento (DMP)'!$B$7:$O$390,13,FALSE)="","",VLOOKUP(AI250,'Acompanhamento (DMP)'!$B$7:$O$390,13,FALSE)),"")</f>
        <v/>
      </c>
      <c r="AZ250" t="str">
        <f>IFERROR(IF(VLOOKUP(AI250,'Acompanhamento (DMP)'!$B$7:$O$390,14,FALSE)="","",VLOOKUP(AI250,'Acompanhamento (DMP)'!$B$7:$O$390,14,FALSE)),"")</f>
        <v/>
      </c>
      <c r="BA250" t="str">
        <f>IFERROR(IF(VLOOKUP(AI250,'Acompanhamento (DMP)'!$B$7:$O$390,15,FALSE)="","",VLOOKUP(AI250,'Acompanhamento (DMP)'!$B$7:$O$390,15,FALSE)),"")</f>
        <v/>
      </c>
      <c r="BB250" s="82" t="str">
        <f>IFERROR(IF(VLOOKUP(AI250,'Acompanhamento (DMP)'!$B$7:$O$390,16,FALSE)="","",VLOOKUP(AI250,'Acompanhamento (DMP)'!$B$7:$O$390,16,FALSE)),"")</f>
        <v/>
      </c>
      <c r="BC250" s="82" t="str">
        <f>IFERROR(IF(VLOOKUP(AI250,'Acompanhamento (DMP)'!$B$7:$O$390,17,FALSE)="","",VLOOKUP(AI250,'Acompanhamento (DMP)'!$B$7:$O$390,17,FALSE)),"")</f>
        <v/>
      </c>
      <c r="BD250" s="82" t="str">
        <f>IFERROR(IF(VLOOKUP(AI250,'Acompanhamento (DMP)'!$B$7:$O$390,18,FALSE)="","",VLOOKUP(AI250,'Acompanhamento (DMP)'!$B$7:$O$390,18,FALSE)),"")</f>
        <v/>
      </c>
      <c r="BE250" s="82" t="str">
        <f>IFERROR(IF(VLOOKUP(AI250,'Acompanhamento (DMP)'!$B$7:$O$390,19,FALSE)="","",VLOOKUP(AI250,'Acompanhamento (DMP)'!$B$7:$O$390,19,FALSE)),"")</f>
        <v/>
      </c>
      <c r="BF250" s="82" t="str">
        <f>IFERROR(IF(VLOOKUP(AI250,'Acompanhamento (DMP)'!$B$7:$O$390,20,FALSE)="","",VLOOKUP(AI250,'Acompanhamento (DMP)'!$B$7:$O$390,20,FALSE)),"")</f>
        <v/>
      </c>
      <c r="BG250" s="82" t="str">
        <f>IFERROR(IF(VLOOKUP(AI250,'Acompanhamento (DMP)'!$B$7:$O$390,21,FALSE)="","",VLOOKUP(AI250,'Acompanhamento (DMP)'!$B$7:$O$390,21,FALSE)),"")</f>
        <v/>
      </c>
      <c r="BH250" s="173" t="str">
        <f t="shared" si="3"/>
        <v/>
      </c>
    </row>
    <row r="251" spans="1:60" ht="15" customHeight="1">
      <c r="A251" s="248"/>
      <c r="B251" s="248"/>
      <c r="C251" s="72"/>
      <c r="D251" s="73"/>
      <c r="E251" s="72" t="str">
        <v>Contratação de fornecimento contínuo de leite UHT</v>
      </c>
      <c r="F251" s="72"/>
      <c r="G251" s="72"/>
      <c r="H251" s="72"/>
      <c r="I251" s="72"/>
      <c r="J251" s="72"/>
      <c r="K251" s="72"/>
      <c r="L251" s="74"/>
      <c r="M251" s="74"/>
      <c r="N251" s="74"/>
      <c r="O251" s="74"/>
      <c r="P251" s="74"/>
      <c r="Q251" s="72" t="e">
        <f>IF(#REF!="","",IF(VLOOKUP(#REF!,#REF!,9,FALSE)="","",VLOOKUP(#REF!,#REF!,9,FALSE)))</f>
        <v>#REF!</v>
      </c>
      <c r="R251" s="74" t="e">
        <f>IF(#REF!="","",IF(VLOOKUP(#REF!,#REF!,10,FALSE)="","",VLOOKUP(#REF!,#REF!,10,FALSE)))</f>
        <v>#REF!</v>
      </c>
      <c r="AD251" s="179">
        <v>238</v>
      </c>
      <c r="AF251">
        <v>249</v>
      </c>
      <c r="AI251" t="str">
        <f>IF('PCA Licitação, Dispensa e Inex.'!B255="","",'PCA Licitação, Dispensa e Inex.'!B255)</f>
        <v/>
      </c>
      <c r="AJ251" t="str">
        <f>IF('PCA Licitação, Dispensa e Inex.'!C255="","",'PCA Licitação, Dispensa e Inex.'!C255)</f>
        <v/>
      </c>
      <c r="AK251" t="str">
        <f>IF('PCA Licitação, Dispensa e Inex.'!D255="","",'PCA Licitação, Dispensa e Inex.'!D255)</f>
        <v/>
      </c>
      <c r="AL251" t="str">
        <f>IF('PCA Licitação, Dispensa e Inex.'!H255="","",'PCA Licitação, Dispensa e Inex.'!H255)</f>
        <v/>
      </c>
      <c r="AM251" t="str">
        <f>IF('PCA Licitação, Dispensa e Inex.'!K255="","",'PCA Licitação, Dispensa e Inex.'!K255)</f>
        <v/>
      </c>
      <c r="AN251" t="str">
        <f>IF('PCA Licitação, Dispensa e Inex.'!L255="","",'PCA Licitação, Dispensa e Inex.'!L255)</f>
        <v/>
      </c>
      <c r="AO251" t="str">
        <f>IF('PCA Licitação, Dispensa e Inex.'!M255="","",'PCA Licitação, Dispensa e Inex.'!M255)</f>
        <v/>
      </c>
      <c r="AP251" t="str">
        <f>IF('PCA Licitação, Dispensa e Inex.'!N255="","",'PCA Licitação, Dispensa e Inex.'!N255)</f>
        <v/>
      </c>
      <c r="AQ251" s="82" t="str">
        <f>IF('PCA Licitação, Dispensa e Inex.'!O255="","",'PCA Licitação, Dispensa e Inex.'!O255)</f>
        <v/>
      </c>
      <c r="AR251" s="82" t="str">
        <f>IF('PCA Licitação, Dispensa e Inex.'!P255="","",'PCA Licitação, Dispensa e Inex.'!P255)</f>
        <v/>
      </c>
      <c r="AS251" s="82" t="str">
        <f>IF('PCA Licitação, Dispensa e Inex.'!Q255="","",'PCA Licitação, Dispensa e Inex.'!Q255)</f>
        <v/>
      </c>
      <c r="AT251" s="82" t="str">
        <f>IF('PCA Licitação, Dispensa e Inex.'!R255="","",'PCA Licitação, Dispensa e Inex.'!R255)</f>
        <v/>
      </c>
      <c r="AU251" s="82" t="str">
        <f>IF('PCA Licitação, Dispensa e Inex.'!S255="","",'PCA Licitação, Dispensa e Inex.'!S255)</f>
        <v/>
      </c>
      <c r="AV251" s="223" t="str">
        <f>IFERROR(VLOOKUP(AI251,'Acompanhamento (DMP)'!$B$7:$G$390,10,FALSE),"")</f>
        <v/>
      </c>
      <c r="AW251" t="str">
        <f>IFERROR(IF(VLOOKUP(AI251,'Acompanhamento (DMP)'!$B$7:$O$390,11,FALSE)="","",VLOOKUP(AI251,'Acompanhamento (DMP)'!$B$7:$O$390,11,FALSE)),"")</f>
        <v/>
      </c>
      <c r="AX251" s="82">
        <f>IFERROR(VLOOKUP(AI251,'Acompanhamento (DMP)'!$B$7:$O$390,12,FALSE),"")</f>
        <v>0</v>
      </c>
      <c r="AY251" s="82" t="str">
        <f>IFERROR(IF(VLOOKUP(AI251,'Acompanhamento (DMP)'!$B$7:$O$390,13,FALSE)="","",VLOOKUP(AI251,'Acompanhamento (DMP)'!$B$7:$O$390,13,FALSE)),"")</f>
        <v/>
      </c>
      <c r="AZ251" t="str">
        <f>IFERROR(IF(VLOOKUP(AI251,'Acompanhamento (DMP)'!$B$7:$O$390,14,FALSE)="","",VLOOKUP(AI251,'Acompanhamento (DMP)'!$B$7:$O$390,14,FALSE)),"")</f>
        <v/>
      </c>
      <c r="BA251" t="str">
        <f>IFERROR(IF(VLOOKUP(AI251,'Acompanhamento (DMP)'!$B$7:$O$390,15,FALSE)="","",VLOOKUP(AI251,'Acompanhamento (DMP)'!$B$7:$O$390,15,FALSE)),"")</f>
        <v/>
      </c>
      <c r="BB251" s="82" t="str">
        <f>IFERROR(IF(VLOOKUP(AI251,'Acompanhamento (DMP)'!$B$7:$O$390,16,FALSE)="","",VLOOKUP(AI251,'Acompanhamento (DMP)'!$B$7:$O$390,16,FALSE)),"")</f>
        <v/>
      </c>
      <c r="BC251" s="82" t="str">
        <f>IFERROR(IF(VLOOKUP(AI251,'Acompanhamento (DMP)'!$B$7:$O$390,17,FALSE)="","",VLOOKUP(AI251,'Acompanhamento (DMP)'!$B$7:$O$390,17,FALSE)),"")</f>
        <v/>
      </c>
      <c r="BD251" s="82" t="str">
        <f>IFERROR(IF(VLOOKUP(AI251,'Acompanhamento (DMP)'!$B$7:$O$390,18,FALSE)="","",VLOOKUP(AI251,'Acompanhamento (DMP)'!$B$7:$O$390,18,FALSE)),"")</f>
        <v/>
      </c>
      <c r="BE251" s="82" t="str">
        <f>IFERROR(IF(VLOOKUP(AI251,'Acompanhamento (DMP)'!$B$7:$O$390,19,FALSE)="","",VLOOKUP(AI251,'Acompanhamento (DMP)'!$B$7:$O$390,19,FALSE)),"")</f>
        <v/>
      </c>
      <c r="BF251" s="82" t="str">
        <f>IFERROR(IF(VLOOKUP(AI251,'Acompanhamento (DMP)'!$B$7:$O$390,20,FALSE)="","",VLOOKUP(AI251,'Acompanhamento (DMP)'!$B$7:$O$390,20,FALSE)),"")</f>
        <v/>
      </c>
      <c r="BG251" s="82" t="str">
        <f>IFERROR(IF(VLOOKUP(AI251,'Acompanhamento (DMP)'!$B$7:$O$390,21,FALSE)="","",VLOOKUP(AI251,'Acompanhamento (DMP)'!$B$7:$O$390,21,FALSE)),"")</f>
        <v/>
      </c>
      <c r="BH251" s="173" t="str">
        <f t="shared" si="3"/>
        <v/>
      </c>
    </row>
    <row r="252" spans="1:60" ht="15" customHeight="1">
      <c r="A252" s="248"/>
      <c r="B252" s="248"/>
      <c r="C252" s="72"/>
      <c r="D252" s="73"/>
      <c r="E252" s="72" t="str">
        <v xml:space="preserve">Contratação de fornecimento contínuo de água mineral </v>
      </c>
      <c r="F252" s="72"/>
      <c r="G252" s="72"/>
      <c r="H252" s="72"/>
      <c r="I252" s="72"/>
      <c r="J252" s="72"/>
      <c r="K252" s="72"/>
      <c r="L252" s="74"/>
      <c r="M252" s="74"/>
      <c r="N252" s="74"/>
      <c r="O252" s="74"/>
      <c r="P252" s="74"/>
      <c r="Q252" s="72" t="e">
        <f>IF(#REF!="","",IF(VLOOKUP(#REF!,#REF!,9,FALSE)="","",VLOOKUP(#REF!,#REF!,9,FALSE)))</f>
        <v>#REF!</v>
      </c>
      <c r="R252" s="74" t="e">
        <f>IF(#REF!="","",IF(VLOOKUP(#REF!,#REF!,10,FALSE)="","",VLOOKUP(#REF!,#REF!,10,FALSE)))</f>
        <v>#REF!</v>
      </c>
      <c r="AD252" s="180">
        <v>239</v>
      </c>
      <c r="AF252">
        <v>250</v>
      </c>
      <c r="AI252" t="str">
        <f>IF('PCA Licitação, Dispensa e Inex.'!B256="","",'PCA Licitação, Dispensa e Inex.'!B256)</f>
        <v/>
      </c>
      <c r="AJ252" t="str">
        <f>IF('PCA Licitação, Dispensa e Inex.'!C256="","",'PCA Licitação, Dispensa e Inex.'!C256)</f>
        <v/>
      </c>
      <c r="AK252" t="str">
        <f>IF('PCA Licitação, Dispensa e Inex.'!D256="","",'PCA Licitação, Dispensa e Inex.'!D256)</f>
        <v/>
      </c>
      <c r="AL252" t="str">
        <f>IF('PCA Licitação, Dispensa e Inex.'!H256="","",'PCA Licitação, Dispensa e Inex.'!H256)</f>
        <v/>
      </c>
      <c r="AM252" t="str">
        <f>IF('PCA Licitação, Dispensa e Inex.'!K256="","",'PCA Licitação, Dispensa e Inex.'!K256)</f>
        <v/>
      </c>
      <c r="AN252" t="str">
        <f>IF('PCA Licitação, Dispensa e Inex.'!L256="","",'PCA Licitação, Dispensa e Inex.'!L256)</f>
        <v/>
      </c>
      <c r="AO252" t="str">
        <f>IF('PCA Licitação, Dispensa e Inex.'!M256="","",'PCA Licitação, Dispensa e Inex.'!M256)</f>
        <v/>
      </c>
      <c r="AP252" t="str">
        <f>IF('PCA Licitação, Dispensa e Inex.'!N256="","",'PCA Licitação, Dispensa e Inex.'!N256)</f>
        <v/>
      </c>
      <c r="AQ252" s="82" t="str">
        <f>IF('PCA Licitação, Dispensa e Inex.'!O256="","",'PCA Licitação, Dispensa e Inex.'!O256)</f>
        <v/>
      </c>
      <c r="AR252" s="82" t="str">
        <f>IF('PCA Licitação, Dispensa e Inex.'!P256="","",'PCA Licitação, Dispensa e Inex.'!P256)</f>
        <v/>
      </c>
      <c r="AS252" s="82" t="str">
        <f>IF('PCA Licitação, Dispensa e Inex.'!Q256="","",'PCA Licitação, Dispensa e Inex.'!Q256)</f>
        <v/>
      </c>
      <c r="AT252" s="82" t="str">
        <f>IF('PCA Licitação, Dispensa e Inex.'!R256="","",'PCA Licitação, Dispensa e Inex.'!R256)</f>
        <v/>
      </c>
      <c r="AU252" s="82" t="str">
        <f>IF('PCA Licitação, Dispensa e Inex.'!S256="","",'PCA Licitação, Dispensa e Inex.'!S256)</f>
        <v/>
      </c>
      <c r="AV252" s="223" t="str">
        <f>IFERROR(VLOOKUP(AI252,'Acompanhamento (DMP)'!$B$7:$G$390,10,FALSE),"")</f>
        <v/>
      </c>
      <c r="AW252" t="str">
        <f>IFERROR(IF(VLOOKUP(AI252,'Acompanhamento (DMP)'!$B$7:$O$390,11,FALSE)="","",VLOOKUP(AI252,'Acompanhamento (DMP)'!$B$7:$O$390,11,FALSE)),"")</f>
        <v/>
      </c>
      <c r="AX252" s="82">
        <f>IFERROR(VLOOKUP(AI252,'Acompanhamento (DMP)'!$B$7:$O$390,12,FALSE),"")</f>
        <v>0</v>
      </c>
      <c r="AY252" s="82" t="str">
        <f>IFERROR(IF(VLOOKUP(AI252,'Acompanhamento (DMP)'!$B$7:$O$390,13,FALSE)="","",VLOOKUP(AI252,'Acompanhamento (DMP)'!$B$7:$O$390,13,FALSE)),"")</f>
        <v/>
      </c>
      <c r="AZ252" t="str">
        <f>IFERROR(IF(VLOOKUP(AI252,'Acompanhamento (DMP)'!$B$7:$O$390,14,FALSE)="","",VLOOKUP(AI252,'Acompanhamento (DMP)'!$B$7:$O$390,14,FALSE)),"")</f>
        <v/>
      </c>
      <c r="BA252" t="str">
        <f>IFERROR(IF(VLOOKUP(AI252,'Acompanhamento (DMP)'!$B$7:$O$390,15,FALSE)="","",VLOOKUP(AI252,'Acompanhamento (DMP)'!$B$7:$O$390,15,FALSE)),"")</f>
        <v/>
      </c>
      <c r="BB252" s="82" t="str">
        <f>IFERROR(IF(VLOOKUP(AI252,'Acompanhamento (DMP)'!$B$7:$O$390,16,FALSE)="","",VLOOKUP(AI252,'Acompanhamento (DMP)'!$B$7:$O$390,16,FALSE)),"")</f>
        <v/>
      </c>
      <c r="BC252" s="82" t="str">
        <f>IFERROR(IF(VLOOKUP(AI252,'Acompanhamento (DMP)'!$B$7:$O$390,17,FALSE)="","",VLOOKUP(AI252,'Acompanhamento (DMP)'!$B$7:$O$390,17,FALSE)),"")</f>
        <v/>
      </c>
      <c r="BD252" s="82" t="str">
        <f>IFERROR(IF(VLOOKUP(AI252,'Acompanhamento (DMP)'!$B$7:$O$390,18,FALSE)="","",VLOOKUP(AI252,'Acompanhamento (DMP)'!$B$7:$O$390,18,FALSE)),"")</f>
        <v/>
      </c>
      <c r="BE252" s="82" t="str">
        <f>IFERROR(IF(VLOOKUP(AI252,'Acompanhamento (DMP)'!$B$7:$O$390,19,FALSE)="","",VLOOKUP(AI252,'Acompanhamento (DMP)'!$B$7:$O$390,19,FALSE)),"")</f>
        <v/>
      </c>
      <c r="BF252" s="82" t="str">
        <f>IFERROR(IF(VLOOKUP(AI252,'Acompanhamento (DMP)'!$B$7:$O$390,20,FALSE)="","",VLOOKUP(AI252,'Acompanhamento (DMP)'!$B$7:$O$390,20,FALSE)),"")</f>
        <v/>
      </c>
      <c r="BG252" s="82" t="str">
        <f>IFERROR(IF(VLOOKUP(AI252,'Acompanhamento (DMP)'!$B$7:$O$390,21,FALSE)="","",VLOOKUP(AI252,'Acompanhamento (DMP)'!$B$7:$O$390,21,FALSE)),"")</f>
        <v/>
      </c>
      <c r="BH252" s="173" t="str">
        <f t="shared" si="3"/>
        <v/>
      </c>
    </row>
    <row r="253" spans="1:60" ht="15" customHeight="1">
      <c r="A253" s="248"/>
      <c r="B253" s="248"/>
      <c r="C253" s="72"/>
      <c r="D253" s="73"/>
      <c r="E253" s="72" t="str">
        <v>Contratação de fornecimento contínuo de insumos de copa ( café e açucar )</v>
      </c>
      <c r="F253" s="72"/>
      <c r="G253" s="72"/>
      <c r="H253" s="72"/>
      <c r="I253" s="72"/>
      <c r="J253" s="72"/>
      <c r="K253" s="72"/>
      <c r="L253" s="74"/>
      <c r="M253" s="74"/>
      <c r="N253" s="74"/>
      <c r="O253" s="74"/>
      <c r="P253" s="74"/>
      <c r="Q253" s="72" t="e">
        <f>IF(#REF!="","",IF(VLOOKUP(#REF!,#REF!,9,FALSE)="","",VLOOKUP(#REF!,#REF!,9,FALSE)))</f>
        <v>#REF!</v>
      </c>
      <c r="R253" s="74" t="e">
        <f>IF(#REF!="","",IF(VLOOKUP(#REF!,#REF!,10,FALSE)="","",VLOOKUP(#REF!,#REF!,10,FALSE)))</f>
        <v>#REF!</v>
      </c>
      <c r="AD253" s="178">
        <v>240</v>
      </c>
      <c r="AF253">
        <v>251</v>
      </c>
      <c r="AI253" t="str">
        <f>IF('PCA Licitação, Dispensa e Inex.'!B257="","",'PCA Licitação, Dispensa e Inex.'!B257)</f>
        <v/>
      </c>
      <c r="AJ253" t="str">
        <f>IF('PCA Licitação, Dispensa e Inex.'!C257="","",'PCA Licitação, Dispensa e Inex.'!C257)</f>
        <v/>
      </c>
      <c r="AK253" t="str">
        <f>IF('PCA Licitação, Dispensa e Inex.'!D257="","",'PCA Licitação, Dispensa e Inex.'!D257)</f>
        <v/>
      </c>
      <c r="AL253" t="str">
        <f>IF('PCA Licitação, Dispensa e Inex.'!H257="","",'PCA Licitação, Dispensa e Inex.'!H257)</f>
        <v/>
      </c>
      <c r="AM253" t="str">
        <f>IF('PCA Licitação, Dispensa e Inex.'!K257="","",'PCA Licitação, Dispensa e Inex.'!K257)</f>
        <v/>
      </c>
      <c r="AN253" t="str">
        <f>IF('PCA Licitação, Dispensa e Inex.'!L257="","",'PCA Licitação, Dispensa e Inex.'!L257)</f>
        <v/>
      </c>
      <c r="AO253" t="str">
        <f>IF('PCA Licitação, Dispensa e Inex.'!M257="","",'PCA Licitação, Dispensa e Inex.'!M257)</f>
        <v/>
      </c>
      <c r="AP253" t="str">
        <f>IF('PCA Licitação, Dispensa e Inex.'!N257="","",'PCA Licitação, Dispensa e Inex.'!N257)</f>
        <v/>
      </c>
      <c r="AQ253" s="82" t="str">
        <f>IF('PCA Licitação, Dispensa e Inex.'!O257="","",'PCA Licitação, Dispensa e Inex.'!O257)</f>
        <v/>
      </c>
      <c r="AR253" s="82" t="str">
        <f>IF('PCA Licitação, Dispensa e Inex.'!P257="","",'PCA Licitação, Dispensa e Inex.'!P257)</f>
        <v/>
      </c>
      <c r="AS253" s="82" t="str">
        <f>IF('PCA Licitação, Dispensa e Inex.'!Q257="","",'PCA Licitação, Dispensa e Inex.'!Q257)</f>
        <v/>
      </c>
      <c r="AT253" s="82" t="str">
        <f>IF('PCA Licitação, Dispensa e Inex.'!R257="","",'PCA Licitação, Dispensa e Inex.'!R257)</f>
        <v/>
      </c>
      <c r="AU253" s="82" t="str">
        <f>IF('PCA Licitação, Dispensa e Inex.'!S257="","",'PCA Licitação, Dispensa e Inex.'!S257)</f>
        <v/>
      </c>
      <c r="AV253" s="223" t="str">
        <f>IFERROR(VLOOKUP(AI253,'Acompanhamento (DMP)'!$B$7:$G$390,10,FALSE),"")</f>
        <v/>
      </c>
      <c r="AW253" t="str">
        <f>IFERROR(IF(VLOOKUP(AI253,'Acompanhamento (DMP)'!$B$7:$O$390,11,FALSE)="","",VLOOKUP(AI253,'Acompanhamento (DMP)'!$B$7:$O$390,11,FALSE)),"")</f>
        <v/>
      </c>
      <c r="AX253" s="82">
        <f>IFERROR(VLOOKUP(AI253,'Acompanhamento (DMP)'!$B$7:$O$390,12,FALSE),"")</f>
        <v>0</v>
      </c>
      <c r="AY253" s="82" t="str">
        <f>IFERROR(IF(VLOOKUP(AI253,'Acompanhamento (DMP)'!$B$7:$O$390,13,FALSE)="","",VLOOKUP(AI253,'Acompanhamento (DMP)'!$B$7:$O$390,13,FALSE)),"")</f>
        <v/>
      </c>
      <c r="AZ253" t="str">
        <f>IFERROR(IF(VLOOKUP(AI253,'Acompanhamento (DMP)'!$B$7:$O$390,14,FALSE)="","",VLOOKUP(AI253,'Acompanhamento (DMP)'!$B$7:$O$390,14,FALSE)),"")</f>
        <v/>
      </c>
      <c r="BA253" t="str">
        <f>IFERROR(IF(VLOOKUP(AI253,'Acompanhamento (DMP)'!$B$7:$O$390,15,FALSE)="","",VLOOKUP(AI253,'Acompanhamento (DMP)'!$B$7:$O$390,15,FALSE)),"")</f>
        <v/>
      </c>
      <c r="BB253" s="82" t="str">
        <f>IFERROR(IF(VLOOKUP(AI253,'Acompanhamento (DMP)'!$B$7:$O$390,16,FALSE)="","",VLOOKUP(AI253,'Acompanhamento (DMP)'!$B$7:$O$390,16,FALSE)),"")</f>
        <v/>
      </c>
      <c r="BC253" s="82" t="str">
        <f>IFERROR(IF(VLOOKUP(AI253,'Acompanhamento (DMP)'!$B$7:$O$390,17,FALSE)="","",VLOOKUP(AI253,'Acompanhamento (DMP)'!$B$7:$O$390,17,FALSE)),"")</f>
        <v/>
      </c>
      <c r="BD253" s="82" t="str">
        <f>IFERROR(IF(VLOOKUP(AI253,'Acompanhamento (DMP)'!$B$7:$O$390,18,FALSE)="","",VLOOKUP(AI253,'Acompanhamento (DMP)'!$B$7:$O$390,18,FALSE)),"")</f>
        <v/>
      </c>
      <c r="BE253" s="82" t="str">
        <f>IFERROR(IF(VLOOKUP(AI253,'Acompanhamento (DMP)'!$B$7:$O$390,19,FALSE)="","",VLOOKUP(AI253,'Acompanhamento (DMP)'!$B$7:$O$390,19,FALSE)),"")</f>
        <v/>
      </c>
      <c r="BF253" s="82" t="str">
        <f>IFERROR(IF(VLOOKUP(AI253,'Acompanhamento (DMP)'!$B$7:$O$390,20,FALSE)="","",VLOOKUP(AI253,'Acompanhamento (DMP)'!$B$7:$O$390,20,FALSE)),"")</f>
        <v/>
      </c>
      <c r="BG253" s="82" t="str">
        <f>IFERROR(IF(VLOOKUP(AI253,'Acompanhamento (DMP)'!$B$7:$O$390,21,FALSE)="","",VLOOKUP(AI253,'Acompanhamento (DMP)'!$B$7:$O$390,21,FALSE)),"")</f>
        <v/>
      </c>
      <c r="BH253" s="173" t="str">
        <f t="shared" si="3"/>
        <v/>
      </c>
    </row>
    <row r="254" spans="1:60" ht="15" customHeight="1">
      <c r="A254" s="248"/>
      <c r="B254" s="248"/>
      <c r="C254" s="72"/>
      <c r="D254" s="73"/>
      <c r="E254" s="72" t="str">
        <v xml:space="preserve">Contratação de refeições com bebidas (almoços e jantares) e/ou lanches para os participantes das sessões do Tribunal de Júri da Comarca da Capital (lanche), Balneário Camboriu (refeição e lanche), Laguna (lanche), Joinville (refeição/lanche) e Navegantes (refeição/lanche). </v>
      </c>
      <c r="F254" s="72"/>
      <c r="G254" s="72"/>
      <c r="H254" s="72"/>
      <c r="I254" s="72"/>
      <c r="J254" s="72"/>
      <c r="K254" s="72"/>
      <c r="L254" s="74"/>
      <c r="M254" s="74"/>
      <c r="N254" s="74"/>
      <c r="O254" s="74"/>
      <c r="P254" s="74"/>
      <c r="Q254" s="72" t="e">
        <f>IF(#REF!="","",IF(VLOOKUP(#REF!,#REF!,9,FALSE)="","",VLOOKUP(#REF!,#REF!,9,FALSE)))</f>
        <v>#REF!</v>
      </c>
      <c r="R254" s="74" t="e">
        <f>IF(#REF!="","",IF(VLOOKUP(#REF!,#REF!,10,FALSE)="","",VLOOKUP(#REF!,#REF!,10,FALSE)))</f>
        <v>#REF!</v>
      </c>
      <c r="AD254" s="177">
        <v>241</v>
      </c>
      <c r="AF254">
        <v>252</v>
      </c>
      <c r="AI254" t="str">
        <f>IF('PCA Licitação, Dispensa e Inex.'!B258="","",'PCA Licitação, Dispensa e Inex.'!B258)</f>
        <v/>
      </c>
      <c r="AJ254" t="str">
        <f>IF('PCA Licitação, Dispensa e Inex.'!C258="","",'PCA Licitação, Dispensa e Inex.'!C258)</f>
        <v/>
      </c>
      <c r="AK254" t="str">
        <f>IF('PCA Licitação, Dispensa e Inex.'!D258="","",'PCA Licitação, Dispensa e Inex.'!D258)</f>
        <v/>
      </c>
      <c r="AL254" t="str">
        <f>IF('PCA Licitação, Dispensa e Inex.'!H258="","",'PCA Licitação, Dispensa e Inex.'!H258)</f>
        <v/>
      </c>
      <c r="AM254" t="str">
        <f>IF('PCA Licitação, Dispensa e Inex.'!K258="","",'PCA Licitação, Dispensa e Inex.'!K258)</f>
        <v/>
      </c>
      <c r="AN254" t="str">
        <f>IF('PCA Licitação, Dispensa e Inex.'!L258="","",'PCA Licitação, Dispensa e Inex.'!L258)</f>
        <v/>
      </c>
      <c r="AO254" t="str">
        <f>IF('PCA Licitação, Dispensa e Inex.'!M258="","",'PCA Licitação, Dispensa e Inex.'!M258)</f>
        <v/>
      </c>
      <c r="AP254" t="str">
        <f>IF('PCA Licitação, Dispensa e Inex.'!N258="","",'PCA Licitação, Dispensa e Inex.'!N258)</f>
        <v/>
      </c>
      <c r="AQ254" s="82" t="str">
        <f>IF('PCA Licitação, Dispensa e Inex.'!O258="","",'PCA Licitação, Dispensa e Inex.'!O258)</f>
        <v/>
      </c>
      <c r="AR254" s="82" t="str">
        <f>IF('PCA Licitação, Dispensa e Inex.'!P258="","",'PCA Licitação, Dispensa e Inex.'!P258)</f>
        <v/>
      </c>
      <c r="AS254" s="82" t="str">
        <f>IF('PCA Licitação, Dispensa e Inex.'!Q258="","",'PCA Licitação, Dispensa e Inex.'!Q258)</f>
        <v/>
      </c>
      <c r="AT254" s="82" t="str">
        <f>IF('PCA Licitação, Dispensa e Inex.'!R258="","",'PCA Licitação, Dispensa e Inex.'!R258)</f>
        <v/>
      </c>
      <c r="AU254" s="82" t="str">
        <f>IF('PCA Licitação, Dispensa e Inex.'!S258="","",'PCA Licitação, Dispensa e Inex.'!S258)</f>
        <v/>
      </c>
      <c r="AV254" s="223" t="str">
        <f>IFERROR(VLOOKUP(AI254,'Acompanhamento (DMP)'!$B$7:$G$390,10,FALSE),"")</f>
        <v/>
      </c>
      <c r="AW254" t="str">
        <f>IFERROR(IF(VLOOKUP(AI254,'Acompanhamento (DMP)'!$B$7:$O$390,11,FALSE)="","",VLOOKUP(AI254,'Acompanhamento (DMP)'!$B$7:$O$390,11,FALSE)),"")</f>
        <v/>
      </c>
      <c r="AX254" s="82">
        <f>IFERROR(VLOOKUP(AI254,'Acompanhamento (DMP)'!$B$7:$O$390,12,FALSE),"")</f>
        <v>0</v>
      </c>
      <c r="AY254" s="82" t="str">
        <f>IFERROR(IF(VLOOKUP(AI254,'Acompanhamento (DMP)'!$B$7:$O$390,13,FALSE)="","",VLOOKUP(AI254,'Acompanhamento (DMP)'!$B$7:$O$390,13,FALSE)),"")</f>
        <v/>
      </c>
      <c r="AZ254" t="str">
        <f>IFERROR(IF(VLOOKUP(AI254,'Acompanhamento (DMP)'!$B$7:$O$390,14,FALSE)="","",VLOOKUP(AI254,'Acompanhamento (DMP)'!$B$7:$O$390,14,FALSE)),"")</f>
        <v/>
      </c>
      <c r="BA254" t="str">
        <f>IFERROR(IF(VLOOKUP(AI254,'Acompanhamento (DMP)'!$B$7:$O$390,15,FALSE)="","",VLOOKUP(AI254,'Acompanhamento (DMP)'!$B$7:$O$390,15,FALSE)),"")</f>
        <v/>
      </c>
      <c r="BB254" s="82" t="str">
        <f>IFERROR(IF(VLOOKUP(AI254,'Acompanhamento (DMP)'!$B$7:$O$390,16,FALSE)="","",VLOOKUP(AI254,'Acompanhamento (DMP)'!$B$7:$O$390,16,FALSE)),"")</f>
        <v/>
      </c>
      <c r="BC254" s="82" t="str">
        <f>IFERROR(IF(VLOOKUP(AI254,'Acompanhamento (DMP)'!$B$7:$O$390,17,FALSE)="","",VLOOKUP(AI254,'Acompanhamento (DMP)'!$B$7:$O$390,17,FALSE)),"")</f>
        <v/>
      </c>
      <c r="BD254" s="82" t="str">
        <f>IFERROR(IF(VLOOKUP(AI254,'Acompanhamento (DMP)'!$B$7:$O$390,18,FALSE)="","",VLOOKUP(AI254,'Acompanhamento (DMP)'!$B$7:$O$390,18,FALSE)),"")</f>
        <v/>
      </c>
      <c r="BE254" s="82" t="str">
        <f>IFERROR(IF(VLOOKUP(AI254,'Acompanhamento (DMP)'!$B$7:$O$390,19,FALSE)="","",VLOOKUP(AI254,'Acompanhamento (DMP)'!$B$7:$O$390,19,FALSE)),"")</f>
        <v/>
      </c>
      <c r="BF254" s="82" t="str">
        <f>IFERROR(IF(VLOOKUP(AI254,'Acompanhamento (DMP)'!$B$7:$O$390,20,FALSE)="","",VLOOKUP(AI254,'Acompanhamento (DMP)'!$B$7:$O$390,20,FALSE)),"")</f>
        <v/>
      </c>
      <c r="BG254" s="82" t="str">
        <f>IFERROR(IF(VLOOKUP(AI254,'Acompanhamento (DMP)'!$B$7:$O$390,21,FALSE)="","",VLOOKUP(AI254,'Acompanhamento (DMP)'!$B$7:$O$390,21,FALSE)),"")</f>
        <v/>
      </c>
      <c r="BH254" s="173" t="str">
        <f t="shared" si="3"/>
        <v/>
      </c>
    </row>
    <row r="255" spans="1:60" ht="15" customHeight="1">
      <c r="A255" s="248"/>
      <c r="B255" s="248"/>
      <c r="C255" s="72"/>
      <c r="D255" s="73"/>
      <c r="E255" s="72" t="str">
        <v xml:space="preserve">Seguro da frota própria do PJSC. </v>
      </c>
      <c r="F255" s="72"/>
      <c r="G255" s="72"/>
      <c r="H255" s="72"/>
      <c r="I255" s="72"/>
      <c r="J255" s="72"/>
      <c r="K255" s="72"/>
      <c r="L255" s="74"/>
      <c r="M255" s="74"/>
      <c r="N255" s="74"/>
      <c r="O255" s="74"/>
      <c r="P255" s="74"/>
      <c r="Q255" s="72" t="e">
        <f>IF(#REF!="","",IF(VLOOKUP(#REF!,#REF!,9,FALSE)="","",VLOOKUP(#REF!,#REF!,9,FALSE)))</f>
        <v>#REF!</v>
      </c>
      <c r="R255" s="74" t="e">
        <f>IF(#REF!="","",IF(VLOOKUP(#REF!,#REF!,10,FALSE)="","",VLOOKUP(#REF!,#REF!,10,FALSE)))</f>
        <v>#REF!</v>
      </c>
      <c r="AD255" s="178">
        <v>242</v>
      </c>
      <c r="AF255">
        <v>253</v>
      </c>
      <c r="AI255" t="str">
        <f>IF('PCA Licitação, Dispensa e Inex.'!B259="","",'PCA Licitação, Dispensa e Inex.'!B259)</f>
        <v/>
      </c>
      <c r="AJ255" t="str">
        <f>IF('PCA Licitação, Dispensa e Inex.'!C259="","",'PCA Licitação, Dispensa e Inex.'!C259)</f>
        <v/>
      </c>
      <c r="AK255" t="str">
        <f>IF('PCA Licitação, Dispensa e Inex.'!D259="","",'PCA Licitação, Dispensa e Inex.'!D259)</f>
        <v/>
      </c>
      <c r="AL255" t="str">
        <f>IF('PCA Licitação, Dispensa e Inex.'!H259="","",'PCA Licitação, Dispensa e Inex.'!H259)</f>
        <v/>
      </c>
      <c r="AM255" t="str">
        <f>IF('PCA Licitação, Dispensa e Inex.'!K259="","",'PCA Licitação, Dispensa e Inex.'!K259)</f>
        <v/>
      </c>
      <c r="AN255" t="str">
        <f>IF('PCA Licitação, Dispensa e Inex.'!L259="","",'PCA Licitação, Dispensa e Inex.'!L259)</f>
        <v/>
      </c>
      <c r="AO255" t="str">
        <f>IF('PCA Licitação, Dispensa e Inex.'!M259="","",'PCA Licitação, Dispensa e Inex.'!M259)</f>
        <v/>
      </c>
      <c r="AP255" t="str">
        <f>IF('PCA Licitação, Dispensa e Inex.'!N259="","",'PCA Licitação, Dispensa e Inex.'!N259)</f>
        <v/>
      </c>
      <c r="AQ255" s="82" t="str">
        <f>IF('PCA Licitação, Dispensa e Inex.'!O259="","",'PCA Licitação, Dispensa e Inex.'!O259)</f>
        <v/>
      </c>
      <c r="AR255" s="82" t="str">
        <f>IF('PCA Licitação, Dispensa e Inex.'!P259="","",'PCA Licitação, Dispensa e Inex.'!P259)</f>
        <v/>
      </c>
      <c r="AS255" s="82" t="str">
        <f>IF('PCA Licitação, Dispensa e Inex.'!Q259="","",'PCA Licitação, Dispensa e Inex.'!Q259)</f>
        <v/>
      </c>
      <c r="AT255" s="82" t="str">
        <f>IF('PCA Licitação, Dispensa e Inex.'!R259="","",'PCA Licitação, Dispensa e Inex.'!R259)</f>
        <v/>
      </c>
      <c r="AU255" s="82" t="str">
        <f>IF('PCA Licitação, Dispensa e Inex.'!S259="","",'PCA Licitação, Dispensa e Inex.'!S259)</f>
        <v/>
      </c>
      <c r="AV255" s="223" t="str">
        <f>IFERROR(VLOOKUP(AI255,'Acompanhamento (DMP)'!$B$7:$G$390,10,FALSE),"")</f>
        <v/>
      </c>
      <c r="AW255" t="str">
        <f>IFERROR(IF(VLOOKUP(AI255,'Acompanhamento (DMP)'!$B$7:$O$390,11,FALSE)="","",VLOOKUP(AI255,'Acompanhamento (DMP)'!$B$7:$O$390,11,FALSE)),"")</f>
        <v/>
      </c>
      <c r="AX255" s="82">
        <f>IFERROR(VLOOKUP(AI255,'Acompanhamento (DMP)'!$B$7:$O$390,12,FALSE),"")</f>
        <v>0</v>
      </c>
      <c r="AY255" s="82" t="str">
        <f>IFERROR(IF(VLOOKUP(AI255,'Acompanhamento (DMP)'!$B$7:$O$390,13,FALSE)="","",VLOOKUP(AI255,'Acompanhamento (DMP)'!$B$7:$O$390,13,FALSE)),"")</f>
        <v/>
      </c>
      <c r="AZ255" t="str">
        <f>IFERROR(IF(VLOOKUP(AI255,'Acompanhamento (DMP)'!$B$7:$O$390,14,FALSE)="","",VLOOKUP(AI255,'Acompanhamento (DMP)'!$B$7:$O$390,14,FALSE)),"")</f>
        <v/>
      </c>
      <c r="BA255" t="str">
        <f>IFERROR(IF(VLOOKUP(AI255,'Acompanhamento (DMP)'!$B$7:$O$390,15,FALSE)="","",VLOOKUP(AI255,'Acompanhamento (DMP)'!$B$7:$O$390,15,FALSE)),"")</f>
        <v/>
      </c>
      <c r="BB255" s="82" t="str">
        <f>IFERROR(IF(VLOOKUP(AI255,'Acompanhamento (DMP)'!$B$7:$O$390,16,FALSE)="","",VLOOKUP(AI255,'Acompanhamento (DMP)'!$B$7:$O$390,16,FALSE)),"")</f>
        <v/>
      </c>
      <c r="BC255" s="82" t="str">
        <f>IFERROR(IF(VLOOKUP(AI255,'Acompanhamento (DMP)'!$B$7:$O$390,17,FALSE)="","",VLOOKUP(AI255,'Acompanhamento (DMP)'!$B$7:$O$390,17,FALSE)),"")</f>
        <v/>
      </c>
      <c r="BD255" s="82" t="str">
        <f>IFERROR(IF(VLOOKUP(AI255,'Acompanhamento (DMP)'!$B$7:$O$390,18,FALSE)="","",VLOOKUP(AI255,'Acompanhamento (DMP)'!$B$7:$O$390,18,FALSE)),"")</f>
        <v/>
      </c>
      <c r="BE255" s="82" t="str">
        <f>IFERROR(IF(VLOOKUP(AI255,'Acompanhamento (DMP)'!$B$7:$O$390,19,FALSE)="","",VLOOKUP(AI255,'Acompanhamento (DMP)'!$B$7:$O$390,19,FALSE)),"")</f>
        <v/>
      </c>
      <c r="BF255" s="82" t="str">
        <f>IFERROR(IF(VLOOKUP(AI255,'Acompanhamento (DMP)'!$B$7:$O$390,20,FALSE)="","",VLOOKUP(AI255,'Acompanhamento (DMP)'!$B$7:$O$390,20,FALSE)),"")</f>
        <v/>
      </c>
      <c r="BG255" s="82" t="str">
        <f>IFERROR(IF(VLOOKUP(AI255,'Acompanhamento (DMP)'!$B$7:$O$390,21,FALSE)="","",VLOOKUP(AI255,'Acompanhamento (DMP)'!$B$7:$O$390,21,FALSE)),"")</f>
        <v/>
      </c>
      <c r="BH255" s="173" t="str">
        <f t="shared" si="3"/>
        <v/>
      </c>
    </row>
    <row r="256" spans="1:60" ht="15" customHeight="1">
      <c r="A256" s="248"/>
      <c r="B256" s="248"/>
      <c r="C256" s="72"/>
      <c r="D256" s="73"/>
      <c r="E256" s="72" t="str">
        <v>Contratação de prestação de serviços continuados de motorista, em regime de dedicação exclusiva de mão de obra, a serem executados nas sedes administrativas do TJSC</v>
      </c>
      <c r="F256" s="72"/>
      <c r="G256" s="72"/>
      <c r="H256" s="72"/>
      <c r="I256" s="72"/>
      <c r="J256" s="72"/>
      <c r="K256" s="72"/>
      <c r="L256" s="74"/>
      <c r="M256" s="74"/>
      <c r="N256" s="74"/>
      <c r="O256" s="74"/>
      <c r="P256" s="74"/>
      <c r="Q256" s="72" t="e">
        <f>IF(#REF!="","",IF(VLOOKUP(#REF!,#REF!,9,FALSE)="","",VLOOKUP(#REF!,#REF!,9,FALSE)))</f>
        <v>#REF!</v>
      </c>
      <c r="R256" s="74" t="e">
        <f>IF(#REF!="","",IF(VLOOKUP(#REF!,#REF!,10,FALSE)="","",VLOOKUP(#REF!,#REF!,10,FALSE)))</f>
        <v>#REF!</v>
      </c>
      <c r="AD256" s="180">
        <v>243</v>
      </c>
      <c r="AF256">
        <v>254</v>
      </c>
      <c r="AI256" t="str">
        <f>IF('PCA Licitação, Dispensa e Inex.'!B260="","",'PCA Licitação, Dispensa e Inex.'!B260)</f>
        <v/>
      </c>
      <c r="AJ256" t="str">
        <f>IF('PCA Licitação, Dispensa e Inex.'!C260="","",'PCA Licitação, Dispensa e Inex.'!C260)</f>
        <v/>
      </c>
      <c r="AK256" t="str">
        <f>IF('PCA Licitação, Dispensa e Inex.'!D260="","",'PCA Licitação, Dispensa e Inex.'!D260)</f>
        <v/>
      </c>
      <c r="AL256" t="str">
        <f>IF('PCA Licitação, Dispensa e Inex.'!H260="","",'PCA Licitação, Dispensa e Inex.'!H260)</f>
        <v/>
      </c>
      <c r="AM256" t="str">
        <f>IF('PCA Licitação, Dispensa e Inex.'!K260="","",'PCA Licitação, Dispensa e Inex.'!K260)</f>
        <v/>
      </c>
      <c r="AN256" t="str">
        <f>IF('PCA Licitação, Dispensa e Inex.'!L260="","",'PCA Licitação, Dispensa e Inex.'!L260)</f>
        <v/>
      </c>
      <c r="AO256" t="str">
        <f>IF('PCA Licitação, Dispensa e Inex.'!M260="","",'PCA Licitação, Dispensa e Inex.'!M260)</f>
        <v/>
      </c>
      <c r="AP256" t="str">
        <f>IF('PCA Licitação, Dispensa e Inex.'!N260="","",'PCA Licitação, Dispensa e Inex.'!N260)</f>
        <v/>
      </c>
      <c r="AQ256" s="82" t="str">
        <f>IF('PCA Licitação, Dispensa e Inex.'!O260="","",'PCA Licitação, Dispensa e Inex.'!O260)</f>
        <v/>
      </c>
      <c r="AR256" s="82" t="str">
        <f>IF('PCA Licitação, Dispensa e Inex.'!P260="","",'PCA Licitação, Dispensa e Inex.'!P260)</f>
        <v/>
      </c>
      <c r="AS256" s="82" t="str">
        <f>IF('PCA Licitação, Dispensa e Inex.'!Q260="","",'PCA Licitação, Dispensa e Inex.'!Q260)</f>
        <v/>
      </c>
      <c r="AT256" s="82" t="str">
        <f>IF('PCA Licitação, Dispensa e Inex.'!R260="","",'PCA Licitação, Dispensa e Inex.'!R260)</f>
        <v/>
      </c>
      <c r="AU256" s="82" t="str">
        <f>IF('PCA Licitação, Dispensa e Inex.'!S260="","",'PCA Licitação, Dispensa e Inex.'!S260)</f>
        <v/>
      </c>
      <c r="AV256" s="223" t="str">
        <f>IFERROR(VLOOKUP(AI256,'Acompanhamento (DMP)'!$B$7:$G$390,10,FALSE),"")</f>
        <v/>
      </c>
      <c r="AW256" t="str">
        <f>IFERROR(IF(VLOOKUP(AI256,'Acompanhamento (DMP)'!$B$7:$O$390,11,FALSE)="","",VLOOKUP(AI256,'Acompanhamento (DMP)'!$B$7:$O$390,11,FALSE)),"")</f>
        <v/>
      </c>
      <c r="AX256" s="82">
        <f>IFERROR(VLOOKUP(AI256,'Acompanhamento (DMP)'!$B$7:$O$390,12,FALSE),"")</f>
        <v>0</v>
      </c>
      <c r="AY256" s="82" t="str">
        <f>IFERROR(IF(VLOOKUP(AI256,'Acompanhamento (DMP)'!$B$7:$O$390,13,FALSE)="","",VLOOKUP(AI256,'Acompanhamento (DMP)'!$B$7:$O$390,13,FALSE)),"")</f>
        <v/>
      </c>
      <c r="AZ256" t="str">
        <f>IFERROR(IF(VLOOKUP(AI256,'Acompanhamento (DMP)'!$B$7:$O$390,14,FALSE)="","",VLOOKUP(AI256,'Acompanhamento (DMP)'!$B$7:$O$390,14,FALSE)),"")</f>
        <v/>
      </c>
      <c r="BA256" t="str">
        <f>IFERROR(IF(VLOOKUP(AI256,'Acompanhamento (DMP)'!$B$7:$O$390,15,FALSE)="","",VLOOKUP(AI256,'Acompanhamento (DMP)'!$B$7:$O$390,15,FALSE)),"")</f>
        <v/>
      </c>
      <c r="BB256" s="82" t="str">
        <f>IFERROR(IF(VLOOKUP(AI256,'Acompanhamento (DMP)'!$B$7:$O$390,16,FALSE)="","",VLOOKUP(AI256,'Acompanhamento (DMP)'!$B$7:$O$390,16,FALSE)),"")</f>
        <v/>
      </c>
      <c r="BC256" s="82" t="str">
        <f>IFERROR(IF(VLOOKUP(AI256,'Acompanhamento (DMP)'!$B$7:$O$390,17,FALSE)="","",VLOOKUP(AI256,'Acompanhamento (DMP)'!$B$7:$O$390,17,FALSE)),"")</f>
        <v/>
      </c>
      <c r="BD256" s="82" t="str">
        <f>IFERROR(IF(VLOOKUP(AI256,'Acompanhamento (DMP)'!$B$7:$O$390,18,FALSE)="","",VLOOKUP(AI256,'Acompanhamento (DMP)'!$B$7:$O$390,18,FALSE)),"")</f>
        <v/>
      </c>
      <c r="BE256" s="82" t="str">
        <f>IFERROR(IF(VLOOKUP(AI256,'Acompanhamento (DMP)'!$B$7:$O$390,19,FALSE)="","",VLOOKUP(AI256,'Acompanhamento (DMP)'!$B$7:$O$390,19,FALSE)),"")</f>
        <v/>
      </c>
      <c r="BF256" s="82" t="str">
        <f>IFERROR(IF(VLOOKUP(AI256,'Acompanhamento (DMP)'!$B$7:$O$390,20,FALSE)="","",VLOOKUP(AI256,'Acompanhamento (DMP)'!$B$7:$O$390,20,FALSE)),"")</f>
        <v/>
      </c>
      <c r="BG256" s="82" t="str">
        <f>IFERROR(IF(VLOOKUP(AI256,'Acompanhamento (DMP)'!$B$7:$O$390,21,FALSE)="","",VLOOKUP(AI256,'Acompanhamento (DMP)'!$B$7:$O$390,21,FALSE)),"")</f>
        <v/>
      </c>
      <c r="BH256" s="173" t="str">
        <f t="shared" si="3"/>
        <v/>
      </c>
    </row>
    <row r="257" spans="1:60" ht="15" customHeight="1">
      <c r="A257" s="248"/>
      <c r="B257" s="248"/>
      <c r="C257" s="72"/>
      <c r="D257" s="73"/>
      <c r="E257" s="72" t="str">
        <v>Locação mensal de 2 veículos do tipo SUV para a Casa Militar.</v>
      </c>
      <c r="F257" s="72"/>
      <c r="G257" s="72"/>
      <c r="H257" s="72"/>
      <c r="I257" s="72"/>
      <c r="J257" s="72"/>
      <c r="K257" s="72"/>
      <c r="L257" s="74"/>
      <c r="M257" s="74"/>
      <c r="N257" s="74"/>
      <c r="O257" s="74"/>
      <c r="P257" s="74"/>
      <c r="Q257" s="72" t="e">
        <f>IF(#REF!="","",IF(VLOOKUP(#REF!,#REF!,9,FALSE)="","",VLOOKUP(#REF!,#REF!,9,FALSE)))</f>
        <v>#REF!</v>
      </c>
      <c r="R257" s="74" t="e">
        <f>IF(#REF!="","",IF(VLOOKUP(#REF!,#REF!,10,FALSE)="","",VLOOKUP(#REF!,#REF!,10,FALSE)))</f>
        <v>#REF!</v>
      </c>
      <c r="AD257" s="179">
        <v>244</v>
      </c>
      <c r="AF257">
        <v>255</v>
      </c>
      <c r="AI257" t="str">
        <f>IF('PCA Licitação, Dispensa e Inex.'!B261="","",'PCA Licitação, Dispensa e Inex.'!B261)</f>
        <v/>
      </c>
      <c r="AJ257" t="str">
        <f>IF('PCA Licitação, Dispensa e Inex.'!C261="","",'PCA Licitação, Dispensa e Inex.'!C261)</f>
        <v/>
      </c>
      <c r="AK257" t="str">
        <f>IF('PCA Licitação, Dispensa e Inex.'!D261="","",'PCA Licitação, Dispensa e Inex.'!D261)</f>
        <v/>
      </c>
      <c r="AL257" t="str">
        <f>IF('PCA Licitação, Dispensa e Inex.'!H261="","",'PCA Licitação, Dispensa e Inex.'!H261)</f>
        <v/>
      </c>
      <c r="AM257" t="str">
        <f>IF('PCA Licitação, Dispensa e Inex.'!K261="","",'PCA Licitação, Dispensa e Inex.'!K261)</f>
        <v/>
      </c>
      <c r="AN257" t="str">
        <f>IF('PCA Licitação, Dispensa e Inex.'!L261="","",'PCA Licitação, Dispensa e Inex.'!L261)</f>
        <v/>
      </c>
      <c r="AO257" t="str">
        <f>IF('PCA Licitação, Dispensa e Inex.'!M261="","",'PCA Licitação, Dispensa e Inex.'!M261)</f>
        <v/>
      </c>
      <c r="AP257" t="str">
        <f>IF('PCA Licitação, Dispensa e Inex.'!N261="","",'PCA Licitação, Dispensa e Inex.'!N261)</f>
        <v/>
      </c>
      <c r="AQ257" s="82" t="str">
        <f>IF('PCA Licitação, Dispensa e Inex.'!O261="","",'PCA Licitação, Dispensa e Inex.'!O261)</f>
        <v/>
      </c>
      <c r="AR257" s="82" t="str">
        <f>IF('PCA Licitação, Dispensa e Inex.'!P261="","",'PCA Licitação, Dispensa e Inex.'!P261)</f>
        <v/>
      </c>
      <c r="AS257" s="82" t="str">
        <f>IF('PCA Licitação, Dispensa e Inex.'!Q261="","",'PCA Licitação, Dispensa e Inex.'!Q261)</f>
        <v/>
      </c>
      <c r="AT257" s="82" t="str">
        <f>IF('PCA Licitação, Dispensa e Inex.'!R261="","",'PCA Licitação, Dispensa e Inex.'!R261)</f>
        <v/>
      </c>
      <c r="AU257" s="82" t="str">
        <f>IF('PCA Licitação, Dispensa e Inex.'!S261="","",'PCA Licitação, Dispensa e Inex.'!S261)</f>
        <v/>
      </c>
      <c r="AV257" s="223" t="str">
        <f>IFERROR(VLOOKUP(AI257,'Acompanhamento (DMP)'!$B$7:$G$390,10,FALSE),"")</f>
        <v/>
      </c>
      <c r="AW257" t="str">
        <f>IFERROR(IF(VLOOKUP(AI257,'Acompanhamento (DMP)'!$B$7:$O$390,11,FALSE)="","",VLOOKUP(AI257,'Acompanhamento (DMP)'!$B$7:$O$390,11,FALSE)),"")</f>
        <v/>
      </c>
      <c r="AX257" s="82">
        <f>IFERROR(VLOOKUP(AI257,'Acompanhamento (DMP)'!$B$7:$O$390,12,FALSE),"")</f>
        <v>0</v>
      </c>
      <c r="AY257" s="82" t="str">
        <f>IFERROR(IF(VLOOKUP(AI257,'Acompanhamento (DMP)'!$B$7:$O$390,13,FALSE)="","",VLOOKUP(AI257,'Acompanhamento (DMP)'!$B$7:$O$390,13,FALSE)),"")</f>
        <v/>
      </c>
      <c r="AZ257" t="str">
        <f>IFERROR(IF(VLOOKUP(AI257,'Acompanhamento (DMP)'!$B$7:$O$390,14,FALSE)="","",VLOOKUP(AI257,'Acompanhamento (DMP)'!$B$7:$O$390,14,FALSE)),"")</f>
        <v/>
      </c>
      <c r="BA257" t="str">
        <f>IFERROR(IF(VLOOKUP(AI257,'Acompanhamento (DMP)'!$B$7:$O$390,15,FALSE)="","",VLOOKUP(AI257,'Acompanhamento (DMP)'!$B$7:$O$390,15,FALSE)),"")</f>
        <v/>
      </c>
      <c r="BB257" s="82" t="str">
        <f>IFERROR(IF(VLOOKUP(AI257,'Acompanhamento (DMP)'!$B$7:$O$390,16,FALSE)="","",VLOOKUP(AI257,'Acompanhamento (DMP)'!$B$7:$O$390,16,FALSE)),"")</f>
        <v/>
      </c>
      <c r="BC257" s="82" t="str">
        <f>IFERROR(IF(VLOOKUP(AI257,'Acompanhamento (DMP)'!$B$7:$O$390,17,FALSE)="","",VLOOKUP(AI257,'Acompanhamento (DMP)'!$B$7:$O$390,17,FALSE)),"")</f>
        <v/>
      </c>
      <c r="BD257" s="82" t="str">
        <f>IFERROR(IF(VLOOKUP(AI257,'Acompanhamento (DMP)'!$B$7:$O$390,18,FALSE)="","",VLOOKUP(AI257,'Acompanhamento (DMP)'!$B$7:$O$390,18,FALSE)),"")</f>
        <v/>
      </c>
      <c r="BE257" s="82" t="str">
        <f>IFERROR(IF(VLOOKUP(AI257,'Acompanhamento (DMP)'!$B$7:$O$390,19,FALSE)="","",VLOOKUP(AI257,'Acompanhamento (DMP)'!$B$7:$O$390,19,FALSE)),"")</f>
        <v/>
      </c>
      <c r="BF257" s="82" t="str">
        <f>IFERROR(IF(VLOOKUP(AI257,'Acompanhamento (DMP)'!$B$7:$O$390,20,FALSE)="","",VLOOKUP(AI257,'Acompanhamento (DMP)'!$B$7:$O$390,20,FALSE)),"")</f>
        <v/>
      </c>
      <c r="BG257" s="82" t="str">
        <f>IFERROR(IF(VLOOKUP(AI257,'Acompanhamento (DMP)'!$B$7:$O$390,21,FALSE)="","",VLOOKUP(AI257,'Acompanhamento (DMP)'!$B$7:$O$390,21,FALSE)),"")</f>
        <v/>
      </c>
      <c r="BH257" s="173" t="str">
        <f t="shared" si="3"/>
        <v/>
      </c>
    </row>
    <row r="258" spans="1:60" ht="15" customHeight="1">
      <c r="A258" s="248"/>
      <c r="B258" s="248"/>
      <c r="C258" s="72"/>
      <c r="D258" s="73"/>
      <c r="E258" s="72" t="str">
        <v>Prestação de serviços continuados de locação de veículos, sem motorista e sem combustível, com quilometragem livre, para o Poder Judiciário do Estado de Santa Catarina – PJSC (Corolla CTI). Serviço de locação eventual de veículos.</v>
      </c>
      <c r="F258" s="72"/>
      <c r="G258" s="72"/>
      <c r="H258" s="72"/>
      <c r="I258" s="72"/>
      <c r="J258" s="72"/>
      <c r="K258" s="72"/>
      <c r="L258" s="74"/>
      <c r="M258" s="74"/>
      <c r="N258" s="74"/>
      <c r="O258" s="74"/>
      <c r="P258" s="74"/>
      <c r="Q258" s="72" t="e">
        <f>IF(#REF!="","",IF(VLOOKUP(#REF!,#REF!,9,FALSE)="","",VLOOKUP(#REF!,#REF!,9,FALSE)))</f>
        <v>#REF!</v>
      </c>
      <c r="R258" s="74" t="e">
        <f>IF(#REF!="","",IF(VLOOKUP(#REF!,#REF!,10,FALSE)="","",VLOOKUP(#REF!,#REF!,10,FALSE)))</f>
        <v>#REF!</v>
      </c>
      <c r="AD258" s="180">
        <v>245</v>
      </c>
      <c r="AF258">
        <v>256</v>
      </c>
      <c r="AI258" t="str">
        <f>IF('PCA Licitação, Dispensa e Inex.'!B262="","",'PCA Licitação, Dispensa e Inex.'!B262)</f>
        <v/>
      </c>
      <c r="AJ258" t="str">
        <f>IF('PCA Licitação, Dispensa e Inex.'!C262="","",'PCA Licitação, Dispensa e Inex.'!C262)</f>
        <v/>
      </c>
      <c r="AK258" t="str">
        <f>IF('PCA Licitação, Dispensa e Inex.'!D262="","",'PCA Licitação, Dispensa e Inex.'!D262)</f>
        <v/>
      </c>
      <c r="AL258" t="str">
        <f>IF('PCA Licitação, Dispensa e Inex.'!H262="","",'PCA Licitação, Dispensa e Inex.'!H262)</f>
        <v/>
      </c>
      <c r="AM258" t="str">
        <f>IF('PCA Licitação, Dispensa e Inex.'!K262="","",'PCA Licitação, Dispensa e Inex.'!K262)</f>
        <v/>
      </c>
      <c r="AN258" t="str">
        <f>IF('PCA Licitação, Dispensa e Inex.'!L262="","",'PCA Licitação, Dispensa e Inex.'!L262)</f>
        <v/>
      </c>
      <c r="AO258" t="str">
        <f>IF('PCA Licitação, Dispensa e Inex.'!M262="","",'PCA Licitação, Dispensa e Inex.'!M262)</f>
        <v/>
      </c>
      <c r="AP258" t="str">
        <f>IF('PCA Licitação, Dispensa e Inex.'!N262="","",'PCA Licitação, Dispensa e Inex.'!N262)</f>
        <v/>
      </c>
      <c r="AQ258" s="82" t="str">
        <f>IF('PCA Licitação, Dispensa e Inex.'!O262="","",'PCA Licitação, Dispensa e Inex.'!O262)</f>
        <v/>
      </c>
      <c r="AR258" s="82" t="str">
        <f>IF('PCA Licitação, Dispensa e Inex.'!P262="","",'PCA Licitação, Dispensa e Inex.'!P262)</f>
        <v/>
      </c>
      <c r="AS258" s="82" t="str">
        <f>IF('PCA Licitação, Dispensa e Inex.'!Q262="","",'PCA Licitação, Dispensa e Inex.'!Q262)</f>
        <v/>
      </c>
      <c r="AT258" s="82" t="str">
        <f>IF('PCA Licitação, Dispensa e Inex.'!R262="","",'PCA Licitação, Dispensa e Inex.'!R262)</f>
        <v/>
      </c>
      <c r="AU258" s="82" t="str">
        <f>IF('PCA Licitação, Dispensa e Inex.'!S262="","",'PCA Licitação, Dispensa e Inex.'!S262)</f>
        <v/>
      </c>
      <c r="AV258" s="223" t="str">
        <f>IFERROR(VLOOKUP(AI258,'Acompanhamento (DMP)'!$B$7:$G$390,10,FALSE),"")</f>
        <v/>
      </c>
      <c r="AW258" t="str">
        <f>IFERROR(IF(VLOOKUP(AI258,'Acompanhamento (DMP)'!$B$7:$O$390,11,FALSE)="","",VLOOKUP(AI258,'Acompanhamento (DMP)'!$B$7:$O$390,11,FALSE)),"")</f>
        <v/>
      </c>
      <c r="AX258" s="82">
        <f>IFERROR(VLOOKUP(AI258,'Acompanhamento (DMP)'!$B$7:$O$390,12,FALSE),"")</f>
        <v>0</v>
      </c>
      <c r="AY258" s="82" t="str">
        <f>IFERROR(IF(VLOOKUP(AI258,'Acompanhamento (DMP)'!$B$7:$O$390,13,FALSE)="","",VLOOKUP(AI258,'Acompanhamento (DMP)'!$B$7:$O$390,13,FALSE)),"")</f>
        <v/>
      </c>
      <c r="AZ258" t="str">
        <f>IFERROR(IF(VLOOKUP(AI258,'Acompanhamento (DMP)'!$B$7:$O$390,14,FALSE)="","",VLOOKUP(AI258,'Acompanhamento (DMP)'!$B$7:$O$390,14,FALSE)),"")</f>
        <v/>
      </c>
      <c r="BA258" t="str">
        <f>IFERROR(IF(VLOOKUP(AI258,'Acompanhamento (DMP)'!$B$7:$O$390,15,FALSE)="","",VLOOKUP(AI258,'Acompanhamento (DMP)'!$B$7:$O$390,15,FALSE)),"")</f>
        <v/>
      </c>
      <c r="BB258" s="82" t="str">
        <f>IFERROR(IF(VLOOKUP(AI258,'Acompanhamento (DMP)'!$B$7:$O$390,16,FALSE)="","",VLOOKUP(AI258,'Acompanhamento (DMP)'!$B$7:$O$390,16,FALSE)),"")</f>
        <v/>
      </c>
      <c r="BC258" s="82" t="str">
        <f>IFERROR(IF(VLOOKUP(AI258,'Acompanhamento (DMP)'!$B$7:$O$390,17,FALSE)="","",VLOOKUP(AI258,'Acompanhamento (DMP)'!$B$7:$O$390,17,FALSE)),"")</f>
        <v/>
      </c>
      <c r="BD258" s="82" t="str">
        <f>IFERROR(IF(VLOOKUP(AI258,'Acompanhamento (DMP)'!$B$7:$O$390,18,FALSE)="","",VLOOKUP(AI258,'Acompanhamento (DMP)'!$B$7:$O$390,18,FALSE)),"")</f>
        <v/>
      </c>
      <c r="BE258" s="82" t="str">
        <f>IFERROR(IF(VLOOKUP(AI258,'Acompanhamento (DMP)'!$B$7:$O$390,19,FALSE)="","",VLOOKUP(AI258,'Acompanhamento (DMP)'!$B$7:$O$390,19,FALSE)),"")</f>
        <v/>
      </c>
      <c r="BF258" s="82" t="str">
        <f>IFERROR(IF(VLOOKUP(AI258,'Acompanhamento (DMP)'!$B$7:$O$390,20,FALSE)="","",VLOOKUP(AI258,'Acompanhamento (DMP)'!$B$7:$O$390,20,FALSE)),"")</f>
        <v/>
      </c>
      <c r="BG258" s="82" t="str">
        <f>IFERROR(IF(VLOOKUP(AI258,'Acompanhamento (DMP)'!$B$7:$O$390,21,FALSE)="","",VLOOKUP(AI258,'Acompanhamento (DMP)'!$B$7:$O$390,21,FALSE)),"")</f>
        <v/>
      </c>
      <c r="BH258" s="173" t="str">
        <f t="shared" si="3"/>
        <v/>
      </c>
    </row>
    <row r="259" spans="1:60" ht="15" customHeight="1">
      <c r="A259" s="248"/>
      <c r="B259" s="248"/>
      <c r="C259" s="72"/>
      <c r="D259" s="73"/>
      <c r="E259" s="72" t="str">
        <v>Prestação de serviço continuado de intermediação e agenciamento de transporte de passageiros, por meio de serviço de transporte remunerado privado individual de passageiros ou de serviço de táxi, no regime de empreitada por preço unitário, com fornecimento de plataforma web e aplicativo para smartphone, a fim de atender às necessidades de deslocamento do Poder Judiciário do Estado de Santa Catarina</v>
      </c>
      <c r="F259" s="72"/>
      <c r="G259" s="72"/>
      <c r="H259" s="72"/>
      <c r="I259" s="72"/>
      <c r="J259" s="72"/>
      <c r="K259" s="72"/>
      <c r="L259" s="74"/>
      <c r="M259" s="74"/>
      <c r="N259" s="74"/>
      <c r="O259" s="74"/>
      <c r="P259" s="74"/>
      <c r="Q259" s="72" t="e">
        <f>IF(#REF!="","",IF(VLOOKUP(#REF!,#REF!,9,FALSE)="","",VLOOKUP(#REF!,#REF!,9,FALSE)))</f>
        <v>#REF!</v>
      </c>
      <c r="R259" s="74" t="e">
        <f>IF(#REF!="","",IF(VLOOKUP(#REF!,#REF!,10,FALSE)="","",VLOOKUP(#REF!,#REF!,10,FALSE)))</f>
        <v>#REF!</v>
      </c>
      <c r="AD259" s="178">
        <v>246</v>
      </c>
      <c r="AF259">
        <v>257</v>
      </c>
      <c r="AI259" t="str">
        <f>IF('PCA Licitação, Dispensa e Inex.'!B263="","",'PCA Licitação, Dispensa e Inex.'!B263)</f>
        <v/>
      </c>
      <c r="AJ259" t="str">
        <f>IF('PCA Licitação, Dispensa e Inex.'!C263="","",'PCA Licitação, Dispensa e Inex.'!C263)</f>
        <v/>
      </c>
      <c r="AK259" t="str">
        <f>IF('PCA Licitação, Dispensa e Inex.'!D263="","",'PCA Licitação, Dispensa e Inex.'!D263)</f>
        <v/>
      </c>
      <c r="AL259" t="str">
        <f>IF('PCA Licitação, Dispensa e Inex.'!H263="","",'PCA Licitação, Dispensa e Inex.'!H263)</f>
        <v/>
      </c>
      <c r="AM259" t="str">
        <f>IF('PCA Licitação, Dispensa e Inex.'!K263="","",'PCA Licitação, Dispensa e Inex.'!K263)</f>
        <v/>
      </c>
      <c r="AN259" t="str">
        <f>IF('PCA Licitação, Dispensa e Inex.'!L263="","",'PCA Licitação, Dispensa e Inex.'!L263)</f>
        <v/>
      </c>
      <c r="AO259" t="str">
        <f>IF('PCA Licitação, Dispensa e Inex.'!M263="","",'PCA Licitação, Dispensa e Inex.'!M263)</f>
        <v/>
      </c>
      <c r="AP259" t="str">
        <f>IF('PCA Licitação, Dispensa e Inex.'!N263="","",'PCA Licitação, Dispensa e Inex.'!N263)</f>
        <v/>
      </c>
      <c r="AQ259" s="82" t="str">
        <f>IF('PCA Licitação, Dispensa e Inex.'!O263="","",'PCA Licitação, Dispensa e Inex.'!O263)</f>
        <v/>
      </c>
      <c r="AR259" s="82" t="str">
        <f>IF('PCA Licitação, Dispensa e Inex.'!P263="","",'PCA Licitação, Dispensa e Inex.'!P263)</f>
        <v/>
      </c>
      <c r="AS259" s="82" t="str">
        <f>IF('PCA Licitação, Dispensa e Inex.'!Q263="","",'PCA Licitação, Dispensa e Inex.'!Q263)</f>
        <v/>
      </c>
      <c r="AT259" s="82" t="str">
        <f>IF('PCA Licitação, Dispensa e Inex.'!R263="","",'PCA Licitação, Dispensa e Inex.'!R263)</f>
        <v/>
      </c>
      <c r="AU259" s="82" t="str">
        <f>IF('PCA Licitação, Dispensa e Inex.'!S263="","",'PCA Licitação, Dispensa e Inex.'!S263)</f>
        <v/>
      </c>
      <c r="AV259" s="223" t="str">
        <f>IFERROR(VLOOKUP(AI259,'Acompanhamento (DMP)'!$B$7:$G$390,10,FALSE),"")</f>
        <v/>
      </c>
      <c r="AW259" t="str">
        <f>IFERROR(IF(VLOOKUP(AI259,'Acompanhamento (DMP)'!$B$7:$O$390,11,FALSE)="","",VLOOKUP(AI259,'Acompanhamento (DMP)'!$B$7:$O$390,11,FALSE)),"")</f>
        <v/>
      </c>
      <c r="AX259" s="82">
        <f>IFERROR(VLOOKUP(AI259,'Acompanhamento (DMP)'!$B$7:$O$390,12,FALSE),"")</f>
        <v>0</v>
      </c>
      <c r="AY259" s="82" t="str">
        <f>IFERROR(IF(VLOOKUP(AI259,'Acompanhamento (DMP)'!$B$7:$O$390,13,FALSE)="","",VLOOKUP(AI259,'Acompanhamento (DMP)'!$B$7:$O$390,13,FALSE)),"")</f>
        <v/>
      </c>
      <c r="AZ259" t="str">
        <f>IFERROR(IF(VLOOKUP(AI259,'Acompanhamento (DMP)'!$B$7:$O$390,14,FALSE)="","",VLOOKUP(AI259,'Acompanhamento (DMP)'!$B$7:$O$390,14,FALSE)),"")</f>
        <v/>
      </c>
      <c r="BA259" t="str">
        <f>IFERROR(IF(VLOOKUP(AI259,'Acompanhamento (DMP)'!$B$7:$O$390,15,FALSE)="","",VLOOKUP(AI259,'Acompanhamento (DMP)'!$B$7:$O$390,15,FALSE)),"")</f>
        <v/>
      </c>
      <c r="BB259" s="82" t="str">
        <f>IFERROR(IF(VLOOKUP(AI259,'Acompanhamento (DMP)'!$B$7:$O$390,16,FALSE)="","",VLOOKUP(AI259,'Acompanhamento (DMP)'!$B$7:$O$390,16,FALSE)),"")</f>
        <v/>
      </c>
      <c r="BC259" s="82" t="str">
        <f>IFERROR(IF(VLOOKUP(AI259,'Acompanhamento (DMP)'!$B$7:$O$390,17,FALSE)="","",VLOOKUP(AI259,'Acompanhamento (DMP)'!$B$7:$O$390,17,FALSE)),"")</f>
        <v/>
      </c>
      <c r="BD259" s="82" t="str">
        <f>IFERROR(IF(VLOOKUP(AI259,'Acompanhamento (DMP)'!$B$7:$O$390,18,FALSE)="","",VLOOKUP(AI259,'Acompanhamento (DMP)'!$B$7:$O$390,18,FALSE)),"")</f>
        <v/>
      </c>
      <c r="BE259" s="82" t="str">
        <f>IFERROR(IF(VLOOKUP(AI259,'Acompanhamento (DMP)'!$B$7:$O$390,19,FALSE)="","",VLOOKUP(AI259,'Acompanhamento (DMP)'!$B$7:$O$390,19,FALSE)),"")</f>
        <v/>
      </c>
      <c r="BF259" s="82" t="str">
        <f>IFERROR(IF(VLOOKUP(AI259,'Acompanhamento (DMP)'!$B$7:$O$390,20,FALSE)="","",VLOOKUP(AI259,'Acompanhamento (DMP)'!$B$7:$O$390,20,FALSE)),"")</f>
        <v/>
      </c>
      <c r="BG259" s="82" t="str">
        <f>IFERROR(IF(VLOOKUP(AI259,'Acompanhamento (DMP)'!$B$7:$O$390,21,FALSE)="","",VLOOKUP(AI259,'Acompanhamento (DMP)'!$B$7:$O$390,21,FALSE)),"")</f>
        <v/>
      </c>
      <c r="BH259" s="173" t="str">
        <f t="shared" ref="BH259:BH322" si="4">IF(BF259="","",BF259-BE259)</f>
        <v/>
      </c>
    </row>
    <row r="260" spans="1:60" ht="15" customHeight="1">
      <c r="A260" s="248"/>
      <c r="B260" s="248"/>
      <c r="C260" s="72"/>
      <c r="D260" s="73"/>
      <c r="E260" s="72" t="str">
        <v>Prestação de serviços continuados de agenciamento de viagens, compreendendo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v>
      </c>
      <c r="F260" s="72"/>
      <c r="G260" s="72"/>
      <c r="H260" s="72"/>
      <c r="I260" s="72"/>
      <c r="J260" s="72"/>
      <c r="K260" s="72"/>
      <c r="L260" s="74"/>
      <c r="M260" s="74"/>
      <c r="N260" s="74"/>
      <c r="O260" s="74"/>
      <c r="P260" s="74"/>
      <c r="Q260" s="72" t="e">
        <f>IF(#REF!="","",IF(VLOOKUP(#REF!,#REF!,9,FALSE)="","",VLOOKUP(#REF!,#REF!,9,FALSE)))</f>
        <v>#REF!</v>
      </c>
      <c r="R260" s="74" t="e">
        <f>IF(#REF!="","",IF(VLOOKUP(#REF!,#REF!,10,FALSE)="","",VLOOKUP(#REF!,#REF!,10,FALSE)))</f>
        <v>#REF!</v>
      </c>
      <c r="AD260" s="177">
        <v>247</v>
      </c>
      <c r="AF260">
        <v>258</v>
      </c>
      <c r="AI260" t="str">
        <f>IF('PCA Licitação, Dispensa e Inex.'!B264="","",'PCA Licitação, Dispensa e Inex.'!B264)</f>
        <v/>
      </c>
      <c r="AJ260" t="str">
        <f>IF('PCA Licitação, Dispensa e Inex.'!C264="","",'PCA Licitação, Dispensa e Inex.'!C264)</f>
        <v/>
      </c>
      <c r="AK260" t="str">
        <f>IF('PCA Licitação, Dispensa e Inex.'!D264="","",'PCA Licitação, Dispensa e Inex.'!D264)</f>
        <v/>
      </c>
      <c r="AL260" t="str">
        <f>IF('PCA Licitação, Dispensa e Inex.'!H264="","",'PCA Licitação, Dispensa e Inex.'!H264)</f>
        <v/>
      </c>
      <c r="AM260" t="str">
        <f>IF('PCA Licitação, Dispensa e Inex.'!K264="","",'PCA Licitação, Dispensa e Inex.'!K264)</f>
        <v/>
      </c>
      <c r="AN260" t="str">
        <f>IF('PCA Licitação, Dispensa e Inex.'!L264="","",'PCA Licitação, Dispensa e Inex.'!L264)</f>
        <v/>
      </c>
      <c r="AO260" t="str">
        <f>IF('PCA Licitação, Dispensa e Inex.'!M264="","",'PCA Licitação, Dispensa e Inex.'!M264)</f>
        <v/>
      </c>
      <c r="AP260" t="str">
        <f>IF('PCA Licitação, Dispensa e Inex.'!N264="","",'PCA Licitação, Dispensa e Inex.'!N264)</f>
        <v/>
      </c>
      <c r="AQ260" s="82" t="str">
        <f>IF('PCA Licitação, Dispensa e Inex.'!O264="","",'PCA Licitação, Dispensa e Inex.'!O264)</f>
        <v/>
      </c>
      <c r="AR260" s="82" t="str">
        <f>IF('PCA Licitação, Dispensa e Inex.'!P264="","",'PCA Licitação, Dispensa e Inex.'!P264)</f>
        <v/>
      </c>
      <c r="AS260" s="82" t="str">
        <f>IF('PCA Licitação, Dispensa e Inex.'!Q264="","",'PCA Licitação, Dispensa e Inex.'!Q264)</f>
        <v/>
      </c>
      <c r="AT260" s="82" t="str">
        <f>IF('PCA Licitação, Dispensa e Inex.'!R264="","",'PCA Licitação, Dispensa e Inex.'!R264)</f>
        <v/>
      </c>
      <c r="AU260" s="82" t="str">
        <f>IF('PCA Licitação, Dispensa e Inex.'!S264="","",'PCA Licitação, Dispensa e Inex.'!S264)</f>
        <v/>
      </c>
      <c r="AV260" s="223" t="str">
        <f>IFERROR(VLOOKUP(AI260,'Acompanhamento (DMP)'!$B$7:$G$390,10,FALSE),"")</f>
        <v/>
      </c>
      <c r="AW260" t="str">
        <f>IFERROR(IF(VLOOKUP(AI260,'Acompanhamento (DMP)'!$B$7:$O$390,11,FALSE)="","",VLOOKUP(AI260,'Acompanhamento (DMP)'!$B$7:$O$390,11,FALSE)),"")</f>
        <v/>
      </c>
      <c r="AX260" s="82">
        <f>IFERROR(VLOOKUP(AI260,'Acompanhamento (DMP)'!$B$7:$O$390,12,FALSE),"")</f>
        <v>0</v>
      </c>
      <c r="AY260" s="82" t="str">
        <f>IFERROR(IF(VLOOKUP(AI260,'Acompanhamento (DMP)'!$B$7:$O$390,13,FALSE)="","",VLOOKUP(AI260,'Acompanhamento (DMP)'!$B$7:$O$390,13,FALSE)),"")</f>
        <v/>
      </c>
      <c r="AZ260" t="str">
        <f>IFERROR(IF(VLOOKUP(AI260,'Acompanhamento (DMP)'!$B$7:$O$390,14,FALSE)="","",VLOOKUP(AI260,'Acompanhamento (DMP)'!$B$7:$O$390,14,FALSE)),"")</f>
        <v/>
      </c>
      <c r="BA260" t="str">
        <f>IFERROR(IF(VLOOKUP(AI260,'Acompanhamento (DMP)'!$B$7:$O$390,15,FALSE)="","",VLOOKUP(AI260,'Acompanhamento (DMP)'!$B$7:$O$390,15,FALSE)),"")</f>
        <v/>
      </c>
      <c r="BB260" s="82" t="str">
        <f>IFERROR(IF(VLOOKUP(AI260,'Acompanhamento (DMP)'!$B$7:$O$390,16,FALSE)="","",VLOOKUP(AI260,'Acompanhamento (DMP)'!$B$7:$O$390,16,FALSE)),"")</f>
        <v/>
      </c>
      <c r="BC260" s="82" t="str">
        <f>IFERROR(IF(VLOOKUP(AI260,'Acompanhamento (DMP)'!$B$7:$O$390,17,FALSE)="","",VLOOKUP(AI260,'Acompanhamento (DMP)'!$B$7:$O$390,17,FALSE)),"")</f>
        <v/>
      </c>
      <c r="BD260" s="82" t="str">
        <f>IFERROR(IF(VLOOKUP(AI260,'Acompanhamento (DMP)'!$B$7:$O$390,18,FALSE)="","",VLOOKUP(AI260,'Acompanhamento (DMP)'!$B$7:$O$390,18,FALSE)),"")</f>
        <v/>
      </c>
      <c r="BE260" s="82" t="str">
        <f>IFERROR(IF(VLOOKUP(AI260,'Acompanhamento (DMP)'!$B$7:$O$390,19,FALSE)="","",VLOOKUP(AI260,'Acompanhamento (DMP)'!$B$7:$O$390,19,FALSE)),"")</f>
        <v/>
      </c>
      <c r="BF260" s="82" t="str">
        <f>IFERROR(IF(VLOOKUP(AI260,'Acompanhamento (DMP)'!$B$7:$O$390,20,FALSE)="","",VLOOKUP(AI260,'Acompanhamento (DMP)'!$B$7:$O$390,20,FALSE)),"")</f>
        <v/>
      </c>
      <c r="BG260" s="82" t="str">
        <f>IFERROR(IF(VLOOKUP(AI260,'Acompanhamento (DMP)'!$B$7:$O$390,21,FALSE)="","",VLOOKUP(AI260,'Acompanhamento (DMP)'!$B$7:$O$390,21,FALSE)),"")</f>
        <v/>
      </c>
      <c r="BH260" s="173" t="str">
        <f t="shared" si="4"/>
        <v/>
      </c>
    </row>
    <row r="261" spans="1:60" ht="15" customHeight="1">
      <c r="A261" s="248"/>
      <c r="B261" s="248"/>
      <c r="C261" s="72"/>
      <c r="D261" s="73"/>
      <c r="E261" s="72" t="str">
        <v>A contratação de serviços continuados de apoio técnico especializado em tecnologia da informação, com dedicação exclusiva, em razão da necessidade de ampliar a capacidade de atendimento às crescentes demandas internas e externas relacionadas ao desenvolvimento, sustentação e segurança de sistemas. </v>
      </c>
      <c r="F261" s="72"/>
      <c r="G261" s="72"/>
      <c r="H261" s="72"/>
      <c r="I261" s="72"/>
      <c r="J261" s="72"/>
      <c r="K261" s="72"/>
      <c r="L261" s="74"/>
      <c r="M261" s="74"/>
      <c r="N261" s="74"/>
      <c r="O261" s="74"/>
      <c r="P261" s="74"/>
      <c r="Q261" s="72" t="e">
        <f>IF(#REF!="","",IF(VLOOKUP(#REF!,#REF!,9,FALSE)="","",VLOOKUP(#REF!,#REF!,9,FALSE)))</f>
        <v>#REF!</v>
      </c>
      <c r="R261" s="74" t="e">
        <f>IF(#REF!="","",IF(VLOOKUP(#REF!,#REF!,10,FALSE)="","",VLOOKUP(#REF!,#REF!,10,FALSE)))</f>
        <v>#REF!</v>
      </c>
      <c r="AD261" s="178">
        <v>248</v>
      </c>
      <c r="AF261">
        <v>259</v>
      </c>
      <c r="AI261" t="str">
        <f>IF('PCA Licitação, Dispensa e Inex.'!B265="","",'PCA Licitação, Dispensa e Inex.'!B265)</f>
        <v/>
      </c>
      <c r="AJ261" t="str">
        <f>IF('PCA Licitação, Dispensa e Inex.'!C265="","",'PCA Licitação, Dispensa e Inex.'!C265)</f>
        <v/>
      </c>
      <c r="AK261" t="str">
        <f>IF('PCA Licitação, Dispensa e Inex.'!D265="","",'PCA Licitação, Dispensa e Inex.'!D265)</f>
        <v/>
      </c>
      <c r="AL261" t="str">
        <f>IF('PCA Licitação, Dispensa e Inex.'!H265="","",'PCA Licitação, Dispensa e Inex.'!H265)</f>
        <v/>
      </c>
      <c r="AM261" t="str">
        <f>IF('PCA Licitação, Dispensa e Inex.'!K265="","",'PCA Licitação, Dispensa e Inex.'!K265)</f>
        <v/>
      </c>
      <c r="AN261" t="str">
        <f>IF('PCA Licitação, Dispensa e Inex.'!L265="","",'PCA Licitação, Dispensa e Inex.'!L265)</f>
        <v/>
      </c>
      <c r="AO261" t="str">
        <f>IF('PCA Licitação, Dispensa e Inex.'!M265="","",'PCA Licitação, Dispensa e Inex.'!M265)</f>
        <v/>
      </c>
      <c r="AP261" t="str">
        <f>IF('PCA Licitação, Dispensa e Inex.'!N265="","",'PCA Licitação, Dispensa e Inex.'!N265)</f>
        <v/>
      </c>
      <c r="AQ261" s="82" t="str">
        <f>IF('PCA Licitação, Dispensa e Inex.'!O265="","",'PCA Licitação, Dispensa e Inex.'!O265)</f>
        <v/>
      </c>
      <c r="AR261" s="82" t="str">
        <f>IF('PCA Licitação, Dispensa e Inex.'!P265="","",'PCA Licitação, Dispensa e Inex.'!P265)</f>
        <v/>
      </c>
      <c r="AS261" s="82" t="str">
        <f>IF('PCA Licitação, Dispensa e Inex.'!Q265="","",'PCA Licitação, Dispensa e Inex.'!Q265)</f>
        <v/>
      </c>
      <c r="AT261" s="82" t="str">
        <f>IF('PCA Licitação, Dispensa e Inex.'!R265="","",'PCA Licitação, Dispensa e Inex.'!R265)</f>
        <v/>
      </c>
      <c r="AU261" s="82" t="str">
        <f>IF('PCA Licitação, Dispensa e Inex.'!S265="","",'PCA Licitação, Dispensa e Inex.'!S265)</f>
        <v/>
      </c>
      <c r="AV261" s="223" t="str">
        <f>IFERROR(VLOOKUP(AI261,'Acompanhamento (DMP)'!$B$7:$G$390,10,FALSE),"")</f>
        <v/>
      </c>
      <c r="AW261" t="str">
        <f>IFERROR(IF(VLOOKUP(AI261,'Acompanhamento (DMP)'!$B$7:$O$390,11,FALSE)="","",VLOOKUP(AI261,'Acompanhamento (DMP)'!$B$7:$O$390,11,FALSE)),"")</f>
        <v/>
      </c>
      <c r="AX261" s="82">
        <f>IFERROR(VLOOKUP(AI261,'Acompanhamento (DMP)'!$B$7:$O$390,12,FALSE),"")</f>
        <v>0</v>
      </c>
      <c r="AY261" s="82" t="str">
        <f>IFERROR(IF(VLOOKUP(AI261,'Acompanhamento (DMP)'!$B$7:$O$390,13,FALSE)="","",VLOOKUP(AI261,'Acompanhamento (DMP)'!$B$7:$O$390,13,FALSE)),"")</f>
        <v/>
      </c>
      <c r="AZ261" t="str">
        <f>IFERROR(IF(VLOOKUP(AI261,'Acompanhamento (DMP)'!$B$7:$O$390,14,FALSE)="","",VLOOKUP(AI261,'Acompanhamento (DMP)'!$B$7:$O$390,14,FALSE)),"")</f>
        <v/>
      </c>
      <c r="BA261" t="str">
        <f>IFERROR(IF(VLOOKUP(AI261,'Acompanhamento (DMP)'!$B$7:$O$390,15,FALSE)="","",VLOOKUP(AI261,'Acompanhamento (DMP)'!$B$7:$O$390,15,FALSE)),"")</f>
        <v/>
      </c>
      <c r="BB261" s="82" t="str">
        <f>IFERROR(IF(VLOOKUP(AI261,'Acompanhamento (DMP)'!$B$7:$O$390,16,FALSE)="","",VLOOKUP(AI261,'Acompanhamento (DMP)'!$B$7:$O$390,16,FALSE)),"")</f>
        <v/>
      </c>
      <c r="BC261" s="82" t="str">
        <f>IFERROR(IF(VLOOKUP(AI261,'Acompanhamento (DMP)'!$B$7:$O$390,17,FALSE)="","",VLOOKUP(AI261,'Acompanhamento (DMP)'!$B$7:$O$390,17,FALSE)),"")</f>
        <v/>
      </c>
      <c r="BD261" s="82" t="str">
        <f>IFERROR(IF(VLOOKUP(AI261,'Acompanhamento (DMP)'!$B$7:$O$390,18,FALSE)="","",VLOOKUP(AI261,'Acompanhamento (DMP)'!$B$7:$O$390,18,FALSE)),"")</f>
        <v/>
      </c>
      <c r="BE261" s="82" t="str">
        <f>IFERROR(IF(VLOOKUP(AI261,'Acompanhamento (DMP)'!$B$7:$O$390,19,FALSE)="","",VLOOKUP(AI261,'Acompanhamento (DMP)'!$B$7:$O$390,19,FALSE)),"")</f>
        <v/>
      </c>
      <c r="BF261" s="82" t="str">
        <f>IFERROR(IF(VLOOKUP(AI261,'Acompanhamento (DMP)'!$B$7:$O$390,20,FALSE)="","",VLOOKUP(AI261,'Acompanhamento (DMP)'!$B$7:$O$390,20,FALSE)),"")</f>
        <v/>
      </c>
      <c r="BG261" s="82" t="str">
        <f>IFERROR(IF(VLOOKUP(AI261,'Acompanhamento (DMP)'!$B$7:$O$390,21,FALSE)="","",VLOOKUP(AI261,'Acompanhamento (DMP)'!$B$7:$O$390,21,FALSE)),"")</f>
        <v/>
      </c>
      <c r="BH261" s="173" t="str">
        <f t="shared" si="4"/>
        <v/>
      </c>
    </row>
    <row r="262" spans="1:60" ht="15" customHeight="1">
      <c r="A262" s="248"/>
      <c r="B262" s="248"/>
      <c r="C262" s="72"/>
      <c r="D262" s="73"/>
      <c r="E262" s="72" t="str">
        <v>Contratação de serviços continuados de desinsetização para Comarcas da Grande Florianópolis, TJSC e unidades administrativas</v>
      </c>
      <c r="F262" s="72"/>
      <c r="G262" s="72"/>
      <c r="H262" s="72"/>
      <c r="I262" s="72"/>
      <c r="J262" s="72"/>
      <c r="K262" s="72"/>
      <c r="L262" s="74"/>
      <c r="M262" s="74"/>
      <c r="N262" s="74"/>
      <c r="O262" s="74"/>
      <c r="P262" s="74"/>
      <c r="Q262" s="72" t="e">
        <f>IF(#REF!="","",IF(VLOOKUP(#REF!,#REF!,9,FALSE)="","",VLOOKUP(#REF!,#REF!,9,FALSE)))</f>
        <v>#REF!</v>
      </c>
      <c r="R262" s="74" t="e">
        <f>IF(#REF!="","",IF(VLOOKUP(#REF!,#REF!,10,FALSE)="","",VLOOKUP(#REF!,#REF!,10,FALSE)))</f>
        <v>#REF!</v>
      </c>
      <c r="AD262" s="180">
        <v>249</v>
      </c>
      <c r="AF262">
        <v>260</v>
      </c>
      <c r="AI262" t="str">
        <f>IF('PCA Licitação, Dispensa e Inex.'!B266="","",'PCA Licitação, Dispensa e Inex.'!B266)</f>
        <v/>
      </c>
      <c r="AJ262" t="str">
        <f>IF('PCA Licitação, Dispensa e Inex.'!C266="","",'PCA Licitação, Dispensa e Inex.'!C266)</f>
        <v/>
      </c>
      <c r="AK262" t="str">
        <f>IF('PCA Licitação, Dispensa e Inex.'!D266="","",'PCA Licitação, Dispensa e Inex.'!D266)</f>
        <v/>
      </c>
      <c r="AL262" t="str">
        <f>IF('PCA Licitação, Dispensa e Inex.'!H266="","",'PCA Licitação, Dispensa e Inex.'!H266)</f>
        <v/>
      </c>
      <c r="AM262" t="str">
        <f>IF('PCA Licitação, Dispensa e Inex.'!K266="","",'PCA Licitação, Dispensa e Inex.'!K266)</f>
        <v/>
      </c>
      <c r="AN262" t="str">
        <f>IF('PCA Licitação, Dispensa e Inex.'!L266="","",'PCA Licitação, Dispensa e Inex.'!L266)</f>
        <v/>
      </c>
      <c r="AO262" t="str">
        <f>IF('PCA Licitação, Dispensa e Inex.'!M266="","",'PCA Licitação, Dispensa e Inex.'!M266)</f>
        <v/>
      </c>
      <c r="AP262" t="str">
        <f>IF('PCA Licitação, Dispensa e Inex.'!N266="","",'PCA Licitação, Dispensa e Inex.'!N266)</f>
        <v/>
      </c>
      <c r="AQ262" s="82" t="str">
        <f>IF('PCA Licitação, Dispensa e Inex.'!O266="","",'PCA Licitação, Dispensa e Inex.'!O266)</f>
        <v/>
      </c>
      <c r="AR262" s="82" t="str">
        <f>IF('PCA Licitação, Dispensa e Inex.'!P266="","",'PCA Licitação, Dispensa e Inex.'!P266)</f>
        <v/>
      </c>
      <c r="AS262" s="82" t="str">
        <f>IF('PCA Licitação, Dispensa e Inex.'!Q266="","",'PCA Licitação, Dispensa e Inex.'!Q266)</f>
        <v/>
      </c>
      <c r="AT262" s="82" t="str">
        <f>IF('PCA Licitação, Dispensa e Inex.'!R266="","",'PCA Licitação, Dispensa e Inex.'!R266)</f>
        <v/>
      </c>
      <c r="AU262" s="82" t="str">
        <f>IF('PCA Licitação, Dispensa e Inex.'!S266="","",'PCA Licitação, Dispensa e Inex.'!S266)</f>
        <v/>
      </c>
      <c r="AV262" s="223" t="str">
        <f>IFERROR(VLOOKUP(AI262,'Acompanhamento (DMP)'!$B$7:$G$390,10,FALSE),"")</f>
        <v/>
      </c>
      <c r="AW262" t="str">
        <f>IFERROR(IF(VLOOKUP(AI262,'Acompanhamento (DMP)'!$B$7:$O$390,11,FALSE)="","",VLOOKUP(AI262,'Acompanhamento (DMP)'!$B$7:$O$390,11,FALSE)),"")</f>
        <v/>
      </c>
      <c r="AX262" s="82">
        <f>IFERROR(VLOOKUP(AI262,'Acompanhamento (DMP)'!$B$7:$O$390,12,FALSE),"")</f>
        <v>0</v>
      </c>
      <c r="AY262" s="82" t="str">
        <f>IFERROR(IF(VLOOKUP(AI262,'Acompanhamento (DMP)'!$B$7:$O$390,13,FALSE)="","",VLOOKUP(AI262,'Acompanhamento (DMP)'!$B$7:$O$390,13,FALSE)),"")</f>
        <v/>
      </c>
      <c r="AZ262" t="str">
        <f>IFERROR(IF(VLOOKUP(AI262,'Acompanhamento (DMP)'!$B$7:$O$390,14,FALSE)="","",VLOOKUP(AI262,'Acompanhamento (DMP)'!$B$7:$O$390,14,FALSE)),"")</f>
        <v/>
      </c>
      <c r="BA262" t="str">
        <f>IFERROR(IF(VLOOKUP(AI262,'Acompanhamento (DMP)'!$B$7:$O$390,15,FALSE)="","",VLOOKUP(AI262,'Acompanhamento (DMP)'!$B$7:$O$390,15,FALSE)),"")</f>
        <v/>
      </c>
      <c r="BB262" s="82" t="str">
        <f>IFERROR(IF(VLOOKUP(AI262,'Acompanhamento (DMP)'!$B$7:$O$390,16,FALSE)="","",VLOOKUP(AI262,'Acompanhamento (DMP)'!$B$7:$O$390,16,FALSE)),"")</f>
        <v/>
      </c>
      <c r="BC262" s="82" t="str">
        <f>IFERROR(IF(VLOOKUP(AI262,'Acompanhamento (DMP)'!$B$7:$O$390,17,FALSE)="","",VLOOKUP(AI262,'Acompanhamento (DMP)'!$B$7:$O$390,17,FALSE)),"")</f>
        <v/>
      </c>
      <c r="BD262" s="82" t="str">
        <f>IFERROR(IF(VLOOKUP(AI262,'Acompanhamento (DMP)'!$B$7:$O$390,18,FALSE)="","",VLOOKUP(AI262,'Acompanhamento (DMP)'!$B$7:$O$390,18,FALSE)),"")</f>
        <v/>
      </c>
      <c r="BE262" s="82" t="str">
        <f>IFERROR(IF(VLOOKUP(AI262,'Acompanhamento (DMP)'!$B$7:$O$390,19,FALSE)="","",VLOOKUP(AI262,'Acompanhamento (DMP)'!$B$7:$O$390,19,FALSE)),"")</f>
        <v/>
      </c>
      <c r="BF262" s="82" t="str">
        <f>IFERROR(IF(VLOOKUP(AI262,'Acompanhamento (DMP)'!$B$7:$O$390,20,FALSE)="","",VLOOKUP(AI262,'Acompanhamento (DMP)'!$B$7:$O$390,20,FALSE)),"")</f>
        <v/>
      </c>
      <c r="BG262" s="82" t="str">
        <f>IFERROR(IF(VLOOKUP(AI262,'Acompanhamento (DMP)'!$B$7:$O$390,21,FALSE)="","",VLOOKUP(AI262,'Acompanhamento (DMP)'!$B$7:$O$390,21,FALSE)),"")</f>
        <v/>
      </c>
      <c r="BH262" s="173" t="str">
        <f t="shared" si="4"/>
        <v/>
      </c>
    </row>
    <row r="263" spans="1:60" ht="15" customHeight="1">
      <c r="A263" s="248"/>
      <c r="B263" s="248"/>
      <c r="C263" s="72"/>
      <c r="D263" s="73"/>
      <c r="E263" s="72" t="str">
        <v>Contratação de serviços continuados de apoio técnico, suporte e desenvolvimento de análises de dados de caráter descritivo, diagnóstico, prescritivo e preditivo, por meio de cientistas de dados</v>
      </c>
      <c r="F263" s="72"/>
      <c r="G263" s="72"/>
      <c r="H263" s="72"/>
      <c r="I263" s="72"/>
      <c r="J263" s="72"/>
      <c r="K263" s="72"/>
      <c r="L263" s="74"/>
      <c r="M263" s="74"/>
      <c r="N263" s="74"/>
      <c r="O263" s="74"/>
      <c r="P263" s="74"/>
      <c r="Q263" s="72" t="e">
        <f>IF(#REF!="","",IF(VLOOKUP(#REF!,#REF!,9,FALSE)="","",VLOOKUP(#REF!,#REF!,9,FALSE)))</f>
        <v>#REF!</v>
      </c>
      <c r="R263" s="74" t="e">
        <f>IF(#REF!="","",IF(VLOOKUP(#REF!,#REF!,10,FALSE)="","",VLOOKUP(#REF!,#REF!,10,FALSE)))</f>
        <v>#REF!</v>
      </c>
      <c r="AD263" s="179">
        <v>250</v>
      </c>
      <c r="AF263">
        <v>261</v>
      </c>
      <c r="AI263" t="str">
        <f>IF('PCA Licitação, Dispensa e Inex.'!B267="","",'PCA Licitação, Dispensa e Inex.'!B267)</f>
        <v/>
      </c>
      <c r="AJ263" t="str">
        <f>IF('PCA Licitação, Dispensa e Inex.'!C267="","",'PCA Licitação, Dispensa e Inex.'!C267)</f>
        <v/>
      </c>
      <c r="AK263" t="str">
        <f>IF('PCA Licitação, Dispensa e Inex.'!D267="","",'PCA Licitação, Dispensa e Inex.'!D267)</f>
        <v/>
      </c>
      <c r="AL263" t="str">
        <f>IF('PCA Licitação, Dispensa e Inex.'!H267="","",'PCA Licitação, Dispensa e Inex.'!H267)</f>
        <v/>
      </c>
      <c r="AM263" t="str">
        <f>IF('PCA Licitação, Dispensa e Inex.'!K267="","",'PCA Licitação, Dispensa e Inex.'!K267)</f>
        <v/>
      </c>
      <c r="AN263" t="str">
        <f>IF('PCA Licitação, Dispensa e Inex.'!L267="","",'PCA Licitação, Dispensa e Inex.'!L267)</f>
        <v/>
      </c>
      <c r="AO263" t="str">
        <f>IF('PCA Licitação, Dispensa e Inex.'!M267="","",'PCA Licitação, Dispensa e Inex.'!M267)</f>
        <v/>
      </c>
      <c r="AP263" t="str">
        <f>IF('PCA Licitação, Dispensa e Inex.'!N267="","",'PCA Licitação, Dispensa e Inex.'!N267)</f>
        <v/>
      </c>
      <c r="AQ263" s="82" t="str">
        <f>IF('PCA Licitação, Dispensa e Inex.'!O267="","",'PCA Licitação, Dispensa e Inex.'!O267)</f>
        <v/>
      </c>
      <c r="AR263" s="82" t="str">
        <f>IF('PCA Licitação, Dispensa e Inex.'!P267="","",'PCA Licitação, Dispensa e Inex.'!P267)</f>
        <v/>
      </c>
      <c r="AS263" s="82" t="str">
        <f>IF('PCA Licitação, Dispensa e Inex.'!Q267="","",'PCA Licitação, Dispensa e Inex.'!Q267)</f>
        <v/>
      </c>
      <c r="AT263" s="82" t="str">
        <f>IF('PCA Licitação, Dispensa e Inex.'!R267="","",'PCA Licitação, Dispensa e Inex.'!R267)</f>
        <v/>
      </c>
      <c r="AU263" s="82" t="str">
        <f>IF('PCA Licitação, Dispensa e Inex.'!S267="","",'PCA Licitação, Dispensa e Inex.'!S267)</f>
        <v/>
      </c>
      <c r="AV263" s="223" t="str">
        <f>IFERROR(VLOOKUP(AI263,'Acompanhamento (DMP)'!$B$7:$G$390,10,FALSE),"")</f>
        <v/>
      </c>
      <c r="AW263" t="str">
        <f>IFERROR(IF(VLOOKUP(AI263,'Acompanhamento (DMP)'!$B$7:$O$390,11,FALSE)="","",VLOOKUP(AI263,'Acompanhamento (DMP)'!$B$7:$O$390,11,FALSE)),"")</f>
        <v/>
      </c>
      <c r="AX263" s="82">
        <f>IFERROR(VLOOKUP(AI263,'Acompanhamento (DMP)'!$B$7:$O$390,12,FALSE),"")</f>
        <v>0</v>
      </c>
      <c r="AY263" s="82" t="str">
        <f>IFERROR(IF(VLOOKUP(AI263,'Acompanhamento (DMP)'!$B$7:$O$390,13,FALSE)="","",VLOOKUP(AI263,'Acompanhamento (DMP)'!$B$7:$O$390,13,FALSE)),"")</f>
        <v/>
      </c>
      <c r="AZ263" t="str">
        <f>IFERROR(IF(VLOOKUP(AI263,'Acompanhamento (DMP)'!$B$7:$O$390,14,FALSE)="","",VLOOKUP(AI263,'Acompanhamento (DMP)'!$B$7:$O$390,14,FALSE)),"")</f>
        <v/>
      </c>
      <c r="BA263" t="str">
        <f>IFERROR(IF(VLOOKUP(AI263,'Acompanhamento (DMP)'!$B$7:$O$390,15,FALSE)="","",VLOOKUP(AI263,'Acompanhamento (DMP)'!$B$7:$O$390,15,FALSE)),"")</f>
        <v/>
      </c>
      <c r="BB263" s="82" t="str">
        <f>IFERROR(IF(VLOOKUP(AI263,'Acompanhamento (DMP)'!$B$7:$O$390,16,FALSE)="","",VLOOKUP(AI263,'Acompanhamento (DMP)'!$B$7:$O$390,16,FALSE)),"")</f>
        <v/>
      </c>
      <c r="BC263" s="82" t="str">
        <f>IFERROR(IF(VLOOKUP(AI263,'Acompanhamento (DMP)'!$B$7:$O$390,17,FALSE)="","",VLOOKUP(AI263,'Acompanhamento (DMP)'!$B$7:$O$390,17,FALSE)),"")</f>
        <v/>
      </c>
      <c r="BD263" s="82" t="str">
        <f>IFERROR(IF(VLOOKUP(AI263,'Acompanhamento (DMP)'!$B$7:$O$390,18,FALSE)="","",VLOOKUP(AI263,'Acompanhamento (DMP)'!$B$7:$O$390,18,FALSE)),"")</f>
        <v/>
      </c>
      <c r="BE263" s="82" t="str">
        <f>IFERROR(IF(VLOOKUP(AI263,'Acompanhamento (DMP)'!$B$7:$O$390,19,FALSE)="","",VLOOKUP(AI263,'Acompanhamento (DMP)'!$B$7:$O$390,19,FALSE)),"")</f>
        <v/>
      </c>
      <c r="BF263" s="82" t="str">
        <f>IFERROR(IF(VLOOKUP(AI263,'Acompanhamento (DMP)'!$B$7:$O$390,20,FALSE)="","",VLOOKUP(AI263,'Acompanhamento (DMP)'!$B$7:$O$390,20,FALSE)),"")</f>
        <v/>
      </c>
      <c r="BG263" s="82" t="str">
        <f>IFERROR(IF(VLOOKUP(AI263,'Acompanhamento (DMP)'!$B$7:$O$390,21,FALSE)="","",VLOOKUP(AI263,'Acompanhamento (DMP)'!$B$7:$O$390,21,FALSE)),"")</f>
        <v/>
      </c>
      <c r="BH263" s="173" t="str">
        <f t="shared" si="4"/>
        <v/>
      </c>
    </row>
    <row r="264" spans="1:60" ht="15" customHeight="1">
      <c r="A264" s="248"/>
      <c r="B264" s="248"/>
      <c r="C264" s="72"/>
      <c r="D264" s="73"/>
      <c r="E264" s="72" t="str">
        <v>Fornecimento continuado estimado do item papel A4</v>
      </c>
      <c r="F264" s="72"/>
      <c r="G264" s="72"/>
      <c r="H264" s="72"/>
      <c r="I264" s="72"/>
      <c r="J264" s="72"/>
      <c r="K264" s="72"/>
      <c r="L264" s="74"/>
      <c r="M264" s="74"/>
      <c r="N264" s="74"/>
      <c r="O264" s="74"/>
      <c r="P264" s="74"/>
      <c r="Q264" s="72" t="e">
        <f>IF(#REF!="","",IF(VLOOKUP(#REF!,#REF!,9,FALSE)="","",VLOOKUP(#REF!,#REF!,9,FALSE)))</f>
        <v>#REF!</v>
      </c>
      <c r="R264" s="74" t="e">
        <f>IF(#REF!="","",IF(VLOOKUP(#REF!,#REF!,10,FALSE)="","",VLOOKUP(#REF!,#REF!,10,FALSE)))</f>
        <v>#REF!</v>
      </c>
      <c r="AD264" s="180">
        <v>251</v>
      </c>
      <c r="AF264">
        <v>262</v>
      </c>
      <c r="AI264" t="str">
        <f>IF('PCA Licitação, Dispensa e Inex.'!B268="","",'PCA Licitação, Dispensa e Inex.'!B268)</f>
        <v/>
      </c>
      <c r="AJ264" t="str">
        <f>IF('PCA Licitação, Dispensa e Inex.'!C268="","",'PCA Licitação, Dispensa e Inex.'!C268)</f>
        <v/>
      </c>
      <c r="AK264" t="str">
        <f>IF('PCA Licitação, Dispensa e Inex.'!D268="","",'PCA Licitação, Dispensa e Inex.'!D268)</f>
        <v/>
      </c>
      <c r="AL264" t="str">
        <f>IF('PCA Licitação, Dispensa e Inex.'!H268="","",'PCA Licitação, Dispensa e Inex.'!H268)</f>
        <v/>
      </c>
      <c r="AM264" t="str">
        <f>IF('PCA Licitação, Dispensa e Inex.'!K268="","",'PCA Licitação, Dispensa e Inex.'!K268)</f>
        <v/>
      </c>
      <c r="AN264" t="str">
        <f>IF('PCA Licitação, Dispensa e Inex.'!L268="","",'PCA Licitação, Dispensa e Inex.'!L268)</f>
        <v/>
      </c>
      <c r="AO264" t="str">
        <f>IF('PCA Licitação, Dispensa e Inex.'!M268="","",'PCA Licitação, Dispensa e Inex.'!M268)</f>
        <v/>
      </c>
      <c r="AP264" t="str">
        <f>IF('PCA Licitação, Dispensa e Inex.'!N268="","",'PCA Licitação, Dispensa e Inex.'!N268)</f>
        <v/>
      </c>
      <c r="AQ264" s="82" t="str">
        <f>IF('PCA Licitação, Dispensa e Inex.'!O268="","",'PCA Licitação, Dispensa e Inex.'!O268)</f>
        <v/>
      </c>
      <c r="AR264" s="82" t="str">
        <f>IF('PCA Licitação, Dispensa e Inex.'!P268="","",'PCA Licitação, Dispensa e Inex.'!P268)</f>
        <v/>
      </c>
      <c r="AS264" s="82" t="str">
        <f>IF('PCA Licitação, Dispensa e Inex.'!Q268="","",'PCA Licitação, Dispensa e Inex.'!Q268)</f>
        <v/>
      </c>
      <c r="AT264" s="82" t="str">
        <f>IF('PCA Licitação, Dispensa e Inex.'!R268="","",'PCA Licitação, Dispensa e Inex.'!R268)</f>
        <v/>
      </c>
      <c r="AU264" s="82" t="str">
        <f>IF('PCA Licitação, Dispensa e Inex.'!S268="","",'PCA Licitação, Dispensa e Inex.'!S268)</f>
        <v/>
      </c>
      <c r="AV264" s="223" t="str">
        <f>IFERROR(VLOOKUP(AI264,'Acompanhamento (DMP)'!$B$7:$G$390,10,FALSE),"")</f>
        <v/>
      </c>
      <c r="AW264" t="str">
        <f>IFERROR(IF(VLOOKUP(AI264,'Acompanhamento (DMP)'!$B$7:$O$390,11,FALSE)="","",VLOOKUP(AI264,'Acompanhamento (DMP)'!$B$7:$O$390,11,FALSE)),"")</f>
        <v/>
      </c>
      <c r="AX264" s="82">
        <f>IFERROR(VLOOKUP(AI264,'Acompanhamento (DMP)'!$B$7:$O$390,12,FALSE),"")</f>
        <v>0</v>
      </c>
      <c r="AY264" s="82" t="str">
        <f>IFERROR(IF(VLOOKUP(AI264,'Acompanhamento (DMP)'!$B$7:$O$390,13,FALSE)="","",VLOOKUP(AI264,'Acompanhamento (DMP)'!$B$7:$O$390,13,FALSE)),"")</f>
        <v/>
      </c>
      <c r="AZ264" t="str">
        <f>IFERROR(IF(VLOOKUP(AI264,'Acompanhamento (DMP)'!$B$7:$O$390,14,FALSE)="","",VLOOKUP(AI264,'Acompanhamento (DMP)'!$B$7:$O$390,14,FALSE)),"")</f>
        <v/>
      </c>
      <c r="BA264" t="str">
        <f>IFERROR(IF(VLOOKUP(AI264,'Acompanhamento (DMP)'!$B$7:$O$390,15,FALSE)="","",VLOOKUP(AI264,'Acompanhamento (DMP)'!$B$7:$O$390,15,FALSE)),"")</f>
        <v/>
      </c>
      <c r="BB264" s="82" t="str">
        <f>IFERROR(IF(VLOOKUP(AI264,'Acompanhamento (DMP)'!$B$7:$O$390,16,FALSE)="","",VLOOKUP(AI264,'Acompanhamento (DMP)'!$B$7:$O$390,16,FALSE)),"")</f>
        <v/>
      </c>
      <c r="BC264" s="82" t="str">
        <f>IFERROR(IF(VLOOKUP(AI264,'Acompanhamento (DMP)'!$B$7:$O$390,17,FALSE)="","",VLOOKUP(AI264,'Acompanhamento (DMP)'!$B$7:$O$390,17,FALSE)),"")</f>
        <v/>
      </c>
      <c r="BD264" s="82" t="str">
        <f>IFERROR(IF(VLOOKUP(AI264,'Acompanhamento (DMP)'!$B$7:$O$390,18,FALSE)="","",VLOOKUP(AI264,'Acompanhamento (DMP)'!$B$7:$O$390,18,FALSE)),"")</f>
        <v/>
      </c>
      <c r="BE264" s="82" t="str">
        <f>IFERROR(IF(VLOOKUP(AI264,'Acompanhamento (DMP)'!$B$7:$O$390,19,FALSE)="","",VLOOKUP(AI264,'Acompanhamento (DMP)'!$B$7:$O$390,19,FALSE)),"")</f>
        <v/>
      </c>
      <c r="BF264" s="82" t="str">
        <f>IFERROR(IF(VLOOKUP(AI264,'Acompanhamento (DMP)'!$B$7:$O$390,20,FALSE)="","",VLOOKUP(AI264,'Acompanhamento (DMP)'!$B$7:$O$390,20,FALSE)),"")</f>
        <v/>
      </c>
      <c r="BG264" s="82" t="str">
        <f>IFERROR(IF(VLOOKUP(AI264,'Acompanhamento (DMP)'!$B$7:$O$390,21,FALSE)="","",VLOOKUP(AI264,'Acompanhamento (DMP)'!$B$7:$O$390,21,FALSE)),"")</f>
        <v/>
      </c>
      <c r="BH264" s="173" t="str">
        <f t="shared" si="4"/>
        <v/>
      </c>
    </row>
    <row r="265" spans="1:60" ht="15" customHeight="1">
      <c r="A265" s="248"/>
      <c r="B265" s="248"/>
      <c r="C265" s="72"/>
      <c r="D265" s="73"/>
      <c r="E265" s="72" t="str">
        <v>Fornecimento continuado estimado dos itens papel toalha e papel higiênico</v>
      </c>
      <c r="F265" s="72"/>
      <c r="G265" s="72"/>
      <c r="H265" s="72"/>
      <c r="I265" s="72"/>
      <c r="J265" s="72"/>
      <c r="K265" s="72"/>
      <c r="L265" s="74"/>
      <c r="M265" s="74"/>
      <c r="N265" s="74"/>
      <c r="O265" s="74"/>
      <c r="P265" s="74"/>
      <c r="Q265" s="72" t="e">
        <f>IF(#REF!="","",IF(VLOOKUP(#REF!,#REF!,9,FALSE)="","",VLOOKUP(#REF!,#REF!,9,FALSE)))</f>
        <v>#REF!</v>
      </c>
      <c r="R265" s="74" t="e">
        <f>IF(#REF!="","",IF(VLOOKUP(#REF!,#REF!,10,FALSE)="","",VLOOKUP(#REF!,#REF!,10,FALSE)))</f>
        <v>#REF!</v>
      </c>
      <c r="AD265" s="178">
        <v>252</v>
      </c>
      <c r="AF265">
        <v>263</v>
      </c>
      <c r="AI265" t="str">
        <f>IF('PCA Licitação, Dispensa e Inex.'!B269="","",'PCA Licitação, Dispensa e Inex.'!B269)</f>
        <v/>
      </c>
      <c r="AJ265" t="str">
        <f>IF('PCA Licitação, Dispensa e Inex.'!C269="","",'PCA Licitação, Dispensa e Inex.'!C269)</f>
        <v/>
      </c>
      <c r="AK265" t="str">
        <f>IF('PCA Licitação, Dispensa e Inex.'!D269="","",'PCA Licitação, Dispensa e Inex.'!D269)</f>
        <v/>
      </c>
      <c r="AL265" t="str">
        <f>IF('PCA Licitação, Dispensa e Inex.'!H269="","",'PCA Licitação, Dispensa e Inex.'!H269)</f>
        <v/>
      </c>
      <c r="AM265" t="str">
        <f>IF('PCA Licitação, Dispensa e Inex.'!K269="","",'PCA Licitação, Dispensa e Inex.'!K269)</f>
        <v/>
      </c>
      <c r="AN265" t="str">
        <f>IF('PCA Licitação, Dispensa e Inex.'!L269="","",'PCA Licitação, Dispensa e Inex.'!L269)</f>
        <v/>
      </c>
      <c r="AO265" t="str">
        <f>IF('PCA Licitação, Dispensa e Inex.'!M269="","",'PCA Licitação, Dispensa e Inex.'!M269)</f>
        <v/>
      </c>
      <c r="AP265" t="str">
        <f>IF('PCA Licitação, Dispensa e Inex.'!N269="","",'PCA Licitação, Dispensa e Inex.'!N269)</f>
        <v/>
      </c>
      <c r="AQ265" s="82" t="str">
        <f>IF('PCA Licitação, Dispensa e Inex.'!O269="","",'PCA Licitação, Dispensa e Inex.'!O269)</f>
        <v/>
      </c>
      <c r="AR265" s="82" t="str">
        <f>IF('PCA Licitação, Dispensa e Inex.'!P269="","",'PCA Licitação, Dispensa e Inex.'!P269)</f>
        <v/>
      </c>
      <c r="AS265" s="82" t="str">
        <f>IF('PCA Licitação, Dispensa e Inex.'!Q269="","",'PCA Licitação, Dispensa e Inex.'!Q269)</f>
        <v/>
      </c>
      <c r="AT265" s="82" t="str">
        <f>IF('PCA Licitação, Dispensa e Inex.'!R269="","",'PCA Licitação, Dispensa e Inex.'!R269)</f>
        <v/>
      </c>
      <c r="AU265" s="82" t="str">
        <f>IF('PCA Licitação, Dispensa e Inex.'!S269="","",'PCA Licitação, Dispensa e Inex.'!S269)</f>
        <v/>
      </c>
      <c r="AV265" s="223" t="str">
        <f>IFERROR(VLOOKUP(AI265,'Acompanhamento (DMP)'!$B$7:$G$390,10,FALSE),"")</f>
        <v/>
      </c>
      <c r="AW265" t="str">
        <f>IFERROR(IF(VLOOKUP(AI265,'Acompanhamento (DMP)'!$B$7:$O$390,11,FALSE)="","",VLOOKUP(AI265,'Acompanhamento (DMP)'!$B$7:$O$390,11,FALSE)),"")</f>
        <v/>
      </c>
      <c r="AX265" s="82">
        <f>IFERROR(VLOOKUP(AI265,'Acompanhamento (DMP)'!$B$7:$O$390,12,FALSE),"")</f>
        <v>0</v>
      </c>
      <c r="AY265" s="82" t="str">
        <f>IFERROR(IF(VLOOKUP(AI265,'Acompanhamento (DMP)'!$B$7:$O$390,13,FALSE)="","",VLOOKUP(AI265,'Acompanhamento (DMP)'!$B$7:$O$390,13,FALSE)),"")</f>
        <v/>
      </c>
      <c r="AZ265" t="str">
        <f>IFERROR(IF(VLOOKUP(AI265,'Acompanhamento (DMP)'!$B$7:$O$390,14,FALSE)="","",VLOOKUP(AI265,'Acompanhamento (DMP)'!$B$7:$O$390,14,FALSE)),"")</f>
        <v/>
      </c>
      <c r="BA265" t="str">
        <f>IFERROR(IF(VLOOKUP(AI265,'Acompanhamento (DMP)'!$B$7:$O$390,15,FALSE)="","",VLOOKUP(AI265,'Acompanhamento (DMP)'!$B$7:$O$390,15,FALSE)),"")</f>
        <v/>
      </c>
      <c r="BB265" s="82" t="str">
        <f>IFERROR(IF(VLOOKUP(AI265,'Acompanhamento (DMP)'!$B$7:$O$390,16,FALSE)="","",VLOOKUP(AI265,'Acompanhamento (DMP)'!$B$7:$O$390,16,FALSE)),"")</f>
        <v/>
      </c>
      <c r="BC265" s="82" t="str">
        <f>IFERROR(IF(VLOOKUP(AI265,'Acompanhamento (DMP)'!$B$7:$O$390,17,FALSE)="","",VLOOKUP(AI265,'Acompanhamento (DMP)'!$B$7:$O$390,17,FALSE)),"")</f>
        <v/>
      </c>
      <c r="BD265" s="82" t="str">
        <f>IFERROR(IF(VLOOKUP(AI265,'Acompanhamento (DMP)'!$B$7:$O$390,18,FALSE)="","",VLOOKUP(AI265,'Acompanhamento (DMP)'!$B$7:$O$390,18,FALSE)),"")</f>
        <v/>
      </c>
      <c r="BE265" s="82" t="str">
        <f>IFERROR(IF(VLOOKUP(AI265,'Acompanhamento (DMP)'!$B$7:$O$390,19,FALSE)="","",VLOOKUP(AI265,'Acompanhamento (DMP)'!$B$7:$O$390,19,FALSE)),"")</f>
        <v/>
      </c>
      <c r="BF265" s="82" t="str">
        <f>IFERROR(IF(VLOOKUP(AI265,'Acompanhamento (DMP)'!$B$7:$O$390,20,FALSE)="","",VLOOKUP(AI265,'Acompanhamento (DMP)'!$B$7:$O$390,20,FALSE)),"")</f>
        <v/>
      </c>
      <c r="BG265" s="82" t="str">
        <f>IFERROR(IF(VLOOKUP(AI265,'Acompanhamento (DMP)'!$B$7:$O$390,21,FALSE)="","",VLOOKUP(AI265,'Acompanhamento (DMP)'!$B$7:$O$390,21,FALSE)),"")</f>
        <v/>
      </c>
      <c r="BH265" s="173" t="str">
        <f t="shared" si="4"/>
        <v/>
      </c>
    </row>
    <row r="266" spans="1:60" ht="15" customHeight="1">
      <c r="A266" s="248"/>
      <c r="B266" s="248"/>
      <c r="C266" s="72"/>
      <c r="D266" s="73"/>
      <c r="E266" s="72" t="str">
        <v>Fornecimento continuado estimado de itens de limpeza</v>
      </c>
      <c r="F266" s="72"/>
      <c r="G266" s="72"/>
      <c r="H266" s="72"/>
      <c r="I266" s="72"/>
      <c r="J266" s="72"/>
      <c r="K266" s="72"/>
      <c r="L266" s="74"/>
      <c r="M266" s="74"/>
      <c r="N266" s="74"/>
      <c r="O266" s="74"/>
      <c r="P266" s="74"/>
      <c r="Q266" s="72" t="e">
        <f>IF(#REF!="","",IF(VLOOKUP(#REF!,#REF!,9,FALSE)="","",VLOOKUP(#REF!,#REF!,9,FALSE)))</f>
        <v>#REF!</v>
      </c>
      <c r="R266" s="74" t="e">
        <f>IF(#REF!="","",IF(VLOOKUP(#REF!,#REF!,10,FALSE)="","",VLOOKUP(#REF!,#REF!,10,FALSE)))</f>
        <v>#REF!</v>
      </c>
      <c r="AD266" s="177">
        <v>253</v>
      </c>
      <c r="AF266">
        <v>264</v>
      </c>
      <c r="AI266" t="str">
        <f>IF('PCA Licitação, Dispensa e Inex.'!B270="","",'PCA Licitação, Dispensa e Inex.'!B270)</f>
        <v/>
      </c>
      <c r="AJ266" t="str">
        <f>IF('PCA Licitação, Dispensa e Inex.'!C270="","",'PCA Licitação, Dispensa e Inex.'!C270)</f>
        <v/>
      </c>
      <c r="AK266" t="str">
        <f>IF('PCA Licitação, Dispensa e Inex.'!D270="","",'PCA Licitação, Dispensa e Inex.'!D270)</f>
        <v/>
      </c>
      <c r="AL266" t="str">
        <f>IF('PCA Licitação, Dispensa e Inex.'!H270="","",'PCA Licitação, Dispensa e Inex.'!H270)</f>
        <v/>
      </c>
      <c r="AM266" t="str">
        <f>IF('PCA Licitação, Dispensa e Inex.'!K270="","",'PCA Licitação, Dispensa e Inex.'!K270)</f>
        <v/>
      </c>
      <c r="AN266" t="str">
        <f>IF('PCA Licitação, Dispensa e Inex.'!L270="","",'PCA Licitação, Dispensa e Inex.'!L270)</f>
        <v/>
      </c>
      <c r="AO266" t="str">
        <f>IF('PCA Licitação, Dispensa e Inex.'!M270="","",'PCA Licitação, Dispensa e Inex.'!M270)</f>
        <v/>
      </c>
      <c r="AP266" t="str">
        <f>IF('PCA Licitação, Dispensa e Inex.'!N270="","",'PCA Licitação, Dispensa e Inex.'!N270)</f>
        <v/>
      </c>
      <c r="AQ266" s="82" t="str">
        <f>IF('PCA Licitação, Dispensa e Inex.'!O270="","",'PCA Licitação, Dispensa e Inex.'!O270)</f>
        <v/>
      </c>
      <c r="AR266" s="82" t="str">
        <f>IF('PCA Licitação, Dispensa e Inex.'!P270="","",'PCA Licitação, Dispensa e Inex.'!P270)</f>
        <v/>
      </c>
      <c r="AS266" s="82" t="str">
        <f>IF('PCA Licitação, Dispensa e Inex.'!Q270="","",'PCA Licitação, Dispensa e Inex.'!Q270)</f>
        <v/>
      </c>
      <c r="AT266" s="82" t="str">
        <f>IF('PCA Licitação, Dispensa e Inex.'!R270="","",'PCA Licitação, Dispensa e Inex.'!R270)</f>
        <v/>
      </c>
      <c r="AU266" s="82" t="str">
        <f>IF('PCA Licitação, Dispensa e Inex.'!S270="","",'PCA Licitação, Dispensa e Inex.'!S270)</f>
        <v/>
      </c>
      <c r="AV266" s="223" t="str">
        <f>IFERROR(VLOOKUP(AI266,'Acompanhamento (DMP)'!$B$7:$G$390,10,FALSE),"")</f>
        <v/>
      </c>
      <c r="AW266" t="str">
        <f>IFERROR(IF(VLOOKUP(AI266,'Acompanhamento (DMP)'!$B$7:$O$390,11,FALSE)="","",VLOOKUP(AI266,'Acompanhamento (DMP)'!$B$7:$O$390,11,FALSE)),"")</f>
        <v/>
      </c>
      <c r="AX266" s="82">
        <f>IFERROR(VLOOKUP(AI266,'Acompanhamento (DMP)'!$B$7:$O$390,12,FALSE),"")</f>
        <v>0</v>
      </c>
      <c r="AY266" s="82" t="str">
        <f>IFERROR(IF(VLOOKUP(AI266,'Acompanhamento (DMP)'!$B$7:$O$390,13,FALSE)="","",VLOOKUP(AI266,'Acompanhamento (DMP)'!$B$7:$O$390,13,FALSE)),"")</f>
        <v/>
      </c>
      <c r="AZ266" t="str">
        <f>IFERROR(IF(VLOOKUP(AI266,'Acompanhamento (DMP)'!$B$7:$O$390,14,FALSE)="","",VLOOKUP(AI266,'Acompanhamento (DMP)'!$B$7:$O$390,14,FALSE)),"")</f>
        <v/>
      </c>
      <c r="BA266" t="str">
        <f>IFERROR(IF(VLOOKUP(AI266,'Acompanhamento (DMP)'!$B$7:$O$390,15,FALSE)="","",VLOOKUP(AI266,'Acompanhamento (DMP)'!$B$7:$O$390,15,FALSE)),"")</f>
        <v/>
      </c>
      <c r="BB266" s="82" t="str">
        <f>IFERROR(IF(VLOOKUP(AI266,'Acompanhamento (DMP)'!$B$7:$O$390,16,FALSE)="","",VLOOKUP(AI266,'Acompanhamento (DMP)'!$B$7:$O$390,16,FALSE)),"")</f>
        <v/>
      </c>
      <c r="BC266" s="82" t="str">
        <f>IFERROR(IF(VLOOKUP(AI266,'Acompanhamento (DMP)'!$B$7:$O$390,17,FALSE)="","",VLOOKUP(AI266,'Acompanhamento (DMP)'!$B$7:$O$390,17,FALSE)),"")</f>
        <v/>
      </c>
      <c r="BD266" s="82" t="str">
        <f>IFERROR(IF(VLOOKUP(AI266,'Acompanhamento (DMP)'!$B$7:$O$390,18,FALSE)="","",VLOOKUP(AI266,'Acompanhamento (DMP)'!$B$7:$O$390,18,FALSE)),"")</f>
        <v/>
      </c>
      <c r="BE266" s="82" t="str">
        <f>IFERROR(IF(VLOOKUP(AI266,'Acompanhamento (DMP)'!$B$7:$O$390,19,FALSE)="","",VLOOKUP(AI266,'Acompanhamento (DMP)'!$B$7:$O$390,19,FALSE)),"")</f>
        <v/>
      </c>
      <c r="BF266" s="82" t="str">
        <f>IFERROR(IF(VLOOKUP(AI266,'Acompanhamento (DMP)'!$B$7:$O$390,20,FALSE)="","",VLOOKUP(AI266,'Acompanhamento (DMP)'!$B$7:$O$390,20,FALSE)),"")</f>
        <v/>
      </c>
      <c r="BG266" s="82" t="str">
        <f>IFERROR(IF(VLOOKUP(AI266,'Acompanhamento (DMP)'!$B$7:$O$390,21,FALSE)="","",VLOOKUP(AI266,'Acompanhamento (DMP)'!$B$7:$O$390,21,FALSE)),"")</f>
        <v/>
      </c>
      <c r="BH266" s="173" t="str">
        <f t="shared" si="4"/>
        <v/>
      </c>
    </row>
    <row r="267" spans="1:60" ht="15" customHeight="1">
      <c r="A267" s="248"/>
      <c r="B267" s="248"/>
      <c r="C267" s="72"/>
      <c r="D267" s="73"/>
      <c r="E267" s="72" t="str">
        <v>Fornecimento continuado estimado de suprimentos de informática estocáveis</v>
      </c>
      <c r="F267" s="72"/>
      <c r="G267" s="72"/>
      <c r="H267" s="72"/>
      <c r="I267" s="72"/>
      <c r="J267" s="72"/>
      <c r="K267" s="72"/>
      <c r="L267" s="74"/>
      <c r="M267" s="74"/>
      <c r="N267" s="74"/>
      <c r="O267" s="74"/>
      <c r="P267" s="74"/>
      <c r="Q267" s="72" t="e">
        <f>IF(#REF!="","",IF(VLOOKUP(#REF!,#REF!,9,FALSE)="","",VLOOKUP(#REF!,#REF!,9,FALSE)))</f>
        <v>#REF!</v>
      </c>
      <c r="R267" s="74" t="e">
        <f>IF(#REF!="","",IF(VLOOKUP(#REF!,#REF!,10,FALSE)="","",VLOOKUP(#REF!,#REF!,10,FALSE)))</f>
        <v>#REF!</v>
      </c>
      <c r="AD267" s="178">
        <v>254</v>
      </c>
      <c r="AF267">
        <v>265</v>
      </c>
      <c r="AI267" t="str">
        <f>IF('PCA Licitação, Dispensa e Inex.'!B271="","",'PCA Licitação, Dispensa e Inex.'!B271)</f>
        <v/>
      </c>
      <c r="AJ267" t="str">
        <f>IF('PCA Licitação, Dispensa e Inex.'!C271="","",'PCA Licitação, Dispensa e Inex.'!C271)</f>
        <v/>
      </c>
      <c r="AK267" t="str">
        <f>IF('PCA Licitação, Dispensa e Inex.'!D271="","",'PCA Licitação, Dispensa e Inex.'!D271)</f>
        <v/>
      </c>
      <c r="AL267" t="str">
        <f>IF('PCA Licitação, Dispensa e Inex.'!H271="","",'PCA Licitação, Dispensa e Inex.'!H271)</f>
        <v/>
      </c>
      <c r="AM267" t="str">
        <f>IF('PCA Licitação, Dispensa e Inex.'!K271="","",'PCA Licitação, Dispensa e Inex.'!K271)</f>
        <v/>
      </c>
      <c r="AN267" t="str">
        <f>IF('PCA Licitação, Dispensa e Inex.'!L271="","",'PCA Licitação, Dispensa e Inex.'!L271)</f>
        <v/>
      </c>
      <c r="AO267" t="str">
        <f>IF('PCA Licitação, Dispensa e Inex.'!M271="","",'PCA Licitação, Dispensa e Inex.'!M271)</f>
        <v/>
      </c>
      <c r="AP267" t="str">
        <f>IF('PCA Licitação, Dispensa e Inex.'!N271="","",'PCA Licitação, Dispensa e Inex.'!N271)</f>
        <v/>
      </c>
      <c r="AQ267" s="82" t="str">
        <f>IF('PCA Licitação, Dispensa e Inex.'!O271="","",'PCA Licitação, Dispensa e Inex.'!O271)</f>
        <v/>
      </c>
      <c r="AR267" s="82" t="str">
        <f>IF('PCA Licitação, Dispensa e Inex.'!P271="","",'PCA Licitação, Dispensa e Inex.'!P271)</f>
        <v/>
      </c>
      <c r="AS267" s="82" t="str">
        <f>IF('PCA Licitação, Dispensa e Inex.'!Q271="","",'PCA Licitação, Dispensa e Inex.'!Q271)</f>
        <v/>
      </c>
      <c r="AT267" s="82" t="str">
        <f>IF('PCA Licitação, Dispensa e Inex.'!R271="","",'PCA Licitação, Dispensa e Inex.'!R271)</f>
        <v/>
      </c>
      <c r="AU267" s="82" t="str">
        <f>IF('PCA Licitação, Dispensa e Inex.'!S271="","",'PCA Licitação, Dispensa e Inex.'!S271)</f>
        <v/>
      </c>
      <c r="AV267" s="223" t="str">
        <f>IFERROR(VLOOKUP(AI267,'Acompanhamento (DMP)'!$B$7:$G$390,10,FALSE),"")</f>
        <v/>
      </c>
      <c r="AW267" t="str">
        <f>IFERROR(IF(VLOOKUP(AI267,'Acompanhamento (DMP)'!$B$7:$O$390,11,FALSE)="","",VLOOKUP(AI267,'Acompanhamento (DMP)'!$B$7:$O$390,11,FALSE)),"")</f>
        <v/>
      </c>
      <c r="AX267" s="82">
        <f>IFERROR(VLOOKUP(AI267,'Acompanhamento (DMP)'!$B$7:$O$390,12,FALSE),"")</f>
        <v>0</v>
      </c>
      <c r="AY267" s="82" t="str">
        <f>IFERROR(IF(VLOOKUP(AI267,'Acompanhamento (DMP)'!$B$7:$O$390,13,FALSE)="","",VLOOKUP(AI267,'Acompanhamento (DMP)'!$B$7:$O$390,13,FALSE)),"")</f>
        <v/>
      </c>
      <c r="AZ267" t="str">
        <f>IFERROR(IF(VLOOKUP(AI267,'Acompanhamento (DMP)'!$B$7:$O$390,14,FALSE)="","",VLOOKUP(AI267,'Acompanhamento (DMP)'!$B$7:$O$390,14,FALSE)),"")</f>
        <v/>
      </c>
      <c r="BA267" t="str">
        <f>IFERROR(IF(VLOOKUP(AI267,'Acompanhamento (DMP)'!$B$7:$O$390,15,FALSE)="","",VLOOKUP(AI267,'Acompanhamento (DMP)'!$B$7:$O$390,15,FALSE)),"")</f>
        <v/>
      </c>
      <c r="BB267" s="82" t="str">
        <f>IFERROR(IF(VLOOKUP(AI267,'Acompanhamento (DMP)'!$B$7:$O$390,16,FALSE)="","",VLOOKUP(AI267,'Acompanhamento (DMP)'!$B$7:$O$390,16,FALSE)),"")</f>
        <v/>
      </c>
      <c r="BC267" s="82" t="str">
        <f>IFERROR(IF(VLOOKUP(AI267,'Acompanhamento (DMP)'!$B$7:$O$390,17,FALSE)="","",VLOOKUP(AI267,'Acompanhamento (DMP)'!$B$7:$O$390,17,FALSE)),"")</f>
        <v/>
      </c>
      <c r="BD267" s="82" t="str">
        <f>IFERROR(IF(VLOOKUP(AI267,'Acompanhamento (DMP)'!$B$7:$O$390,18,FALSE)="","",VLOOKUP(AI267,'Acompanhamento (DMP)'!$B$7:$O$390,18,FALSE)),"")</f>
        <v/>
      </c>
      <c r="BE267" s="82" t="str">
        <f>IFERROR(IF(VLOOKUP(AI267,'Acompanhamento (DMP)'!$B$7:$O$390,19,FALSE)="","",VLOOKUP(AI267,'Acompanhamento (DMP)'!$B$7:$O$390,19,FALSE)),"")</f>
        <v/>
      </c>
      <c r="BF267" s="82" t="str">
        <f>IFERROR(IF(VLOOKUP(AI267,'Acompanhamento (DMP)'!$B$7:$O$390,20,FALSE)="","",VLOOKUP(AI267,'Acompanhamento (DMP)'!$B$7:$O$390,20,FALSE)),"")</f>
        <v/>
      </c>
      <c r="BG267" s="82" t="str">
        <f>IFERROR(IF(VLOOKUP(AI267,'Acompanhamento (DMP)'!$B$7:$O$390,21,FALSE)="","",VLOOKUP(AI267,'Acompanhamento (DMP)'!$B$7:$O$390,21,FALSE)),"")</f>
        <v/>
      </c>
      <c r="BH267" s="173" t="str">
        <f t="shared" si="4"/>
        <v/>
      </c>
    </row>
    <row r="268" spans="1:60" ht="15" customHeight="1">
      <c r="A268" s="248"/>
      <c r="B268" s="248"/>
      <c r="C268" s="72"/>
      <c r="D268" s="73"/>
      <c r="E268" s="72" t="str">
        <v>Aquisição de empihadeira elétrica</v>
      </c>
      <c r="F268" s="72"/>
      <c r="G268" s="72"/>
      <c r="H268" s="72"/>
      <c r="I268" s="72"/>
      <c r="J268" s="72"/>
      <c r="K268" s="72"/>
      <c r="L268" s="74"/>
      <c r="M268" s="74"/>
      <c r="N268" s="74"/>
      <c r="O268" s="74"/>
      <c r="P268" s="74"/>
      <c r="Q268" s="72" t="e">
        <f>IF(#REF!="","",IF(VLOOKUP(#REF!,#REF!,9,FALSE)="","",VLOOKUP(#REF!,#REF!,9,FALSE)))</f>
        <v>#REF!</v>
      </c>
      <c r="R268" s="74" t="e">
        <f>IF(#REF!="","",IF(VLOOKUP(#REF!,#REF!,10,FALSE)="","",VLOOKUP(#REF!,#REF!,10,FALSE)))</f>
        <v>#REF!</v>
      </c>
      <c r="AD268" s="180">
        <v>255</v>
      </c>
      <c r="AF268">
        <v>266</v>
      </c>
      <c r="AI268" t="str">
        <f>IF('PCA Licitação, Dispensa e Inex.'!B272="","",'PCA Licitação, Dispensa e Inex.'!B272)</f>
        <v/>
      </c>
      <c r="AJ268" t="str">
        <f>IF('PCA Licitação, Dispensa e Inex.'!C272="","",'PCA Licitação, Dispensa e Inex.'!C272)</f>
        <v/>
      </c>
      <c r="AK268" t="str">
        <f>IF('PCA Licitação, Dispensa e Inex.'!D272="","",'PCA Licitação, Dispensa e Inex.'!D272)</f>
        <v/>
      </c>
      <c r="AL268" t="str">
        <f>IF('PCA Licitação, Dispensa e Inex.'!H272="","",'PCA Licitação, Dispensa e Inex.'!H272)</f>
        <v/>
      </c>
      <c r="AM268" t="str">
        <f>IF('PCA Licitação, Dispensa e Inex.'!K272="","",'PCA Licitação, Dispensa e Inex.'!K272)</f>
        <v/>
      </c>
      <c r="AN268" t="str">
        <f>IF('PCA Licitação, Dispensa e Inex.'!L272="","",'PCA Licitação, Dispensa e Inex.'!L272)</f>
        <v/>
      </c>
      <c r="AO268" t="str">
        <f>IF('PCA Licitação, Dispensa e Inex.'!M272="","",'PCA Licitação, Dispensa e Inex.'!M272)</f>
        <v/>
      </c>
      <c r="AP268" t="str">
        <f>IF('PCA Licitação, Dispensa e Inex.'!N272="","",'PCA Licitação, Dispensa e Inex.'!N272)</f>
        <v/>
      </c>
      <c r="AQ268" s="82" t="str">
        <f>IF('PCA Licitação, Dispensa e Inex.'!O272="","",'PCA Licitação, Dispensa e Inex.'!O272)</f>
        <v/>
      </c>
      <c r="AR268" s="82" t="str">
        <f>IF('PCA Licitação, Dispensa e Inex.'!P272="","",'PCA Licitação, Dispensa e Inex.'!P272)</f>
        <v/>
      </c>
      <c r="AS268" s="82" t="str">
        <f>IF('PCA Licitação, Dispensa e Inex.'!Q272="","",'PCA Licitação, Dispensa e Inex.'!Q272)</f>
        <v/>
      </c>
      <c r="AT268" s="82" t="str">
        <f>IF('PCA Licitação, Dispensa e Inex.'!R272="","",'PCA Licitação, Dispensa e Inex.'!R272)</f>
        <v/>
      </c>
      <c r="AU268" s="82" t="str">
        <f>IF('PCA Licitação, Dispensa e Inex.'!S272="","",'PCA Licitação, Dispensa e Inex.'!S272)</f>
        <v/>
      </c>
      <c r="AV268" s="223" t="str">
        <f>IFERROR(VLOOKUP(AI268,'Acompanhamento (DMP)'!$B$7:$G$390,10,FALSE),"")</f>
        <v/>
      </c>
      <c r="AW268" t="str">
        <f>IFERROR(IF(VLOOKUP(AI268,'Acompanhamento (DMP)'!$B$7:$O$390,11,FALSE)="","",VLOOKUP(AI268,'Acompanhamento (DMP)'!$B$7:$O$390,11,FALSE)),"")</f>
        <v/>
      </c>
      <c r="AX268" s="82">
        <f>IFERROR(VLOOKUP(AI268,'Acompanhamento (DMP)'!$B$7:$O$390,12,FALSE),"")</f>
        <v>0</v>
      </c>
      <c r="AY268" s="82" t="str">
        <f>IFERROR(IF(VLOOKUP(AI268,'Acompanhamento (DMP)'!$B$7:$O$390,13,FALSE)="","",VLOOKUP(AI268,'Acompanhamento (DMP)'!$B$7:$O$390,13,FALSE)),"")</f>
        <v/>
      </c>
      <c r="AZ268" t="str">
        <f>IFERROR(IF(VLOOKUP(AI268,'Acompanhamento (DMP)'!$B$7:$O$390,14,FALSE)="","",VLOOKUP(AI268,'Acompanhamento (DMP)'!$B$7:$O$390,14,FALSE)),"")</f>
        <v/>
      </c>
      <c r="BA268" t="str">
        <f>IFERROR(IF(VLOOKUP(AI268,'Acompanhamento (DMP)'!$B$7:$O$390,15,FALSE)="","",VLOOKUP(AI268,'Acompanhamento (DMP)'!$B$7:$O$390,15,FALSE)),"")</f>
        <v/>
      </c>
      <c r="BB268" s="82" t="str">
        <f>IFERROR(IF(VLOOKUP(AI268,'Acompanhamento (DMP)'!$B$7:$O$390,16,FALSE)="","",VLOOKUP(AI268,'Acompanhamento (DMP)'!$B$7:$O$390,16,FALSE)),"")</f>
        <v/>
      </c>
      <c r="BC268" s="82" t="str">
        <f>IFERROR(IF(VLOOKUP(AI268,'Acompanhamento (DMP)'!$B$7:$O$390,17,FALSE)="","",VLOOKUP(AI268,'Acompanhamento (DMP)'!$B$7:$O$390,17,FALSE)),"")</f>
        <v/>
      </c>
      <c r="BD268" s="82" t="str">
        <f>IFERROR(IF(VLOOKUP(AI268,'Acompanhamento (DMP)'!$B$7:$O$390,18,FALSE)="","",VLOOKUP(AI268,'Acompanhamento (DMP)'!$B$7:$O$390,18,FALSE)),"")</f>
        <v/>
      </c>
      <c r="BE268" s="82" t="str">
        <f>IFERROR(IF(VLOOKUP(AI268,'Acompanhamento (DMP)'!$B$7:$O$390,19,FALSE)="","",VLOOKUP(AI268,'Acompanhamento (DMP)'!$B$7:$O$390,19,FALSE)),"")</f>
        <v/>
      </c>
      <c r="BF268" s="82" t="str">
        <f>IFERROR(IF(VLOOKUP(AI268,'Acompanhamento (DMP)'!$B$7:$O$390,20,FALSE)="","",VLOOKUP(AI268,'Acompanhamento (DMP)'!$B$7:$O$390,20,FALSE)),"")</f>
        <v/>
      </c>
      <c r="BG268" s="82" t="str">
        <f>IFERROR(IF(VLOOKUP(AI268,'Acompanhamento (DMP)'!$B$7:$O$390,21,FALSE)="","",VLOOKUP(AI268,'Acompanhamento (DMP)'!$B$7:$O$390,21,FALSE)),"")</f>
        <v/>
      </c>
      <c r="BH268" s="173" t="str">
        <f t="shared" si="4"/>
        <v/>
      </c>
    </row>
    <row r="269" spans="1:60" ht="15" customHeight="1">
      <c r="A269" s="248"/>
      <c r="B269" s="248"/>
      <c r="C269" s="72"/>
      <c r="D269" s="73"/>
      <c r="E269" s="72" t="str">
        <v>Contratação de serviços continuados de outsourcing para operação de Almoxarifado Virtual, buscando o fornecimento de materiais de consumo, sob demanda, com entrega porta-a-porta, destinados a todas as unidades judiciais e administrativas integrantes do Poder Judiciário do Estado de Santa Catarina.</v>
      </c>
      <c r="F269" s="72"/>
      <c r="G269" s="72"/>
      <c r="H269" s="72"/>
      <c r="I269" s="72"/>
      <c r="J269" s="72"/>
      <c r="K269" s="72"/>
      <c r="L269" s="74"/>
      <c r="M269" s="74"/>
      <c r="N269" s="74"/>
      <c r="O269" s="74"/>
      <c r="P269" s="74"/>
      <c r="Q269" s="72" t="e">
        <f>IF(#REF!="","",IF(VLOOKUP(#REF!,#REF!,9,FALSE)="","",VLOOKUP(#REF!,#REF!,9,FALSE)))</f>
        <v>#REF!</v>
      </c>
      <c r="R269" s="74" t="e">
        <f>IF(#REF!="","",IF(VLOOKUP(#REF!,#REF!,10,FALSE)="","",VLOOKUP(#REF!,#REF!,10,FALSE)))</f>
        <v>#REF!</v>
      </c>
      <c r="AD269" s="179">
        <v>256</v>
      </c>
      <c r="AF269">
        <v>267</v>
      </c>
      <c r="AI269" t="str">
        <f>IF('PCA Licitação, Dispensa e Inex.'!B273="","",'PCA Licitação, Dispensa e Inex.'!B273)</f>
        <v/>
      </c>
      <c r="AJ269" t="str">
        <f>IF('PCA Licitação, Dispensa e Inex.'!C273="","",'PCA Licitação, Dispensa e Inex.'!C273)</f>
        <v/>
      </c>
      <c r="AK269" t="str">
        <f>IF('PCA Licitação, Dispensa e Inex.'!D273="","",'PCA Licitação, Dispensa e Inex.'!D273)</f>
        <v/>
      </c>
      <c r="AL269" t="str">
        <f>IF('PCA Licitação, Dispensa e Inex.'!H273="","",'PCA Licitação, Dispensa e Inex.'!H273)</f>
        <v/>
      </c>
      <c r="AM269" t="str">
        <f>IF('PCA Licitação, Dispensa e Inex.'!K273="","",'PCA Licitação, Dispensa e Inex.'!K273)</f>
        <v/>
      </c>
      <c r="AN269" t="str">
        <f>IF('PCA Licitação, Dispensa e Inex.'!L273="","",'PCA Licitação, Dispensa e Inex.'!L273)</f>
        <v/>
      </c>
      <c r="AO269" t="str">
        <f>IF('PCA Licitação, Dispensa e Inex.'!M273="","",'PCA Licitação, Dispensa e Inex.'!M273)</f>
        <v/>
      </c>
      <c r="AP269" t="str">
        <f>IF('PCA Licitação, Dispensa e Inex.'!N273="","",'PCA Licitação, Dispensa e Inex.'!N273)</f>
        <v/>
      </c>
      <c r="AQ269" s="82" t="str">
        <f>IF('PCA Licitação, Dispensa e Inex.'!O273="","",'PCA Licitação, Dispensa e Inex.'!O273)</f>
        <v/>
      </c>
      <c r="AR269" s="82" t="str">
        <f>IF('PCA Licitação, Dispensa e Inex.'!P273="","",'PCA Licitação, Dispensa e Inex.'!P273)</f>
        <v/>
      </c>
      <c r="AS269" s="82" t="str">
        <f>IF('PCA Licitação, Dispensa e Inex.'!Q273="","",'PCA Licitação, Dispensa e Inex.'!Q273)</f>
        <v/>
      </c>
      <c r="AT269" s="82" t="str">
        <f>IF('PCA Licitação, Dispensa e Inex.'!R273="","",'PCA Licitação, Dispensa e Inex.'!R273)</f>
        <v/>
      </c>
      <c r="AU269" s="82" t="str">
        <f>IF('PCA Licitação, Dispensa e Inex.'!S273="","",'PCA Licitação, Dispensa e Inex.'!S273)</f>
        <v/>
      </c>
      <c r="AV269" s="223" t="str">
        <f>IFERROR(VLOOKUP(AI269,'Acompanhamento (DMP)'!$B$7:$G$390,10,FALSE),"")</f>
        <v/>
      </c>
      <c r="AW269" t="str">
        <f>IFERROR(IF(VLOOKUP(AI269,'Acompanhamento (DMP)'!$B$7:$O$390,11,FALSE)="","",VLOOKUP(AI269,'Acompanhamento (DMP)'!$B$7:$O$390,11,FALSE)),"")</f>
        <v/>
      </c>
      <c r="AX269" s="82">
        <f>IFERROR(VLOOKUP(AI269,'Acompanhamento (DMP)'!$B$7:$O$390,12,FALSE),"")</f>
        <v>0</v>
      </c>
      <c r="AY269" s="82" t="str">
        <f>IFERROR(IF(VLOOKUP(AI269,'Acompanhamento (DMP)'!$B$7:$O$390,13,FALSE)="","",VLOOKUP(AI269,'Acompanhamento (DMP)'!$B$7:$O$390,13,FALSE)),"")</f>
        <v/>
      </c>
      <c r="AZ269" t="str">
        <f>IFERROR(IF(VLOOKUP(AI269,'Acompanhamento (DMP)'!$B$7:$O$390,14,FALSE)="","",VLOOKUP(AI269,'Acompanhamento (DMP)'!$B$7:$O$390,14,FALSE)),"")</f>
        <v/>
      </c>
      <c r="BA269" t="str">
        <f>IFERROR(IF(VLOOKUP(AI269,'Acompanhamento (DMP)'!$B$7:$O$390,15,FALSE)="","",VLOOKUP(AI269,'Acompanhamento (DMP)'!$B$7:$O$390,15,FALSE)),"")</f>
        <v/>
      </c>
      <c r="BB269" s="82" t="str">
        <f>IFERROR(IF(VLOOKUP(AI269,'Acompanhamento (DMP)'!$B$7:$O$390,16,FALSE)="","",VLOOKUP(AI269,'Acompanhamento (DMP)'!$B$7:$O$390,16,FALSE)),"")</f>
        <v/>
      </c>
      <c r="BC269" s="82" t="str">
        <f>IFERROR(IF(VLOOKUP(AI269,'Acompanhamento (DMP)'!$B$7:$O$390,17,FALSE)="","",VLOOKUP(AI269,'Acompanhamento (DMP)'!$B$7:$O$390,17,FALSE)),"")</f>
        <v/>
      </c>
      <c r="BD269" s="82" t="str">
        <f>IFERROR(IF(VLOOKUP(AI269,'Acompanhamento (DMP)'!$B$7:$O$390,18,FALSE)="","",VLOOKUP(AI269,'Acompanhamento (DMP)'!$B$7:$O$390,18,FALSE)),"")</f>
        <v/>
      </c>
      <c r="BE269" s="82" t="str">
        <f>IFERROR(IF(VLOOKUP(AI269,'Acompanhamento (DMP)'!$B$7:$O$390,19,FALSE)="","",VLOOKUP(AI269,'Acompanhamento (DMP)'!$B$7:$O$390,19,FALSE)),"")</f>
        <v/>
      </c>
      <c r="BF269" s="82" t="str">
        <f>IFERROR(IF(VLOOKUP(AI269,'Acompanhamento (DMP)'!$B$7:$O$390,20,FALSE)="","",VLOOKUP(AI269,'Acompanhamento (DMP)'!$B$7:$O$390,20,FALSE)),"")</f>
        <v/>
      </c>
      <c r="BG269" s="82" t="str">
        <f>IFERROR(IF(VLOOKUP(AI269,'Acompanhamento (DMP)'!$B$7:$O$390,21,FALSE)="","",VLOOKUP(AI269,'Acompanhamento (DMP)'!$B$7:$O$390,21,FALSE)),"")</f>
        <v/>
      </c>
      <c r="BH269" s="173" t="str">
        <f t="shared" si="4"/>
        <v/>
      </c>
    </row>
    <row r="270" spans="1:60" ht="15" customHeight="1">
      <c r="A270" s="248"/>
      <c r="B270" s="248"/>
      <c r="C270" s="72"/>
      <c r="D270" s="73"/>
      <c r="E270" s="72" t="str">
        <v xml:space="preserve">Fornecimento continuado estimado de Mobiliários Padronizados </v>
      </c>
      <c r="F270" s="72"/>
      <c r="G270" s="72"/>
      <c r="H270" s="72"/>
      <c r="I270" s="72"/>
      <c r="J270" s="72"/>
      <c r="K270" s="72"/>
      <c r="L270" s="74"/>
      <c r="M270" s="74"/>
      <c r="N270" s="74"/>
      <c r="O270" s="74"/>
      <c r="P270" s="74"/>
      <c r="Q270" s="72" t="e">
        <f>IF(#REF!="","",IF(VLOOKUP(#REF!,#REF!,9,FALSE)="","",VLOOKUP(#REF!,#REF!,9,FALSE)))</f>
        <v>#REF!</v>
      </c>
      <c r="R270" s="74" t="e">
        <f>IF(#REF!="","",IF(VLOOKUP(#REF!,#REF!,10,FALSE)="","",VLOOKUP(#REF!,#REF!,10,FALSE)))</f>
        <v>#REF!</v>
      </c>
      <c r="AD270" s="180">
        <v>257</v>
      </c>
      <c r="AF270">
        <v>268</v>
      </c>
      <c r="AI270" t="str">
        <f>IF('PCA Licitação, Dispensa e Inex.'!B274="","",'PCA Licitação, Dispensa e Inex.'!B274)</f>
        <v/>
      </c>
      <c r="AJ270" t="str">
        <f>IF('PCA Licitação, Dispensa e Inex.'!C274="","",'PCA Licitação, Dispensa e Inex.'!C274)</f>
        <v/>
      </c>
      <c r="AK270" t="str">
        <f>IF('PCA Licitação, Dispensa e Inex.'!D274="","",'PCA Licitação, Dispensa e Inex.'!D274)</f>
        <v/>
      </c>
      <c r="AL270" t="str">
        <f>IF('PCA Licitação, Dispensa e Inex.'!H274="","",'PCA Licitação, Dispensa e Inex.'!H274)</f>
        <v/>
      </c>
      <c r="AM270" t="str">
        <f>IF('PCA Licitação, Dispensa e Inex.'!K274="","",'PCA Licitação, Dispensa e Inex.'!K274)</f>
        <v/>
      </c>
      <c r="AN270" t="str">
        <f>IF('PCA Licitação, Dispensa e Inex.'!L274="","",'PCA Licitação, Dispensa e Inex.'!L274)</f>
        <v/>
      </c>
      <c r="AO270" t="str">
        <f>IF('PCA Licitação, Dispensa e Inex.'!M274="","",'PCA Licitação, Dispensa e Inex.'!M274)</f>
        <v/>
      </c>
      <c r="AP270" t="str">
        <f>IF('PCA Licitação, Dispensa e Inex.'!N274="","",'PCA Licitação, Dispensa e Inex.'!N274)</f>
        <v/>
      </c>
      <c r="AQ270" s="82" t="str">
        <f>IF('PCA Licitação, Dispensa e Inex.'!O274="","",'PCA Licitação, Dispensa e Inex.'!O274)</f>
        <v/>
      </c>
      <c r="AR270" s="82" t="str">
        <f>IF('PCA Licitação, Dispensa e Inex.'!P274="","",'PCA Licitação, Dispensa e Inex.'!P274)</f>
        <v/>
      </c>
      <c r="AS270" s="82" t="str">
        <f>IF('PCA Licitação, Dispensa e Inex.'!Q274="","",'PCA Licitação, Dispensa e Inex.'!Q274)</f>
        <v/>
      </c>
      <c r="AT270" s="82" t="str">
        <f>IF('PCA Licitação, Dispensa e Inex.'!R274="","",'PCA Licitação, Dispensa e Inex.'!R274)</f>
        <v/>
      </c>
      <c r="AU270" s="82" t="str">
        <f>IF('PCA Licitação, Dispensa e Inex.'!S274="","",'PCA Licitação, Dispensa e Inex.'!S274)</f>
        <v/>
      </c>
      <c r="AV270" s="223" t="str">
        <f>IFERROR(VLOOKUP(AI270,'Acompanhamento (DMP)'!$B$7:$G$390,10,FALSE),"")</f>
        <v/>
      </c>
      <c r="AW270" t="str">
        <f>IFERROR(IF(VLOOKUP(AI270,'Acompanhamento (DMP)'!$B$7:$O$390,11,FALSE)="","",VLOOKUP(AI270,'Acompanhamento (DMP)'!$B$7:$O$390,11,FALSE)),"")</f>
        <v/>
      </c>
      <c r="AX270" s="82">
        <f>IFERROR(VLOOKUP(AI270,'Acompanhamento (DMP)'!$B$7:$O$390,12,FALSE),"")</f>
        <v>0</v>
      </c>
      <c r="AY270" s="82" t="str">
        <f>IFERROR(IF(VLOOKUP(AI270,'Acompanhamento (DMP)'!$B$7:$O$390,13,FALSE)="","",VLOOKUP(AI270,'Acompanhamento (DMP)'!$B$7:$O$390,13,FALSE)),"")</f>
        <v/>
      </c>
      <c r="AZ270" t="str">
        <f>IFERROR(IF(VLOOKUP(AI270,'Acompanhamento (DMP)'!$B$7:$O$390,14,FALSE)="","",VLOOKUP(AI270,'Acompanhamento (DMP)'!$B$7:$O$390,14,FALSE)),"")</f>
        <v/>
      </c>
      <c r="BA270" t="str">
        <f>IFERROR(IF(VLOOKUP(AI270,'Acompanhamento (DMP)'!$B$7:$O$390,15,FALSE)="","",VLOOKUP(AI270,'Acompanhamento (DMP)'!$B$7:$O$390,15,FALSE)),"")</f>
        <v/>
      </c>
      <c r="BB270" s="82" t="str">
        <f>IFERROR(IF(VLOOKUP(AI270,'Acompanhamento (DMP)'!$B$7:$O$390,16,FALSE)="","",VLOOKUP(AI270,'Acompanhamento (DMP)'!$B$7:$O$390,16,FALSE)),"")</f>
        <v/>
      </c>
      <c r="BC270" s="82" t="str">
        <f>IFERROR(IF(VLOOKUP(AI270,'Acompanhamento (DMP)'!$B$7:$O$390,17,FALSE)="","",VLOOKUP(AI270,'Acompanhamento (DMP)'!$B$7:$O$390,17,FALSE)),"")</f>
        <v/>
      </c>
      <c r="BD270" s="82" t="str">
        <f>IFERROR(IF(VLOOKUP(AI270,'Acompanhamento (DMP)'!$B$7:$O$390,18,FALSE)="","",VLOOKUP(AI270,'Acompanhamento (DMP)'!$B$7:$O$390,18,FALSE)),"")</f>
        <v/>
      </c>
      <c r="BE270" s="82" t="str">
        <f>IFERROR(IF(VLOOKUP(AI270,'Acompanhamento (DMP)'!$B$7:$O$390,19,FALSE)="","",VLOOKUP(AI270,'Acompanhamento (DMP)'!$B$7:$O$390,19,FALSE)),"")</f>
        <v/>
      </c>
      <c r="BF270" s="82" t="str">
        <f>IFERROR(IF(VLOOKUP(AI270,'Acompanhamento (DMP)'!$B$7:$O$390,20,FALSE)="","",VLOOKUP(AI270,'Acompanhamento (DMP)'!$B$7:$O$390,20,FALSE)),"")</f>
        <v/>
      </c>
      <c r="BG270" s="82" t="str">
        <f>IFERROR(IF(VLOOKUP(AI270,'Acompanhamento (DMP)'!$B$7:$O$390,21,FALSE)="","",VLOOKUP(AI270,'Acompanhamento (DMP)'!$B$7:$O$390,21,FALSE)),"")</f>
        <v/>
      </c>
      <c r="BH270" s="173" t="str">
        <f t="shared" si="4"/>
        <v/>
      </c>
    </row>
    <row r="271" spans="1:60" ht="15" customHeight="1">
      <c r="A271" s="248"/>
      <c r="B271" s="248"/>
      <c r="C271" s="72"/>
      <c r="D271" s="73"/>
      <c r="E271" s="72" t="str">
        <v>Fornecimento continuado estimado de Etiquetas e Coletora de Dados RFID</v>
      </c>
      <c r="F271" s="72"/>
      <c r="G271" s="72"/>
      <c r="H271" s="72"/>
      <c r="I271" s="72"/>
      <c r="J271" s="72"/>
      <c r="K271" s="72"/>
      <c r="L271" s="74"/>
      <c r="M271" s="74"/>
      <c r="N271" s="74"/>
      <c r="O271" s="74"/>
      <c r="P271" s="74"/>
      <c r="Q271" s="72" t="e">
        <f>IF(#REF!="","",IF(VLOOKUP(#REF!,#REF!,9,FALSE)="","",VLOOKUP(#REF!,#REF!,9,FALSE)))</f>
        <v>#REF!</v>
      </c>
      <c r="R271" s="74" t="e">
        <f>IF(#REF!="","",IF(VLOOKUP(#REF!,#REF!,10,FALSE)="","",VLOOKUP(#REF!,#REF!,10,FALSE)))</f>
        <v>#REF!</v>
      </c>
      <c r="AD271" s="178">
        <v>258</v>
      </c>
      <c r="AF271">
        <v>269</v>
      </c>
      <c r="AI271" t="str">
        <f>IF('PCA Licitação, Dispensa e Inex.'!B275="","",'PCA Licitação, Dispensa e Inex.'!B275)</f>
        <v/>
      </c>
      <c r="AJ271" t="str">
        <f>IF('PCA Licitação, Dispensa e Inex.'!C275="","",'PCA Licitação, Dispensa e Inex.'!C275)</f>
        <v/>
      </c>
      <c r="AK271" t="str">
        <f>IF('PCA Licitação, Dispensa e Inex.'!D275="","",'PCA Licitação, Dispensa e Inex.'!D275)</f>
        <v/>
      </c>
      <c r="AL271" t="str">
        <f>IF('PCA Licitação, Dispensa e Inex.'!H275="","",'PCA Licitação, Dispensa e Inex.'!H275)</f>
        <v/>
      </c>
      <c r="AM271" t="str">
        <f>IF('PCA Licitação, Dispensa e Inex.'!K275="","",'PCA Licitação, Dispensa e Inex.'!K275)</f>
        <v/>
      </c>
      <c r="AN271" t="str">
        <f>IF('PCA Licitação, Dispensa e Inex.'!L275="","",'PCA Licitação, Dispensa e Inex.'!L275)</f>
        <v/>
      </c>
      <c r="AO271" t="str">
        <f>IF('PCA Licitação, Dispensa e Inex.'!M275="","",'PCA Licitação, Dispensa e Inex.'!M275)</f>
        <v/>
      </c>
      <c r="AP271" t="str">
        <f>IF('PCA Licitação, Dispensa e Inex.'!N275="","",'PCA Licitação, Dispensa e Inex.'!N275)</f>
        <v/>
      </c>
      <c r="AQ271" s="82" t="str">
        <f>IF('PCA Licitação, Dispensa e Inex.'!O275="","",'PCA Licitação, Dispensa e Inex.'!O275)</f>
        <v/>
      </c>
      <c r="AR271" s="82" t="str">
        <f>IF('PCA Licitação, Dispensa e Inex.'!P275="","",'PCA Licitação, Dispensa e Inex.'!P275)</f>
        <v/>
      </c>
      <c r="AS271" s="82" t="str">
        <f>IF('PCA Licitação, Dispensa e Inex.'!Q275="","",'PCA Licitação, Dispensa e Inex.'!Q275)</f>
        <v/>
      </c>
      <c r="AT271" s="82" t="str">
        <f>IF('PCA Licitação, Dispensa e Inex.'!R275="","",'PCA Licitação, Dispensa e Inex.'!R275)</f>
        <v/>
      </c>
      <c r="AU271" s="82" t="str">
        <f>IF('PCA Licitação, Dispensa e Inex.'!S275="","",'PCA Licitação, Dispensa e Inex.'!S275)</f>
        <v/>
      </c>
      <c r="AV271" s="223" t="str">
        <f>IFERROR(VLOOKUP(AI271,'Acompanhamento (DMP)'!$B$7:$G$390,10,FALSE),"")</f>
        <v/>
      </c>
      <c r="AW271" t="str">
        <f>IFERROR(IF(VLOOKUP(AI271,'Acompanhamento (DMP)'!$B$7:$O$390,11,FALSE)="","",VLOOKUP(AI271,'Acompanhamento (DMP)'!$B$7:$O$390,11,FALSE)),"")</f>
        <v/>
      </c>
      <c r="AX271" s="82">
        <f>IFERROR(VLOOKUP(AI271,'Acompanhamento (DMP)'!$B$7:$O$390,12,FALSE),"")</f>
        <v>0</v>
      </c>
      <c r="AY271" s="82" t="str">
        <f>IFERROR(IF(VLOOKUP(AI271,'Acompanhamento (DMP)'!$B$7:$O$390,13,FALSE)="","",VLOOKUP(AI271,'Acompanhamento (DMP)'!$B$7:$O$390,13,FALSE)),"")</f>
        <v/>
      </c>
      <c r="AZ271" t="str">
        <f>IFERROR(IF(VLOOKUP(AI271,'Acompanhamento (DMP)'!$B$7:$O$390,14,FALSE)="","",VLOOKUP(AI271,'Acompanhamento (DMP)'!$B$7:$O$390,14,FALSE)),"")</f>
        <v/>
      </c>
      <c r="BA271" t="str">
        <f>IFERROR(IF(VLOOKUP(AI271,'Acompanhamento (DMP)'!$B$7:$O$390,15,FALSE)="","",VLOOKUP(AI271,'Acompanhamento (DMP)'!$B$7:$O$390,15,FALSE)),"")</f>
        <v/>
      </c>
      <c r="BB271" s="82" t="str">
        <f>IFERROR(IF(VLOOKUP(AI271,'Acompanhamento (DMP)'!$B$7:$O$390,16,FALSE)="","",VLOOKUP(AI271,'Acompanhamento (DMP)'!$B$7:$O$390,16,FALSE)),"")</f>
        <v/>
      </c>
      <c r="BC271" s="82" t="str">
        <f>IFERROR(IF(VLOOKUP(AI271,'Acompanhamento (DMP)'!$B$7:$O$390,17,FALSE)="","",VLOOKUP(AI271,'Acompanhamento (DMP)'!$B$7:$O$390,17,FALSE)),"")</f>
        <v/>
      </c>
      <c r="BD271" s="82" t="str">
        <f>IFERROR(IF(VLOOKUP(AI271,'Acompanhamento (DMP)'!$B$7:$O$390,18,FALSE)="","",VLOOKUP(AI271,'Acompanhamento (DMP)'!$B$7:$O$390,18,FALSE)),"")</f>
        <v/>
      </c>
      <c r="BE271" s="82" t="str">
        <f>IFERROR(IF(VLOOKUP(AI271,'Acompanhamento (DMP)'!$B$7:$O$390,19,FALSE)="","",VLOOKUP(AI271,'Acompanhamento (DMP)'!$B$7:$O$390,19,FALSE)),"")</f>
        <v/>
      </c>
      <c r="BF271" s="82" t="str">
        <f>IFERROR(IF(VLOOKUP(AI271,'Acompanhamento (DMP)'!$B$7:$O$390,20,FALSE)="","",VLOOKUP(AI271,'Acompanhamento (DMP)'!$B$7:$O$390,20,FALSE)),"")</f>
        <v/>
      </c>
      <c r="BG271" s="82" t="str">
        <f>IFERROR(IF(VLOOKUP(AI271,'Acompanhamento (DMP)'!$B$7:$O$390,21,FALSE)="","",VLOOKUP(AI271,'Acompanhamento (DMP)'!$B$7:$O$390,21,FALSE)),"")</f>
        <v/>
      </c>
      <c r="BH271" s="173" t="str">
        <f t="shared" si="4"/>
        <v/>
      </c>
    </row>
    <row r="272" spans="1:60" ht="15" customHeight="1">
      <c r="A272" s="248"/>
      <c r="B272" s="248"/>
      <c r="C272" s="72"/>
      <c r="D272" s="73"/>
      <c r="E272" s="72" t="str">
        <v>Fornecimento continuado estimado de Poltronas para o Salão do Júri</v>
      </c>
      <c r="F272" s="72"/>
      <c r="G272" s="72"/>
      <c r="H272" s="72"/>
      <c r="I272" s="72"/>
      <c r="J272" s="72"/>
      <c r="K272" s="72"/>
      <c r="L272" s="74"/>
      <c r="M272" s="74"/>
      <c r="N272" s="74"/>
      <c r="O272" s="74"/>
      <c r="P272" s="74"/>
      <c r="Q272" s="72" t="e">
        <f>IF(#REF!="","",IF(VLOOKUP(#REF!,#REF!,9,FALSE)="","",VLOOKUP(#REF!,#REF!,9,FALSE)))</f>
        <v>#REF!</v>
      </c>
      <c r="R272" s="74" t="e">
        <f>IF(#REF!="","",IF(VLOOKUP(#REF!,#REF!,10,FALSE)="","",VLOOKUP(#REF!,#REF!,10,FALSE)))</f>
        <v>#REF!</v>
      </c>
      <c r="AD272" s="177">
        <v>259</v>
      </c>
      <c r="AF272">
        <v>270</v>
      </c>
      <c r="AI272" t="str">
        <f>IF('PCA Licitação, Dispensa e Inex.'!B276="","",'PCA Licitação, Dispensa e Inex.'!B276)</f>
        <v/>
      </c>
      <c r="AJ272" t="str">
        <f>IF('PCA Licitação, Dispensa e Inex.'!C276="","",'PCA Licitação, Dispensa e Inex.'!C276)</f>
        <v/>
      </c>
      <c r="AK272" t="str">
        <f>IF('PCA Licitação, Dispensa e Inex.'!D276="","",'PCA Licitação, Dispensa e Inex.'!D276)</f>
        <v/>
      </c>
      <c r="AL272" t="str">
        <f>IF('PCA Licitação, Dispensa e Inex.'!H276="","",'PCA Licitação, Dispensa e Inex.'!H276)</f>
        <v/>
      </c>
      <c r="AM272" t="str">
        <f>IF('PCA Licitação, Dispensa e Inex.'!K276="","",'PCA Licitação, Dispensa e Inex.'!K276)</f>
        <v/>
      </c>
      <c r="AN272" t="str">
        <f>IF('PCA Licitação, Dispensa e Inex.'!L276="","",'PCA Licitação, Dispensa e Inex.'!L276)</f>
        <v/>
      </c>
      <c r="AO272" t="str">
        <f>IF('PCA Licitação, Dispensa e Inex.'!M276="","",'PCA Licitação, Dispensa e Inex.'!M276)</f>
        <v/>
      </c>
      <c r="AP272" t="str">
        <f>IF('PCA Licitação, Dispensa e Inex.'!N276="","",'PCA Licitação, Dispensa e Inex.'!N276)</f>
        <v/>
      </c>
      <c r="AQ272" s="82" t="str">
        <f>IF('PCA Licitação, Dispensa e Inex.'!O276="","",'PCA Licitação, Dispensa e Inex.'!O276)</f>
        <v/>
      </c>
      <c r="AR272" s="82" t="str">
        <f>IF('PCA Licitação, Dispensa e Inex.'!P276="","",'PCA Licitação, Dispensa e Inex.'!P276)</f>
        <v/>
      </c>
      <c r="AS272" s="82" t="str">
        <f>IF('PCA Licitação, Dispensa e Inex.'!Q276="","",'PCA Licitação, Dispensa e Inex.'!Q276)</f>
        <v/>
      </c>
      <c r="AT272" s="82" t="str">
        <f>IF('PCA Licitação, Dispensa e Inex.'!R276="","",'PCA Licitação, Dispensa e Inex.'!R276)</f>
        <v/>
      </c>
      <c r="AU272" s="82" t="str">
        <f>IF('PCA Licitação, Dispensa e Inex.'!S276="","",'PCA Licitação, Dispensa e Inex.'!S276)</f>
        <v/>
      </c>
      <c r="AV272" s="223" t="str">
        <f>IFERROR(VLOOKUP(AI272,'Acompanhamento (DMP)'!$B$7:$G$390,10,FALSE),"")</f>
        <v/>
      </c>
      <c r="AW272" t="str">
        <f>IFERROR(IF(VLOOKUP(AI272,'Acompanhamento (DMP)'!$B$7:$O$390,11,FALSE)="","",VLOOKUP(AI272,'Acompanhamento (DMP)'!$B$7:$O$390,11,FALSE)),"")</f>
        <v/>
      </c>
      <c r="AX272" s="82">
        <f>IFERROR(VLOOKUP(AI272,'Acompanhamento (DMP)'!$B$7:$O$390,12,FALSE),"")</f>
        <v>0</v>
      </c>
      <c r="AY272" s="82" t="str">
        <f>IFERROR(IF(VLOOKUP(AI272,'Acompanhamento (DMP)'!$B$7:$O$390,13,FALSE)="","",VLOOKUP(AI272,'Acompanhamento (DMP)'!$B$7:$O$390,13,FALSE)),"")</f>
        <v/>
      </c>
      <c r="AZ272" t="str">
        <f>IFERROR(IF(VLOOKUP(AI272,'Acompanhamento (DMP)'!$B$7:$O$390,14,FALSE)="","",VLOOKUP(AI272,'Acompanhamento (DMP)'!$B$7:$O$390,14,FALSE)),"")</f>
        <v/>
      </c>
      <c r="BA272" t="str">
        <f>IFERROR(IF(VLOOKUP(AI272,'Acompanhamento (DMP)'!$B$7:$O$390,15,FALSE)="","",VLOOKUP(AI272,'Acompanhamento (DMP)'!$B$7:$O$390,15,FALSE)),"")</f>
        <v/>
      </c>
      <c r="BB272" s="82" t="str">
        <f>IFERROR(IF(VLOOKUP(AI272,'Acompanhamento (DMP)'!$B$7:$O$390,16,FALSE)="","",VLOOKUP(AI272,'Acompanhamento (DMP)'!$B$7:$O$390,16,FALSE)),"")</f>
        <v/>
      </c>
      <c r="BC272" s="82" t="str">
        <f>IFERROR(IF(VLOOKUP(AI272,'Acompanhamento (DMP)'!$B$7:$O$390,17,FALSE)="","",VLOOKUP(AI272,'Acompanhamento (DMP)'!$B$7:$O$390,17,FALSE)),"")</f>
        <v/>
      </c>
      <c r="BD272" s="82" t="str">
        <f>IFERROR(IF(VLOOKUP(AI272,'Acompanhamento (DMP)'!$B$7:$O$390,18,FALSE)="","",VLOOKUP(AI272,'Acompanhamento (DMP)'!$B$7:$O$390,18,FALSE)),"")</f>
        <v/>
      </c>
      <c r="BE272" s="82" t="str">
        <f>IFERROR(IF(VLOOKUP(AI272,'Acompanhamento (DMP)'!$B$7:$O$390,19,FALSE)="","",VLOOKUP(AI272,'Acompanhamento (DMP)'!$B$7:$O$390,19,FALSE)),"")</f>
        <v/>
      </c>
      <c r="BF272" s="82" t="str">
        <f>IFERROR(IF(VLOOKUP(AI272,'Acompanhamento (DMP)'!$B$7:$O$390,20,FALSE)="","",VLOOKUP(AI272,'Acompanhamento (DMP)'!$B$7:$O$390,20,FALSE)),"")</f>
        <v/>
      </c>
      <c r="BG272" s="82" t="str">
        <f>IFERROR(IF(VLOOKUP(AI272,'Acompanhamento (DMP)'!$B$7:$O$390,21,FALSE)="","",VLOOKUP(AI272,'Acompanhamento (DMP)'!$B$7:$O$390,21,FALSE)),"")</f>
        <v/>
      </c>
      <c r="BH272" s="173" t="str">
        <f t="shared" si="4"/>
        <v/>
      </c>
    </row>
    <row r="273" spans="1:60" ht="15" customHeight="1">
      <c r="A273" s="248"/>
      <c r="B273" s="248"/>
      <c r="C273" s="72"/>
      <c r="D273" s="73"/>
      <c r="E273" s="72" t="str">
        <v>Locação de imóvel para abrigar o fórum da Comarca de Brusque, durante a reforma global e ampliação daquela edificação</v>
      </c>
      <c r="F273" s="72"/>
      <c r="G273" s="72"/>
      <c r="H273" s="72"/>
      <c r="I273" s="72"/>
      <c r="J273" s="72"/>
      <c r="K273" s="72"/>
      <c r="L273" s="74"/>
      <c r="M273" s="74"/>
      <c r="N273" s="74"/>
      <c r="O273" s="74"/>
      <c r="P273" s="74"/>
      <c r="Q273" s="72" t="e">
        <f>IF(#REF!="","",IF(VLOOKUP(#REF!,#REF!,9,FALSE)="","",VLOOKUP(#REF!,#REF!,9,FALSE)))</f>
        <v>#REF!</v>
      </c>
      <c r="R273" s="74" t="e">
        <f>IF(#REF!="","",IF(VLOOKUP(#REF!,#REF!,10,FALSE)="","",VLOOKUP(#REF!,#REF!,10,FALSE)))</f>
        <v>#REF!</v>
      </c>
      <c r="AD273" s="178">
        <v>260</v>
      </c>
      <c r="AF273">
        <v>271</v>
      </c>
      <c r="AI273" t="str">
        <f>IF('PCA Licitação, Dispensa e Inex.'!B277="","",'PCA Licitação, Dispensa e Inex.'!B277)</f>
        <v/>
      </c>
      <c r="AJ273" t="str">
        <f>IF('PCA Licitação, Dispensa e Inex.'!C277="","",'PCA Licitação, Dispensa e Inex.'!C277)</f>
        <v/>
      </c>
      <c r="AK273" t="str">
        <f>IF('PCA Licitação, Dispensa e Inex.'!D277="","",'PCA Licitação, Dispensa e Inex.'!D277)</f>
        <v/>
      </c>
      <c r="AL273" t="str">
        <f>IF('PCA Licitação, Dispensa e Inex.'!H277="","",'PCA Licitação, Dispensa e Inex.'!H277)</f>
        <v/>
      </c>
      <c r="AM273" t="str">
        <f>IF('PCA Licitação, Dispensa e Inex.'!K277="","",'PCA Licitação, Dispensa e Inex.'!K277)</f>
        <v/>
      </c>
      <c r="AN273" t="str">
        <f>IF('PCA Licitação, Dispensa e Inex.'!L277="","",'PCA Licitação, Dispensa e Inex.'!L277)</f>
        <v/>
      </c>
      <c r="AO273" t="str">
        <f>IF('PCA Licitação, Dispensa e Inex.'!M277="","",'PCA Licitação, Dispensa e Inex.'!M277)</f>
        <v/>
      </c>
      <c r="AP273" t="str">
        <f>IF('PCA Licitação, Dispensa e Inex.'!N277="","",'PCA Licitação, Dispensa e Inex.'!N277)</f>
        <v/>
      </c>
      <c r="AQ273" s="82" t="str">
        <f>IF('PCA Licitação, Dispensa e Inex.'!O277="","",'PCA Licitação, Dispensa e Inex.'!O277)</f>
        <v/>
      </c>
      <c r="AR273" s="82" t="str">
        <f>IF('PCA Licitação, Dispensa e Inex.'!P277="","",'PCA Licitação, Dispensa e Inex.'!P277)</f>
        <v/>
      </c>
      <c r="AS273" s="82" t="str">
        <f>IF('PCA Licitação, Dispensa e Inex.'!Q277="","",'PCA Licitação, Dispensa e Inex.'!Q277)</f>
        <v/>
      </c>
      <c r="AT273" s="82" t="str">
        <f>IF('PCA Licitação, Dispensa e Inex.'!R277="","",'PCA Licitação, Dispensa e Inex.'!R277)</f>
        <v/>
      </c>
      <c r="AU273" s="82" t="str">
        <f>IF('PCA Licitação, Dispensa e Inex.'!S277="","",'PCA Licitação, Dispensa e Inex.'!S277)</f>
        <v/>
      </c>
      <c r="AV273" s="223" t="str">
        <f>IFERROR(VLOOKUP(AI273,'Acompanhamento (DMP)'!$B$7:$G$390,10,FALSE),"")</f>
        <v/>
      </c>
      <c r="AW273" t="str">
        <f>IFERROR(IF(VLOOKUP(AI273,'Acompanhamento (DMP)'!$B$7:$O$390,11,FALSE)="","",VLOOKUP(AI273,'Acompanhamento (DMP)'!$B$7:$O$390,11,FALSE)),"")</f>
        <v/>
      </c>
      <c r="AX273" s="82">
        <f>IFERROR(VLOOKUP(AI273,'Acompanhamento (DMP)'!$B$7:$O$390,12,FALSE),"")</f>
        <v>0</v>
      </c>
      <c r="AY273" s="82" t="str">
        <f>IFERROR(IF(VLOOKUP(AI273,'Acompanhamento (DMP)'!$B$7:$O$390,13,FALSE)="","",VLOOKUP(AI273,'Acompanhamento (DMP)'!$B$7:$O$390,13,FALSE)),"")</f>
        <v/>
      </c>
      <c r="AZ273" t="str">
        <f>IFERROR(IF(VLOOKUP(AI273,'Acompanhamento (DMP)'!$B$7:$O$390,14,FALSE)="","",VLOOKUP(AI273,'Acompanhamento (DMP)'!$B$7:$O$390,14,FALSE)),"")</f>
        <v/>
      </c>
      <c r="BA273" t="str">
        <f>IFERROR(IF(VLOOKUP(AI273,'Acompanhamento (DMP)'!$B$7:$O$390,15,FALSE)="","",VLOOKUP(AI273,'Acompanhamento (DMP)'!$B$7:$O$390,15,FALSE)),"")</f>
        <v/>
      </c>
      <c r="BB273" s="82" t="str">
        <f>IFERROR(IF(VLOOKUP(AI273,'Acompanhamento (DMP)'!$B$7:$O$390,16,FALSE)="","",VLOOKUP(AI273,'Acompanhamento (DMP)'!$B$7:$O$390,16,FALSE)),"")</f>
        <v/>
      </c>
      <c r="BC273" s="82" t="str">
        <f>IFERROR(IF(VLOOKUP(AI273,'Acompanhamento (DMP)'!$B$7:$O$390,17,FALSE)="","",VLOOKUP(AI273,'Acompanhamento (DMP)'!$B$7:$O$390,17,FALSE)),"")</f>
        <v/>
      </c>
      <c r="BD273" s="82" t="str">
        <f>IFERROR(IF(VLOOKUP(AI273,'Acompanhamento (DMP)'!$B$7:$O$390,18,FALSE)="","",VLOOKUP(AI273,'Acompanhamento (DMP)'!$B$7:$O$390,18,FALSE)),"")</f>
        <v/>
      </c>
      <c r="BE273" s="82" t="str">
        <f>IFERROR(IF(VLOOKUP(AI273,'Acompanhamento (DMP)'!$B$7:$O$390,19,FALSE)="","",VLOOKUP(AI273,'Acompanhamento (DMP)'!$B$7:$O$390,19,FALSE)),"")</f>
        <v/>
      </c>
      <c r="BF273" s="82" t="str">
        <f>IFERROR(IF(VLOOKUP(AI273,'Acompanhamento (DMP)'!$B$7:$O$390,20,FALSE)="","",VLOOKUP(AI273,'Acompanhamento (DMP)'!$B$7:$O$390,20,FALSE)),"")</f>
        <v/>
      </c>
      <c r="BG273" s="82" t="str">
        <f>IFERROR(IF(VLOOKUP(AI273,'Acompanhamento (DMP)'!$B$7:$O$390,21,FALSE)="","",VLOOKUP(AI273,'Acompanhamento (DMP)'!$B$7:$O$390,21,FALSE)),"")</f>
        <v/>
      </c>
      <c r="BH273" s="173" t="str">
        <f t="shared" si="4"/>
        <v/>
      </c>
    </row>
    <row r="274" spans="1:60" ht="15" customHeight="1">
      <c r="A274" s="248"/>
      <c r="B274" s="248"/>
      <c r="C274" s="72"/>
      <c r="D274" s="73"/>
      <c r="E274" s="72" t="str">
        <v>Aquisição de acessórios ergonômicos - mouse pad, apoio de teclado, apoio de antebraços e apoio de pés (Demanda atualmente atendida pelas ARPPs 2025/04,  2025/042 e 2025/043)</v>
      </c>
      <c r="F274" s="72"/>
      <c r="G274" s="72"/>
      <c r="H274" s="72"/>
      <c r="I274" s="72"/>
      <c r="J274" s="72"/>
      <c r="K274" s="72"/>
      <c r="L274" s="74"/>
      <c r="M274" s="74"/>
      <c r="N274" s="74"/>
      <c r="O274" s="74"/>
      <c r="P274" s="74"/>
      <c r="Q274" s="72" t="e">
        <f>IF(#REF!="","",IF(VLOOKUP(#REF!,#REF!,9,FALSE)="","",VLOOKUP(#REF!,#REF!,9,FALSE)))</f>
        <v>#REF!</v>
      </c>
      <c r="R274" s="74" t="e">
        <f>IF(#REF!="","",IF(VLOOKUP(#REF!,#REF!,10,FALSE)="","",VLOOKUP(#REF!,#REF!,10,FALSE)))</f>
        <v>#REF!</v>
      </c>
      <c r="AD274" s="180">
        <v>261</v>
      </c>
      <c r="AF274">
        <v>272</v>
      </c>
      <c r="AI274" t="str">
        <f>IF('PCA Licitação, Dispensa e Inex.'!B278="","",'PCA Licitação, Dispensa e Inex.'!B278)</f>
        <v/>
      </c>
      <c r="AJ274" t="str">
        <f>IF('PCA Licitação, Dispensa e Inex.'!C278="","",'PCA Licitação, Dispensa e Inex.'!C278)</f>
        <v/>
      </c>
      <c r="AK274" t="str">
        <f>IF('PCA Licitação, Dispensa e Inex.'!D278="","",'PCA Licitação, Dispensa e Inex.'!D278)</f>
        <v/>
      </c>
      <c r="AL274" t="str">
        <f>IF('PCA Licitação, Dispensa e Inex.'!H278="","",'PCA Licitação, Dispensa e Inex.'!H278)</f>
        <v/>
      </c>
      <c r="AM274" t="str">
        <f>IF('PCA Licitação, Dispensa e Inex.'!K278="","",'PCA Licitação, Dispensa e Inex.'!K278)</f>
        <v/>
      </c>
      <c r="AN274" t="str">
        <f>IF('PCA Licitação, Dispensa e Inex.'!L278="","",'PCA Licitação, Dispensa e Inex.'!L278)</f>
        <v/>
      </c>
      <c r="AO274" t="str">
        <f>IF('PCA Licitação, Dispensa e Inex.'!M278="","",'PCA Licitação, Dispensa e Inex.'!M278)</f>
        <v/>
      </c>
      <c r="AP274" t="str">
        <f>IF('PCA Licitação, Dispensa e Inex.'!N278="","",'PCA Licitação, Dispensa e Inex.'!N278)</f>
        <v/>
      </c>
      <c r="AQ274" s="82" t="str">
        <f>IF('PCA Licitação, Dispensa e Inex.'!O278="","",'PCA Licitação, Dispensa e Inex.'!O278)</f>
        <v/>
      </c>
      <c r="AR274" s="82" t="str">
        <f>IF('PCA Licitação, Dispensa e Inex.'!P278="","",'PCA Licitação, Dispensa e Inex.'!P278)</f>
        <v/>
      </c>
      <c r="AS274" s="82" t="str">
        <f>IF('PCA Licitação, Dispensa e Inex.'!Q278="","",'PCA Licitação, Dispensa e Inex.'!Q278)</f>
        <v/>
      </c>
      <c r="AT274" s="82" t="str">
        <f>IF('PCA Licitação, Dispensa e Inex.'!R278="","",'PCA Licitação, Dispensa e Inex.'!R278)</f>
        <v/>
      </c>
      <c r="AU274" s="82" t="str">
        <f>IF('PCA Licitação, Dispensa e Inex.'!S278="","",'PCA Licitação, Dispensa e Inex.'!S278)</f>
        <v/>
      </c>
      <c r="AV274" s="223" t="str">
        <f>IFERROR(VLOOKUP(AI274,'Acompanhamento (DMP)'!$B$7:$G$390,10,FALSE),"")</f>
        <v/>
      </c>
      <c r="AW274" t="str">
        <f>IFERROR(IF(VLOOKUP(AI274,'Acompanhamento (DMP)'!$B$7:$O$390,11,FALSE)="","",VLOOKUP(AI274,'Acompanhamento (DMP)'!$B$7:$O$390,11,FALSE)),"")</f>
        <v/>
      </c>
      <c r="AX274" s="82">
        <f>IFERROR(VLOOKUP(AI274,'Acompanhamento (DMP)'!$B$7:$O$390,12,FALSE),"")</f>
        <v>0</v>
      </c>
      <c r="AY274" s="82" t="str">
        <f>IFERROR(IF(VLOOKUP(AI274,'Acompanhamento (DMP)'!$B$7:$O$390,13,FALSE)="","",VLOOKUP(AI274,'Acompanhamento (DMP)'!$B$7:$O$390,13,FALSE)),"")</f>
        <v/>
      </c>
      <c r="AZ274" t="str">
        <f>IFERROR(IF(VLOOKUP(AI274,'Acompanhamento (DMP)'!$B$7:$O$390,14,FALSE)="","",VLOOKUP(AI274,'Acompanhamento (DMP)'!$B$7:$O$390,14,FALSE)),"")</f>
        <v/>
      </c>
      <c r="BA274" t="str">
        <f>IFERROR(IF(VLOOKUP(AI274,'Acompanhamento (DMP)'!$B$7:$O$390,15,FALSE)="","",VLOOKUP(AI274,'Acompanhamento (DMP)'!$B$7:$O$390,15,FALSE)),"")</f>
        <v/>
      </c>
      <c r="BB274" s="82" t="str">
        <f>IFERROR(IF(VLOOKUP(AI274,'Acompanhamento (DMP)'!$B$7:$O$390,16,FALSE)="","",VLOOKUP(AI274,'Acompanhamento (DMP)'!$B$7:$O$390,16,FALSE)),"")</f>
        <v/>
      </c>
      <c r="BC274" s="82" t="str">
        <f>IFERROR(IF(VLOOKUP(AI274,'Acompanhamento (DMP)'!$B$7:$O$390,17,FALSE)="","",VLOOKUP(AI274,'Acompanhamento (DMP)'!$B$7:$O$390,17,FALSE)),"")</f>
        <v/>
      </c>
      <c r="BD274" s="82" t="str">
        <f>IFERROR(IF(VLOOKUP(AI274,'Acompanhamento (DMP)'!$B$7:$O$390,18,FALSE)="","",VLOOKUP(AI274,'Acompanhamento (DMP)'!$B$7:$O$390,18,FALSE)),"")</f>
        <v/>
      </c>
      <c r="BE274" s="82" t="str">
        <f>IFERROR(IF(VLOOKUP(AI274,'Acompanhamento (DMP)'!$B$7:$O$390,19,FALSE)="","",VLOOKUP(AI274,'Acompanhamento (DMP)'!$B$7:$O$390,19,FALSE)),"")</f>
        <v/>
      </c>
      <c r="BF274" s="82" t="str">
        <f>IFERROR(IF(VLOOKUP(AI274,'Acompanhamento (DMP)'!$B$7:$O$390,20,FALSE)="","",VLOOKUP(AI274,'Acompanhamento (DMP)'!$B$7:$O$390,20,FALSE)),"")</f>
        <v/>
      </c>
      <c r="BG274" s="82" t="str">
        <f>IFERROR(IF(VLOOKUP(AI274,'Acompanhamento (DMP)'!$B$7:$O$390,21,FALSE)="","",VLOOKUP(AI274,'Acompanhamento (DMP)'!$B$7:$O$390,21,FALSE)),"")</f>
        <v/>
      </c>
      <c r="BH274" s="173" t="str">
        <f t="shared" si="4"/>
        <v/>
      </c>
    </row>
    <row r="275" spans="1:60" ht="15" customHeight="1">
      <c r="A275" s="248"/>
      <c r="B275" s="248"/>
      <c r="C275" s="72"/>
      <c r="D275" s="73"/>
      <c r="E275" s="72" t="str">
        <v>Aquisição de desfibrilador externo automático - CSI/NIS e DSQV</v>
      </c>
      <c r="F275" s="72"/>
      <c r="G275" s="72"/>
      <c r="H275" s="72"/>
      <c r="I275" s="72"/>
      <c r="J275" s="72"/>
      <c r="K275" s="72"/>
      <c r="L275" s="74"/>
      <c r="M275" s="74"/>
      <c r="N275" s="74"/>
      <c r="O275" s="74"/>
      <c r="P275" s="74"/>
      <c r="Q275" s="72" t="e">
        <f>IF(#REF!="","",IF(VLOOKUP(#REF!,#REF!,9,FALSE)="","",VLOOKUP(#REF!,#REF!,9,FALSE)))</f>
        <v>#REF!</v>
      </c>
      <c r="R275" s="74" t="e">
        <f>IF(#REF!="","",IF(VLOOKUP(#REF!,#REF!,10,FALSE)="","",VLOOKUP(#REF!,#REF!,10,FALSE)))</f>
        <v>#REF!</v>
      </c>
      <c r="AD275" s="179">
        <v>262</v>
      </c>
      <c r="AF275">
        <v>273</v>
      </c>
      <c r="AI275" t="str">
        <f>IF('PCA Licitação, Dispensa e Inex.'!B279="","",'PCA Licitação, Dispensa e Inex.'!B279)</f>
        <v/>
      </c>
      <c r="AJ275" t="str">
        <f>IF('PCA Licitação, Dispensa e Inex.'!C279="","",'PCA Licitação, Dispensa e Inex.'!C279)</f>
        <v/>
      </c>
      <c r="AK275" t="str">
        <f>IF('PCA Licitação, Dispensa e Inex.'!D279="","",'PCA Licitação, Dispensa e Inex.'!D279)</f>
        <v/>
      </c>
      <c r="AL275" t="str">
        <f>IF('PCA Licitação, Dispensa e Inex.'!H279="","",'PCA Licitação, Dispensa e Inex.'!H279)</f>
        <v/>
      </c>
      <c r="AM275" t="str">
        <f>IF('PCA Licitação, Dispensa e Inex.'!K279="","",'PCA Licitação, Dispensa e Inex.'!K279)</f>
        <v/>
      </c>
      <c r="AN275" t="str">
        <f>IF('PCA Licitação, Dispensa e Inex.'!L279="","",'PCA Licitação, Dispensa e Inex.'!L279)</f>
        <v/>
      </c>
      <c r="AO275" t="str">
        <f>IF('PCA Licitação, Dispensa e Inex.'!M279="","",'PCA Licitação, Dispensa e Inex.'!M279)</f>
        <v/>
      </c>
      <c r="AP275" t="str">
        <f>IF('PCA Licitação, Dispensa e Inex.'!N279="","",'PCA Licitação, Dispensa e Inex.'!N279)</f>
        <v/>
      </c>
      <c r="AQ275" s="82" t="str">
        <f>IF('PCA Licitação, Dispensa e Inex.'!O279="","",'PCA Licitação, Dispensa e Inex.'!O279)</f>
        <v/>
      </c>
      <c r="AR275" s="82" t="str">
        <f>IF('PCA Licitação, Dispensa e Inex.'!P279="","",'PCA Licitação, Dispensa e Inex.'!P279)</f>
        <v/>
      </c>
      <c r="AS275" s="82" t="str">
        <f>IF('PCA Licitação, Dispensa e Inex.'!Q279="","",'PCA Licitação, Dispensa e Inex.'!Q279)</f>
        <v/>
      </c>
      <c r="AT275" s="82" t="str">
        <f>IF('PCA Licitação, Dispensa e Inex.'!R279="","",'PCA Licitação, Dispensa e Inex.'!R279)</f>
        <v/>
      </c>
      <c r="AU275" s="82" t="str">
        <f>IF('PCA Licitação, Dispensa e Inex.'!S279="","",'PCA Licitação, Dispensa e Inex.'!S279)</f>
        <v/>
      </c>
      <c r="AV275" s="223" t="str">
        <f>IFERROR(VLOOKUP(AI275,'Acompanhamento (DMP)'!$B$7:$G$390,10,FALSE),"")</f>
        <v/>
      </c>
      <c r="AW275" t="str">
        <f>IFERROR(IF(VLOOKUP(AI275,'Acompanhamento (DMP)'!$B$7:$O$390,11,FALSE)="","",VLOOKUP(AI275,'Acompanhamento (DMP)'!$B$7:$O$390,11,FALSE)),"")</f>
        <v/>
      </c>
      <c r="AX275" s="82">
        <f>IFERROR(VLOOKUP(AI275,'Acompanhamento (DMP)'!$B$7:$O$390,12,FALSE),"")</f>
        <v>0</v>
      </c>
      <c r="AY275" s="82" t="str">
        <f>IFERROR(IF(VLOOKUP(AI275,'Acompanhamento (DMP)'!$B$7:$O$390,13,FALSE)="","",VLOOKUP(AI275,'Acompanhamento (DMP)'!$B$7:$O$390,13,FALSE)),"")</f>
        <v/>
      </c>
      <c r="AZ275" t="str">
        <f>IFERROR(IF(VLOOKUP(AI275,'Acompanhamento (DMP)'!$B$7:$O$390,14,FALSE)="","",VLOOKUP(AI275,'Acompanhamento (DMP)'!$B$7:$O$390,14,FALSE)),"")</f>
        <v/>
      </c>
      <c r="BA275" t="str">
        <f>IFERROR(IF(VLOOKUP(AI275,'Acompanhamento (DMP)'!$B$7:$O$390,15,FALSE)="","",VLOOKUP(AI275,'Acompanhamento (DMP)'!$B$7:$O$390,15,FALSE)),"")</f>
        <v/>
      </c>
      <c r="BB275" s="82" t="str">
        <f>IFERROR(IF(VLOOKUP(AI275,'Acompanhamento (DMP)'!$B$7:$O$390,16,FALSE)="","",VLOOKUP(AI275,'Acompanhamento (DMP)'!$B$7:$O$390,16,FALSE)),"")</f>
        <v/>
      </c>
      <c r="BC275" s="82" t="str">
        <f>IFERROR(IF(VLOOKUP(AI275,'Acompanhamento (DMP)'!$B$7:$O$390,17,FALSE)="","",VLOOKUP(AI275,'Acompanhamento (DMP)'!$B$7:$O$390,17,FALSE)),"")</f>
        <v/>
      </c>
      <c r="BD275" s="82" t="str">
        <f>IFERROR(IF(VLOOKUP(AI275,'Acompanhamento (DMP)'!$B$7:$O$390,18,FALSE)="","",VLOOKUP(AI275,'Acompanhamento (DMP)'!$B$7:$O$390,18,FALSE)),"")</f>
        <v/>
      </c>
      <c r="BE275" s="82" t="str">
        <f>IFERROR(IF(VLOOKUP(AI275,'Acompanhamento (DMP)'!$B$7:$O$390,19,FALSE)="","",VLOOKUP(AI275,'Acompanhamento (DMP)'!$B$7:$O$390,19,FALSE)),"")</f>
        <v/>
      </c>
      <c r="BF275" s="82" t="str">
        <f>IFERROR(IF(VLOOKUP(AI275,'Acompanhamento (DMP)'!$B$7:$O$390,20,FALSE)="","",VLOOKUP(AI275,'Acompanhamento (DMP)'!$B$7:$O$390,20,FALSE)),"")</f>
        <v/>
      </c>
      <c r="BG275" s="82" t="str">
        <f>IFERROR(IF(VLOOKUP(AI275,'Acompanhamento (DMP)'!$B$7:$O$390,21,FALSE)="","",VLOOKUP(AI275,'Acompanhamento (DMP)'!$B$7:$O$390,21,FALSE)),"")</f>
        <v/>
      </c>
      <c r="BH275" s="173" t="str">
        <f t="shared" si="4"/>
        <v/>
      </c>
    </row>
    <row r="276" spans="1:60" ht="15" customHeight="1">
      <c r="A276" s="248"/>
      <c r="B276" s="248"/>
      <c r="C276" s="72"/>
      <c r="D276" s="73"/>
      <c r="E276" s="72" t="str">
        <v>Contratação de empresa especializada para atender atividades operacionais dos serviços de infraestrutura de TI</v>
      </c>
      <c r="F276" s="72"/>
      <c r="G276" s="72"/>
      <c r="H276" s="72"/>
      <c r="I276" s="72"/>
      <c r="J276" s="72"/>
      <c r="K276" s="72"/>
      <c r="L276" s="74"/>
      <c r="M276" s="74"/>
      <c r="N276" s="74"/>
      <c r="O276" s="74"/>
      <c r="P276" s="74"/>
      <c r="Q276" s="72" t="e">
        <f>IF(#REF!="","",IF(VLOOKUP(#REF!,#REF!,9,FALSE)="","",VLOOKUP(#REF!,#REF!,9,FALSE)))</f>
        <v>#REF!</v>
      </c>
      <c r="R276" s="74" t="e">
        <f>IF(#REF!="","",IF(VLOOKUP(#REF!,#REF!,10,FALSE)="","",VLOOKUP(#REF!,#REF!,10,FALSE)))</f>
        <v>#REF!</v>
      </c>
      <c r="AD276" s="180">
        <v>263</v>
      </c>
      <c r="AF276">
        <v>274</v>
      </c>
      <c r="AI276" t="str">
        <f>IF('PCA Licitação, Dispensa e Inex.'!B280="","",'PCA Licitação, Dispensa e Inex.'!B280)</f>
        <v/>
      </c>
      <c r="AJ276" t="str">
        <f>IF('PCA Licitação, Dispensa e Inex.'!C280="","",'PCA Licitação, Dispensa e Inex.'!C280)</f>
        <v/>
      </c>
      <c r="AK276" t="str">
        <f>IF('PCA Licitação, Dispensa e Inex.'!D280="","",'PCA Licitação, Dispensa e Inex.'!D280)</f>
        <v/>
      </c>
      <c r="AL276" t="str">
        <f>IF('PCA Licitação, Dispensa e Inex.'!H280="","",'PCA Licitação, Dispensa e Inex.'!H280)</f>
        <v/>
      </c>
      <c r="AM276" t="str">
        <f>IF('PCA Licitação, Dispensa e Inex.'!K280="","",'PCA Licitação, Dispensa e Inex.'!K280)</f>
        <v/>
      </c>
      <c r="AN276" t="str">
        <f>IF('PCA Licitação, Dispensa e Inex.'!L280="","",'PCA Licitação, Dispensa e Inex.'!L280)</f>
        <v/>
      </c>
      <c r="AO276" t="str">
        <f>IF('PCA Licitação, Dispensa e Inex.'!M280="","",'PCA Licitação, Dispensa e Inex.'!M280)</f>
        <v/>
      </c>
      <c r="AP276" t="str">
        <f>IF('PCA Licitação, Dispensa e Inex.'!N280="","",'PCA Licitação, Dispensa e Inex.'!N280)</f>
        <v/>
      </c>
      <c r="AQ276" s="82" t="str">
        <f>IF('PCA Licitação, Dispensa e Inex.'!O280="","",'PCA Licitação, Dispensa e Inex.'!O280)</f>
        <v/>
      </c>
      <c r="AR276" s="82" t="str">
        <f>IF('PCA Licitação, Dispensa e Inex.'!P280="","",'PCA Licitação, Dispensa e Inex.'!P280)</f>
        <v/>
      </c>
      <c r="AS276" s="82" t="str">
        <f>IF('PCA Licitação, Dispensa e Inex.'!Q280="","",'PCA Licitação, Dispensa e Inex.'!Q280)</f>
        <v/>
      </c>
      <c r="AT276" s="82" t="str">
        <f>IF('PCA Licitação, Dispensa e Inex.'!R280="","",'PCA Licitação, Dispensa e Inex.'!R280)</f>
        <v/>
      </c>
      <c r="AU276" s="82" t="str">
        <f>IF('PCA Licitação, Dispensa e Inex.'!S280="","",'PCA Licitação, Dispensa e Inex.'!S280)</f>
        <v/>
      </c>
      <c r="AV276" s="223" t="str">
        <f>IFERROR(VLOOKUP(AI276,'Acompanhamento (DMP)'!$B$7:$G$390,10,FALSE),"")</f>
        <v/>
      </c>
      <c r="AW276" t="str">
        <f>IFERROR(IF(VLOOKUP(AI276,'Acompanhamento (DMP)'!$B$7:$O$390,11,FALSE)="","",VLOOKUP(AI276,'Acompanhamento (DMP)'!$B$7:$O$390,11,FALSE)),"")</f>
        <v/>
      </c>
      <c r="AX276" s="82">
        <f>IFERROR(VLOOKUP(AI276,'Acompanhamento (DMP)'!$B$7:$O$390,12,FALSE),"")</f>
        <v>0</v>
      </c>
      <c r="AY276" s="82" t="str">
        <f>IFERROR(IF(VLOOKUP(AI276,'Acompanhamento (DMP)'!$B$7:$O$390,13,FALSE)="","",VLOOKUP(AI276,'Acompanhamento (DMP)'!$B$7:$O$390,13,FALSE)),"")</f>
        <v/>
      </c>
      <c r="AZ276" t="str">
        <f>IFERROR(IF(VLOOKUP(AI276,'Acompanhamento (DMP)'!$B$7:$O$390,14,FALSE)="","",VLOOKUP(AI276,'Acompanhamento (DMP)'!$B$7:$O$390,14,FALSE)),"")</f>
        <v/>
      </c>
      <c r="BA276" t="str">
        <f>IFERROR(IF(VLOOKUP(AI276,'Acompanhamento (DMP)'!$B$7:$O$390,15,FALSE)="","",VLOOKUP(AI276,'Acompanhamento (DMP)'!$B$7:$O$390,15,FALSE)),"")</f>
        <v/>
      </c>
      <c r="BB276" s="82" t="str">
        <f>IFERROR(IF(VLOOKUP(AI276,'Acompanhamento (DMP)'!$B$7:$O$390,16,FALSE)="","",VLOOKUP(AI276,'Acompanhamento (DMP)'!$B$7:$O$390,16,FALSE)),"")</f>
        <v/>
      </c>
      <c r="BC276" s="82" t="str">
        <f>IFERROR(IF(VLOOKUP(AI276,'Acompanhamento (DMP)'!$B$7:$O$390,17,FALSE)="","",VLOOKUP(AI276,'Acompanhamento (DMP)'!$B$7:$O$390,17,FALSE)),"")</f>
        <v/>
      </c>
      <c r="BD276" s="82" t="str">
        <f>IFERROR(IF(VLOOKUP(AI276,'Acompanhamento (DMP)'!$B$7:$O$390,18,FALSE)="","",VLOOKUP(AI276,'Acompanhamento (DMP)'!$B$7:$O$390,18,FALSE)),"")</f>
        <v/>
      </c>
      <c r="BE276" s="82" t="str">
        <f>IFERROR(IF(VLOOKUP(AI276,'Acompanhamento (DMP)'!$B$7:$O$390,19,FALSE)="","",VLOOKUP(AI276,'Acompanhamento (DMP)'!$B$7:$O$390,19,FALSE)),"")</f>
        <v/>
      </c>
      <c r="BF276" s="82" t="str">
        <f>IFERROR(IF(VLOOKUP(AI276,'Acompanhamento (DMP)'!$B$7:$O$390,20,FALSE)="","",VLOOKUP(AI276,'Acompanhamento (DMP)'!$B$7:$O$390,20,FALSE)),"")</f>
        <v/>
      </c>
      <c r="BG276" s="82" t="str">
        <f>IFERROR(IF(VLOOKUP(AI276,'Acompanhamento (DMP)'!$B$7:$O$390,21,FALSE)="","",VLOOKUP(AI276,'Acompanhamento (DMP)'!$B$7:$O$390,21,FALSE)),"")</f>
        <v/>
      </c>
      <c r="BH276" s="173" t="str">
        <f t="shared" si="4"/>
        <v/>
      </c>
    </row>
    <row r="277" spans="1:60" ht="15" customHeight="1">
      <c r="A277" s="248"/>
      <c r="B277" s="248"/>
      <c r="C277" s="72"/>
      <c r="D277" s="73"/>
      <c r="E277" s="72" t="str">
        <v>Contratação de serviços em nuvem na modalidade IaaS - multi cloud</v>
      </c>
      <c r="F277" s="72"/>
      <c r="G277" s="72"/>
      <c r="H277" s="72"/>
      <c r="I277" s="72"/>
      <c r="J277" s="72"/>
      <c r="K277" s="72"/>
      <c r="L277" s="74"/>
      <c r="M277" s="74"/>
      <c r="N277" s="74"/>
      <c r="O277" s="74"/>
      <c r="P277" s="74"/>
      <c r="Q277" s="72" t="e">
        <f>IF(#REF!="","",IF(VLOOKUP(#REF!,#REF!,9,FALSE)="","",VLOOKUP(#REF!,#REF!,9,FALSE)))</f>
        <v>#REF!</v>
      </c>
      <c r="R277" s="74" t="e">
        <f>IF(#REF!="","",IF(VLOOKUP(#REF!,#REF!,10,FALSE)="","",VLOOKUP(#REF!,#REF!,10,FALSE)))</f>
        <v>#REF!</v>
      </c>
      <c r="AD277" s="178">
        <v>264</v>
      </c>
      <c r="AF277">
        <v>275</v>
      </c>
      <c r="AI277" t="str">
        <f>IF('PCA Licitação, Dispensa e Inex.'!B281="","",'PCA Licitação, Dispensa e Inex.'!B281)</f>
        <v/>
      </c>
      <c r="AJ277" t="str">
        <f>IF('PCA Licitação, Dispensa e Inex.'!C281="","",'PCA Licitação, Dispensa e Inex.'!C281)</f>
        <v/>
      </c>
      <c r="AK277" t="str">
        <f>IF('PCA Licitação, Dispensa e Inex.'!D281="","",'PCA Licitação, Dispensa e Inex.'!D281)</f>
        <v/>
      </c>
      <c r="AL277" t="str">
        <f>IF('PCA Licitação, Dispensa e Inex.'!H281="","",'PCA Licitação, Dispensa e Inex.'!H281)</f>
        <v/>
      </c>
      <c r="AM277" t="str">
        <f>IF('PCA Licitação, Dispensa e Inex.'!K281="","",'PCA Licitação, Dispensa e Inex.'!K281)</f>
        <v/>
      </c>
      <c r="AN277" t="str">
        <f>IF('PCA Licitação, Dispensa e Inex.'!L281="","",'PCA Licitação, Dispensa e Inex.'!L281)</f>
        <v/>
      </c>
      <c r="AO277" t="str">
        <f>IF('PCA Licitação, Dispensa e Inex.'!M281="","",'PCA Licitação, Dispensa e Inex.'!M281)</f>
        <v/>
      </c>
      <c r="AP277" t="str">
        <f>IF('PCA Licitação, Dispensa e Inex.'!N281="","",'PCA Licitação, Dispensa e Inex.'!N281)</f>
        <v/>
      </c>
      <c r="AQ277" s="82" t="str">
        <f>IF('PCA Licitação, Dispensa e Inex.'!O281="","",'PCA Licitação, Dispensa e Inex.'!O281)</f>
        <v/>
      </c>
      <c r="AR277" s="82" t="str">
        <f>IF('PCA Licitação, Dispensa e Inex.'!P281="","",'PCA Licitação, Dispensa e Inex.'!P281)</f>
        <v/>
      </c>
      <c r="AS277" s="82" t="str">
        <f>IF('PCA Licitação, Dispensa e Inex.'!Q281="","",'PCA Licitação, Dispensa e Inex.'!Q281)</f>
        <v/>
      </c>
      <c r="AT277" s="82" t="str">
        <f>IF('PCA Licitação, Dispensa e Inex.'!R281="","",'PCA Licitação, Dispensa e Inex.'!R281)</f>
        <v/>
      </c>
      <c r="AU277" s="82" t="str">
        <f>IF('PCA Licitação, Dispensa e Inex.'!S281="","",'PCA Licitação, Dispensa e Inex.'!S281)</f>
        <v/>
      </c>
      <c r="AV277" s="223" t="str">
        <f>IFERROR(VLOOKUP(AI277,'Acompanhamento (DMP)'!$B$7:$G$390,10,FALSE),"")</f>
        <v/>
      </c>
      <c r="AW277" t="str">
        <f>IFERROR(IF(VLOOKUP(AI277,'Acompanhamento (DMP)'!$B$7:$O$390,11,FALSE)="","",VLOOKUP(AI277,'Acompanhamento (DMP)'!$B$7:$O$390,11,FALSE)),"")</f>
        <v/>
      </c>
      <c r="AX277" s="82">
        <f>IFERROR(VLOOKUP(AI277,'Acompanhamento (DMP)'!$B$7:$O$390,12,FALSE),"")</f>
        <v>0</v>
      </c>
      <c r="AY277" s="82" t="str">
        <f>IFERROR(IF(VLOOKUP(AI277,'Acompanhamento (DMP)'!$B$7:$O$390,13,FALSE)="","",VLOOKUP(AI277,'Acompanhamento (DMP)'!$B$7:$O$390,13,FALSE)),"")</f>
        <v/>
      </c>
      <c r="AZ277" t="str">
        <f>IFERROR(IF(VLOOKUP(AI277,'Acompanhamento (DMP)'!$B$7:$O$390,14,FALSE)="","",VLOOKUP(AI277,'Acompanhamento (DMP)'!$B$7:$O$390,14,FALSE)),"")</f>
        <v/>
      </c>
      <c r="BA277" t="str">
        <f>IFERROR(IF(VLOOKUP(AI277,'Acompanhamento (DMP)'!$B$7:$O$390,15,FALSE)="","",VLOOKUP(AI277,'Acompanhamento (DMP)'!$B$7:$O$390,15,FALSE)),"")</f>
        <v/>
      </c>
      <c r="BB277" s="82" t="str">
        <f>IFERROR(IF(VLOOKUP(AI277,'Acompanhamento (DMP)'!$B$7:$O$390,16,FALSE)="","",VLOOKUP(AI277,'Acompanhamento (DMP)'!$B$7:$O$390,16,FALSE)),"")</f>
        <v/>
      </c>
      <c r="BC277" s="82" t="str">
        <f>IFERROR(IF(VLOOKUP(AI277,'Acompanhamento (DMP)'!$B$7:$O$390,17,FALSE)="","",VLOOKUP(AI277,'Acompanhamento (DMP)'!$B$7:$O$390,17,FALSE)),"")</f>
        <v/>
      </c>
      <c r="BD277" s="82" t="str">
        <f>IFERROR(IF(VLOOKUP(AI277,'Acompanhamento (DMP)'!$B$7:$O$390,18,FALSE)="","",VLOOKUP(AI277,'Acompanhamento (DMP)'!$B$7:$O$390,18,FALSE)),"")</f>
        <v/>
      </c>
      <c r="BE277" s="82" t="str">
        <f>IFERROR(IF(VLOOKUP(AI277,'Acompanhamento (DMP)'!$B$7:$O$390,19,FALSE)="","",VLOOKUP(AI277,'Acompanhamento (DMP)'!$B$7:$O$390,19,FALSE)),"")</f>
        <v/>
      </c>
      <c r="BF277" s="82" t="str">
        <f>IFERROR(IF(VLOOKUP(AI277,'Acompanhamento (DMP)'!$B$7:$O$390,20,FALSE)="","",VLOOKUP(AI277,'Acompanhamento (DMP)'!$B$7:$O$390,20,FALSE)),"")</f>
        <v/>
      </c>
      <c r="BG277" s="82" t="str">
        <f>IFERROR(IF(VLOOKUP(AI277,'Acompanhamento (DMP)'!$B$7:$O$390,21,FALSE)="","",VLOOKUP(AI277,'Acompanhamento (DMP)'!$B$7:$O$390,21,FALSE)),"")</f>
        <v/>
      </c>
      <c r="BH277" s="173" t="str">
        <f t="shared" si="4"/>
        <v/>
      </c>
    </row>
    <row r="278" spans="1:60" ht="15" customHeight="1">
      <c r="A278" s="248"/>
      <c r="B278" s="248"/>
      <c r="C278" s="72"/>
      <c r="D278" s="73"/>
      <c r="E278" s="72" t="str">
        <v>Modernização e ampliação da infraestrutura de servidores de rede e de armazenamento, que suportam o banco de dados do eproc</v>
      </c>
      <c r="F278" s="72"/>
      <c r="G278" s="72"/>
      <c r="H278" s="72"/>
      <c r="I278" s="72"/>
      <c r="J278" s="72"/>
      <c r="K278" s="72"/>
      <c r="L278" s="74"/>
      <c r="M278" s="74"/>
      <c r="N278" s="74"/>
      <c r="O278" s="74"/>
      <c r="P278" s="74"/>
      <c r="Q278" s="72" t="e">
        <f>IF(#REF!="","",IF(VLOOKUP(#REF!,#REF!,9,FALSE)="","",VLOOKUP(#REF!,#REF!,9,FALSE)))</f>
        <v>#REF!</v>
      </c>
      <c r="R278" s="74" t="e">
        <f>IF(#REF!="","",IF(VLOOKUP(#REF!,#REF!,10,FALSE)="","",VLOOKUP(#REF!,#REF!,10,FALSE)))</f>
        <v>#REF!</v>
      </c>
      <c r="AD278" s="177">
        <v>265</v>
      </c>
      <c r="AF278">
        <v>276</v>
      </c>
      <c r="AI278" t="str">
        <f>IF('PCA Licitação, Dispensa e Inex.'!B282="","",'PCA Licitação, Dispensa e Inex.'!B282)</f>
        <v/>
      </c>
      <c r="AJ278" t="str">
        <f>IF('PCA Licitação, Dispensa e Inex.'!C282="","",'PCA Licitação, Dispensa e Inex.'!C282)</f>
        <v/>
      </c>
      <c r="AK278" t="str">
        <f>IF('PCA Licitação, Dispensa e Inex.'!D282="","",'PCA Licitação, Dispensa e Inex.'!D282)</f>
        <v/>
      </c>
      <c r="AL278" t="str">
        <f>IF('PCA Licitação, Dispensa e Inex.'!H282="","",'PCA Licitação, Dispensa e Inex.'!H282)</f>
        <v/>
      </c>
      <c r="AM278" t="str">
        <f>IF('PCA Licitação, Dispensa e Inex.'!K282="","",'PCA Licitação, Dispensa e Inex.'!K282)</f>
        <v/>
      </c>
      <c r="AN278" t="str">
        <f>IF('PCA Licitação, Dispensa e Inex.'!L282="","",'PCA Licitação, Dispensa e Inex.'!L282)</f>
        <v/>
      </c>
      <c r="AO278" t="str">
        <f>IF('PCA Licitação, Dispensa e Inex.'!M282="","",'PCA Licitação, Dispensa e Inex.'!M282)</f>
        <v/>
      </c>
      <c r="AP278" t="str">
        <f>IF('PCA Licitação, Dispensa e Inex.'!N282="","",'PCA Licitação, Dispensa e Inex.'!N282)</f>
        <v/>
      </c>
      <c r="AQ278" s="82" t="str">
        <f>IF('PCA Licitação, Dispensa e Inex.'!O282="","",'PCA Licitação, Dispensa e Inex.'!O282)</f>
        <v/>
      </c>
      <c r="AR278" s="82" t="str">
        <f>IF('PCA Licitação, Dispensa e Inex.'!P282="","",'PCA Licitação, Dispensa e Inex.'!P282)</f>
        <v/>
      </c>
      <c r="AS278" s="82" t="str">
        <f>IF('PCA Licitação, Dispensa e Inex.'!Q282="","",'PCA Licitação, Dispensa e Inex.'!Q282)</f>
        <v/>
      </c>
      <c r="AT278" s="82" t="str">
        <f>IF('PCA Licitação, Dispensa e Inex.'!R282="","",'PCA Licitação, Dispensa e Inex.'!R282)</f>
        <v/>
      </c>
      <c r="AU278" s="82" t="str">
        <f>IF('PCA Licitação, Dispensa e Inex.'!S282="","",'PCA Licitação, Dispensa e Inex.'!S282)</f>
        <v/>
      </c>
      <c r="AV278" s="223" t="str">
        <f>IFERROR(VLOOKUP(AI278,'Acompanhamento (DMP)'!$B$7:$G$390,10,FALSE),"")</f>
        <v/>
      </c>
      <c r="AW278" t="str">
        <f>IFERROR(IF(VLOOKUP(AI278,'Acompanhamento (DMP)'!$B$7:$O$390,11,FALSE)="","",VLOOKUP(AI278,'Acompanhamento (DMP)'!$B$7:$O$390,11,FALSE)),"")</f>
        <v/>
      </c>
      <c r="AX278" s="82">
        <f>IFERROR(VLOOKUP(AI278,'Acompanhamento (DMP)'!$B$7:$O$390,12,FALSE),"")</f>
        <v>0</v>
      </c>
      <c r="AY278" s="82" t="str">
        <f>IFERROR(IF(VLOOKUP(AI278,'Acompanhamento (DMP)'!$B$7:$O$390,13,FALSE)="","",VLOOKUP(AI278,'Acompanhamento (DMP)'!$B$7:$O$390,13,FALSE)),"")</f>
        <v/>
      </c>
      <c r="AZ278" t="str">
        <f>IFERROR(IF(VLOOKUP(AI278,'Acompanhamento (DMP)'!$B$7:$O$390,14,FALSE)="","",VLOOKUP(AI278,'Acompanhamento (DMP)'!$B$7:$O$390,14,FALSE)),"")</f>
        <v/>
      </c>
      <c r="BA278" t="str">
        <f>IFERROR(IF(VLOOKUP(AI278,'Acompanhamento (DMP)'!$B$7:$O$390,15,FALSE)="","",VLOOKUP(AI278,'Acompanhamento (DMP)'!$B$7:$O$390,15,FALSE)),"")</f>
        <v/>
      </c>
      <c r="BB278" s="82" t="str">
        <f>IFERROR(IF(VLOOKUP(AI278,'Acompanhamento (DMP)'!$B$7:$O$390,16,FALSE)="","",VLOOKUP(AI278,'Acompanhamento (DMP)'!$B$7:$O$390,16,FALSE)),"")</f>
        <v/>
      </c>
      <c r="BC278" s="82" t="str">
        <f>IFERROR(IF(VLOOKUP(AI278,'Acompanhamento (DMP)'!$B$7:$O$390,17,FALSE)="","",VLOOKUP(AI278,'Acompanhamento (DMP)'!$B$7:$O$390,17,FALSE)),"")</f>
        <v/>
      </c>
      <c r="BD278" s="82" t="str">
        <f>IFERROR(IF(VLOOKUP(AI278,'Acompanhamento (DMP)'!$B$7:$O$390,18,FALSE)="","",VLOOKUP(AI278,'Acompanhamento (DMP)'!$B$7:$O$390,18,FALSE)),"")</f>
        <v/>
      </c>
      <c r="BE278" s="82" t="str">
        <f>IFERROR(IF(VLOOKUP(AI278,'Acompanhamento (DMP)'!$B$7:$O$390,19,FALSE)="","",VLOOKUP(AI278,'Acompanhamento (DMP)'!$B$7:$O$390,19,FALSE)),"")</f>
        <v/>
      </c>
      <c r="BF278" s="82" t="str">
        <f>IFERROR(IF(VLOOKUP(AI278,'Acompanhamento (DMP)'!$B$7:$O$390,20,FALSE)="","",VLOOKUP(AI278,'Acompanhamento (DMP)'!$B$7:$O$390,20,FALSE)),"")</f>
        <v/>
      </c>
      <c r="BG278" s="82" t="str">
        <f>IFERROR(IF(VLOOKUP(AI278,'Acompanhamento (DMP)'!$B$7:$O$390,21,FALSE)="","",VLOOKUP(AI278,'Acompanhamento (DMP)'!$B$7:$O$390,21,FALSE)),"")</f>
        <v/>
      </c>
      <c r="BH278" s="173" t="str">
        <f t="shared" si="4"/>
        <v/>
      </c>
    </row>
    <row r="279" spans="1:60" ht="15" customHeight="1">
      <c r="A279" s="248"/>
      <c r="B279" s="248"/>
      <c r="C279" s="72"/>
      <c r="D279" s="73"/>
      <c r="E279" s="72" t="str">
        <v>Aquisição de peças e insumos para manutenção preventiva, corretiva e atualização tecnológica em equipamentos fora do prazo de garantia do parque tecnológico do Poder Judiciário de Santa Catarina.</v>
      </c>
      <c r="F279" s="72"/>
      <c r="G279" s="72"/>
      <c r="H279" s="72"/>
      <c r="I279" s="72"/>
      <c r="J279" s="72"/>
      <c r="K279" s="72"/>
      <c r="L279" s="74"/>
      <c r="M279" s="74"/>
      <c r="N279" s="74"/>
      <c r="O279" s="74"/>
      <c r="P279" s="74"/>
      <c r="Q279" s="72" t="e">
        <f>IF(#REF!="","",IF(VLOOKUP(#REF!,#REF!,9,FALSE)="","",VLOOKUP(#REF!,#REF!,9,FALSE)))</f>
        <v>#REF!</v>
      </c>
      <c r="R279" s="74" t="e">
        <f>IF(#REF!="","",IF(VLOOKUP(#REF!,#REF!,10,FALSE)="","",VLOOKUP(#REF!,#REF!,10,FALSE)))</f>
        <v>#REF!</v>
      </c>
      <c r="AD279" s="178">
        <v>266</v>
      </c>
      <c r="AF279">
        <v>277</v>
      </c>
      <c r="AI279" t="str">
        <f>IF('PCA Licitação, Dispensa e Inex.'!B283="","",'PCA Licitação, Dispensa e Inex.'!B283)</f>
        <v/>
      </c>
      <c r="AJ279" t="str">
        <f>IF('PCA Licitação, Dispensa e Inex.'!C283="","",'PCA Licitação, Dispensa e Inex.'!C283)</f>
        <v/>
      </c>
      <c r="AK279" t="str">
        <f>IF('PCA Licitação, Dispensa e Inex.'!D283="","",'PCA Licitação, Dispensa e Inex.'!D283)</f>
        <v/>
      </c>
      <c r="AL279" t="str">
        <f>IF('PCA Licitação, Dispensa e Inex.'!H283="","",'PCA Licitação, Dispensa e Inex.'!H283)</f>
        <v/>
      </c>
      <c r="AM279" t="str">
        <f>IF('PCA Licitação, Dispensa e Inex.'!K283="","",'PCA Licitação, Dispensa e Inex.'!K283)</f>
        <v/>
      </c>
      <c r="AN279" t="str">
        <f>IF('PCA Licitação, Dispensa e Inex.'!L283="","",'PCA Licitação, Dispensa e Inex.'!L283)</f>
        <v/>
      </c>
      <c r="AO279" t="str">
        <f>IF('PCA Licitação, Dispensa e Inex.'!M283="","",'PCA Licitação, Dispensa e Inex.'!M283)</f>
        <v/>
      </c>
      <c r="AP279" t="str">
        <f>IF('PCA Licitação, Dispensa e Inex.'!N283="","",'PCA Licitação, Dispensa e Inex.'!N283)</f>
        <v/>
      </c>
      <c r="AQ279" s="82" t="str">
        <f>IF('PCA Licitação, Dispensa e Inex.'!O283="","",'PCA Licitação, Dispensa e Inex.'!O283)</f>
        <v/>
      </c>
      <c r="AR279" s="82" t="str">
        <f>IF('PCA Licitação, Dispensa e Inex.'!P283="","",'PCA Licitação, Dispensa e Inex.'!P283)</f>
        <v/>
      </c>
      <c r="AS279" s="82" t="str">
        <f>IF('PCA Licitação, Dispensa e Inex.'!Q283="","",'PCA Licitação, Dispensa e Inex.'!Q283)</f>
        <v/>
      </c>
      <c r="AT279" s="82" t="str">
        <f>IF('PCA Licitação, Dispensa e Inex.'!R283="","",'PCA Licitação, Dispensa e Inex.'!R283)</f>
        <v/>
      </c>
      <c r="AU279" s="82" t="str">
        <f>IF('PCA Licitação, Dispensa e Inex.'!S283="","",'PCA Licitação, Dispensa e Inex.'!S283)</f>
        <v/>
      </c>
      <c r="AV279" s="223" t="str">
        <f>IFERROR(VLOOKUP(AI279,'Acompanhamento (DMP)'!$B$7:$G$390,10,FALSE),"")</f>
        <v/>
      </c>
      <c r="AW279" t="str">
        <f>IFERROR(IF(VLOOKUP(AI279,'Acompanhamento (DMP)'!$B$7:$O$390,11,FALSE)="","",VLOOKUP(AI279,'Acompanhamento (DMP)'!$B$7:$O$390,11,FALSE)),"")</f>
        <v/>
      </c>
      <c r="AX279" s="82">
        <f>IFERROR(VLOOKUP(AI279,'Acompanhamento (DMP)'!$B$7:$O$390,12,FALSE),"")</f>
        <v>0</v>
      </c>
      <c r="AY279" s="82" t="str">
        <f>IFERROR(IF(VLOOKUP(AI279,'Acompanhamento (DMP)'!$B$7:$O$390,13,FALSE)="","",VLOOKUP(AI279,'Acompanhamento (DMP)'!$B$7:$O$390,13,FALSE)),"")</f>
        <v/>
      </c>
      <c r="AZ279" t="str">
        <f>IFERROR(IF(VLOOKUP(AI279,'Acompanhamento (DMP)'!$B$7:$O$390,14,FALSE)="","",VLOOKUP(AI279,'Acompanhamento (DMP)'!$B$7:$O$390,14,FALSE)),"")</f>
        <v/>
      </c>
      <c r="BA279" t="str">
        <f>IFERROR(IF(VLOOKUP(AI279,'Acompanhamento (DMP)'!$B$7:$O$390,15,FALSE)="","",VLOOKUP(AI279,'Acompanhamento (DMP)'!$B$7:$O$390,15,FALSE)),"")</f>
        <v/>
      </c>
      <c r="BB279" s="82" t="str">
        <f>IFERROR(IF(VLOOKUP(AI279,'Acompanhamento (DMP)'!$B$7:$O$390,16,FALSE)="","",VLOOKUP(AI279,'Acompanhamento (DMP)'!$B$7:$O$390,16,FALSE)),"")</f>
        <v/>
      </c>
      <c r="BC279" s="82" t="str">
        <f>IFERROR(IF(VLOOKUP(AI279,'Acompanhamento (DMP)'!$B$7:$O$390,17,FALSE)="","",VLOOKUP(AI279,'Acompanhamento (DMP)'!$B$7:$O$390,17,FALSE)),"")</f>
        <v/>
      </c>
      <c r="BD279" s="82" t="str">
        <f>IFERROR(IF(VLOOKUP(AI279,'Acompanhamento (DMP)'!$B$7:$O$390,18,FALSE)="","",VLOOKUP(AI279,'Acompanhamento (DMP)'!$B$7:$O$390,18,FALSE)),"")</f>
        <v/>
      </c>
      <c r="BE279" s="82" t="str">
        <f>IFERROR(IF(VLOOKUP(AI279,'Acompanhamento (DMP)'!$B$7:$O$390,19,FALSE)="","",VLOOKUP(AI279,'Acompanhamento (DMP)'!$B$7:$O$390,19,FALSE)),"")</f>
        <v/>
      </c>
      <c r="BF279" s="82" t="str">
        <f>IFERROR(IF(VLOOKUP(AI279,'Acompanhamento (DMP)'!$B$7:$O$390,20,FALSE)="","",VLOOKUP(AI279,'Acompanhamento (DMP)'!$B$7:$O$390,20,FALSE)),"")</f>
        <v/>
      </c>
      <c r="BG279" s="82" t="str">
        <f>IFERROR(IF(VLOOKUP(AI279,'Acompanhamento (DMP)'!$B$7:$O$390,21,FALSE)="","",VLOOKUP(AI279,'Acompanhamento (DMP)'!$B$7:$O$390,21,FALSE)),"")</f>
        <v/>
      </c>
      <c r="BH279" s="173" t="str">
        <f t="shared" si="4"/>
        <v/>
      </c>
    </row>
    <row r="280" spans="1:60" ht="15" customHeight="1">
      <c r="A280" s="248"/>
      <c r="B280" s="248"/>
      <c r="C280" s="72"/>
      <c r="D280" s="73"/>
      <c r="E280" s="72" t="str">
        <v>Contratação de prestação de serviços continuados de subscrição de licenças de uso do software "Autodesk Architecture, Engineering and Construction Collection" (AEC Collection) e assinatura do Autodesk BIM 360 Docs usuário nomeado standard</v>
      </c>
      <c r="F280" s="72"/>
      <c r="G280" s="72"/>
      <c r="H280" s="72"/>
      <c r="I280" s="72"/>
      <c r="J280" s="72"/>
      <c r="K280" s="72"/>
      <c r="L280" s="74"/>
      <c r="M280" s="74"/>
      <c r="N280" s="74"/>
      <c r="O280" s="74"/>
      <c r="P280" s="74"/>
      <c r="Q280" s="72" t="e">
        <f>IF(#REF!="","",IF(VLOOKUP(#REF!,#REF!,9,FALSE)="","",VLOOKUP(#REF!,#REF!,9,FALSE)))</f>
        <v>#REF!</v>
      </c>
      <c r="R280" s="74" t="e">
        <f>IF(#REF!="","",IF(VLOOKUP(#REF!,#REF!,10,FALSE)="","",VLOOKUP(#REF!,#REF!,10,FALSE)))</f>
        <v>#REF!</v>
      </c>
      <c r="AD280" s="180">
        <v>267</v>
      </c>
      <c r="AF280">
        <v>278</v>
      </c>
      <c r="AI280" t="str">
        <f>IF('PCA Licitação, Dispensa e Inex.'!B284="","",'PCA Licitação, Dispensa e Inex.'!B284)</f>
        <v/>
      </c>
      <c r="AJ280" t="str">
        <f>IF('PCA Licitação, Dispensa e Inex.'!C284="","",'PCA Licitação, Dispensa e Inex.'!C284)</f>
        <v/>
      </c>
      <c r="AK280" t="str">
        <f>IF('PCA Licitação, Dispensa e Inex.'!D284="","",'PCA Licitação, Dispensa e Inex.'!D284)</f>
        <v/>
      </c>
      <c r="AL280" t="str">
        <f>IF('PCA Licitação, Dispensa e Inex.'!H284="","",'PCA Licitação, Dispensa e Inex.'!H284)</f>
        <v/>
      </c>
      <c r="AM280" t="str">
        <f>IF('PCA Licitação, Dispensa e Inex.'!K284="","",'PCA Licitação, Dispensa e Inex.'!K284)</f>
        <v/>
      </c>
      <c r="AN280" t="str">
        <f>IF('PCA Licitação, Dispensa e Inex.'!L284="","",'PCA Licitação, Dispensa e Inex.'!L284)</f>
        <v/>
      </c>
      <c r="AO280" t="str">
        <f>IF('PCA Licitação, Dispensa e Inex.'!M284="","",'PCA Licitação, Dispensa e Inex.'!M284)</f>
        <v/>
      </c>
      <c r="AP280" t="str">
        <f>IF('PCA Licitação, Dispensa e Inex.'!N284="","",'PCA Licitação, Dispensa e Inex.'!N284)</f>
        <v/>
      </c>
      <c r="AQ280" s="82" t="str">
        <f>IF('PCA Licitação, Dispensa e Inex.'!O284="","",'PCA Licitação, Dispensa e Inex.'!O284)</f>
        <v/>
      </c>
      <c r="AR280" s="82" t="str">
        <f>IF('PCA Licitação, Dispensa e Inex.'!P284="","",'PCA Licitação, Dispensa e Inex.'!P284)</f>
        <v/>
      </c>
      <c r="AS280" s="82" t="str">
        <f>IF('PCA Licitação, Dispensa e Inex.'!Q284="","",'PCA Licitação, Dispensa e Inex.'!Q284)</f>
        <v/>
      </c>
      <c r="AT280" s="82" t="str">
        <f>IF('PCA Licitação, Dispensa e Inex.'!R284="","",'PCA Licitação, Dispensa e Inex.'!R284)</f>
        <v/>
      </c>
      <c r="AU280" s="82" t="str">
        <f>IF('PCA Licitação, Dispensa e Inex.'!S284="","",'PCA Licitação, Dispensa e Inex.'!S284)</f>
        <v/>
      </c>
      <c r="AV280" s="223" t="str">
        <f>IFERROR(VLOOKUP(AI280,'Acompanhamento (DMP)'!$B$7:$G$390,10,FALSE),"")</f>
        <v/>
      </c>
      <c r="AW280" t="str">
        <f>IFERROR(IF(VLOOKUP(AI280,'Acompanhamento (DMP)'!$B$7:$O$390,11,FALSE)="","",VLOOKUP(AI280,'Acompanhamento (DMP)'!$B$7:$O$390,11,FALSE)),"")</f>
        <v/>
      </c>
      <c r="AX280" s="82">
        <f>IFERROR(VLOOKUP(AI280,'Acompanhamento (DMP)'!$B$7:$O$390,12,FALSE),"")</f>
        <v>0</v>
      </c>
      <c r="AY280" s="82" t="str">
        <f>IFERROR(IF(VLOOKUP(AI280,'Acompanhamento (DMP)'!$B$7:$O$390,13,FALSE)="","",VLOOKUP(AI280,'Acompanhamento (DMP)'!$B$7:$O$390,13,FALSE)),"")</f>
        <v/>
      </c>
      <c r="AZ280" t="str">
        <f>IFERROR(IF(VLOOKUP(AI280,'Acompanhamento (DMP)'!$B$7:$O$390,14,FALSE)="","",VLOOKUP(AI280,'Acompanhamento (DMP)'!$B$7:$O$390,14,FALSE)),"")</f>
        <v/>
      </c>
      <c r="BA280" t="str">
        <f>IFERROR(IF(VLOOKUP(AI280,'Acompanhamento (DMP)'!$B$7:$O$390,15,FALSE)="","",VLOOKUP(AI280,'Acompanhamento (DMP)'!$B$7:$O$390,15,FALSE)),"")</f>
        <v/>
      </c>
      <c r="BB280" s="82" t="str">
        <f>IFERROR(IF(VLOOKUP(AI280,'Acompanhamento (DMP)'!$B$7:$O$390,16,FALSE)="","",VLOOKUP(AI280,'Acompanhamento (DMP)'!$B$7:$O$390,16,FALSE)),"")</f>
        <v/>
      </c>
      <c r="BC280" s="82" t="str">
        <f>IFERROR(IF(VLOOKUP(AI280,'Acompanhamento (DMP)'!$B$7:$O$390,17,FALSE)="","",VLOOKUP(AI280,'Acompanhamento (DMP)'!$B$7:$O$390,17,FALSE)),"")</f>
        <v/>
      </c>
      <c r="BD280" s="82" t="str">
        <f>IFERROR(IF(VLOOKUP(AI280,'Acompanhamento (DMP)'!$B$7:$O$390,18,FALSE)="","",VLOOKUP(AI280,'Acompanhamento (DMP)'!$B$7:$O$390,18,FALSE)),"")</f>
        <v/>
      </c>
      <c r="BE280" s="82" t="str">
        <f>IFERROR(IF(VLOOKUP(AI280,'Acompanhamento (DMP)'!$B$7:$O$390,19,FALSE)="","",VLOOKUP(AI280,'Acompanhamento (DMP)'!$B$7:$O$390,19,FALSE)),"")</f>
        <v/>
      </c>
      <c r="BF280" s="82" t="str">
        <f>IFERROR(IF(VLOOKUP(AI280,'Acompanhamento (DMP)'!$B$7:$O$390,20,FALSE)="","",VLOOKUP(AI280,'Acompanhamento (DMP)'!$B$7:$O$390,20,FALSE)),"")</f>
        <v/>
      </c>
      <c r="BG280" s="82" t="str">
        <f>IFERROR(IF(VLOOKUP(AI280,'Acompanhamento (DMP)'!$B$7:$O$390,21,FALSE)="","",VLOOKUP(AI280,'Acompanhamento (DMP)'!$B$7:$O$390,21,FALSE)),"")</f>
        <v/>
      </c>
      <c r="BH280" s="173" t="str">
        <f t="shared" si="4"/>
        <v/>
      </c>
    </row>
    <row r="281" spans="1:60" ht="15" customHeight="1">
      <c r="A281" s="248"/>
      <c r="B281" s="248"/>
      <c r="C281" s="72"/>
      <c r="D281" s="73"/>
      <c r="E281" s="72" t="str">
        <v>Contratação de plataforma, no modelo Software as a Service (SaaS), de conteúdos educacionais para conscientização e treinamento em segurança da informação e proteção de dados pessoais.</v>
      </c>
      <c r="F281" s="72"/>
      <c r="G281" s="72"/>
      <c r="H281" s="72"/>
      <c r="I281" s="72"/>
      <c r="J281" s="72"/>
      <c r="K281" s="72"/>
      <c r="L281" s="74"/>
      <c r="M281" s="74"/>
      <c r="N281" s="74"/>
      <c r="O281" s="74"/>
      <c r="P281" s="74"/>
      <c r="Q281" s="72" t="e">
        <f>IF(#REF!="","",IF(VLOOKUP(#REF!,#REF!,9,FALSE)="","",VLOOKUP(#REF!,#REF!,9,FALSE)))</f>
        <v>#REF!</v>
      </c>
      <c r="R281" s="74" t="e">
        <f>IF(#REF!="","",IF(VLOOKUP(#REF!,#REF!,10,FALSE)="","",VLOOKUP(#REF!,#REF!,10,FALSE)))</f>
        <v>#REF!</v>
      </c>
      <c r="AD281" s="179">
        <v>268</v>
      </c>
      <c r="AF281">
        <v>279</v>
      </c>
      <c r="AI281" t="str">
        <f>IF('PCA Licitação, Dispensa e Inex.'!B285="","",'PCA Licitação, Dispensa e Inex.'!B285)</f>
        <v/>
      </c>
      <c r="AJ281" t="str">
        <f>IF('PCA Licitação, Dispensa e Inex.'!C285="","",'PCA Licitação, Dispensa e Inex.'!C285)</f>
        <v/>
      </c>
      <c r="AK281" t="str">
        <f>IF('PCA Licitação, Dispensa e Inex.'!D285="","",'PCA Licitação, Dispensa e Inex.'!D285)</f>
        <v/>
      </c>
      <c r="AL281" t="str">
        <f>IF('PCA Licitação, Dispensa e Inex.'!H285="","",'PCA Licitação, Dispensa e Inex.'!H285)</f>
        <v/>
      </c>
      <c r="AM281" t="str">
        <f>IF('PCA Licitação, Dispensa e Inex.'!K285="","",'PCA Licitação, Dispensa e Inex.'!K285)</f>
        <v/>
      </c>
      <c r="AN281" t="str">
        <f>IF('PCA Licitação, Dispensa e Inex.'!L285="","",'PCA Licitação, Dispensa e Inex.'!L285)</f>
        <v/>
      </c>
      <c r="AO281" t="str">
        <f>IF('PCA Licitação, Dispensa e Inex.'!M285="","",'PCA Licitação, Dispensa e Inex.'!M285)</f>
        <v/>
      </c>
      <c r="AP281" t="str">
        <f>IF('PCA Licitação, Dispensa e Inex.'!N285="","",'PCA Licitação, Dispensa e Inex.'!N285)</f>
        <v/>
      </c>
      <c r="AQ281" s="82" t="str">
        <f>IF('PCA Licitação, Dispensa e Inex.'!O285="","",'PCA Licitação, Dispensa e Inex.'!O285)</f>
        <v/>
      </c>
      <c r="AR281" s="82" t="str">
        <f>IF('PCA Licitação, Dispensa e Inex.'!P285="","",'PCA Licitação, Dispensa e Inex.'!P285)</f>
        <v/>
      </c>
      <c r="AS281" s="82" t="str">
        <f>IF('PCA Licitação, Dispensa e Inex.'!Q285="","",'PCA Licitação, Dispensa e Inex.'!Q285)</f>
        <v/>
      </c>
      <c r="AT281" s="82" t="str">
        <f>IF('PCA Licitação, Dispensa e Inex.'!R285="","",'PCA Licitação, Dispensa e Inex.'!R285)</f>
        <v/>
      </c>
      <c r="AU281" s="82" t="str">
        <f>IF('PCA Licitação, Dispensa e Inex.'!S285="","",'PCA Licitação, Dispensa e Inex.'!S285)</f>
        <v/>
      </c>
      <c r="AV281" s="223" t="str">
        <f>IFERROR(VLOOKUP(AI281,'Acompanhamento (DMP)'!$B$7:$G$390,10,FALSE),"")</f>
        <v/>
      </c>
      <c r="AW281" t="str">
        <f>IFERROR(IF(VLOOKUP(AI281,'Acompanhamento (DMP)'!$B$7:$O$390,11,FALSE)="","",VLOOKUP(AI281,'Acompanhamento (DMP)'!$B$7:$O$390,11,FALSE)),"")</f>
        <v/>
      </c>
      <c r="AX281" s="82">
        <f>IFERROR(VLOOKUP(AI281,'Acompanhamento (DMP)'!$B$7:$O$390,12,FALSE),"")</f>
        <v>0</v>
      </c>
      <c r="AY281" s="82" t="str">
        <f>IFERROR(IF(VLOOKUP(AI281,'Acompanhamento (DMP)'!$B$7:$O$390,13,FALSE)="","",VLOOKUP(AI281,'Acompanhamento (DMP)'!$B$7:$O$390,13,FALSE)),"")</f>
        <v/>
      </c>
      <c r="AZ281" t="str">
        <f>IFERROR(IF(VLOOKUP(AI281,'Acompanhamento (DMP)'!$B$7:$O$390,14,FALSE)="","",VLOOKUP(AI281,'Acompanhamento (DMP)'!$B$7:$O$390,14,FALSE)),"")</f>
        <v/>
      </c>
      <c r="BA281" t="str">
        <f>IFERROR(IF(VLOOKUP(AI281,'Acompanhamento (DMP)'!$B$7:$O$390,15,FALSE)="","",VLOOKUP(AI281,'Acompanhamento (DMP)'!$B$7:$O$390,15,FALSE)),"")</f>
        <v/>
      </c>
      <c r="BB281" s="82" t="str">
        <f>IFERROR(IF(VLOOKUP(AI281,'Acompanhamento (DMP)'!$B$7:$O$390,16,FALSE)="","",VLOOKUP(AI281,'Acompanhamento (DMP)'!$B$7:$O$390,16,FALSE)),"")</f>
        <v/>
      </c>
      <c r="BC281" s="82" t="str">
        <f>IFERROR(IF(VLOOKUP(AI281,'Acompanhamento (DMP)'!$B$7:$O$390,17,FALSE)="","",VLOOKUP(AI281,'Acompanhamento (DMP)'!$B$7:$O$390,17,FALSE)),"")</f>
        <v/>
      </c>
      <c r="BD281" s="82" t="str">
        <f>IFERROR(IF(VLOOKUP(AI281,'Acompanhamento (DMP)'!$B$7:$O$390,18,FALSE)="","",VLOOKUP(AI281,'Acompanhamento (DMP)'!$B$7:$O$390,18,FALSE)),"")</f>
        <v/>
      </c>
      <c r="BE281" s="82" t="str">
        <f>IFERROR(IF(VLOOKUP(AI281,'Acompanhamento (DMP)'!$B$7:$O$390,19,FALSE)="","",VLOOKUP(AI281,'Acompanhamento (DMP)'!$B$7:$O$390,19,FALSE)),"")</f>
        <v/>
      </c>
      <c r="BF281" s="82" t="str">
        <f>IFERROR(IF(VLOOKUP(AI281,'Acompanhamento (DMP)'!$B$7:$O$390,20,FALSE)="","",VLOOKUP(AI281,'Acompanhamento (DMP)'!$B$7:$O$390,20,FALSE)),"")</f>
        <v/>
      </c>
      <c r="BG281" s="82" t="str">
        <f>IFERROR(IF(VLOOKUP(AI281,'Acompanhamento (DMP)'!$B$7:$O$390,21,FALSE)="","",VLOOKUP(AI281,'Acompanhamento (DMP)'!$B$7:$O$390,21,FALSE)),"")</f>
        <v/>
      </c>
      <c r="BH281" s="173" t="str">
        <f t="shared" si="4"/>
        <v/>
      </c>
    </row>
    <row r="282" spans="1:60" ht="15" customHeight="1">
      <c r="A282" s="248"/>
      <c r="B282" s="248"/>
      <c r="C282" s="72"/>
      <c r="D282" s="73"/>
      <c r="E282" s="72" t="str">
        <v>Serviços de suporte e manutenção de solução computacional hiperconvergente Dell VXRAIL</v>
      </c>
      <c r="F282" s="72"/>
      <c r="G282" s="72"/>
      <c r="H282" s="72"/>
      <c r="I282" s="72"/>
      <c r="J282" s="72"/>
      <c r="K282" s="72"/>
      <c r="L282" s="74"/>
      <c r="M282" s="74"/>
      <c r="N282" s="74"/>
      <c r="O282" s="74"/>
      <c r="P282" s="74"/>
      <c r="Q282" s="72" t="e">
        <f>IF(#REF!="","",IF(VLOOKUP(#REF!,#REF!,9,FALSE)="","",VLOOKUP(#REF!,#REF!,9,FALSE)))</f>
        <v>#REF!</v>
      </c>
      <c r="R282" s="74" t="e">
        <f>IF(#REF!="","",IF(VLOOKUP(#REF!,#REF!,10,FALSE)="","",VLOOKUP(#REF!,#REF!,10,FALSE)))</f>
        <v>#REF!</v>
      </c>
      <c r="AD282" s="180">
        <v>269</v>
      </c>
      <c r="AF282">
        <v>280</v>
      </c>
      <c r="AI282" t="str">
        <f>IF('PCA Licitação, Dispensa e Inex.'!B286="","",'PCA Licitação, Dispensa e Inex.'!B286)</f>
        <v/>
      </c>
      <c r="AJ282" t="str">
        <f>IF('PCA Licitação, Dispensa e Inex.'!C286="","",'PCA Licitação, Dispensa e Inex.'!C286)</f>
        <v/>
      </c>
      <c r="AK282" t="str">
        <f>IF('PCA Licitação, Dispensa e Inex.'!D286="","",'PCA Licitação, Dispensa e Inex.'!D286)</f>
        <v/>
      </c>
      <c r="AL282" t="str">
        <f>IF('PCA Licitação, Dispensa e Inex.'!H286="","",'PCA Licitação, Dispensa e Inex.'!H286)</f>
        <v/>
      </c>
      <c r="AM282" t="str">
        <f>IF('PCA Licitação, Dispensa e Inex.'!K286="","",'PCA Licitação, Dispensa e Inex.'!K286)</f>
        <v/>
      </c>
      <c r="AN282" t="str">
        <f>IF('PCA Licitação, Dispensa e Inex.'!L286="","",'PCA Licitação, Dispensa e Inex.'!L286)</f>
        <v/>
      </c>
      <c r="AO282" t="str">
        <f>IF('PCA Licitação, Dispensa e Inex.'!M286="","",'PCA Licitação, Dispensa e Inex.'!M286)</f>
        <v/>
      </c>
      <c r="AP282" t="str">
        <f>IF('PCA Licitação, Dispensa e Inex.'!N286="","",'PCA Licitação, Dispensa e Inex.'!N286)</f>
        <v/>
      </c>
      <c r="AQ282" s="82" t="str">
        <f>IF('PCA Licitação, Dispensa e Inex.'!O286="","",'PCA Licitação, Dispensa e Inex.'!O286)</f>
        <v/>
      </c>
      <c r="AR282" s="82" t="str">
        <f>IF('PCA Licitação, Dispensa e Inex.'!P286="","",'PCA Licitação, Dispensa e Inex.'!P286)</f>
        <v/>
      </c>
      <c r="AS282" s="82" t="str">
        <f>IF('PCA Licitação, Dispensa e Inex.'!Q286="","",'PCA Licitação, Dispensa e Inex.'!Q286)</f>
        <v/>
      </c>
      <c r="AT282" s="82" t="str">
        <f>IF('PCA Licitação, Dispensa e Inex.'!R286="","",'PCA Licitação, Dispensa e Inex.'!R286)</f>
        <v/>
      </c>
      <c r="AU282" s="82" t="str">
        <f>IF('PCA Licitação, Dispensa e Inex.'!S286="","",'PCA Licitação, Dispensa e Inex.'!S286)</f>
        <v/>
      </c>
      <c r="AV282" s="223" t="str">
        <f>IFERROR(VLOOKUP(AI282,'Acompanhamento (DMP)'!$B$7:$G$390,10,FALSE),"")</f>
        <v/>
      </c>
      <c r="AW282" t="str">
        <f>IFERROR(IF(VLOOKUP(AI282,'Acompanhamento (DMP)'!$B$7:$O$390,11,FALSE)="","",VLOOKUP(AI282,'Acompanhamento (DMP)'!$B$7:$O$390,11,FALSE)),"")</f>
        <v/>
      </c>
      <c r="AX282" s="82">
        <f>IFERROR(VLOOKUP(AI282,'Acompanhamento (DMP)'!$B$7:$O$390,12,FALSE),"")</f>
        <v>0</v>
      </c>
      <c r="AY282" s="82" t="str">
        <f>IFERROR(IF(VLOOKUP(AI282,'Acompanhamento (DMP)'!$B$7:$O$390,13,FALSE)="","",VLOOKUP(AI282,'Acompanhamento (DMP)'!$B$7:$O$390,13,FALSE)),"")</f>
        <v/>
      </c>
      <c r="AZ282" t="str">
        <f>IFERROR(IF(VLOOKUP(AI282,'Acompanhamento (DMP)'!$B$7:$O$390,14,FALSE)="","",VLOOKUP(AI282,'Acompanhamento (DMP)'!$B$7:$O$390,14,FALSE)),"")</f>
        <v/>
      </c>
      <c r="BA282" t="str">
        <f>IFERROR(IF(VLOOKUP(AI282,'Acompanhamento (DMP)'!$B$7:$O$390,15,FALSE)="","",VLOOKUP(AI282,'Acompanhamento (DMP)'!$B$7:$O$390,15,FALSE)),"")</f>
        <v/>
      </c>
      <c r="BB282" s="82" t="str">
        <f>IFERROR(IF(VLOOKUP(AI282,'Acompanhamento (DMP)'!$B$7:$O$390,16,FALSE)="","",VLOOKUP(AI282,'Acompanhamento (DMP)'!$B$7:$O$390,16,FALSE)),"")</f>
        <v/>
      </c>
      <c r="BC282" s="82" t="str">
        <f>IFERROR(IF(VLOOKUP(AI282,'Acompanhamento (DMP)'!$B$7:$O$390,17,FALSE)="","",VLOOKUP(AI282,'Acompanhamento (DMP)'!$B$7:$O$390,17,FALSE)),"")</f>
        <v/>
      </c>
      <c r="BD282" s="82" t="str">
        <f>IFERROR(IF(VLOOKUP(AI282,'Acompanhamento (DMP)'!$B$7:$O$390,18,FALSE)="","",VLOOKUP(AI282,'Acompanhamento (DMP)'!$B$7:$O$390,18,FALSE)),"")</f>
        <v/>
      </c>
      <c r="BE282" s="82" t="str">
        <f>IFERROR(IF(VLOOKUP(AI282,'Acompanhamento (DMP)'!$B$7:$O$390,19,FALSE)="","",VLOOKUP(AI282,'Acompanhamento (DMP)'!$B$7:$O$390,19,FALSE)),"")</f>
        <v/>
      </c>
      <c r="BF282" s="82" t="str">
        <f>IFERROR(IF(VLOOKUP(AI282,'Acompanhamento (DMP)'!$B$7:$O$390,20,FALSE)="","",VLOOKUP(AI282,'Acompanhamento (DMP)'!$B$7:$O$390,20,FALSE)),"")</f>
        <v/>
      </c>
      <c r="BG282" s="82" t="str">
        <f>IFERROR(IF(VLOOKUP(AI282,'Acompanhamento (DMP)'!$B$7:$O$390,21,FALSE)="","",VLOOKUP(AI282,'Acompanhamento (DMP)'!$B$7:$O$390,21,FALSE)),"")</f>
        <v/>
      </c>
      <c r="BH282" s="173" t="str">
        <f t="shared" si="4"/>
        <v/>
      </c>
    </row>
    <row r="283" spans="1:60" ht="15" customHeight="1">
      <c r="A283" s="248"/>
      <c r="B283" s="248"/>
      <c r="C283" s="72"/>
      <c r="D283" s="73"/>
      <c r="E283" s="72" t="str">
        <v>Serviço de DNS em nuvem com proteção anti-DDoS</v>
      </c>
      <c r="F283" s="72"/>
      <c r="G283" s="72"/>
      <c r="H283" s="72"/>
      <c r="I283" s="72"/>
      <c r="J283" s="72"/>
      <c r="K283" s="72"/>
      <c r="L283" s="74"/>
      <c r="M283" s="74"/>
      <c r="N283" s="74"/>
      <c r="O283" s="74"/>
      <c r="P283" s="74"/>
      <c r="Q283" s="72" t="e">
        <f>IF(#REF!="","",IF(VLOOKUP(#REF!,#REF!,9,FALSE)="","",VLOOKUP(#REF!,#REF!,9,FALSE)))</f>
        <v>#REF!</v>
      </c>
      <c r="R283" s="74" t="e">
        <f>IF(#REF!="","",IF(VLOOKUP(#REF!,#REF!,10,FALSE)="","",VLOOKUP(#REF!,#REF!,10,FALSE)))</f>
        <v>#REF!</v>
      </c>
      <c r="AD283" s="178">
        <v>270</v>
      </c>
      <c r="AF283">
        <v>281</v>
      </c>
      <c r="AI283" t="str">
        <f>IF('PCA Licitação, Dispensa e Inex.'!B287="","",'PCA Licitação, Dispensa e Inex.'!B287)</f>
        <v/>
      </c>
      <c r="AJ283" t="str">
        <f>IF('PCA Licitação, Dispensa e Inex.'!C287="","",'PCA Licitação, Dispensa e Inex.'!C287)</f>
        <v/>
      </c>
      <c r="AK283" t="str">
        <f>IF('PCA Licitação, Dispensa e Inex.'!D287="","",'PCA Licitação, Dispensa e Inex.'!D287)</f>
        <v/>
      </c>
      <c r="AL283" t="str">
        <f>IF('PCA Licitação, Dispensa e Inex.'!H287="","",'PCA Licitação, Dispensa e Inex.'!H287)</f>
        <v/>
      </c>
      <c r="AM283" t="str">
        <f>IF('PCA Licitação, Dispensa e Inex.'!K287="","",'PCA Licitação, Dispensa e Inex.'!K287)</f>
        <v/>
      </c>
      <c r="AN283" t="str">
        <f>IF('PCA Licitação, Dispensa e Inex.'!L287="","",'PCA Licitação, Dispensa e Inex.'!L287)</f>
        <v/>
      </c>
      <c r="AO283" t="str">
        <f>IF('PCA Licitação, Dispensa e Inex.'!M287="","",'PCA Licitação, Dispensa e Inex.'!M287)</f>
        <v/>
      </c>
      <c r="AP283" t="str">
        <f>IF('PCA Licitação, Dispensa e Inex.'!N287="","",'PCA Licitação, Dispensa e Inex.'!N287)</f>
        <v/>
      </c>
      <c r="AQ283" s="82" t="str">
        <f>IF('PCA Licitação, Dispensa e Inex.'!O287="","",'PCA Licitação, Dispensa e Inex.'!O287)</f>
        <v/>
      </c>
      <c r="AR283" s="82" t="str">
        <f>IF('PCA Licitação, Dispensa e Inex.'!P287="","",'PCA Licitação, Dispensa e Inex.'!P287)</f>
        <v/>
      </c>
      <c r="AS283" s="82" t="str">
        <f>IF('PCA Licitação, Dispensa e Inex.'!Q287="","",'PCA Licitação, Dispensa e Inex.'!Q287)</f>
        <v/>
      </c>
      <c r="AT283" s="82" t="str">
        <f>IF('PCA Licitação, Dispensa e Inex.'!R287="","",'PCA Licitação, Dispensa e Inex.'!R287)</f>
        <v/>
      </c>
      <c r="AU283" s="82" t="str">
        <f>IF('PCA Licitação, Dispensa e Inex.'!S287="","",'PCA Licitação, Dispensa e Inex.'!S287)</f>
        <v/>
      </c>
      <c r="AV283" s="223" t="str">
        <f>IFERROR(VLOOKUP(AI283,'Acompanhamento (DMP)'!$B$7:$G$390,10,FALSE),"")</f>
        <v/>
      </c>
      <c r="AW283" t="str">
        <f>IFERROR(IF(VLOOKUP(AI283,'Acompanhamento (DMP)'!$B$7:$O$390,11,FALSE)="","",VLOOKUP(AI283,'Acompanhamento (DMP)'!$B$7:$O$390,11,FALSE)),"")</f>
        <v/>
      </c>
      <c r="AX283" s="82">
        <f>IFERROR(VLOOKUP(AI283,'Acompanhamento (DMP)'!$B$7:$O$390,12,FALSE),"")</f>
        <v>0</v>
      </c>
      <c r="AY283" s="82" t="str">
        <f>IFERROR(IF(VLOOKUP(AI283,'Acompanhamento (DMP)'!$B$7:$O$390,13,FALSE)="","",VLOOKUP(AI283,'Acompanhamento (DMP)'!$B$7:$O$390,13,FALSE)),"")</f>
        <v/>
      </c>
      <c r="AZ283" t="str">
        <f>IFERROR(IF(VLOOKUP(AI283,'Acompanhamento (DMP)'!$B$7:$O$390,14,FALSE)="","",VLOOKUP(AI283,'Acompanhamento (DMP)'!$B$7:$O$390,14,FALSE)),"")</f>
        <v/>
      </c>
      <c r="BA283" t="str">
        <f>IFERROR(IF(VLOOKUP(AI283,'Acompanhamento (DMP)'!$B$7:$O$390,15,FALSE)="","",VLOOKUP(AI283,'Acompanhamento (DMP)'!$B$7:$O$390,15,FALSE)),"")</f>
        <v/>
      </c>
      <c r="BB283" s="82" t="str">
        <f>IFERROR(IF(VLOOKUP(AI283,'Acompanhamento (DMP)'!$B$7:$O$390,16,FALSE)="","",VLOOKUP(AI283,'Acompanhamento (DMP)'!$B$7:$O$390,16,FALSE)),"")</f>
        <v/>
      </c>
      <c r="BC283" s="82" t="str">
        <f>IFERROR(IF(VLOOKUP(AI283,'Acompanhamento (DMP)'!$B$7:$O$390,17,FALSE)="","",VLOOKUP(AI283,'Acompanhamento (DMP)'!$B$7:$O$390,17,FALSE)),"")</f>
        <v/>
      </c>
      <c r="BD283" s="82" t="str">
        <f>IFERROR(IF(VLOOKUP(AI283,'Acompanhamento (DMP)'!$B$7:$O$390,18,FALSE)="","",VLOOKUP(AI283,'Acompanhamento (DMP)'!$B$7:$O$390,18,FALSE)),"")</f>
        <v/>
      </c>
      <c r="BE283" s="82" t="str">
        <f>IFERROR(IF(VLOOKUP(AI283,'Acompanhamento (DMP)'!$B$7:$O$390,19,FALSE)="","",VLOOKUP(AI283,'Acompanhamento (DMP)'!$B$7:$O$390,19,FALSE)),"")</f>
        <v/>
      </c>
      <c r="BF283" s="82" t="str">
        <f>IFERROR(IF(VLOOKUP(AI283,'Acompanhamento (DMP)'!$B$7:$O$390,20,FALSE)="","",VLOOKUP(AI283,'Acompanhamento (DMP)'!$B$7:$O$390,20,FALSE)),"")</f>
        <v/>
      </c>
      <c r="BG283" s="82" t="str">
        <f>IFERROR(IF(VLOOKUP(AI283,'Acompanhamento (DMP)'!$B$7:$O$390,21,FALSE)="","",VLOOKUP(AI283,'Acompanhamento (DMP)'!$B$7:$O$390,21,FALSE)),"")</f>
        <v/>
      </c>
      <c r="BH283" s="173" t="str">
        <f t="shared" si="4"/>
        <v/>
      </c>
    </row>
    <row r="284" spans="1:60" ht="15" customHeight="1">
      <c r="A284" s="248"/>
      <c r="B284" s="248"/>
      <c r="C284" s="72"/>
      <c r="D284" s="73"/>
      <c r="E284" s="72" t="str">
        <v>Contratação para ampliação da solução de visibilidade de rede</v>
      </c>
      <c r="F284" s="72"/>
      <c r="G284" s="72"/>
      <c r="H284" s="72"/>
      <c r="I284" s="72"/>
      <c r="J284" s="72"/>
      <c r="K284" s="72"/>
      <c r="L284" s="74"/>
      <c r="M284" s="74"/>
      <c r="N284" s="74"/>
      <c r="O284" s="74"/>
      <c r="P284" s="74"/>
      <c r="Q284" s="72" t="e">
        <f>IF(#REF!="","",IF(VLOOKUP(#REF!,#REF!,9,FALSE)="","",VLOOKUP(#REF!,#REF!,9,FALSE)))</f>
        <v>#REF!</v>
      </c>
      <c r="R284" s="74" t="e">
        <f>IF(#REF!="","",IF(VLOOKUP(#REF!,#REF!,10,FALSE)="","",VLOOKUP(#REF!,#REF!,10,FALSE)))</f>
        <v>#REF!</v>
      </c>
      <c r="AD284" s="177">
        <v>271</v>
      </c>
      <c r="AF284">
        <v>282</v>
      </c>
      <c r="AI284" t="str">
        <f>IF('PCA Licitação, Dispensa e Inex.'!B288="","",'PCA Licitação, Dispensa e Inex.'!B288)</f>
        <v/>
      </c>
      <c r="AJ284" t="str">
        <f>IF('PCA Licitação, Dispensa e Inex.'!C288="","",'PCA Licitação, Dispensa e Inex.'!C288)</f>
        <v/>
      </c>
      <c r="AK284" t="str">
        <f>IF('PCA Licitação, Dispensa e Inex.'!D288="","",'PCA Licitação, Dispensa e Inex.'!D288)</f>
        <v/>
      </c>
      <c r="AL284" t="str">
        <f>IF('PCA Licitação, Dispensa e Inex.'!H288="","",'PCA Licitação, Dispensa e Inex.'!H288)</f>
        <v/>
      </c>
      <c r="AM284" t="str">
        <f>IF('PCA Licitação, Dispensa e Inex.'!K288="","",'PCA Licitação, Dispensa e Inex.'!K288)</f>
        <v/>
      </c>
      <c r="AN284" t="str">
        <f>IF('PCA Licitação, Dispensa e Inex.'!L288="","",'PCA Licitação, Dispensa e Inex.'!L288)</f>
        <v/>
      </c>
      <c r="AO284" t="str">
        <f>IF('PCA Licitação, Dispensa e Inex.'!M288="","",'PCA Licitação, Dispensa e Inex.'!M288)</f>
        <v/>
      </c>
      <c r="AP284" t="str">
        <f>IF('PCA Licitação, Dispensa e Inex.'!N288="","",'PCA Licitação, Dispensa e Inex.'!N288)</f>
        <v/>
      </c>
      <c r="AQ284" s="82" t="str">
        <f>IF('PCA Licitação, Dispensa e Inex.'!O288="","",'PCA Licitação, Dispensa e Inex.'!O288)</f>
        <v/>
      </c>
      <c r="AR284" s="82" t="str">
        <f>IF('PCA Licitação, Dispensa e Inex.'!P288="","",'PCA Licitação, Dispensa e Inex.'!P288)</f>
        <v/>
      </c>
      <c r="AS284" s="82" t="str">
        <f>IF('PCA Licitação, Dispensa e Inex.'!Q288="","",'PCA Licitação, Dispensa e Inex.'!Q288)</f>
        <v/>
      </c>
      <c r="AT284" s="82" t="str">
        <f>IF('PCA Licitação, Dispensa e Inex.'!R288="","",'PCA Licitação, Dispensa e Inex.'!R288)</f>
        <v/>
      </c>
      <c r="AU284" s="82" t="str">
        <f>IF('PCA Licitação, Dispensa e Inex.'!S288="","",'PCA Licitação, Dispensa e Inex.'!S288)</f>
        <v/>
      </c>
      <c r="AV284" s="223" t="str">
        <f>IFERROR(VLOOKUP(AI284,'Acompanhamento (DMP)'!$B$7:$G$390,10,FALSE),"")</f>
        <v/>
      </c>
      <c r="AW284" t="str">
        <f>IFERROR(IF(VLOOKUP(AI284,'Acompanhamento (DMP)'!$B$7:$O$390,11,FALSE)="","",VLOOKUP(AI284,'Acompanhamento (DMP)'!$B$7:$O$390,11,FALSE)),"")</f>
        <v/>
      </c>
      <c r="AX284" s="82">
        <f>IFERROR(VLOOKUP(AI284,'Acompanhamento (DMP)'!$B$7:$O$390,12,FALSE),"")</f>
        <v>0</v>
      </c>
      <c r="AY284" s="82" t="str">
        <f>IFERROR(IF(VLOOKUP(AI284,'Acompanhamento (DMP)'!$B$7:$O$390,13,FALSE)="","",VLOOKUP(AI284,'Acompanhamento (DMP)'!$B$7:$O$390,13,FALSE)),"")</f>
        <v/>
      </c>
      <c r="AZ284" t="str">
        <f>IFERROR(IF(VLOOKUP(AI284,'Acompanhamento (DMP)'!$B$7:$O$390,14,FALSE)="","",VLOOKUP(AI284,'Acompanhamento (DMP)'!$B$7:$O$390,14,FALSE)),"")</f>
        <v/>
      </c>
      <c r="BA284" t="str">
        <f>IFERROR(IF(VLOOKUP(AI284,'Acompanhamento (DMP)'!$B$7:$O$390,15,FALSE)="","",VLOOKUP(AI284,'Acompanhamento (DMP)'!$B$7:$O$390,15,FALSE)),"")</f>
        <v/>
      </c>
      <c r="BB284" s="82" t="str">
        <f>IFERROR(IF(VLOOKUP(AI284,'Acompanhamento (DMP)'!$B$7:$O$390,16,FALSE)="","",VLOOKUP(AI284,'Acompanhamento (DMP)'!$B$7:$O$390,16,FALSE)),"")</f>
        <v/>
      </c>
      <c r="BC284" s="82" t="str">
        <f>IFERROR(IF(VLOOKUP(AI284,'Acompanhamento (DMP)'!$B$7:$O$390,17,FALSE)="","",VLOOKUP(AI284,'Acompanhamento (DMP)'!$B$7:$O$390,17,FALSE)),"")</f>
        <v/>
      </c>
      <c r="BD284" s="82" t="str">
        <f>IFERROR(IF(VLOOKUP(AI284,'Acompanhamento (DMP)'!$B$7:$O$390,18,FALSE)="","",VLOOKUP(AI284,'Acompanhamento (DMP)'!$B$7:$O$390,18,FALSE)),"")</f>
        <v/>
      </c>
      <c r="BE284" s="82" t="str">
        <f>IFERROR(IF(VLOOKUP(AI284,'Acompanhamento (DMP)'!$B$7:$O$390,19,FALSE)="","",VLOOKUP(AI284,'Acompanhamento (DMP)'!$B$7:$O$390,19,FALSE)),"")</f>
        <v/>
      </c>
      <c r="BF284" s="82" t="str">
        <f>IFERROR(IF(VLOOKUP(AI284,'Acompanhamento (DMP)'!$B$7:$O$390,20,FALSE)="","",VLOOKUP(AI284,'Acompanhamento (DMP)'!$B$7:$O$390,20,FALSE)),"")</f>
        <v/>
      </c>
      <c r="BG284" s="82" t="str">
        <f>IFERROR(IF(VLOOKUP(AI284,'Acompanhamento (DMP)'!$B$7:$O$390,21,FALSE)="","",VLOOKUP(AI284,'Acompanhamento (DMP)'!$B$7:$O$390,21,FALSE)),"")</f>
        <v/>
      </c>
      <c r="BH284" s="173" t="str">
        <f t="shared" si="4"/>
        <v/>
      </c>
    </row>
    <row r="285" spans="1:60" ht="15" customHeight="1">
      <c r="A285" s="248"/>
      <c r="B285" s="248"/>
      <c r="C285" s="72"/>
      <c r="D285" s="73"/>
      <c r="E285" s="72" t="str">
        <v>Aquisição de computadores portáteis - laptops/notebooks - para renovação do parque tecnológico do PJSC e atendimento de diversas áreas do TJSC</v>
      </c>
      <c r="F285" s="72"/>
      <c r="G285" s="72"/>
      <c r="H285" s="72"/>
      <c r="I285" s="72"/>
      <c r="J285" s="72"/>
      <c r="K285" s="72"/>
      <c r="L285" s="74"/>
      <c r="M285" s="74"/>
      <c r="N285" s="74"/>
      <c r="O285" s="74"/>
      <c r="P285" s="74"/>
      <c r="Q285" s="72" t="e">
        <f>IF(#REF!="","",IF(VLOOKUP(#REF!,#REF!,9,FALSE)="","",VLOOKUP(#REF!,#REF!,9,FALSE)))</f>
        <v>#REF!</v>
      </c>
      <c r="R285" s="74" t="e">
        <f>IF(#REF!="","",IF(VLOOKUP(#REF!,#REF!,10,FALSE)="","",VLOOKUP(#REF!,#REF!,10,FALSE)))</f>
        <v>#REF!</v>
      </c>
      <c r="AD285" s="178">
        <v>272</v>
      </c>
      <c r="AF285">
        <v>283</v>
      </c>
      <c r="AI285" t="str">
        <f>IF('PCA Licitação, Dispensa e Inex.'!B289="","",'PCA Licitação, Dispensa e Inex.'!B289)</f>
        <v/>
      </c>
      <c r="AJ285" t="str">
        <f>IF('PCA Licitação, Dispensa e Inex.'!C289="","",'PCA Licitação, Dispensa e Inex.'!C289)</f>
        <v/>
      </c>
      <c r="AK285" t="str">
        <f>IF('PCA Licitação, Dispensa e Inex.'!D289="","",'PCA Licitação, Dispensa e Inex.'!D289)</f>
        <v/>
      </c>
      <c r="AL285" t="str">
        <f>IF('PCA Licitação, Dispensa e Inex.'!H289="","",'PCA Licitação, Dispensa e Inex.'!H289)</f>
        <v/>
      </c>
      <c r="AM285" t="str">
        <f>IF('PCA Licitação, Dispensa e Inex.'!K289="","",'PCA Licitação, Dispensa e Inex.'!K289)</f>
        <v/>
      </c>
      <c r="AN285" t="str">
        <f>IF('PCA Licitação, Dispensa e Inex.'!L289="","",'PCA Licitação, Dispensa e Inex.'!L289)</f>
        <v/>
      </c>
      <c r="AO285" t="str">
        <f>IF('PCA Licitação, Dispensa e Inex.'!M289="","",'PCA Licitação, Dispensa e Inex.'!M289)</f>
        <v/>
      </c>
      <c r="AP285" t="str">
        <f>IF('PCA Licitação, Dispensa e Inex.'!N289="","",'PCA Licitação, Dispensa e Inex.'!N289)</f>
        <v/>
      </c>
      <c r="AQ285" s="82" t="str">
        <f>IF('PCA Licitação, Dispensa e Inex.'!O289="","",'PCA Licitação, Dispensa e Inex.'!O289)</f>
        <v/>
      </c>
      <c r="AR285" s="82" t="str">
        <f>IF('PCA Licitação, Dispensa e Inex.'!P289="","",'PCA Licitação, Dispensa e Inex.'!P289)</f>
        <v/>
      </c>
      <c r="AS285" s="82" t="str">
        <f>IF('PCA Licitação, Dispensa e Inex.'!Q289="","",'PCA Licitação, Dispensa e Inex.'!Q289)</f>
        <v/>
      </c>
      <c r="AT285" s="82" t="str">
        <f>IF('PCA Licitação, Dispensa e Inex.'!R289="","",'PCA Licitação, Dispensa e Inex.'!R289)</f>
        <v/>
      </c>
      <c r="AU285" s="82" t="str">
        <f>IF('PCA Licitação, Dispensa e Inex.'!S289="","",'PCA Licitação, Dispensa e Inex.'!S289)</f>
        <v/>
      </c>
      <c r="AV285" s="223" t="str">
        <f>IFERROR(VLOOKUP(AI285,'Acompanhamento (DMP)'!$B$7:$G$390,10,FALSE),"")</f>
        <v/>
      </c>
      <c r="AW285" t="str">
        <f>IFERROR(IF(VLOOKUP(AI285,'Acompanhamento (DMP)'!$B$7:$O$390,11,FALSE)="","",VLOOKUP(AI285,'Acompanhamento (DMP)'!$B$7:$O$390,11,FALSE)),"")</f>
        <v/>
      </c>
      <c r="AX285" s="82">
        <f>IFERROR(VLOOKUP(AI285,'Acompanhamento (DMP)'!$B$7:$O$390,12,FALSE),"")</f>
        <v>0</v>
      </c>
      <c r="AY285" s="82" t="str">
        <f>IFERROR(IF(VLOOKUP(AI285,'Acompanhamento (DMP)'!$B$7:$O$390,13,FALSE)="","",VLOOKUP(AI285,'Acompanhamento (DMP)'!$B$7:$O$390,13,FALSE)),"")</f>
        <v/>
      </c>
      <c r="AZ285" t="str">
        <f>IFERROR(IF(VLOOKUP(AI285,'Acompanhamento (DMP)'!$B$7:$O$390,14,FALSE)="","",VLOOKUP(AI285,'Acompanhamento (DMP)'!$B$7:$O$390,14,FALSE)),"")</f>
        <v/>
      </c>
      <c r="BA285" t="str">
        <f>IFERROR(IF(VLOOKUP(AI285,'Acompanhamento (DMP)'!$B$7:$O$390,15,FALSE)="","",VLOOKUP(AI285,'Acompanhamento (DMP)'!$B$7:$O$390,15,FALSE)),"")</f>
        <v/>
      </c>
      <c r="BB285" s="82" t="str">
        <f>IFERROR(IF(VLOOKUP(AI285,'Acompanhamento (DMP)'!$B$7:$O$390,16,FALSE)="","",VLOOKUP(AI285,'Acompanhamento (DMP)'!$B$7:$O$390,16,FALSE)),"")</f>
        <v/>
      </c>
      <c r="BC285" s="82" t="str">
        <f>IFERROR(IF(VLOOKUP(AI285,'Acompanhamento (DMP)'!$B$7:$O$390,17,FALSE)="","",VLOOKUP(AI285,'Acompanhamento (DMP)'!$B$7:$O$390,17,FALSE)),"")</f>
        <v/>
      </c>
      <c r="BD285" s="82" t="str">
        <f>IFERROR(IF(VLOOKUP(AI285,'Acompanhamento (DMP)'!$B$7:$O$390,18,FALSE)="","",VLOOKUP(AI285,'Acompanhamento (DMP)'!$B$7:$O$390,18,FALSE)),"")</f>
        <v/>
      </c>
      <c r="BE285" s="82" t="str">
        <f>IFERROR(IF(VLOOKUP(AI285,'Acompanhamento (DMP)'!$B$7:$O$390,19,FALSE)="","",VLOOKUP(AI285,'Acompanhamento (DMP)'!$B$7:$O$390,19,FALSE)),"")</f>
        <v/>
      </c>
      <c r="BF285" s="82" t="str">
        <f>IFERROR(IF(VLOOKUP(AI285,'Acompanhamento (DMP)'!$B$7:$O$390,20,FALSE)="","",VLOOKUP(AI285,'Acompanhamento (DMP)'!$B$7:$O$390,20,FALSE)),"")</f>
        <v/>
      </c>
      <c r="BG285" s="82" t="str">
        <f>IFERROR(IF(VLOOKUP(AI285,'Acompanhamento (DMP)'!$B$7:$O$390,21,FALSE)="","",VLOOKUP(AI285,'Acompanhamento (DMP)'!$B$7:$O$390,21,FALSE)),"")</f>
        <v/>
      </c>
      <c r="BH285" s="173" t="str">
        <f t="shared" si="4"/>
        <v/>
      </c>
    </row>
    <row r="286" spans="1:60" ht="15" customHeight="1">
      <c r="A286" s="248"/>
      <c r="B286" s="248"/>
      <c r="C286" s="72"/>
      <c r="D286" s="73"/>
      <c r="E286" s="72" t="str">
        <v>Solução para digitalização de documentos históricos  para a Diretoria de Gestão Documental e Memória do TJSC</v>
      </c>
      <c r="F286" s="72"/>
      <c r="G286" s="72"/>
      <c r="H286" s="72"/>
      <c r="I286" s="72"/>
      <c r="J286" s="72"/>
      <c r="K286" s="72"/>
      <c r="L286" s="74"/>
      <c r="M286" s="74"/>
      <c r="N286" s="74"/>
      <c r="O286" s="74"/>
      <c r="P286" s="74"/>
      <c r="Q286" s="72" t="e">
        <f>IF(#REF!="","",IF(VLOOKUP(#REF!,#REF!,9,FALSE)="","",VLOOKUP(#REF!,#REF!,9,FALSE)))</f>
        <v>#REF!</v>
      </c>
      <c r="R286" s="74" t="e">
        <f>IF(#REF!="","",IF(VLOOKUP(#REF!,#REF!,10,FALSE)="","",VLOOKUP(#REF!,#REF!,10,FALSE)))</f>
        <v>#REF!</v>
      </c>
      <c r="AD286" s="180">
        <v>273</v>
      </c>
      <c r="AF286">
        <v>284</v>
      </c>
      <c r="AI286" t="str">
        <f>IF('PCA Licitação, Dispensa e Inex.'!B290="","",'PCA Licitação, Dispensa e Inex.'!B290)</f>
        <v/>
      </c>
      <c r="AJ286" t="str">
        <f>IF('PCA Licitação, Dispensa e Inex.'!C290="","",'PCA Licitação, Dispensa e Inex.'!C290)</f>
        <v/>
      </c>
      <c r="AK286" t="str">
        <f>IF('PCA Licitação, Dispensa e Inex.'!D290="","",'PCA Licitação, Dispensa e Inex.'!D290)</f>
        <v/>
      </c>
      <c r="AL286" t="str">
        <f>IF('PCA Licitação, Dispensa e Inex.'!H290="","",'PCA Licitação, Dispensa e Inex.'!H290)</f>
        <v/>
      </c>
      <c r="AM286" t="str">
        <f>IF('PCA Licitação, Dispensa e Inex.'!K290="","",'PCA Licitação, Dispensa e Inex.'!K290)</f>
        <v/>
      </c>
      <c r="AN286" t="str">
        <f>IF('PCA Licitação, Dispensa e Inex.'!L290="","",'PCA Licitação, Dispensa e Inex.'!L290)</f>
        <v/>
      </c>
      <c r="AO286" t="str">
        <f>IF('PCA Licitação, Dispensa e Inex.'!M290="","",'PCA Licitação, Dispensa e Inex.'!M290)</f>
        <v/>
      </c>
      <c r="AP286" t="str">
        <f>IF('PCA Licitação, Dispensa e Inex.'!N290="","",'PCA Licitação, Dispensa e Inex.'!N290)</f>
        <v/>
      </c>
      <c r="AQ286" s="82" t="str">
        <f>IF('PCA Licitação, Dispensa e Inex.'!O290="","",'PCA Licitação, Dispensa e Inex.'!O290)</f>
        <v/>
      </c>
      <c r="AR286" s="82" t="str">
        <f>IF('PCA Licitação, Dispensa e Inex.'!P290="","",'PCA Licitação, Dispensa e Inex.'!P290)</f>
        <v/>
      </c>
      <c r="AS286" s="82" t="str">
        <f>IF('PCA Licitação, Dispensa e Inex.'!Q290="","",'PCA Licitação, Dispensa e Inex.'!Q290)</f>
        <v/>
      </c>
      <c r="AT286" s="82" t="str">
        <f>IF('PCA Licitação, Dispensa e Inex.'!R290="","",'PCA Licitação, Dispensa e Inex.'!R290)</f>
        <v/>
      </c>
      <c r="AU286" s="82" t="str">
        <f>IF('PCA Licitação, Dispensa e Inex.'!S290="","",'PCA Licitação, Dispensa e Inex.'!S290)</f>
        <v/>
      </c>
      <c r="AV286" s="223" t="str">
        <f>IFERROR(VLOOKUP(AI286,'Acompanhamento (DMP)'!$B$7:$G$390,10,FALSE),"")</f>
        <v/>
      </c>
      <c r="AW286" t="str">
        <f>IFERROR(IF(VLOOKUP(AI286,'Acompanhamento (DMP)'!$B$7:$O$390,11,FALSE)="","",VLOOKUP(AI286,'Acompanhamento (DMP)'!$B$7:$O$390,11,FALSE)),"")</f>
        <v/>
      </c>
      <c r="AX286" s="82">
        <f>IFERROR(VLOOKUP(AI286,'Acompanhamento (DMP)'!$B$7:$O$390,12,FALSE),"")</f>
        <v>0</v>
      </c>
      <c r="AY286" s="82" t="str">
        <f>IFERROR(IF(VLOOKUP(AI286,'Acompanhamento (DMP)'!$B$7:$O$390,13,FALSE)="","",VLOOKUP(AI286,'Acompanhamento (DMP)'!$B$7:$O$390,13,FALSE)),"")</f>
        <v/>
      </c>
      <c r="AZ286" t="str">
        <f>IFERROR(IF(VLOOKUP(AI286,'Acompanhamento (DMP)'!$B$7:$O$390,14,FALSE)="","",VLOOKUP(AI286,'Acompanhamento (DMP)'!$B$7:$O$390,14,FALSE)),"")</f>
        <v/>
      </c>
      <c r="BA286" t="str">
        <f>IFERROR(IF(VLOOKUP(AI286,'Acompanhamento (DMP)'!$B$7:$O$390,15,FALSE)="","",VLOOKUP(AI286,'Acompanhamento (DMP)'!$B$7:$O$390,15,FALSE)),"")</f>
        <v/>
      </c>
      <c r="BB286" s="82" t="str">
        <f>IFERROR(IF(VLOOKUP(AI286,'Acompanhamento (DMP)'!$B$7:$O$390,16,FALSE)="","",VLOOKUP(AI286,'Acompanhamento (DMP)'!$B$7:$O$390,16,FALSE)),"")</f>
        <v/>
      </c>
      <c r="BC286" s="82" t="str">
        <f>IFERROR(IF(VLOOKUP(AI286,'Acompanhamento (DMP)'!$B$7:$O$390,17,FALSE)="","",VLOOKUP(AI286,'Acompanhamento (DMP)'!$B$7:$O$390,17,FALSE)),"")</f>
        <v/>
      </c>
      <c r="BD286" s="82" t="str">
        <f>IFERROR(IF(VLOOKUP(AI286,'Acompanhamento (DMP)'!$B$7:$O$390,18,FALSE)="","",VLOOKUP(AI286,'Acompanhamento (DMP)'!$B$7:$O$390,18,FALSE)),"")</f>
        <v/>
      </c>
      <c r="BE286" s="82" t="str">
        <f>IFERROR(IF(VLOOKUP(AI286,'Acompanhamento (DMP)'!$B$7:$O$390,19,FALSE)="","",VLOOKUP(AI286,'Acompanhamento (DMP)'!$B$7:$O$390,19,FALSE)),"")</f>
        <v/>
      </c>
      <c r="BF286" s="82" t="str">
        <f>IFERROR(IF(VLOOKUP(AI286,'Acompanhamento (DMP)'!$B$7:$O$390,20,FALSE)="","",VLOOKUP(AI286,'Acompanhamento (DMP)'!$B$7:$O$390,20,FALSE)),"")</f>
        <v/>
      </c>
      <c r="BG286" s="82" t="str">
        <f>IFERROR(IF(VLOOKUP(AI286,'Acompanhamento (DMP)'!$B$7:$O$390,21,FALSE)="","",VLOOKUP(AI286,'Acompanhamento (DMP)'!$B$7:$O$390,21,FALSE)),"")</f>
        <v/>
      </c>
      <c r="BH286" s="173" t="str">
        <f t="shared" si="4"/>
        <v/>
      </c>
    </row>
    <row r="287" spans="1:60" ht="15" customHeight="1">
      <c r="A287" s="248"/>
      <c r="B287" s="248"/>
      <c r="C287" s="72"/>
      <c r="D287" s="73"/>
      <c r="E287" s="72" t="str">
        <v>Serviços de atualização, manutenção e suporte do Sistema Pergamum relativo aos módulos de biblioteca, museu e arquivo.</v>
      </c>
      <c r="F287" s="72"/>
      <c r="G287" s="72"/>
      <c r="H287" s="72"/>
      <c r="I287" s="72"/>
      <c r="J287" s="72"/>
      <c r="K287" s="72"/>
      <c r="L287" s="74"/>
      <c r="M287" s="74"/>
      <c r="N287" s="74"/>
      <c r="O287" s="74"/>
      <c r="P287" s="74"/>
      <c r="Q287" s="72" t="e">
        <f>IF(#REF!="","",IF(VLOOKUP(#REF!,#REF!,9,FALSE)="","",VLOOKUP(#REF!,#REF!,9,FALSE)))</f>
        <v>#REF!</v>
      </c>
      <c r="R287" s="74" t="e">
        <f>IF(#REF!="","",IF(VLOOKUP(#REF!,#REF!,10,FALSE)="","",VLOOKUP(#REF!,#REF!,10,FALSE)))</f>
        <v>#REF!</v>
      </c>
      <c r="AD287" s="179">
        <v>274</v>
      </c>
      <c r="AF287">
        <v>285</v>
      </c>
      <c r="AI287" t="str">
        <f>IF('PCA Licitação, Dispensa e Inex.'!B291="","",'PCA Licitação, Dispensa e Inex.'!B291)</f>
        <v/>
      </c>
      <c r="AJ287" t="str">
        <f>IF('PCA Licitação, Dispensa e Inex.'!C291="","",'PCA Licitação, Dispensa e Inex.'!C291)</f>
        <v/>
      </c>
      <c r="AK287" t="str">
        <f>IF('PCA Licitação, Dispensa e Inex.'!D291="","",'PCA Licitação, Dispensa e Inex.'!D291)</f>
        <v/>
      </c>
      <c r="AL287" t="str">
        <f>IF('PCA Licitação, Dispensa e Inex.'!H291="","",'PCA Licitação, Dispensa e Inex.'!H291)</f>
        <v/>
      </c>
      <c r="AM287" t="str">
        <f>IF('PCA Licitação, Dispensa e Inex.'!K291="","",'PCA Licitação, Dispensa e Inex.'!K291)</f>
        <v/>
      </c>
      <c r="AN287" t="str">
        <f>IF('PCA Licitação, Dispensa e Inex.'!L291="","",'PCA Licitação, Dispensa e Inex.'!L291)</f>
        <v/>
      </c>
      <c r="AO287" t="str">
        <f>IF('PCA Licitação, Dispensa e Inex.'!M291="","",'PCA Licitação, Dispensa e Inex.'!M291)</f>
        <v/>
      </c>
      <c r="AP287" t="str">
        <f>IF('PCA Licitação, Dispensa e Inex.'!N291="","",'PCA Licitação, Dispensa e Inex.'!N291)</f>
        <v/>
      </c>
      <c r="AQ287" s="82" t="str">
        <f>IF('PCA Licitação, Dispensa e Inex.'!O291="","",'PCA Licitação, Dispensa e Inex.'!O291)</f>
        <v/>
      </c>
      <c r="AR287" s="82" t="str">
        <f>IF('PCA Licitação, Dispensa e Inex.'!P291="","",'PCA Licitação, Dispensa e Inex.'!P291)</f>
        <v/>
      </c>
      <c r="AS287" s="82" t="str">
        <f>IF('PCA Licitação, Dispensa e Inex.'!Q291="","",'PCA Licitação, Dispensa e Inex.'!Q291)</f>
        <v/>
      </c>
      <c r="AT287" s="82" t="str">
        <f>IF('PCA Licitação, Dispensa e Inex.'!R291="","",'PCA Licitação, Dispensa e Inex.'!R291)</f>
        <v/>
      </c>
      <c r="AU287" s="82" t="str">
        <f>IF('PCA Licitação, Dispensa e Inex.'!S291="","",'PCA Licitação, Dispensa e Inex.'!S291)</f>
        <v/>
      </c>
      <c r="AV287" s="223" t="str">
        <f>IFERROR(VLOOKUP(AI287,'Acompanhamento (DMP)'!$B$7:$G$390,10,FALSE),"")</f>
        <v/>
      </c>
      <c r="AW287" t="str">
        <f>IFERROR(IF(VLOOKUP(AI287,'Acompanhamento (DMP)'!$B$7:$O$390,11,FALSE)="","",VLOOKUP(AI287,'Acompanhamento (DMP)'!$B$7:$O$390,11,FALSE)),"")</f>
        <v/>
      </c>
      <c r="AX287" s="82">
        <f>IFERROR(VLOOKUP(AI287,'Acompanhamento (DMP)'!$B$7:$O$390,12,FALSE),"")</f>
        <v>0</v>
      </c>
      <c r="AY287" s="82" t="str">
        <f>IFERROR(IF(VLOOKUP(AI287,'Acompanhamento (DMP)'!$B$7:$O$390,13,FALSE)="","",VLOOKUP(AI287,'Acompanhamento (DMP)'!$B$7:$O$390,13,FALSE)),"")</f>
        <v/>
      </c>
      <c r="AZ287" t="str">
        <f>IFERROR(IF(VLOOKUP(AI287,'Acompanhamento (DMP)'!$B$7:$O$390,14,FALSE)="","",VLOOKUP(AI287,'Acompanhamento (DMP)'!$B$7:$O$390,14,FALSE)),"")</f>
        <v/>
      </c>
      <c r="BA287" t="str">
        <f>IFERROR(IF(VLOOKUP(AI287,'Acompanhamento (DMP)'!$B$7:$O$390,15,FALSE)="","",VLOOKUP(AI287,'Acompanhamento (DMP)'!$B$7:$O$390,15,FALSE)),"")</f>
        <v/>
      </c>
      <c r="BB287" s="82" t="str">
        <f>IFERROR(IF(VLOOKUP(AI287,'Acompanhamento (DMP)'!$B$7:$O$390,16,FALSE)="","",VLOOKUP(AI287,'Acompanhamento (DMP)'!$B$7:$O$390,16,FALSE)),"")</f>
        <v/>
      </c>
      <c r="BC287" s="82" t="str">
        <f>IFERROR(IF(VLOOKUP(AI287,'Acompanhamento (DMP)'!$B$7:$O$390,17,FALSE)="","",VLOOKUP(AI287,'Acompanhamento (DMP)'!$B$7:$O$390,17,FALSE)),"")</f>
        <v/>
      </c>
      <c r="BD287" s="82" t="str">
        <f>IFERROR(IF(VLOOKUP(AI287,'Acompanhamento (DMP)'!$B$7:$O$390,18,FALSE)="","",VLOOKUP(AI287,'Acompanhamento (DMP)'!$B$7:$O$390,18,FALSE)),"")</f>
        <v/>
      </c>
      <c r="BE287" s="82" t="str">
        <f>IFERROR(IF(VLOOKUP(AI287,'Acompanhamento (DMP)'!$B$7:$O$390,19,FALSE)="","",VLOOKUP(AI287,'Acompanhamento (DMP)'!$B$7:$O$390,19,FALSE)),"")</f>
        <v/>
      </c>
      <c r="BF287" s="82" t="str">
        <f>IFERROR(IF(VLOOKUP(AI287,'Acompanhamento (DMP)'!$B$7:$O$390,20,FALSE)="","",VLOOKUP(AI287,'Acompanhamento (DMP)'!$B$7:$O$390,20,FALSE)),"")</f>
        <v/>
      </c>
      <c r="BG287" s="82" t="str">
        <f>IFERROR(IF(VLOOKUP(AI287,'Acompanhamento (DMP)'!$B$7:$O$390,21,FALSE)="","",VLOOKUP(AI287,'Acompanhamento (DMP)'!$B$7:$O$390,21,FALSE)),"")</f>
        <v/>
      </c>
      <c r="BH287" s="173" t="str">
        <f t="shared" si="4"/>
        <v/>
      </c>
    </row>
    <row r="288" spans="1:60" ht="15" customHeight="1">
      <c r="A288" s="248"/>
      <c r="B288" s="248"/>
      <c r="C288" s="72"/>
      <c r="D288" s="73"/>
      <c r="E288" s="72" t="str">
        <v>Contratação de solução de suporte exclusivo Microsoft</v>
      </c>
      <c r="F288" s="72"/>
      <c r="G288" s="72"/>
      <c r="H288" s="72"/>
      <c r="I288" s="72"/>
      <c r="J288" s="72"/>
      <c r="K288" s="72"/>
      <c r="L288" s="74"/>
      <c r="M288" s="74"/>
      <c r="N288" s="74"/>
      <c r="O288" s="74"/>
      <c r="P288" s="74"/>
      <c r="Q288" s="72" t="e">
        <f>IF(#REF!="","",IF(VLOOKUP(#REF!,#REF!,9,FALSE)="","",VLOOKUP(#REF!,#REF!,9,FALSE)))</f>
        <v>#REF!</v>
      </c>
      <c r="R288" s="74" t="e">
        <f>IF(#REF!="","",IF(VLOOKUP(#REF!,#REF!,10,FALSE)="","",VLOOKUP(#REF!,#REF!,10,FALSE)))</f>
        <v>#REF!</v>
      </c>
      <c r="AD288" s="180">
        <v>275</v>
      </c>
      <c r="AF288">
        <v>286</v>
      </c>
      <c r="AI288" t="str">
        <f>IF('PCA Licitação, Dispensa e Inex.'!B292="","",'PCA Licitação, Dispensa e Inex.'!B292)</f>
        <v/>
      </c>
      <c r="AJ288" t="str">
        <f>IF('PCA Licitação, Dispensa e Inex.'!C292="","",'PCA Licitação, Dispensa e Inex.'!C292)</f>
        <v/>
      </c>
      <c r="AK288" t="str">
        <f>IF('PCA Licitação, Dispensa e Inex.'!D292="","",'PCA Licitação, Dispensa e Inex.'!D292)</f>
        <v/>
      </c>
      <c r="AL288" t="str">
        <f>IF('PCA Licitação, Dispensa e Inex.'!H292="","",'PCA Licitação, Dispensa e Inex.'!H292)</f>
        <v/>
      </c>
      <c r="AM288" t="str">
        <f>IF('PCA Licitação, Dispensa e Inex.'!K292="","",'PCA Licitação, Dispensa e Inex.'!K292)</f>
        <v/>
      </c>
      <c r="AN288" t="str">
        <f>IF('PCA Licitação, Dispensa e Inex.'!L292="","",'PCA Licitação, Dispensa e Inex.'!L292)</f>
        <v/>
      </c>
      <c r="AO288" t="str">
        <f>IF('PCA Licitação, Dispensa e Inex.'!M292="","",'PCA Licitação, Dispensa e Inex.'!M292)</f>
        <v/>
      </c>
      <c r="AP288" t="str">
        <f>IF('PCA Licitação, Dispensa e Inex.'!N292="","",'PCA Licitação, Dispensa e Inex.'!N292)</f>
        <v/>
      </c>
      <c r="AQ288" s="82" t="str">
        <f>IF('PCA Licitação, Dispensa e Inex.'!O292="","",'PCA Licitação, Dispensa e Inex.'!O292)</f>
        <v/>
      </c>
      <c r="AR288" s="82" t="str">
        <f>IF('PCA Licitação, Dispensa e Inex.'!P292="","",'PCA Licitação, Dispensa e Inex.'!P292)</f>
        <v/>
      </c>
      <c r="AS288" s="82" t="str">
        <f>IF('PCA Licitação, Dispensa e Inex.'!Q292="","",'PCA Licitação, Dispensa e Inex.'!Q292)</f>
        <v/>
      </c>
      <c r="AT288" s="82" t="str">
        <f>IF('PCA Licitação, Dispensa e Inex.'!R292="","",'PCA Licitação, Dispensa e Inex.'!R292)</f>
        <v/>
      </c>
      <c r="AU288" s="82" t="str">
        <f>IF('PCA Licitação, Dispensa e Inex.'!S292="","",'PCA Licitação, Dispensa e Inex.'!S292)</f>
        <v/>
      </c>
      <c r="AV288" s="223" t="str">
        <f>IFERROR(VLOOKUP(AI288,'Acompanhamento (DMP)'!$B$7:$G$390,10,FALSE),"")</f>
        <v/>
      </c>
      <c r="AW288" t="str">
        <f>IFERROR(IF(VLOOKUP(AI288,'Acompanhamento (DMP)'!$B$7:$O$390,11,FALSE)="","",VLOOKUP(AI288,'Acompanhamento (DMP)'!$B$7:$O$390,11,FALSE)),"")</f>
        <v/>
      </c>
      <c r="AX288" s="82">
        <f>IFERROR(VLOOKUP(AI288,'Acompanhamento (DMP)'!$B$7:$O$390,12,FALSE),"")</f>
        <v>0</v>
      </c>
      <c r="AY288" s="82" t="str">
        <f>IFERROR(IF(VLOOKUP(AI288,'Acompanhamento (DMP)'!$B$7:$O$390,13,FALSE)="","",VLOOKUP(AI288,'Acompanhamento (DMP)'!$B$7:$O$390,13,FALSE)),"")</f>
        <v/>
      </c>
      <c r="AZ288" t="str">
        <f>IFERROR(IF(VLOOKUP(AI288,'Acompanhamento (DMP)'!$B$7:$O$390,14,FALSE)="","",VLOOKUP(AI288,'Acompanhamento (DMP)'!$B$7:$O$390,14,FALSE)),"")</f>
        <v/>
      </c>
      <c r="BA288" t="str">
        <f>IFERROR(IF(VLOOKUP(AI288,'Acompanhamento (DMP)'!$B$7:$O$390,15,FALSE)="","",VLOOKUP(AI288,'Acompanhamento (DMP)'!$B$7:$O$390,15,FALSE)),"")</f>
        <v/>
      </c>
      <c r="BB288" s="82" t="str">
        <f>IFERROR(IF(VLOOKUP(AI288,'Acompanhamento (DMP)'!$B$7:$O$390,16,FALSE)="","",VLOOKUP(AI288,'Acompanhamento (DMP)'!$B$7:$O$390,16,FALSE)),"")</f>
        <v/>
      </c>
      <c r="BC288" s="82" t="str">
        <f>IFERROR(IF(VLOOKUP(AI288,'Acompanhamento (DMP)'!$B$7:$O$390,17,FALSE)="","",VLOOKUP(AI288,'Acompanhamento (DMP)'!$B$7:$O$390,17,FALSE)),"")</f>
        <v/>
      </c>
      <c r="BD288" s="82" t="str">
        <f>IFERROR(IF(VLOOKUP(AI288,'Acompanhamento (DMP)'!$B$7:$O$390,18,FALSE)="","",VLOOKUP(AI288,'Acompanhamento (DMP)'!$B$7:$O$390,18,FALSE)),"")</f>
        <v/>
      </c>
      <c r="BE288" s="82" t="str">
        <f>IFERROR(IF(VLOOKUP(AI288,'Acompanhamento (DMP)'!$B$7:$O$390,19,FALSE)="","",VLOOKUP(AI288,'Acompanhamento (DMP)'!$B$7:$O$390,19,FALSE)),"")</f>
        <v/>
      </c>
      <c r="BF288" s="82" t="str">
        <f>IFERROR(IF(VLOOKUP(AI288,'Acompanhamento (DMP)'!$B$7:$O$390,20,FALSE)="","",VLOOKUP(AI288,'Acompanhamento (DMP)'!$B$7:$O$390,20,FALSE)),"")</f>
        <v/>
      </c>
      <c r="BG288" s="82" t="str">
        <f>IFERROR(IF(VLOOKUP(AI288,'Acompanhamento (DMP)'!$B$7:$O$390,21,FALSE)="","",VLOOKUP(AI288,'Acompanhamento (DMP)'!$B$7:$O$390,21,FALSE)),"")</f>
        <v/>
      </c>
      <c r="BH288" s="173" t="str">
        <f t="shared" si="4"/>
        <v/>
      </c>
    </row>
    <row r="289" spans="1:60" ht="15" customHeight="1">
      <c r="A289" s="248"/>
      <c r="B289" s="248"/>
      <c r="C289" s="72"/>
      <c r="D289" s="73"/>
      <c r="E289" s="72" t="str">
        <v>Aquisição de licenças do software Adobe Creative Cloud, Adobe Acrobat, Adobe Stock e Articulate 360</v>
      </c>
      <c r="F289" s="72"/>
      <c r="G289" s="72"/>
      <c r="H289" s="72"/>
      <c r="I289" s="72"/>
      <c r="J289" s="72"/>
      <c r="K289" s="72"/>
      <c r="L289" s="74"/>
      <c r="M289" s="74"/>
      <c r="N289" s="74"/>
      <c r="O289" s="74"/>
      <c r="P289" s="74"/>
      <c r="Q289" s="72" t="e">
        <f>IF(#REF!="","",IF(VLOOKUP(#REF!,#REF!,9,FALSE)="","",VLOOKUP(#REF!,#REF!,9,FALSE)))</f>
        <v>#REF!</v>
      </c>
      <c r="R289" s="74" t="e">
        <f>IF(#REF!="","",IF(VLOOKUP(#REF!,#REF!,10,FALSE)="","",VLOOKUP(#REF!,#REF!,10,FALSE)))</f>
        <v>#REF!</v>
      </c>
      <c r="AD289" s="178">
        <v>276</v>
      </c>
      <c r="AF289">
        <v>287</v>
      </c>
      <c r="AI289" t="str">
        <f>IF('PCA Licitação, Dispensa e Inex.'!B293="","",'PCA Licitação, Dispensa e Inex.'!B293)</f>
        <v/>
      </c>
      <c r="AJ289" t="str">
        <f>IF('PCA Licitação, Dispensa e Inex.'!C293="","",'PCA Licitação, Dispensa e Inex.'!C293)</f>
        <v/>
      </c>
      <c r="AK289" t="str">
        <f>IF('PCA Licitação, Dispensa e Inex.'!D293="","",'PCA Licitação, Dispensa e Inex.'!D293)</f>
        <v/>
      </c>
      <c r="AL289" t="str">
        <f>IF('PCA Licitação, Dispensa e Inex.'!H293="","",'PCA Licitação, Dispensa e Inex.'!H293)</f>
        <v/>
      </c>
      <c r="AM289" t="str">
        <f>IF('PCA Licitação, Dispensa e Inex.'!K293="","",'PCA Licitação, Dispensa e Inex.'!K293)</f>
        <v/>
      </c>
      <c r="AN289" t="str">
        <f>IF('PCA Licitação, Dispensa e Inex.'!L293="","",'PCA Licitação, Dispensa e Inex.'!L293)</f>
        <v/>
      </c>
      <c r="AO289" t="str">
        <f>IF('PCA Licitação, Dispensa e Inex.'!M293="","",'PCA Licitação, Dispensa e Inex.'!M293)</f>
        <v/>
      </c>
      <c r="AP289" t="str">
        <f>IF('PCA Licitação, Dispensa e Inex.'!N293="","",'PCA Licitação, Dispensa e Inex.'!N293)</f>
        <v/>
      </c>
      <c r="AQ289" s="82" t="str">
        <f>IF('PCA Licitação, Dispensa e Inex.'!O293="","",'PCA Licitação, Dispensa e Inex.'!O293)</f>
        <v/>
      </c>
      <c r="AR289" s="82" t="str">
        <f>IF('PCA Licitação, Dispensa e Inex.'!P293="","",'PCA Licitação, Dispensa e Inex.'!P293)</f>
        <v/>
      </c>
      <c r="AS289" s="82" t="str">
        <f>IF('PCA Licitação, Dispensa e Inex.'!Q293="","",'PCA Licitação, Dispensa e Inex.'!Q293)</f>
        <v/>
      </c>
      <c r="AT289" s="82" t="str">
        <f>IF('PCA Licitação, Dispensa e Inex.'!R293="","",'PCA Licitação, Dispensa e Inex.'!R293)</f>
        <v/>
      </c>
      <c r="AU289" s="82" t="str">
        <f>IF('PCA Licitação, Dispensa e Inex.'!S293="","",'PCA Licitação, Dispensa e Inex.'!S293)</f>
        <v/>
      </c>
      <c r="AV289" s="223" t="str">
        <f>IFERROR(VLOOKUP(AI289,'Acompanhamento (DMP)'!$B$7:$G$390,10,FALSE),"")</f>
        <v/>
      </c>
      <c r="AW289" t="str">
        <f>IFERROR(IF(VLOOKUP(AI289,'Acompanhamento (DMP)'!$B$7:$O$390,11,FALSE)="","",VLOOKUP(AI289,'Acompanhamento (DMP)'!$B$7:$O$390,11,FALSE)),"")</f>
        <v/>
      </c>
      <c r="AX289" s="82">
        <f>IFERROR(VLOOKUP(AI289,'Acompanhamento (DMP)'!$B$7:$O$390,12,FALSE),"")</f>
        <v>0</v>
      </c>
      <c r="AY289" s="82" t="str">
        <f>IFERROR(IF(VLOOKUP(AI289,'Acompanhamento (DMP)'!$B$7:$O$390,13,FALSE)="","",VLOOKUP(AI289,'Acompanhamento (DMP)'!$B$7:$O$390,13,FALSE)),"")</f>
        <v/>
      </c>
      <c r="AZ289" t="str">
        <f>IFERROR(IF(VLOOKUP(AI289,'Acompanhamento (DMP)'!$B$7:$O$390,14,FALSE)="","",VLOOKUP(AI289,'Acompanhamento (DMP)'!$B$7:$O$390,14,FALSE)),"")</f>
        <v/>
      </c>
      <c r="BA289" t="str">
        <f>IFERROR(IF(VLOOKUP(AI289,'Acompanhamento (DMP)'!$B$7:$O$390,15,FALSE)="","",VLOOKUP(AI289,'Acompanhamento (DMP)'!$B$7:$O$390,15,FALSE)),"")</f>
        <v/>
      </c>
      <c r="BB289" s="82" t="str">
        <f>IFERROR(IF(VLOOKUP(AI289,'Acompanhamento (DMP)'!$B$7:$O$390,16,FALSE)="","",VLOOKUP(AI289,'Acompanhamento (DMP)'!$B$7:$O$390,16,FALSE)),"")</f>
        <v/>
      </c>
      <c r="BC289" s="82" t="str">
        <f>IFERROR(IF(VLOOKUP(AI289,'Acompanhamento (DMP)'!$B$7:$O$390,17,FALSE)="","",VLOOKUP(AI289,'Acompanhamento (DMP)'!$B$7:$O$390,17,FALSE)),"")</f>
        <v/>
      </c>
      <c r="BD289" s="82" t="str">
        <f>IFERROR(IF(VLOOKUP(AI289,'Acompanhamento (DMP)'!$B$7:$O$390,18,FALSE)="","",VLOOKUP(AI289,'Acompanhamento (DMP)'!$B$7:$O$390,18,FALSE)),"")</f>
        <v/>
      </c>
      <c r="BE289" s="82" t="str">
        <f>IFERROR(IF(VLOOKUP(AI289,'Acompanhamento (DMP)'!$B$7:$O$390,19,FALSE)="","",VLOOKUP(AI289,'Acompanhamento (DMP)'!$B$7:$O$390,19,FALSE)),"")</f>
        <v/>
      </c>
      <c r="BF289" s="82" t="str">
        <f>IFERROR(IF(VLOOKUP(AI289,'Acompanhamento (DMP)'!$B$7:$O$390,20,FALSE)="","",VLOOKUP(AI289,'Acompanhamento (DMP)'!$B$7:$O$390,20,FALSE)),"")</f>
        <v/>
      </c>
      <c r="BG289" s="82" t="str">
        <f>IFERROR(IF(VLOOKUP(AI289,'Acompanhamento (DMP)'!$B$7:$O$390,21,FALSE)="","",VLOOKUP(AI289,'Acompanhamento (DMP)'!$B$7:$O$390,21,FALSE)),"")</f>
        <v/>
      </c>
      <c r="BH289" s="173" t="str">
        <f t="shared" si="4"/>
        <v/>
      </c>
    </row>
    <row r="290" spans="1:60" ht="15" customHeight="1">
      <c r="A290" s="248"/>
      <c r="B290" s="248"/>
      <c r="C290" s="72"/>
      <c r="D290" s="73"/>
      <c r="E290" s="72" t="str">
        <v>Contratação de solução PAM - Privileged Access Management para melhoria na gestão de credenciais de acesso (acesso privilegiado)</v>
      </c>
      <c r="F290" s="72"/>
      <c r="G290" s="72"/>
      <c r="H290" s="72"/>
      <c r="I290" s="72"/>
      <c r="J290" s="72"/>
      <c r="K290" s="72"/>
      <c r="L290" s="74"/>
      <c r="M290" s="74"/>
      <c r="N290" s="74"/>
      <c r="O290" s="74"/>
      <c r="P290" s="74"/>
      <c r="Q290" s="72" t="e">
        <f>IF(#REF!="","",IF(VLOOKUP(#REF!,#REF!,9,FALSE)="","",VLOOKUP(#REF!,#REF!,9,FALSE)))</f>
        <v>#REF!</v>
      </c>
      <c r="R290" s="74" t="e">
        <f>IF(#REF!="","",IF(VLOOKUP(#REF!,#REF!,10,FALSE)="","",VLOOKUP(#REF!,#REF!,10,FALSE)))</f>
        <v>#REF!</v>
      </c>
      <c r="AD290" s="177">
        <v>277</v>
      </c>
      <c r="AF290">
        <v>288</v>
      </c>
      <c r="AI290" t="str">
        <f>IF('PCA Licitação, Dispensa e Inex.'!B294="","",'PCA Licitação, Dispensa e Inex.'!B294)</f>
        <v/>
      </c>
      <c r="AJ290" t="str">
        <f>IF('PCA Licitação, Dispensa e Inex.'!C294="","",'PCA Licitação, Dispensa e Inex.'!C294)</f>
        <v/>
      </c>
      <c r="AK290" t="str">
        <f>IF('PCA Licitação, Dispensa e Inex.'!D294="","",'PCA Licitação, Dispensa e Inex.'!D294)</f>
        <v/>
      </c>
      <c r="AL290" t="str">
        <f>IF('PCA Licitação, Dispensa e Inex.'!H294="","",'PCA Licitação, Dispensa e Inex.'!H294)</f>
        <v/>
      </c>
      <c r="AM290" t="str">
        <f>IF('PCA Licitação, Dispensa e Inex.'!K294="","",'PCA Licitação, Dispensa e Inex.'!K294)</f>
        <v/>
      </c>
      <c r="AN290" t="str">
        <f>IF('PCA Licitação, Dispensa e Inex.'!L294="","",'PCA Licitação, Dispensa e Inex.'!L294)</f>
        <v/>
      </c>
      <c r="AO290" t="str">
        <f>IF('PCA Licitação, Dispensa e Inex.'!M294="","",'PCA Licitação, Dispensa e Inex.'!M294)</f>
        <v/>
      </c>
      <c r="AP290" t="str">
        <f>IF('PCA Licitação, Dispensa e Inex.'!N294="","",'PCA Licitação, Dispensa e Inex.'!N294)</f>
        <v/>
      </c>
      <c r="AQ290" s="82" t="str">
        <f>IF('PCA Licitação, Dispensa e Inex.'!O294="","",'PCA Licitação, Dispensa e Inex.'!O294)</f>
        <v/>
      </c>
      <c r="AR290" s="82" t="str">
        <f>IF('PCA Licitação, Dispensa e Inex.'!P294="","",'PCA Licitação, Dispensa e Inex.'!P294)</f>
        <v/>
      </c>
      <c r="AS290" s="82" t="str">
        <f>IF('PCA Licitação, Dispensa e Inex.'!Q294="","",'PCA Licitação, Dispensa e Inex.'!Q294)</f>
        <v/>
      </c>
      <c r="AT290" s="82" t="str">
        <f>IF('PCA Licitação, Dispensa e Inex.'!R294="","",'PCA Licitação, Dispensa e Inex.'!R294)</f>
        <v/>
      </c>
      <c r="AU290" s="82" t="str">
        <f>IF('PCA Licitação, Dispensa e Inex.'!S294="","",'PCA Licitação, Dispensa e Inex.'!S294)</f>
        <v/>
      </c>
      <c r="AV290" s="223" t="str">
        <f>IFERROR(VLOOKUP(AI290,'Acompanhamento (DMP)'!$B$7:$G$390,10,FALSE),"")</f>
        <v/>
      </c>
      <c r="AW290" t="str">
        <f>IFERROR(IF(VLOOKUP(AI290,'Acompanhamento (DMP)'!$B$7:$O$390,11,FALSE)="","",VLOOKUP(AI290,'Acompanhamento (DMP)'!$B$7:$O$390,11,FALSE)),"")</f>
        <v/>
      </c>
      <c r="AX290" s="82">
        <f>IFERROR(VLOOKUP(AI290,'Acompanhamento (DMP)'!$B$7:$O$390,12,FALSE),"")</f>
        <v>0</v>
      </c>
      <c r="AY290" s="82" t="str">
        <f>IFERROR(IF(VLOOKUP(AI290,'Acompanhamento (DMP)'!$B$7:$O$390,13,FALSE)="","",VLOOKUP(AI290,'Acompanhamento (DMP)'!$B$7:$O$390,13,FALSE)),"")</f>
        <v/>
      </c>
      <c r="AZ290" t="str">
        <f>IFERROR(IF(VLOOKUP(AI290,'Acompanhamento (DMP)'!$B$7:$O$390,14,FALSE)="","",VLOOKUP(AI290,'Acompanhamento (DMP)'!$B$7:$O$390,14,FALSE)),"")</f>
        <v/>
      </c>
      <c r="BA290" t="str">
        <f>IFERROR(IF(VLOOKUP(AI290,'Acompanhamento (DMP)'!$B$7:$O$390,15,FALSE)="","",VLOOKUP(AI290,'Acompanhamento (DMP)'!$B$7:$O$390,15,FALSE)),"")</f>
        <v/>
      </c>
      <c r="BB290" s="82" t="str">
        <f>IFERROR(IF(VLOOKUP(AI290,'Acompanhamento (DMP)'!$B$7:$O$390,16,FALSE)="","",VLOOKUP(AI290,'Acompanhamento (DMP)'!$B$7:$O$390,16,FALSE)),"")</f>
        <v/>
      </c>
      <c r="BC290" s="82" t="str">
        <f>IFERROR(IF(VLOOKUP(AI290,'Acompanhamento (DMP)'!$B$7:$O$390,17,FALSE)="","",VLOOKUP(AI290,'Acompanhamento (DMP)'!$B$7:$O$390,17,FALSE)),"")</f>
        <v/>
      </c>
      <c r="BD290" s="82" t="str">
        <f>IFERROR(IF(VLOOKUP(AI290,'Acompanhamento (DMP)'!$B$7:$O$390,18,FALSE)="","",VLOOKUP(AI290,'Acompanhamento (DMP)'!$B$7:$O$390,18,FALSE)),"")</f>
        <v/>
      </c>
      <c r="BE290" s="82" t="str">
        <f>IFERROR(IF(VLOOKUP(AI290,'Acompanhamento (DMP)'!$B$7:$O$390,19,FALSE)="","",VLOOKUP(AI290,'Acompanhamento (DMP)'!$B$7:$O$390,19,FALSE)),"")</f>
        <v/>
      </c>
      <c r="BF290" s="82" t="str">
        <f>IFERROR(IF(VLOOKUP(AI290,'Acompanhamento (DMP)'!$B$7:$O$390,20,FALSE)="","",VLOOKUP(AI290,'Acompanhamento (DMP)'!$B$7:$O$390,20,FALSE)),"")</f>
        <v/>
      </c>
      <c r="BG290" s="82" t="str">
        <f>IFERROR(IF(VLOOKUP(AI290,'Acompanhamento (DMP)'!$B$7:$O$390,21,FALSE)="","",VLOOKUP(AI290,'Acompanhamento (DMP)'!$B$7:$O$390,21,FALSE)),"")</f>
        <v/>
      </c>
      <c r="BH290" s="173" t="str">
        <f t="shared" si="4"/>
        <v/>
      </c>
    </row>
    <row r="291" spans="1:60" ht="15" customHeight="1">
      <c r="A291" s="248"/>
      <c r="B291" s="248"/>
      <c r="C291" s="72"/>
      <c r="D291" s="73"/>
      <c r="E291" s="72" t="str">
        <v>Contratação de serviço de gerência da infraestrutura de rede (NOC) que compõe a rede SD-WAN do PJSC, com atividades de monitoramento, configuração e suporte ao atendimento de incidentes dos usuários e de serviços/aplicações suportados pela infraestrutura SD-WAN</v>
      </c>
      <c r="F291" s="72"/>
      <c r="G291" s="72"/>
      <c r="H291" s="72"/>
      <c r="I291" s="72"/>
      <c r="J291" s="72"/>
      <c r="K291" s="72"/>
      <c r="L291" s="74"/>
      <c r="M291" s="74"/>
      <c r="N291" s="74"/>
      <c r="O291" s="74"/>
      <c r="P291" s="74"/>
      <c r="Q291" s="72" t="e">
        <f>IF(#REF!="","",IF(VLOOKUP(#REF!,#REF!,9,FALSE)="","",VLOOKUP(#REF!,#REF!,9,FALSE)))</f>
        <v>#REF!</v>
      </c>
      <c r="R291" s="74" t="e">
        <f>IF(#REF!="","",IF(VLOOKUP(#REF!,#REF!,10,FALSE)="","",VLOOKUP(#REF!,#REF!,10,FALSE)))</f>
        <v>#REF!</v>
      </c>
      <c r="AD291" s="178">
        <v>278</v>
      </c>
      <c r="AF291">
        <v>289</v>
      </c>
      <c r="AI291" t="str">
        <f>IF('PCA Licitação, Dispensa e Inex.'!B295="","",'PCA Licitação, Dispensa e Inex.'!B295)</f>
        <v/>
      </c>
      <c r="AJ291" t="str">
        <f>IF('PCA Licitação, Dispensa e Inex.'!C295="","",'PCA Licitação, Dispensa e Inex.'!C295)</f>
        <v/>
      </c>
      <c r="AK291" t="str">
        <f>IF('PCA Licitação, Dispensa e Inex.'!D295="","",'PCA Licitação, Dispensa e Inex.'!D295)</f>
        <v/>
      </c>
      <c r="AL291" t="str">
        <f>IF('PCA Licitação, Dispensa e Inex.'!H295="","",'PCA Licitação, Dispensa e Inex.'!H295)</f>
        <v/>
      </c>
      <c r="AM291" t="str">
        <f>IF('PCA Licitação, Dispensa e Inex.'!K295="","",'PCA Licitação, Dispensa e Inex.'!K295)</f>
        <v/>
      </c>
      <c r="AN291" t="str">
        <f>IF('PCA Licitação, Dispensa e Inex.'!L295="","",'PCA Licitação, Dispensa e Inex.'!L295)</f>
        <v/>
      </c>
      <c r="AO291" t="str">
        <f>IF('PCA Licitação, Dispensa e Inex.'!M295="","",'PCA Licitação, Dispensa e Inex.'!M295)</f>
        <v/>
      </c>
      <c r="AP291" t="str">
        <f>IF('PCA Licitação, Dispensa e Inex.'!N295="","",'PCA Licitação, Dispensa e Inex.'!N295)</f>
        <v/>
      </c>
      <c r="AQ291" s="82" t="str">
        <f>IF('PCA Licitação, Dispensa e Inex.'!O295="","",'PCA Licitação, Dispensa e Inex.'!O295)</f>
        <v/>
      </c>
      <c r="AR291" s="82" t="str">
        <f>IF('PCA Licitação, Dispensa e Inex.'!P295="","",'PCA Licitação, Dispensa e Inex.'!P295)</f>
        <v/>
      </c>
      <c r="AS291" s="82" t="str">
        <f>IF('PCA Licitação, Dispensa e Inex.'!Q295="","",'PCA Licitação, Dispensa e Inex.'!Q295)</f>
        <v/>
      </c>
      <c r="AT291" s="82" t="str">
        <f>IF('PCA Licitação, Dispensa e Inex.'!R295="","",'PCA Licitação, Dispensa e Inex.'!R295)</f>
        <v/>
      </c>
      <c r="AU291" s="82" t="str">
        <f>IF('PCA Licitação, Dispensa e Inex.'!S295="","",'PCA Licitação, Dispensa e Inex.'!S295)</f>
        <v/>
      </c>
      <c r="AV291" s="223" t="str">
        <f>IFERROR(VLOOKUP(AI291,'Acompanhamento (DMP)'!$B$7:$G$390,10,FALSE),"")</f>
        <v/>
      </c>
      <c r="AW291" t="str">
        <f>IFERROR(IF(VLOOKUP(AI291,'Acompanhamento (DMP)'!$B$7:$O$390,11,FALSE)="","",VLOOKUP(AI291,'Acompanhamento (DMP)'!$B$7:$O$390,11,FALSE)),"")</f>
        <v/>
      </c>
      <c r="AX291" s="82">
        <f>IFERROR(VLOOKUP(AI291,'Acompanhamento (DMP)'!$B$7:$O$390,12,FALSE),"")</f>
        <v>0</v>
      </c>
      <c r="AY291" s="82" t="str">
        <f>IFERROR(IF(VLOOKUP(AI291,'Acompanhamento (DMP)'!$B$7:$O$390,13,FALSE)="","",VLOOKUP(AI291,'Acompanhamento (DMP)'!$B$7:$O$390,13,FALSE)),"")</f>
        <v/>
      </c>
      <c r="AZ291" t="str">
        <f>IFERROR(IF(VLOOKUP(AI291,'Acompanhamento (DMP)'!$B$7:$O$390,14,FALSE)="","",VLOOKUP(AI291,'Acompanhamento (DMP)'!$B$7:$O$390,14,FALSE)),"")</f>
        <v/>
      </c>
      <c r="BA291" t="str">
        <f>IFERROR(IF(VLOOKUP(AI291,'Acompanhamento (DMP)'!$B$7:$O$390,15,FALSE)="","",VLOOKUP(AI291,'Acompanhamento (DMP)'!$B$7:$O$390,15,FALSE)),"")</f>
        <v/>
      </c>
      <c r="BB291" s="82" t="str">
        <f>IFERROR(IF(VLOOKUP(AI291,'Acompanhamento (DMP)'!$B$7:$O$390,16,FALSE)="","",VLOOKUP(AI291,'Acompanhamento (DMP)'!$B$7:$O$390,16,FALSE)),"")</f>
        <v/>
      </c>
      <c r="BC291" s="82" t="str">
        <f>IFERROR(IF(VLOOKUP(AI291,'Acompanhamento (DMP)'!$B$7:$O$390,17,FALSE)="","",VLOOKUP(AI291,'Acompanhamento (DMP)'!$B$7:$O$390,17,FALSE)),"")</f>
        <v/>
      </c>
      <c r="BD291" s="82" t="str">
        <f>IFERROR(IF(VLOOKUP(AI291,'Acompanhamento (DMP)'!$B$7:$O$390,18,FALSE)="","",VLOOKUP(AI291,'Acompanhamento (DMP)'!$B$7:$O$390,18,FALSE)),"")</f>
        <v/>
      </c>
      <c r="BE291" s="82" t="str">
        <f>IFERROR(IF(VLOOKUP(AI291,'Acompanhamento (DMP)'!$B$7:$O$390,19,FALSE)="","",VLOOKUP(AI291,'Acompanhamento (DMP)'!$B$7:$O$390,19,FALSE)),"")</f>
        <v/>
      </c>
      <c r="BF291" s="82" t="str">
        <f>IFERROR(IF(VLOOKUP(AI291,'Acompanhamento (DMP)'!$B$7:$O$390,20,FALSE)="","",VLOOKUP(AI291,'Acompanhamento (DMP)'!$B$7:$O$390,20,FALSE)),"")</f>
        <v/>
      </c>
      <c r="BG291" s="82" t="str">
        <f>IFERROR(IF(VLOOKUP(AI291,'Acompanhamento (DMP)'!$B$7:$O$390,21,FALSE)="","",VLOOKUP(AI291,'Acompanhamento (DMP)'!$B$7:$O$390,21,FALSE)),"")</f>
        <v/>
      </c>
      <c r="BH291" s="173" t="str">
        <f t="shared" si="4"/>
        <v/>
      </c>
    </row>
    <row r="292" spans="1:60" ht="15" customHeight="1">
      <c r="A292" s="248"/>
      <c r="B292" s="248"/>
      <c r="C292" s="72"/>
      <c r="D292" s="73"/>
      <c r="E292" s="72" t="str">
        <v>Contratação de equipamentos roteadores ASN e concentrador MPLS com serviço de instalação e configuração</v>
      </c>
      <c r="F292" s="72"/>
      <c r="G292" s="72"/>
      <c r="H292" s="72"/>
      <c r="I292" s="72"/>
      <c r="J292" s="72"/>
      <c r="K292" s="72"/>
      <c r="L292" s="74"/>
      <c r="M292" s="74"/>
      <c r="N292" s="74"/>
      <c r="O292" s="74"/>
      <c r="P292" s="74"/>
      <c r="Q292" s="72" t="e">
        <f>IF(#REF!="","",IF(VLOOKUP(#REF!,#REF!,9,FALSE)="","",VLOOKUP(#REF!,#REF!,9,FALSE)))</f>
        <v>#REF!</v>
      </c>
      <c r="R292" s="74" t="e">
        <f>IF(#REF!="","",IF(VLOOKUP(#REF!,#REF!,10,FALSE)="","",VLOOKUP(#REF!,#REF!,10,FALSE)))</f>
        <v>#REF!</v>
      </c>
      <c r="AD292" s="180">
        <v>279</v>
      </c>
      <c r="AF292">
        <v>290</v>
      </c>
      <c r="AI292" t="str">
        <f>IF('PCA Licitação, Dispensa e Inex.'!B296="","",'PCA Licitação, Dispensa e Inex.'!B296)</f>
        <v/>
      </c>
      <c r="AJ292" t="str">
        <f>IF('PCA Licitação, Dispensa e Inex.'!C296="","",'PCA Licitação, Dispensa e Inex.'!C296)</f>
        <v/>
      </c>
      <c r="AK292" t="str">
        <f>IF('PCA Licitação, Dispensa e Inex.'!D296="","",'PCA Licitação, Dispensa e Inex.'!D296)</f>
        <v/>
      </c>
      <c r="AL292" t="str">
        <f>IF('PCA Licitação, Dispensa e Inex.'!H296="","",'PCA Licitação, Dispensa e Inex.'!H296)</f>
        <v/>
      </c>
      <c r="AM292" t="str">
        <f>IF('PCA Licitação, Dispensa e Inex.'!K296="","",'PCA Licitação, Dispensa e Inex.'!K296)</f>
        <v/>
      </c>
      <c r="AN292" t="str">
        <f>IF('PCA Licitação, Dispensa e Inex.'!L296="","",'PCA Licitação, Dispensa e Inex.'!L296)</f>
        <v/>
      </c>
      <c r="AO292" t="str">
        <f>IF('PCA Licitação, Dispensa e Inex.'!M296="","",'PCA Licitação, Dispensa e Inex.'!M296)</f>
        <v/>
      </c>
      <c r="AP292" t="str">
        <f>IF('PCA Licitação, Dispensa e Inex.'!N296="","",'PCA Licitação, Dispensa e Inex.'!N296)</f>
        <v/>
      </c>
      <c r="AQ292" s="82" t="str">
        <f>IF('PCA Licitação, Dispensa e Inex.'!O296="","",'PCA Licitação, Dispensa e Inex.'!O296)</f>
        <v/>
      </c>
      <c r="AR292" s="82" t="str">
        <f>IF('PCA Licitação, Dispensa e Inex.'!P296="","",'PCA Licitação, Dispensa e Inex.'!P296)</f>
        <v/>
      </c>
      <c r="AS292" s="82" t="str">
        <f>IF('PCA Licitação, Dispensa e Inex.'!Q296="","",'PCA Licitação, Dispensa e Inex.'!Q296)</f>
        <v/>
      </c>
      <c r="AT292" s="82" t="str">
        <f>IF('PCA Licitação, Dispensa e Inex.'!R296="","",'PCA Licitação, Dispensa e Inex.'!R296)</f>
        <v/>
      </c>
      <c r="AU292" s="82" t="str">
        <f>IF('PCA Licitação, Dispensa e Inex.'!S296="","",'PCA Licitação, Dispensa e Inex.'!S296)</f>
        <v/>
      </c>
      <c r="AV292" s="223" t="str">
        <f>IFERROR(VLOOKUP(AI292,'Acompanhamento (DMP)'!$B$7:$G$390,10,FALSE),"")</f>
        <v/>
      </c>
      <c r="AW292" t="str">
        <f>IFERROR(IF(VLOOKUP(AI292,'Acompanhamento (DMP)'!$B$7:$O$390,11,FALSE)="","",VLOOKUP(AI292,'Acompanhamento (DMP)'!$B$7:$O$390,11,FALSE)),"")</f>
        <v/>
      </c>
      <c r="AX292" s="82">
        <f>IFERROR(VLOOKUP(AI292,'Acompanhamento (DMP)'!$B$7:$O$390,12,FALSE),"")</f>
        <v>0</v>
      </c>
      <c r="AY292" s="82" t="str">
        <f>IFERROR(IF(VLOOKUP(AI292,'Acompanhamento (DMP)'!$B$7:$O$390,13,FALSE)="","",VLOOKUP(AI292,'Acompanhamento (DMP)'!$B$7:$O$390,13,FALSE)),"")</f>
        <v/>
      </c>
      <c r="AZ292" t="str">
        <f>IFERROR(IF(VLOOKUP(AI292,'Acompanhamento (DMP)'!$B$7:$O$390,14,FALSE)="","",VLOOKUP(AI292,'Acompanhamento (DMP)'!$B$7:$O$390,14,FALSE)),"")</f>
        <v/>
      </c>
      <c r="BA292" t="str">
        <f>IFERROR(IF(VLOOKUP(AI292,'Acompanhamento (DMP)'!$B$7:$O$390,15,FALSE)="","",VLOOKUP(AI292,'Acompanhamento (DMP)'!$B$7:$O$390,15,FALSE)),"")</f>
        <v/>
      </c>
      <c r="BB292" s="82" t="str">
        <f>IFERROR(IF(VLOOKUP(AI292,'Acompanhamento (DMP)'!$B$7:$O$390,16,FALSE)="","",VLOOKUP(AI292,'Acompanhamento (DMP)'!$B$7:$O$390,16,FALSE)),"")</f>
        <v/>
      </c>
      <c r="BC292" s="82" t="str">
        <f>IFERROR(IF(VLOOKUP(AI292,'Acompanhamento (DMP)'!$B$7:$O$390,17,FALSE)="","",VLOOKUP(AI292,'Acompanhamento (DMP)'!$B$7:$O$390,17,FALSE)),"")</f>
        <v/>
      </c>
      <c r="BD292" s="82" t="str">
        <f>IFERROR(IF(VLOOKUP(AI292,'Acompanhamento (DMP)'!$B$7:$O$390,18,FALSE)="","",VLOOKUP(AI292,'Acompanhamento (DMP)'!$B$7:$O$390,18,FALSE)),"")</f>
        <v/>
      </c>
      <c r="BE292" s="82" t="str">
        <f>IFERROR(IF(VLOOKUP(AI292,'Acompanhamento (DMP)'!$B$7:$O$390,19,FALSE)="","",VLOOKUP(AI292,'Acompanhamento (DMP)'!$B$7:$O$390,19,FALSE)),"")</f>
        <v/>
      </c>
      <c r="BF292" s="82" t="str">
        <f>IFERROR(IF(VLOOKUP(AI292,'Acompanhamento (DMP)'!$B$7:$O$390,20,FALSE)="","",VLOOKUP(AI292,'Acompanhamento (DMP)'!$B$7:$O$390,20,FALSE)),"")</f>
        <v/>
      </c>
      <c r="BG292" s="82" t="str">
        <f>IFERROR(IF(VLOOKUP(AI292,'Acompanhamento (DMP)'!$B$7:$O$390,21,FALSE)="","",VLOOKUP(AI292,'Acompanhamento (DMP)'!$B$7:$O$390,21,FALSE)),"")</f>
        <v/>
      </c>
      <c r="BH292" s="173" t="str">
        <f t="shared" si="4"/>
        <v/>
      </c>
    </row>
    <row r="293" spans="1:60" ht="15" customHeight="1">
      <c r="A293" s="248"/>
      <c r="B293" s="248"/>
      <c r="C293" s="72"/>
      <c r="D293" s="73"/>
      <c r="E293" s="72" t="str">
        <v>Contratação da nova solução de DATACENTER (substituição dos NEXUS)</v>
      </c>
      <c r="F293" s="72"/>
      <c r="G293" s="72"/>
      <c r="H293" s="72"/>
      <c r="I293" s="72"/>
      <c r="J293" s="72"/>
      <c r="K293" s="72"/>
      <c r="L293" s="74"/>
      <c r="M293" s="74"/>
      <c r="N293" s="74"/>
      <c r="O293" s="74"/>
      <c r="P293" s="74"/>
      <c r="Q293" s="72" t="e">
        <f>IF(#REF!="","",IF(VLOOKUP(#REF!,#REF!,9,FALSE)="","",VLOOKUP(#REF!,#REF!,9,FALSE)))</f>
        <v>#REF!</v>
      </c>
      <c r="R293" s="74" t="e">
        <f>IF(#REF!="","",IF(VLOOKUP(#REF!,#REF!,10,FALSE)="","",VLOOKUP(#REF!,#REF!,10,FALSE)))</f>
        <v>#REF!</v>
      </c>
      <c r="AD293" s="179">
        <v>280</v>
      </c>
      <c r="AF293">
        <v>291</v>
      </c>
      <c r="AI293" t="str">
        <f>IF('PCA Licitação, Dispensa e Inex.'!B297="","",'PCA Licitação, Dispensa e Inex.'!B297)</f>
        <v/>
      </c>
      <c r="AJ293" t="str">
        <f>IF('PCA Licitação, Dispensa e Inex.'!C297="","",'PCA Licitação, Dispensa e Inex.'!C297)</f>
        <v/>
      </c>
      <c r="AK293" t="str">
        <f>IF('PCA Licitação, Dispensa e Inex.'!D297="","",'PCA Licitação, Dispensa e Inex.'!D297)</f>
        <v/>
      </c>
      <c r="AL293" t="str">
        <f>IF('PCA Licitação, Dispensa e Inex.'!H297="","",'PCA Licitação, Dispensa e Inex.'!H297)</f>
        <v/>
      </c>
      <c r="AM293" t="str">
        <f>IF('PCA Licitação, Dispensa e Inex.'!K297="","",'PCA Licitação, Dispensa e Inex.'!K297)</f>
        <v/>
      </c>
      <c r="AN293" t="str">
        <f>IF('PCA Licitação, Dispensa e Inex.'!L297="","",'PCA Licitação, Dispensa e Inex.'!L297)</f>
        <v/>
      </c>
      <c r="AO293" t="str">
        <f>IF('PCA Licitação, Dispensa e Inex.'!M297="","",'PCA Licitação, Dispensa e Inex.'!M297)</f>
        <v/>
      </c>
      <c r="AP293" t="str">
        <f>IF('PCA Licitação, Dispensa e Inex.'!N297="","",'PCA Licitação, Dispensa e Inex.'!N297)</f>
        <v/>
      </c>
      <c r="AQ293" s="82" t="str">
        <f>IF('PCA Licitação, Dispensa e Inex.'!O297="","",'PCA Licitação, Dispensa e Inex.'!O297)</f>
        <v/>
      </c>
      <c r="AR293" s="82" t="str">
        <f>IF('PCA Licitação, Dispensa e Inex.'!P297="","",'PCA Licitação, Dispensa e Inex.'!P297)</f>
        <v/>
      </c>
      <c r="AS293" s="82" t="str">
        <f>IF('PCA Licitação, Dispensa e Inex.'!Q297="","",'PCA Licitação, Dispensa e Inex.'!Q297)</f>
        <v/>
      </c>
      <c r="AT293" s="82" t="str">
        <f>IF('PCA Licitação, Dispensa e Inex.'!R297="","",'PCA Licitação, Dispensa e Inex.'!R297)</f>
        <v/>
      </c>
      <c r="AU293" s="82" t="str">
        <f>IF('PCA Licitação, Dispensa e Inex.'!S297="","",'PCA Licitação, Dispensa e Inex.'!S297)</f>
        <v/>
      </c>
      <c r="AV293" s="223" t="str">
        <f>IFERROR(VLOOKUP(AI293,'Acompanhamento (DMP)'!$B$7:$G$390,10,FALSE),"")</f>
        <v/>
      </c>
      <c r="AW293" t="str">
        <f>IFERROR(IF(VLOOKUP(AI293,'Acompanhamento (DMP)'!$B$7:$O$390,11,FALSE)="","",VLOOKUP(AI293,'Acompanhamento (DMP)'!$B$7:$O$390,11,FALSE)),"")</f>
        <v/>
      </c>
      <c r="AX293" s="82">
        <f>IFERROR(VLOOKUP(AI293,'Acompanhamento (DMP)'!$B$7:$O$390,12,FALSE),"")</f>
        <v>0</v>
      </c>
      <c r="AY293" s="82" t="str">
        <f>IFERROR(IF(VLOOKUP(AI293,'Acompanhamento (DMP)'!$B$7:$O$390,13,FALSE)="","",VLOOKUP(AI293,'Acompanhamento (DMP)'!$B$7:$O$390,13,FALSE)),"")</f>
        <v/>
      </c>
      <c r="AZ293" t="str">
        <f>IFERROR(IF(VLOOKUP(AI293,'Acompanhamento (DMP)'!$B$7:$O$390,14,FALSE)="","",VLOOKUP(AI293,'Acompanhamento (DMP)'!$B$7:$O$390,14,FALSE)),"")</f>
        <v/>
      </c>
      <c r="BA293" t="str">
        <f>IFERROR(IF(VLOOKUP(AI293,'Acompanhamento (DMP)'!$B$7:$O$390,15,FALSE)="","",VLOOKUP(AI293,'Acompanhamento (DMP)'!$B$7:$O$390,15,FALSE)),"")</f>
        <v/>
      </c>
      <c r="BB293" s="82" t="str">
        <f>IFERROR(IF(VLOOKUP(AI293,'Acompanhamento (DMP)'!$B$7:$O$390,16,FALSE)="","",VLOOKUP(AI293,'Acompanhamento (DMP)'!$B$7:$O$390,16,FALSE)),"")</f>
        <v/>
      </c>
      <c r="BC293" s="82" t="str">
        <f>IFERROR(IF(VLOOKUP(AI293,'Acompanhamento (DMP)'!$B$7:$O$390,17,FALSE)="","",VLOOKUP(AI293,'Acompanhamento (DMP)'!$B$7:$O$390,17,FALSE)),"")</f>
        <v/>
      </c>
      <c r="BD293" s="82" t="str">
        <f>IFERROR(IF(VLOOKUP(AI293,'Acompanhamento (DMP)'!$B$7:$O$390,18,FALSE)="","",VLOOKUP(AI293,'Acompanhamento (DMP)'!$B$7:$O$390,18,FALSE)),"")</f>
        <v/>
      </c>
      <c r="BE293" s="82" t="str">
        <f>IFERROR(IF(VLOOKUP(AI293,'Acompanhamento (DMP)'!$B$7:$O$390,19,FALSE)="","",VLOOKUP(AI293,'Acompanhamento (DMP)'!$B$7:$O$390,19,FALSE)),"")</f>
        <v/>
      </c>
      <c r="BF293" s="82" t="str">
        <f>IFERROR(IF(VLOOKUP(AI293,'Acompanhamento (DMP)'!$B$7:$O$390,20,FALSE)="","",VLOOKUP(AI293,'Acompanhamento (DMP)'!$B$7:$O$390,20,FALSE)),"")</f>
        <v/>
      </c>
      <c r="BG293" s="82" t="str">
        <f>IFERROR(IF(VLOOKUP(AI293,'Acompanhamento (DMP)'!$B$7:$O$390,21,FALSE)="","",VLOOKUP(AI293,'Acompanhamento (DMP)'!$B$7:$O$390,21,FALSE)),"")</f>
        <v/>
      </c>
      <c r="BH293" s="173" t="str">
        <f t="shared" si="4"/>
        <v/>
      </c>
    </row>
    <row r="294" spans="1:60" ht="15" customHeight="1">
      <c r="A294" s="248"/>
      <c r="B294" s="248"/>
      <c r="C294" s="72"/>
      <c r="D294" s="73"/>
      <c r="E294" s="72" t="str">
        <v>Contratação de telefone Voip para rede Wi-Fi</v>
      </c>
      <c r="F294" s="72"/>
      <c r="G294" s="72"/>
      <c r="H294" s="72"/>
      <c r="I294" s="72"/>
      <c r="J294" s="72"/>
      <c r="K294" s="72"/>
      <c r="L294" s="74"/>
      <c r="M294" s="74"/>
      <c r="N294" s="74"/>
      <c r="O294" s="74"/>
      <c r="P294" s="74"/>
      <c r="Q294" s="72" t="e">
        <f>IF(#REF!="","",IF(VLOOKUP(#REF!,#REF!,9,FALSE)="","",VLOOKUP(#REF!,#REF!,9,FALSE)))</f>
        <v>#REF!</v>
      </c>
      <c r="R294" s="74" t="e">
        <f>IF(#REF!="","",IF(VLOOKUP(#REF!,#REF!,10,FALSE)="","",VLOOKUP(#REF!,#REF!,10,FALSE)))</f>
        <v>#REF!</v>
      </c>
      <c r="AD294" s="180">
        <v>281</v>
      </c>
      <c r="AF294">
        <v>292</v>
      </c>
      <c r="AI294" t="str">
        <f>IF('PCA Licitação, Dispensa e Inex.'!B298="","",'PCA Licitação, Dispensa e Inex.'!B298)</f>
        <v/>
      </c>
      <c r="AJ294" t="str">
        <f>IF('PCA Licitação, Dispensa e Inex.'!C298="","",'PCA Licitação, Dispensa e Inex.'!C298)</f>
        <v/>
      </c>
      <c r="AK294" t="str">
        <f>IF('PCA Licitação, Dispensa e Inex.'!D298="","",'PCA Licitação, Dispensa e Inex.'!D298)</f>
        <v/>
      </c>
      <c r="AL294" t="str">
        <f>IF('PCA Licitação, Dispensa e Inex.'!H298="","",'PCA Licitação, Dispensa e Inex.'!H298)</f>
        <v/>
      </c>
      <c r="AM294" t="str">
        <f>IF('PCA Licitação, Dispensa e Inex.'!K298="","",'PCA Licitação, Dispensa e Inex.'!K298)</f>
        <v/>
      </c>
      <c r="AN294" t="str">
        <f>IF('PCA Licitação, Dispensa e Inex.'!L298="","",'PCA Licitação, Dispensa e Inex.'!L298)</f>
        <v/>
      </c>
      <c r="AO294" t="str">
        <f>IF('PCA Licitação, Dispensa e Inex.'!M298="","",'PCA Licitação, Dispensa e Inex.'!M298)</f>
        <v/>
      </c>
      <c r="AP294" t="str">
        <f>IF('PCA Licitação, Dispensa e Inex.'!N298="","",'PCA Licitação, Dispensa e Inex.'!N298)</f>
        <v/>
      </c>
      <c r="AQ294" s="82" t="str">
        <f>IF('PCA Licitação, Dispensa e Inex.'!O298="","",'PCA Licitação, Dispensa e Inex.'!O298)</f>
        <v/>
      </c>
      <c r="AR294" s="82" t="str">
        <f>IF('PCA Licitação, Dispensa e Inex.'!P298="","",'PCA Licitação, Dispensa e Inex.'!P298)</f>
        <v/>
      </c>
      <c r="AS294" s="82" t="str">
        <f>IF('PCA Licitação, Dispensa e Inex.'!Q298="","",'PCA Licitação, Dispensa e Inex.'!Q298)</f>
        <v/>
      </c>
      <c r="AT294" s="82" t="str">
        <f>IF('PCA Licitação, Dispensa e Inex.'!R298="","",'PCA Licitação, Dispensa e Inex.'!R298)</f>
        <v/>
      </c>
      <c r="AU294" s="82" t="str">
        <f>IF('PCA Licitação, Dispensa e Inex.'!S298="","",'PCA Licitação, Dispensa e Inex.'!S298)</f>
        <v/>
      </c>
      <c r="AV294" s="223" t="str">
        <f>IFERROR(VLOOKUP(AI294,'Acompanhamento (DMP)'!$B$7:$G$390,10,FALSE),"")</f>
        <v/>
      </c>
      <c r="AW294" t="str">
        <f>IFERROR(IF(VLOOKUP(AI294,'Acompanhamento (DMP)'!$B$7:$O$390,11,FALSE)="","",VLOOKUP(AI294,'Acompanhamento (DMP)'!$B$7:$O$390,11,FALSE)),"")</f>
        <v/>
      </c>
      <c r="AX294" s="82">
        <f>IFERROR(VLOOKUP(AI294,'Acompanhamento (DMP)'!$B$7:$O$390,12,FALSE),"")</f>
        <v>0</v>
      </c>
      <c r="AY294" s="82" t="str">
        <f>IFERROR(IF(VLOOKUP(AI294,'Acompanhamento (DMP)'!$B$7:$O$390,13,FALSE)="","",VLOOKUP(AI294,'Acompanhamento (DMP)'!$B$7:$O$390,13,FALSE)),"")</f>
        <v/>
      </c>
      <c r="AZ294" t="str">
        <f>IFERROR(IF(VLOOKUP(AI294,'Acompanhamento (DMP)'!$B$7:$O$390,14,FALSE)="","",VLOOKUP(AI294,'Acompanhamento (DMP)'!$B$7:$O$390,14,FALSE)),"")</f>
        <v/>
      </c>
      <c r="BA294" t="str">
        <f>IFERROR(IF(VLOOKUP(AI294,'Acompanhamento (DMP)'!$B$7:$O$390,15,FALSE)="","",VLOOKUP(AI294,'Acompanhamento (DMP)'!$B$7:$O$390,15,FALSE)),"")</f>
        <v/>
      </c>
      <c r="BB294" s="82" t="str">
        <f>IFERROR(IF(VLOOKUP(AI294,'Acompanhamento (DMP)'!$B$7:$O$390,16,FALSE)="","",VLOOKUP(AI294,'Acompanhamento (DMP)'!$B$7:$O$390,16,FALSE)),"")</f>
        <v/>
      </c>
      <c r="BC294" s="82" t="str">
        <f>IFERROR(IF(VLOOKUP(AI294,'Acompanhamento (DMP)'!$B$7:$O$390,17,FALSE)="","",VLOOKUP(AI294,'Acompanhamento (DMP)'!$B$7:$O$390,17,FALSE)),"")</f>
        <v/>
      </c>
      <c r="BD294" s="82" t="str">
        <f>IFERROR(IF(VLOOKUP(AI294,'Acompanhamento (DMP)'!$B$7:$O$390,18,FALSE)="","",VLOOKUP(AI294,'Acompanhamento (DMP)'!$B$7:$O$390,18,FALSE)),"")</f>
        <v/>
      </c>
      <c r="BE294" s="82" t="str">
        <f>IFERROR(IF(VLOOKUP(AI294,'Acompanhamento (DMP)'!$B$7:$O$390,19,FALSE)="","",VLOOKUP(AI294,'Acompanhamento (DMP)'!$B$7:$O$390,19,FALSE)),"")</f>
        <v/>
      </c>
      <c r="BF294" s="82" t="str">
        <f>IFERROR(IF(VLOOKUP(AI294,'Acompanhamento (DMP)'!$B$7:$O$390,20,FALSE)="","",VLOOKUP(AI294,'Acompanhamento (DMP)'!$B$7:$O$390,20,FALSE)),"")</f>
        <v/>
      </c>
      <c r="BG294" s="82" t="str">
        <f>IFERROR(IF(VLOOKUP(AI294,'Acompanhamento (DMP)'!$B$7:$O$390,21,FALSE)="","",VLOOKUP(AI294,'Acompanhamento (DMP)'!$B$7:$O$390,21,FALSE)),"")</f>
        <v/>
      </c>
      <c r="BH294" s="173" t="str">
        <f t="shared" si="4"/>
        <v/>
      </c>
    </row>
    <row r="295" spans="1:60" ht="15" customHeight="1">
      <c r="A295" s="248"/>
      <c r="B295" s="248"/>
      <c r="C295" s="72"/>
      <c r="D295" s="73"/>
      <c r="E295" s="72" t="str">
        <v>Contratação de serviços de telefonia móvel pessoal (Serviço Móvel Pessoal – SMP) - Comarcas</v>
      </c>
      <c r="F295" s="72"/>
      <c r="G295" s="72"/>
      <c r="H295" s="72"/>
      <c r="I295" s="72"/>
      <c r="J295" s="72"/>
      <c r="K295" s="72"/>
      <c r="L295" s="74"/>
      <c r="M295" s="74"/>
      <c r="N295" s="74"/>
      <c r="O295" s="74"/>
      <c r="P295" s="74"/>
      <c r="Q295" s="72" t="e">
        <f>IF(#REF!="","",IF(VLOOKUP(#REF!,#REF!,9,FALSE)="","",VLOOKUP(#REF!,#REF!,9,FALSE)))</f>
        <v>#REF!</v>
      </c>
      <c r="R295" s="74" t="e">
        <f>IF(#REF!="","",IF(VLOOKUP(#REF!,#REF!,10,FALSE)="","",VLOOKUP(#REF!,#REF!,10,FALSE)))</f>
        <v>#REF!</v>
      </c>
      <c r="AD295" s="178">
        <v>282</v>
      </c>
      <c r="AF295">
        <v>293</v>
      </c>
      <c r="AI295" t="str">
        <f>IF('PCA Licitação, Dispensa e Inex.'!B299="","",'PCA Licitação, Dispensa e Inex.'!B299)</f>
        <v/>
      </c>
      <c r="AJ295" t="str">
        <f>IF('PCA Licitação, Dispensa e Inex.'!C299="","",'PCA Licitação, Dispensa e Inex.'!C299)</f>
        <v/>
      </c>
      <c r="AK295" t="str">
        <f>IF('PCA Licitação, Dispensa e Inex.'!D299="","",'PCA Licitação, Dispensa e Inex.'!D299)</f>
        <v/>
      </c>
      <c r="AL295" t="str">
        <f>IF('PCA Licitação, Dispensa e Inex.'!H299="","",'PCA Licitação, Dispensa e Inex.'!H299)</f>
        <v/>
      </c>
      <c r="AM295" t="str">
        <f>IF('PCA Licitação, Dispensa e Inex.'!K299="","",'PCA Licitação, Dispensa e Inex.'!K299)</f>
        <v/>
      </c>
      <c r="AN295" t="str">
        <f>IF('PCA Licitação, Dispensa e Inex.'!L299="","",'PCA Licitação, Dispensa e Inex.'!L299)</f>
        <v/>
      </c>
      <c r="AO295" t="str">
        <f>IF('PCA Licitação, Dispensa e Inex.'!M299="","",'PCA Licitação, Dispensa e Inex.'!M299)</f>
        <v/>
      </c>
      <c r="AP295" t="str">
        <f>IF('PCA Licitação, Dispensa e Inex.'!N299="","",'PCA Licitação, Dispensa e Inex.'!N299)</f>
        <v/>
      </c>
      <c r="AQ295" s="82" t="str">
        <f>IF('PCA Licitação, Dispensa e Inex.'!O299="","",'PCA Licitação, Dispensa e Inex.'!O299)</f>
        <v/>
      </c>
      <c r="AR295" s="82" t="str">
        <f>IF('PCA Licitação, Dispensa e Inex.'!P299="","",'PCA Licitação, Dispensa e Inex.'!P299)</f>
        <v/>
      </c>
      <c r="AS295" s="82" t="str">
        <f>IF('PCA Licitação, Dispensa e Inex.'!Q299="","",'PCA Licitação, Dispensa e Inex.'!Q299)</f>
        <v/>
      </c>
      <c r="AT295" s="82" t="str">
        <f>IF('PCA Licitação, Dispensa e Inex.'!R299="","",'PCA Licitação, Dispensa e Inex.'!R299)</f>
        <v/>
      </c>
      <c r="AU295" s="82" t="str">
        <f>IF('PCA Licitação, Dispensa e Inex.'!S299="","",'PCA Licitação, Dispensa e Inex.'!S299)</f>
        <v/>
      </c>
      <c r="AV295" s="223" t="str">
        <f>IFERROR(VLOOKUP(AI295,'Acompanhamento (DMP)'!$B$7:$G$390,10,FALSE),"")</f>
        <v/>
      </c>
      <c r="AW295" t="str">
        <f>IFERROR(IF(VLOOKUP(AI295,'Acompanhamento (DMP)'!$B$7:$O$390,11,FALSE)="","",VLOOKUP(AI295,'Acompanhamento (DMP)'!$B$7:$O$390,11,FALSE)),"")</f>
        <v/>
      </c>
      <c r="AX295" s="82">
        <f>IFERROR(VLOOKUP(AI295,'Acompanhamento (DMP)'!$B$7:$O$390,12,FALSE),"")</f>
        <v>0</v>
      </c>
      <c r="AY295" s="82" t="str">
        <f>IFERROR(IF(VLOOKUP(AI295,'Acompanhamento (DMP)'!$B$7:$O$390,13,FALSE)="","",VLOOKUP(AI295,'Acompanhamento (DMP)'!$B$7:$O$390,13,FALSE)),"")</f>
        <v/>
      </c>
      <c r="AZ295" t="str">
        <f>IFERROR(IF(VLOOKUP(AI295,'Acompanhamento (DMP)'!$B$7:$O$390,14,FALSE)="","",VLOOKUP(AI295,'Acompanhamento (DMP)'!$B$7:$O$390,14,FALSE)),"")</f>
        <v/>
      </c>
      <c r="BA295" t="str">
        <f>IFERROR(IF(VLOOKUP(AI295,'Acompanhamento (DMP)'!$B$7:$O$390,15,FALSE)="","",VLOOKUP(AI295,'Acompanhamento (DMP)'!$B$7:$O$390,15,FALSE)),"")</f>
        <v/>
      </c>
      <c r="BB295" s="82" t="str">
        <f>IFERROR(IF(VLOOKUP(AI295,'Acompanhamento (DMP)'!$B$7:$O$390,16,FALSE)="","",VLOOKUP(AI295,'Acompanhamento (DMP)'!$B$7:$O$390,16,FALSE)),"")</f>
        <v/>
      </c>
      <c r="BC295" s="82" t="str">
        <f>IFERROR(IF(VLOOKUP(AI295,'Acompanhamento (DMP)'!$B$7:$O$390,17,FALSE)="","",VLOOKUP(AI295,'Acompanhamento (DMP)'!$B$7:$O$390,17,FALSE)),"")</f>
        <v/>
      </c>
      <c r="BD295" s="82" t="str">
        <f>IFERROR(IF(VLOOKUP(AI295,'Acompanhamento (DMP)'!$B$7:$O$390,18,FALSE)="","",VLOOKUP(AI295,'Acompanhamento (DMP)'!$B$7:$O$390,18,FALSE)),"")</f>
        <v/>
      </c>
      <c r="BE295" s="82" t="str">
        <f>IFERROR(IF(VLOOKUP(AI295,'Acompanhamento (DMP)'!$B$7:$O$390,19,FALSE)="","",VLOOKUP(AI295,'Acompanhamento (DMP)'!$B$7:$O$390,19,FALSE)),"")</f>
        <v/>
      </c>
      <c r="BF295" s="82" t="str">
        <f>IFERROR(IF(VLOOKUP(AI295,'Acompanhamento (DMP)'!$B$7:$O$390,20,FALSE)="","",VLOOKUP(AI295,'Acompanhamento (DMP)'!$B$7:$O$390,20,FALSE)),"")</f>
        <v/>
      </c>
      <c r="BG295" s="82" t="str">
        <f>IFERROR(IF(VLOOKUP(AI295,'Acompanhamento (DMP)'!$B$7:$O$390,21,FALSE)="","",VLOOKUP(AI295,'Acompanhamento (DMP)'!$B$7:$O$390,21,FALSE)),"")</f>
        <v/>
      </c>
      <c r="BH295" s="173" t="str">
        <f t="shared" si="4"/>
        <v/>
      </c>
    </row>
    <row r="296" spans="1:60" ht="15" customHeight="1">
      <c r="A296" s="248"/>
      <c r="B296" s="248"/>
      <c r="C296" s="72"/>
      <c r="D296" s="73"/>
      <c r="E296" s="72" t="str">
        <v>Contratação de serviços de telefonia móvel pessoal (Serviço Móvel Pessoal – SMP) - NIS e Desembargadores</v>
      </c>
      <c r="F296" s="72"/>
      <c r="G296" s="72"/>
      <c r="H296" s="72"/>
      <c r="I296" s="72"/>
      <c r="J296" s="72"/>
      <c r="K296" s="72"/>
      <c r="L296" s="74"/>
      <c r="M296" s="74"/>
      <c r="N296" s="74"/>
      <c r="O296" s="74"/>
      <c r="P296" s="74"/>
      <c r="Q296" s="72" t="e">
        <f>IF(#REF!="","",IF(VLOOKUP(#REF!,#REF!,9,FALSE)="","",VLOOKUP(#REF!,#REF!,9,FALSE)))</f>
        <v>#REF!</v>
      </c>
      <c r="R296" s="74" t="e">
        <f>IF(#REF!="","",IF(VLOOKUP(#REF!,#REF!,10,FALSE)="","",VLOOKUP(#REF!,#REF!,10,FALSE)))</f>
        <v>#REF!</v>
      </c>
      <c r="AD296" s="177">
        <v>283</v>
      </c>
      <c r="AF296">
        <v>294</v>
      </c>
      <c r="AI296" t="str">
        <f>IF('PCA Licitação, Dispensa e Inex.'!B300="","",'PCA Licitação, Dispensa e Inex.'!B300)</f>
        <v/>
      </c>
      <c r="AJ296" t="str">
        <f>IF('PCA Licitação, Dispensa e Inex.'!C300="","",'PCA Licitação, Dispensa e Inex.'!C300)</f>
        <v/>
      </c>
      <c r="AK296" t="str">
        <f>IF('PCA Licitação, Dispensa e Inex.'!D300="","",'PCA Licitação, Dispensa e Inex.'!D300)</f>
        <v/>
      </c>
      <c r="AL296" t="str">
        <f>IF('PCA Licitação, Dispensa e Inex.'!H300="","",'PCA Licitação, Dispensa e Inex.'!H300)</f>
        <v/>
      </c>
      <c r="AM296" t="str">
        <f>IF('PCA Licitação, Dispensa e Inex.'!K300="","",'PCA Licitação, Dispensa e Inex.'!K300)</f>
        <v/>
      </c>
      <c r="AN296" t="str">
        <f>IF('PCA Licitação, Dispensa e Inex.'!L300="","",'PCA Licitação, Dispensa e Inex.'!L300)</f>
        <v/>
      </c>
      <c r="AO296" t="str">
        <f>IF('PCA Licitação, Dispensa e Inex.'!M300="","",'PCA Licitação, Dispensa e Inex.'!M300)</f>
        <v/>
      </c>
      <c r="AP296" t="str">
        <f>IF('PCA Licitação, Dispensa e Inex.'!N300="","",'PCA Licitação, Dispensa e Inex.'!N300)</f>
        <v/>
      </c>
      <c r="AQ296" s="82" t="str">
        <f>IF('PCA Licitação, Dispensa e Inex.'!O300="","",'PCA Licitação, Dispensa e Inex.'!O300)</f>
        <v/>
      </c>
      <c r="AR296" s="82" t="str">
        <f>IF('PCA Licitação, Dispensa e Inex.'!P300="","",'PCA Licitação, Dispensa e Inex.'!P300)</f>
        <v/>
      </c>
      <c r="AS296" s="82" t="str">
        <f>IF('PCA Licitação, Dispensa e Inex.'!Q300="","",'PCA Licitação, Dispensa e Inex.'!Q300)</f>
        <v/>
      </c>
      <c r="AT296" s="82" t="str">
        <f>IF('PCA Licitação, Dispensa e Inex.'!R300="","",'PCA Licitação, Dispensa e Inex.'!R300)</f>
        <v/>
      </c>
      <c r="AU296" s="82" t="str">
        <f>IF('PCA Licitação, Dispensa e Inex.'!S300="","",'PCA Licitação, Dispensa e Inex.'!S300)</f>
        <v/>
      </c>
      <c r="AV296" s="223" t="str">
        <f>IFERROR(VLOOKUP(AI296,'Acompanhamento (DMP)'!$B$7:$G$390,10,FALSE),"")</f>
        <v/>
      </c>
      <c r="AW296" t="str">
        <f>IFERROR(IF(VLOOKUP(AI296,'Acompanhamento (DMP)'!$B$7:$O$390,11,FALSE)="","",VLOOKUP(AI296,'Acompanhamento (DMP)'!$B$7:$O$390,11,FALSE)),"")</f>
        <v/>
      </c>
      <c r="AX296" s="82">
        <f>IFERROR(VLOOKUP(AI296,'Acompanhamento (DMP)'!$B$7:$O$390,12,FALSE),"")</f>
        <v>0</v>
      </c>
      <c r="AY296" s="82" t="str">
        <f>IFERROR(IF(VLOOKUP(AI296,'Acompanhamento (DMP)'!$B$7:$O$390,13,FALSE)="","",VLOOKUP(AI296,'Acompanhamento (DMP)'!$B$7:$O$390,13,FALSE)),"")</f>
        <v/>
      </c>
      <c r="AZ296" t="str">
        <f>IFERROR(IF(VLOOKUP(AI296,'Acompanhamento (DMP)'!$B$7:$O$390,14,FALSE)="","",VLOOKUP(AI296,'Acompanhamento (DMP)'!$B$7:$O$390,14,FALSE)),"")</f>
        <v/>
      </c>
      <c r="BA296" t="str">
        <f>IFERROR(IF(VLOOKUP(AI296,'Acompanhamento (DMP)'!$B$7:$O$390,15,FALSE)="","",VLOOKUP(AI296,'Acompanhamento (DMP)'!$B$7:$O$390,15,FALSE)),"")</f>
        <v/>
      </c>
      <c r="BB296" s="82" t="str">
        <f>IFERROR(IF(VLOOKUP(AI296,'Acompanhamento (DMP)'!$B$7:$O$390,16,FALSE)="","",VLOOKUP(AI296,'Acompanhamento (DMP)'!$B$7:$O$390,16,FALSE)),"")</f>
        <v/>
      </c>
      <c r="BC296" s="82" t="str">
        <f>IFERROR(IF(VLOOKUP(AI296,'Acompanhamento (DMP)'!$B$7:$O$390,17,FALSE)="","",VLOOKUP(AI296,'Acompanhamento (DMP)'!$B$7:$O$390,17,FALSE)),"")</f>
        <v/>
      </c>
      <c r="BD296" s="82" t="str">
        <f>IFERROR(IF(VLOOKUP(AI296,'Acompanhamento (DMP)'!$B$7:$O$390,18,FALSE)="","",VLOOKUP(AI296,'Acompanhamento (DMP)'!$B$7:$O$390,18,FALSE)),"")</f>
        <v/>
      </c>
      <c r="BE296" s="82" t="str">
        <f>IFERROR(IF(VLOOKUP(AI296,'Acompanhamento (DMP)'!$B$7:$O$390,19,FALSE)="","",VLOOKUP(AI296,'Acompanhamento (DMP)'!$B$7:$O$390,19,FALSE)),"")</f>
        <v/>
      </c>
      <c r="BF296" s="82" t="str">
        <f>IFERROR(IF(VLOOKUP(AI296,'Acompanhamento (DMP)'!$B$7:$O$390,20,FALSE)="","",VLOOKUP(AI296,'Acompanhamento (DMP)'!$B$7:$O$390,20,FALSE)),"")</f>
        <v/>
      </c>
      <c r="BG296" s="82" t="str">
        <f>IFERROR(IF(VLOOKUP(AI296,'Acompanhamento (DMP)'!$B$7:$O$390,21,FALSE)="","",VLOOKUP(AI296,'Acompanhamento (DMP)'!$B$7:$O$390,21,FALSE)),"")</f>
        <v/>
      </c>
      <c r="BH296" s="173" t="str">
        <f t="shared" si="4"/>
        <v/>
      </c>
    </row>
    <row r="297" spans="1:60" ht="15" customHeight="1">
      <c r="A297" s="248"/>
      <c r="B297" s="248"/>
      <c r="C297" s="72"/>
      <c r="D297" s="73"/>
      <c r="E297" s="72" t="str">
        <v>Contratação de Serviço de Centro de Operações de Segurança (SOC), para gestão de alertas de incidentes</v>
      </c>
      <c r="F297" s="72"/>
      <c r="G297" s="72"/>
      <c r="H297" s="72"/>
      <c r="I297" s="72"/>
      <c r="J297" s="72"/>
      <c r="K297" s="72"/>
      <c r="L297" s="74"/>
      <c r="M297" s="74"/>
      <c r="N297" s="74"/>
      <c r="O297" s="74"/>
      <c r="P297" s="74"/>
      <c r="Q297" s="72" t="e">
        <f>IF(#REF!="","",IF(VLOOKUP(#REF!,#REF!,9,FALSE)="","",VLOOKUP(#REF!,#REF!,9,FALSE)))</f>
        <v>#REF!</v>
      </c>
      <c r="R297" s="74" t="e">
        <f>IF(#REF!="","",IF(VLOOKUP(#REF!,#REF!,10,FALSE)="","",VLOOKUP(#REF!,#REF!,10,FALSE)))</f>
        <v>#REF!</v>
      </c>
      <c r="AD297" s="178">
        <v>284</v>
      </c>
      <c r="AF297">
        <v>295</v>
      </c>
      <c r="AI297" t="str">
        <f>IF('PCA Licitação, Dispensa e Inex.'!B301="","",'PCA Licitação, Dispensa e Inex.'!B301)</f>
        <v/>
      </c>
      <c r="AJ297" t="str">
        <f>IF('PCA Licitação, Dispensa e Inex.'!C301="","",'PCA Licitação, Dispensa e Inex.'!C301)</f>
        <v/>
      </c>
      <c r="AK297" t="str">
        <f>IF('PCA Licitação, Dispensa e Inex.'!D301="","",'PCA Licitação, Dispensa e Inex.'!D301)</f>
        <v/>
      </c>
      <c r="AL297" t="str">
        <f>IF('PCA Licitação, Dispensa e Inex.'!H301="","",'PCA Licitação, Dispensa e Inex.'!H301)</f>
        <v/>
      </c>
      <c r="AM297" t="str">
        <f>IF('PCA Licitação, Dispensa e Inex.'!K301="","",'PCA Licitação, Dispensa e Inex.'!K301)</f>
        <v/>
      </c>
      <c r="AN297" t="str">
        <f>IF('PCA Licitação, Dispensa e Inex.'!L301="","",'PCA Licitação, Dispensa e Inex.'!L301)</f>
        <v/>
      </c>
      <c r="AO297" t="str">
        <f>IF('PCA Licitação, Dispensa e Inex.'!M301="","",'PCA Licitação, Dispensa e Inex.'!M301)</f>
        <v/>
      </c>
      <c r="AP297" t="str">
        <f>IF('PCA Licitação, Dispensa e Inex.'!N301="","",'PCA Licitação, Dispensa e Inex.'!N301)</f>
        <v/>
      </c>
      <c r="AQ297" s="82" t="str">
        <f>IF('PCA Licitação, Dispensa e Inex.'!O301="","",'PCA Licitação, Dispensa e Inex.'!O301)</f>
        <v/>
      </c>
      <c r="AR297" s="82" t="str">
        <f>IF('PCA Licitação, Dispensa e Inex.'!P301="","",'PCA Licitação, Dispensa e Inex.'!P301)</f>
        <v/>
      </c>
      <c r="AS297" s="82" t="str">
        <f>IF('PCA Licitação, Dispensa e Inex.'!Q301="","",'PCA Licitação, Dispensa e Inex.'!Q301)</f>
        <v/>
      </c>
      <c r="AT297" s="82" t="str">
        <f>IF('PCA Licitação, Dispensa e Inex.'!R301="","",'PCA Licitação, Dispensa e Inex.'!R301)</f>
        <v/>
      </c>
      <c r="AU297" s="82" t="str">
        <f>IF('PCA Licitação, Dispensa e Inex.'!S301="","",'PCA Licitação, Dispensa e Inex.'!S301)</f>
        <v/>
      </c>
      <c r="AV297" s="223" t="str">
        <f>IFERROR(VLOOKUP(AI297,'Acompanhamento (DMP)'!$B$7:$G$390,10,FALSE),"")</f>
        <v/>
      </c>
      <c r="AW297" t="str">
        <f>IFERROR(IF(VLOOKUP(AI297,'Acompanhamento (DMP)'!$B$7:$O$390,11,FALSE)="","",VLOOKUP(AI297,'Acompanhamento (DMP)'!$B$7:$O$390,11,FALSE)),"")</f>
        <v/>
      </c>
      <c r="AX297" s="82">
        <f>IFERROR(VLOOKUP(AI297,'Acompanhamento (DMP)'!$B$7:$O$390,12,FALSE),"")</f>
        <v>0</v>
      </c>
      <c r="AY297" s="82" t="str">
        <f>IFERROR(IF(VLOOKUP(AI297,'Acompanhamento (DMP)'!$B$7:$O$390,13,FALSE)="","",VLOOKUP(AI297,'Acompanhamento (DMP)'!$B$7:$O$390,13,FALSE)),"")</f>
        <v/>
      </c>
      <c r="AZ297" t="str">
        <f>IFERROR(IF(VLOOKUP(AI297,'Acompanhamento (DMP)'!$B$7:$O$390,14,FALSE)="","",VLOOKUP(AI297,'Acompanhamento (DMP)'!$B$7:$O$390,14,FALSE)),"")</f>
        <v/>
      </c>
      <c r="BA297" t="str">
        <f>IFERROR(IF(VLOOKUP(AI297,'Acompanhamento (DMP)'!$B$7:$O$390,15,FALSE)="","",VLOOKUP(AI297,'Acompanhamento (DMP)'!$B$7:$O$390,15,FALSE)),"")</f>
        <v/>
      </c>
      <c r="BB297" s="82" t="str">
        <f>IFERROR(IF(VLOOKUP(AI297,'Acompanhamento (DMP)'!$B$7:$O$390,16,FALSE)="","",VLOOKUP(AI297,'Acompanhamento (DMP)'!$B$7:$O$390,16,FALSE)),"")</f>
        <v/>
      </c>
      <c r="BC297" s="82" t="str">
        <f>IFERROR(IF(VLOOKUP(AI297,'Acompanhamento (DMP)'!$B$7:$O$390,17,FALSE)="","",VLOOKUP(AI297,'Acompanhamento (DMP)'!$B$7:$O$390,17,FALSE)),"")</f>
        <v/>
      </c>
      <c r="BD297" s="82" t="str">
        <f>IFERROR(IF(VLOOKUP(AI297,'Acompanhamento (DMP)'!$B$7:$O$390,18,FALSE)="","",VLOOKUP(AI297,'Acompanhamento (DMP)'!$B$7:$O$390,18,FALSE)),"")</f>
        <v/>
      </c>
      <c r="BE297" s="82" t="str">
        <f>IFERROR(IF(VLOOKUP(AI297,'Acompanhamento (DMP)'!$B$7:$O$390,19,FALSE)="","",VLOOKUP(AI297,'Acompanhamento (DMP)'!$B$7:$O$390,19,FALSE)),"")</f>
        <v/>
      </c>
      <c r="BF297" s="82" t="str">
        <f>IFERROR(IF(VLOOKUP(AI297,'Acompanhamento (DMP)'!$B$7:$O$390,20,FALSE)="","",VLOOKUP(AI297,'Acompanhamento (DMP)'!$B$7:$O$390,20,FALSE)),"")</f>
        <v/>
      </c>
      <c r="BG297" s="82" t="str">
        <f>IFERROR(IF(VLOOKUP(AI297,'Acompanhamento (DMP)'!$B$7:$O$390,21,FALSE)="","",VLOOKUP(AI297,'Acompanhamento (DMP)'!$B$7:$O$390,21,FALSE)),"")</f>
        <v/>
      </c>
      <c r="BH297" s="173" t="str">
        <f t="shared" si="4"/>
        <v/>
      </c>
    </row>
    <row r="298" spans="1:60" ht="15" customHeight="1">
      <c r="A298" s="248"/>
      <c r="B298" s="248"/>
      <c r="C298" s="72"/>
      <c r="D298" s="73"/>
      <c r="E298" s="72" t="str">
        <v>Aquisição de microcomputadores de alta perfomance e de uso comum para renovação do parque tecnológico do PJSC.</v>
      </c>
      <c r="F298" s="72"/>
      <c r="G298" s="72"/>
      <c r="H298" s="72"/>
      <c r="I298" s="72"/>
      <c r="J298" s="72"/>
      <c r="K298" s="72"/>
      <c r="L298" s="74"/>
      <c r="M298" s="74"/>
      <c r="N298" s="74"/>
      <c r="O298" s="74"/>
      <c r="P298" s="74"/>
      <c r="Q298" s="72" t="e">
        <f>IF(#REF!="","",IF(VLOOKUP(#REF!,#REF!,9,FALSE)="","",VLOOKUP(#REF!,#REF!,9,FALSE)))</f>
        <v>#REF!</v>
      </c>
      <c r="R298" s="74" t="e">
        <f>IF(#REF!="","",IF(VLOOKUP(#REF!,#REF!,10,FALSE)="","",VLOOKUP(#REF!,#REF!,10,FALSE)))</f>
        <v>#REF!</v>
      </c>
      <c r="AD298" s="180">
        <v>285</v>
      </c>
      <c r="AF298">
        <v>296</v>
      </c>
      <c r="AI298" t="str">
        <f>IF('PCA Licitação, Dispensa e Inex.'!B302="","",'PCA Licitação, Dispensa e Inex.'!B302)</f>
        <v/>
      </c>
      <c r="AJ298" t="str">
        <f>IF('PCA Licitação, Dispensa e Inex.'!C302="","",'PCA Licitação, Dispensa e Inex.'!C302)</f>
        <v/>
      </c>
      <c r="AK298" t="str">
        <f>IF('PCA Licitação, Dispensa e Inex.'!D302="","",'PCA Licitação, Dispensa e Inex.'!D302)</f>
        <v/>
      </c>
      <c r="AL298" t="str">
        <f>IF('PCA Licitação, Dispensa e Inex.'!H302="","",'PCA Licitação, Dispensa e Inex.'!H302)</f>
        <v/>
      </c>
      <c r="AM298" t="str">
        <f>IF('PCA Licitação, Dispensa e Inex.'!K302="","",'PCA Licitação, Dispensa e Inex.'!K302)</f>
        <v/>
      </c>
      <c r="AN298" t="str">
        <f>IF('PCA Licitação, Dispensa e Inex.'!L302="","",'PCA Licitação, Dispensa e Inex.'!L302)</f>
        <v/>
      </c>
      <c r="AO298" t="str">
        <f>IF('PCA Licitação, Dispensa e Inex.'!M302="","",'PCA Licitação, Dispensa e Inex.'!M302)</f>
        <v/>
      </c>
      <c r="AP298" t="str">
        <f>IF('PCA Licitação, Dispensa e Inex.'!N302="","",'PCA Licitação, Dispensa e Inex.'!N302)</f>
        <v/>
      </c>
      <c r="AQ298" s="82" t="str">
        <f>IF('PCA Licitação, Dispensa e Inex.'!O302="","",'PCA Licitação, Dispensa e Inex.'!O302)</f>
        <v/>
      </c>
      <c r="AR298" s="82" t="str">
        <f>IF('PCA Licitação, Dispensa e Inex.'!P302="","",'PCA Licitação, Dispensa e Inex.'!P302)</f>
        <v/>
      </c>
      <c r="AS298" s="82" t="str">
        <f>IF('PCA Licitação, Dispensa e Inex.'!Q302="","",'PCA Licitação, Dispensa e Inex.'!Q302)</f>
        <v/>
      </c>
      <c r="AT298" s="82" t="str">
        <f>IF('PCA Licitação, Dispensa e Inex.'!R302="","",'PCA Licitação, Dispensa e Inex.'!R302)</f>
        <v/>
      </c>
      <c r="AU298" s="82" t="str">
        <f>IF('PCA Licitação, Dispensa e Inex.'!S302="","",'PCA Licitação, Dispensa e Inex.'!S302)</f>
        <v/>
      </c>
      <c r="AV298" s="223" t="str">
        <f>IFERROR(VLOOKUP(AI298,'Acompanhamento (DMP)'!$B$7:$G$390,10,FALSE),"")</f>
        <v/>
      </c>
      <c r="AW298" t="str">
        <f>IFERROR(IF(VLOOKUP(AI298,'Acompanhamento (DMP)'!$B$7:$O$390,11,FALSE)="","",VLOOKUP(AI298,'Acompanhamento (DMP)'!$B$7:$O$390,11,FALSE)),"")</f>
        <v/>
      </c>
      <c r="AX298" s="82">
        <f>IFERROR(VLOOKUP(AI298,'Acompanhamento (DMP)'!$B$7:$O$390,12,FALSE),"")</f>
        <v>0</v>
      </c>
      <c r="AY298" s="82" t="str">
        <f>IFERROR(IF(VLOOKUP(AI298,'Acompanhamento (DMP)'!$B$7:$O$390,13,FALSE)="","",VLOOKUP(AI298,'Acompanhamento (DMP)'!$B$7:$O$390,13,FALSE)),"")</f>
        <v/>
      </c>
      <c r="AZ298" t="str">
        <f>IFERROR(IF(VLOOKUP(AI298,'Acompanhamento (DMP)'!$B$7:$O$390,14,FALSE)="","",VLOOKUP(AI298,'Acompanhamento (DMP)'!$B$7:$O$390,14,FALSE)),"")</f>
        <v/>
      </c>
      <c r="BA298" t="str">
        <f>IFERROR(IF(VLOOKUP(AI298,'Acompanhamento (DMP)'!$B$7:$O$390,15,FALSE)="","",VLOOKUP(AI298,'Acompanhamento (DMP)'!$B$7:$O$390,15,FALSE)),"")</f>
        <v/>
      </c>
      <c r="BB298" s="82" t="str">
        <f>IFERROR(IF(VLOOKUP(AI298,'Acompanhamento (DMP)'!$B$7:$O$390,16,FALSE)="","",VLOOKUP(AI298,'Acompanhamento (DMP)'!$B$7:$O$390,16,FALSE)),"")</f>
        <v/>
      </c>
      <c r="BC298" s="82" t="str">
        <f>IFERROR(IF(VLOOKUP(AI298,'Acompanhamento (DMP)'!$B$7:$O$390,17,FALSE)="","",VLOOKUP(AI298,'Acompanhamento (DMP)'!$B$7:$O$390,17,FALSE)),"")</f>
        <v/>
      </c>
      <c r="BD298" s="82" t="str">
        <f>IFERROR(IF(VLOOKUP(AI298,'Acompanhamento (DMP)'!$B$7:$O$390,18,FALSE)="","",VLOOKUP(AI298,'Acompanhamento (DMP)'!$B$7:$O$390,18,FALSE)),"")</f>
        <v/>
      </c>
      <c r="BE298" s="82" t="str">
        <f>IFERROR(IF(VLOOKUP(AI298,'Acompanhamento (DMP)'!$B$7:$O$390,19,FALSE)="","",VLOOKUP(AI298,'Acompanhamento (DMP)'!$B$7:$O$390,19,FALSE)),"")</f>
        <v/>
      </c>
      <c r="BF298" s="82" t="str">
        <f>IFERROR(IF(VLOOKUP(AI298,'Acompanhamento (DMP)'!$B$7:$O$390,20,FALSE)="","",VLOOKUP(AI298,'Acompanhamento (DMP)'!$B$7:$O$390,20,FALSE)),"")</f>
        <v/>
      </c>
      <c r="BG298" s="82" t="str">
        <f>IFERROR(IF(VLOOKUP(AI298,'Acompanhamento (DMP)'!$B$7:$O$390,21,FALSE)="","",VLOOKUP(AI298,'Acompanhamento (DMP)'!$B$7:$O$390,21,FALSE)),"")</f>
        <v/>
      </c>
      <c r="BH298" s="173" t="str">
        <f t="shared" si="4"/>
        <v/>
      </c>
    </row>
    <row r="299" spans="1:60" ht="15" customHeight="1">
      <c r="A299" s="248"/>
      <c r="B299" s="248"/>
      <c r="C299" s="72"/>
      <c r="D299" s="73"/>
      <c r="E299" s="72" t="str">
        <v>Aquisição de STI para captação de áudio e vídeo nas salas de Depoimento Especial</v>
      </c>
      <c r="F299" s="72"/>
      <c r="G299" s="72"/>
      <c r="H299" s="72"/>
      <c r="I299" s="72"/>
      <c r="J299" s="72"/>
      <c r="K299" s="72"/>
      <c r="L299" s="74"/>
      <c r="M299" s="74"/>
      <c r="N299" s="74"/>
      <c r="O299" s="74"/>
      <c r="P299" s="74"/>
      <c r="Q299" s="72" t="e">
        <f>IF(#REF!="","",IF(VLOOKUP(#REF!,#REF!,9,FALSE)="","",VLOOKUP(#REF!,#REF!,9,FALSE)))</f>
        <v>#REF!</v>
      </c>
      <c r="R299" s="74" t="e">
        <f>IF(#REF!="","",IF(VLOOKUP(#REF!,#REF!,10,FALSE)="","",VLOOKUP(#REF!,#REF!,10,FALSE)))</f>
        <v>#REF!</v>
      </c>
      <c r="AD299" s="179">
        <v>286</v>
      </c>
      <c r="AF299">
        <v>297</v>
      </c>
      <c r="AI299" t="str">
        <f>IF('PCA Licitação, Dispensa e Inex.'!B303="","",'PCA Licitação, Dispensa e Inex.'!B303)</f>
        <v/>
      </c>
      <c r="AJ299" t="str">
        <f>IF('PCA Licitação, Dispensa e Inex.'!C303="","",'PCA Licitação, Dispensa e Inex.'!C303)</f>
        <v/>
      </c>
      <c r="AK299" t="str">
        <f>IF('PCA Licitação, Dispensa e Inex.'!D303="","",'PCA Licitação, Dispensa e Inex.'!D303)</f>
        <v/>
      </c>
      <c r="AL299" t="str">
        <f>IF('PCA Licitação, Dispensa e Inex.'!H303="","",'PCA Licitação, Dispensa e Inex.'!H303)</f>
        <v/>
      </c>
      <c r="AM299" t="str">
        <f>IF('PCA Licitação, Dispensa e Inex.'!K303="","",'PCA Licitação, Dispensa e Inex.'!K303)</f>
        <v/>
      </c>
      <c r="AN299" t="str">
        <f>IF('PCA Licitação, Dispensa e Inex.'!L303="","",'PCA Licitação, Dispensa e Inex.'!L303)</f>
        <v/>
      </c>
      <c r="AO299" t="str">
        <f>IF('PCA Licitação, Dispensa e Inex.'!M303="","",'PCA Licitação, Dispensa e Inex.'!M303)</f>
        <v/>
      </c>
      <c r="AP299" t="str">
        <f>IF('PCA Licitação, Dispensa e Inex.'!N303="","",'PCA Licitação, Dispensa e Inex.'!N303)</f>
        <v/>
      </c>
      <c r="AQ299" s="82" t="str">
        <f>IF('PCA Licitação, Dispensa e Inex.'!O303="","",'PCA Licitação, Dispensa e Inex.'!O303)</f>
        <v/>
      </c>
      <c r="AR299" s="82" t="str">
        <f>IF('PCA Licitação, Dispensa e Inex.'!P303="","",'PCA Licitação, Dispensa e Inex.'!P303)</f>
        <v/>
      </c>
      <c r="AS299" s="82" t="str">
        <f>IF('PCA Licitação, Dispensa e Inex.'!Q303="","",'PCA Licitação, Dispensa e Inex.'!Q303)</f>
        <v/>
      </c>
      <c r="AT299" s="82" t="str">
        <f>IF('PCA Licitação, Dispensa e Inex.'!R303="","",'PCA Licitação, Dispensa e Inex.'!R303)</f>
        <v/>
      </c>
      <c r="AU299" s="82" t="str">
        <f>IF('PCA Licitação, Dispensa e Inex.'!S303="","",'PCA Licitação, Dispensa e Inex.'!S303)</f>
        <v/>
      </c>
      <c r="AV299" s="223" t="str">
        <f>IFERROR(VLOOKUP(AI299,'Acompanhamento (DMP)'!$B$7:$G$390,10,FALSE),"")</f>
        <v/>
      </c>
      <c r="AW299" t="str">
        <f>IFERROR(IF(VLOOKUP(AI299,'Acompanhamento (DMP)'!$B$7:$O$390,11,FALSE)="","",VLOOKUP(AI299,'Acompanhamento (DMP)'!$B$7:$O$390,11,FALSE)),"")</f>
        <v/>
      </c>
      <c r="AX299" s="82">
        <f>IFERROR(VLOOKUP(AI299,'Acompanhamento (DMP)'!$B$7:$O$390,12,FALSE),"")</f>
        <v>0</v>
      </c>
      <c r="AY299" s="82" t="str">
        <f>IFERROR(IF(VLOOKUP(AI299,'Acompanhamento (DMP)'!$B$7:$O$390,13,FALSE)="","",VLOOKUP(AI299,'Acompanhamento (DMP)'!$B$7:$O$390,13,FALSE)),"")</f>
        <v/>
      </c>
      <c r="AZ299" t="str">
        <f>IFERROR(IF(VLOOKUP(AI299,'Acompanhamento (DMP)'!$B$7:$O$390,14,FALSE)="","",VLOOKUP(AI299,'Acompanhamento (DMP)'!$B$7:$O$390,14,FALSE)),"")</f>
        <v/>
      </c>
      <c r="BA299" t="str">
        <f>IFERROR(IF(VLOOKUP(AI299,'Acompanhamento (DMP)'!$B$7:$O$390,15,FALSE)="","",VLOOKUP(AI299,'Acompanhamento (DMP)'!$B$7:$O$390,15,FALSE)),"")</f>
        <v/>
      </c>
      <c r="BB299" s="82" t="str">
        <f>IFERROR(IF(VLOOKUP(AI299,'Acompanhamento (DMP)'!$B$7:$O$390,16,FALSE)="","",VLOOKUP(AI299,'Acompanhamento (DMP)'!$B$7:$O$390,16,FALSE)),"")</f>
        <v/>
      </c>
      <c r="BC299" s="82" t="str">
        <f>IFERROR(IF(VLOOKUP(AI299,'Acompanhamento (DMP)'!$B$7:$O$390,17,FALSE)="","",VLOOKUP(AI299,'Acompanhamento (DMP)'!$B$7:$O$390,17,FALSE)),"")</f>
        <v/>
      </c>
      <c r="BD299" s="82" t="str">
        <f>IFERROR(IF(VLOOKUP(AI299,'Acompanhamento (DMP)'!$B$7:$O$390,18,FALSE)="","",VLOOKUP(AI299,'Acompanhamento (DMP)'!$B$7:$O$390,18,FALSE)),"")</f>
        <v/>
      </c>
      <c r="BE299" s="82" t="str">
        <f>IFERROR(IF(VLOOKUP(AI299,'Acompanhamento (DMP)'!$B$7:$O$390,19,FALSE)="","",VLOOKUP(AI299,'Acompanhamento (DMP)'!$B$7:$O$390,19,FALSE)),"")</f>
        <v/>
      </c>
      <c r="BF299" s="82" t="str">
        <f>IFERROR(IF(VLOOKUP(AI299,'Acompanhamento (DMP)'!$B$7:$O$390,20,FALSE)="","",VLOOKUP(AI299,'Acompanhamento (DMP)'!$B$7:$O$390,20,FALSE)),"")</f>
        <v/>
      </c>
      <c r="BG299" s="82" t="str">
        <f>IFERROR(IF(VLOOKUP(AI299,'Acompanhamento (DMP)'!$B$7:$O$390,21,FALSE)="","",VLOOKUP(AI299,'Acompanhamento (DMP)'!$B$7:$O$390,21,FALSE)),"")</f>
        <v/>
      </c>
      <c r="BH299" s="173" t="str">
        <f t="shared" si="4"/>
        <v/>
      </c>
    </row>
    <row r="300" spans="1:60" ht="15" customHeight="1">
      <c r="A300" s="248"/>
      <c r="B300" s="248"/>
      <c r="C300" s="72"/>
      <c r="D300" s="73"/>
      <c r="E300" s="72" t="str">
        <v>Aquisição de STI para videoconferência com apenados do sistema prisional e realização de audiências de custódia</v>
      </c>
      <c r="F300" s="72"/>
      <c r="G300" s="72"/>
      <c r="H300" s="72"/>
      <c r="I300" s="72"/>
      <c r="J300" s="72"/>
      <c r="K300" s="72"/>
      <c r="L300" s="74"/>
      <c r="M300" s="74"/>
      <c r="N300" s="74"/>
      <c r="O300" s="74"/>
      <c r="P300" s="74"/>
      <c r="Q300" s="72" t="e">
        <f>IF(#REF!="","",IF(VLOOKUP(#REF!,#REF!,9,FALSE)="","",VLOOKUP(#REF!,#REF!,9,FALSE)))</f>
        <v>#REF!</v>
      </c>
      <c r="R300" s="74" t="e">
        <f>IF(#REF!="","",IF(VLOOKUP(#REF!,#REF!,10,FALSE)="","",VLOOKUP(#REF!,#REF!,10,FALSE)))</f>
        <v>#REF!</v>
      </c>
      <c r="AD300" s="180">
        <v>287</v>
      </c>
      <c r="AF300">
        <v>298</v>
      </c>
      <c r="AI300" t="str">
        <f>IF('PCA Licitação, Dispensa e Inex.'!B304="","",'PCA Licitação, Dispensa e Inex.'!B304)</f>
        <v/>
      </c>
      <c r="AJ300" t="str">
        <f>IF('PCA Licitação, Dispensa e Inex.'!C304="","",'PCA Licitação, Dispensa e Inex.'!C304)</f>
        <v/>
      </c>
      <c r="AK300" t="str">
        <f>IF('PCA Licitação, Dispensa e Inex.'!D304="","",'PCA Licitação, Dispensa e Inex.'!D304)</f>
        <v/>
      </c>
      <c r="AL300" t="str">
        <f>IF('PCA Licitação, Dispensa e Inex.'!H304="","",'PCA Licitação, Dispensa e Inex.'!H304)</f>
        <v/>
      </c>
      <c r="AM300" t="str">
        <f>IF('PCA Licitação, Dispensa e Inex.'!K304="","",'PCA Licitação, Dispensa e Inex.'!K304)</f>
        <v/>
      </c>
      <c r="AN300" t="str">
        <f>IF('PCA Licitação, Dispensa e Inex.'!L304="","",'PCA Licitação, Dispensa e Inex.'!L304)</f>
        <v/>
      </c>
      <c r="AO300" t="str">
        <f>IF('PCA Licitação, Dispensa e Inex.'!M304="","",'PCA Licitação, Dispensa e Inex.'!M304)</f>
        <v/>
      </c>
      <c r="AP300" t="str">
        <f>IF('PCA Licitação, Dispensa e Inex.'!N304="","",'PCA Licitação, Dispensa e Inex.'!N304)</f>
        <v/>
      </c>
      <c r="AQ300" s="82" t="str">
        <f>IF('PCA Licitação, Dispensa e Inex.'!O304="","",'PCA Licitação, Dispensa e Inex.'!O304)</f>
        <v/>
      </c>
      <c r="AR300" s="82" t="str">
        <f>IF('PCA Licitação, Dispensa e Inex.'!P304="","",'PCA Licitação, Dispensa e Inex.'!P304)</f>
        <v/>
      </c>
      <c r="AS300" s="82" t="str">
        <f>IF('PCA Licitação, Dispensa e Inex.'!Q304="","",'PCA Licitação, Dispensa e Inex.'!Q304)</f>
        <v/>
      </c>
      <c r="AT300" s="82" t="str">
        <f>IF('PCA Licitação, Dispensa e Inex.'!R304="","",'PCA Licitação, Dispensa e Inex.'!R304)</f>
        <v/>
      </c>
      <c r="AU300" s="82" t="str">
        <f>IF('PCA Licitação, Dispensa e Inex.'!S304="","",'PCA Licitação, Dispensa e Inex.'!S304)</f>
        <v/>
      </c>
      <c r="AV300" s="223" t="str">
        <f>IFERROR(VLOOKUP(AI300,'Acompanhamento (DMP)'!$B$7:$G$390,10,FALSE),"")</f>
        <v/>
      </c>
      <c r="AW300" t="str">
        <f>IFERROR(IF(VLOOKUP(AI300,'Acompanhamento (DMP)'!$B$7:$O$390,11,FALSE)="","",VLOOKUP(AI300,'Acompanhamento (DMP)'!$B$7:$O$390,11,FALSE)),"")</f>
        <v/>
      </c>
      <c r="AX300" s="82">
        <f>IFERROR(VLOOKUP(AI300,'Acompanhamento (DMP)'!$B$7:$O$390,12,FALSE),"")</f>
        <v>0</v>
      </c>
      <c r="AY300" s="82" t="str">
        <f>IFERROR(IF(VLOOKUP(AI300,'Acompanhamento (DMP)'!$B$7:$O$390,13,FALSE)="","",VLOOKUP(AI300,'Acompanhamento (DMP)'!$B$7:$O$390,13,FALSE)),"")</f>
        <v/>
      </c>
      <c r="AZ300" t="str">
        <f>IFERROR(IF(VLOOKUP(AI300,'Acompanhamento (DMP)'!$B$7:$O$390,14,FALSE)="","",VLOOKUP(AI300,'Acompanhamento (DMP)'!$B$7:$O$390,14,FALSE)),"")</f>
        <v/>
      </c>
      <c r="BA300" t="str">
        <f>IFERROR(IF(VLOOKUP(AI300,'Acompanhamento (DMP)'!$B$7:$O$390,15,FALSE)="","",VLOOKUP(AI300,'Acompanhamento (DMP)'!$B$7:$O$390,15,FALSE)),"")</f>
        <v/>
      </c>
      <c r="BB300" s="82" t="str">
        <f>IFERROR(IF(VLOOKUP(AI300,'Acompanhamento (DMP)'!$B$7:$O$390,16,FALSE)="","",VLOOKUP(AI300,'Acompanhamento (DMP)'!$B$7:$O$390,16,FALSE)),"")</f>
        <v/>
      </c>
      <c r="BC300" s="82" t="str">
        <f>IFERROR(IF(VLOOKUP(AI300,'Acompanhamento (DMP)'!$B$7:$O$390,17,FALSE)="","",VLOOKUP(AI300,'Acompanhamento (DMP)'!$B$7:$O$390,17,FALSE)),"")</f>
        <v/>
      </c>
      <c r="BD300" s="82" t="str">
        <f>IFERROR(IF(VLOOKUP(AI300,'Acompanhamento (DMP)'!$B$7:$O$390,18,FALSE)="","",VLOOKUP(AI300,'Acompanhamento (DMP)'!$B$7:$O$390,18,FALSE)),"")</f>
        <v/>
      </c>
      <c r="BE300" s="82" t="str">
        <f>IFERROR(IF(VLOOKUP(AI300,'Acompanhamento (DMP)'!$B$7:$O$390,19,FALSE)="","",VLOOKUP(AI300,'Acompanhamento (DMP)'!$B$7:$O$390,19,FALSE)),"")</f>
        <v/>
      </c>
      <c r="BF300" s="82" t="str">
        <f>IFERROR(IF(VLOOKUP(AI300,'Acompanhamento (DMP)'!$B$7:$O$390,20,FALSE)="","",VLOOKUP(AI300,'Acompanhamento (DMP)'!$B$7:$O$390,20,FALSE)),"")</f>
        <v/>
      </c>
      <c r="BG300" s="82" t="str">
        <f>IFERROR(IF(VLOOKUP(AI300,'Acompanhamento (DMP)'!$B$7:$O$390,21,FALSE)="","",VLOOKUP(AI300,'Acompanhamento (DMP)'!$B$7:$O$390,21,FALSE)),"")</f>
        <v/>
      </c>
      <c r="BH300" s="173" t="str">
        <f t="shared" si="4"/>
        <v/>
      </c>
    </row>
    <row r="301" spans="1:60" ht="15" customHeight="1">
      <c r="A301" s="248"/>
      <c r="B301" s="248"/>
      <c r="C301" s="72"/>
      <c r="D301" s="73"/>
      <c r="E301" s="72" t="str">
        <v>Aquisição de computadores portáteis (tanto de uso comum quanto de alta performance), para renovação do parque tecnológico do PJSC e atendimento de áreas específicas do TJSC</v>
      </c>
      <c r="F301" s="72"/>
      <c r="G301" s="72"/>
      <c r="H301" s="72"/>
      <c r="I301" s="72"/>
      <c r="J301" s="72"/>
      <c r="K301" s="72"/>
      <c r="L301" s="74"/>
      <c r="M301" s="74"/>
      <c r="N301" s="74"/>
      <c r="O301" s="74"/>
      <c r="P301" s="74"/>
      <c r="Q301" s="72" t="e">
        <f>IF(#REF!="","",IF(VLOOKUP(#REF!,#REF!,9,FALSE)="","",VLOOKUP(#REF!,#REF!,9,FALSE)))</f>
        <v>#REF!</v>
      </c>
      <c r="R301" s="74" t="e">
        <f>IF(#REF!="","",IF(VLOOKUP(#REF!,#REF!,10,FALSE)="","",VLOOKUP(#REF!,#REF!,10,FALSE)))</f>
        <v>#REF!</v>
      </c>
      <c r="AD301" s="178">
        <v>288</v>
      </c>
      <c r="AF301">
        <v>299</v>
      </c>
      <c r="AI301" t="str">
        <f>IF('PCA Licitação, Dispensa e Inex.'!B305="","",'PCA Licitação, Dispensa e Inex.'!B305)</f>
        <v/>
      </c>
      <c r="AJ301" t="str">
        <f>IF('PCA Licitação, Dispensa e Inex.'!C305="","",'PCA Licitação, Dispensa e Inex.'!C305)</f>
        <v/>
      </c>
      <c r="AK301" t="str">
        <f>IF('PCA Licitação, Dispensa e Inex.'!D305="","",'PCA Licitação, Dispensa e Inex.'!D305)</f>
        <v/>
      </c>
      <c r="AL301" t="str">
        <f>IF('PCA Licitação, Dispensa e Inex.'!H305="","",'PCA Licitação, Dispensa e Inex.'!H305)</f>
        <v/>
      </c>
      <c r="AM301" t="str">
        <f>IF('PCA Licitação, Dispensa e Inex.'!K305="","",'PCA Licitação, Dispensa e Inex.'!K305)</f>
        <v/>
      </c>
      <c r="AN301" t="str">
        <f>IF('PCA Licitação, Dispensa e Inex.'!L305="","",'PCA Licitação, Dispensa e Inex.'!L305)</f>
        <v/>
      </c>
      <c r="AO301" t="str">
        <f>IF('PCA Licitação, Dispensa e Inex.'!M305="","",'PCA Licitação, Dispensa e Inex.'!M305)</f>
        <v/>
      </c>
      <c r="AP301" t="str">
        <f>IF('PCA Licitação, Dispensa e Inex.'!N305="","",'PCA Licitação, Dispensa e Inex.'!N305)</f>
        <v/>
      </c>
      <c r="AQ301" s="82" t="str">
        <f>IF('PCA Licitação, Dispensa e Inex.'!O305="","",'PCA Licitação, Dispensa e Inex.'!O305)</f>
        <v/>
      </c>
      <c r="AR301" s="82" t="str">
        <f>IF('PCA Licitação, Dispensa e Inex.'!P305="","",'PCA Licitação, Dispensa e Inex.'!P305)</f>
        <v/>
      </c>
      <c r="AS301" s="82" t="str">
        <f>IF('PCA Licitação, Dispensa e Inex.'!Q305="","",'PCA Licitação, Dispensa e Inex.'!Q305)</f>
        <v/>
      </c>
      <c r="AT301" s="82" t="str">
        <f>IF('PCA Licitação, Dispensa e Inex.'!R305="","",'PCA Licitação, Dispensa e Inex.'!R305)</f>
        <v/>
      </c>
      <c r="AU301" s="82" t="str">
        <f>IF('PCA Licitação, Dispensa e Inex.'!S305="","",'PCA Licitação, Dispensa e Inex.'!S305)</f>
        <v/>
      </c>
      <c r="AV301" s="223" t="str">
        <f>IFERROR(VLOOKUP(AI301,'Acompanhamento (DMP)'!$B$7:$G$390,10,FALSE),"")</f>
        <v/>
      </c>
      <c r="AW301" t="str">
        <f>IFERROR(IF(VLOOKUP(AI301,'Acompanhamento (DMP)'!$B$7:$O$390,11,FALSE)="","",VLOOKUP(AI301,'Acompanhamento (DMP)'!$B$7:$O$390,11,FALSE)),"")</f>
        <v/>
      </c>
      <c r="AX301" s="82">
        <f>IFERROR(VLOOKUP(AI301,'Acompanhamento (DMP)'!$B$7:$O$390,12,FALSE),"")</f>
        <v>0</v>
      </c>
      <c r="AY301" s="82" t="str">
        <f>IFERROR(IF(VLOOKUP(AI301,'Acompanhamento (DMP)'!$B$7:$O$390,13,FALSE)="","",VLOOKUP(AI301,'Acompanhamento (DMP)'!$B$7:$O$390,13,FALSE)),"")</f>
        <v/>
      </c>
      <c r="AZ301" t="str">
        <f>IFERROR(IF(VLOOKUP(AI301,'Acompanhamento (DMP)'!$B$7:$O$390,14,FALSE)="","",VLOOKUP(AI301,'Acompanhamento (DMP)'!$B$7:$O$390,14,FALSE)),"")</f>
        <v/>
      </c>
      <c r="BA301" t="str">
        <f>IFERROR(IF(VLOOKUP(AI301,'Acompanhamento (DMP)'!$B$7:$O$390,15,FALSE)="","",VLOOKUP(AI301,'Acompanhamento (DMP)'!$B$7:$O$390,15,FALSE)),"")</f>
        <v/>
      </c>
      <c r="BB301" s="82" t="str">
        <f>IFERROR(IF(VLOOKUP(AI301,'Acompanhamento (DMP)'!$B$7:$O$390,16,FALSE)="","",VLOOKUP(AI301,'Acompanhamento (DMP)'!$B$7:$O$390,16,FALSE)),"")</f>
        <v/>
      </c>
      <c r="BC301" s="82" t="str">
        <f>IFERROR(IF(VLOOKUP(AI301,'Acompanhamento (DMP)'!$B$7:$O$390,17,FALSE)="","",VLOOKUP(AI301,'Acompanhamento (DMP)'!$B$7:$O$390,17,FALSE)),"")</f>
        <v/>
      </c>
      <c r="BD301" s="82" t="str">
        <f>IFERROR(IF(VLOOKUP(AI301,'Acompanhamento (DMP)'!$B$7:$O$390,18,FALSE)="","",VLOOKUP(AI301,'Acompanhamento (DMP)'!$B$7:$O$390,18,FALSE)),"")</f>
        <v/>
      </c>
      <c r="BE301" s="82" t="str">
        <f>IFERROR(IF(VLOOKUP(AI301,'Acompanhamento (DMP)'!$B$7:$O$390,19,FALSE)="","",VLOOKUP(AI301,'Acompanhamento (DMP)'!$B$7:$O$390,19,FALSE)),"")</f>
        <v/>
      </c>
      <c r="BF301" s="82" t="str">
        <f>IFERROR(IF(VLOOKUP(AI301,'Acompanhamento (DMP)'!$B$7:$O$390,20,FALSE)="","",VLOOKUP(AI301,'Acompanhamento (DMP)'!$B$7:$O$390,20,FALSE)),"")</f>
        <v/>
      </c>
      <c r="BG301" s="82" t="str">
        <f>IFERROR(IF(VLOOKUP(AI301,'Acompanhamento (DMP)'!$B$7:$O$390,21,FALSE)="","",VLOOKUP(AI301,'Acompanhamento (DMP)'!$B$7:$O$390,21,FALSE)),"")</f>
        <v/>
      </c>
      <c r="BH301" s="173" t="str">
        <f t="shared" si="4"/>
        <v/>
      </c>
    </row>
    <row r="302" spans="1:60" ht="15" customHeight="1">
      <c r="A302" s="248"/>
      <c r="B302" s="248"/>
      <c r="C302" s="72"/>
      <c r="D302" s="73"/>
      <c r="E302" s="72" t="str">
        <v>Renovação das licenças do software OMNISSA Horizon Standard</v>
      </c>
      <c r="F302" s="72"/>
      <c r="G302" s="72"/>
      <c r="H302" s="72"/>
      <c r="I302" s="72"/>
      <c r="J302" s="72"/>
      <c r="K302" s="72"/>
      <c r="L302" s="74"/>
      <c r="M302" s="74"/>
      <c r="N302" s="74"/>
      <c r="O302" s="74"/>
      <c r="P302" s="74"/>
      <c r="Q302" s="72" t="e">
        <f>IF(#REF!="","",IF(VLOOKUP(#REF!,#REF!,9,FALSE)="","",VLOOKUP(#REF!,#REF!,9,FALSE)))</f>
        <v>#REF!</v>
      </c>
      <c r="R302" s="74" t="e">
        <f>IF(#REF!="","",IF(VLOOKUP(#REF!,#REF!,10,FALSE)="","",VLOOKUP(#REF!,#REF!,10,FALSE)))</f>
        <v>#REF!</v>
      </c>
      <c r="AD302" s="177">
        <v>289</v>
      </c>
      <c r="AF302">
        <v>300</v>
      </c>
      <c r="AI302" t="str">
        <f>IF('PCA Licitação, Dispensa e Inex.'!B306="","",'PCA Licitação, Dispensa e Inex.'!B306)</f>
        <v/>
      </c>
      <c r="AJ302" t="str">
        <f>IF('PCA Licitação, Dispensa e Inex.'!C306="","",'PCA Licitação, Dispensa e Inex.'!C306)</f>
        <v/>
      </c>
      <c r="AK302" t="str">
        <f>IF('PCA Licitação, Dispensa e Inex.'!D306="","",'PCA Licitação, Dispensa e Inex.'!D306)</f>
        <v/>
      </c>
      <c r="AL302" t="str">
        <f>IF('PCA Licitação, Dispensa e Inex.'!H306="","",'PCA Licitação, Dispensa e Inex.'!H306)</f>
        <v/>
      </c>
      <c r="AM302" t="str">
        <f>IF('PCA Licitação, Dispensa e Inex.'!K306="","",'PCA Licitação, Dispensa e Inex.'!K306)</f>
        <v/>
      </c>
      <c r="AN302" t="str">
        <f>IF('PCA Licitação, Dispensa e Inex.'!L306="","",'PCA Licitação, Dispensa e Inex.'!L306)</f>
        <v/>
      </c>
      <c r="AO302" t="str">
        <f>IF('PCA Licitação, Dispensa e Inex.'!M306="","",'PCA Licitação, Dispensa e Inex.'!M306)</f>
        <v/>
      </c>
      <c r="AP302" t="str">
        <f>IF('PCA Licitação, Dispensa e Inex.'!N306="","",'PCA Licitação, Dispensa e Inex.'!N306)</f>
        <v/>
      </c>
      <c r="AQ302" s="82" t="str">
        <f>IF('PCA Licitação, Dispensa e Inex.'!O306="","",'PCA Licitação, Dispensa e Inex.'!O306)</f>
        <v/>
      </c>
      <c r="AR302" s="82" t="str">
        <f>IF('PCA Licitação, Dispensa e Inex.'!P306="","",'PCA Licitação, Dispensa e Inex.'!P306)</f>
        <v/>
      </c>
      <c r="AS302" s="82" t="str">
        <f>IF('PCA Licitação, Dispensa e Inex.'!Q306="","",'PCA Licitação, Dispensa e Inex.'!Q306)</f>
        <v/>
      </c>
      <c r="AT302" s="82" t="str">
        <f>IF('PCA Licitação, Dispensa e Inex.'!R306="","",'PCA Licitação, Dispensa e Inex.'!R306)</f>
        <v/>
      </c>
      <c r="AU302" s="82" t="str">
        <f>IF('PCA Licitação, Dispensa e Inex.'!S306="","",'PCA Licitação, Dispensa e Inex.'!S306)</f>
        <v/>
      </c>
      <c r="AV302" s="223" t="str">
        <f>IFERROR(VLOOKUP(AI302,'Acompanhamento (DMP)'!$B$7:$G$390,10,FALSE),"")</f>
        <v/>
      </c>
      <c r="AW302" t="str">
        <f>IFERROR(IF(VLOOKUP(AI302,'Acompanhamento (DMP)'!$B$7:$O$390,11,FALSE)="","",VLOOKUP(AI302,'Acompanhamento (DMP)'!$B$7:$O$390,11,FALSE)),"")</f>
        <v/>
      </c>
      <c r="AX302" s="82">
        <f>IFERROR(VLOOKUP(AI302,'Acompanhamento (DMP)'!$B$7:$O$390,12,FALSE),"")</f>
        <v>0</v>
      </c>
      <c r="AY302" s="82" t="str">
        <f>IFERROR(IF(VLOOKUP(AI302,'Acompanhamento (DMP)'!$B$7:$O$390,13,FALSE)="","",VLOOKUP(AI302,'Acompanhamento (DMP)'!$B$7:$O$390,13,FALSE)),"")</f>
        <v/>
      </c>
      <c r="AZ302" t="str">
        <f>IFERROR(IF(VLOOKUP(AI302,'Acompanhamento (DMP)'!$B$7:$O$390,14,FALSE)="","",VLOOKUP(AI302,'Acompanhamento (DMP)'!$B$7:$O$390,14,FALSE)),"")</f>
        <v/>
      </c>
      <c r="BA302" t="str">
        <f>IFERROR(IF(VLOOKUP(AI302,'Acompanhamento (DMP)'!$B$7:$O$390,15,FALSE)="","",VLOOKUP(AI302,'Acompanhamento (DMP)'!$B$7:$O$390,15,FALSE)),"")</f>
        <v/>
      </c>
      <c r="BB302" s="82" t="str">
        <f>IFERROR(IF(VLOOKUP(AI302,'Acompanhamento (DMP)'!$B$7:$O$390,16,FALSE)="","",VLOOKUP(AI302,'Acompanhamento (DMP)'!$B$7:$O$390,16,FALSE)),"")</f>
        <v/>
      </c>
      <c r="BC302" s="82" t="str">
        <f>IFERROR(IF(VLOOKUP(AI302,'Acompanhamento (DMP)'!$B$7:$O$390,17,FALSE)="","",VLOOKUP(AI302,'Acompanhamento (DMP)'!$B$7:$O$390,17,FALSE)),"")</f>
        <v/>
      </c>
      <c r="BD302" s="82" t="str">
        <f>IFERROR(IF(VLOOKUP(AI302,'Acompanhamento (DMP)'!$B$7:$O$390,18,FALSE)="","",VLOOKUP(AI302,'Acompanhamento (DMP)'!$B$7:$O$390,18,FALSE)),"")</f>
        <v/>
      </c>
      <c r="BE302" s="82" t="str">
        <f>IFERROR(IF(VLOOKUP(AI302,'Acompanhamento (DMP)'!$B$7:$O$390,19,FALSE)="","",VLOOKUP(AI302,'Acompanhamento (DMP)'!$B$7:$O$390,19,FALSE)),"")</f>
        <v/>
      </c>
      <c r="BF302" s="82" t="str">
        <f>IFERROR(IF(VLOOKUP(AI302,'Acompanhamento (DMP)'!$B$7:$O$390,20,FALSE)="","",VLOOKUP(AI302,'Acompanhamento (DMP)'!$B$7:$O$390,20,FALSE)),"")</f>
        <v/>
      </c>
      <c r="BG302" s="82" t="str">
        <f>IFERROR(IF(VLOOKUP(AI302,'Acompanhamento (DMP)'!$B$7:$O$390,21,FALSE)="","",VLOOKUP(AI302,'Acompanhamento (DMP)'!$B$7:$O$390,21,FALSE)),"")</f>
        <v/>
      </c>
      <c r="BH302" s="173" t="str">
        <f t="shared" si="4"/>
        <v/>
      </c>
    </row>
    <row r="303" spans="1:60" ht="15" customHeight="1">
      <c r="A303" s="248"/>
      <c r="B303" s="248"/>
      <c r="C303" s="72"/>
      <c r="D303" s="73"/>
      <c r="E303" s="72" t="str">
        <v>Aquisição de infraestrutura para armazenamento seguro de documentos - eproc</v>
      </c>
      <c r="F303" s="72"/>
      <c r="G303" s="72"/>
      <c r="H303" s="72"/>
      <c r="I303" s="72"/>
      <c r="J303" s="72"/>
      <c r="K303" s="72"/>
      <c r="L303" s="74"/>
      <c r="M303" s="74"/>
      <c r="N303" s="74"/>
      <c r="O303" s="74"/>
      <c r="P303" s="74"/>
      <c r="Q303" s="72" t="e">
        <f>IF(#REF!="","",IF(VLOOKUP(#REF!,#REF!,9,FALSE)="","",VLOOKUP(#REF!,#REF!,9,FALSE)))</f>
        <v>#REF!</v>
      </c>
      <c r="R303" s="74" t="e">
        <f>IF(#REF!="","",IF(VLOOKUP(#REF!,#REF!,10,FALSE)="","",VLOOKUP(#REF!,#REF!,10,FALSE)))</f>
        <v>#REF!</v>
      </c>
      <c r="AD303" s="178">
        <v>290</v>
      </c>
      <c r="AF303">
        <v>301</v>
      </c>
      <c r="AI303" t="str">
        <f>IF('PCA Licitação, Dispensa e Inex.'!B307="","",'PCA Licitação, Dispensa e Inex.'!B307)</f>
        <v/>
      </c>
      <c r="AJ303" t="str">
        <f>IF('PCA Licitação, Dispensa e Inex.'!C307="","",'PCA Licitação, Dispensa e Inex.'!C307)</f>
        <v/>
      </c>
      <c r="AK303" t="str">
        <f>IF('PCA Licitação, Dispensa e Inex.'!D307="","",'PCA Licitação, Dispensa e Inex.'!D307)</f>
        <v/>
      </c>
      <c r="AL303" t="str">
        <f>IF('PCA Licitação, Dispensa e Inex.'!H307="","",'PCA Licitação, Dispensa e Inex.'!H307)</f>
        <v/>
      </c>
      <c r="AM303" t="str">
        <f>IF('PCA Licitação, Dispensa e Inex.'!K307="","",'PCA Licitação, Dispensa e Inex.'!K307)</f>
        <v/>
      </c>
      <c r="AN303" t="str">
        <f>IF('PCA Licitação, Dispensa e Inex.'!L307="","",'PCA Licitação, Dispensa e Inex.'!L307)</f>
        <v/>
      </c>
      <c r="AO303" t="str">
        <f>IF('PCA Licitação, Dispensa e Inex.'!M307="","",'PCA Licitação, Dispensa e Inex.'!M307)</f>
        <v/>
      </c>
      <c r="AP303" t="str">
        <f>IF('PCA Licitação, Dispensa e Inex.'!N307="","",'PCA Licitação, Dispensa e Inex.'!N307)</f>
        <v/>
      </c>
      <c r="AQ303" s="82" t="str">
        <f>IF('PCA Licitação, Dispensa e Inex.'!O307="","",'PCA Licitação, Dispensa e Inex.'!O307)</f>
        <v/>
      </c>
      <c r="AR303" s="82" t="str">
        <f>IF('PCA Licitação, Dispensa e Inex.'!P307="","",'PCA Licitação, Dispensa e Inex.'!P307)</f>
        <v/>
      </c>
      <c r="AS303" s="82" t="str">
        <f>IF('PCA Licitação, Dispensa e Inex.'!Q307="","",'PCA Licitação, Dispensa e Inex.'!Q307)</f>
        <v/>
      </c>
      <c r="AT303" s="82" t="str">
        <f>IF('PCA Licitação, Dispensa e Inex.'!R307="","",'PCA Licitação, Dispensa e Inex.'!R307)</f>
        <v/>
      </c>
      <c r="AU303" s="82" t="str">
        <f>IF('PCA Licitação, Dispensa e Inex.'!S307="","",'PCA Licitação, Dispensa e Inex.'!S307)</f>
        <v/>
      </c>
      <c r="AV303" s="223" t="str">
        <f>IFERROR(VLOOKUP(AI303,'Acompanhamento (DMP)'!$B$7:$G$390,10,FALSE),"")</f>
        <v/>
      </c>
      <c r="AW303" t="str">
        <f>IFERROR(IF(VLOOKUP(AI303,'Acompanhamento (DMP)'!$B$7:$O$390,11,FALSE)="","",VLOOKUP(AI303,'Acompanhamento (DMP)'!$B$7:$O$390,11,FALSE)),"")</f>
        <v/>
      </c>
      <c r="AX303" s="82">
        <f>IFERROR(VLOOKUP(AI303,'Acompanhamento (DMP)'!$B$7:$O$390,12,FALSE),"")</f>
        <v>0</v>
      </c>
      <c r="AY303" s="82" t="str">
        <f>IFERROR(IF(VLOOKUP(AI303,'Acompanhamento (DMP)'!$B$7:$O$390,13,FALSE)="","",VLOOKUP(AI303,'Acompanhamento (DMP)'!$B$7:$O$390,13,FALSE)),"")</f>
        <v/>
      </c>
      <c r="AZ303" t="str">
        <f>IFERROR(IF(VLOOKUP(AI303,'Acompanhamento (DMP)'!$B$7:$O$390,14,FALSE)="","",VLOOKUP(AI303,'Acompanhamento (DMP)'!$B$7:$O$390,14,FALSE)),"")</f>
        <v/>
      </c>
      <c r="BA303" t="str">
        <f>IFERROR(IF(VLOOKUP(AI303,'Acompanhamento (DMP)'!$B$7:$O$390,15,FALSE)="","",VLOOKUP(AI303,'Acompanhamento (DMP)'!$B$7:$O$390,15,FALSE)),"")</f>
        <v/>
      </c>
      <c r="BB303" s="82" t="str">
        <f>IFERROR(IF(VLOOKUP(AI303,'Acompanhamento (DMP)'!$B$7:$O$390,16,FALSE)="","",VLOOKUP(AI303,'Acompanhamento (DMP)'!$B$7:$O$390,16,FALSE)),"")</f>
        <v/>
      </c>
      <c r="BC303" s="82" t="str">
        <f>IFERROR(IF(VLOOKUP(AI303,'Acompanhamento (DMP)'!$B$7:$O$390,17,FALSE)="","",VLOOKUP(AI303,'Acompanhamento (DMP)'!$B$7:$O$390,17,FALSE)),"")</f>
        <v/>
      </c>
      <c r="BD303" s="82" t="str">
        <f>IFERROR(IF(VLOOKUP(AI303,'Acompanhamento (DMP)'!$B$7:$O$390,18,FALSE)="","",VLOOKUP(AI303,'Acompanhamento (DMP)'!$B$7:$O$390,18,FALSE)),"")</f>
        <v/>
      </c>
      <c r="BE303" s="82" t="str">
        <f>IFERROR(IF(VLOOKUP(AI303,'Acompanhamento (DMP)'!$B$7:$O$390,19,FALSE)="","",VLOOKUP(AI303,'Acompanhamento (DMP)'!$B$7:$O$390,19,FALSE)),"")</f>
        <v/>
      </c>
      <c r="BF303" s="82" t="str">
        <f>IFERROR(IF(VLOOKUP(AI303,'Acompanhamento (DMP)'!$B$7:$O$390,20,FALSE)="","",VLOOKUP(AI303,'Acompanhamento (DMP)'!$B$7:$O$390,20,FALSE)),"")</f>
        <v/>
      </c>
      <c r="BG303" s="82" t="str">
        <f>IFERROR(IF(VLOOKUP(AI303,'Acompanhamento (DMP)'!$B$7:$O$390,21,FALSE)="","",VLOOKUP(AI303,'Acompanhamento (DMP)'!$B$7:$O$390,21,FALSE)),"")</f>
        <v/>
      </c>
      <c r="BH303" s="173" t="str">
        <f t="shared" si="4"/>
        <v/>
      </c>
    </row>
    <row r="304" spans="1:60" ht="15" customHeight="1">
      <c r="A304" s="248"/>
      <c r="B304" s="248"/>
      <c r="C304" s="72"/>
      <c r="D304" s="73"/>
      <c r="E304" s="72" t="str">
        <v>Contratação de ferramenta de inteligência para varredura de fontes abertas e redes sociais - SNAP Crimewall</v>
      </c>
      <c r="F304" s="72"/>
      <c r="G304" s="72"/>
      <c r="H304" s="72"/>
      <c r="I304" s="72"/>
      <c r="J304" s="72"/>
      <c r="K304" s="72"/>
      <c r="L304" s="74"/>
      <c r="M304" s="74"/>
      <c r="N304" s="74"/>
      <c r="O304" s="74"/>
      <c r="P304" s="74"/>
      <c r="Q304" s="72" t="e">
        <f>IF(#REF!="","",IF(VLOOKUP(#REF!,#REF!,9,FALSE)="","",VLOOKUP(#REF!,#REF!,9,FALSE)))</f>
        <v>#REF!</v>
      </c>
      <c r="R304" s="74" t="e">
        <f>IF(#REF!="","",IF(VLOOKUP(#REF!,#REF!,10,FALSE)="","",VLOOKUP(#REF!,#REF!,10,FALSE)))</f>
        <v>#REF!</v>
      </c>
      <c r="AD304" s="180">
        <v>291</v>
      </c>
      <c r="AF304">
        <v>302</v>
      </c>
      <c r="AI304" t="str">
        <f>IF('PCA Licitação, Dispensa e Inex.'!B308="","",'PCA Licitação, Dispensa e Inex.'!B308)</f>
        <v/>
      </c>
      <c r="AJ304" t="str">
        <f>IF('PCA Licitação, Dispensa e Inex.'!C308="","",'PCA Licitação, Dispensa e Inex.'!C308)</f>
        <v/>
      </c>
      <c r="AK304" t="str">
        <f>IF('PCA Licitação, Dispensa e Inex.'!D308="","",'PCA Licitação, Dispensa e Inex.'!D308)</f>
        <v/>
      </c>
      <c r="AL304" t="str">
        <f>IF('PCA Licitação, Dispensa e Inex.'!H308="","",'PCA Licitação, Dispensa e Inex.'!H308)</f>
        <v/>
      </c>
      <c r="AM304" t="str">
        <f>IF('PCA Licitação, Dispensa e Inex.'!K308="","",'PCA Licitação, Dispensa e Inex.'!K308)</f>
        <v/>
      </c>
      <c r="AN304" t="str">
        <f>IF('PCA Licitação, Dispensa e Inex.'!L308="","",'PCA Licitação, Dispensa e Inex.'!L308)</f>
        <v/>
      </c>
      <c r="AO304" t="str">
        <f>IF('PCA Licitação, Dispensa e Inex.'!M308="","",'PCA Licitação, Dispensa e Inex.'!M308)</f>
        <v/>
      </c>
      <c r="AP304" t="str">
        <f>IF('PCA Licitação, Dispensa e Inex.'!N308="","",'PCA Licitação, Dispensa e Inex.'!N308)</f>
        <v/>
      </c>
      <c r="AQ304" s="82" t="str">
        <f>IF('PCA Licitação, Dispensa e Inex.'!O308="","",'PCA Licitação, Dispensa e Inex.'!O308)</f>
        <v/>
      </c>
      <c r="AR304" s="82" t="str">
        <f>IF('PCA Licitação, Dispensa e Inex.'!P308="","",'PCA Licitação, Dispensa e Inex.'!P308)</f>
        <v/>
      </c>
      <c r="AS304" s="82" t="str">
        <f>IF('PCA Licitação, Dispensa e Inex.'!Q308="","",'PCA Licitação, Dispensa e Inex.'!Q308)</f>
        <v/>
      </c>
      <c r="AT304" s="82" t="str">
        <f>IF('PCA Licitação, Dispensa e Inex.'!R308="","",'PCA Licitação, Dispensa e Inex.'!R308)</f>
        <v/>
      </c>
      <c r="AU304" s="82" t="str">
        <f>IF('PCA Licitação, Dispensa e Inex.'!S308="","",'PCA Licitação, Dispensa e Inex.'!S308)</f>
        <v/>
      </c>
      <c r="AV304" s="223" t="str">
        <f>IFERROR(VLOOKUP(AI304,'Acompanhamento (DMP)'!$B$7:$G$390,10,FALSE),"")</f>
        <v/>
      </c>
      <c r="AW304" t="str">
        <f>IFERROR(IF(VLOOKUP(AI304,'Acompanhamento (DMP)'!$B$7:$O$390,11,FALSE)="","",VLOOKUP(AI304,'Acompanhamento (DMP)'!$B$7:$O$390,11,FALSE)),"")</f>
        <v/>
      </c>
      <c r="AX304" s="82">
        <f>IFERROR(VLOOKUP(AI304,'Acompanhamento (DMP)'!$B$7:$O$390,12,FALSE),"")</f>
        <v>0</v>
      </c>
      <c r="AY304" s="82" t="str">
        <f>IFERROR(IF(VLOOKUP(AI304,'Acompanhamento (DMP)'!$B$7:$O$390,13,FALSE)="","",VLOOKUP(AI304,'Acompanhamento (DMP)'!$B$7:$O$390,13,FALSE)),"")</f>
        <v/>
      </c>
      <c r="AZ304" t="str">
        <f>IFERROR(IF(VLOOKUP(AI304,'Acompanhamento (DMP)'!$B$7:$O$390,14,FALSE)="","",VLOOKUP(AI304,'Acompanhamento (DMP)'!$B$7:$O$390,14,FALSE)),"")</f>
        <v/>
      </c>
      <c r="BA304" t="str">
        <f>IFERROR(IF(VLOOKUP(AI304,'Acompanhamento (DMP)'!$B$7:$O$390,15,FALSE)="","",VLOOKUP(AI304,'Acompanhamento (DMP)'!$B$7:$O$390,15,FALSE)),"")</f>
        <v/>
      </c>
      <c r="BB304" s="82" t="str">
        <f>IFERROR(IF(VLOOKUP(AI304,'Acompanhamento (DMP)'!$B$7:$O$390,16,FALSE)="","",VLOOKUP(AI304,'Acompanhamento (DMP)'!$B$7:$O$390,16,FALSE)),"")</f>
        <v/>
      </c>
      <c r="BC304" s="82" t="str">
        <f>IFERROR(IF(VLOOKUP(AI304,'Acompanhamento (DMP)'!$B$7:$O$390,17,FALSE)="","",VLOOKUP(AI304,'Acompanhamento (DMP)'!$B$7:$O$390,17,FALSE)),"")</f>
        <v/>
      </c>
      <c r="BD304" s="82" t="str">
        <f>IFERROR(IF(VLOOKUP(AI304,'Acompanhamento (DMP)'!$B$7:$O$390,18,FALSE)="","",VLOOKUP(AI304,'Acompanhamento (DMP)'!$B$7:$O$390,18,FALSE)),"")</f>
        <v/>
      </c>
      <c r="BE304" s="82" t="str">
        <f>IFERROR(IF(VLOOKUP(AI304,'Acompanhamento (DMP)'!$B$7:$O$390,19,FALSE)="","",VLOOKUP(AI304,'Acompanhamento (DMP)'!$B$7:$O$390,19,FALSE)),"")</f>
        <v/>
      </c>
      <c r="BF304" s="82" t="str">
        <f>IFERROR(IF(VLOOKUP(AI304,'Acompanhamento (DMP)'!$B$7:$O$390,20,FALSE)="","",VLOOKUP(AI304,'Acompanhamento (DMP)'!$B$7:$O$390,20,FALSE)),"")</f>
        <v/>
      </c>
      <c r="BG304" s="82" t="str">
        <f>IFERROR(IF(VLOOKUP(AI304,'Acompanhamento (DMP)'!$B$7:$O$390,21,FALSE)="","",VLOOKUP(AI304,'Acompanhamento (DMP)'!$B$7:$O$390,21,FALSE)),"")</f>
        <v/>
      </c>
      <c r="BH304" s="173" t="str">
        <f t="shared" si="4"/>
        <v/>
      </c>
    </row>
    <row r="305" spans="1:60" ht="15" customHeight="1">
      <c r="A305" s="248"/>
      <c r="B305" s="248"/>
      <c r="C305" s="72"/>
      <c r="D305" s="73"/>
      <c r="E305" s="72" t="str">
        <v>Contratação de serviços de internet móvel para veículos oficiais</v>
      </c>
      <c r="F305" s="72"/>
      <c r="G305" s="72"/>
      <c r="H305" s="72"/>
      <c r="I305" s="72"/>
      <c r="J305" s="72"/>
      <c r="K305" s="72"/>
      <c r="L305" s="74"/>
      <c r="M305" s="74"/>
      <c r="N305" s="74"/>
      <c r="O305" s="74"/>
      <c r="P305" s="74"/>
      <c r="Q305" s="72" t="e">
        <f>IF(#REF!="","",IF(VLOOKUP(#REF!,#REF!,9,FALSE)="","",VLOOKUP(#REF!,#REF!,9,FALSE)))</f>
        <v>#REF!</v>
      </c>
      <c r="R305" s="74" t="e">
        <f>IF(#REF!="","",IF(VLOOKUP(#REF!,#REF!,10,FALSE)="","",VLOOKUP(#REF!,#REF!,10,FALSE)))</f>
        <v>#REF!</v>
      </c>
      <c r="AD305" s="179">
        <v>292</v>
      </c>
      <c r="AF305">
        <v>303</v>
      </c>
      <c r="AI305" t="str">
        <f>IF('PCA Licitação, Dispensa e Inex.'!B309="","",'PCA Licitação, Dispensa e Inex.'!B309)</f>
        <v/>
      </c>
      <c r="AJ305" t="str">
        <f>IF('PCA Licitação, Dispensa e Inex.'!C309="","",'PCA Licitação, Dispensa e Inex.'!C309)</f>
        <v/>
      </c>
      <c r="AK305" t="str">
        <f>IF('PCA Licitação, Dispensa e Inex.'!D309="","",'PCA Licitação, Dispensa e Inex.'!D309)</f>
        <v/>
      </c>
      <c r="AL305" t="str">
        <f>IF('PCA Licitação, Dispensa e Inex.'!H309="","",'PCA Licitação, Dispensa e Inex.'!H309)</f>
        <v/>
      </c>
      <c r="AM305" t="str">
        <f>IF('PCA Licitação, Dispensa e Inex.'!K309="","",'PCA Licitação, Dispensa e Inex.'!K309)</f>
        <v/>
      </c>
      <c r="AN305" t="str">
        <f>IF('PCA Licitação, Dispensa e Inex.'!L309="","",'PCA Licitação, Dispensa e Inex.'!L309)</f>
        <v/>
      </c>
      <c r="AO305" t="str">
        <f>IF('PCA Licitação, Dispensa e Inex.'!M309="","",'PCA Licitação, Dispensa e Inex.'!M309)</f>
        <v/>
      </c>
      <c r="AP305" t="str">
        <f>IF('PCA Licitação, Dispensa e Inex.'!N309="","",'PCA Licitação, Dispensa e Inex.'!N309)</f>
        <v/>
      </c>
      <c r="AQ305" s="82" t="str">
        <f>IF('PCA Licitação, Dispensa e Inex.'!O309="","",'PCA Licitação, Dispensa e Inex.'!O309)</f>
        <v/>
      </c>
      <c r="AR305" s="82" t="str">
        <f>IF('PCA Licitação, Dispensa e Inex.'!P309="","",'PCA Licitação, Dispensa e Inex.'!P309)</f>
        <v/>
      </c>
      <c r="AS305" s="82" t="str">
        <f>IF('PCA Licitação, Dispensa e Inex.'!Q309="","",'PCA Licitação, Dispensa e Inex.'!Q309)</f>
        <v/>
      </c>
      <c r="AT305" s="82" t="str">
        <f>IF('PCA Licitação, Dispensa e Inex.'!R309="","",'PCA Licitação, Dispensa e Inex.'!R309)</f>
        <v/>
      </c>
      <c r="AU305" s="82" t="str">
        <f>IF('PCA Licitação, Dispensa e Inex.'!S309="","",'PCA Licitação, Dispensa e Inex.'!S309)</f>
        <v/>
      </c>
      <c r="AV305" s="223" t="str">
        <f>IFERROR(VLOOKUP(AI305,'Acompanhamento (DMP)'!$B$7:$G$390,10,FALSE),"")</f>
        <v/>
      </c>
      <c r="AW305" t="str">
        <f>IFERROR(IF(VLOOKUP(AI305,'Acompanhamento (DMP)'!$B$7:$O$390,11,FALSE)="","",VLOOKUP(AI305,'Acompanhamento (DMP)'!$B$7:$O$390,11,FALSE)),"")</f>
        <v/>
      </c>
      <c r="AX305" s="82">
        <f>IFERROR(VLOOKUP(AI305,'Acompanhamento (DMP)'!$B$7:$O$390,12,FALSE),"")</f>
        <v>0</v>
      </c>
      <c r="AY305" s="82" t="str">
        <f>IFERROR(IF(VLOOKUP(AI305,'Acompanhamento (DMP)'!$B$7:$O$390,13,FALSE)="","",VLOOKUP(AI305,'Acompanhamento (DMP)'!$B$7:$O$390,13,FALSE)),"")</f>
        <v/>
      </c>
      <c r="AZ305" t="str">
        <f>IFERROR(IF(VLOOKUP(AI305,'Acompanhamento (DMP)'!$B$7:$O$390,14,FALSE)="","",VLOOKUP(AI305,'Acompanhamento (DMP)'!$B$7:$O$390,14,FALSE)),"")</f>
        <v/>
      </c>
      <c r="BA305" t="str">
        <f>IFERROR(IF(VLOOKUP(AI305,'Acompanhamento (DMP)'!$B$7:$O$390,15,FALSE)="","",VLOOKUP(AI305,'Acompanhamento (DMP)'!$B$7:$O$390,15,FALSE)),"")</f>
        <v/>
      </c>
      <c r="BB305" s="82" t="str">
        <f>IFERROR(IF(VLOOKUP(AI305,'Acompanhamento (DMP)'!$B$7:$O$390,16,FALSE)="","",VLOOKUP(AI305,'Acompanhamento (DMP)'!$B$7:$O$390,16,FALSE)),"")</f>
        <v/>
      </c>
      <c r="BC305" s="82" t="str">
        <f>IFERROR(IF(VLOOKUP(AI305,'Acompanhamento (DMP)'!$B$7:$O$390,17,FALSE)="","",VLOOKUP(AI305,'Acompanhamento (DMP)'!$B$7:$O$390,17,FALSE)),"")</f>
        <v/>
      </c>
      <c r="BD305" s="82" t="str">
        <f>IFERROR(IF(VLOOKUP(AI305,'Acompanhamento (DMP)'!$B$7:$O$390,18,FALSE)="","",VLOOKUP(AI305,'Acompanhamento (DMP)'!$B$7:$O$390,18,FALSE)),"")</f>
        <v/>
      </c>
      <c r="BE305" s="82" t="str">
        <f>IFERROR(IF(VLOOKUP(AI305,'Acompanhamento (DMP)'!$B$7:$O$390,19,FALSE)="","",VLOOKUP(AI305,'Acompanhamento (DMP)'!$B$7:$O$390,19,FALSE)),"")</f>
        <v/>
      </c>
      <c r="BF305" s="82" t="str">
        <f>IFERROR(IF(VLOOKUP(AI305,'Acompanhamento (DMP)'!$B$7:$O$390,20,FALSE)="","",VLOOKUP(AI305,'Acompanhamento (DMP)'!$B$7:$O$390,20,FALSE)),"")</f>
        <v/>
      </c>
      <c r="BG305" s="82" t="str">
        <f>IFERROR(IF(VLOOKUP(AI305,'Acompanhamento (DMP)'!$B$7:$O$390,21,FALSE)="","",VLOOKUP(AI305,'Acompanhamento (DMP)'!$B$7:$O$390,21,FALSE)),"")</f>
        <v/>
      </c>
      <c r="BH305" s="173" t="str">
        <f t="shared" si="4"/>
        <v/>
      </c>
    </row>
    <row r="306" spans="1:60" ht="15" customHeight="1">
      <c r="A306" s="248"/>
      <c r="B306" s="248"/>
      <c r="C306" s="72"/>
      <c r="D306" s="73"/>
      <c r="E306" s="72" t="str">
        <v xml:space="preserve">Aquisição de tonners e cartuchos para impressoras diversas do PJSC
</v>
      </c>
      <c r="F306" s="72"/>
      <c r="G306" s="72"/>
      <c r="H306" s="72"/>
      <c r="I306" s="72"/>
      <c r="J306" s="72"/>
      <c r="K306" s="72"/>
      <c r="L306" s="74"/>
      <c r="M306" s="74"/>
      <c r="N306" s="74"/>
      <c r="O306" s="74"/>
      <c r="P306" s="74"/>
      <c r="Q306" s="72" t="e">
        <f>IF(#REF!="","",IF(VLOOKUP(#REF!,#REF!,9,FALSE)="","",VLOOKUP(#REF!,#REF!,9,FALSE)))</f>
        <v>#REF!</v>
      </c>
      <c r="R306" s="74" t="e">
        <f>IF(#REF!="","",IF(VLOOKUP(#REF!,#REF!,10,FALSE)="","",VLOOKUP(#REF!,#REF!,10,FALSE)))</f>
        <v>#REF!</v>
      </c>
      <c r="AD306" s="180">
        <v>293</v>
      </c>
      <c r="AF306">
        <v>304</v>
      </c>
      <c r="AI306" t="str">
        <f>IF('PCA Licitação, Dispensa e Inex.'!B310="","",'PCA Licitação, Dispensa e Inex.'!B310)</f>
        <v/>
      </c>
      <c r="AJ306" t="str">
        <f>IF('PCA Licitação, Dispensa e Inex.'!C310="","",'PCA Licitação, Dispensa e Inex.'!C310)</f>
        <v/>
      </c>
      <c r="AK306" t="str">
        <f>IF('PCA Licitação, Dispensa e Inex.'!D310="","",'PCA Licitação, Dispensa e Inex.'!D310)</f>
        <v/>
      </c>
      <c r="AL306" t="str">
        <f>IF('PCA Licitação, Dispensa e Inex.'!H310="","",'PCA Licitação, Dispensa e Inex.'!H310)</f>
        <v/>
      </c>
      <c r="AM306" t="str">
        <f>IF('PCA Licitação, Dispensa e Inex.'!K310="","",'PCA Licitação, Dispensa e Inex.'!K310)</f>
        <v/>
      </c>
      <c r="AN306" t="str">
        <f>IF('PCA Licitação, Dispensa e Inex.'!L310="","",'PCA Licitação, Dispensa e Inex.'!L310)</f>
        <v/>
      </c>
      <c r="AO306" t="str">
        <f>IF('PCA Licitação, Dispensa e Inex.'!M310="","",'PCA Licitação, Dispensa e Inex.'!M310)</f>
        <v/>
      </c>
      <c r="AP306" t="str">
        <f>IF('PCA Licitação, Dispensa e Inex.'!N310="","",'PCA Licitação, Dispensa e Inex.'!N310)</f>
        <v/>
      </c>
      <c r="AQ306" s="82" t="str">
        <f>IF('PCA Licitação, Dispensa e Inex.'!O310="","",'PCA Licitação, Dispensa e Inex.'!O310)</f>
        <v/>
      </c>
      <c r="AR306" s="82" t="str">
        <f>IF('PCA Licitação, Dispensa e Inex.'!P310="","",'PCA Licitação, Dispensa e Inex.'!P310)</f>
        <v/>
      </c>
      <c r="AS306" s="82" t="str">
        <f>IF('PCA Licitação, Dispensa e Inex.'!Q310="","",'PCA Licitação, Dispensa e Inex.'!Q310)</f>
        <v/>
      </c>
      <c r="AT306" s="82" t="str">
        <f>IF('PCA Licitação, Dispensa e Inex.'!R310="","",'PCA Licitação, Dispensa e Inex.'!R310)</f>
        <v/>
      </c>
      <c r="AU306" s="82" t="str">
        <f>IF('PCA Licitação, Dispensa e Inex.'!S310="","",'PCA Licitação, Dispensa e Inex.'!S310)</f>
        <v/>
      </c>
      <c r="AV306" s="223" t="str">
        <f>IFERROR(VLOOKUP(AI306,'Acompanhamento (DMP)'!$B$7:$G$390,10,FALSE),"")</f>
        <v/>
      </c>
      <c r="AW306" t="str">
        <f>IFERROR(IF(VLOOKUP(AI306,'Acompanhamento (DMP)'!$B$7:$O$390,11,FALSE)="","",VLOOKUP(AI306,'Acompanhamento (DMP)'!$B$7:$O$390,11,FALSE)),"")</f>
        <v/>
      </c>
      <c r="AX306" s="82">
        <f>IFERROR(VLOOKUP(AI306,'Acompanhamento (DMP)'!$B$7:$O$390,12,FALSE),"")</f>
        <v>0</v>
      </c>
      <c r="AY306" s="82" t="str">
        <f>IFERROR(IF(VLOOKUP(AI306,'Acompanhamento (DMP)'!$B$7:$O$390,13,FALSE)="","",VLOOKUP(AI306,'Acompanhamento (DMP)'!$B$7:$O$390,13,FALSE)),"")</f>
        <v/>
      </c>
      <c r="AZ306" t="str">
        <f>IFERROR(IF(VLOOKUP(AI306,'Acompanhamento (DMP)'!$B$7:$O$390,14,FALSE)="","",VLOOKUP(AI306,'Acompanhamento (DMP)'!$B$7:$O$390,14,FALSE)),"")</f>
        <v/>
      </c>
      <c r="BA306" t="str">
        <f>IFERROR(IF(VLOOKUP(AI306,'Acompanhamento (DMP)'!$B$7:$O$390,15,FALSE)="","",VLOOKUP(AI306,'Acompanhamento (DMP)'!$B$7:$O$390,15,FALSE)),"")</f>
        <v/>
      </c>
      <c r="BB306" s="82" t="str">
        <f>IFERROR(IF(VLOOKUP(AI306,'Acompanhamento (DMP)'!$B$7:$O$390,16,FALSE)="","",VLOOKUP(AI306,'Acompanhamento (DMP)'!$B$7:$O$390,16,FALSE)),"")</f>
        <v/>
      </c>
      <c r="BC306" s="82" t="str">
        <f>IFERROR(IF(VLOOKUP(AI306,'Acompanhamento (DMP)'!$B$7:$O$390,17,FALSE)="","",VLOOKUP(AI306,'Acompanhamento (DMP)'!$B$7:$O$390,17,FALSE)),"")</f>
        <v/>
      </c>
      <c r="BD306" s="82" t="str">
        <f>IFERROR(IF(VLOOKUP(AI306,'Acompanhamento (DMP)'!$B$7:$O$390,18,FALSE)="","",VLOOKUP(AI306,'Acompanhamento (DMP)'!$B$7:$O$390,18,FALSE)),"")</f>
        <v/>
      </c>
      <c r="BE306" s="82" t="str">
        <f>IFERROR(IF(VLOOKUP(AI306,'Acompanhamento (DMP)'!$B$7:$O$390,19,FALSE)="","",VLOOKUP(AI306,'Acompanhamento (DMP)'!$B$7:$O$390,19,FALSE)),"")</f>
        <v/>
      </c>
      <c r="BF306" s="82" t="str">
        <f>IFERROR(IF(VLOOKUP(AI306,'Acompanhamento (DMP)'!$B$7:$O$390,20,FALSE)="","",VLOOKUP(AI306,'Acompanhamento (DMP)'!$B$7:$O$390,20,FALSE)),"")</f>
        <v/>
      </c>
      <c r="BG306" s="82" t="str">
        <f>IFERROR(IF(VLOOKUP(AI306,'Acompanhamento (DMP)'!$B$7:$O$390,21,FALSE)="","",VLOOKUP(AI306,'Acompanhamento (DMP)'!$B$7:$O$390,21,FALSE)),"")</f>
        <v/>
      </c>
      <c r="BH306" s="173" t="str">
        <f t="shared" si="4"/>
        <v/>
      </c>
    </row>
    <row r="307" spans="1:60" ht="15" customHeight="1">
      <c r="A307" s="248"/>
      <c r="B307" s="248"/>
      <c r="C307" s="72"/>
      <c r="D307" s="73"/>
      <c r="E307" s="72" t="str">
        <v>Contraração de Solução de TI para implementação de TV Indoor nas unidades administrativas e judiciárias do TJSC.
A solução deverá contemplar:
Fornecimento de equipamentos (monitores profissionais, players, suportes);
Software de gerenciamento de conteúdo com interface amigável e controle centralizado;
Serviços de instalação, configuração e treinamento;
Suporte técnico e manutenção preventiva e corretiva.</v>
      </c>
      <c r="F307" s="72"/>
      <c r="G307" s="72"/>
      <c r="H307" s="72"/>
      <c r="I307" s="72"/>
      <c r="J307" s="72"/>
      <c r="K307" s="72"/>
      <c r="L307" s="74"/>
      <c r="M307" s="74"/>
      <c r="N307" s="74"/>
      <c r="O307" s="74"/>
      <c r="P307" s="74"/>
      <c r="Q307" s="72" t="e">
        <f>IF(#REF!="","",IF(VLOOKUP(#REF!,#REF!,9,FALSE)="","",VLOOKUP(#REF!,#REF!,9,FALSE)))</f>
        <v>#REF!</v>
      </c>
      <c r="R307" s="74" t="e">
        <f>IF(#REF!="","",IF(VLOOKUP(#REF!,#REF!,10,FALSE)="","",VLOOKUP(#REF!,#REF!,10,FALSE)))</f>
        <v>#REF!</v>
      </c>
      <c r="AD307" s="178">
        <v>294</v>
      </c>
      <c r="AF307">
        <v>305</v>
      </c>
      <c r="AI307" t="str">
        <f>IF('PCA Licitação, Dispensa e Inex.'!B311="","",'PCA Licitação, Dispensa e Inex.'!B311)</f>
        <v/>
      </c>
      <c r="AJ307" t="str">
        <f>IF('PCA Licitação, Dispensa e Inex.'!C311="","",'PCA Licitação, Dispensa e Inex.'!C311)</f>
        <v/>
      </c>
      <c r="AK307" t="str">
        <f>IF('PCA Licitação, Dispensa e Inex.'!D311="","",'PCA Licitação, Dispensa e Inex.'!D311)</f>
        <v/>
      </c>
      <c r="AL307" t="str">
        <f>IF('PCA Licitação, Dispensa e Inex.'!H311="","",'PCA Licitação, Dispensa e Inex.'!H311)</f>
        <v/>
      </c>
      <c r="AM307" t="str">
        <f>IF('PCA Licitação, Dispensa e Inex.'!K311="","",'PCA Licitação, Dispensa e Inex.'!K311)</f>
        <v/>
      </c>
      <c r="AN307" t="str">
        <f>IF('PCA Licitação, Dispensa e Inex.'!L311="","",'PCA Licitação, Dispensa e Inex.'!L311)</f>
        <v/>
      </c>
      <c r="AO307" t="str">
        <f>IF('PCA Licitação, Dispensa e Inex.'!M311="","",'PCA Licitação, Dispensa e Inex.'!M311)</f>
        <v/>
      </c>
      <c r="AP307" t="str">
        <f>IF('PCA Licitação, Dispensa e Inex.'!N311="","",'PCA Licitação, Dispensa e Inex.'!N311)</f>
        <v/>
      </c>
      <c r="AQ307" s="82" t="str">
        <f>IF('PCA Licitação, Dispensa e Inex.'!O311="","",'PCA Licitação, Dispensa e Inex.'!O311)</f>
        <v/>
      </c>
      <c r="AR307" s="82" t="str">
        <f>IF('PCA Licitação, Dispensa e Inex.'!P311="","",'PCA Licitação, Dispensa e Inex.'!P311)</f>
        <v/>
      </c>
      <c r="AS307" s="82" t="str">
        <f>IF('PCA Licitação, Dispensa e Inex.'!Q311="","",'PCA Licitação, Dispensa e Inex.'!Q311)</f>
        <v/>
      </c>
      <c r="AT307" s="82" t="str">
        <f>IF('PCA Licitação, Dispensa e Inex.'!R311="","",'PCA Licitação, Dispensa e Inex.'!R311)</f>
        <v/>
      </c>
      <c r="AU307" s="82" t="str">
        <f>IF('PCA Licitação, Dispensa e Inex.'!S311="","",'PCA Licitação, Dispensa e Inex.'!S311)</f>
        <v/>
      </c>
      <c r="AV307" s="223" t="str">
        <f>IFERROR(VLOOKUP(AI307,'Acompanhamento (DMP)'!$B$7:$G$390,10,FALSE),"")</f>
        <v/>
      </c>
      <c r="AW307" t="str">
        <f>IFERROR(IF(VLOOKUP(AI307,'Acompanhamento (DMP)'!$B$7:$O$390,11,FALSE)="","",VLOOKUP(AI307,'Acompanhamento (DMP)'!$B$7:$O$390,11,FALSE)),"")</f>
        <v/>
      </c>
      <c r="AX307" s="82">
        <f>IFERROR(VLOOKUP(AI307,'Acompanhamento (DMP)'!$B$7:$O$390,12,FALSE),"")</f>
        <v>0</v>
      </c>
      <c r="AY307" s="82" t="str">
        <f>IFERROR(IF(VLOOKUP(AI307,'Acompanhamento (DMP)'!$B$7:$O$390,13,FALSE)="","",VLOOKUP(AI307,'Acompanhamento (DMP)'!$B$7:$O$390,13,FALSE)),"")</f>
        <v/>
      </c>
      <c r="AZ307" t="str">
        <f>IFERROR(IF(VLOOKUP(AI307,'Acompanhamento (DMP)'!$B$7:$O$390,14,FALSE)="","",VLOOKUP(AI307,'Acompanhamento (DMP)'!$B$7:$O$390,14,FALSE)),"")</f>
        <v/>
      </c>
      <c r="BA307" t="str">
        <f>IFERROR(IF(VLOOKUP(AI307,'Acompanhamento (DMP)'!$B$7:$O$390,15,FALSE)="","",VLOOKUP(AI307,'Acompanhamento (DMP)'!$B$7:$O$390,15,FALSE)),"")</f>
        <v/>
      </c>
      <c r="BB307" s="82" t="str">
        <f>IFERROR(IF(VLOOKUP(AI307,'Acompanhamento (DMP)'!$B$7:$O$390,16,FALSE)="","",VLOOKUP(AI307,'Acompanhamento (DMP)'!$B$7:$O$390,16,FALSE)),"")</f>
        <v/>
      </c>
      <c r="BC307" s="82" t="str">
        <f>IFERROR(IF(VLOOKUP(AI307,'Acompanhamento (DMP)'!$B$7:$O$390,17,FALSE)="","",VLOOKUP(AI307,'Acompanhamento (DMP)'!$B$7:$O$390,17,FALSE)),"")</f>
        <v/>
      </c>
      <c r="BD307" s="82" t="str">
        <f>IFERROR(IF(VLOOKUP(AI307,'Acompanhamento (DMP)'!$B$7:$O$390,18,FALSE)="","",VLOOKUP(AI307,'Acompanhamento (DMP)'!$B$7:$O$390,18,FALSE)),"")</f>
        <v/>
      </c>
      <c r="BE307" s="82" t="str">
        <f>IFERROR(IF(VLOOKUP(AI307,'Acompanhamento (DMP)'!$B$7:$O$390,19,FALSE)="","",VLOOKUP(AI307,'Acompanhamento (DMP)'!$B$7:$O$390,19,FALSE)),"")</f>
        <v/>
      </c>
      <c r="BF307" s="82" t="str">
        <f>IFERROR(IF(VLOOKUP(AI307,'Acompanhamento (DMP)'!$B$7:$O$390,20,FALSE)="","",VLOOKUP(AI307,'Acompanhamento (DMP)'!$B$7:$O$390,20,FALSE)),"")</f>
        <v/>
      </c>
      <c r="BG307" s="82" t="str">
        <f>IFERROR(IF(VLOOKUP(AI307,'Acompanhamento (DMP)'!$B$7:$O$390,21,FALSE)="","",VLOOKUP(AI307,'Acompanhamento (DMP)'!$B$7:$O$390,21,FALSE)),"")</f>
        <v/>
      </c>
      <c r="BH307" s="173" t="str">
        <f t="shared" si="4"/>
        <v/>
      </c>
    </row>
    <row r="308" spans="1:60" ht="15" customHeight="1">
      <c r="A308" s="248"/>
      <c r="B308" s="248"/>
      <c r="C308" s="72"/>
      <c r="D308" s="73"/>
      <c r="E308" s="72" t="str">
        <v>Aquisição de rádios comunicadores digitais - NIS</v>
      </c>
      <c r="F308" s="72"/>
      <c r="G308" s="72"/>
      <c r="H308" s="72"/>
      <c r="I308" s="72"/>
      <c r="J308" s="72"/>
      <c r="K308" s="72"/>
      <c r="L308" s="74"/>
      <c r="M308" s="74"/>
      <c r="N308" s="74"/>
      <c r="O308" s="74"/>
      <c r="P308" s="74"/>
      <c r="Q308" s="72" t="e">
        <f>IF(#REF!="","",IF(VLOOKUP(#REF!,#REF!,9,FALSE)="","",VLOOKUP(#REF!,#REF!,9,FALSE)))</f>
        <v>#REF!</v>
      </c>
      <c r="R308" s="74" t="e">
        <f>IF(#REF!="","",IF(VLOOKUP(#REF!,#REF!,10,FALSE)="","",VLOOKUP(#REF!,#REF!,10,FALSE)))</f>
        <v>#REF!</v>
      </c>
      <c r="AD308" s="177">
        <v>295</v>
      </c>
      <c r="AF308">
        <v>306</v>
      </c>
      <c r="AI308" t="str">
        <f>IF('PCA Licitação, Dispensa e Inex.'!B312="","",'PCA Licitação, Dispensa e Inex.'!B312)</f>
        <v/>
      </c>
      <c r="AJ308" t="str">
        <f>IF('PCA Licitação, Dispensa e Inex.'!C312="","",'PCA Licitação, Dispensa e Inex.'!C312)</f>
        <v/>
      </c>
      <c r="AK308" t="str">
        <f>IF('PCA Licitação, Dispensa e Inex.'!D312="","",'PCA Licitação, Dispensa e Inex.'!D312)</f>
        <v/>
      </c>
      <c r="AL308" t="str">
        <f>IF('PCA Licitação, Dispensa e Inex.'!H312="","",'PCA Licitação, Dispensa e Inex.'!H312)</f>
        <v/>
      </c>
      <c r="AM308" t="str">
        <f>IF('PCA Licitação, Dispensa e Inex.'!K312="","",'PCA Licitação, Dispensa e Inex.'!K312)</f>
        <v/>
      </c>
      <c r="AN308" t="str">
        <f>IF('PCA Licitação, Dispensa e Inex.'!L312="","",'PCA Licitação, Dispensa e Inex.'!L312)</f>
        <v/>
      </c>
      <c r="AO308" t="str">
        <f>IF('PCA Licitação, Dispensa e Inex.'!M312="","",'PCA Licitação, Dispensa e Inex.'!M312)</f>
        <v/>
      </c>
      <c r="AP308" t="str">
        <f>IF('PCA Licitação, Dispensa e Inex.'!N312="","",'PCA Licitação, Dispensa e Inex.'!N312)</f>
        <v/>
      </c>
      <c r="AQ308" s="82" t="str">
        <f>IF('PCA Licitação, Dispensa e Inex.'!O312="","",'PCA Licitação, Dispensa e Inex.'!O312)</f>
        <v/>
      </c>
      <c r="AR308" s="82" t="str">
        <f>IF('PCA Licitação, Dispensa e Inex.'!P312="","",'PCA Licitação, Dispensa e Inex.'!P312)</f>
        <v/>
      </c>
      <c r="AS308" s="82" t="str">
        <f>IF('PCA Licitação, Dispensa e Inex.'!Q312="","",'PCA Licitação, Dispensa e Inex.'!Q312)</f>
        <v/>
      </c>
      <c r="AT308" s="82" t="str">
        <f>IF('PCA Licitação, Dispensa e Inex.'!R312="","",'PCA Licitação, Dispensa e Inex.'!R312)</f>
        <v/>
      </c>
      <c r="AU308" s="82" t="str">
        <f>IF('PCA Licitação, Dispensa e Inex.'!S312="","",'PCA Licitação, Dispensa e Inex.'!S312)</f>
        <v/>
      </c>
      <c r="AV308" s="223" t="str">
        <f>IFERROR(VLOOKUP(AI308,'Acompanhamento (DMP)'!$B$7:$G$390,10,FALSE),"")</f>
        <v/>
      </c>
      <c r="AW308" t="str">
        <f>IFERROR(IF(VLOOKUP(AI308,'Acompanhamento (DMP)'!$B$7:$O$390,11,FALSE)="","",VLOOKUP(AI308,'Acompanhamento (DMP)'!$B$7:$O$390,11,FALSE)),"")</f>
        <v/>
      </c>
      <c r="AX308" s="82">
        <f>IFERROR(VLOOKUP(AI308,'Acompanhamento (DMP)'!$B$7:$O$390,12,FALSE),"")</f>
        <v>0</v>
      </c>
      <c r="AY308" s="82" t="str">
        <f>IFERROR(IF(VLOOKUP(AI308,'Acompanhamento (DMP)'!$B$7:$O$390,13,FALSE)="","",VLOOKUP(AI308,'Acompanhamento (DMP)'!$B$7:$O$390,13,FALSE)),"")</f>
        <v/>
      </c>
      <c r="AZ308" t="str">
        <f>IFERROR(IF(VLOOKUP(AI308,'Acompanhamento (DMP)'!$B$7:$O$390,14,FALSE)="","",VLOOKUP(AI308,'Acompanhamento (DMP)'!$B$7:$O$390,14,FALSE)),"")</f>
        <v/>
      </c>
      <c r="BA308" t="str">
        <f>IFERROR(IF(VLOOKUP(AI308,'Acompanhamento (DMP)'!$B$7:$O$390,15,FALSE)="","",VLOOKUP(AI308,'Acompanhamento (DMP)'!$B$7:$O$390,15,FALSE)),"")</f>
        <v/>
      </c>
      <c r="BB308" s="82" t="str">
        <f>IFERROR(IF(VLOOKUP(AI308,'Acompanhamento (DMP)'!$B$7:$O$390,16,FALSE)="","",VLOOKUP(AI308,'Acompanhamento (DMP)'!$B$7:$O$390,16,FALSE)),"")</f>
        <v/>
      </c>
      <c r="BC308" s="82" t="str">
        <f>IFERROR(IF(VLOOKUP(AI308,'Acompanhamento (DMP)'!$B$7:$O$390,17,FALSE)="","",VLOOKUP(AI308,'Acompanhamento (DMP)'!$B$7:$O$390,17,FALSE)),"")</f>
        <v/>
      </c>
      <c r="BD308" s="82" t="str">
        <f>IFERROR(IF(VLOOKUP(AI308,'Acompanhamento (DMP)'!$B$7:$O$390,18,FALSE)="","",VLOOKUP(AI308,'Acompanhamento (DMP)'!$B$7:$O$390,18,FALSE)),"")</f>
        <v/>
      </c>
      <c r="BE308" s="82" t="str">
        <f>IFERROR(IF(VLOOKUP(AI308,'Acompanhamento (DMP)'!$B$7:$O$390,19,FALSE)="","",VLOOKUP(AI308,'Acompanhamento (DMP)'!$B$7:$O$390,19,FALSE)),"")</f>
        <v/>
      </c>
      <c r="BF308" s="82" t="str">
        <f>IFERROR(IF(VLOOKUP(AI308,'Acompanhamento (DMP)'!$B$7:$O$390,20,FALSE)="","",VLOOKUP(AI308,'Acompanhamento (DMP)'!$B$7:$O$390,20,FALSE)),"")</f>
        <v/>
      </c>
      <c r="BG308" s="82" t="str">
        <f>IFERROR(IF(VLOOKUP(AI308,'Acompanhamento (DMP)'!$B$7:$O$390,21,FALSE)="","",VLOOKUP(AI308,'Acompanhamento (DMP)'!$B$7:$O$390,21,FALSE)),"")</f>
        <v/>
      </c>
      <c r="BH308" s="173" t="str">
        <f t="shared" si="4"/>
        <v/>
      </c>
    </row>
    <row r="309" spans="1:60" ht="15" customHeight="1">
      <c r="A309" s="248"/>
      <c r="B309" s="248"/>
      <c r="C309" s="72"/>
      <c r="D309" s="73"/>
      <c r="E309" s="72" t="str">
        <v>Aquisição de scanners raio x de bagagem para instalação em unidades ainda não atendidas com o equipamento</v>
      </c>
      <c r="F309" s="72"/>
      <c r="G309" s="72"/>
      <c r="H309" s="72"/>
      <c r="I309" s="72"/>
      <c r="J309" s="72"/>
      <c r="K309" s="72"/>
      <c r="L309" s="74"/>
      <c r="M309" s="74"/>
      <c r="N309" s="74"/>
      <c r="O309" s="74"/>
      <c r="P309" s="74"/>
      <c r="Q309" s="72" t="e">
        <f>IF(#REF!="","",IF(VLOOKUP(#REF!,#REF!,9,FALSE)="","",VLOOKUP(#REF!,#REF!,9,FALSE)))</f>
        <v>#REF!</v>
      </c>
      <c r="R309" s="74" t="e">
        <f>IF(#REF!="","",IF(VLOOKUP(#REF!,#REF!,10,FALSE)="","",VLOOKUP(#REF!,#REF!,10,FALSE)))</f>
        <v>#REF!</v>
      </c>
      <c r="AD309" s="178">
        <v>296</v>
      </c>
      <c r="AF309">
        <v>307</v>
      </c>
      <c r="AI309" t="str">
        <f>IF('PCA Licitação, Dispensa e Inex.'!B313="","",'PCA Licitação, Dispensa e Inex.'!B313)</f>
        <v/>
      </c>
      <c r="AJ309" t="str">
        <f>IF('PCA Licitação, Dispensa e Inex.'!C313="","",'PCA Licitação, Dispensa e Inex.'!C313)</f>
        <v/>
      </c>
      <c r="AK309" t="str">
        <f>IF('PCA Licitação, Dispensa e Inex.'!D313="","",'PCA Licitação, Dispensa e Inex.'!D313)</f>
        <v/>
      </c>
      <c r="AL309" t="str">
        <f>IF('PCA Licitação, Dispensa e Inex.'!H313="","",'PCA Licitação, Dispensa e Inex.'!H313)</f>
        <v/>
      </c>
      <c r="AM309" t="str">
        <f>IF('PCA Licitação, Dispensa e Inex.'!K313="","",'PCA Licitação, Dispensa e Inex.'!K313)</f>
        <v/>
      </c>
      <c r="AN309" t="str">
        <f>IF('PCA Licitação, Dispensa e Inex.'!L313="","",'PCA Licitação, Dispensa e Inex.'!L313)</f>
        <v/>
      </c>
      <c r="AO309" t="str">
        <f>IF('PCA Licitação, Dispensa e Inex.'!M313="","",'PCA Licitação, Dispensa e Inex.'!M313)</f>
        <v/>
      </c>
      <c r="AP309" t="str">
        <f>IF('PCA Licitação, Dispensa e Inex.'!N313="","",'PCA Licitação, Dispensa e Inex.'!N313)</f>
        <v/>
      </c>
      <c r="AQ309" s="82" t="str">
        <f>IF('PCA Licitação, Dispensa e Inex.'!O313="","",'PCA Licitação, Dispensa e Inex.'!O313)</f>
        <v/>
      </c>
      <c r="AR309" s="82" t="str">
        <f>IF('PCA Licitação, Dispensa e Inex.'!P313="","",'PCA Licitação, Dispensa e Inex.'!P313)</f>
        <v/>
      </c>
      <c r="AS309" s="82" t="str">
        <f>IF('PCA Licitação, Dispensa e Inex.'!Q313="","",'PCA Licitação, Dispensa e Inex.'!Q313)</f>
        <v/>
      </c>
      <c r="AT309" s="82" t="str">
        <f>IF('PCA Licitação, Dispensa e Inex.'!R313="","",'PCA Licitação, Dispensa e Inex.'!R313)</f>
        <v/>
      </c>
      <c r="AU309" s="82" t="str">
        <f>IF('PCA Licitação, Dispensa e Inex.'!S313="","",'PCA Licitação, Dispensa e Inex.'!S313)</f>
        <v/>
      </c>
      <c r="AV309" s="223" t="str">
        <f>IFERROR(VLOOKUP(AI309,'Acompanhamento (DMP)'!$B$7:$G$390,10,FALSE),"")</f>
        <v/>
      </c>
      <c r="AW309" t="str">
        <f>IFERROR(IF(VLOOKUP(AI309,'Acompanhamento (DMP)'!$B$7:$O$390,11,FALSE)="","",VLOOKUP(AI309,'Acompanhamento (DMP)'!$B$7:$O$390,11,FALSE)),"")</f>
        <v/>
      </c>
      <c r="AX309" s="82">
        <f>IFERROR(VLOOKUP(AI309,'Acompanhamento (DMP)'!$B$7:$O$390,12,FALSE),"")</f>
        <v>0</v>
      </c>
      <c r="AY309" s="82" t="str">
        <f>IFERROR(IF(VLOOKUP(AI309,'Acompanhamento (DMP)'!$B$7:$O$390,13,FALSE)="","",VLOOKUP(AI309,'Acompanhamento (DMP)'!$B$7:$O$390,13,FALSE)),"")</f>
        <v/>
      </c>
      <c r="AZ309" t="str">
        <f>IFERROR(IF(VLOOKUP(AI309,'Acompanhamento (DMP)'!$B$7:$O$390,14,FALSE)="","",VLOOKUP(AI309,'Acompanhamento (DMP)'!$B$7:$O$390,14,FALSE)),"")</f>
        <v/>
      </c>
      <c r="BA309" t="str">
        <f>IFERROR(IF(VLOOKUP(AI309,'Acompanhamento (DMP)'!$B$7:$O$390,15,FALSE)="","",VLOOKUP(AI309,'Acompanhamento (DMP)'!$B$7:$O$390,15,FALSE)),"")</f>
        <v/>
      </c>
      <c r="BB309" s="82" t="str">
        <f>IFERROR(IF(VLOOKUP(AI309,'Acompanhamento (DMP)'!$B$7:$O$390,16,FALSE)="","",VLOOKUP(AI309,'Acompanhamento (DMP)'!$B$7:$O$390,16,FALSE)),"")</f>
        <v/>
      </c>
      <c r="BC309" s="82" t="str">
        <f>IFERROR(IF(VLOOKUP(AI309,'Acompanhamento (DMP)'!$B$7:$O$390,17,FALSE)="","",VLOOKUP(AI309,'Acompanhamento (DMP)'!$B$7:$O$390,17,FALSE)),"")</f>
        <v/>
      </c>
      <c r="BD309" s="82" t="str">
        <f>IFERROR(IF(VLOOKUP(AI309,'Acompanhamento (DMP)'!$B$7:$O$390,18,FALSE)="","",VLOOKUP(AI309,'Acompanhamento (DMP)'!$B$7:$O$390,18,FALSE)),"")</f>
        <v/>
      </c>
      <c r="BE309" s="82" t="str">
        <f>IFERROR(IF(VLOOKUP(AI309,'Acompanhamento (DMP)'!$B$7:$O$390,19,FALSE)="","",VLOOKUP(AI309,'Acompanhamento (DMP)'!$B$7:$O$390,19,FALSE)),"")</f>
        <v/>
      </c>
      <c r="BF309" s="82" t="str">
        <f>IFERROR(IF(VLOOKUP(AI309,'Acompanhamento (DMP)'!$B$7:$O$390,20,FALSE)="","",VLOOKUP(AI309,'Acompanhamento (DMP)'!$B$7:$O$390,20,FALSE)),"")</f>
        <v/>
      </c>
      <c r="BG309" s="82" t="str">
        <f>IFERROR(IF(VLOOKUP(AI309,'Acompanhamento (DMP)'!$B$7:$O$390,21,FALSE)="","",VLOOKUP(AI309,'Acompanhamento (DMP)'!$B$7:$O$390,21,FALSE)),"")</f>
        <v/>
      </c>
      <c r="BH309" s="173" t="str">
        <f t="shared" si="4"/>
        <v/>
      </c>
    </row>
    <row r="310" spans="1:60" ht="15" customHeight="1">
      <c r="A310" s="248"/>
      <c r="B310" s="248"/>
      <c r="C310" s="72"/>
      <c r="D310" s="73"/>
      <c r="E310" s="72" t="str">
        <v>Aquisição de MacBook M4 Pro Max para estração de dados e programação do SSI</v>
      </c>
      <c r="F310" s="72"/>
      <c r="G310" s="72"/>
      <c r="H310" s="72"/>
      <c r="I310" s="72"/>
      <c r="J310" s="72"/>
      <c r="K310" s="72"/>
      <c r="L310" s="74"/>
      <c r="M310" s="74"/>
      <c r="N310" s="74"/>
      <c r="O310" s="74"/>
      <c r="P310" s="74"/>
      <c r="Q310" s="72" t="e">
        <f>IF(#REF!="","",IF(VLOOKUP(#REF!,#REF!,9,FALSE)="","",VLOOKUP(#REF!,#REF!,9,FALSE)))</f>
        <v>#REF!</v>
      </c>
      <c r="R310" s="74" t="e">
        <f>IF(#REF!="","",IF(VLOOKUP(#REF!,#REF!,10,FALSE)="","",VLOOKUP(#REF!,#REF!,10,FALSE)))</f>
        <v>#REF!</v>
      </c>
      <c r="AD310" s="180">
        <v>297</v>
      </c>
      <c r="AF310">
        <v>308</v>
      </c>
      <c r="AI310" t="str">
        <f>IF('PCA Licitação, Dispensa e Inex.'!B314="","",'PCA Licitação, Dispensa e Inex.'!B314)</f>
        <v/>
      </c>
      <c r="AJ310" t="str">
        <f>IF('PCA Licitação, Dispensa e Inex.'!C314="","",'PCA Licitação, Dispensa e Inex.'!C314)</f>
        <v/>
      </c>
      <c r="AK310" t="str">
        <f>IF('PCA Licitação, Dispensa e Inex.'!D314="","",'PCA Licitação, Dispensa e Inex.'!D314)</f>
        <v/>
      </c>
      <c r="AL310" t="str">
        <f>IF('PCA Licitação, Dispensa e Inex.'!H314="","",'PCA Licitação, Dispensa e Inex.'!H314)</f>
        <v/>
      </c>
      <c r="AM310" t="str">
        <f>IF('PCA Licitação, Dispensa e Inex.'!K314="","",'PCA Licitação, Dispensa e Inex.'!K314)</f>
        <v/>
      </c>
      <c r="AN310" t="str">
        <f>IF('PCA Licitação, Dispensa e Inex.'!L314="","",'PCA Licitação, Dispensa e Inex.'!L314)</f>
        <v/>
      </c>
      <c r="AO310" t="str">
        <f>IF('PCA Licitação, Dispensa e Inex.'!M314="","",'PCA Licitação, Dispensa e Inex.'!M314)</f>
        <v/>
      </c>
      <c r="AP310" t="str">
        <f>IF('PCA Licitação, Dispensa e Inex.'!N314="","",'PCA Licitação, Dispensa e Inex.'!N314)</f>
        <v/>
      </c>
      <c r="AQ310" s="82" t="str">
        <f>IF('PCA Licitação, Dispensa e Inex.'!O314="","",'PCA Licitação, Dispensa e Inex.'!O314)</f>
        <v/>
      </c>
      <c r="AR310" s="82" t="str">
        <f>IF('PCA Licitação, Dispensa e Inex.'!P314="","",'PCA Licitação, Dispensa e Inex.'!P314)</f>
        <v/>
      </c>
      <c r="AS310" s="82" t="str">
        <f>IF('PCA Licitação, Dispensa e Inex.'!Q314="","",'PCA Licitação, Dispensa e Inex.'!Q314)</f>
        <v/>
      </c>
      <c r="AT310" s="82" t="str">
        <f>IF('PCA Licitação, Dispensa e Inex.'!R314="","",'PCA Licitação, Dispensa e Inex.'!R314)</f>
        <v/>
      </c>
      <c r="AU310" s="82" t="str">
        <f>IF('PCA Licitação, Dispensa e Inex.'!S314="","",'PCA Licitação, Dispensa e Inex.'!S314)</f>
        <v/>
      </c>
      <c r="AV310" s="223" t="str">
        <f>IFERROR(VLOOKUP(AI310,'Acompanhamento (DMP)'!$B$7:$G$390,10,FALSE),"")</f>
        <v/>
      </c>
      <c r="AW310" t="str">
        <f>IFERROR(IF(VLOOKUP(AI310,'Acompanhamento (DMP)'!$B$7:$O$390,11,FALSE)="","",VLOOKUP(AI310,'Acompanhamento (DMP)'!$B$7:$O$390,11,FALSE)),"")</f>
        <v/>
      </c>
      <c r="AX310" s="82">
        <f>IFERROR(VLOOKUP(AI310,'Acompanhamento (DMP)'!$B$7:$O$390,12,FALSE),"")</f>
        <v>0</v>
      </c>
      <c r="AY310" s="82" t="str">
        <f>IFERROR(IF(VLOOKUP(AI310,'Acompanhamento (DMP)'!$B$7:$O$390,13,FALSE)="","",VLOOKUP(AI310,'Acompanhamento (DMP)'!$B$7:$O$390,13,FALSE)),"")</f>
        <v/>
      </c>
      <c r="AZ310" t="str">
        <f>IFERROR(IF(VLOOKUP(AI310,'Acompanhamento (DMP)'!$B$7:$O$390,14,FALSE)="","",VLOOKUP(AI310,'Acompanhamento (DMP)'!$B$7:$O$390,14,FALSE)),"")</f>
        <v/>
      </c>
      <c r="BA310" t="str">
        <f>IFERROR(IF(VLOOKUP(AI310,'Acompanhamento (DMP)'!$B$7:$O$390,15,FALSE)="","",VLOOKUP(AI310,'Acompanhamento (DMP)'!$B$7:$O$390,15,FALSE)),"")</f>
        <v/>
      </c>
      <c r="BB310" s="82" t="str">
        <f>IFERROR(IF(VLOOKUP(AI310,'Acompanhamento (DMP)'!$B$7:$O$390,16,FALSE)="","",VLOOKUP(AI310,'Acompanhamento (DMP)'!$B$7:$O$390,16,FALSE)),"")</f>
        <v/>
      </c>
      <c r="BC310" s="82" t="str">
        <f>IFERROR(IF(VLOOKUP(AI310,'Acompanhamento (DMP)'!$B$7:$O$390,17,FALSE)="","",VLOOKUP(AI310,'Acompanhamento (DMP)'!$B$7:$O$390,17,FALSE)),"")</f>
        <v/>
      </c>
      <c r="BD310" s="82" t="str">
        <f>IFERROR(IF(VLOOKUP(AI310,'Acompanhamento (DMP)'!$B$7:$O$390,18,FALSE)="","",VLOOKUP(AI310,'Acompanhamento (DMP)'!$B$7:$O$390,18,FALSE)),"")</f>
        <v/>
      </c>
      <c r="BE310" s="82" t="str">
        <f>IFERROR(IF(VLOOKUP(AI310,'Acompanhamento (DMP)'!$B$7:$O$390,19,FALSE)="","",VLOOKUP(AI310,'Acompanhamento (DMP)'!$B$7:$O$390,19,FALSE)),"")</f>
        <v/>
      </c>
      <c r="BF310" s="82" t="str">
        <f>IFERROR(IF(VLOOKUP(AI310,'Acompanhamento (DMP)'!$B$7:$O$390,20,FALSE)="","",VLOOKUP(AI310,'Acompanhamento (DMP)'!$B$7:$O$390,20,FALSE)),"")</f>
        <v/>
      </c>
      <c r="BG310" s="82" t="str">
        <f>IFERROR(IF(VLOOKUP(AI310,'Acompanhamento (DMP)'!$B$7:$O$390,21,FALSE)="","",VLOOKUP(AI310,'Acompanhamento (DMP)'!$B$7:$O$390,21,FALSE)),"")</f>
        <v/>
      </c>
      <c r="BH310" s="173" t="str">
        <f t="shared" si="4"/>
        <v/>
      </c>
    </row>
    <row r="311" spans="1:60" ht="15" customHeight="1">
      <c r="A311" s="248"/>
      <c r="B311" s="248"/>
      <c r="C311" s="72"/>
      <c r="D311" s="73"/>
      <c r="E311" s="72" t="str">
        <v>Aquisição de monitor curvos
para o CISM</v>
      </c>
      <c r="F311" s="72"/>
      <c r="G311" s="72"/>
      <c r="H311" s="72"/>
      <c r="I311" s="72"/>
      <c r="J311" s="72"/>
      <c r="K311" s="72"/>
      <c r="L311" s="74"/>
      <c r="M311" s="74"/>
      <c r="N311" s="74"/>
      <c r="O311" s="74"/>
      <c r="P311" s="74"/>
      <c r="Q311" s="72" t="e">
        <f>IF(#REF!="","",IF(VLOOKUP(#REF!,#REF!,9,FALSE)="","",VLOOKUP(#REF!,#REF!,9,FALSE)))</f>
        <v>#REF!</v>
      </c>
      <c r="R311" s="74" t="e">
        <f>IF(#REF!="","",IF(VLOOKUP(#REF!,#REF!,10,FALSE)="","",VLOOKUP(#REF!,#REF!,10,FALSE)))</f>
        <v>#REF!</v>
      </c>
      <c r="AD311" s="179">
        <v>298</v>
      </c>
      <c r="AF311">
        <v>309</v>
      </c>
      <c r="AI311" t="str">
        <f>IF('PCA Licitação, Dispensa e Inex.'!B315="","",'PCA Licitação, Dispensa e Inex.'!B315)</f>
        <v/>
      </c>
      <c r="AJ311" t="str">
        <f>IF('PCA Licitação, Dispensa e Inex.'!C315="","",'PCA Licitação, Dispensa e Inex.'!C315)</f>
        <v/>
      </c>
      <c r="AK311" t="str">
        <f>IF('PCA Licitação, Dispensa e Inex.'!D315="","",'PCA Licitação, Dispensa e Inex.'!D315)</f>
        <v/>
      </c>
      <c r="AL311" t="str">
        <f>IF('PCA Licitação, Dispensa e Inex.'!H315="","",'PCA Licitação, Dispensa e Inex.'!H315)</f>
        <v/>
      </c>
      <c r="AM311" t="str">
        <f>IF('PCA Licitação, Dispensa e Inex.'!K315="","",'PCA Licitação, Dispensa e Inex.'!K315)</f>
        <v/>
      </c>
      <c r="AN311" t="str">
        <f>IF('PCA Licitação, Dispensa e Inex.'!L315="","",'PCA Licitação, Dispensa e Inex.'!L315)</f>
        <v/>
      </c>
      <c r="AO311" t="str">
        <f>IF('PCA Licitação, Dispensa e Inex.'!M315="","",'PCA Licitação, Dispensa e Inex.'!M315)</f>
        <v/>
      </c>
      <c r="AP311" t="str">
        <f>IF('PCA Licitação, Dispensa e Inex.'!N315="","",'PCA Licitação, Dispensa e Inex.'!N315)</f>
        <v/>
      </c>
      <c r="AQ311" s="82" t="str">
        <f>IF('PCA Licitação, Dispensa e Inex.'!O315="","",'PCA Licitação, Dispensa e Inex.'!O315)</f>
        <v/>
      </c>
      <c r="AR311" s="82" t="str">
        <f>IF('PCA Licitação, Dispensa e Inex.'!P315="","",'PCA Licitação, Dispensa e Inex.'!P315)</f>
        <v/>
      </c>
      <c r="AS311" s="82" t="str">
        <f>IF('PCA Licitação, Dispensa e Inex.'!Q315="","",'PCA Licitação, Dispensa e Inex.'!Q315)</f>
        <v/>
      </c>
      <c r="AT311" s="82" t="str">
        <f>IF('PCA Licitação, Dispensa e Inex.'!R315="","",'PCA Licitação, Dispensa e Inex.'!R315)</f>
        <v/>
      </c>
      <c r="AU311" s="82" t="str">
        <f>IF('PCA Licitação, Dispensa e Inex.'!S315="","",'PCA Licitação, Dispensa e Inex.'!S315)</f>
        <v/>
      </c>
      <c r="AV311" s="223" t="str">
        <f>IFERROR(VLOOKUP(AI311,'Acompanhamento (DMP)'!$B$7:$G$390,10,FALSE),"")</f>
        <v/>
      </c>
      <c r="AW311" t="str">
        <f>IFERROR(IF(VLOOKUP(AI311,'Acompanhamento (DMP)'!$B$7:$O$390,11,FALSE)="","",VLOOKUP(AI311,'Acompanhamento (DMP)'!$B$7:$O$390,11,FALSE)),"")</f>
        <v/>
      </c>
      <c r="AX311" s="82">
        <f>IFERROR(VLOOKUP(AI311,'Acompanhamento (DMP)'!$B$7:$O$390,12,FALSE),"")</f>
        <v>0</v>
      </c>
      <c r="AY311" s="82" t="str">
        <f>IFERROR(IF(VLOOKUP(AI311,'Acompanhamento (DMP)'!$B$7:$O$390,13,FALSE)="","",VLOOKUP(AI311,'Acompanhamento (DMP)'!$B$7:$O$390,13,FALSE)),"")</f>
        <v/>
      </c>
      <c r="AZ311" t="str">
        <f>IFERROR(IF(VLOOKUP(AI311,'Acompanhamento (DMP)'!$B$7:$O$390,14,FALSE)="","",VLOOKUP(AI311,'Acompanhamento (DMP)'!$B$7:$O$390,14,FALSE)),"")</f>
        <v/>
      </c>
      <c r="BA311" t="str">
        <f>IFERROR(IF(VLOOKUP(AI311,'Acompanhamento (DMP)'!$B$7:$O$390,15,FALSE)="","",VLOOKUP(AI311,'Acompanhamento (DMP)'!$B$7:$O$390,15,FALSE)),"")</f>
        <v/>
      </c>
      <c r="BB311" s="82" t="str">
        <f>IFERROR(IF(VLOOKUP(AI311,'Acompanhamento (DMP)'!$B$7:$O$390,16,FALSE)="","",VLOOKUP(AI311,'Acompanhamento (DMP)'!$B$7:$O$390,16,FALSE)),"")</f>
        <v/>
      </c>
      <c r="BC311" s="82" t="str">
        <f>IFERROR(IF(VLOOKUP(AI311,'Acompanhamento (DMP)'!$B$7:$O$390,17,FALSE)="","",VLOOKUP(AI311,'Acompanhamento (DMP)'!$B$7:$O$390,17,FALSE)),"")</f>
        <v/>
      </c>
      <c r="BD311" s="82" t="str">
        <f>IFERROR(IF(VLOOKUP(AI311,'Acompanhamento (DMP)'!$B$7:$O$390,18,FALSE)="","",VLOOKUP(AI311,'Acompanhamento (DMP)'!$B$7:$O$390,18,FALSE)),"")</f>
        <v/>
      </c>
      <c r="BE311" s="82" t="str">
        <f>IFERROR(IF(VLOOKUP(AI311,'Acompanhamento (DMP)'!$B$7:$O$390,19,FALSE)="","",VLOOKUP(AI311,'Acompanhamento (DMP)'!$B$7:$O$390,19,FALSE)),"")</f>
        <v/>
      </c>
      <c r="BF311" s="82" t="str">
        <f>IFERROR(IF(VLOOKUP(AI311,'Acompanhamento (DMP)'!$B$7:$O$390,20,FALSE)="","",VLOOKUP(AI311,'Acompanhamento (DMP)'!$B$7:$O$390,20,FALSE)),"")</f>
        <v/>
      </c>
      <c r="BG311" s="82" t="str">
        <f>IFERROR(IF(VLOOKUP(AI311,'Acompanhamento (DMP)'!$B$7:$O$390,21,FALSE)="","",VLOOKUP(AI311,'Acompanhamento (DMP)'!$B$7:$O$390,21,FALSE)),"")</f>
        <v/>
      </c>
      <c r="BH311" s="173" t="str">
        <f t="shared" si="4"/>
        <v/>
      </c>
    </row>
    <row r="312" spans="1:60" ht="15" customHeight="1">
      <c r="A312" s="248"/>
      <c r="B312" s="248"/>
      <c r="C312" s="72"/>
      <c r="D312" s="73"/>
      <c r="E312" s="72" t="str">
        <v>Aquisição de mobiliario para o Centro Integrado de Segurança e Monitoramento (CISM)</v>
      </c>
      <c r="F312" s="72"/>
      <c r="G312" s="72"/>
      <c r="H312" s="72"/>
      <c r="I312" s="72"/>
      <c r="J312" s="72"/>
      <c r="K312" s="72"/>
      <c r="L312" s="74"/>
      <c r="M312" s="74"/>
      <c r="N312" s="74"/>
      <c r="O312" s="74"/>
      <c r="P312" s="74"/>
      <c r="Q312" s="72" t="e">
        <f>IF(#REF!="","",IF(VLOOKUP(#REF!,#REF!,9,FALSE)="","",VLOOKUP(#REF!,#REF!,9,FALSE)))</f>
        <v>#REF!</v>
      </c>
      <c r="R312" s="74" t="e">
        <f>IF(#REF!="","",IF(VLOOKUP(#REF!,#REF!,10,FALSE)="","",VLOOKUP(#REF!,#REF!,10,FALSE)))</f>
        <v>#REF!</v>
      </c>
      <c r="AD312" s="180">
        <v>299</v>
      </c>
      <c r="AF312">
        <v>310</v>
      </c>
      <c r="AI312" t="str">
        <f>IF('PCA Licitação, Dispensa e Inex.'!B316="","",'PCA Licitação, Dispensa e Inex.'!B316)</f>
        <v/>
      </c>
      <c r="AJ312" t="str">
        <f>IF('PCA Licitação, Dispensa e Inex.'!C316="","",'PCA Licitação, Dispensa e Inex.'!C316)</f>
        <v/>
      </c>
      <c r="AK312" t="str">
        <f>IF('PCA Licitação, Dispensa e Inex.'!D316="","",'PCA Licitação, Dispensa e Inex.'!D316)</f>
        <v/>
      </c>
      <c r="AL312" t="str">
        <f>IF('PCA Licitação, Dispensa e Inex.'!H316="","",'PCA Licitação, Dispensa e Inex.'!H316)</f>
        <v/>
      </c>
      <c r="AM312" t="str">
        <f>IF('PCA Licitação, Dispensa e Inex.'!K316="","",'PCA Licitação, Dispensa e Inex.'!K316)</f>
        <v/>
      </c>
      <c r="AN312" t="str">
        <f>IF('PCA Licitação, Dispensa e Inex.'!L316="","",'PCA Licitação, Dispensa e Inex.'!L316)</f>
        <v/>
      </c>
      <c r="AO312" t="str">
        <f>IF('PCA Licitação, Dispensa e Inex.'!M316="","",'PCA Licitação, Dispensa e Inex.'!M316)</f>
        <v/>
      </c>
      <c r="AP312" t="str">
        <f>IF('PCA Licitação, Dispensa e Inex.'!N316="","",'PCA Licitação, Dispensa e Inex.'!N316)</f>
        <v/>
      </c>
      <c r="AQ312" s="82" t="str">
        <f>IF('PCA Licitação, Dispensa e Inex.'!O316="","",'PCA Licitação, Dispensa e Inex.'!O316)</f>
        <v/>
      </c>
      <c r="AR312" s="82" t="str">
        <f>IF('PCA Licitação, Dispensa e Inex.'!P316="","",'PCA Licitação, Dispensa e Inex.'!P316)</f>
        <v/>
      </c>
      <c r="AS312" s="82" t="str">
        <f>IF('PCA Licitação, Dispensa e Inex.'!Q316="","",'PCA Licitação, Dispensa e Inex.'!Q316)</f>
        <v/>
      </c>
      <c r="AT312" s="82" t="str">
        <f>IF('PCA Licitação, Dispensa e Inex.'!R316="","",'PCA Licitação, Dispensa e Inex.'!R316)</f>
        <v/>
      </c>
      <c r="AU312" s="82" t="str">
        <f>IF('PCA Licitação, Dispensa e Inex.'!S316="","",'PCA Licitação, Dispensa e Inex.'!S316)</f>
        <v/>
      </c>
      <c r="AV312" s="223" t="str">
        <f>IFERROR(VLOOKUP(AI312,'Acompanhamento (DMP)'!$B$7:$G$390,10,FALSE),"")</f>
        <v/>
      </c>
      <c r="AW312" t="str">
        <f>IFERROR(IF(VLOOKUP(AI312,'Acompanhamento (DMP)'!$B$7:$O$390,11,FALSE)="","",VLOOKUP(AI312,'Acompanhamento (DMP)'!$B$7:$O$390,11,FALSE)),"")</f>
        <v/>
      </c>
      <c r="AX312" s="82">
        <f>IFERROR(VLOOKUP(AI312,'Acompanhamento (DMP)'!$B$7:$O$390,12,FALSE),"")</f>
        <v>0</v>
      </c>
      <c r="AY312" s="82" t="str">
        <f>IFERROR(IF(VLOOKUP(AI312,'Acompanhamento (DMP)'!$B$7:$O$390,13,FALSE)="","",VLOOKUP(AI312,'Acompanhamento (DMP)'!$B$7:$O$390,13,FALSE)),"")</f>
        <v/>
      </c>
      <c r="AZ312" t="str">
        <f>IFERROR(IF(VLOOKUP(AI312,'Acompanhamento (DMP)'!$B$7:$O$390,14,FALSE)="","",VLOOKUP(AI312,'Acompanhamento (DMP)'!$B$7:$O$390,14,FALSE)),"")</f>
        <v/>
      </c>
      <c r="BA312" t="str">
        <f>IFERROR(IF(VLOOKUP(AI312,'Acompanhamento (DMP)'!$B$7:$O$390,15,FALSE)="","",VLOOKUP(AI312,'Acompanhamento (DMP)'!$B$7:$O$390,15,FALSE)),"")</f>
        <v/>
      </c>
      <c r="BB312" s="82" t="str">
        <f>IFERROR(IF(VLOOKUP(AI312,'Acompanhamento (DMP)'!$B$7:$O$390,16,FALSE)="","",VLOOKUP(AI312,'Acompanhamento (DMP)'!$B$7:$O$390,16,FALSE)),"")</f>
        <v/>
      </c>
      <c r="BC312" s="82" t="str">
        <f>IFERROR(IF(VLOOKUP(AI312,'Acompanhamento (DMP)'!$B$7:$O$390,17,FALSE)="","",VLOOKUP(AI312,'Acompanhamento (DMP)'!$B$7:$O$390,17,FALSE)),"")</f>
        <v/>
      </c>
      <c r="BD312" s="82" t="str">
        <f>IFERROR(IF(VLOOKUP(AI312,'Acompanhamento (DMP)'!$B$7:$O$390,18,FALSE)="","",VLOOKUP(AI312,'Acompanhamento (DMP)'!$B$7:$O$390,18,FALSE)),"")</f>
        <v/>
      </c>
      <c r="BE312" s="82" t="str">
        <f>IFERROR(IF(VLOOKUP(AI312,'Acompanhamento (DMP)'!$B$7:$O$390,19,FALSE)="","",VLOOKUP(AI312,'Acompanhamento (DMP)'!$B$7:$O$390,19,FALSE)),"")</f>
        <v/>
      </c>
      <c r="BF312" s="82" t="str">
        <f>IFERROR(IF(VLOOKUP(AI312,'Acompanhamento (DMP)'!$B$7:$O$390,20,FALSE)="","",VLOOKUP(AI312,'Acompanhamento (DMP)'!$B$7:$O$390,20,FALSE)),"")</f>
        <v/>
      </c>
      <c r="BG312" s="82" t="str">
        <f>IFERROR(IF(VLOOKUP(AI312,'Acompanhamento (DMP)'!$B$7:$O$390,21,FALSE)="","",VLOOKUP(AI312,'Acompanhamento (DMP)'!$B$7:$O$390,21,FALSE)),"")</f>
        <v/>
      </c>
      <c r="BH312" s="173" t="str">
        <f t="shared" si="4"/>
        <v/>
      </c>
    </row>
    <row r="313" spans="1:60" ht="15" customHeight="1">
      <c r="A313" s="248"/>
      <c r="B313" s="248"/>
      <c r="C313" s="72"/>
      <c r="D313" s="73"/>
      <c r="E313" s="72" t="str">
        <v>Abertura de novo concurso público para provimento de cargos do quadro de pessoal do Poder Judiciário de Santa Catarina (PJSC)</v>
      </c>
      <c r="F313" s="72"/>
      <c r="G313" s="72"/>
      <c r="H313" s="72"/>
      <c r="I313" s="72"/>
      <c r="J313" s="72"/>
      <c r="K313" s="72"/>
      <c r="L313" s="74"/>
      <c r="M313" s="74"/>
      <c r="N313" s="74"/>
      <c r="O313" s="74"/>
      <c r="P313" s="74"/>
      <c r="Q313" s="72" t="e">
        <f>IF(#REF!="","",IF(VLOOKUP(#REF!,#REF!,9,FALSE)="","",VLOOKUP(#REF!,#REF!,9,FALSE)))</f>
        <v>#REF!</v>
      </c>
      <c r="R313" s="74" t="e">
        <f>IF(#REF!="","",IF(VLOOKUP(#REF!,#REF!,10,FALSE)="","",VLOOKUP(#REF!,#REF!,10,FALSE)))</f>
        <v>#REF!</v>
      </c>
      <c r="AD313" s="178">
        <v>300</v>
      </c>
      <c r="AF313">
        <v>311</v>
      </c>
      <c r="AI313" t="str">
        <f>IF('PCA Licitação, Dispensa e Inex.'!B317="","",'PCA Licitação, Dispensa e Inex.'!B317)</f>
        <v/>
      </c>
      <c r="AJ313" t="str">
        <f>IF('PCA Licitação, Dispensa e Inex.'!C317="","",'PCA Licitação, Dispensa e Inex.'!C317)</f>
        <v/>
      </c>
      <c r="AK313" t="str">
        <f>IF('PCA Licitação, Dispensa e Inex.'!D317="","",'PCA Licitação, Dispensa e Inex.'!D317)</f>
        <v/>
      </c>
      <c r="AL313" t="str">
        <f>IF('PCA Licitação, Dispensa e Inex.'!H317="","",'PCA Licitação, Dispensa e Inex.'!H317)</f>
        <v/>
      </c>
      <c r="AM313" t="str">
        <f>IF('PCA Licitação, Dispensa e Inex.'!K317="","",'PCA Licitação, Dispensa e Inex.'!K317)</f>
        <v/>
      </c>
      <c r="AN313" t="str">
        <f>IF('PCA Licitação, Dispensa e Inex.'!L317="","",'PCA Licitação, Dispensa e Inex.'!L317)</f>
        <v/>
      </c>
      <c r="AO313" t="str">
        <f>IF('PCA Licitação, Dispensa e Inex.'!M317="","",'PCA Licitação, Dispensa e Inex.'!M317)</f>
        <v/>
      </c>
      <c r="AP313" t="str">
        <f>IF('PCA Licitação, Dispensa e Inex.'!N317="","",'PCA Licitação, Dispensa e Inex.'!N317)</f>
        <v/>
      </c>
      <c r="AQ313" s="82" t="str">
        <f>IF('PCA Licitação, Dispensa e Inex.'!O317="","",'PCA Licitação, Dispensa e Inex.'!O317)</f>
        <v/>
      </c>
      <c r="AR313" s="82" t="str">
        <f>IF('PCA Licitação, Dispensa e Inex.'!P317="","",'PCA Licitação, Dispensa e Inex.'!P317)</f>
        <v/>
      </c>
      <c r="AS313" s="82" t="str">
        <f>IF('PCA Licitação, Dispensa e Inex.'!Q317="","",'PCA Licitação, Dispensa e Inex.'!Q317)</f>
        <v/>
      </c>
      <c r="AT313" s="82" t="str">
        <f>IF('PCA Licitação, Dispensa e Inex.'!R317="","",'PCA Licitação, Dispensa e Inex.'!R317)</f>
        <v/>
      </c>
      <c r="AU313" s="82" t="str">
        <f>IF('PCA Licitação, Dispensa e Inex.'!S317="","",'PCA Licitação, Dispensa e Inex.'!S317)</f>
        <v/>
      </c>
      <c r="AV313" s="223" t="str">
        <f>IFERROR(VLOOKUP(AI313,'Acompanhamento (DMP)'!$B$7:$G$390,10,FALSE),"")</f>
        <v/>
      </c>
      <c r="AW313" t="str">
        <f>IFERROR(IF(VLOOKUP(AI313,'Acompanhamento (DMP)'!$B$7:$O$390,11,FALSE)="","",VLOOKUP(AI313,'Acompanhamento (DMP)'!$B$7:$O$390,11,FALSE)),"")</f>
        <v/>
      </c>
      <c r="AX313" s="82">
        <f>IFERROR(VLOOKUP(AI313,'Acompanhamento (DMP)'!$B$7:$O$390,12,FALSE),"")</f>
        <v>0</v>
      </c>
      <c r="AY313" s="82" t="str">
        <f>IFERROR(IF(VLOOKUP(AI313,'Acompanhamento (DMP)'!$B$7:$O$390,13,FALSE)="","",VLOOKUP(AI313,'Acompanhamento (DMP)'!$B$7:$O$390,13,FALSE)),"")</f>
        <v/>
      </c>
      <c r="AZ313" t="str">
        <f>IFERROR(IF(VLOOKUP(AI313,'Acompanhamento (DMP)'!$B$7:$O$390,14,FALSE)="","",VLOOKUP(AI313,'Acompanhamento (DMP)'!$B$7:$O$390,14,FALSE)),"")</f>
        <v/>
      </c>
      <c r="BA313" t="str">
        <f>IFERROR(IF(VLOOKUP(AI313,'Acompanhamento (DMP)'!$B$7:$O$390,15,FALSE)="","",VLOOKUP(AI313,'Acompanhamento (DMP)'!$B$7:$O$390,15,FALSE)),"")</f>
        <v/>
      </c>
      <c r="BB313" s="82" t="str">
        <f>IFERROR(IF(VLOOKUP(AI313,'Acompanhamento (DMP)'!$B$7:$O$390,16,FALSE)="","",VLOOKUP(AI313,'Acompanhamento (DMP)'!$B$7:$O$390,16,FALSE)),"")</f>
        <v/>
      </c>
      <c r="BC313" s="82" t="str">
        <f>IFERROR(IF(VLOOKUP(AI313,'Acompanhamento (DMP)'!$B$7:$O$390,17,FALSE)="","",VLOOKUP(AI313,'Acompanhamento (DMP)'!$B$7:$O$390,17,FALSE)),"")</f>
        <v/>
      </c>
      <c r="BD313" s="82" t="str">
        <f>IFERROR(IF(VLOOKUP(AI313,'Acompanhamento (DMP)'!$B$7:$O$390,18,FALSE)="","",VLOOKUP(AI313,'Acompanhamento (DMP)'!$B$7:$O$390,18,FALSE)),"")</f>
        <v/>
      </c>
      <c r="BE313" s="82" t="str">
        <f>IFERROR(IF(VLOOKUP(AI313,'Acompanhamento (DMP)'!$B$7:$O$390,19,FALSE)="","",VLOOKUP(AI313,'Acompanhamento (DMP)'!$B$7:$O$390,19,FALSE)),"")</f>
        <v/>
      </c>
      <c r="BF313" s="82" t="str">
        <f>IFERROR(IF(VLOOKUP(AI313,'Acompanhamento (DMP)'!$B$7:$O$390,20,FALSE)="","",VLOOKUP(AI313,'Acompanhamento (DMP)'!$B$7:$O$390,20,FALSE)),"")</f>
        <v/>
      </c>
      <c r="BG313" s="82" t="str">
        <f>IFERROR(IF(VLOOKUP(AI313,'Acompanhamento (DMP)'!$B$7:$O$390,21,FALSE)="","",VLOOKUP(AI313,'Acompanhamento (DMP)'!$B$7:$O$390,21,FALSE)),"")</f>
        <v/>
      </c>
      <c r="BH313" s="173" t="str">
        <f t="shared" si="4"/>
        <v/>
      </c>
    </row>
    <row r="314" spans="1:60" ht="15" customHeight="1">
      <c r="A314" s="248"/>
      <c r="B314" s="248"/>
      <c r="C314" s="72"/>
      <c r="D314" s="73"/>
      <c r="E314" s="72" t="str">
        <v>Contratação de serviço da plataforma digital Minha Biblioteca Jurídica.</v>
      </c>
      <c r="F314" s="72"/>
      <c r="G314" s="72"/>
      <c r="H314" s="72"/>
      <c r="I314" s="72"/>
      <c r="J314" s="72"/>
      <c r="K314" s="72"/>
      <c r="L314" s="74"/>
      <c r="M314" s="74"/>
      <c r="N314" s="74"/>
      <c r="O314" s="74"/>
      <c r="P314" s="74"/>
      <c r="Q314" s="72" t="e">
        <f>IF(#REF!="","",IF(VLOOKUP(#REF!,#REF!,9,FALSE)="","",VLOOKUP(#REF!,#REF!,9,FALSE)))</f>
        <v>#REF!</v>
      </c>
      <c r="R314" s="74" t="e">
        <f>IF(#REF!="","",IF(VLOOKUP(#REF!,#REF!,10,FALSE)="","",VLOOKUP(#REF!,#REF!,10,FALSE)))</f>
        <v>#REF!</v>
      </c>
      <c r="AD314" s="177">
        <v>301</v>
      </c>
      <c r="AF314">
        <v>312</v>
      </c>
      <c r="AI314" t="str">
        <f>IF('PCA Licitação, Dispensa e Inex.'!B318="","",'PCA Licitação, Dispensa e Inex.'!B318)</f>
        <v/>
      </c>
      <c r="AJ314" t="str">
        <f>IF('PCA Licitação, Dispensa e Inex.'!C318="","",'PCA Licitação, Dispensa e Inex.'!C318)</f>
        <v/>
      </c>
      <c r="AK314" t="str">
        <f>IF('PCA Licitação, Dispensa e Inex.'!D318="","",'PCA Licitação, Dispensa e Inex.'!D318)</f>
        <v/>
      </c>
      <c r="AL314" t="str">
        <f>IF('PCA Licitação, Dispensa e Inex.'!H318="","",'PCA Licitação, Dispensa e Inex.'!H318)</f>
        <v/>
      </c>
      <c r="AM314" t="str">
        <f>IF('PCA Licitação, Dispensa e Inex.'!K318="","",'PCA Licitação, Dispensa e Inex.'!K318)</f>
        <v/>
      </c>
      <c r="AN314" t="str">
        <f>IF('PCA Licitação, Dispensa e Inex.'!L318="","",'PCA Licitação, Dispensa e Inex.'!L318)</f>
        <v/>
      </c>
      <c r="AO314" t="str">
        <f>IF('PCA Licitação, Dispensa e Inex.'!M318="","",'PCA Licitação, Dispensa e Inex.'!M318)</f>
        <v/>
      </c>
      <c r="AP314" t="str">
        <f>IF('PCA Licitação, Dispensa e Inex.'!N318="","",'PCA Licitação, Dispensa e Inex.'!N318)</f>
        <v/>
      </c>
      <c r="AQ314" s="82" t="str">
        <f>IF('PCA Licitação, Dispensa e Inex.'!O318="","",'PCA Licitação, Dispensa e Inex.'!O318)</f>
        <v/>
      </c>
      <c r="AR314" s="82" t="str">
        <f>IF('PCA Licitação, Dispensa e Inex.'!P318="","",'PCA Licitação, Dispensa e Inex.'!P318)</f>
        <v/>
      </c>
      <c r="AS314" s="82" t="str">
        <f>IF('PCA Licitação, Dispensa e Inex.'!Q318="","",'PCA Licitação, Dispensa e Inex.'!Q318)</f>
        <v/>
      </c>
      <c r="AT314" s="82" t="str">
        <f>IF('PCA Licitação, Dispensa e Inex.'!R318="","",'PCA Licitação, Dispensa e Inex.'!R318)</f>
        <v/>
      </c>
      <c r="AU314" s="82" t="str">
        <f>IF('PCA Licitação, Dispensa e Inex.'!S318="","",'PCA Licitação, Dispensa e Inex.'!S318)</f>
        <v/>
      </c>
      <c r="AV314" s="223" t="str">
        <f>IFERROR(VLOOKUP(AI314,'Acompanhamento (DMP)'!$B$7:$G$390,10,FALSE),"")</f>
        <v/>
      </c>
      <c r="AW314" t="str">
        <f>IFERROR(IF(VLOOKUP(AI314,'Acompanhamento (DMP)'!$B$7:$O$390,11,FALSE)="","",VLOOKUP(AI314,'Acompanhamento (DMP)'!$B$7:$O$390,11,FALSE)),"")</f>
        <v/>
      </c>
      <c r="AX314" s="82">
        <f>IFERROR(VLOOKUP(AI314,'Acompanhamento (DMP)'!$B$7:$O$390,12,FALSE),"")</f>
        <v>0</v>
      </c>
      <c r="AY314" s="82" t="str">
        <f>IFERROR(IF(VLOOKUP(AI314,'Acompanhamento (DMP)'!$B$7:$O$390,13,FALSE)="","",VLOOKUP(AI314,'Acompanhamento (DMP)'!$B$7:$O$390,13,FALSE)),"")</f>
        <v/>
      </c>
      <c r="AZ314" t="str">
        <f>IFERROR(IF(VLOOKUP(AI314,'Acompanhamento (DMP)'!$B$7:$O$390,14,FALSE)="","",VLOOKUP(AI314,'Acompanhamento (DMP)'!$B$7:$O$390,14,FALSE)),"")</f>
        <v/>
      </c>
      <c r="BA314" t="str">
        <f>IFERROR(IF(VLOOKUP(AI314,'Acompanhamento (DMP)'!$B$7:$O$390,15,FALSE)="","",VLOOKUP(AI314,'Acompanhamento (DMP)'!$B$7:$O$390,15,FALSE)),"")</f>
        <v/>
      </c>
      <c r="BB314" s="82" t="str">
        <f>IFERROR(IF(VLOOKUP(AI314,'Acompanhamento (DMP)'!$B$7:$O$390,16,FALSE)="","",VLOOKUP(AI314,'Acompanhamento (DMP)'!$B$7:$O$390,16,FALSE)),"")</f>
        <v/>
      </c>
      <c r="BC314" s="82" t="str">
        <f>IFERROR(IF(VLOOKUP(AI314,'Acompanhamento (DMP)'!$B$7:$O$390,17,FALSE)="","",VLOOKUP(AI314,'Acompanhamento (DMP)'!$B$7:$O$390,17,FALSE)),"")</f>
        <v/>
      </c>
      <c r="BD314" s="82" t="str">
        <f>IFERROR(IF(VLOOKUP(AI314,'Acompanhamento (DMP)'!$B$7:$O$390,18,FALSE)="","",VLOOKUP(AI314,'Acompanhamento (DMP)'!$B$7:$O$390,18,FALSE)),"")</f>
        <v/>
      </c>
      <c r="BE314" s="82" t="str">
        <f>IFERROR(IF(VLOOKUP(AI314,'Acompanhamento (DMP)'!$B$7:$O$390,19,FALSE)="","",VLOOKUP(AI314,'Acompanhamento (DMP)'!$B$7:$O$390,19,FALSE)),"")</f>
        <v/>
      </c>
      <c r="BF314" s="82" t="str">
        <f>IFERROR(IF(VLOOKUP(AI314,'Acompanhamento (DMP)'!$B$7:$O$390,20,FALSE)="","",VLOOKUP(AI314,'Acompanhamento (DMP)'!$B$7:$O$390,20,FALSE)),"")</f>
        <v/>
      </c>
      <c r="BG314" s="82" t="str">
        <f>IFERROR(IF(VLOOKUP(AI314,'Acompanhamento (DMP)'!$B$7:$O$390,21,FALSE)="","",VLOOKUP(AI314,'Acompanhamento (DMP)'!$B$7:$O$390,21,FALSE)),"")</f>
        <v/>
      </c>
      <c r="BH314" s="173" t="str">
        <f t="shared" si="4"/>
        <v/>
      </c>
    </row>
    <row r="315" spans="1:60" ht="15" customHeight="1">
      <c r="A315" s="248"/>
      <c r="B315" s="248"/>
      <c r="C315" s="72"/>
      <c r="D315" s="73"/>
      <c r="E315" s="72" t="str">
        <v>Contratação de STI para digitalização do acervo de processos do PJSC</v>
      </c>
      <c r="F315" s="72"/>
      <c r="G315" s="72"/>
      <c r="H315" s="72"/>
      <c r="I315" s="72"/>
      <c r="J315" s="72"/>
      <c r="K315" s="72"/>
      <c r="L315" s="74"/>
      <c r="M315" s="74"/>
      <c r="N315" s="74"/>
      <c r="O315" s="74"/>
      <c r="P315" s="74"/>
      <c r="Q315" s="72" t="e">
        <f>IF(#REF!="","",IF(VLOOKUP(#REF!,#REF!,9,FALSE)="","",VLOOKUP(#REF!,#REF!,9,FALSE)))</f>
        <v>#REF!</v>
      </c>
      <c r="R315" s="74" t="e">
        <f>IF(#REF!="","",IF(VLOOKUP(#REF!,#REF!,10,FALSE)="","",VLOOKUP(#REF!,#REF!,10,FALSE)))</f>
        <v>#REF!</v>
      </c>
      <c r="AD315" s="178">
        <v>302</v>
      </c>
      <c r="AF315">
        <v>313</v>
      </c>
      <c r="AI315" t="str">
        <f>IF('PCA Licitação, Dispensa e Inex.'!B319="","",'PCA Licitação, Dispensa e Inex.'!B319)</f>
        <v/>
      </c>
      <c r="AJ315" t="str">
        <f>IF('PCA Licitação, Dispensa e Inex.'!C319="","",'PCA Licitação, Dispensa e Inex.'!C319)</f>
        <v/>
      </c>
      <c r="AK315" t="str">
        <f>IF('PCA Licitação, Dispensa e Inex.'!D319="","",'PCA Licitação, Dispensa e Inex.'!D319)</f>
        <v/>
      </c>
      <c r="AL315" t="str">
        <f>IF('PCA Licitação, Dispensa e Inex.'!H319="","",'PCA Licitação, Dispensa e Inex.'!H319)</f>
        <v/>
      </c>
      <c r="AM315" t="str">
        <f>IF('PCA Licitação, Dispensa e Inex.'!K319="","",'PCA Licitação, Dispensa e Inex.'!K319)</f>
        <v/>
      </c>
      <c r="AN315" t="str">
        <f>IF('PCA Licitação, Dispensa e Inex.'!L319="","",'PCA Licitação, Dispensa e Inex.'!L319)</f>
        <v/>
      </c>
      <c r="AO315" t="str">
        <f>IF('PCA Licitação, Dispensa e Inex.'!M319="","",'PCA Licitação, Dispensa e Inex.'!M319)</f>
        <v/>
      </c>
      <c r="AP315" t="str">
        <f>IF('PCA Licitação, Dispensa e Inex.'!N319="","",'PCA Licitação, Dispensa e Inex.'!N319)</f>
        <v/>
      </c>
      <c r="AQ315" s="82" t="str">
        <f>IF('PCA Licitação, Dispensa e Inex.'!O319="","",'PCA Licitação, Dispensa e Inex.'!O319)</f>
        <v/>
      </c>
      <c r="AR315" s="82" t="str">
        <f>IF('PCA Licitação, Dispensa e Inex.'!P319="","",'PCA Licitação, Dispensa e Inex.'!P319)</f>
        <v/>
      </c>
      <c r="AS315" s="82" t="str">
        <f>IF('PCA Licitação, Dispensa e Inex.'!Q319="","",'PCA Licitação, Dispensa e Inex.'!Q319)</f>
        <v/>
      </c>
      <c r="AT315" s="82" t="str">
        <f>IF('PCA Licitação, Dispensa e Inex.'!R319="","",'PCA Licitação, Dispensa e Inex.'!R319)</f>
        <v/>
      </c>
      <c r="AU315" s="82" t="str">
        <f>IF('PCA Licitação, Dispensa e Inex.'!S319="","",'PCA Licitação, Dispensa e Inex.'!S319)</f>
        <v/>
      </c>
      <c r="AV315" s="223" t="str">
        <f>IFERROR(VLOOKUP(AI315,'Acompanhamento (DMP)'!$B$7:$G$390,10,FALSE),"")</f>
        <v/>
      </c>
      <c r="AW315" t="str">
        <f>IFERROR(IF(VLOOKUP(AI315,'Acompanhamento (DMP)'!$B$7:$O$390,11,FALSE)="","",VLOOKUP(AI315,'Acompanhamento (DMP)'!$B$7:$O$390,11,FALSE)),"")</f>
        <v/>
      </c>
      <c r="AX315" s="82">
        <f>IFERROR(VLOOKUP(AI315,'Acompanhamento (DMP)'!$B$7:$O$390,12,FALSE),"")</f>
        <v>0</v>
      </c>
      <c r="AY315" s="82" t="str">
        <f>IFERROR(IF(VLOOKUP(AI315,'Acompanhamento (DMP)'!$B$7:$O$390,13,FALSE)="","",VLOOKUP(AI315,'Acompanhamento (DMP)'!$B$7:$O$390,13,FALSE)),"")</f>
        <v/>
      </c>
      <c r="AZ315" t="str">
        <f>IFERROR(IF(VLOOKUP(AI315,'Acompanhamento (DMP)'!$B$7:$O$390,14,FALSE)="","",VLOOKUP(AI315,'Acompanhamento (DMP)'!$B$7:$O$390,14,FALSE)),"")</f>
        <v/>
      </c>
      <c r="BA315" t="str">
        <f>IFERROR(IF(VLOOKUP(AI315,'Acompanhamento (DMP)'!$B$7:$O$390,15,FALSE)="","",VLOOKUP(AI315,'Acompanhamento (DMP)'!$B$7:$O$390,15,FALSE)),"")</f>
        <v/>
      </c>
      <c r="BB315" s="82" t="str">
        <f>IFERROR(IF(VLOOKUP(AI315,'Acompanhamento (DMP)'!$B$7:$O$390,16,FALSE)="","",VLOOKUP(AI315,'Acompanhamento (DMP)'!$B$7:$O$390,16,FALSE)),"")</f>
        <v/>
      </c>
      <c r="BC315" s="82" t="str">
        <f>IFERROR(IF(VLOOKUP(AI315,'Acompanhamento (DMP)'!$B$7:$O$390,17,FALSE)="","",VLOOKUP(AI315,'Acompanhamento (DMP)'!$B$7:$O$390,17,FALSE)),"")</f>
        <v/>
      </c>
      <c r="BD315" s="82" t="str">
        <f>IFERROR(IF(VLOOKUP(AI315,'Acompanhamento (DMP)'!$B$7:$O$390,18,FALSE)="","",VLOOKUP(AI315,'Acompanhamento (DMP)'!$B$7:$O$390,18,FALSE)),"")</f>
        <v/>
      </c>
      <c r="BE315" s="82" t="str">
        <f>IFERROR(IF(VLOOKUP(AI315,'Acompanhamento (DMP)'!$B$7:$O$390,19,FALSE)="","",VLOOKUP(AI315,'Acompanhamento (DMP)'!$B$7:$O$390,19,FALSE)),"")</f>
        <v/>
      </c>
      <c r="BF315" s="82" t="str">
        <f>IFERROR(IF(VLOOKUP(AI315,'Acompanhamento (DMP)'!$B$7:$O$390,20,FALSE)="","",VLOOKUP(AI315,'Acompanhamento (DMP)'!$B$7:$O$390,20,FALSE)),"")</f>
        <v/>
      </c>
      <c r="BG315" s="82" t="str">
        <f>IFERROR(IF(VLOOKUP(AI315,'Acompanhamento (DMP)'!$B$7:$O$390,21,FALSE)="","",VLOOKUP(AI315,'Acompanhamento (DMP)'!$B$7:$O$390,21,FALSE)),"")</f>
        <v/>
      </c>
      <c r="BH315" s="173" t="str">
        <f t="shared" si="4"/>
        <v/>
      </c>
    </row>
    <row r="316" spans="1:60" ht="15" customHeight="1">
      <c r="A316" s="248"/>
      <c r="B316" s="248"/>
      <c r="C316" s="72"/>
      <c r="D316" s="73"/>
      <c r="E316" s="72" t="str">
        <v xml:space="preserve"> Contratação de serviço de veiculação de publicações de atos administrativos do Poder Judiciário do Estado de Santa Catarina em portal de publicidade legal.</v>
      </c>
      <c r="F316" s="72"/>
      <c r="G316" s="72"/>
      <c r="H316" s="72"/>
      <c r="I316" s="72"/>
      <c r="J316" s="72"/>
      <c r="K316" s="72"/>
      <c r="L316" s="74"/>
      <c r="M316" s="74"/>
      <c r="N316" s="74"/>
      <c r="O316" s="74"/>
      <c r="P316" s="74"/>
      <c r="Q316" s="72" t="e">
        <f>IF(#REF!="","",IF(VLOOKUP(#REF!,#REF!,9,FALSE)="","",VLOOKUP(#REF!,#REF!,9,FALSE)))</f>
        <v>#REF!</v>
      </c>
      <c r="R316" s="74" t="e">
        <f>IF(#REF!="","",IF(VLOOKUP(#REF!,#REF!,10,FALSE)="","",VLOOKUP(#REF!,#REF!,10,FALSE)))</f>
        <v>#REF!</v>
      </c>
      <c r="AD316" s="180">
        <v>303</v>
      </c>
      <c r="AF316">
        <v>314</v>
      </c>
      <c r="AI316" t="str">
        <f>IF('PCA Licitação, Dispensa e Inex.'!B320="","",'PCA Licitação, Dispensa e Inex.'!B320)</f>
        <v/>
      </c>
      <c r="AJ316" t="str">
        <f>IF('PCA Licitação, Dispensa e Inex.'!C320="","",'PCA Licitação, Dispensa e Inex.'!C320)</f>
        <v/>
      </c>
      <c r="AK316" t="str">
        <f>IF('PCA Licitação, Dispensa e Inex.'!D320="","",'PCA Licitação, Dispensa e Inex.'!D320)</f>
        <v/>
      </c>
      <c r="AL316" t="str">
        <f>IF('PCA Licitação, Dispensa e Inex.'!H320="","",'PCA Licitação, Dispensa e Inex.'!H320)</f>
        <v/>
      </c>
      <c r="AM316" t="str">
        <f>IF('PCA Licitação, Dispensa e Inex.'!K320="","",'PCA Licitação, Dispensa e Inex.'!K320)</f>
        <v/>
      </c>
      <c r="AN316" t="str">
        <f>IF('PCA Licitação, Dispensa e Inex.'!L320="","",'PCA Licitação, Dispensa e Inex.'!L320)</f>
        <v/>
      </c>
      <c r="AO316" t="str">
        <f>IF('PCA Licitação, Dispensa e Inex.'!M320="","",'PCA Licitação, Dispensa e Inex.'!M320)</f>
        <v/>
      </c>
      <c r="AP316" t="str">
        <f>IF('PCA Licitação, Dispensa e Inex.'!N320="","",'PCA Licitação, Dispensa e Inex.'!N320)</f>
        <v/>
      </c>
      <c r="AQ316" s="82" t="str">
        <f>IF('PCA Licitação, Dispensa e Inex.'!O320="","",'PCA Licitação, Dispensa e Inex.'!O320)</f>
        <v/>
      </c>
      <c r="AR316" s="82" t="str">
        <f>IF('PCA Licitação, Dispensa e Inex.'!P320="","",'PCA Licitação, Dispensa e Inex.'!P320)</f>
        <v/>
      </c>
      <c r="AS316" s="82" t="str">
        <f>IF('PCA Licitação, Dispensa e Inex.'!Q320="","",'PCA Licitação, Dispensa e Inex.'!Q320)</f>
        <v/>
      </c>
      <c r="AT316" s="82" t="str">
        <f>IF('PCA Licitação, Dispensa e Inex.'!R320="","",'PCA Licitação, Dispensa e Inex.'!R320)</f>
        <v/>
      </c>
      <c r="AU316" s="82" t="str">
        <f>IF('PCA Licitação, Dispensa e Inex.'!S320="","",'PCA Licitação, Dispensa e Inex.'!S320)</f>
        <v/>
      </c>
      <c r="AV316" s="223" t="str">
        <f>IFERROR(VLOOKUP(AI316,'Acompanhamento (DMP)'!$B$7:$G$390,10,FALSE),"")</f>
        <v/>
      </c>
      <c r="AW316" t="str">
        <f>IFERROR(IF(VLOOKUP(AI316,'Acompanhamento (DMP)'!$B$7:$O$390,11,FALSE)="","",VLOOKUP(AI316,'Acompanhamento (DMP)'!$B$7:$O$390,11,FALSE)),"")</f>
        <v/>
      </c>
      <c r="AX316" s="82">
        <f>IFERROR(VLOOKUP(AI316,'Acompanhamento (DMP)'!$B$7:$O$390,12,FALSE),"")</f>
        <v>0</v>
      </c>
      <c r="AY316" s="82" t="str">
        <f>IFERROR(IF(VLOOKUP(AI316,'Acompanhamento (DMP)'!$B$7:$O$390,13,FALSE)="","",VLOOKUP(AI316,'Acompanhamento (DMP)'!$B$7:$O$390,13,FALSE)),"")</f>
        <v/>
      </c>
      <c r="AZ316" t="str">
        <f>IFERROR(IF(VLOOKUP(AI316,'Acompanhamento (DMP)'!$B$7:$O$390,14,FALSE)="","",VLOOKUP(AI316,'Acompanhamento (DMP)'!$B$7:$O$390,14,FALSE)),"")</f>
        <v/>
      </c>
      <c r="BA316" t="str">
        <f>IFERROR(IF(VLOOKUP(AI316,'Acompanhamento (DMP)'!$B$7:$O$390,15,FALSE)="","",VLOOKUP(AI316,'Acompanhamento (DMP)'!$B$7:$O$390,15,FALSE)),"")</f>
        <v/>
      </c>
      <c r="BB316" s="82" t="str">
        <f>IFERROR(IF(VLOOKUP(AI316,'Acompanhamento (DMP)'!$B$7:$O$390,16,FALSE)="","",VLOOKUP(AI316,'Acompanhamento (DMP)'!$B$7:$O$390,16,FALSE)),"")</f>
        <v/>
      </c>
      <c r="BC316" s="82" t="str">
        <f>IFERROR(IF(VLOOKUP(AI316,'Acompanhamento (DMP)'!$B$7:$O$390,17,FALSE)="","",VLOOKUP(AI316,'Acompanhamento (DMP)'!$B$7:$O$390,17,FALSE)),"")</f>
        <v/>
      </c>
      <c r="BD316" s="82" t="str">
        <f>IFERROR(IF(VLOOKUP(AI316,'Acompanhamento (DMP)'!$B$7:$O$390,18,FALSE)="","",VLOOKUP(AI316,'Acompanhamento (DMP)'!$B$7:$O$390,18,FALSE)),"")</f>
        <v/>
      </c>
      <c r="BE316" s="82" t="str">
        <f>IFERROR(IF(VLOOKUP(AI316,'Acompanhamento (DMP)'!$B$7:$O$390,19,FALSE)="","",VLOOKUP(AI316,'Acompanhamento (DMP)'!$B$7:$O$390,19,FALSE)),"")</f>
        <v/>
      </c>
      <c r="BF316" s="82" t="str">
        <f>IFERROR(IF(VLOOKUP(AI316,'Acompanhamento (DMP)'!$B$7:$O$390,20,FALSE)="","",VLOOKUP(AI316,'Acompanhamento (DMP)'!$B$7:$O$390,20,FALSE)),"")</f>
        <v/>
      </c>
      <c r="BG316" s="82" t="str">
        <f>IFERROR(IF(VLOOKUP(AI316,'Acompanhamento (DMP)'!$B$7:$O$390,21,FALSE)="","",VLOOKUP(AI316,'Acompanhamento (DMP)'!$B$7:$O$390,21,FALSE)),"")</f>
        <v/>
      </c>
      <c r="BH316" s="173" t="str">
        <f t="shared" si="4"/>
        <v/>
      </c>
    </row>
    <row r="317" spans="1:60" ht="15" customHeight="1">
      <c r="A317" s="248"/>
      <c r="B317" s="248"/>
      <c r="C317" s="72"/>
      <c r="D317" s="73"/>
      <c r="E317" s="72" t="str">
        <v xml:space="preserve"> Aquisição de licenças do software Articulate 360 e Adobe Stock</v>
      </c>
      <c r="F317" s="72"/>
      <c r="G317" s="72"/>
      <c r="H317" s="72"/>
      <c r="I317" s="72"/>
      <c r="J317" s="72"/>
      <c r="K317" s="72"/>
      <c r="L317" s="74"/>
      <c r="M317" s="74"/>
      <c r="N317" s="74"/>
      <c r="O317" s="74"/>
      <c r="P317" s="74"/>
      <c r="Q317" s="72" t="e">
        <f>IF(#REF!="","",IF(VLOOKUP(#REF!,#REF!,9,FALSE)="","",VLOOKUP(#REF!,#REF!,9,FALSE)))</f>
        <v>#REF!</v>
      </c>
      <c r="R317" s="74" t="e">
        <f>IF(#REF!="","",IF(VLOOKUP(#REF!,#REF!,10,FALSE)="","",VLOOKUP(#REF!,#REF!,10,FALSE)))</f>
        <v>#REF!</v>
      </c>
      <c r="AD317" s="179">
        <v>304</v>
      </c>
      <c r="AF317">
        <v>315</v>
      </c>
      <c r="AI317" t="str">
        <f>IF('PCA Licitação, Dispensa e Inex.'!B321="","",'PCA Licitação, Dispensa e Inex.'!B321)</f>
        <v/>
      </c>
      <c r="AJ317" t="str">
        <f>IF('PCA Licitação, Dispensa e Inex.'!C321="","",'PCA Licitação, Dispensa e Inex.'!C321)</f>
        <v/>
      </c>
      <c r="AK317" t="str">
        <f>IF('PCA Licitação, Dispensa e Inex.'!D321="","",'PCA Licitação, Dispensa e Inex.'!D321)</f>
        <v/>
      </c>
      <c r="AL317" t="str">
        <f>IF('PCA Licitação, Dispensa e Inex.'!H321="","",'PCA Licitação, Dispensa e Inex.'!H321)</f>
        <v/>
      </c>
      <c r="AM317" t="str">
        <f>IF('PCA Licitação, Dispensa e Inex.'!K321="","",'PCA Licitação, Dispensa e Inex.'!K321)</f>
        <v/>
      </c>
      <c r="AN317" t="str">
        <f>IF('PCA Licitação, Dispensa e Inex.'!L321="","",'PCA Licitação, Dispensa e Inex.'!L321)</f>
        <v/>
      </c>
      <c r="AO317" t="str">
        <f>IF('PCA Licitação, Dispensa e Inex.'!M321="","",'PCA Licitação, Dispensa e Inex.'!M321)</f>
        <v/>
      </c>
      <c r="AP317" t="str">
        <f>IF('PCA Licitação, Dispensa e Inex.'!N321="","",'PCA Licitação, Dispensa e Inex.'!N321)</f>
        <v/>
      </c>
      <c r="AQ317" s="82" t="str">
        <f>IF('PCA Licitação, Dispensa e Inex.'!O321="","",'PCA Licitação, Dispensa e Inex.'!O321)</f>
        <v/>
      </c>
      <c r="AR317" s="82" t="str">
        <f>IF('PCA Licitação, Dispensa e Inex.'!P321="","",'PCA Licitação, Dispensa e Inex.'!P321)</f>
        <v/>
      </c>
      <c r="AS317" s="82" t="str">
        <f>IF('PCA Licitação, Dispensa e Inex.'!Q321="","",'PCA Licitação, Dispensa e Inex.'!Q321)</f>
        <v/>
      </c>
      <c r="AT317" s="82" t="str">
        <f>IF('PCA Licitação, Dispensa e Inex.'!R321="","",'PCA Licitação, Dispensa e Inex.'!R321)</f>
        <v/>
      </c>
      <c r="AU317" s="82" t="str">
        <f>IF('PCA Licitação, Dispensa e Inex.'!S321="","",'PCA Licitação, Dispensa e Inex.'!S321)</f>
        <v/>
      </c>
      <c r="AV317" s="223" t="str">
        <f>IFERROR(VLOOKUP(AI317,'Acompanhamento (DMP)'!$B$7:$G$390,10,FALSE),"")</f>
        <v/>
      </c>
      <c r="AW317" t="str">
        <f>IFERROR(IF(VLOOKUP(AI317,'Acompanhamento (DMP)'!$B$7:$O$390,11,FALSE)="","",VLOOKUP(AI317,'Acompanhamento (DMP)'!$B$7:$O$390,11,FALSE)),"")</f>
        <v/>
      </c>
      <c r="AX317" s="82">
        <f>IFERROR(VLOOKUP(AI317,'Acompanhamento (DMP)'!$B$7:$O$390,12,FALSE),"")</f>
        <v>0</v>
      </c>
      <c r="AY317" s="82" t="str">
        <f>IFERROR(IF(VLOOKUP(AI317,'Acompanhamento (DMP)'!$B$7:$O$390,13,FALSE)="","",VLOOKUP(AI317,'Acompanhamento (DMP)'!$B$7:$O$390,13,FALSE)),"")</f>
        <v/>
      </c>
      <c r="AZ317" t="str">
        <f>IFERROR(IF(VLOOKUP(AI317,'Acompanhamento (DMP)'!$B$7:$O$390,14,FALSE)="","",VLOOKUP(AI317,'Acompanhamento (DMP)'!$B$7:$O$390,14,FALSE)),"")</f>
        <v/>
      </c>
      <c r="BA317" t="str">
        <f>IFERROR(IF(VLOOKUP(AI317,'Acompanhamento (DMP)'!$B$7:$O$390,15,FALSE)="","",VLOOKUP(AI317,'Acompanhamento (DMP)'!$B$7:$O$390,15,FALSE)),"")</f>
        <v/>
      </c>
      <c r="BB317" s="82" t="str">
        <f>IFERROR(IF(VLOOKUP(AI317,'Acompanhamento (DMP)'!$B$7:$O$390,16,FALSE)="","",VLOOKUP(AI317,'Acompanhamento (DMP)'!$B$7:$O$390,16,FALSE)),"")</f>
        <v/>
      </c>
      <c r="BC317" s="82" t="str">
        <f>IFERROR(IF(VLOOKUP(AI317,'Acompanhamento (DMP)'!$B$7:$O$390,17,FALSE)="","",VLOOKUP(AI317,'Acompanhamento (DMP)'!$B$7:$O$390,17,FALSE)),"")</f>
        <v/>
      </c>
      <c r="BD317" s="82" t="str">
        <f>IFERROR(IF(VLOOKUP(AI317,'Acompanhamento (DMP)'!$B$7:$O$390,18,FALSE)="","",VLOOKUP(AI317,'Acompanhamento (DMP)'!$B$7:$O$390,18,FALSE)),"")</f>
        <v/>
      </c>
      <c r="BE317" s="82" t="str">
        <f>IFERROR(IF(VLOOKUP(AI317,'Acompanhamento (DMP)'!$B$7:$O$390,19,FALSE)="","",VLOOKUP(AI317,'Acompanhamento (DMP)'!$B$7:$O$390,19,FALSE)),"")</f>
        <v/>
      </c>
      <c r="BF317" s="82" t="str">
        <f>IFERROR(IF(VLOOKUP(AI317,'Acompanhamento (DMP)'!$B$7:$O$390,20,FALSE)="","",VLOOKUP(AI317,'Acompanhamento (DMP)'!$B$7:$O$390,20,FALSE)),"")</f>
        <v/>
      </c>
      <c r="BG317" s="82" t="str">
        <f>IFERROR(IF(VLOOKUP(AI317,'Acompanhamento (DMP)'!$B$7:$O$390,21,FALSE)="","",VLOOKUP(AI317,'Acompanhamento (DMP)'!$B$7:$O$390,21,FALSE)),"")</f>
        <v/>
      </c>
      <c r="BH317" s="173" t="str">
        <f t="shared" si="4"/>
        <v/>
      </c>
    </row>
    <row r="318" spans="1:60" ht="15" customHeight="1">
      <c r="A318" s="248"/>
      <c r="B318" s="248"/>
      <c r="C318" s="72"/>
      <c r="D318" s="73"/>
      <c r="E318" s="72" t="str">
        <v>Aquisição de equipamentos de áudio e vídeo e ampliação do sistema audiovisual do auditório/sala de sessões do Tribunal Pleno do Tribunal de Justiça de Santa Catarina</v>
      </c>
      <c r="F318" s="72"/>
      <c r="G318" s="72"/>
      <c r="H318" s="72"/>
      <c r="I318" s="72"/>
      <c r="J318" s="72"/>
      <c r="K318" s="72"/>
      <c r="L318" s="74"/>
      <c r="M318" s="74"/>
      <c r="N318" s="74"/>
      <c r="O318" s="74"/>
      <c r="P318" s="74"/>
      <c r="Q318" s="72" t="e">
        <f>IF(#REF!="","",IF(VLOOKUP(#REF!,#REF!,9,FALSE)="","",VLOOKUP(#REF!,#REF!,9,FALSE)))</f>
        <v>#REF!</v>
      </c>
      <c r="R318" s="74" t="e">
        <f>IF(#REF!="","",IF(VLOOKUP(#REF!,#REF!,10,FALSE)="","",VLOOKUP(#REF!,#REF!,10,FALSE)))</f>
        <v>#REF!</v>
      </c>
      <c r="AD318" s="180">
        <v>305</v>
      </c>
      <c r="AF318">
        <v>316</v>
      </c>
      <c r="AI318" t="str">
        <f>IF('PCA Licitação, Dispensa e Inex.'!B322="","",'PCA Licitação, Dispensa e Inex.'!B322)</f>
        <v/>
      </c>
      <c r="AJ318" t="str">
        <f>IF('PCA Licitação, Dispensa e Inex.'!C322="","",'PCA Licitação, Dispensa e Inex.'!C322)</f>
        <v/>
      </c>
      <c r="AK318" t="str">
        <f>IF('PCA Licitação, Dispensa e Inex.'!D322="","",'PCA Licitação, Dispensa e Inex.'!D322)</f>
        <v/>
      </c>
      <c r="AL318" t="str">
        <f>IF('PCA Licitação, Dispensa e Inex.'!H322="","",'PCA Licitação, Dispensa e Inex.'!H322)</f>
        <v/>
      </c>
      <c r="AM318" t="str">
        <f>IF('PCA Licitação, Dispensa e Inex.'!K322="","",'PCA Licitação, Dispensa e Inex.'!K322)</f>
        <v/>
      </c>
      <c r="AN318" t="str">
        <f>IF('PCA Licitação, Dispensa e Inex.'!L322="","",'PCA Licitação, Dispensa e Inex.'!L322)</f>
        <v/>
      </c>
      <c r="AO318" t="str">
        <f>IF('PCA Licitação, Dispensa e Inex.'!M322="","",'PCA Licitação, Dispensa e Inex.'!M322)</f>
        <v/>
      </c>
      <c r="AP318" t="str">
        <f>IF('PCA Licitação, Dispensa e Inex.'!N322="","",'PCA Licitação, Dispensa e Inex.'!N322)</f>
        <v/>
      </c>
      <c r="AQ318" s="82" t="str">
        <f>IF('PCA Licitação, Dispensa e Inex.'!O322="","",'PCA Licitação, Dispensa e Inex.'!O322)</f>
        <v/>
      </c>
      <c r="AR318" s="82" t="str">
        <f>IF('PCA Licitação, Dispensa e Inex.'!P322="","",'PCA Licitação, Dispensa e Inex.'!P322)</f>
        <v/>
      </c>
      <c r="AS318" s="82" t="str">
        <f>IF('PCA Licitação, Dispensa e Inex.'!Q322="","",'PCA Licitação, Dispensa e Inex.'!Q322)</f>
        <v/>
      </c>
      <c r="AT318" s="82" t="str">
        <f>IF('PCA Licitação, Dispensa e Inex.'!R322="","",'PCA Licitação, Dispensa e Inex.'!R322)</f>
        <v/>
      </c>
      <c r="AU318" s="82" t="str">
        <f>IF('PCA Licitação, Dispensa e Inex.'!S322="","",'PCA Licitação, Dispensa e Inex.'!S322)</f>
        <v/>
      </c>
      <c r="AV318" s="223" t="str">
        <f>IFERROR(VLOOKUP(AI318,'Acompanhamento (DMP)'!$B$7:$G$390,10,FALSE),"")</f>
        <v/>
      </c>
      <c r="AW318" t="str">
        <f>IFERROR(IF(VLOOKUP(AI318,'Acompanhamento (DMP)'!$B$7:$O$390,11,FALSE)="","",VLOOKUP(AI318,'Acompanhamento (DMP)'!$B$7:$O$390,11,FALSE)),"")</f>
        <v/>
      </c>
      <c r="AX318" s="82">
        <f>IFERROR(VLOOKUP(AI318,'Acompanhamento (DMP)'!$B$7:$O$390,12,FALSE),"")</f>
        <v>0</v>
      </c>
      <c r="AY318" s="82" t="str">
        <f>IFERROR(IF(VLOOKUP(AI318,'Acompanhamento (DMP)'!$B$7:$O$390,13,FALSE)="","",VLOOKUP(AI318,'Acompanhamento (DMP)'!$B$7:$O$390,13,FALSE)),"")</f>
        <v/>
      </c>
      <c r="AZ318" t="str">
        <f>IFERROR(IF(VLOOKUP(AI318,'Acompanhamento (DMP)'!$B$7:$O$390,14,FALSE)="","",VLOOKUP(AI318,'Acompanhamento (DMP)'!$B$7:$O$390,14,FALSE)),"")</f>
        <v/>
      </c>
      <c r="BA318" t="str">
        <f>IFERROR(IF(VLOOKUP(AI318,'Acompanhamento (DMP)'!$B$7:$O$390,15,FALSE)="","",VLOOKUP(AI318,'Acompanhamento (DMP)'!$B$7:$O$390,15,FALSE)),"")</f>
        <v/>
      </c>
      <c r="BB318" s="82" t="str">
        <f>IFERROR(IF(VLOOKUP(AI318,'Acompanhamento (DMP)'!$B$7:$O$390,16,FALSE)="","",VLOOKUP(AI318,'Acompanhamento (DMP)'!$B$7:$O$390,16,FALSE)),"")</f>
        <v/>
      </c>
      <c r="BC318" s="82" t="str">
        <f>IFERROR(IF(VLOOKUP(AI318,'Acompanhamento (DMP)'!$B$7:$O$390,17,FALSE)="","",VLOOKUP(AI318,'Acompanhamento (DMP)'!$B$7:$O$390,17,FALSE)),"")</f>
        <v/>
      </c>
      <c r="BD318" s="82" t="str">
        <f>IFERROR(IF(VLOOKUP(AI318,'Acompanhamento (DMP)'!$B$7:$O$390,18,FALSE)="","",VLOOKUP(AI318,'Acompanhamento (DMP)'!$B$7:$O$390,18,FALSE)),"")</f>
        <v/>
      </c>
      <c r="BE318" s="82" t="str">
        <f>IFERROR(IF(VLOOKUP(AI318,'Acompanhamento (DMP)'!$B$7:$O$390,19,FALSE)="","",VLOOKUP(AI318,'Acompanhamento (DMP)'!$B$7:$O$390,19,FALSE)),"")</f>
        <v/>
      </c>
      <c r="BF318" s="82" t="str">
        <f>IFERROR(IF(VLOOKUP(AI318,'Acompanhamento (DMP)'!$B$7:$O$390,20,FALSE)="","",VLOOKUP(AI318,'Acompanhamento (DMP)'!$B$7:$O$390,20,FALSE)),"")</f>
        <v/>
      </c>
      <c r="BG318" s="82" t="str">
        <f>IFERROR(IF(VLOOKUP(AI318,'Acompanhamento (DMP)'!$B$7:$O$390,21,FALSE)="","",VLOOKUP(AI318,'Acompanhamento (DMP)'!$B$7:$O$390,21,FALSE)),"")</f>
        <v/>
      </c>
      <c r="BH318" s="173" t="str">
        <f t="shared" si="4"/>
        <v/>
      </c>
    </row>
    <row r="319" spans="1:60" ht="15" customHeight="1">
      <c r="A319" s="248"/>
      <c r="B319" s="248"/>
      <c r="C319" s="72"/>
      <c r="D319" s="73"/>
      <c r="E319" s="72" t="str">
        <v>Adquirir e implantar solução integrada de gestão institucional, envolvendo gestão de projetos (abordagem tradicional e ágil) e portfólio, gestão estratégica, gestão de operações/serviços, gestão de produtos e gestão de riscos</v>
      </c>
      <c r="F319" s="72"/>
      <c r="G319" s="72"/>
      <c r="H319" s="72"/>
      <c r="I319" s="72"/>
      <c r="J319" s="72"/>
      <c r="K319" s="72"/>
      <c r="L319" s="74"/>
      <c r="M319" s="74"/>
      <c r="N319" s="74"/>
      <c r="O319" s="74"/>
      <c r="P319" s="74"/>
      <c r="Q319" s="72" t="e">
        <f>IF(#REF!="","",IF(VLOOKUP(#REF!,#REF!,9,FALSE)="","",VLOOKUP(#REF!,#REF!,9,FALSE)))</f>
        <v>#REF!</v>
      </c>
      <c r="R319" s="74" t="e">
        <f>IF(#REF!="","",IF(VLOOKUP(#REF!,#REF!,10,FALSE)="","",VLOOKUP(#REF!,#REF!,10,FALSE)))</f>
        <v>#REF!</v>
      </c>
      <c r="AD319" s="178">
        <v>306</v>
      </c>
      <c r="AF319">
        <v>317</v>
      </c>
      <c r="AI319" t="str">
        <f>IF('PCA Licitação, Dispensa e Inex.'!B323="","",'PCA Licitação, Dispensa e Inex.'!B323)</f>
        <v/>
      </c>
      <c r="AJ319" t="str">
        <f>IF('PCA Licitação, Dispensa e Inex.'!C323="","",'PCA Licitação, Dispensa e Inex.'!C323)</f>
        <v/>
      </c>
      <c r="AK319" t="str">
        <f>IF('PCA Licitação, Dispensa e Inex.'!D323="","",'PCA Licitação, Dispensa e Inex.'!D323)</f>
        <v/>
      </c>
      <c r="AL319" t="str">
        <f>IF('PCA Licitação, Dispensa e Inex.'!H323="","",'PCA Licitação, Dispensa e Inex.'!H323)</f>
        <v/>
      </c>
      <c r="AM319" t="str">
        <f>IF('PCA Licitação, Dispensa e Inex.'!K323="","",'PCA Licitação, Dispensa e Inex.'!K323)</f>
        <v/>
      </c>
      <c r="AN319" t="str">
        <f>IF('PCA Licitação, Dispensa e Inex.'!L323="","",'PCA Licitação, Dispensa e Inex.'!L323)</f>
        <v/>
      </c>
      <c r="AO319" t="str">
        <f>IF('PCA Licitação, Dispensa e Inex.'!M323="","",'PCA Licitação, Dispensa e Inex.'!M323)</f>
        <v/>
      </c>
      <c r="AP319" t="str">
        <f>IF('PCA Licitação, Dispensa e Inex.'!N323="","",'PCA Licitação, Dispensa e Inex.'!N323)</f>
        <v/>
      </c>
      <c r="AQ319" s="82" t="str">
        <f>IF('PCA Licitação, Dispensa e Inex.'!O323="","",'PCA Licitação, Dispensa e Inex.'!O323)</f>
        <v/>
      </c>
      <c r="AR319" s="82" t="str">
        <f>IF('PCA Licitação, Dispensa e Inex.'!P323="","",'PCA Licitação, Dispensa e Inex.'!P323)</f>
        <v/>
      </c>
      <c r="AS319" s="82" t="str">
        <f>IF('PCA Licitação, Dispensa e Inex.'!Q323="","",'PCA Licitação, Dispensa e Inex.'!Q323)</f>
        <v/>
      </c>
      <c r="AT319" s="82" t="str">
        <f>IF('PCA Licitação, Dispensa e Inex.'!R323="","",'PCA Licitação, Dispensa e Inex.'!R323)</f>
        <v/>
      </c>
      <c r="AU319" s="82" t="str">
        <f>IF('PCA Licitação, Dispensa e Inex.'!S323="","",'PCA Licitação, Dispensa e Inex.'!S323)</f>
        <v/>
      </c>
      <c r="AV319" s="223" t="str">
        <f>IFERROR(VLOOKUP(AI319,'Acompanhamento (DMP)'!$B$7:$G$390,10,FALSE),"")</f>
        <v/>
      </c>
      <c r="AW319" t="str">
        <f>IFERROR(IF(VLOOKUP(AI319,'Acompanhamento (DMP)'!$B$7:$O$390,11,FALSE)="","",VLOOKUP(AI319,'Acompanhamento (DMP)'!$B$7:$O$390,11,FALSE)),"")</f>
        <v/>
      </c>
      <c r="AX319" s="82">
        <f>IFERROR(VLOOKUP(AI319,'Acompanhamento (DMP)'!$B$7:$O$390,12,FALSE),"")</f>
        <v>0</v>
      </c>
      <c r="AY319" s="82" t="str">
        <f>IFERROR(IF(VLOOKUP(AI319,'Acompanhamento (DMP)'!$B$7:$O$390,13,FALSE)="","",VLOOKUP(AI319,'Acompanhamento (DMP)'!$B$7:$O$390,13,FALSE)),"")</f>
        <v/>
      </c>
      <c r="AZ319" t="str">
        <f>IFERROR(IF(VLOOKUP(AI319,'Acompanhamento (DMP)'!$B$7:$O$390,14,FALSE)="","",VLOOKUP(AI319,'Acompanhamento (DMP)'!$B$7:$O$390,14,FALSE)),"")</f>
        <v/>
      </c>
      <c r="BA319" t="str">
        <f>IFERROR(IF(VLOOKUP(AI319,'Acompanhamento (DMP)'!$B$7:$O$390,15,FALSE)="","",VLOOKUP(AI319,'Acompanhamento (DMP)'!$B$7:$O$390,15,FALSE)),"")</f>
        <v/>
      </c>
      <c r="BB319" s="82" t="str">
        <f>IFERROR(IF(VLOOKUP(AI319,'Acompanhamento (DMP)'!$B$7:$O$390,16,FALSE)="","",VLOOKUP(AI319,'Acompanhamento (DMP)'!$B$7:$O$390,16,FALSE)),"")</f>
        <v/>
      </c>
      <c r="BC319" s="82" t="str">
        <f>IFERROR(IF(VLOOKUP(AI319,'Acompanhamento (DMP)'!$B$7:$O$390,17,FALSE)="","",VLOOKUP(AI319,'Acompanhamento (DMP)'!$B$7:$O$390,17,FALSE)),"")</f>
        <v/>
      </c>
      <c r="BD319" s="82" t="str">
        <f>IFERROR(IF(VLOOKUP(AI319,'Acompanhamento (DMP)'!$B$7:$O$390,18,FALSE)="","",VLOOKUP(AI319,'Acompanhamento (DMP)'!$B$7:$O$390,18,FALSE)),"")</f>
        <v/>
      </c>
      <c r="BE319" s="82" t="str">
        <f>IFERROR(IF(VLOOKUP(AI319,'Acompanhamento (DMP)'!$B$7:$O$390,19,FALSE)="","",VLOOKUP(AI319,'Acompanhamento (DMP)'!$B$7:$O$390,19,FALSE)),"")</f>
        <v/>
      </c>
      <c r="BF319" s="82" t="str">
        <f>IFERROR(IF(VLOOKUP(AI319,'Acompanhamento (DMP)'!$B$7:$O$390,20,FALSE)="","",VLOOKUP(AI319,'Acompanhamento (DMP)'!$B$7:$O$390,20,FALSE)),"")</f>
        <v/>
      </c>
      <c r="BG319" s="82" t="str">
        <f>IFERROR(IF(VLOOKUP(AI319,'Acompanhamento (DMP)'!$B$7:$O$390,21,FALSE)="","",VLOOKUP(AI319,'Acompanhamento (DMP)'!$B$7:$O$390,21,FALSE)),"")</f>
        <v/>
      </c>
      <c r="BH319" s="173" t="str">
        <f t="shared" si="4"/>
        <v/>
      </c>
    </row>
    <row r="320" spans="1:60" ht="15" customHeight="1">
      <c r="A320" s="248"/>
      <c r="B320" s="248"/>
      <c r="C320" s="72"/>
      <c r="D320" s="73"/>
      <c r="E320" s="72" t="str">
        <v>Chamamento público para oferta de parte da cobertura do prédio do Fórum Central da Comarca da Capital, situado na Rua Álvaro Millen da Silveira, 208, Centro, Florianópolis/SC, a título de permissão de uso, não onerosa e precária, para instalação de câmera panorâmica para transmissão de imagens.</v>
      </c>
      <c r="F320" s="72"/>
      <c r="G320" s="72"/>
      <c r="H320" s="72"/>
      <c r="I320" s="72"/>
      <c r="J320" s="72"/>
      <c r="K320" s="72"/>
      <c r="L320" s="74"/>
      <c r="M320" s="74"/>
      <c r="N320" s="74"/>
      <c r="O320" s="74"/>
      <c r="P320" s="74"/>
      <c r="Q320" s="72" t="e">
        <f>IF(#REF!="","",IF(VLOOKUP(#REF!,#REF!,9,FALSE)="","",VLOOKUP(#REF!,#REF!,9,FALSE)))</f>
        <v>#REF!</v>
      </c>
      <c r="R320" s="74" t="e">
        <f>IF(#REF!="","",IF(VLOOKUP(#REF!,#REF!,10,FALSE)="","",VLOOKUP(#REF!,#REF!,10,FALSE)))</f>
        <v>#REF!</v>
      </c>
      <c r="AD320" s="177">
        <v>307</v>
      </c>
      <c r="AF320">
        <v>318</v>
      </c>
      <c r="AI320" t="str">
        <f>IF('PCA Licitação, Dispensa e Inex.'!B324="","",'PCA Licitação, Dispensa e Inex.'!B324)</f>
        <v/>
      </c>
      <c r="AJ320" t="str">
        <f>IF('PCA Licitação, Dispensa e Inex.'!C324="","",'PCA Licitação, Dispensa e Inex.'!C324)</f>
        <v/>
      </c>
      <c r="AK320" t="str">
        <f>IF('PCA Licitação, Dispensa e Inex.'!D324="","",'PCA Licitação, Dispensa e Inex.'!D324)</f>
        <v/>
      </c>
      <c r="AL320" t="str">
        <f>IF('PCA Licitação, Dispensa e Inex.'!H324="","",'PCA Licitação, Dispensa e Inex.'!H324)</f>
        <v/>
      </c>
      <c r="AM320" t="str">
        <f>IF('PCA Licitação, Dispensa e Inex.'!K324="","",'PCA Licitação, Dispensa e Inex.'!K324)</f>
        <v/>
      </c>
      <c r="AN320" t="str">
        <f>IF('PCA Licitação, Dispensa e Inex.'!L324="","",'PCA Licitação, Dispensa e Inex.'!L324)</f>
        <v/>
      </c>
      <c r="AO320" t="str">
        <f>IF('PCA Licitação, Dispensa e Inex.'!M324="","",'PCA Licitação, Dispensa e Inex.'!M324)</f>
        <v/>
      </c>
      <c r="AP320" t="str">
        <f>IF('PCA Licitação, Dispensa e Inex.'!N324="","",'PCA Licitação, Dispensa e Inex.'!N324)</f>
        <v/>
      </c>
      <c r="AQ320" s="82" t="str">
        <f>IF('PCA Licitação, Dispensa e Inex.'!O324="","",'PCA Licitação, Dispensa e Inex.'!O324)</f>
        <v/>
      </c>
      <c r="AR320" s="82" t="str">
        <f>IF('PCA Licitação, Dispensa e Inex.'!P324="","",'PCA Licitação, Dispensa e Inex.'!P324)</f>
        <v/>
      </c>
      <c r="AS320" s="82" t="str">
        <f>IF('PCA Licitação, Dispensa e Inex.'!Q324="","",'PCA Licitação, Dispensa e Inex.'!Q324)</f>
        <v/>
      </c>
      <c r="AT320" s="82" t="str">
        <f>IF('PCA Licitação, Dispensa e Inex.'!R324="","",'PCA Licitação, Dispensa e Inex.'!R324)</f>
        <v/>
      </c>
      <c r="AU320" s="82" t="str">
        <f>IF('PCA Licitação, Dispensa e Inex.'!S324="","",'PCA Licitação, Dispensa e Inex.'!S324)</f>
        <v/>
      </c>
      <c r="AV320" s="223" t="str">
        <f>IFERROR(VLOOKUP(AI320,'Acompanhamento (DMP)'!$B$7:$G$390,10,FALSE),"")</f>
        <v/>
      </c>
      <c r="AW320" t="str">
        <f>IFERROR(IF(VLOOKUP(AI320,'Acompanhamento (DMP)'!$B$7:$O$390,11,FALSE)="","",VLOOKUP(AI320,'Acompanhamento (DMP)'!$B$7:$O$390,11,FALSE)),"")</f>
        <v/>
      </c>
      <c r="AX320" s="82">
        <f>IFERROR(VLOOKUP(AI320,'Acompanhamento (DMP)'!$B$7:$O$390,12,FALSE),"")</f>
        <v>0</v>
      </c>
      <c r="AY320" s="82" t="str">
        <f>IFERROR(IF(VLOOKUP(AI320,'Acompanhamento (DMP)'!$B$7:$O$390,13,FALSE)="","",VLOOKUP(AI320,'Acompanhamento (DMP)'!$B$7:$O$390,13,FALSE)),"")</f>
        <v/>
      </c>
      <c r="AZ320" t="str">
        <f>IFERROR(IF(VLOOKUP(AI320,'Acompanhamento (DMP)'!$B$7:$O$390,14,FALSE)="","",VLOOKUP(AI320,'Acompanhamento (DMP)'!$B$7:$O$390,14,FALSE)),"")</f>
        <v/>
      </c>
      <c r="BA320" t="str">
        <f>IFERROR(IF(VLOOKUP(AI320,'Acompanhamento (DMP)'!$B$7:$O$390,15,FALSE)="","",VLOOKUP(AI320,'Acompanhamento (DMP)'!$B$7:$O$390,15,FALSE)),"")</f>
        <v/>
      </c>
      <c r="BB320" s="82" t="str">
        <f>IFERROR(IF(VLOOKUP(AI320,'Acompanhamento (DMP)'!$B$7:$O$390,16,FALSE)="","",VLOOKUP(AI320,'Acompanhamento (DMP)'!$B$7:$O$390,16,FALSE)),"")</f>
        <v/>
      </c>
      <c r="BC320" s="82" t="str">
        <f>IFERROR(IF(VLOOKUP(AI320,'Acompanhamento (DMP)'!$B$7:$O$390,17,FALSE)="","",VLOOKUP(AI320,'Acompanhamento (DMP)'!$B$7:$O$390,17,FALSE)),"")</f>
        <v/>
      </c>
      <c r="BD320" s="82" t="str">
        <f>IFERROR(IF(VLOOKUP(AI320,'Acompanhamento (DMP)'!$B$7:$O$390,18,FALSE)="","",VLOOKUP(AI320,'Acompanhamento (DMP)'!$B$7:$O$390,18,FALSE)),"")</f>
        <v/>
      </c>
      <c r="BE320" s="82" t="str">
        <f>IFERROR(IF(VLOOKUP(AI320,'Acompanhamento (DMP)'!$B$7:$O$390,19,FALSE)="","",VLOOKUP(AI320,'Acompanhamento (DMP)'!$B$7:$O$390,19,FALSE)),"")</f>
        <v/>
      </c>
      <c r="BF320" s="82" t="str">
        <f>IFERROR(IF(VLOOKUP(AI320,'Acompanhamento (DMP)'!$B$7:$O$390,20,FALSE)="","",VLOOKUP(AI320,'Acompanhamento (DMP)'!$B$7:$O$390,20,FALSE)),"")</f>
        <v/>
      </c>
      <c r="BG320" s="82" t="str">
        <f>IFERROR(IF(VLOOKUP(AI320,'Acompanhamento (DMP)'!$B$7:$O$390,21,FALSE)="","",VLOOKUP(AI320,'Acompanhamento (DMP)'!$B$7:$O$390,21,FALSE)),"")</f>
        <v/>
      </c>
      <c r="BH320" s="173" t="str">
        <f t="shared" si="4"/>
        <v/>
      </c>
    </row>
    <row r="321" spans="1:60" ht="15" customHeight="1">
      <c r="A321" s="248"/>
      <c r="B321" s="248"/>
      <c r="C321" s="72"/>
      <c r="D321" s="73"/>
      <c r="E321" s="72" t="str">
        <v xml:space="preserve"> Contratação de instituição especializada para execução do Programa Saúde Presente, em continuidade e expansão do Programa Saúde Itinerante.</v>
      </c>
      <c r="F321" s="72"/>
      <c r="G321" s="72"/>
      <c r="H321" s="72"/>
      <c r="I321" s="72"/>
      <c r="J321" s="72"/>
      <c r="K321" s="72"/>
      <c r="L321" s="74"/>
      <c r="M321" s="74"/>
      <c r="N321" s="74"/>
      <c r="O321" s="74"/>
      <c r="P321" s="74"/>
      <c r="Q321" s="72" t="e">
        <f>IF(#REF!="","",IF(VLOOKUP(#REF!,#REF!,9,FALSE)="","",VLOOKUP(#REF!,#REF!,9,FALSE)))</f>
        <v>#REF!</v>
      </c>
      <c r="R321" s="74" t="e">
        <f>IF(#REF!="","",IF(VLOOKUP(#REF!,#REF!,10,FALSE)="","",VLOOKUP(#REF!,#REF!,10,FALSE)))</f>
        <v>#REF!</v>
      </c>
      <c r="AD321" s="178">
        <v>308</v>
      </c>
      <c r="AF321">
        <v>319</v>
      </c>
      <c r="AI321" t="str">
        <f>IF('PCA Licitação, Dispensa e Inex.'!B325="","",'PCA Licitação, Dispensa e Inex.'!B325)</f>
        <v/>
      </c>
      <c r="AJ321" t="str">
        <f>IF('PCA Licitação, Dispensa e Inex.'!C325="","",'PCA Licitação, Dispensa e Inex.'!C325)</f>
        <v/>
      </c>
      <c r="AK321" t="str">
        <f>IF('PCA Licitação, Dispensa e Inex.'!D325="","",'PCA Licitação, Dispensa e Inex.'!D325)</f>
        <v/>
      </c>
      <c r="AL321" t="str">
        <f>IF('PCA Licitação, Dispensa e Inex.'!H325="","",'PCA Licitação, Dispensa e Inex.'!H325)</f>
        <v/>
      </c>
      <c r="AM321" t="str">
        <f>IF('PCA Licitação, Dispensa e Inex.'!K325="","",'PCA Licitação, Dispensa e Inex.'!K325)</f>
        <v/>
      </c>
      <c r="AN321" t="str">
        <f>IF('PCA Licitação, Dispensa e Inex.'!L325="","",'PCA Licitação, Dispensa e Inex.'!L325)</f>
        <v/>
      </c>
      <c r="AO321" t="str">
        <f>IF('PCA Licitação, Dispensa e Inex.'!M325="","",'PCA Licitação, Dispensa e Inex.'!M325)</f>
        <v/>
      </c>
      <c r="AP321" t="str">
        <f>IF('PCA Licitação, Dispensa e Inex.'!N325="","",'PCA Licitação, Dispensa e Inex.'!N325)</f>
        <v/>
      </c>
      <c r="AQ321" s="82" t="str">
        <f>IF('PCA Licitação, Dispensa e Inex.'!O325="","",'PCA Licitação, Dispensa e Inex.'!O325)</f>
        <v/>
      </c>
      <c r="AR321" s="82" t="str">
        <f>IF('PCA Licitação, Dispensa e Inex.'!P325="","",'PCA Licitação, Dispensa e Inex.'!P325)</f>
        <v/>
      </c>
      <c r="AS321" s="82" t="str">
        <f>IF('PCA Licitação, Dispensa e Inex.'!Q325="","",'PCA Licitação, Dispensa e Inex.'!Q325)</f>
        <v/>
      </c>
      <c r="AT321" s="82" t="str">
        <f>IF('PCA Licitação, Dispensa e Inex.'!R325="","",'PCA Licitação, Dispensa e Inex.'!R325)</f>
        <v/>
      </c>
      <c r="AU321" s="82" t="str">
        <f>IF('PCA Licitação, Dispensa e Inex.'!S325="","",'PCA Licitação, Dispensa e Inex.'!S325)</f>
        <v/>
      </c>
      <c r="AV321" s="223" t="str">
        <f>IFERROR(VLOOKUP(AI321,'Acompanhamento (DMP)'!$B$7:$G$390,10,FALSE),"")</f>
        <v/>
      </c>
      <c r="AW321" t="str">
        <f>IFERROR(IF(VLOOKUP(AI321,'Acompanhamento (DMP)'!$B$7:$O$390,11,FALSE)="","",VLOOKUP(AI321,'Acompanhamento (DMP)'!$B$7:$O$390,11,FALSE)),"")</f>
        <v/>
      </c>
      <c r="AX321" s="82">
        <f>IFERROR(VLOOKUP(AI321,'Acompanhamento (DMP)'!$B$7:$O$390,12,FALSE),"")</f>
        <v>0</v>
      </c>
      <c r="AY321" s="82" t="str">
        <f>IFERROR(IF(VLOOKUP(AI321,'Acompanhamento (DMP)'!$B$7:$O$390,13,FALSE)="","",VLOOKUP(AI321,'Acompanhamento (DMP)'!$B$7:$O$390,13,FALSE)),"")</f>
        <v/>
      </c>
      <c r="AZ321" t="str">
        <f>IFERROR(IF(VLOOKUP(AI321,'Acompanhamento (DMP)'!$B$7:$O$390,14,FALSE)="","",VLOOKUP(AI321,'Acompanhamento (DMP)'!$B$7:$O$390,14,FALSE)),"")</f>
        <v/>
      </c>
      <c r="BA321" t="str">
        <f>IFERROR(IF(VLOOKUP(AI321,'Acompanhamento (DMP)'!$B$7:$O$390,15,FALSE)="","",VLOOKUP(AI321,'Acompanhamento (DMP)'!$B$7:$O$390,15,FALSE)),"")</f>
        <v/>
      </c>
      <c r="BB321" s="82" t="str">
        <f>IFERROR(IF(VLOOKUP(AI321,'Acompanhamento (DMP)'!$B$7:$O$390,16,FALSE)="","",VLOOKUP(AI321,'Acompanhamento (DMP)'!$B$7:$O$390,16,FALSE)),"")</f>
        <v/>
      </c>
      <c r="BC321" s="82" t="str">
        <f>IFERROR(IF(VLOOKUP(AI321,'Acompanhamento (DMP)'!$B$7:$O$390,17,FALSE)="","",VLOOKUP(AI321,'Acompanhamento (DMP)'!$B$7:$O$390,17,FALSE)),"")</f>
        <v/>
      </c>
      <c r="BD321" s="82" t="str">
        <f>IFERROR(IF(VLOOKUP(AI321,'Acompanhamento (DMP)'!$B$7:$O$390,18,FALSE)="","",VLOOKUP(AI321,'Acompanhamento (DMP)'!$B$7:$O$390,18,FALSE)),"")</f>
        <v/>
      </c>
      <c r="BE321" s="82" t="str">
        <f>IFERROR(IF(VLOOKUP(AI321,'Acompanhamento (DMP)'!$B$7:$O$390,19,FALSE)="","",VLOOKUP(AI321,'Acompanhamento (DMP)'!$B$7:$O$390,19,FALSE)),"")</f>
        <v/>
      </c>
      <c r="BF321" s="82" t="str">
        <f>IFERROR(IF(VLOOKUP(AI321,'Acompanhamento (DMP)'!$B$7:$O$390,20,FALSE)="","",VLOOKUP(AI321,'Acompanhamento (DMP)'!$B$7:$O$390,20,FALSE)),"")</f>
        <v/>
      </c>
      <c r="BG321" s="82" t="str">
        <f>IFERROR(IF(VLOOKUP(AI321,'Acompanhamento (DMP)'!$B$7:$O$390,21,FALSE)="","",VLOOKUP(AI321,'Acompanhamento (DMP)'!$B$7:$O$390,21,FALSE)),"")</f>
        <v/>
      </c>
      <c r="BH321" s="173" t="str">
        <f t="shared" si="4"/>
        <v/>
      </c>
    </row>
    <row r="322" spans="1:60" ht="15" customHeight="1">
      <c r="A322" s="248"/>
      <c r="B322" s="248"/>
      <c r="C322" s="72"/>
      <c r="D322" s="73"/>
      <c r="E322" s="72" t="str">
        <v>Reforma parcial do fórum da comarca de Imaruí</v>
      </c>
      <c r="F322" s="72"/>
      <c r="G322" s="72"/>
      <c r="H322" s="72"/>
      <c r="I322" s="72"/>
      <c r="J322" s="72"/>
      <c r="K322" s="72"/>
      <c r="L322" s="74"/>
      <c r="M322" s="74"/>
      <c r="N322" s="74"/>
      <c r="O322" s="74"/>
      <c r="P322" s="74"/>
      <c r="Q322" s="72" t="e">
        <f>IF(#REF!="","",IF(VLOOKUP(#REF!,#REF!,9,FALSE)="","",VLOOKUP(#REF!,#REF!,9,FALSE)))</f>
        <v>#REF!</v>
      </c>
      <c r="R322" s="74" t="e">
        <f>IF(#REF!="","",IF(VLOOKUP(#REF!,#REF!,10,FALSE)="","",VLOOKUP(#REF!,#REF!,10,FALSE)))</f>
        <v>#REF!</v>
      </c>
      <c r="AD322" s="180">
        <v>309</v>
      </c>
      <c r="AF322">
        <v>320</v>
      </c>
      <c r="AI322" t="str">
        <f>IF('PCA Licitação, Dispensa e Inex.'!B326="","",'PCA Licitação, Dispensa e Inex.'!B326)</f>
        <v/>
      </c>
      <c r="AJ322" t="str">
        <f>IF('PCA Licitação, Dispensa e Inex.'!C326="","",'PCA Licitação, Dispensa e Inex.'!C326)</f>
        <v/>
      </c>
      <c r="AK322" t="str">
        <f>IF('PCA Licitação, Dispensa e Inex.'!D326="","",'PCA Licitação, Dispensa e Inex.'!D326)</f>
        <v/>
      </c>
      <c r="AL322" t="str">
        <f>IF('PCA Licitação, Dispensa e Inex.'!H326="","",'PCA Licitação, Dispensa e Inex.'!H326)</f>
        <v/>
      </c>
      <c r="AM322" t="str">
        <f>IF('PCA Licitação, Dispensa e Inex.'!K326="","",'PCA Licitação, Dispensa e Inex.'!K326)</f>
        <v/>
      </c>
      <c r="AN322" t="str">
        <f>IF('PCA Licitação, Dispensa e Inex.'!L326="","",'PCA Licitação, Dispensa e Inex.'!L326)</f>
        <v/>
      </c>
      <c r="AO322" t="str">
        <f>IF('PCA Licitação, Dispensa e Inex.'!M326="","",'PCA Licitação, Dispensa e Inex.'!M326)</f>
        <v/>
      </c>
      <c r="AP322" t="str">
        <f>IF('PCA Licitação, Dispensa e Inex.'!N326="","",'PCA Licitação, Dispensa e Inex.'!N326)</f>
        <v/>
      </c>
      <c r="AQ322" s="82" t="str">
        <f>IF('PCA Licitação, Dispensa e Inex.'!O326="","",'PCA Licitação, Dispensa e Inex.'!O326)</f>
        <v/>
      </c>
      <c r="AR322" s="82" t="str">
        <f>IF('PCA Licitação, Dispensa e Inex.'!P326="","",'PCA Licitação, Dispensa e Inex.'!P326)</f>
        <v/>
      </c>
      <c r="AS322" s="82" t="str">
        <f>IF('PCA Licitação, Dispensa e Inex.'!Q326="","",'PCA Licitação, Dispensa e Inex.'!Q326)</f>
        <v/>
      </c>
      <c r="AT322" s="82" t="str">
        <f>IF('PCA Licitação, Dispensa e Inex.'!R326="","",'PCA Licitação, Dispensa e Inex.'!R326)</f>
        <v/>
      </c>
      <c r="AU322" s="82" t="str">
        <f>IF('PCA Licitação, Dispensa e Inex.'!S326="","",'PCA Licitação, Dispensa e Inex.'!S326)</f>
        <v/>
      </c>
      <c r="AV322" s="223" t="str">
        <f>IFERROR(VLOOKUP(AI322,'Acompanhamento (DMP)'!$B$7:$G$390,10,FALSE),"")</f>
        <v/>
      </c>
      <c r="AW322" t="str">
        <f>IFERROR(IF(VLOOKUP(AI322,'Acompanhamento (DMP)'!$B$7:$O$390,11,FALSE)="","",VLOOKUP(AI322,'Acompanhamento (DMP)'!$B$7:$O$390,11,FALSE)),"")</f>
        <v/>
      </c>
      <c r="AX322" s="82">
        <f>IFERROR(VLOOKUP(AI322,'Acompanhamento (DMP)'!$B$7:$O$390,12,FALSE),"")</f>
        <v>0</v>
      </c>
      <c r="AY322" s="82" t="str">
        <f>IFERROR(IF(VLOOKUP(AI322,'Acompanhamento (DMP)'!$B$7:$O$390,13,FALSE)="","",VLOOKUP(AI322,'Acompanhamento (DMP)'!$B$7:$O$390,13,FALSE)),"")</f>
        <v/>
      </c>
      <c r="AZ322" t="str">
        <f>IFERROR(IF(VLOOKUP(AI322,'Acompanhamento (DMP)'!$B$7:$O$390,14,FALSE)="","",VLOOKUP(AI322,'Acompanhamento (DMP)'!$B$7:$O$390,14,FALSE)),"")</f>
        <v/>
      </c>
      <c r="BA322" t="str">
        <f>IFERROR(IF(VLOOKUP(AI322,'Acompanhamento (DMP)'!$B$7:$O$390,15,FALSE)="","",VLOOKUP(AI322,'Acompanhamento (DMP)'!$B$7:$O$390,15,FALSE)),"")</f>
        <v/>
      </c>
      <c r="BB322" s="82" t="str">
        <f>IFERROR(IF(VLOOKUP(AI322,'Acompanhamento (DMP)'!$B$7:$O$390,16,FALSE)="","",VLOOKUP(AI322,'Acompanhamento (DMP)'!$B$7:$O$390,16,FALSE)),"")</f>
        <v/>
      </c>
      <c r="BC322" s="82" t="str">
        <f>IFERROR(IF(VLOOKUP(AI322,'Acompanhamento (DMP)'!$B$7:$O$390,17,FALSE)="","",VLOOKUP(AI322,'Acompanhamento (DMP)'!$B$7:$O$390,17,FALSE)),"")</f>
        <v/>
      </c>
      <c r="BD322" s="82" t="str">
        <f>IFERROR(IF(VLOOKUP(AI322,'Acompanhamento (DMP)'!$B$7:$O$390,18,FALSE)="","",VLOOKUP(AI322,'Acompanhamento (DMP)'!$B$7:$O$390,18,FALSE)),"")</f>
        <v/>
      </c>
      <c r="BE322" s="82" t="str">
        <f>IFERROR(IF(VLOOKUP(AI322,'Acompanhamento (DMP)'!$B$7:$O$390,19,FALSE)="","",VLOOKUP(AI322,'Acompanhamento (DMP)'!$B$7:$O$390,19,FALSE)),"")</f>
        <v/>
      </c>
      <c r="BF322" s="82" t="str">
        <f>IFERROR(IF(VLOOKUP(AI322,'Acompanhamento (DMP)'!$B$7:$O$390,20,FALSE)="","",VLOOKUP(AI322,'Acompanhamento (DMP)'!$B$7:$O$390,20,FALSE)),"")</f>
        <v/>
      </c>
      <c r="BG322" s="82" t="str">
        <f>IFERROR(IF(VLOOKUP(AI322,'Acompanhamento (DMP)'!$B$7:$O$390,21,FALSE)="","",VLOOKUP(AI322,'Acompanhamento (DMP)'!$B$7:$O$390,21,FALSE)),"")</f>
        <v/>
      </c>
      <c r="BH322" s="173" t="str">
        <f t="shared" si="4"/>
        <v/>
      </c>
    </row>
    <row r="323" spans="1:60" ht="15" customHeight="1">
      <c r="A323" s="248"/>
      <c r="B323" s="248"/>
      <c r="C323" s="72"/>
      <c r="D323" s="73"/>
      <c r="E323" s="72" t="str">
        <v>Contratação de prestação de serviços continuados de disponibilização de serviços de hospedagem e alimentação para cursos e eventos promovidos pela Academia Judicial na região da Grande Florianópolis, para execução no regime de empreitada por preço unitário.</v>
      </c>
      <c r="F323" s="72"/>
      <c r="G323" s="72"/>
      <c r="H323" s="72"/>
      <c r="I323" s="72"/>
      <c r="J323" s="72"/>
      <c r="K323" s="72"/>
      <c r="L323" s="74"/>
      <c r="M323" s="74"/>
      <c r="N323" s="74"/>
      <c r="O323" s="74"/>
      <c r="P323" s="74"/>
      <c r="Q323" s="72" t="e">
        <f>IF(#REF!="","",IF(VLOOKUP(#REF!,#REF!,9,FALSE)="","",VLOOKUP(#REF!,#REF!,9,FALSE)))</f>
        <v>#REF!</v>
      </c>
      <c r="R323" s="74" t="e">
        <f>IF(#REF!="","",IF(VLOOKUP(#REF!,#REF!,10,FALSE)="","",VLOOKUP(#REF!,#REF!,10,FALSE)))</f>
        <v>#REF!</v>
      </c>
      <c r="AD323" s="179">
        <v>310</v>
      </c>
      <c r="AF323">
        <v>321</v>
      </c>
      <c r="AI323" t="str">
        <f>IF('PCA Licitação, Dispensa e Inex.'!B327="","",'PCA Licitação, Dispensa e Inex.'!B327)</f>
        <v/>
      </c>
      <c r="AJ323" t="str">
        <f>IF('PCA Licitação, Dispensa e Inex.'!C327="","",'PCA Licitação, Dispensa e Inex.'!C327)</f>
        <v/>
      </c>
      <c r="AK323" t="str">
        <f>IF('PCA Licitação, Dispensa e Inex.'!D327="","",'PCA Licitação, Dispensa e Inex.'!D327)</f>
        <v/>
      </c>
      <c r="AL323" t="str">
        <f>IF('PCA Licitação, Dispensa e Inex.'!H327="","",'PCA Licitação, Dispensa e Inex.'!H327)</f>
        <v/>
      </c>
      <c r="AM323" t="str">
        <f>IF('PCA Licitação, Dispensa e Inex.'!K327="","",'PCA Licitação, Dispensa e Inex.'!K327)</f>
        <v/>
      </c>
      <c r="AN323" t="str">
        <f>IF('PCA Licitação, Dispensa e Inex.'!L327="","",'PCA Licitação, Dispensa e Inex.'!L327)</f>
        <v/>
      </c>
      <c r="AO323" t="str">
        <f>IF('PCA Licitação, Dispensa e Inex.'!M327="","",'PCA Licitação, Dispensa e Inex.'!M327)</f>
        <v/>
      </c>
      <c r="AP323" t="str">
        <f>IF('PCA Licitação, Dispensa e Inex.'!N327="","",'PCA Licitação, Dispensa e Inex.'!N327)</f>
        <v/>
      </c>
      <c r="AQ323" s="82" t="str">
        <f>IF('PCA Licitação, Dispensa e Inex.'!O327="","",'PCA Licitação, Dispensa e Inex.'!O327)</f>
        <v/>
      </c>
      <c r="AR323" s="82" t="str">
        <f>IF('PCA Licitação, Dispensa e Inex.'!P327="","",'PCA Licitação, Dispensa e Inex.'!P327)</f>
        <v/>
      </c>
      <c r="AS323" s="82" t="str">
        <f>IF('PCA Licitação, Dispensa e Inex.'!Q327="","",'PCA Licitação, Dispensa e Inex.'!Q327)</f>
        <v/>
      </c>
      <c r="AT323" s="82" t="str">
        <f>IF('PCA Licitação, Dispensa e Inex.'!R327="","",'PCA Licitação, Dispensa e Inex.'!R327)</f>
        <v/>
      </c>
      <c r="AU323" s="82" t="str">
        <f>IF('PCA Licitação, Dispensa e Inex.'!S327="","",'PCA Licitação, Dispensa e Inex.'!S327)</f>
        <v/>
      </c>
      <c r="AV323" s="223" t="str">
        <f>IFERROR(VLOOKUP(AI323,'Acompanhamento (DMP)'!$B$7:$G$390,10,FALSE),"")</f>
        <v/>
      </c>
      <c r="AW323" t="str">
        <f>IFERROR(IF(VLOOKUP(AI323,'Acompanhamento (DMP)'!$B$7:$O$390,11,FALSE)="","",VLOOKUP(AI323,'Acompanhamento (DMP)'!$B$7:$O$390,11,FALSE)),"")</f>
        <v/>
      </c>
      <c r="AX323" s="82">
        <f>IFERROR(VLOOKUP(AI323,'Acompanhamento (DMP)'!$B$7:$O$390,12,FALSE),"")</f>
        <v>0</v>
      </c>
      <c r="AY323" s="82" t="str">
        <f>IFERROR(IF(VLOOKUP(AI323,'Acompanhamento (DMP)'!$B$7:$O$390,13,FALSE)="","",VLOOKUP(AI323,'Acompanhamento (DMP)'!$B$7:$O$390,13,FALSE)),"")</f>
        <v/>
      </c>
      <c r="AZ323" t="str">
        <f>IFERROR(IF(VLOOKUP(AI323,'Acompanhamento (DMP)'!$B$7:$O$390,14,FALSE)="","",VLOOKUP(AI323,'Acompanhamento (DMP)'!$B$7:$O$390,14,FALSE)),"")</f>
        <v/>
      </c>
      <c r="BA323" t="str">
        <f>IFERROR(IF(VLOOKUP(AI323,'Acompanhamento (DMP)'!$B$7:$O$390,15,FALSE)="","",VLOOKUP(AI323,'Acompanhamento (DMP)'!$B$7:$O$390,15,FALSE)),"")</f>
        <v/>
      </c>
      <c r="BB323" s="82" t="str">
        <f>IFERROR(IF(VLOOKUP(AI323,'Acompanhamento (DMP)'!$B$7:$O$390,16,FALSE)="","",VLOOKUP(AI323,'Acompanhamento (DMP)'!$B$7:$O$390,16,FALSE)),"")</f>
        <v/>
      </c>
      <c r="BC323" s="82" t="str">
        <f>IFERROR(IF(VLOOKUP(AI323,'Acompanhamento (DMP)'!$B$7:$O$390,17,FALSE)="","",VLOOKUP(AI323,'Acompanhamento (DMP)'!$B$7:$O$390,17,FALSE)),"")</f>
        <v/>
      </c>
      <c r="BD323" s="82" t="str">
        <f>IFERROR(IF(VLOOKUP(AI323,'Acompanhamento (DMP)'!$B$7:$O$390,18,FALSE)="","",VLOOKUP(AI323,'Acompanhamento (DMP)'!$B$7:$O$390,18,FALSE)),"")</f>
        <v/>
      </c>
      <c r="BE323" s="82" t="str">
        <f>IFERROR(IF(VLOOKUP(AI323,'Acompanhamento (DMP)'!$B$7:$O$390,19,FALSE)="","",VLOOKUP(AI323,'Acompanhamento (DMP)'!$B$7:$O$390,19,FALSE)),"")</f>
        <v/>
      </c>
      <c r="BF323" s="82" t="str">
        <f>IFERROR(IF(VLOOKUP(AI323,'Acompanhamento (DMP)'!$B$7:$O$390,20,FALSE)="","",VLOOKUP(AI323,'Acompanhamento (DMP)'!$B$7:$O$390,20,FALSE)),"")</f>
        <v/>
      </c>
      <c r="BG323" s="82" t="str">
        <f>IFERROR(IF(VLOOKUP(AI323,'Acompanhamento (DMP)'!$B$7:$O$390,21,FALSE)="","",VLOOKUP(AI323,'Acompanhamento (DMP)'!$B$7:$O$390,21,FALSE)),"")</f>
        <v/>
      </c>
      <c r="BH323" s="173" t="str">
        <f t="shared" ref="BH323:BH386" si="5">IF(BF323="","",BF323-BE323)</f>
        <v/>
      </c>
    </row>
    <row r="324" spans="1:60" ht="15" customHeight="1">
      <c r="A324" s="248"/>
      <c r="B324" s="248"/>
      <c r="C324" s="72"/>
      <c r="D324" s="73"/>
      <c r="E324" s="72" t="str">
        <v>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 conforme especificações constantes neste termo e seus anexos.</v>
      </c>
      <c r="F324" s="72"/>
      <c r="G324" s="72"/>
      <c r="H324" s="72"/>
      <c r="I324" s="72"/>
      <c r="J324" s="72"/>
      <c r="K324" s="72"/>
      <c r="L324" s="74"/>
      <c r="M324" s="74"/>
      <c r="N324" s="74"/>
      <c r="O324" s="74"/>
      <c r="P324" s="74"/>
      <c r="Q324" s="72" t="e">
        <f>IF(#REF!="","",IF(VLOOKUP(#REF!,#REF!,9,FALSE)="","",VLOOKUP(#REF!,#REF!,9,FALSE)))</f>
        <v>#REF!</v>
      </c>
      <c r="R324" s="74" t="e">
        <f>IF(#REF!="","",IF(VLOOKUP(#REF!,#REF!,10,FALSE)="","",VLOOKUP(#REF!,#REF!,10,FALSE)))</f>
        <v>#REF!</v>
      </c>
      <c r="AD324" s="180">
        <v>311</v>
      </c>
      <c r="AF324">
        <v>322</v>
      </c>
      <c r="AI324" t="str">
        <f>IF('PCA Licitação, Dispensa e Inex.'!B328="","",'PCA Licitação, Dispensa e Inex.'!B328)</f>
        <v/>
      </c>
      <c r="AJ324" t="str">
        <f>IF('PCA Licitação, Dispensa e Inex.'!C328="","",'PCA Licitação, Dispensa e Inex.'!C328)</f>
        <v/>
      </c>
      <c r="AK324" t="str">
        <f>IF('PCA Licitação, Dispensa e Inex.'!D328="","",'PCA Licitação, Dispensa e Inex.'!D328)</f>
        <v/>
      </c>
      <c r="AL324" t="str">
        <f>IF('PCA Licitação, Dispensa e Inex.'!H328="","",'PCA Licitação, Dispensa e Inex.'!H328)</f>
        <v/>
      </c>
      <c r="AM324" t="str">
        <f>IF('PCA Licitação, Dispensa e Inex.'!K328="","",'PCA Licitação, Dispensa e Inex.'!K328)</f>
        <v/>
      </c>
      <c r="AN324" t="str">
        <f>IF('PCA Licitação, Dispensa e Inex.'!L328="","",'PCA Licitação, Dispensa e Inex.'!L328)</f>
        <v/>
      </c>
      <c r="AO324" t="str">
        <f>IF('PCA Licitação, Dispensa e Inex.'!M328="","",'PCA Licitação, Dispensa e Inex.'!M328)</f>
        <v/>
      </c>
      <c r="AP324" t="str">
        <f>IF('PCA Licitação, Dispensa e Inex.'!N328="","",'PCA Licitação, Dispensa e Inex.'!N328)</f>
        <v/>
      </c>
      <c r="AQ324" s="82" t="str">
        <f>IF('PCA Licitação, Dispensa e Inex.'!O328="","",'PCA Licitação, Dispensa e Inex.'!O328)</f>
        <v/>
      </c>
      <c r="AR324" s="82" t="str">
        <f>IF('PCA Licitação, Dispensa e Inex.'!P328="","",'PCA Licitação, Dispensa e Inex.'!P328)</f>
        <v/>
      </c>
      <c r="AS324" s="82" t="str">
        <f>IF('PCA Licitação, Dispensa e Inex.'!Q328="","",'PCA Licitação, Dispensa e Inex.'!Q328)</f>
        <v/>
      </c>
      <c r="AT324" s="82" t="str">
        <f>IF('PCA Licitação, Dispensa e Inex.'!R328="","",'PCA Licitação, Dispensa e Inex.'!R328)</f>
        <v/>
      </c>
      <c r="AU324" s="82" t="str">
        <f>IF('PCA Licitação, Dispensa e Inex.'!S328="","",'PCA Licitação, Dispensa e Inex.'!S328)</f>
        <v/>
      </c>
      <c r="AV324" s="223" t="str">
        <f>IFERROR(VLOOKUP(AI324,'Acompanhamento (DMP)'!$B$7:$G$390,10,FALSE),"")</f>
        <v/>
      </c>
      <c r="AW324" t="str">
        <f>IFERROR(IF(VLOOKUP(AI324,'Acompanhamento (DMP)'!$B$7:$O$390,11,FALSE)="","",VLOOKUP(AI324,'Acompanhamento (DMP)'!$B$7:$O$390,11,FALSE)),"")</f>
        <v/>
      </c>
      <c r="AX324" s="82">
        <f>IFERROR(VLOOKUP(AI324,'Acompanhamento (DMP)'!$B$7:$O$390,12,FALSE),"")</f>
        <v>0</v>
      </c>
      <c r="AY324" s="82" t="str">
        <f>IFERROR(IF(VLOOKUP(AI324,'Acompanhamento (DMP)'!$B$7:$O$390,13,FALSE)="","",VLOOKUP(AI324,'Acompanhamento (DMP)'!$B$7:$O$390,13,FALSE)),"")</f>
        <v/>
      </c>
      <c r="AZ324" t="str">
        <f>IFERROR(IF(VLOOKUP(AI324,'Acompanhamento (DMP)'!$B$7:$O$390,14,FALSE)="","",VLOOKUP(AI324,'Acompanhamento (DMP)'!$B$7:$O$390,14,FALSE)),"")</f>
        <v/>
      </c>
      <c r="BA324" t="str">
        <f>IFERROR(IF(VLOOKUP(AI324,'Acompanhamento (DMP)'!$B$7:$O$390,15,FALSE)="","",VLOOKUP(AI324,'Acompanhamento (DMP)'!$B$7:$O$390,15,FALSE)),"")</f>
        <v/>
      </c>
      <c r="BB324" s="82" t="str">
        <f>IFERROR(IF(VLOOKUP(AI324,'Acompanhamento (DMP)'!$B$7:$O$390,16,FALSE)="","",VLOOKUP(AI324,'Acompanhamento (DMP)'!$B$7:$O$390,16,FALSE)),"")</f>
        <v/>
      </c>
      <c r="BC324" s="82" t="str">
        <f>IFERROR(IF(VLOOKUP(AI324,'Acompanhamento (DMP)'!$B$7:$O$390,17,FALSE)="","",VLOOKUP(AI324,'Acompanhamento (DMP)'!$B$7:$O$390,17,FALSE)),"")</f>
        <v/>
      </c>
      <c r="BD324" s="82" t="str">
        <f>IFERROR(IF(VLOOKUP(AI324,'Acompanhamento (DMP)'!$B$7:$O$390,18,FALSE)="","",VLOOKUP(AI324,'Acompanhamento (DMP)'!$B$7:$O$390,18,FALSE)),"")</f>
        <v/>
      </c>
      <c r="BE324" s="82" t="str">
        <f>IFERROR(IF(VLOOKUP(AI324,'Acompanhamento (DMP)'!$B$7:$O$390,19,FALSE)="","",VLOOKUP(AI324,'Acompanhamento (DMP)'!$B$7:$O$390,19,FALSE)),"")</f>
        <v/>
      </c>
      <c r="BF324" s="82" t="str">
        <f>IFERROR(IF(VLOOKUP(AI324,'Acompanhamento (DMP)'!$B$7:$O$390,20,FALSE)="","",VLOOKUP(AI324,'Acompanhamento (DMP)'!$B$7:$O$390,20,FALSE)),"")</f>
        <v/>
      </c>
      <c r="BG324" s="82" t="str">
        <f>IFERROR(IF(VLOOKUP(AI324,'Acompanhamento (DMP)'!$B$7:$O$390,21,FALSE)="","",VLOOKUP(AI324,'Acompanhamento (DMP)'!$B$7:$O$390,21,FALSE)),"")</f>
        <v/>
      </c>
      <c r="BH324" s="173" t="str">
        <f t="shared" si="5"/>
        <v/>
      </c>
    </row>
    <row r="325" spans="1:60" ht="15" customHeight="1">
      <c r="A325" s="248"/>
      <c r="B325" s="248"/>
      <c r="C325" s="72"/>
      <c r="D325" s="73"/>
      <c r="E325" s="72" t="str">
        <v>Serviço continuado de Blitz Ergonômica de caráter preventivo, corretivo e educativo, compreendendo avaliação individualizada dos postos de trabalho, identificação de riscos ergonômicos e psicossociais, aplicação de questionário estruturado, orientações posturais, ajustes de mobiliário, cadeiras e equipamentos, bem como emissão de recomendações ergonômicas personalizadas, a serem realizadas nas unidades judiciárias e administrativas do Poder Judiciário de Santa Catarina, em todo o estado.</v>
      </c>
      <c r="F325" s="72"/>
      <c r="G325" s="72"/>
      <c r="H325" s="72"/>
      <c r="I325" s="72"/>
      <c r="J325" s="72"/>
      <c r="K325" s="72"/>
      <c r="L325" s="74"/>
      <c r="M325" s="74"/>
      <c r="N325" s="74"/>
      <c r="O325" s="74"/>
      <c r="P325" s="74"/>
      <c r="Q325" s="72" t="e">
        <f>IF(#REF!="","",IF(VLOOKUP(#REF!,#REF!,9,FALSE)="","",VLOOKUP(#REF!,#REF!,9,FALSE)))</f>
        <v>#REF!</v>
      </c>
      <c r="R325" s="74" t="e">
        <f>IF(#REF!="","",IF(VLOOKUP(#REF!,#REF!,10,FALSE)="","",VLOOKUP(#REF!,#REF!,10,FALSE)))</f>
        <v>#REF!</v>
      </c>
      <c r="AD325" s="178">
        <v>312</v>
      </c>
      <c r="AF325">
        <v>323</v>
      </c>
      <c r="AI325" t="str">
        <f>IF('PCA Licitação, Dispensa e Inex.'!B329="","",'PCA Licitação, Dispensa e Inex.'!B329)</f>
        <v/>
      </c>
      <c r="AJ325" t="str">
        <f>IF('PCA Licitação, Dispensa e Inex.'!C329="","",'PCA Licitação, Dispensa e Inex.'!C329)</f>
        <v/>
      </c>
      <c r="AK325" t="str">
        <f>IF('PCA Licitação, Dispensa e Inex.'!D329="","",'PCA Licitação, Dispensa e Inex.'!D329)</f>
        <v/>
      </c>
      <c r="AL325" t="str">
        <f>IF('PCA Licitação, Dispensa e Inex.'!H329="","",'PCA Licitação, Dispensa e Inex.'!H329)</f>
        <v/>
      </c>
      <c r="AM325" t="str">
        <f>IF('PCA Licitação, Dispensa e Inex.'!K329="","",'PCA Licitação, Dispensa e Inex.'!K329)</f>
        <v/>
      </c>
      <c r="AN325" t="str">
        <f>IF('PCA Licitação, Dispensa e Inex.'!L329="","",'PCA Licitação, Dispensa e Inex.'!L329)</f>
        <v/>
      </c>
      <c r="AO325" t="str">
        <f>IF('PCA Licitação, Dispensa e Inex.'!M329="","",'PCA Licitação, Dispensa e Inex.'!M329)</f>
        <v/>
      </c>
      <c r="AP325" t="str">
        <f>IF('PCA Licitação, Dispensa e Inex.'!N329="","",'PCA Licitação, Dispensa e Inex.'!N329)</f>
        <v/>
      </c>
      <c r="AQ325" s="82" t="str">
        <f>IF('PCA Licitação, Dispensa e Inex.'!O329="","",'PCA Licitação, Dispensa e Inex.'!O329)</f>
        <v/>
      </c>
      <c r="AR325" s="82" t="str">
        <f>IF('PCA Licitação, Dispensa e Inex.'!P329="","",'PCA Licitação, Dispensa e Inex.'!P329)</f>
        <v/>
      </c>
      <c r="AS325" s="82" t="str">
        <f>IF('PCA Licitação, Dispensa e Inex.'!Q329="","",'PCA Licitação, Dispensa e Inex.'!Q329)</f>
        <v/>
      </c>
      <c r="AT325" s="82" t="str">
        <f>IF('PCA Licitação, Dispensa e Inex.'!R329="","",'PCA Licitação, Dispensa e Inex.'!R329)</f>
        <v/>
      </c>
      <c r="AU325" s="82" t="str">
        <f>IF('PCA Licitação, Dispensa e Inex.'!S329="","",'PCA Licitação, Dispensa e Inex.'!S329)</f>
        <v/>
      </c>
      <c r="AV325" s="223" t="str">
        <f>IFERROR(VLOOKUP(AI325,'Acompanhamento (DMP)'!$B$7:$G$390,10,FALSE),"")</f>
        <v/>
      </c>
      <c r="AW325" t="str">
        <f>IFERROR(IF(VLOOKUP(AI325,'Acompanhamento (DMP)'!$B$7:$O$390,11,FALSE)="","",VLOOKUP(AI325,'Acompanhamento (DMP)'!$B$7:$O$390,11,FALSE)),"")</f>
        <v/>
      </c>
      <c r="AX325" s="82">
        <f>IFERROR(VLOOKUP(AI325,'Acompanhamento (DMP)'!$B$7:$O$390,12,FALSE),"")</f>
        <v>0</v>
      </c>
      <c r="AY325" s="82" t="str">
        <f>IFERROR(IF(VLOOKUP(AI325,'Acompanhamento (DMP)'!$B$7:$O$390,13,FALSE)="","",VLOOKUP(AI325,'Acompanhamento (DMP)'!$B$7:$O$390,13,FALSE)),"")</f>
        <v/>
      </c>
      <c r="AZ325" t="str">
        <f>IFERROR(IF(VLOOKUP(AI325,'Acompanhamento (DMP)'!$B$7:$O$390,14,FALSE)="","",VLOOKUP(AI325,'Acompanhamento (DMP)'!$B$7:$O$390,14,FALSE)),"")</f>
        <v/>
      </c>
      <c r="BA325" t="str">
        <f>IFERROR(IF(VLOOKUP(AI325,'Acompanhamento (DMP)'!$B$7:$O$390,15,FALSE)="","",VLOOKUP(AI325,'Acompanhamento (DMP)'!$B$7:$O$390,15,FALSE)),"")</f>
        <v/>
      </c>
      <c r="BB325" s="82" t="str">
        <f>IFERROR(IF(VLOOKUP(AI325,'Acompanhamento (DMP)'!$B$7:$O$390,16,FALSE)="","",VLOOKUP(AI325,'Acompanhamento (DMP)'!$B$7:$O$390,16,FALSE)),"")</f>
        <v/>
      </c>
      <c r="BC325" s="82" t="str">
        <f>IFERROR(IF(VLOOKUP(AI325,'Acompanhamento (DMP)'!$B$7:$O$390,17,FALSE)="","",VLOOKUP(AI325,'Acompanhamento (DMP)'!$B$7:$O$390,17,FALSE)),"")</f>
        <v/>
      </c>
      <c r="BD325" s="82" t="str">
        <f>IFERROR(IF(VLOOKUP(AI325,'Acompanhamento (DMP)'!$B$7:$O$390,18,FALSE)="","",VLOOKUP(AI325,'Acompanhamento (DMP)'!$B$7:$O$390,18,FALSE)),"")</f>
        <v/>
      </c>
      <c r="BE325" s="82" t="str">
        <f>IFERROR(IF(VLOOKUP(AI325,'Acompanhamento (DMP)'!$B$7:$O$390,19,FALSE)="","",VLOOKUP(AI325,'Acompanhamento (DMP)'!$B$7:$O$390,19,FALSE)),"")</f>
        <v/>
      </c>
      <c r="BF325" s="82" t="str">
        <f>IFERROR(IF(VLOOKUP(AI325,'Acompanhamento (DMP)'!$B$7:$O$390,20,FALSE)="","",VLOOKUP(AI325,'Acompanhamento (DMP)'!$B$7:$O$390,20,FALSE)),"")</f>
        <v/>
      </c>
      <c r="BG325" s="82" t="str">
        <f>IFERROR(IF(VLOOKUP(AI325,'Acompanhamento (DMP)'!$B$7:$O$390,21,FALSE)="","",VLOOKUP(AI325,'Acompanhamento (DMP)'!$B$7:$O$390,21,FALSE)),"")</f>
        <v/>
      </c>
      <c r="BH325" s="173" t="str">
        <f t="shared" si="5"/>
        <v/>
      </c>
    </row>
    <row r="326" spans="1:60" ht="15" customHeight="1">
      <c r="A326" s="248"/>
      <c r="B326" s="248"/>
      <c r="C326" s="72"/>
      <c r="D326" s="73"/>
      <c r="E326" s="72" t="str">
        <v>Adquirir certificados digitais A3 (cadeia AC-Jus), com vigência de 36 meses, em nuvem e em token.</v>
      </c>
      <c r="F326" s="72"/>
      <c r="G326" s="72"/>
      <c r="H326" s="72"/>
      <c r="I326" s="72"/>
      <c r="J326" s="72"/>
      <c r="K326" s="72"/>
      <c r="L326" s="74"/>
      <c r="M326" s="74"/>
      <c r="N326" s="74"/>
      <c r="O326" s="74"/>
      <c r="P326" s="74"/>
      <c r="Q326" s="72" t="e">
        <f>IF(#REF!="","",IF(VLOOKUP(#REF!,#REF!,9,FALSE)="","",VLOOKUP(#REF!,#REF!,9,FALSE)))</f>
        <v>#REF!</v>
      </c>
      <c r="R326" s="74" t="e">
        <f>IF(#REF!="","",IF(VLOOKUP(#REF!,#REF!,10,FALSE)="","",VLOOKUP(#REF!,#REF!,10,FALSE)))</f>
        <v>#REF!</v>
      </c>
      <c r="AD326" s="177">
        <v>313</v>
      </c>
      <c r="AF326">
        <v>324</v>
      </c>
      <c r="AI326" t="str">
        <f>IF('PCA Licitação, Dispensa e Inex.'!B330="","",'PCA Licitação, Dispensa e Inex.'!B330)</f>
        <v/>
      </c>
      <c r="AJ326" t="str">
        <f>IF('PCA Licitação, Dispensa e Inex.'!C330="","",'PCA Licitação, Dispensa e Inex.'!C330)</f>
        <v/>
      </c>
      <c r="AK326" t="str">
        <f>IF('PCA Licitação, Dispensa e Inex.'!D330="","",'PCA Licitação, Dispensa e Inex.'!D330)</f>
        <v/>
      </c>
      <c r="AL326" t="str">
        <f>IF('PCA Licitação, Dispensa e Inex.'!H330="","",'PCA Licitação, Dispensa e Inex.'!H330)</f>
        <v/>
      </c>
      <c r="AM326" t="str">
        <f>IF('PCA Licitação, Dispensa e Inex.'!K330="","",'PCA Licitação, Dispensa e Inex.'!K330)</f>
        <v/>
      </c>
      <c r="AN326" t="str">
        <f>IF('PCA Licitação, Dispensa e Inex.'!L330="","",'PCA Licitação, Dispensa e Inex.'!L330)</f>
        <v/>
      </c>
      <c r="AO326" t="str">
        <f>IF('PCA Licitação, Dispensa e Inex.'!M330="","",'PCA Licitação, Dispensa e Inex.'!M330)</f>
        <v/>
      </c>
      <c r="AP326" t="str">
        <f>IF('PCA Licitação, Dispensa e Inex.'!N330="","",'PCA Licitação, Dispensa e Inex.'!N330)</f>
        <v/>
      </c>
      <c r="AQ326" s="82" t="str">
        <f>IF('PCA Licitação, Dispensa e Inex.'!O330="","",'PCA Licitação, Dispensa e Inex.'!O330)</f>
        <v/>
      </c>
      <c r="AR326" s="82" t="str">
        <f>IF('PCA Licitação, Dispensa e Inex.'!P330="","",'PCA Licitação, Dispensa e Inex.'!P330)</f>
        <v/>
      </c>
      <c r="AS326" s="82" t="str">
        <f>IF('PCA Licitação, Dispensa e Inex.'!Q330="","",'PCA Licitação, Dispensa e Inex.'!Q330)</f>
        <v/>
      </c>
      <c r="AT326" s="82" t="str">
        <f>IF('PCA Licitação, Dispensa e Inex.'!R330="","",'PCA Licitação, Dispensa e Inex.'!R330)</f>
        <v/>
      </c>
      <c r="AU326" s="82" t="str">
        <f>IF('PCA Licitação, Dispensa e Inex.'!S330="","",'PCA Licitação, Dispensa e Inex.'!S330)</f>
        <v/>
      </c>
      <c r="AV326" s="223" t="str">
        <f>IFERROR(VLOOKUP(AI326,'Acompanhamento (DMP)'!$B$7:$G$390,10,FALSE),"")</f>
        <v/>
      </c>
      <c r="AW326" t="str">
        <f>IFERROR(IF(VLOOKUP(AI326,'Acompanhamento (DMP)'!$B$7:$O$390,11,FALSE)="","",VLOOKUP(AI326,'Acompanhamento (DMP)'!$B$7:$O$390,11,FALSE)),"")</f>
        <v/>
      </c>
      <c r="AX326" s="82">
        <f>IFERROR(VLOOKUP(AI326,'Acompanhamento (DMP)'!$B$7:$O$390,12,FALSE),"")</f>
        <v>0</v>
      </c>
      <c r="AY326" s="82" t="str">
        <f>IFERROR(IF(VLOOKUP(AI326,'Acompanhamento (DMP)'!$B$7:$O$390,13,FALSE)="","",VLOOKUP(AI326,'Acompanhamento (DMP)'!$B$7:$O$390,13,FALSE)),"")</f>
        <v/>
      </c>
      <c r="AZ326" t="str">
        <f>IFERROR(IF(VLOOKUP(AI326,'Acompanhamento (DMP)'!$B$7:$O$390,14,FALSE)="","",VLOOKUP(AI326,'Acompanhamento (DMP)'!$B$7:$O$390,14,FALSE)),"")</f>
        <v/>
      </c>
      <c r="BA326" t="str">
        <f>IFERROR(IF(VLOOKUP(AI326,'Acompanhamento (DMP)'!$B$7:$O$390,15,FALSE)="","",VLOOKUP(AI326,'Acompanhamento (DMP)'!$B$7:$O$390,15,FALSE)),"")</f>
        <v/>
      </c>
      <c r="BB326" s="82" t="str">
        <f>IFERROR(IF(VLOOKUP(AI326,'Acompanhamento (DMP)'!$B$7:$O$390,16,FALSE)="","",VLOOKUP(AI326,'Acompanhamento (DMP)'!$B$7:$O$390,16,FALSE)),"")</f>
        <v/>
      </c>
      <c r="BC326" s="82" t="str">
        <f>IFERROR(IF(VLOOKUP(AI326,'Acompanhamento (DMP)'!$B$7:$O$390,17,FALSE)="","",VLOOKUP(AI326,'Acompanhamento (DMP)'!$B$7:$O$390,17,FALSE)),"")</f>
        <v/>
      </c>
      <c r="BD326" s="82" t="str">
        <f>IFERROR(IF(VLOOKUP(AI326,'Acompanhamento (DMP)'!$B$7:$O$390,18,FALSE)="","",VLOOKUP(AI326,'Acompanhamento (DMP)'!$B$7:$O$390,18,FALSE)),"")</f>
        <v/>
      </c>
      <c r="BE326" s="82" t="str">
        <f>IFERROR(IF(VLOOKUP(AI326,'Acompanhamento (DMP)'!$B$7:$O$390,19,FALSE)="","",VLOOKUP(AI326,'Acompanhamento (DMP)'!$B$7:$O$390,19,FALSE)),"")</f>
        <v/>
      </c>
      <c r="BF326" s="82" t="str">
        <f>IFERROR(IF(VLOOKUP(AI326,'Acompanhamento (DMP)'!$B$7:$O$390,20,FALSE)="","",VLOOKUP(AI326,'Acompanhamento (DMP)'!$B$7:$O$390,20,FALSE)),"")</f>
        <v/>
      </c>
      <c r="BG326" s="82" t="str">
        <f>IFERROR(IF(VLOOKUP(AI326,'Acompanhamento (DMP)'!$B$7:$O$390,21,FALSE)="","",VLOOKUP(AI326,'Acompanhamento (DMP)'!$B$7:$O$390,21,FALSE)),"")</f>
        <v/>
      </c>
      <c r="BH326" s="173" t="str">
        <f t="shared" si="5"/>
        <v/>
      </c>
    </row>
    <row r="327" spans="1:60" ht="15" customHeight="1">
      <c r="A327" s="248"/>
      <c r="B327" s="248"/>
      <c r="C327" s="72"/>
      <c r="D327" s="73"/>
      <c r="E327" s="72" t="str">
        <v>Reforma parcial do fórum da comarca de Palhoça</v>
      </c>
      <c r="F327" s="72"/>
      <c r="G327" s="72"/>
      <c r="H327" s="72"/>
      <c r="I327" s="72"/>
      <c r="J327" s="72"/>
      <c r="K327" s="72"/>
      <c r="L327" s="74"/>
      <c r="M327" s="74"/>
      <c r="N327" s="74"/>
      <c r="O327" s="74"/>
      <c r="P327" s="74"/>
      <c r="Q327" s="72" t="e">
        <f>IF(#REF!="","",IF(VLOOKUP(#REF!,#REF!,9,FALSE)="","",VLOOKUP(#REF!,#REF!,9,FALSE)))</f>
        <v>#REF!</v>
      </c>
      <c r="R327" s="74" t="e">
        <f>IF(#REF!="","",IF(VLOOKUP(#REF!,#REF!,10,FALSE)="","",VLOOKUP(#REF!,#REF!,10,FALSE)))</f>
        <v>#REF!</v>
      </c>
      <c r="AD327" s="178">
        <v>314</v>
      </c>
      <c r="AF327">
        <v>325</v>
      </c>
      <c r="AI327" t="str">
        <f>IF('PCA Licitação, Dispensa e Inex.'!B331="","",'PCA Licitação, Dispensa e Inex.'!B331)</f>
        <v/>
      </c>
      <c r="AJ327" t="str">
        <f>IF('PCA Licitação, Dispensa e Inex.'!C331="","",'PCA Licitação, Dispensa e Inex.'!C331)</f>
        <v/>
      </c>
      <c r="AK327" t="str">
        <f>IF('PCA Licitação, Dispensa e Inex.'!D331="","",'PCA Licitação, Dispensa e Inex.'!D331)</f>
        <v/>
      </c>
      <c r="AL327" t="str">
        <f>IF('PCA Licitação, Dispensa e Inex.'!H331="","",'PCA Licitação, Dispensa e Inex.'!H331)</f>
        <v/>
      </c>
      <c r="AM327" t="str">
        <f>IF('PCA Licitação, Dispensa e Inex.'!K331="","",'PCA Licitação, Dispensa e Inex.'!K331)</f>
        <v/>
      </c>
      <c r="AN327" t="str">
        <f>IF('PCA Licitação, Dispensa e Inex.'!L331="","",'PCA Licitação, Dispensa e Inex.'!L331)</f>
        <v/>
      </c>
      <c r="AO327" t="str">
        <f>IF('PCA Licitação, Dispensa e Inex.'!M331="","",'PCA Licitação, Dispensa e Inex.'!M331)</f>
        <v/>
      </c>
      <c r="AP327" t="str">
        <f>IF('PCA Licitação, Dispensa e Inex.'!N331="","",'PCA Licitação, Dispensa e Inex.'!N331)</f>
        <v/>
      </c>
      <c r="AQ327" s="82" t="str">
        <f>IF('PCA Licitação, Dispensa e Inex.'!O331="","",'PCA Licitação, Dispensa e Inex.'!O331)</f>
        <v/>
      </c>
      <c r="AR327" s="82" t="str">
        <f>IF('PCA Licitação, Dispensa e Inex.'!P331="","",'PCA Licitação, Dispensa e Inex.'!P331)</f>
        <v/>
      </c>
      <c r="AS327" s="82" t="str">
        <f>IF('PCA Licitação, Dispensa e Inex.'!Q331="","",'PCA Licitação, Dispensa e Inex.'!Q331)</f>
        <v/>
      </c>
      <c r="AT327" s="82" t="str">
        <f>IF('PCA Licitação, Dispensa e Inex.'!R331="","",'PCA Licitação, Dispensa e Inex.'!R331)</f>
        <v/>
      </c>
      <c r="AU327" s="82" t="str">
        <f>IF('PCA Licitação, Dispensa e Inex.'!S331="","",'PCA Licitação, Dispensa e Inex.'!S331)</f>
        <v/>
      </c>
      <c r="AV327" s="223" t="str">
        <f>IFERROR(VLOOKUP(AI327,'Acompanhamento (DMP)'!$B$7:$G$390,10,FALSE),"")</f>
        <v/>
      </c>
      <c r="AW327" t="str">
        <f>IFERROR(IF(VLOOKUP(AI327,'Acompanhamento (DMP)'!$B$7:$O$390,11,FALSE)="","",VLOOKUP(AI327,'Acompanhamento (DMP)'!$B$7:$O$390,11,FALSE)),"")</f>
        <v/>
      </c>
      <c r="AX327" s="82">
        <f>IFERROR(VLOOKUP(AI327,'Acompanhamento (DMP)'!$B$7:$O$390,12,FALSE),"")</f>
        <v>0</v>
      </c>
      <c r="AY327" s="82" t="str">
        <f>IFERROR(IF(VLOOKUP(AI327,'Acompanhamento (DMP)'!$B$7:$O$390,13,FALSE)="","",VLOOKUP(AI327,'Acompanhamento (DMP)'!$B$7:$O$390,13,FALSE)),"")</f>
        <v/>
      </c>
      <c r="AZ327" t="str">
        <f>IFERROR(IF(VLOOKUP(AI327,'Acompanhamento (DMP)'!$B$7:$O$390,14,FALSE)="","",VLOOKUP(AI327,'Acompanhamento (DMP)'!$B$7:$O$390,14,FALSE)),"")</f>
        <v/>
      </c>
      <c r="BA327" t="str">
        <f>IFERROR(IF(VLOOKUP(AI327,'Acompanhamento (DMP)'!$B$7:$O$390,15,FALSE)="","",VLOOKUP(AI327,'Acompanhamento (DMP)'!$B$7:$O$390,15,FALSE)),"")</f>
        <v/>
      </c>
      <c r="BB327" s="82" t="str">
        <f>IFERROR(IF(VLOOKUP(AI327,'Acompanhamento (DMP)'!$B$7:$O$390,16,FALSE)="","",VLOOKUP(AI327,'Acompanhamento (DMP)'!$B$7:$O$390,16,FALSE)),"")</f>
        <v/>
      </c>
      <c r="BC327" s="82" t="str">
        <f>IFERROR(IF(VLOOKUP(AI327,'Acompanhamento (DMP)'!$B$7:$O$390,17,FALSE)="","",VLOOKUP(AI327,'Acompanhamento (DMP)'!$B$7:$O$390,17,FALSE)),"")</f>
        <v/>
      </c>
      <c r="BD327" s="82" t="str">
        <f>IFERROR(IF(VLOOKUP(AI327,'Acompanhamento (DMP)'!$B$7:$O$390,18,FALSE)="","",VLOOKUP(AI327,'Acompanhamento (DMP)'!$B$7:$O$390,18,FALSE)),"")</f>
        <v/>
      </c>
      <c r="BE327" s="82" t="str">
        <f>IFERROR(IF(VLOOKUP(AI327,'Acompanhamento (DMP)'!$B$7:$O$390,19,FALSE)="","",VLOOKUP(AI327,'Acompanhamento (DMP)'!$B$7:$O$390,19,FALSE)),"")</f>
        <v/>
      </c>
      <c r="BF327" s="82" t="str">
        <f>IFERROR(IF(VLOOKUP(AI327,'Acompanhamento (DMP)'!$B$7:$O$390,20,FALSE)="","",VLOOKUP(AI327,'Acompanhamento (DMP)'!$B$7:$O$390,20,FALSE)),"")</f>
        <v/>
      </c>
      <c r="BG327" s="82" t="str">
        <f>IFERROR(IF(VLOOKUP(AI327,'Acompanhamento (DMP)'!$B$7:$O$390,21,FALSE)="","",VLOOKUP(AI327,'Acompanhamento (DMP)'!$B$7:$O$390,21,FALSE)),"")</f>
        <v/>
      </c>
      <c r="BH327" s="173" t="str">
        <f t="shared" si="5"/>
        <v/>
      </c>
    </row>
    <row r="328" spans="1:60" ht="15" customHeight="1">
      <c r="A328" s="248"/>
      <c r="B328" s="248"/>
      <c r="C328" s="72"/>
      <c r="D328" s="73"/>
      <c r="E328" s="72" t="str">
        <v xml:space="preserve"> Contratação de 14 (quatorze) inscrições, no regime de empreitada por preço unitário, para viabilizar a participação de 14 (quatorze) magistrados e servidores no Curso Liderança Transformadora, ofertado pela Fundação Dom Cabral - FDC, a ser realizado em três edições em 2026, em São Paulo/SP (de 22 a 26 de junho e de 23 a 27 de novembro) e em Nova Lima/MG (de 14 a 18 de setembro)</v>
      </c>
      <c r="F328" s="72"/>
      <c r="G328" s="72"/>
      <c r="H328" s="72"/>
      <c r="I328" s="72"/>
      <c r="J328" s="72"/>
      <c r="K328" s="72"/>
      <c r="L328" s="74"/>
      <c r="M328" s="74"/>
      <c r="N328" s="74"/>
      <c r="O328" s="74"/>
      <c r="P328" s="74"/>
      <c r="Q328" s="72" t="e">
        <f>IF(#REF!="","",IF(VLOOKUP(#REF!,#REF!,9,FALSE)="","",VLOOKUP(#REF!,#REF!,9,FALSE)))</f>
        <v>#REF!</v>
      </c>
      <c r="R328" s="74" t="e">
        <f>IF(#REF!="","",IF(VLOOKUP(#REF!,#REF!,10,FALSE)="","",VLOOKUP(#REF!,#REF!,10,FALSE)))</f>
        <v>#REF!</v>
      </c>
      <c r="AD328" s="180">
        <v>315</v>
      </c>
      <c r="AF328">
        <v>326</v>
      </c>
      <c r="AI328" t="str">
        <f>IF('PCA Licitação, Dispensa e Inex.'!B332="","",'PCA Licitação, Dispensa e Inex.'!B332)</f>
        <v/>
      </c>
      <c r="AJ328" t="str">
        <f>IF('PCA Licitação, Dispensa e Inex.'!C332="","",'PCA Licitação, Dispensa e Inex.'!C332)</f>
        <v/>
      </c>
      <c r="AK328" t="str">
        <f>IF('PCA Licitação, Dispensa e Inex.'!D332="","",'PCA Licitação, Dispensa e Inex.'!D332)</f>
        <v/>
      </c>
      <c r="AL328" t="str">
        <f>IF('PCA Licitação, Dispensa e Inex.'!H332="","",'PCA Licitação, Dispensa e Inex.'!H332)</f>
        <v/>
      </c>
      <c r="AM328" t="str">
        <f>IF('PCA Licitação, Dispensa e Inex.'!K332="","",'PCA Licitação, Dispensa e Inex.'!K332)</f>
        <v/>
      </c>
      <c r="AN328" t="str">
        <f>IF('PCA Licitação, Dispensa e Inex.'!L332="","",'PCA Licitação, Dispensa e Inex.'!L332)</f>
        <v/>
      </c>
      <c r="AO328" t="str">
        <f>IF('PCA Licitação, Dispensa e Inex.'!M332="","",'PCA Licitação, Dispensa e Inex.'!M332)</f>
        <v/>
      </c>
      <c r="AP328" t="str">
        <f>IF('PCA Licitação, Dispensa e Inex.'!N332="","",'PCA Licitação, Dispensa e Inex.'!N332)</f>
        <v/>
      </c>
      <c r="AQ328" s="82" t="str">
        <f>IF('PCA Licitação, Dispensa e Inex.'!O332="","",'PCA Licitação, Dispensa e Inex.'!O332)</f>
        <v/>
      </c>
      <c r="AR328" s="82" t="str">
        <f>IF('PCA Licitação, Dispensa e Inex.'!P332="","",'PCA Licitação, Dispensa e Inex.'!P332)</f>
        <v/>
      </c>
      <c r="AS328" s="82" t="str">
        <f>IF('PCA Licitação, Dispensa e Inex.'!Q332="","",'PCA Licitação, Dispensa e Inex.'!Q332)</f>
        <v/>
      </c>
      <c r="AT328" s="82" t="str">
        <f>IF('PCA Licitação, Dispensa e Inex.'!R332="","",'PCA Licitação, Dispensa e Inex.'!R332)</f>
        <v/>
      </c>
      <c r="AU328" s="82" t="str">
        <f>IF('PCA Licitação, Dispensa e Inex.'!S332="","",'PCA Licitação, Dispensa e Inex.'!S332)</f>
        <v/>
      </c>
      <c r="AV328" s="223" t="str">
        <f>IFERROR(VLOOKUP(AI328,'Acompanhamento (DMP)'!$B$7:$G$390,10,FALSE),"")</f>
        <v/>
      </c>
      <c r="AW328" t="str">
        <f>IFERROR(IF(VLOOKUP(AI328,'Acompanhamento (DMP)'!$B$7:$O$390,11,FALSE)="","",VLOOKUP(AI328,'Acompanhamento (DMP)'!$B$7:$O$390,11,FALSE)),"")</f>
        <v/>
      </c>
      <c r="AX328" s="82">
        <f>IFERROR(VLOOKUP(AI328,'Acompanhamento (DMP)'!$B$7:$O$390,12,FALSE),"")</f>
        <v>0</v>
      </c>
      <c r="AY328" s="82" t="str">
        <f>IFERROR(IF(VLOOKUP(AI328,'Acompanhamento (DMP)'!$B$7:$O$390,13,FALSE)="","",VLOOKUP(AI328,'Acompanhamento (DMP)'!$B$7:$O$390,13,FALSE)),"")</f>
        <v/>
      </c>
      <c r="AZ328" t="str">
        <f>IFERROR(IF(VLOOKUP(AI328,'Acompanhamento (DMP)'!$B$7:$O$390,14,FALSE)="","",VLOOKUP(AI328,'Acompanhamento (DMP)'!$B$7:$O$390,14,FALSE)),"")</f>
        <v/>
      </c>
      <c r="BA328" t="str">
        <f>IFERROR(IF(VLOOKUP(AI328,'Acompanhamento (DMP)'!$B$7:$O$390,15,FALSE)="","",VLOOKUP(AI328,'Acompanhamento (DMP)'!$B$7:$O$390,15,FALSE)),"")</f>
        <v/>
      </c>
      <c r="BB328" s="82" t="str">
        <f>IFERROR(IF(VLOOKUP(AI328,'Acompanhamento (DMP)'!$B$7:$O$390,16,FALSE)="","",VLOOKUP(AI328,'Acompanhamento (DMP)'!$B$7:$O$390,16,FALSE)),"")</f>
        <v/>
      </c>
      <c r="BC328" s="82" t="str">
        <f>IFERROR(IF(VLOOKUP(AI328,'Acompanhamento (DMP)'!$B$7:$O$390,17,FALSE)="","",VLOOKUP(AI328,'Acompanhamento (DMP)'!$B$7:$O$390,17,FALSE)),"")</f>
        <v/>
      </c>
      <c r="BD328" s="82" t="str">
        <f>IFERROR(IF(VLOOKUP(AI328,'Acompanhamento (DMP)'!$B$7:$O$390,18,FALSE)="","",VLOOKUP(AI328,'Acompanhamento (DMP)'!$B$7:$O$390,18,FALSE)),"")</f>
        <v/>
      </c>
      <c r="BE328" s="82" t="str">
        <f>IFERROR(IF(VLOOKUP(AI328,'Acompanhamento (DMP)'!$B$7:$O$390,19,FALSE)="","",VLOOKUP(AI328,'Acompanhamento (DMP)'!$B$7:$O$390,19,FALSE)),"")</f>
        <v/>
      </c>
      <c r="BF328" s="82" t="str">
        <f>IFERROR(IF(VLOOKUP(AI328,'Acompanhamento (DMP)'!$B$7:$O$390,20,FALSE)="","",VLOOKUP(AI328,'Acompanhamento (DMP)'!$B$7:$O$390,20,FALSE)),"")</f>
        <v/>
      </c>
      <c r="BG328" s="82" t="str">
        <f>IFERROR(IF(VLOOKUP(AI328,'Acompanhamento (DMP)'!$B$7:$O$390,21,FALSE)="","",VLOOKUP(AI328,'Acompanhamento (DMP)'!$B$7:$O$390,21,FALSE)),"")</f>
        <v/>
      </c>
      <c r="BH328" s="173" t="str">
        <f t="shared" si="5"/>
        <v/>
      </c>
    </row>
    <row r="329" spans="1:60" ht="15" customHeight="1">
      <c r="A329" s="248"/>
      <c r="B329" s="248"/>
      <c r="C329" s="72"/>
      <c r="D329" s="73"/>
      <c r="E329" s="72" t="str">
        <v>Serviço continuado de fornecimento de refeições(almoço e jantar) e lanches, para participantes das sessões do Tribunal do Júri da Comarca de São Francisco do Sul.</v>
      </c>
      <c r="F329" s="72"/>
      <c r="G329" s="72"/>
      <c r="H329" s="72"/>
      <c r="I329" s="72"/>
      <c r="J329" s="72"/>
      <c r="K329" s="72"/>
      <c r="L329" s="74"/>
      <c r="M329" s="74"/>
      <c r="N329" s="74"/>
      <c r="O329" s="74"/>
      <c r="P329" s="74"/>
      <c r="Q329" s="72" t="e">
        <f>IF(#REF!="","",IF(VLOOKUP(#REF!,#REF!,9,FALSE)="","",VLOOKUP(#REF!,#REF!,9,FALSE)))</f>
        <v>#REF!</v>
      </c>
      <c r="R329" s="74" t="e">
        <f>IF(#REF!="","",IF(VLOOKUP(#REF!,#REF!,10,FALSE)="","",VLOOKUP(#REF!,#REF!,10,FALSE)))</f>
        <v>#REF!</v>
      </c>
      <c r="AD329" s="179">
        <v>316</v>
      </c>
      <c r="AF329">
        <v>327</v>
      </c>
      <c r="AI329" t="str">
        <f>IF('PCA Licitação, Dispensa e Inex.'!B333="","",'PCA Licitação, Dispensa e Inex.'!B333)</f>
        <v/>
      </c>
      <c r="AJ329" t="str">
        <f>IF('PCA Licitação, Dispensa e Inex.'!C333="","",'PCA Licitação, Dispensa e Inex.'!C333)</f>
        <v/>
      </c>
      <c r="AK329" t="str">
        <f>IF('PCA Licitação, Dispensa e Inex.'!D333="","",'PCA Licitação, Dispensa e Inex.'!D333)</f>
        <v/>
      </c>
      <c r="AL329" t="str">
        <f>IF('PCA Licitação, Dispensa e Inex.'!H333="","",'PCA Licitação, Dispensa e Inex.'!H333)</f>
        <v/>
      </c>
      <c r="AM329" t="str">
        <f>IF('PCA Licitação, Dispensa e Inex.'!K333="","",'PCA Licitação, Dispensa e Inex.'!K333)</f>
        <v/>
      </c>
      <c r="AN329" t="str">
        <f>IF('PCA Licitação, Dispensa e Inex.'!L333="","",'PCA Licitação, Dispensa e Inex.'!L333)</f>
        <v/>
      </c>
      <c r="AO329" t="str">
        <f>IF('PCA Licitação, Dispensa e Inex.'!M333="","",'PCA Licitação, Dispensa e Inex.'!M333)</f>
        <v/>
      </c>
      <c r="AP329" t="str">
        <f>IF('PCA Licitação, Dispensa e Inex.'!N333="","",'PCA Licitação, Dispensa e Inex.'!N333)</f>
        <v/>
      </c>
      <c r="AQ329" s="82" t="str">
        <f>IF('PCA Licitação, Dispensa e Inex.'!O333="","",'PCA Licitação, Dispensa e Inex.'!O333)</f>
        <v/>
      </c>
      <c r="AR329" s="82" t="str">
        <f>IF('PCA Licitação, Dispensa e Inex.'!P333="","",'PCA Licitação, Dispensa e Inex.'!P333)</f>
        <v/>
      </c>
      <c r="AS329" s="82" t="str">
        <f>IF('PCA Licitação, Dispensa e Inex.'!Q333="","",'PCA Licitação, Dispensa e Inex.'!Q333)</f>
        <v/>
      </c>
      <c r="AT329" s="82" t="str">
        <f>IF('PCA Licitação, Dispensa e Inex.'!R333="","",'PCA Licitação, Dispensa e Inex.'!R333)</f>
        <v/>
      </c>
      <c r="AU329" s="82" t="str">
        <f>IF('PCA Licitação, Dispensa e Inex.'!S333="","",'PCA Licitação, Dispensa e Inex.'!S333)</f>
        <v/>
      </c>
      <c r="AV329" s="223" t="str">
        <f>IFERROR(VLOOKUP(AI329,'Acompanhamento (DMP)'!$B$7:$G$390,10,FALSE),"")</f>
        <v/>
      </c>
      <c r="AW329" t="str">
        <f>IFERROR(IF(VLOOKUP(AI329,'Acompanhamento (DMP)'!$B$7:$O$390,11,FALSE)="","",VLOOKUP(AI329,'Acompanhamento (DMP)'!$B$7:$O$390,11,FALSE)),"")</f>
        <v/>
      </c>
      <c r="AX329" s="82">
        <f>IFERROR(VLOOKUP(AI329,'Acompanhamento (DMP)'!$B$7:$O$390,12,FALSE),"")</f>
        <v>0</v>
      </c>
      <c r="AY329" s="82" t="str">
        <f>IFERROR(IF(VLOOKUP(AI329,'Acompanhamento (DMP)'!$B$7:$O$390,13,FALSE)="","",VLOOKUP(AI329,'Acompanhamento (DMP)'!$B$7:$O$390,13,FALSE)),"")</f>
        <v/>
      </c>
      <c r="AZ329" t="str">
        <f>IFERROR(IF(VLOOKUP(AI329,'Acompanhamento (DMP)'!$B$7:$O$390,14,FALSE)="","",VLOOKUP(AI329,'Acompanhamento (DMP)'!$B$7:$O$390,14,FALSE)),"")</f>
        <v/>
      </c>
      <c r="BA329" t="str">
        <f>IFERROR(IF(VLOOKUP(AI329,'Acompanhamento (DMP)'!$B$7:$O$390,15,FALSE)="","",VLOOKUP(AI329,'Acompanhamento (DMP)'!$B$7:$O$390,15,FALSE)),"")</f>
        <v/>
      </c>
      <c r="BB329" s="82" t="str">
        <f>IFERROR(IF(VLOOKUP(AI329,'Acompanhamento (DMP)'!$B$7:$O$390,16,FALSE)="","",VLOOKUP(AI329,'Acompanhamento (DMP)'!$B$7:$O$390,16,FALSE)),"")</f>
        <v/>
      </c>
      <c r="BC329" s="82" t="str">
        <f>IFERROR(IF(VLOOKUP(AI329,'Acompanhamento (DMP)'!$B$7:$O$390,17,FALSE)="","",VLOOKUP(AI329,'Acompanhamento (DMP)'!$B$7:$O$390,17,FALSE)),"")</f>
        <v/>
      </c>
      <c r="BD329" s="82" t="str">
        <f>IFERROR(IF(VLOOKUP(AI329,'Acompanhamento (DMP)'!$B$7:$O$390,18,FALSE)="","",VLOOKUP(AI329,'Acompanhamento (DMP)'!$B$7:$O$390,18,FALSE)),"")</f>
        <v/>
      </c>
      <c r="BE329" s="82" t="str">
        <f>IFERROR(IF(VLOOKUP(AI329,'Acompanhamento (DMP)'!$B$7:$O$390,19,FALSE)="","",VLOOKUP(AI329,'Acompanhamento (DMP)'!$B$7:$O$390,19,FALSE)),"")</f>
        <v/>
      </c>
      <c r="BF329" s="82" t="str">
        <f>IFERROR(IF(VLOOKUP(AI329,'Acompanhamento (DMP)'!$B$7:$O$390,20,FALSE)="","",VLOOKUP(AI329,'Acompanhamento (DMP)'!$B$7:$O$390,20,FALSE)),"")</f>
        <v/>
      </c>
      <c r="BG329" s="82" t="str">
        <f>IFERROR(IF(VLOOKUP(AI329,'Acompanhamento (DMP)'!$B$7:$O$390,21,FALSE)="","",VLOOKUP(AI329,'Acompanhamento (DMP)'!$B$7:$O$390,21,FALSE)),"")</f>
        <v/>
      </c>
      <c r="BH329" s="173" t="str">
        <f t="shared" si="5"/>
        <v/>
      </c>
    </row>
    <row r="330" spans="1:60" ht="15" customHeight="1">
      <c r="A330" s="248"/>
      <c r="B330" s="248"/>
      <c r="C330" s="72"/>
      <c r="D330" s="73"/>
      <c r="E330" s="72" t="str">
        <v>Substituição do sistema de climatização da torre II do TJSC</v>
      </c>
      <c r="F330" s="72"/>
      <c r="G330" s="72"/>
      <c r="H330" s="72"/>
      <c r="I330" s="72"/>
      <c r="J330" s="72"/>
      <c r="K330" s="72"/>
      <c r="L330" s="74"/>
      <c r="M330" s="74"/>
      <c r="N330" s="74"/>
      <c r="O330" s="74"/>
      <c r="P330" s="74"/>
      <c r="Q330" s="72" t="e">
        <f>IF(#REF!="","",IF(VLOOKUP(#REF!,#REF!,9,FALSE)="","",VLOOKUP(#REF!,#REF!,9,FALSE)))</f>
        <v>#REF!</v>
      </c>
      <c r="R330" s="74" t="e">
        <f>IF(#REF!="","",IF(VLOOKUP(#REF!,#REF!,10,FALSE)="","",VLOOKUP(#REF!,#REF!,10,FALSE)))</f>
        <v>#REF!</v>
      </c>
      <c r="AD330" s="180">
        <v>317</v>
      </c>
      <c r="AF330">
        <v>328</v>
      </c>
      <c r="AI330" t="str">
        <f>IF('PCA Licitação, Dispensa e Inex.'!B334="","",'PCA Licitação, Dispensa e Inex.'!B334)</f>
        <v/>
      </c>
      <c r="AJ330" t="str">
        <f>IF('PCA Licitação, Dispensa e Inex.'!C334="","",'PCA Licitação, Dispensa e Inex.'!C334)</f>
        <v/>
      </c>
      <c r="AK330" t="str">
        <f>IF('PCA Licitação, Dispensa e Inex.'!D334="","",'PCA Licitação, Dispensa e Inex.'!D334)</f>
        <v/>
      </c>
      <c r="AL330" t="str">
        <f>IF('PCA Licitação, Dispensa e Inex.'!H334="","",'PCA Licitação, Dispensa e Inex.'!H334)</f>
        <v/>
      </c>
      <c r="AM330" t="str">
        <f>IF('PCA Licitação, Dispensa e Inex.'!K334="","",'PCA Licitação, Dispensa e Inex.'!K334)</f>
        <v/>
      </c>
      <c r="AN330" t="str">
        <f>IF('PCA Licitação, Dispensa e Inex.'!L334="","",'PCA Licitação, Dispensa e Inex.'!L334)</f>
        <v/>
      </c>
      <c r="AO330" t="str">
        <f>IF('PCA Licitação, Dispensa e Inex.'!M334="","",'PCA Licitação, Dispensa e Inex.'!M334)</f>
        <v/>
      </c>
      <c r="AP330" t="str">
        <f>IF('PCA Licitação, Dispensa e Inex.'!N334="","",'PCA Licitação, Dispensa e Inex.'!N334)</f>
        <v/>
      </c>
      <c r="AQ330" s="82" t="str">
        <f>IF('PCA Licitação, Dispensa e Inex.'!O334="","",'PCA Licitação, Dispensa e Inex.'!O334)</f>
        <v/>
      </c>
      <c r="AR330" s="82" t="str">
        <f>IF('PCA Licitação, Dispensa e Inex.'!P334="","",'PCA Licitação, Dispensa e Inex.'!P334)</f>
        <v/>
      </c>
      <c r="AS330" s="82" t="str">
        <f>IF('PCA Licitação, Dispensa e Inex.'!Q334="","",'PCA Licitação, Dispensa e Inex.'!Q334)</f>
        <v/>
      </c>
      <c r="AT330" s="82" t="str">
        <f>IF('PCA Licitação, Dispensa e Inex.'!R334="","",'PCA Licitação, Dispensa e Inex.'!R334)</f>
        <v/>
      </c>
      <c r="AU330" s="82" t="str">
        <f>IF('PCA Licitação, Dispensa e Inex.'!S334="","",'PCA Licitação, Dispensa e Inex.'!S334)</f>
        <v/>
      </c>
      <c r="AV330" s="223" t="str">
        <f>IFERROR(VLOOKUP(AI330,'Acompanhamento (DMP)'!$B$7:$G$390,10,FALSE),"")</f>
        <v/>
      </c>
      <c r="AW330" t="str">
        <f>IFERROR(IF(VLOOKUP(AI330,'Acompanhamento (DMP)'!$B$7:$O$390,11,FALSE)="","",VLOOKUP(AI330,'Acompanhamento (DMP)'!$B$7:$O$390,11,FALSE)),"")</f>
        <v/>
      </c>
      <c r="AX330" s="82">
        <f>IFERROR(VLOOKUP(AI330,'Acompanhamento (DMP)'!$B$7:$O$390,12,FALSE),"")</f>
        <v>0</v>
      </c>
      <c r="AY330" s="82" t="str">
        <f>IFERROR(IF(VLOOKUP(AI330,'Acompanhamento (DMP)'!$B$7:$O$390,13,FALSE)="","",VLOOKUP(AI330,'Acompanhamento (DMP)'!$B$7:$O$390,13,FALSE)),"")</f>
        <v/>
      </c>
      <c r="AZ330" t="str">
        <f>IFERROR(IF(VLOOKUP(AI330,'Acompanhamento (DMP)'!$B$7:$O$390,14,FALSE)="","",VLOOKUP(AI330,'Acompanhamento (DMP)'!$B$7:$O$390,14,FALSE)),"")</f>
        <v/>
      </c>
      <c r="BA330" t="str">
        <f>IFERROR(IF(VLOOKUP(AI330,'Acompanhamento (DMP)'!$B$7:$O$390,15,FALSE)="","",VLOOKUP(AI330,'Acompanhamento (DMP)'!$B$7:$O$390,15,FALSE)),"")</f>
        <v/>
      </c>
      <c r="BB330" s="82" t="str">
        <f>IFERROR(IF(VLOOKUP(AI330,'Acompanhamento (DMP)'!$B$7:$O$390,16,FALSE)="","",VLOOKUP(AI330,'Acompanhamento (DMP)'!$B$7:$O$390,16,FALSE)),"")</f>
        <v/>
      </c>
      <c r="BC330" s="82" t="str">
        <f>IFERROR(IF(VLOOKUP(AI330,'Acompanhamento (DMP)'!$B$7:$O$390,17,FALSE)="","",VLOOKUP(AI330,'Acompanhamento (DMP)'!$B$7:$O$390,17,FALSE)),"")</f>
        <v/>
      </c>
      <c r="BD330" s="82" t="str">
        <f>IFERROR(IF(VLOOKUP(AI330,'Acompanhamento (DMP)'!$B$7:$O$390,18,FALSE)="","",VLOOKUP(AI330,'Acompanhamento (DMP)'!$B$7:$O$390,18,FALSE)),"")</f>
        <v/>
      </c>
      <c r="BE330" s="82" t="str">
        <f>IFERROR(IF(VLOOKUP(AI330,'Acompanhamento (DMP)'!$B$7:$O$390,19,FALSE)="","",VLOOKUP(AI330,'Acompanhamento (DMP)'!$B$7:$O$390,19,FALSE)),"")</f>
        <v/>
      </c>
      <c r="BF330" s="82" t="str">
        <f>IFERROR(IF(VLOOKUP(AI330,'Acompanhamento (DMP)'!$B$7:$O$390,20,FALSE)="","",VLOOKUP(AI330,'Acompanhamento (DMP)'!$B$7:$O$390,20,FALSE)),"")</f>
        <v/>
      </c>
      <c r="BG330" s="82" t="str">
        <f>IFERROR(IF(VLOOKUP(AI330,'Acompanhamento (DMP)'!$B$7:$O$390,21,FALSE)="","",VLOOKUP(AI330,'Acompanhamento (DMP)'!$B$7:$O$390,21,FALSE)),"")</f>
        <v/>
      </c>
      <c r="BH330" s="173" t="str">
        <f t="shared" si="5"/>
        <v/>
      </c>
    </row>
    <row r="331" spans="1:60" ht="15" customHeight="1">
      <c r="A331" s="248"/>
      <c r="B331" s="248"/>
      <c r="C331" s="72"/>
      <c r="D331" s="73"/>
      <c r="E331" s="72" t="str">
        <v>Contratação de serviço especializado de apoio técnico em gestão tributária, por meio do Plano GT Premium, contemplando plataforma web de consulta e simulação de retenções tributárias, acesso a conteúdos técnicos e normativos, suporte especializado com advogados tributaristas e informações fiscais ilimitadas, para subsidiar as atividades de análise, interpretação e aplicação da legislação tributária desenvolvidas no exercício das atribuições de gestão financeira e contábil da Coordenadoria Executiva de Finanças (CEF)</v>
      </c>
      <c r="F331" s="72"/>
      <c r="G331" s="72"/>
      <c r="H331" s="72"/>
      <c r="I331" s="72"/>
      <c r="J331" s="72"/>
      <c r="K331" s="72"/>
      <c r="L331" s="74"/>
      <c r="M331" s="74"/>
      <c r="N331" s="74"/>
      <c r="O331" s="74"/>
      <c r="P331" s="74"/>
      <c r="Q331" s="72" t="e">
        <f>IF(#REF!="","",IF(VLOOKUP(#REF!,#REF!,9,FALSE)="","",VLOOKUP(#REF!,#REF!,9,FALSE)))</f>
        <v>#REF!</v>
      </c>
      <c r="R331" s="74" t="e">
        <f>IF(#REF!="","",IF(VLOOKUP(#REF!,#REF!,10,FALSE)="","",VLOOKUP(#REF!,#REF!,10,FALSE)))</f>
        <v>#REF!</v>
      </c>
      <c r="AD331" s="178">
        <v>318</v>
      </c>
      <c r="AF331">
        <v>329</v>
      </c>
      <c r="AI331" t="str">
        <f>IF('PCA Licitação, Dispensa e Inex.'!B335="","",'PCA Licitação, Dispensa e Inex.'!B335)</f>
        <v/>
      </c>
      <c r="AJ331" t="str">
        <f>IF('PCA Licitação, Dispensa e Inex.'!C335="","",'PCA Licitação, Dispensa e Inex.'!C335)</f>
        <v/>
      </c>
      <c r="AK331" t="str">
        <f>IF('PCA Licitação, Dispensa e Inex.'!D335="","",'PCA Licitação, Dispensa e Inex.'!D335)</f>
        <v/>
      </c>
      <c r="AL331" t="str">
        <f>IF('PCA Licitação, Dispensa e Inex.'!H335="","",'PCA Licitação, Dispensa e Inex.'!H335)</f>
        <v/>
      </c>
      <c r="AM331" t="str">
        <f>IF('PCA Licitação, Dispensa e Inex.'!K335="","",'PCA Licitação, Dispensa e Inex.'!K335)</f>
        <v/>
      </c>
      <c r="AN331" t="str">
        <f>IF('PCA Licitação, Dispensa e Inex.'!L335="","",'PCA Licitação, Dispensa e Inex.'!L335)</f>
        <v/>
      </c>
      <c r="AO331" t="str">
        <f>IF('PCA Licitação, Dispensa e Inex.'!M335="","",'PCA Licitação, Dispensa e Inex.'!M335)</f>
        <v/>
      </c>
      <c r="AP331" t="str">
        <f>IF('PCA Licitação, Dispensa e Inex.'!N335="","",'PCA Licitação, Dispensa e Inex.'!N335)</f>
        <v/>
      </c>
      <c r="AQ331" s="82" t="str">
        <f>IF('PCA Licitação, Dispensa e Inex.'!O335="","",'PCA Licitação, Dispensa e Inex.'!O335)</f>
        <v/>
      </c>
      <c r="AR331" s="82" t="str">
        <f>IF('PCA Licitação, Dispensa e Inex.'!P335="","",'PCA Licitação, Dispensa e Inex.'!P335)</f>
        <v/>
      </c>
      <c r="AS331" s="82" t="str">
        <f>IF('PCA Licitação, Dispensa e Inex.'!Q335="","",'PCA Licitação, Dispensa e Inex.'!Q335)</f>
        <v/>
      </c>
      <c r="AT331" s="82" t="str">
        <f>IF('PCA Licitação, Dispensa e Inex.'!R335="","",'PCA Licitação, Dispensa e Inex.'!R335)</f>
        <v/>
      </c>
      <c r="AU331" s="82" t="str">
        <f>IF('PCA Licitação, Dispensa e Inex.'!S335="","",'PCA Licitação, Dispensa e Inex.'!S335)</f>
        <v/>
      </c>
      <c r="AV331" s="223" t="str">
        <f>IFERROR(VLOOKUP(AI331,'Acompanhamento (DMP)'!$B$7:$G$390,10,FALSE),"")</f>
        <v/>
      </c>
      <c r="AW331" t="str">
        <f>IFERROR(IF(VLOOKUP(AI331,'Acompanhamento (DMP)'!$B$7:$O$390,11,FALSE)="","",VLOOKUP(AI331,'Acompanhamento (DMP)'!$B$7:$O$390,11,FALSE)),"")</f>
        <v/>
      </c>
      <c r="AX331" s="82">
        <f>IFERROR(VLOOKUP(AI331,'Acompanhamento (DMP)'!$B$7:$O$390,12,FALSE),"")</f>
        <v>0</v>
      </c>
      <c r="AY331" s="82" t="str">
        <f>IFERROR(IF(VLOOKUP(AI331,'Acompanhamento (DMP)'!$B$7:$O$390,13,FALSE)="","",VLOOKUP(AI331,'Acompanhamento (DMP)'!$B$7:$O$390,13,FALSE)),"")</f>
        <v/>
      </c>
      <c r="AZ331" t="str">
        <f>IFERROR(IF(VLOOKUP(AI331,'Acompanhamento (DMP)'!$B$7:$O$390,14,FALSE)="","",VLOOKUP(AI331,'Acompanhamento (DMP)'!$B$7:$O$390,14,FALSE)),"")</f>
        <v/>
      </c>
      <c r="BA331" t="str">
        <f>IFERROR(IF(VLOOKUP(AI331,'Acompanhamento (DMP)'!$B$7:$O$390,15,FALSE)="","",VLOOKUP(AI331,'Acompanhamento (DMP)'!$B$7:$O$390,15,FALSE)),"")</f>
        <v/>
      </c>
      <c r="BB331" s="82" t="str">
        <f>IFERROR(IF(VLOOKUP(AI331,'Acompanhamento (DMP)'!$B$7:$O$390,16,FALSE)="","",VLOOKUP(AI331,'Acompanhamento (DMP)'!$B$7:$O$390,16,FALSE)),"")</f>
        <v/>
      </c>
      <c r="BC331" s="82" t="str">
        <f>IFERROR(IF(VLOOKUP(AI331,'Acompanhamento (DMP)'!$B$7:$O$390,17,FALSE)="","",VLOOKUP(AI331,'Acompanhamento (DMP)'!$B$7:$O$390,17,FALSE)),"")</f>
        <v/>
      </c>
      <c r="BD331" s="82" t="str">
        <f>IFERROR(IF(VLOOKUP(AI331,'Acompanhamento (DMP)'!$B$7:$O$390,18,FALSE)="","",VLOOKUP(AI331,'Acompanhamento (DMP)'!$B$7:$O$390,18,FALSE)),"")</f>
        <v/>
      </c>
      <c r="BE331" s="82" t="str">
        <f>IFERROR(IF(VLOOKUP(AI331,'Acompanhamento (DMP)'!$B$7:$O$390,19,FALSE)="","",VLOOKUP(AI331,'Acompanhamento (DMP)'!$B$7:$O$390,19,FALSE)),"")</f>
        <v/>
      </c>
      <c r="BF331" s="82" t="str">
        <f>IFERROR(IF(VLOOKUP(AI331,'Acompanhamento (DMP)'!$B$7:$O$390,20,FALSE)="","",VLOOKUP(AI331,'Acompanhamento (DMP)'!$B$7:$O$390,20,FALSE)),"")</f>
        <v/>
      </c>
      <c r="BG331" s="82" t="str">
        <f>IFERROR(IF(VLOOKUP(AI331,'Acompanhamento (DMP)'!$B$7:$O$390,21,FALSE)="","",VLOOKUP(AI331,'Acompanhamento (DMP)'!$B$7:$O$390,21,FALSE)),"")</f>
        <v/>
      </c>
      <c r="BH331" s="173" t="str">
        <f t="shared" si="5"/>
        <v/>
      </c>
    </row>
    <row r="332" spans="1:60" ht="15" customHeight="1">
      <c r="A332" s="248"/>
      <c r="B332" s="248"/>
      <c r="C332" s="72"/>
      <c r="D332" s="73"/>
      <c r="E332" s="72" t="str">
        <v>Aquisição de solução audiovisual para o Observatório do TJSC e salas de reunião da Torre I do Tribunal de Justiça de Santa Catarina.</v>
      </c>
      <c r="F332" s="72"/>
      <c r="G332" s="72"/>
      <c r="H332" s="72"/>
      <c r="I332" s="72"/>
      <c r="J332" s="72"/>
      <c r="K332" s="72"/>
      <c r="L332" s="74"/>
      <c r="M332" s="74"/>
      <c r="N332" s="74"/>
      <c r="O332" s="74"/>
      <c r="P332" s="74"/>
      <c r="Q332" s="72" t="e">
        <f>IF(#REF!="","",IF(VLOOKUP(#REF!,#REF!,9,FALSE)="","",VLOOKUP(#REF!,#REF!,9,FALSE)))</f>
        <v>#REF!</v>
      </c>
      <c r="R332" s="74" t="e">
        <f>IF(#REF!="","",IF(VLOOKUP(#REF!,#REF!,10,FALSE)="","",VLOOKUP(#REF!,#REF!,10,FALSE)))</f>
        <v>#REF!</v>
      </c>
      <c r="AD332" s="177">
        <v>319</v>
      </c>
      <c r="AF332">
        <v>330</v>
      </c>
      <c r="AI332" t="str">
        <f>IF('PCA Licitação, Dispensa e Inex.'!B336="","",'PCA Licitação, Dispensa e Inex.'!B336)</f>
        <v/>
      </c>
      <c r="AJ332" t="str">
        <f>IF('PCA Licitação, Dispensa e Inex.'!C336="","",'PCA Licitação, Dispensa e Inex.'!C336)</f>
        <v/>
      </c>
      <c r="AK332" t="str">
        <f>IF('PCA Licitação, Dispensa e Inex.'!D336="","",'PCA Licitação, Dispensa e Inex.'!D336)</f>
        <v/>
      </c>
      <c r="AL332" t="str">
        <f>IF('PCA Licitação, Dispensa e Inex.'!H336="","",'PCA Licitação, Dispensa e Inex.'!H336)</f>
        <v/>
      </c>
      <c r="AM332" t="str">
        <f>IF('PCA Licitação, Dispensa e Inex.'!K336="","",'PCA Licitação, Dispensa e Inex.'!K336)</f>
        <v/>
      </c>
      <c r="AN332" t="str">
        <f>IF('PCA Licitação, Dispensa e Inex.'!L336="","",'PCA Licitação, Dispensa e Inex.'!L336)</f>
        <v/>
      </c>
      <c r="AO332" t="str">
        <f>IF('PCA Licitação, Dispensa e Inex.'!M336="","",'PCA Licitação, Dispensa e Inex.'!M336)</f>
        <v/>
      </c>
      <c r="AP332" t="str">
        <f>IF('PCA Licitação, Dispensa e Inex.'!N336="","",'PCA Licitação, Dispensa e Inex.'!N336)</f>
        <v/>
      </c>
      <c r="AQ332" s="82" t="str">
        <f>IF('PCA Licitação, Dispensa e Inex.'!O336="","",'PCA Licitação, Dispensa e Inex.'!O336)</f>
        <v/>
      </c>
      <c r="AR332" s="82" t="str">
        <f>IF('PCA Licitação, Dispensa e Inex.'!P336="","",'PCA Licitação, Dispensa e Inex.'!P336)</f>
        <v/>
      </c>
      <c r="AS332" s="82" t="str">
        <f>IF('PCA Licitação, Dispensa e Inex.'!Q336="","",'PCA Licitação, Dispensa e Inex.'!Q336)</f>
        <v/>
      </c>
      <c r="AT332" s="82" t="str">
        <f>IF('PCA Licitação, Dispensa e Inex.'!R336="","",'PCA Licitação, Dispensa e Inex.'!R336)</f>
        <v/>
      </c>
      <c r="AU332" s="82" t="str">
        <f>IF('PCA Licitação, Dispensa e Inex.'!S336="","",'PCA Licitação, Dispensa e Inex.'!S336)</f>
        <v/>
      </c>
      <c r="AV332" s="223" t="str">
        <f>IFERROR(VLOOKUP(AI332,'Acompanhamento (DMP)'!$B$7:$G$390,10,FALSE),"")</f>
        <v/>
      </c>
      <c r="AW332" t="str">
        <f>IFERROR(IF(VLOOKUP(AI332,'Acompanhamento (DMP)'!$B$7:$O$390,11,FALSE)="","",VLOOKUP(AI332,'Acompanhamento (DMP)'!$B$7:$O$390,11,FALSE)),"")</f>
        <v/>
      </c>
      <c r="AX332" s="82">
        <f>IFERROR(VLOOKUP(AI332,'Acompanhamento (DMP)'!$B$7:$O$390,12,FALSE),"")</f>
        <v>0</v>
      </c>
      <c r="AY332" s="82" t="str">
        <f>IFERROR(IF(VLOOKUP(AI332,'Acompanhamento (DMP)'!$B$7:$O$390,13,FALSE)="","",VLOOKUP(AI332,'Acompanhamento (DMP)'!$B$7:$O$390,13,FALSE)),"")</f>
        <v/>
      </c>
      <c r="AZ332" t="str">
        <f>IFERROR(IF(VLOOKUP(AI332,'Acompanhamento (DMP)'!$B$7:$O$390,14,FALSE)="","",VLOOKUP(AI332,'Acompanhamento (DMP)'!$B$7:$O$390,14,FALSE)),"")</f>
        <v/>
      </c>
      <c r="BA332" t="str">
        <f>IFERROR(IF(VLOOKUP(AI332,'Acompanhamento (DMP)'!$B$7:$O$390,15,FALSE)="","",VLOOKUP(AI332,'Acompanhamento (DMP)'!$B$7:$O$390,15,FALSE)),"")</f>
        <v/>
      </c>
      <c r="BB332" s="82" t="str">
        <f>IFERROR(IF(VLOOKUP(AI332,'Acompanhamento (DMP)'!$B$7:$O$390,16,FALSE)="","",VLOOKUP(AI332,'Acompanhamento (DMP)'!$B$7:$O$390,16,FALSE)),"")</f>
        <v/>
      </c>
      <c r="BC332" s="82" t="str">
        <f>IFERROR(IF(VLOOKUP(AI332,'Acompanhamento (DMP)'!$B$7:$O$390,17,FALSE)="","",VLOOKUP(AI332,'Acompanhamento (DMP)'!$B$7:$O$390,17,FALSE)),"")</f>
        <v/>
      </c>
      <c r="BD332" s="82" t="str">
        <f>IFERROR(IF(VLOOKUP(AI332,'Acompanhamento (DMP)'!$B$7:$O$390,18,FALSE)="","",VLOOKUP(AI332,'Acompanhamento (DMP)'!$B$7:$O$390,18,FALSE)),"")</f>
        <v/>
      </c>
      <c r="BE332" s="82" t="str">
        <f>IFERROR(IF(VLOOKUP(AI332,'Acompanhamento (DMP)'!$B$7:$O$390,19,FALSE)="","",VLOOKUP(AI332,'Acompanhamento (DMP)'!$B$7:$O$390,19,FALSE)),"")</f>
        <v/>
      </c>
      <c r="BF332" s="82" t="str">
        <f>IFERROR(IF(VLOOKUP(AI332,'Acompanhamento (DMP)'!$B$7:$O$390,20,FALSE)="","",VLOOKUP(AI332,'Acompanhamento (DMP)'!$B$7:$O$390,20,FALSE)),"")</f>
        <v/>
      </c>
      <c r="BG332" s="82" t="str">
        <f>IFERROR(IF(VLOOKUP(AI332,'Acompanhamento (DMP)'!$B$7:$O$390,21,FALSE)="","",VLOOKUP(AI332,'Acompanhamento (DMP)'!$B$7:$O$390,21,FALSE)),"")</f>
        <v/>
      </c>
      <c r="BH332" s="173" t="str">
        <f t="shared" si="5"/>
        <v/>
      </c>
    </row>
    <row r="333" spans="1:60" ht="15" customHeight="1">
      <c r="A333" s="248"/>
      <c r="B333" s="248"/>
      <c r="C333" s="72"/>
      <c r="D333" s="73"/>
      <c r="E333" s="72" t="str">
        <v>Contratação de prestação de serviços continuados de infraestrutura e logística necessários à realização de cursos e eventos promovidos pela Academia Judicial, para execução no regime de empreitada por preço unitário.</v>
      </c>
      <c r="F333" s="72"/>
      <c r="G333" s="72"/>
      <c r="H333" s="72"/>
      <c r="I333" s="72"/>
      <c r="J333" s="72"/>
      <c r="K333" s="72"/>
      <c r="L333" s="74"/>
      <c r="M333" s="74"/>
      <c r="N333" s="74"/>
      <c r="O333" s="74"/>
      <c r="P333" s="74"/>
      <c r="Q333" s="72" t="e">
        <f>IF(#REF!="","",IF(VLOOKUP(#REF!,#REF!,9,FALSE)="","",VLOOKUP(#REF!,#REF!,9,FALSE)))</f>
        <v>#REF!</v>
      </c>
      <c r="R333" s="74" t="e">
        <f>IF(#REF!="","",IF(VLOOKUP(#REF!,#REF!,10,FALSE)="","",VLOOKUP(#REF!,#REF!,10,FALSE)))</f>
        <v>#REF!</v>
      </c>
      <c r="AD333" s="178">
        <v>320</v>
      </c>
      <c r="AF333">
        <v>331</v>
      </c>
      <c r="AI333" t="str">
        <f>IF('PCA Licitação, Dispensa e Inex.'!B337="","",'PCA Licitação, Dispensa e Inex.'!B337)</f>
        <v/>
      </c>
      <c r="AJ333" t="str">
        <f>IF('PCA Licitação, Dispensa e Inex.'!C337="","",'PCA Licitação, Dispensa e Inex.'!C337)</f>
        <v/>
      </c>
      <c r="AK333" t="str">
        <f>IF('PCA Licitação, Dispensa e Inex.'!D337="","",'PCA Licitação, Dispensa e Inex.'!D337)</f>
        <v/>
      </c>
      <c r="AL333" t="str">
        <f>IF('PCA Licitação, Dispensa e Inex.'!H337="","",'PCA Licitação, Dispensa e Inex.'!H337)</f>
        <v/>
      </c>
      <c r="AM333" t="str">
        <f>IF('PCA Licitação, Dispensa e Inex.'!K337="","",'PCA Licitação, Dispensa e Inex.'!K337)</f>
        <v/>
      </c>
      <c r="AN333" t="str">
        <f>IF('PCA Licitação, Dispensa e Inex.'!L337="","",'PCA Licitação, Dispensa e Inex.'!L337)</f>
        <v/>
      </c>
      <c r="AO333" t="str">
        <f>IF('PCA Licitação, Dispensa e Inex.'!M337="","",'PCA Licitação, Dispensa e Inex.'!M337)</f>
        <v/>
      </c>
      <c r="AP333" t="str">
        <f>IF('PCA Licitação, Dispensa e Inex.'!N337="","",'PCA Licitação, Dispensa e Inex.'!N337)</f>
        <v/>
      </c>
      <c r="AQ333" s="82" t="str">
        <f>IF('PCA Licitação, Dispensa e Inex.'!O337="","",'PCA Licitação, Dispensa e Inex.'!O337)</f>
        <v/>
      </c>
      <c r="AR333" s="82" t="str">
        <f>IF('PCA Licitação, Dispensa e Inex.'!P337="","",'PCA Licitação, Dispensa e Inex.'!P337)</f>
        <v/>
      </c>
      <c r="AS333" s="82" t="str">
        <f>IF('PCA Licitação, Dispensa e Inex.'!Q337="","",'PCA Licitação, Dispensa e Inex.'!Q337)</f>
        <v/>
      </c>
      <c r="AT333" s="82" t="str">
        <f>IF('PCA Licitação, Dispensa e Inex.'!R337="","",'PCA Licitação, Dispensa e Inex.'!R337)</f>
        <v/>
      </c>
      <c r="AU333" s="82" t="str">
        <f>IF('PCA Licitação, Dispensa e Inex.'!S337="","",'PCA Licitação, Dispensa e Inex.'!S337)</f>
        <v/>
      </c>
      <c r="AV333" s="223" t="str">
        <f>IFERROR(VLOOKUP(AI333,'Acompanhamento (DMP)'!$B$7:$G$390,10,FALSE),"")</f>
        <v/>
      </c>
      <c r="AW333" t="str">
        <f>IFERROR(IF(VLOOKUP(AI333,'Acompanhamento (DMP)'!$B$7:$O$390,11,FALSE)="","",VLOOKUP(AI333,'Acompanhamento (DMP)'!$B$7:$O$390,11,FALSE)),"")</f>
        <v/>
      </c>
      <c r="AX333" s="82">
        <f>IFERROR(VLOOKUP(AI333,'Acompanhamento (DMP)'!$B$7:$O$390,12,FALSE),"")</f>
        <v>0</v>
      </c>
      <c r="AY333" s="82" t="str">
        <f>IFERROR(IF(VLOOKUP(AI333,'Acompanhamento (DMP)'!$B$7:$O$390,13,FALSE)="","",VLOOKUP(AI333,'Acompanhamento (DMP)'!$B$7:$O$390,13,FALSE)),"")</f>
        <v/>
      </c>
      <c r="AZ333" t="str">
        <f>IFERROR(IF(VLOOKUP(AI333,'Acompanhamento (DMP)'!$B$7:$O$390,14,FALSE)="","",VLOOKUP(AI333,'Acompanhamento (DMP)'!$B$7:$O$390,14,FALSE)),"")</f>
        <v/>
      </c>
      <c r="BA333" t="str">
        <f>IFERROR(IF(VLOOKUP(AI333,'Acompanhamento (DMP)'!$B$7:$O$390,15,FALSE)="","",VLOOKUP(AI333,'Acompanhamento (DMP)'!$B$7:$O$390,15,FALSE)),"")</f>
        <v/>
      </c>
      <c r="BB333" s="82" t="str">
        <f>IFERROR(IF(VLOOKUP(AI333,'Acompanhamento (DMP)'!$B$7:$O$390,16,FALSE)="","",VLOOKUP(AI333,'Acompanhamento (DMP)'!$B$7:$O$390,16,FALSE)),"")</f>
        <v/>
      </c>
      <c r="BC333" s="82" t="str">
        <f>IFERROR(IF(VLOOKUP(AI333,'Acompanhamento (DMP)'!$B$7:$O$390,17,FALSE)="","",VLOOKUP(AI333,'Acompanhamento (DMP)'!$B$7:$O$390,17,FALSE)),"")</f>
        <v/>
      </c>
      <c r="BD333" s="82" t="str">
        <f>IFERROR(IF(VLOOKUP(AI333,'Acompanhamento (DMP)'!$B$7:$O$390,18,FALSE)="","",VLOOKUP(AI333,'Acompanhamento (DMP)'!$B$7:$O$390,18,FALSE)),"")</f>
        <v/>
      </c>
      <c r="BE333" s="82" t="str">
        <f>IFERROR(IF(VLOOKUP(AI333,'Acompanhamento (DMP)'!$B$7:$O$390,19,FALSE)="","",VLOOKUP(AI333,'Acompanhamento (DMP)'!$B$7:$O$390,19,FALSE)),"")</f>
        <v/>
      </c>
      <c r="BF333" s="82" t="str">
        <f>IFERROR(IF(VLOOKUP(AI333,'Acompanhamento (DMP)'!$B$7:$O$390,20,FALSE)="","",VLOOKUP(AI333,'Acompanhamento (DMP)'!$B$7:$O$390,20,FALSE)),"")</f>
        <v/>
      </c>
      <c r="BG333" s="82" t="str">
        <f>IFERROR(IF(VLOOKUP(AI333,'Acompanhamento (DMP)'!$B$7:$O$390,21,FALSE)="","",VLOOKUP(AI333,'Acompanhamento (DMP)'!$B$7:$O$390,21,FALSE)),"")</f>
        <v/>
      </c>
      <c r="BH333" s="173" t="str">
        <f t="shared" si="5"/>
        <v/>
      </c>
    </row>
    <row r="334" spans="1:60" ht="15" customHeight="1">
      <c r="A334" s="248"/>
      <c r="B334" s="248"/>
      <c r="C334" s="72"/>
      <c r="D334" s="73"/>
      <c r="E334" s="72" t="str">
        <v>Contratação do Curso Imersão Brigadista em Saúde Mental e Social com Multiplicadores do Cuidado, ofertado por Consciência Consultoria e Editora Ltda, a ser realizado nos dias 27 e 28 de agosto de 2026, na Academia Judicial, em Florianópolis (SC), conforme Processos n. 0087816-73.2026.8.24.0710 e n. 0076712-84.2026.8.24.0710.</v>
      </c>
      <c r="F334" s="72"/>
      <c r="G334" s="72"/>
      <c r="H334" s="72"/>
      <c r="I334" s="72"/>
      <c r="J334" s="72"/>
      <c r="K334" s="72"/>
      <c r="L334" s="74"/>
      <c r="M334" s="74"/>
      <c r="N334" s="74"/>
      <c r="O334" s="74"/>
      <c r="P334" s="74"/>
      <c r="Q334" s="72" t="e">
        <f>IF(#REF!="","",IF(VLOOKUP(#REF!,#REF!,9,FALSE)="","",VLOOKUP(#REF!,#REF!,9,FALSE)))</f>
        <v>#REF!</v>
      </c>
      <c r="R334" s="74" t="e">
        <f>IF(#REF!="","",IF(VLOOKUP(#REF!,#REF!,10,FALSE)="","",VLOOKUP(#REF!,#REF!,10,FALSE)))</f>
        <v>#REF!</v>
      </c>
      <c r="AD334" s="180">
        <v>321</v>
      </c>
      <c r="AF334">
        <v>332</v>
      </c>
      <c r="AI334" t="str">
        <f>IF('PCA Licitação, Dispensa e Inex.'!B338="","",'PCA Licitação, Dispensa e Inex.'!B338)</f>
        <v/>
      </c>
      <c r="AJ334" t="str">
        <f>IF('PCA Licitação, Dispensa e Inex.'!C338="","",'PCA Licitação, Dispensa e Inex.'!C338)</f>
        <v/>
      </c>
      <c r="AK334" t="str">
        <f>IF('PCA Licitação, Dispensa e Inex.'!D338="","",'PCA Licitação, Dispensa e Inex.'!D338)</f>
        <v/>
      </c>
      <c r="AL334" t="str">
        <f>IF('PCA Licitação, Dispensa e Inex.'!H338="","",'PCA Licitação, Dispensa e Inex.'!H338)</f>
        <v/>
      </c>
      <c r="AM334" t="str">
        <f>IF('PCA Licitação, Dispensa e Inex.'!K338="","",'PCA Licitação, Dispensa e Inex.'!K338)</f>
        <v/>
      </c>
      <c r="AN334" t="str">
        <f>IF('PCA Licitação, Dispensa e Inex.'!L338="","",'PCA Licitação, Dispensa e Inex.'!L338)</f>
        <v/>
      </c>
      <c r="AO334" t="str">
        <f>IF('PCA Licitação, Dispensa e Inex.'!M338="","",'PCA Licitação, Dispensa e Inex.'!M338)</f>
        <v/>
      </c>
      <c r="AP334" t="str">
        <f>IF('PCA Licitação, Dispensa e Inex.'!N338="","",'PCA Licitação, Dispensa e Inex.'!N338)</f>
        <v/>
      </c>
      <c r="AQ334" s="82" t="str">
        <f>IF('PCA Licitação, Dispensa e Inex.'!O338="","",'PCA Licitação, Dispensa e Inex.'!O338)</f>
        <v/>
      </c>
      <c r="AR334" s="82" t="str">
        <f>IF('PCA Licitação, Dispensa e Inex.'!P338="","",'PCA Licitação, Dispensa e Inex.'!P338)</f>
        <v/>
      </c>
      <c r="AS334" s="82" t="str">
        <f>IF('PCA Licitação, Dispensa e Inex.'!Q338="","",'PCA Licitação, Dispensa e Inex.'!Q338)</f>
        <v/>
      </c>
      <c r="AT334" s="82" t="str">
        <f>IF('PCA Licitação, Dispensa e Inex.'!R338="","",'PCA Licitação, Dispensa e Inex.'!R338)</f>
        <v/>
      </c>
      <c r="AU334" s="82" t="str">
        <f>IF('PCA Licitação, Dispensa e Inex.'!S338="","",'PCA Licitação, Dispensa e Inex.'!S338)</f>
        <v/>
      </c>
      <c r="AV334" s="223" t="str">
        <f>IFERROR(VLOOKUP(AI334,'Acompanhamento (DMP)'!$B$7:$G$390,10,FALSE),"")</f>
        <v/>
      </c>
      <c r="AW334" t="str">
        <f>IFERROR(IF(VLOOKUP(AI334,'Acompanhamento (DMP)'!$B$7:$O$390,11,FALSE)="","",VLOOKUP(AI334,'Acompanhamento (DMP)'!$B$7:$O$390,11,FALSE)),"")</f>
        <v/>
      </c>
      <c r="AX334" s="82">
        <f>IFERROR(VLOOKUP(AI334,'Acompanhamento (DMP)'!$B$7:$O$390,12,FALSE),"")</f>
        <v>0</v>
      </c>
      <c r="AY334" s="82" t="str">
        <f>IFERROR(IF(VLOOKUP(AI334,'Acompanhamento (DMP)'!$B$7:$O$390,13,FALSE)="","",VLOOKUP(AI334,'Acompanhamento (DMP)'!$B$7:$O$390,13,FALSE)),"")</f>
        <v/>
      </c>
      <c r="AZ334" t="str">
        <f>IFERROR(IF(VLOOKUP(AI334,'Acompanhamento (DMP)'!$B$7:$O$390,14,FALSE)="","",VLOOKUP(AI334,'Acompanhamento (DMP)'!$B$7:$O$390,14,FALSE)),"")</f>
        <v/>
      </c>
      <c r="BA334" t="str">
        <f>IFERROR(IF(VLOOKUP(AI334,'Acompanhamento (DMP)'!$B$7:$O$390,15,FALSE)="","",VLOOKUP(AI334,'Acompanhamento (DMP)'!$B$7:$O$390,15,FALSE)),"")</f>
        <v/>
      </c>
      <c r="BB334" s="82" t="str">
        <f>IFERROR(IF(VLOOKUP(AI334,'Acompanhamento (DMP)'!$B$7:$O$390,16,FALSE)="","",VLOOKUP(AI334,'Acompanhamento (DMP)'!$B$7:$O$390,16,FALSE)),"")</f>
        <v/>
      </c>
      <c r="BC334" s="82" t="str">
        <f>IFERROR(IF(VLOOKUP(AI334,'Acompanhamento (DMP)'!$B$7:$O$390,17,FALSE)="","",VLOOKUP(AI334,'Acompanhamento (DMP)'!$B$7:$O$390,17,FALSE)),"")</f>
        <v/>
      </c>
      <c r="BD334" s="82" t="str">
        <f>IFERROR(IF(VLOOKUP(AI334,'Acompanhamento (DMP)'!$B$7:$O$390,18,FALSE)="","",VLOOKUP(AI334,'Acompanhamento (DMP)'!$B$7:$O$390,18,FALSE)),"")</f>
        <v/>
      </c>
      <c r="BE334" s="82" t="str">
        <f>IFERROR(IF(VLOOKUP(AI334,'Acompanhamento (DMP)'!$B$7:$O$390,19,FALSE)="","",VLOOKUP(AI334,'Acompanhamento (DMP)'!$B$7:$O$390,19,FALSE)),"")</f>
        <v/>
      </c>
      <c r="BF334" s="82" t="str">
        <f>IFERROR(IF(VLOOKUP(AI334,'Acompanhamento (DMP)'!$B$7:$O$390,20,FALSE)="","",VLOOKUP(AI334,'Acompanhamento (DMP)'!$B$7:$O$390,20,FALSE)),"")</f>
        <v/>
      </c>
      <c r="BG334" s="82" t="str">
        <f>IFERROR(IF(VLOOKUP(AI334,'Acompanhamento (DMP)'!$B$7:$O$390,21,FALSE)="","",VLOOKUP(AI334,'Acompanhamento (DMP)'!$B$7:$O$390,21,FALSE)),"")</f>
        <v/>
      </c>
      <c r="BH334" s="173" t="str">
        <f t="shared" si="5"/>
        <v/>
      </c>
    </row>
    <row r="335" spans="1:60" ht="15" customHeight="1">
      <c r="A335" s="248"/>
      <c r="B335" s="248"/>
      <c r="C335" s="72"/>
      <c r="D335" s="73"/>
      <c r="E335" s="72" t="str">
        <v>Licenciamento anual da Plataforma J.Ex (Plano Excellence), com serviços de mentoria estratégica e capacitação em inovação e inteligência artificial.</v>
      </c>
      <c r="F335" s="72"/>
      <c r="G335" s="72"/>
      <c r="H335" s="72"/>
      <c r="I335" s="72"/>
      <c r="J335" s="72"/>
      <c r="K335" s="72"/>
      <c r="L335" s="74"/>
      <c r="M335" s="74"/>
      <c r="N335" s="74"/>
      <c r="O335" s="74"/>
      <c r="P335" s="74"/>
      <c r="Q335" s="72" t="e">
        <f>IF(#REF!="","",IF(VLOOKUP(#REF!,#REF!,9,FALSE)="","",VLOOKUP(#REF!,#REF!,9,FALSE)))</f>
        <v>#REF!</v>
      </c>
      <c r="R335" s="74" t="e">
        <f>IF(#REF!="","",IF(VLOOKUP(#REF!,#REF!,10,FALSE)="","",VLOOKUP(#REF!,#REF!,10,FALSE)))</f>
        <v>#REF!</v>
      </c>
      <c r="AD335" s="179">
        <v>322</v>
      </c>
      <c r="AF335">
        <v>333</v>
      </c>
      <c r="AI335" t="str">
        <f>IF('PCA Licitação, Dispensa e Inex.'!B339="","",'PCA Licitação, Dispensa e Inex.'!B339)</f>
        <v/>
      </c>
      <c r="AJ335" t="str">
        <f>IF('PCA Licitação, Dispensa e Inex.'!C339="","",'PCA Licitação, Dispensa e Inex.'!C339)</f>
        <v/>
      </c>
      <c r="AK335" t="str">
        <f>IF('PCA Licitação, Dispensa e Inex.'!D339="","",'PCA Licitação, Dispensa e Inex.'!D339)</f>
        <v/>
      </c>
      <c r="AL335" t="str">
        <f>IF('PCA Licitação, Dispensa e Inex.'!H339="","",'PCA Licitação, Dispensa e Inex.'!H339)</f>
        <v/>
      </c>
      <c r="AM335" t="str">
        <f>IF('PCA Licitação, Dispensa e Inex.'!K339="","",'PCA Licitação, Dispensa e Inex.'!K339)</f>
        <v/>
      </c>
      <c r="AN335" t="str">
        <f>IF('PCA Licitação, Dispensa e Inex.'!L339="","",'PCA Licitação, Dispensa e Inex.'!L339)</f>
        <v/>
      </c>
      <c r="AO335" t="str">
        <f>IF('PCA Licitação, Dispensa e Inex.'!M339="","",'PCA Licitação, Dispensa e Inex.'!M339)</f>
        <v/>
      </c>
      <c r="AP335" t="str">
        <f>IF('PCA Licitação, Dispensa e Inex.'!N339="","",'PCA Licitação, Dispensa e Inex.'!N339)</f>
        <v/>
      </c>
      <c r="AQ335" s="82" t="str">
        <f>IF('PCA Licitação, Dispensa e Inex.'!O339="","",'PCA Licitação, Dispensa e Inex.'!O339)</f>
        <v/>
      </c>
      <c r="AR335" s="82" t="str">
        <f>IF('PCA Licitação, Dispensa e Inex.'!P339="","",'PCA Licitação, Dispensa e Inex.'!P339)</f>
        <v/>
      </c>
      <c r="AS335" s="82" t="str">
        <f>IF('PCA Licitação, Dispensa e Inex.'!Q339="","",'PCA Licitação, Dispensa e Inex.'!Q339)</f>
        <v/>
      </c>
      <c r="AT335" s="82" t="str">
        <f>IF('PCA Licitação, Dispensa e Inex.'!R339="","",'PCA Licitação, Dispensa e Inex.'!R339)</f>
        <v/>
      </c>
      <c r="AU335" s="82" t="str">
        <f>IF('PCA Licitação, Dispensa e Inex.'!S339="","",'PCA Licitação, Dispensa e Inex.'!S339)</f>
        <v/>
      </c>
      <c r="AV335" s="223" t="str">
        <f>IFERROR(VLOOKUP(AI335,'Acompanhamento (DMP)'!$B$7:$G$390,10,FALSE),"")</f>
        <v/>
      </c>
      <c r="AW335" t="str">
        <f>IFERROR(IF(VLOOKUP(AI335,'Acompanhamento (DMP)'!$B$7:$O$390,11,FALSE)="","",VLOOKUP(AI335,'Acompanhamento (DMP)'!$B$7:$O$390,11,FALSE)),"")</f>
        <v/>
      </c>
      <c r="AX335" s="82">
        <f>IFERROR(VLOOKUP(AI335,'Acompanhamento (DMP)'!$B$7:$O$390,12,FALSE),"")</f>
        <v>0</v>
      </c>
      <c r="AY335" s="82" t="str">
        <f>IFERROR(IF(VLOOKUP(AI335,'Acompanhamento (DMP)'!$B$7:$O$390,13,FALSE)="","",VLOOKUP(AI335,'Acompanhamento (DMP)'!$B$7:$O$390,13,FALSE)),"")</f>
        <v/>
      </c>
      <c r="AZ335" t="str">
        <f>IFERROR(IF(VLOOKUP(AI335,'Acompanhamento (DMP)'!$B$7:$O$390,14,FALSE)="","",VLOOKUP(AI335,'Acompanhamento (DMP)'!$B$7:$O$390,14,FALSE)),"")</f>
        <v/>
      </c>
      <c r="BA335" t="str">
        <f>IFERROR(IF(VLOOKUP(AI335,'Acompanhamento (DMP)'!$B$7:$O$390,15,FALSE)="","",VLOOKUP(AI335,'Acompanhamento (DMP)'!$B$7:$O$390,15,FALSE)),"")</f>
        <v/>
      </c>
      <c r="BB335" s="82" t="str">
        <f>IFERROR(IF(VLOOKUP(AI335,'Acompanhamento (DMP)'!$B$7:$O$390,16,FALSE)="","",VLOOKUP(AI335,'Acompanhamento (DMP)'!$B$7:$O$390,16,FALSE)),"")</f>
        <v/>
      </c>
      <c r="BC335" s="82" t="str">
        <f>IFERROR(IF(VLOOKUP(AI335,'Acompanhamento (DMP)'!$B$7:$O$390,17,FALSE)="","",VLOOKUP(AI335,'Acompanhamento (DMP)'!$B$7:$O$390,17,FALSE)),"")</f>
        <v/>
      </c>
      <c r="BD335" s="82" t="str">
        <f>IFERROR(IF(VLOOKUP(AI335,'Acompanhamento (DMP)'!$B$7:$O$390,18,FALSE)="","",VLOOKUP(AI335,'Acompanhamento (DMP)'!$B$7:$O$390,18,FALSE)),"")</f>
        <v/>
      </c>
      <c r="BE335" s="82" t="str">
        <f>IFERROR(IF(VLOOKUP(AI335,'Acompanhamento (DMP)'!$B$7:$O$390,19,FALSE)="","",VLOOKUP(AI335,'Acompanhamento (DMP)'!$B$7:$O$390,19,FALSE)),"")</f>
        <v/>
      </c>
      <c r="BF335" s="82" t="str">
        <f>IFERROR(IF(VLOOKUP(AI335,'Acompanhamento (DMP)'!$B$7:$O$390,20,FALSE)="","",VLOOKUP(AI335,'Acompanhamento (DMP)'!$B$7:$O$390,20,FALSE)),"")</f>
        <v/>
      </c>
      <c r="BG335" s="82" t="str">
        <f>IFERROR(IF(VLOOKUP(AI335,'Acompanhamento (DMP)'!$B$7:$O$390,21,FALSE)="","",VLOOKUP(AI335,'Acompanhamento (DMP)'!$B$7:$O$390,21,FALSE)),"")</f>
        <v/>
      </c>
      <c r="BH335" s="173" t="str">
        <f t="shared" si="5"/>
        <v/>
      </c>
    </row>
    <row r="336" spans="1:60" ht="15" customHeight="1">
      <c r="A336" s="248"/>
      <c r="B336" s="248"/>
      <c r="C336" s="72"/>
      <c r="D336" s="73"/>
      <c r="E336" s="72" t="str">
        <v>Modernização dos elevadores do Fórum da Comarca de São José.</v>
      </c>
      <c r="F336" s="72"/>
      <c r="G336" s="72"/>
      <c r="H336" s="72"/>
      <c r="I336" s="72"/>
      <c r="J336" s="72"/>
      <c r="K336" s="72"/>
      <c r="L336" s="74"/>
      <c r="M336" s="74"/>
      <c r="N336" s="74"/>
      <c r="O336" s="74"/>
      <c r="P336" s="74"/>
      <c r="Q336" s="72" t="e">
        <f>IF(#REF!="","",IF(VLOOKUP(#REF!,#REF!,9,FALSE)="","",VLOOKUP(#REF!,#REF!,9,FALSE)))</f>
        <v>#REF!</v>
      </c>
      <c r="R336" s="74" t="e">
        <f>IF(#REF!="","",IF(VLOOKUP(#REF!,#REF!,10,FALSE)="","",VLOOKUP(#REF!,#REF!,10,FALSE)))</f>
        <v>#REF!</v>
      </c>
      <c r="AD336" s="180">
        <v>323</v>
      </c>
      <c r="AF336">
        <v>334</v>
      </c>
      <c r="AI336" t="str">
        <f>IF('PCA Licitação, Dispensa e Inex.'!B340="","",'PCA Licitação, Dispensa e Inex.'!B340)</f>
        <v/>
      </c>
      <c r="AJ336" t="str">
        <f>IF('PCA Licitação, Dispensa e Inex.'!C340="","",'PCA Licitação, Dispensa e Inex.'!C340)</f>
        <v/>
      </c>
      <c r="AK336" t="str">
        <f>IF('PCA Licitação, Dispensa e Inex.'!D340="","",'PCA Licitação, Dispensa e Inex.'!D340)</f>
        <v/>
      </c>
      <c r="AL336" t="str">
        <f>IF('PCA Licitação, Dispensa e Inex.'!H340="","",'PCA Licitação, Dispensa e Inex.'!H340)</f>
        <v/>
      </c>
      <c r="AM336" t="str">
        <f>IF('PCA Licitação, Dispensa e Inex.'!K340="","",'PCA Licitação, Dispensa e Inex.'!K340)</f>
        <v/>
      </c>
      <c r="AN336" t="str">
        <f>IF('PCA Licitação, Dispensa e Inex.'!L340="","",'PCA Licitação, Dispensa e Inex.'!L340)</f>
        <v/>
      </c>
      <c r="AO336" t="str">
        <f>IF('PCA Licitação, Dispensa e Inex.'!M340="","",'PCA Licitação, Dispensa e Inex.'!M340)</f>
        <v/>
      </c>
      <c r="AP336" t="str">
        <f>IF('PCA Licitação, Dispensa e Inex.'!N340="","",'PCA Licitação, Dispensa e Inex.'!N340)</f>
        <v/>
      </c>
      <c r="AQ336" s="82" t="str">
        <f>IF('PCA Licitação, Dispensa e Inex.'!O340="","",'PCA Licitação, Dispensa e Inex.'!O340)</f>
        <v/>
      </c>
      <c r="AR336" s="82" t="str">
        <f>IF('PCA Licitação, Dispensa e Inex.'!P340="","",'PCA Licitação, Dispensa e Inex.'!P340)</f>
        <v/>
      </c>
      <c r="AS336" s="82" t="str">
        <f>IF('PCA Licitação, Dispensa e Inex.'!Q340="","",'PCA Licitação, Dispensa e Inex.'!Q340)</f>
        <v/>
      </c>
      <c r="AT336" s="82" t="str">
        <f>IF('PCA Licitação, Dispensa e Inex.'!R340="","",'PCA Licitação, Dispensa e Inex.'!R340)</f>
        <v/>
      </c>
      <c r="AU336" s="82" t="str">
        <f>IF('PCA Licitação, Dispensa e Inex.'!S340="","",'PCA Licitação, Dispensa e Inex.'!S340)</f>
        <v/>
      </c>
      <c r="AV336" s="223" t="str">
        <f>IFERROR(VLOOKUP(AI336,'Acompanhamento (DMP)'!$B$7:$G$390,10,FALSE),"")</f>
        <v/>
      </c>
      <c r="AW336" t="str">
        <f>IFERROR(IF(VLOOKUP(AI336,'Acompanhamento (DMP)'!$B$7:$O$390,11,FALSE)="","",VLOOKUP(AI336,'Acompanhamento (DMP)'!$B$7:$O$390,11,FALSE)),"")</f>
        <v/>
      </c>
      <c r="AX336" s="82">
        <f>IFERROR(VLOOKUP(AI336,'Acompanhamento (DMP)'!$B$7:$O$390,12,FALSE),"")</f>
        <v>0</v>
      </c>
      <c r="AY336" s="82" t="str">
        <f>IFERROR(IF(VLOOKUP(AI336,'Acompanhamento (DMP)'!$B$7:$O$390,13,FALSE)="","",VLOOKUP(AI336,'Acompanhamento (DMP)'!$B$7:$O$390,13,FALSE)),"")</f>
        <v/>
      </c>
      <c r="AZ336" t="str">
        <f>IFERROR(IF(VLOOKUP(AI336,'Acompanhamento (DMP)'!$B$7:$O$390,14,FALSE)="","",VLOOKUP(AI336,'Acompanhamento (DMP)'!$B$7:$O$390,14,FALSE)),"")</f>
        <v/>
      </c>
      <c r="BA336" t="str">
        <f>IFERROR(IF(VLOOKUP(AI336,'Acompanhamento (DMP)'!$B$7:$O$390,15,FALSE)="","",VLOOKUP(AI336,'Acompanhamento (DMP)'!$B$7:$O$390,15,FALSE)),"")</f>
        <v/>
      </c>
      <c r="BB336" s="82" t="str">
        <f>IFERROR(IF(VLOOKUP(AI336,'Acompanhamento (DMP)'!$B$7:$O$390,16,FALSE)="","",VLOOKUP(AI336,'Acompanhamento (DMP)'!$B$7:$O$390,16,FALSE)),"")</f>
        <v/>
      </c>
      <c r="BC336" s="82" t="str">
        <f>IFERROR(IF(VLOOKUP(AI336,'Acompanhamento (DMP)'!$B$7:$O$390,17,FALSE)="","",VLOOKUP(AI336,'Acompanhamento (DMP)'!$B$7:$O$390,17,FALSE)),"")</f>
        <v/>
      </c>
      <c r="BD336" s="82" t="str">
        <f>IFERROR(IF(VLOOKUP(AI336,'Acompanhamento (DMP)'!$B$7:$O$390,18,FALSE)="","",VLOOKUP(AI336,'Acompanhamento (DMP)'!$B$7:$O$390,18,FALSE)),"")</f>
        <v/>
      </c>
      <c r="BE336" s="82" t="str">
        <f>IFERROR(IF(VLOOKUP(AI336,'Acompanhamento (DMP)'!$B$7:$O$390,19,FALSE)="","",VLOOKUP(AI336,'Acompanhamento (DMP)'!$B$7:$O$390,19,FALSE)),"")</f>
        <v/>
      </c>
      <c r="BF336" s="82" t="str">
        <f>IFERROR(IF(VLOOKUP(AI336,'Acompanhamento (DMP)'!$B$7:$O$390,20,FALSE)="","",VLOOKUP(AI336,'Acompanhamento (DMP)'!$B$7:$O$390,20,FALSE)),"")</f>
        <v/>
      </c>
      <c r="BG336" s="82" t="str">
        <f>IFERROR(IF(VLOOKUP(AI336,'Acompanhamento (DMP)'!$B$7:$O$390,21,FALSE)="","",VLOOKUP(AI336,'Acompanhamento (DMP)'!$B$7:$O$390,21,FALSE)),"")</f>
        <v/>
      </c>
      <c r="BH336" s="173" t="str">
        <f t="shared" si="5"/>
        <v/>
      </c>
    </row>
    <row r="337" spans="1:60" ht="15" customHeight="1">
      <c r="A337" s="248"/>
      <c r="B337" s="248"/>
      <c r="C337" s="72"/>
      <c r="D337" s="73"/>
      <c r="E337" s="72" t="str">
        <v xml:space="preserve"> Deflagração de novo Concurso Público para a Carreira da Magistratura</v>
      </c>
      <c r="F337" s="72"/>
      <c r="G337" s="72"/>
      <c r="H337" s="72"/>
      <c r="I337" s="72"/>
      <c r="J337" s="72"/>
      <c r="K337" s="72"/>
      <c r="L337" s="74"/>
      <c r="M337" s="74"/>
      <c r="N337" s="74"/>
      <c r="O337" s="74"/>
      <c r="P337" s="74"/>
      <c r="Q337" s="72" t="e">
        <f>IF(#REF!="","",IF(VLOOKUP(#REF!,#REF!,9,FALSE)="","",VLOOKUP(#REF!,#REF!,9,FALSE)))</f>
        <v>#REF!</v>
      </c>
      <c r="R337" s="74" t="e">
        <f>IF(#REF!="","",IF(VLOOKUP(#REF!,#REF!,10,FALSE)="","",VLOOKUP(#REF!,#REF!,10,FALSE)))</f>
        <v>#REF!</v>
      </c>
      <c r="AD337" s="178">
        <v>324</v>
      </c>
      <c r="AF337">
        <v>335</v>
      </c>
      <c r="AI337" t="str">
        <f>IF('PCA Licitação, Dispensa e Inex.'!B341="","",'PCA Licitação, Dispensa e Inex.'!B341)</f>
        <v/>
      </c>
      <c r="AJ337" t="str">
        <f>IF('PCA Licitação, Dispensa e Inex.'!C341="","",'PCA Licitação, Dispensa e Inex.'!C341)</f>
        <v/>
      </c>
      <c r="AK337" t="str">
        <f>IF('PCA Licitação, Dispensa e Inex.'!D341="","",'PCA Licitação, Dispensa e Inex.'!D341)</f>
        <v/>
      </c>
      <c r="AL337" t="str">
        <f>IF('PCA Licitação, Dispensa e Inex.'!H341="","",'PCA Licitação, Dispensa e Inex.'!H341)</f>
        <v/>
      </c>
      <c r="AM337" t="str">
        <f>IF('PCA Licitação, Dispensa e Inex.'!K341="","",'PCA Licitação, Dispensa e Inex.'!K341)</f>
        <v/>
      </c>
      <c r="AN337" t="str">
        <f>IF('PCA Licitação, Dispensa e Inex.'!L341="","",'PCA Licitação, Dispensa e Inex.'!L341)</f>
        <v/>
      </c>
      <c r="AO337" t="str">
        <f>IF('PCA Licitação, Dispensa e Inex.'!M341="","",'PCA Licitação, Dispensa e Inex.'!M341)</f>
        <v/>
      </c>
      <c r="AP337" t="str">
        <f>IF('PCA Licitação, Dispensa e Inex.'!N341="","",'PCA Licitação, Dispensa e Inex.'!N341)</f>
        <v/>
      </c>
      <c r="AQ337" s="82" t="str">
        <f>IF('PCA Licitação, Dispensa e Inex.'!O341="","",'PCA Licitação, Dispensa e Inex.'!O341)</f>
        <v/>
      </c>
      <c r="AR337" s="82" t="str">
        <f>IF('PCA Licitação, Dispensa e Inex.'!P341="","",'PCA Licitação, Dispensa e Inex.'!P341)</f>
        <v/>
      </c>
      <c r="AS337" s="82" t="str">
        <f>IF('PCA Licitação, Dispensa e Inex.'!Q341="","",'PCA Licitação, Dispensa e Inex.'!Q341)</f>
        <v/>
      </c>
      <c r="AT337" s="82" t="str">
        <f>IF('PCA Licitação, Dispensa e Inex.'!R341="","",'PCA Licitação, Dispensa e Inex.'!R341)</f>
        <v/>
      </c>
      <c r="AU337" s="82" t="str">
        <f>IF('PCA Licitação, Dispensa e Inex.'!S341="","",'PCA Licitação, Dispensa e Inex.'!S341)</f>
        <v/>
      </c>
      <c r="AV337" s="223" t="str">
        <f>IFERROR(VLOOKUP(AI337,'Acompanhamento (DMP)'!$B$7:$G$390,10,FALSE),"")</f>
        <v/>
      </c>
      <c r="AW337" t="str">
        <f>IFERROR(IF(VLOOKUP(AI337,'Acompanhamento (DMP)'!$B$7:$O$390,11,FALSE)="","",VLOOKUP(AI337,'Acompanhamento (DMP)'!$B$7:$O$390,11,FALSE)),"")</f>
        <v/>
      </c>
      <c r="AX337" s="82">
        <f>IFERROR(VLOOKUP(AI337,'Acompanhamento (DMP)'!$B$7:$O$390,12,FALSE),"")</f>
        <v>0</v>
      </c>
      <c r="AY337" s="82" t="str">
        <f>IFERROR(IF(VLOOKUP(AI337,'Acompanhamento (DMP)'!$B$7:$O$390,13,FALSE)="","",VLOOKUP(AI337,'Acompanhamento (DMP)'!$B$7:$O$390,13,FALSE)),"")</f>
        <v/>
      </c>
      <c r="AZ337" t="str">
        <f>IFERROR(IF(VLOOKUP(AI337,'Acompanhamento (DMP)'!$B$7:$O$390,14,FALSE)="","",VLOOKUP(AI337,'Acompanhamento (DMP)'!$B$7:$O$390,14,FALSE)),"")</f>
        <v/>
      </c>
      <c r="BA337" t="str">
        <f>IFERROR(IF(VLOOKUP(AI337,'Acompanhamento (DMP)'!$B$7:$O$390,15,FALSE)="","",VLOOKUP(AI337,'Acompanhamento (DMP)'!$B$7:$O$390,15,FALSE)),"")</f>
        <v/>
      </c>
      <c r="BB337" s="82" t="str">
        <f>IFERROR(IF(VLOOKUP(AI337,'Acompanhamento (DMP)'!$B$7:$O$390,16,FALSE)="","",VLOOKUP(AI337,'Acompanhamento (DMP)'!$B$7:$O$390,16,FALSE)),"")</f>
        <v/>
      </c>
      <c r="BC337" s="82" t="str">
        <f>IFERROR(IF(VLOOKUP(AI337,'Acompanhamento (DMP)'!$B$7:$O$390,17,FALSE)="","",VLOOKUP(AI337,'Acompanhamento (DMP)'!$B$7:$O$390,17,FALSE)),"")</f>
        <v/>
      </c>
      <c r="BD337" s="82" t="str">
        <f>IFERROR(IF(VLOOKUP(AI337,'Acompanhamento (DMP)'!$B$7:$O$390,18,FALSE)="","",VLOOKUP(AI337,'Acompanhamento (DMP)'!$B$7:$O$390,18,FALSE)),"")</f>
        <v/>
      </c>
      <c r="BE337" s="82" t="str">
        <f>IFERROR(IF(VLOOKUP(AI337,'Acompanhamento (DMP)'!$B$7:$O$390,19,FALSE)="","",VLOOKUP(AI337,'Acompanhamento (DMP)'!$B$7:$O$390,19,FALSE)),"")</f>
        <v/>
      </c>
      <c r="BF337" s="82" t="str">
        <f>IFERROR(IF(VLOOKUP(AI337,'Acompanhamento (DMP)'!$B$7:$O$390,20,FALSE)="","",VLOOKUP(AI337,'Acompanhamento (DMP)'!$B$7:$O$390,20,FALSE)),"")</f>
        <v/>
      </c>
      <c r="BG337" s="82" t="str">
        <f>IFERROR(IF(VLOOKUP(AI337,'Acompanhamento (DMP)'!$B$7:$O$390,21,FALSE)="","",VLOOKUP(AI337,'Acompanhamento (DMP)'!$B$7:$O$390,21,FALSE)),"")</f>
        <v/>
      </c>
      <c r="BH337" s="173" t="str">
        <f t="shared" si="5"/>
        <v/>
      </c>
    </row>
    <row r="338" spans="1:60" ht="15" customHeight="1">
      <c r="A338" s="248"/>
      <c r="B338" s="248"/>
      <c r="C338" s="72"/>
      <c r="D338" s="73"/>
      <c r="E338" s="72" t="str">
        <v>Contratação de empresa especializada na prestação de serviços de acessibilidade comunicacional por meio de interpretação e tradução entre a Língua Brasileira de Sinais (Libras) e a Língua Portuguesa, com atendimento humano remoto em tempo real, mediante disponibilização de plataforma tecnológica especializada, intérpretes qualificados, suporte técnico e recursos de gestão operacional, visando atender às demandas judiciais e administrativas do Poder Judiciário de Santa Catarina.</v>
      </c>
      <c r="F338" s="72"/>
      <c r="G338" s="72"/>
      <c r="H338" s="72"/>
      <c r="I338" s="72"/>
      <c r="J338" s="72"/>
      <c r="K338" s="72"/>
      <c r="L338" s="74"/>
      <c r="M338" s="74"/>
      <c r="N338" s="74"/>
      <c r="O338" s="74"/>
      <c r="P338" s="74"/>
      <c r="Q338" s="72" t="e">
        <f>IF(#REF!="","",IF(VLOOKUP(#REF!,#REF!,9,FALSE)="","",VLOOKUP(#REF!,#REF!,9,FALSE)))</f>
        <v>#REF!</v>
      </c>
      <c r="R338" s="74" t="e">
        <f>IF(#REF!="","",IF(VLOOKUP(#REF!,#REF!,10,FALSE)="","",VLOOKUP(#REF!,#REF!,10,FALSE)))</f>
        <v>#REF!</v>
      </c>
      <c r="AD338" s="177">
        <v>325</v>
      </c>
      <c r="AF338">
        <v>336</v>
      </c>
      <c r="AI338" t="str">
        <f>IF('PCA Licitação, Dispensa e Inex.'!B342="","",'PCA Licitação, Dispensa e Inex.'!B342)</f>
        <v/>
      </c>
      <c r="AJ338" t="str">
        <f>IF('PCA Licitação, Dispensa e Inex.'!C342="","",'PCA Licitação, Dispensa e Inex.'!C342)</f>
        <v/>
      </c>
      <c r="AK338" t="str">
        <f>IF('PCA Licitação, Dispensa e Inex.'!D342="","",'PCA Licitação, Dispensa e Inex.'!D342)</f>
        <v/>
      </c>
      <c r="AL338" t="str">
        <f>IF('PCA Licitação, Dispensa e Inex.'!H342="","",'PCA Licitação, Dispensa e Inex.'!H342)</f>
        <v/>
      </c>
      <c r="AM338" t="str">
        <f>IF('PCA Licitação, Dispensa e Inex.'!K342="","",'PCA Licitação, Dispensa e Inex.'!K342)</f>
        <v/>
      </c>
      <c r="AN338" t="str">
        <f>IF('PCA Licitação, Dispensa e Inex.'!L342="","",'PCA Licitação, Dispensa e Inex.'!L342)</f>
        <v/>
      </c>
      <c r="AO338" t="str">
        <f>IF('PCA Licitação, Dispensa e Inex.'!M342="","",'PCA Licitação, Dispensa e Inex.'!M342)</f>
        <v/>
      </c>
      <c r="AP338" t="str">
        <f>IF('PCA Licitação, Dispensa e Inex.'!N342="","",'PCA Licitação, Dispensa e Inex.'!N342)</f>
        <v/>
      </c>
      <c r="AQ338" s="82" t="str">
        <f>IF('PCA Licitação, Dispensa e Inex.'!O342="","",'PCA Licitação, Dispensa e Inex.'!O342)</f>
        <v/>
      </c>
      <c r="AR338" s="82" t="str">
        <f>IF('PCA Licitação, Dispensa e Inex.'!P342="","",'PCA Licitação, Dispensa e Inex.'!P342)</f>
        <v/>
      </c>
      <c r="AS338" s="82" t="str">
        <f>IF('PCA Licitação, Dispensa e Inex.'!Q342="","",'PCA Licitação, Dispensa e Inex.'!Q342)</f>
        <v/>
      </c>
      <c r="AT338" s="82" t="str">
        <f>IF('PCA Licitação, Dispensa e Inex.'!R342="","",'PCA Licitação, Dispensa e Inex.'!R342)</f>
        <v/>
      </c>
      <c r="AU338" s="82" t="str">
        <f>IF('PCA Licitação, Dispensa e Inex.'!S342="","",'PCA Licitação, Dispensa e Inex.'!S342)</f>
        <v/>
      </c>
      <c r="AV338" s="223" t="str">
        <f>IFERROR(VLOOKUP(AI338,'Acompanhamento (DMP)'!$B$7:$G$390,10,FALSE),"")</f>
        <v/>
      </c>
      <c r="AW338" t="str">
        <f>IFERROR(IF(VLOOKUP(AI338,'Acompanhamento (DMP)'!$B$7:$O$390,11,FALSE)="","",VLOOKUP(AI338,'Acompanhamento (DMP)'!$B$7:$O$390,11,FALSE)),"")</f>
        <v/>
      </c>
      <c r="AX338" s="82">
        <f>IFERROR(VLOOKUP(AI338,'Acompanhamento (DMP)'!$B$7:$O$390,12,FALSE),"")</f>
        <v>0</v>
      </c>
      <c r="AY338" s="82" t="str">
        <f>IFERROR(IF(VLOOKUP(AI338,'Acompanhamento (DMP)'!$B$7:$O$390,13,FALSE)="","",VLOOKUP(AI338,'Acompanhamento (DMP)'!$B$7:$O$390,13,FALSE)),"")</f>
        <v/>
      </c>
      <c r="AZ338" t="str">
        <f>IFERROR(IF(VLOOKUP(AI338,'Acompanhamento (DMP)'!$B$7:$O$390,14,FALSE)="","",VLOOKUP(AI338,'Acompanhamento (DMP)'!$B$7:$O$390,14,FALSE)),"")</f>
        <v/>
      </c>
      <c r="BA338" t="str">
        <f>IFERROR(IF(VLOOKUP(AI338,'Acompanhamento (DMP)'!$B$7:$O$390,15,FALSE)="","",VLOOKUP(AI338,'Acompanhamento (DMP)'!$B$7:$O$390,15,FALSE)),"")</f>
        <v/>
      </c>
      <c r="BB338" s="82" t="str">
        <f>IFERROR(IF(VLOOKUP(AI338,'Acompanhamento (DMP)'!$B$7:$O$390,16,FALSE)="","",VLOOKUP(AI338,'Acompanhamento (DMP)'!$B$7:$O$390,16,FALSE)),"")</f>
        <v/>
      </c>
      <c r="BC338" s="82" t="str">
        <f>IFERROR(IF(VLOOKUP(AI338,'Acompanhamento (DMP)'!$B$7:$O$390,17,FALSE)="","",VLOOKUP(AI338,'Acompanhamento (DMP)'!$B$7:$O$390,17,FALSE)),"")</f>
        <v/>
      </c>
      <c r="BD338" s="82" t="str">
        <f>IFERROR(IF(VLOOKUP(AI338,'Acompanhamento (DMP)'!$B$7:$O$390,18,FALSE)="","",VLOOKUP(AI338,'Acompanhamento (DMP)'!$B$7:$O$390,18,FALSE)),"")</f>
        <v/>
      </c>
      <c r="BE338" s="82" t="str">
        <f>IFERROR(IF(VLOOKUP(AI338,'Acompanhamento (DMP)'!$B$7:$O$390,19,FALSE)="","",VLOOKUP(AI338,'Acompanhamento (DMP)'!$B$7:$O$390,19,FALSE)),"")</f>
        <v/>
      </c>
      <c r="BF338" s="82" t="str">
        <f>IFERROR(IF(VLOOKUP(AI338,'Acompanhamento (DMP)'!$B$7:$O$390,20,FALSE)="","",VLOOKUP(AI338,'Acompanhamento (DMP)'!$B$7:$O$390,20,FALSE)),"")</f>
        <v/>
      </c>
      <c r="BG338" s="82" t="str">
        <f>IFERROR(IF(VLOOKUP(AI338,'Acompanhamento (DMP)'!$B$7:$O$390,21,FALSE)="","",VLOOKUP(AI338,'Acompanhamento (DMP)'!$B$7:$O$390,21,FALSE)),"")</f>
        <v/>
      </c>
      <c r="BH338" s="173" t="str">
        <f t="shared" si="5"/>
        <v/>
      </c>
    </row>
    <row r="339" spans="1:60" ht="15" customHeight="1">
      <c r="A339" s="248"/>
      <c r="B339" s="248"/>
      <c r="C339" s="72"/>
      <c r="D339" s="73"/>
      <c r="E339" s="72" t="str">
        <v>Contratação de serviços continuados de jardinagem, por demanda, compreendendo a coordenação, supervisão e organização da execução dos serviços, com disponibilidade da mão de obra, dos materiais e dos equipamentos adequados e necessários.</v>
      </c>
      <c r="F339" s="72"/>
      <c r="G339" s="72"/>
      <c r="H339" s="72"/>
      <c r="I339" s="72"/>
      <c r="J339" s="72"/>
      <c r="K339" s="72"/>
      <c r="L339" s="74"/>
      <c r="M339" s="74"/>
      <c r="N339" s="74"/>
      <c r="O339" s="74"/>
      <c r="P339" s="74"/>
      <c r="Q339" s="72" t="e">
        <f>IF(#REF!="","",IF(VLOOKUP(#REF!,#REF!,9,FALSE)="","",VLOOKUP(#REF!,#REF!,9,FALSE)))</f>
        <v>#REF!</v>
      </c>
      <c r="R339" s="74" t="e">
        <f>IF(#REF!="","",IF(VLOOKUP(#REF!,#REF!,10,FALSE)="","",VLOOKUP(#REF!,#REF!,10,FALSE)))</f>
        <v>#REF!</v>
      </c>
      <c r="AD339" s="178">
        <v>326</v>
      </c>
      <c r="AF339">
        <v>337</v>
      </c>
      <c r="AI339" t="str">
        <f>IF('PCA Licitação, Dispensa e Inex.'!B343="","",'PCA Licitação, Dispensa e Inex.'!B343)</f>
        <v/>
      </c>
      <c r="AJ339" t="str">
        <f>IF('PCA Licitação, Dispensa e Inex.'!C343="","",'PCA Licitação, Dispensa e Inex.'!C343)</f>
        <v/>
      </c>
      <c r="AK339" t="str">
        <f>IF('PCA Licitação, Dispensa e Inex.'!D343="","",'PCA Licitação, Dispensa e Inex.'!D343)</f>
        <v/>
      </c>
      <c r="AL339" t="str">
        <f>IF('PCA Licitação, Dispensa e Inex.'!H343="","",'PCA Licitação, Dispensa e Inex.'!H343)</f>
        <v/>
      </c>
      <c r="AM339" t="str">
        <f>IF('PCA Licitação, Dispensa e Inex.'!K343="","",'PCA Licitação, Dispensa e Inex.'!K343)</f>
        <v/>
      </c>
      <c r="AN339" t="str">
        <f>IF('PCA Licitação, Dispensa e Inex.'!L343="","",'PCA Licitação, Dispensa e Inex.'!L343)</f>
        <v/>
      </c>
      <c r="AO339" t="str">
        <f>IF('PCA Licitação, Dispensa e Inex.'!M343="","",'PCA Licitação, Dispensa e Inex.'!M343)</f>
        <v/>
      </c>
      <c r="AP339" t="str">
        <f>IF('PCA Licitação, Dispensa e Inex.'!N343="","",'PCA Licitação, Dispensa e Inex.'!N343)</f>
        <v/>
      </c>
      <c r="AQ339" s="82" t="str">
        <f>IF('PCA Licitação, Dispensa e Inex.'!O343="","",'PCA Licitação, Dispensa e Inex.'!O343)</f>
        <v/>
      </c>
      <c r="AR339" s="82" t="str">
        <f>IF('PCA Licitação, Dispensa e Inex.'!P343="","",'PCA Licitação, Dispensa e Inex.'!P343)</f>
        <v/>
      </c>
      <c r="AS339" s="82" t="str">
        <f>IF('PCA Licitação, Dispensa e Inex.'!Q343="","",'PCA Licitação, Dispensa e Inex.'!Q343)</f>
        <v/>
      </c>
      <c r="AT339" s="82" t="str">
        <f>IF('PCA Licitação, Dispensa e Inex.'!R343="","",'PCA Licitação, Dispensa e Inex.'!R343)</f>
        <v/>
      </c>
      <c r="AU339" s="82" t="str">
        <f>IF('PCA Licitação, Dispensa e Inex.'!S343="","",'PCA Licitação, Dispensa e Inex.'!S343)</f>
        <v/>
      </c>
      <c r="AV339" s="223" t="str">
        <f>IFERROR(VLOOKUP(AI339,'Acompanhamento (DMP)'!$B$7:$G$390,10,FALSE),"")</f>
        <v/>
      </c>
      <c r="AW339" t="str">
        <f>IFERROR(IF(VLOOKUP(AI339,'Acompanhamento (DMP)'!$B$7:$O$390,11,FALSE)="","",VLOOKUP(AI339,'Acompanhamento (DMP)'!$B$7:$O$390,11,FALSE)),"")</f>
        <v/>
      </c>
      <c r="AX339" s="82">
        <f>IFERROR(VLOOKUP(AI339,'Acompanhamento (DMP)'!$B$7:$O$390,12,FALSE),"")</f>
        <v>0</v>
      </c>
      <c r="AY339" s="82" t="str">
        <f>IFERROR(IF(VLOOKUP(AI339,'Acompanhamento (DMP)'!$B$7:$O$390,13,FALSE)="","",VLOOKUP(AI339,'Acompanhamento (DMP)'!$B$7:$O$390,13,FALSE)),"")</f>
        <v/>
      </c>
      <c r="AZ339" t="str">
        <f>IFERROR(IF(VLOOKUP(AI339,'Acompanhamento (DMP)'!$B$7:$O$390,14,FALSE)="","",VLOOKUP(AI339,'Acompanhamento (DMP)'!$B$7:$O$390,14,FALSE)),"")</f>
        <v/>
      </c>
      <c r="BA339" t="str">
        <f>IFERROR(IF(VLOOKUP(AI339,'Acompanhamento (DMP)'!$B$7:$O$390,15,FALSE)="","",VLOOKUP(AI339,'Acompanhamento (DMP)'!$B$7:$O$390,15,FALSE)),"")</f>
        <v/>
      </c>
      <c r="BB339" s="82" t="str">
        <f>IFERROR(IF(VLOOKUP(AI339,'Acompanhamento (DMP)'!$B$7:$O$390,16,FALSE)="","",VLOOKUP(AI339,'Acompanhamento (DMP)'!$B$7:$O$390,16,FALSE)),"")</f>
        <v/>
      </c>
      <c r="BC339" s="82" t="str">
        <f>IFERROR(IF(VLOOKUP(AI339,'Acompanhamento (DMP)'!$B$7:$O$390,17,FALSE)="","",VLOOKUP(AI339,'Acompanhamento (DMP)'!$B$7:$O$390,17,FALSE)),"")</f>
        <v/>
      </c>
      <c r="BD339" s="82" t="str">
        <f>IFERROR(IF(VLOOKUP(AI339,'Acompanhamento (DMP)'!$B$7:$O$390,18,FALSE)="","",VLOOKUP(AI339,'Acompanhamento (DMP)'!$B$7:$O$390,18,FALSE)),"")</f>
        <v/>
      </c>
      <c r="BE339" s="82" t="str">
        <f>IFERROR(IF(VLOOKUP(AI339,'Acompanhamento (DMP)'!$B$7:$O$390,19,FALSE)="","",VLOOKUP(AI339,'Acompanhamento (DMP)'!$B$7:$O$390,19,FALSE)),"")</f>
        <v/>
      </c>
      <c r="BF339" s="82" t="str">
        <f>IFERROR(IF(VLOOKUP(AI339,'Acompanhamento (DMP)'!$B$7:$O$390,20,FALSE)="","",VLOOKUP(AI339,'Acompanhamento (DMP)'!$B$7:$O$390,20,FALSE)),"")</f>
        <v/>
      </c>
      <c r="BG339" s="82" t="str">
        <f>IFERROR(IF(VLOOKUP(AI339,'Acompanhamento (DMP)'!$B$7:$O$390,21,FALSE)="","",VLOOKUP(AI339,'Acompanhamento (DMP)'!$B$7:$O$390,21,FALSE)),"")</f>
        <v/>
      </c>
      <c r="BH339" s="173" t="str">
        <f t="shared" si="5"/>
        <v/>
      </c>
    </row>
    <row r="340" spans="1:60" ht="15" customHeight="1">
      <c r="A340" s="248"/>
      <c r="B340" s="248"/>
      <c r="C340" s="72"/>
      <c r="D340" s="73"/>
      <c r="E340" s="72" t="str">
        <v>Construção do fórum da comarca de Abelardo Luz.</v>
      </c>
      <c r="F340" s="72"/>
      <c r="G340" s="72"/>
      <c r="H340" s="72"/>
      <c r="I340" s="72"/>
      <c r="J340" s="72"/>
      <c r="K340" s="72"/>
      <c r="L340" s="74"/>
      <c r="M340" s="74"/>
      <c r="N340" s="74"/>
      <c r="O340" s="74"/>
      <c r="P340" s="74"/>
      <c r="Q340" s="72" t="e">
        <f>IF(#REF!="","",IF(VLOOKUP(#REF!,#REF!,9,FALSE)="","",VLOOKUP(#REF!,#REF!,9,FALSE)))</f>
        <v>#REF!</v>
      </c>
      <c r="R340" s="74" t="e">
        <f>IF(#REF!="","",IF(VLOOKUP(#REF!,#REF!,10,FALSE)="","",VLOOKUP(#REF!,#REF!,10,FALSE)))</f>
        <v>#REF!</v>
      </c>
      <c r="AD340" s="180">
        <v>327</v>
      </c>
      <c r="AF340">
        <v>338</v>
      </c>
      <c r="AI340" t="str">
        <f>IF('PCA Licitação, Dispensa e Inex.'!B344="","",'PCA Licitação, Dispensa e Inex.'!B344)</f>
        <v/>
      </c>
      <c r="AJ340" t="str">
        <f>IF('PCA Licitação, Dispensa e Inex.'!C344="","",'PCA Licitação, Dispensa e Inex.'!C344)</f>
        <v/>
      </c>
      <c r="AK340" t="str">
        <f>IF('PCA Licitação, Dispensa e Inex.'!D344="","",'PCA Licitação, Dispensa e Inex.'!D344)</f>
        <v/>
      </c>
      <c r="AL340" t="str">
        <f>IF('PCA Licitação, Dispensa e Inex.'!H344="","",'PCA Licitação, Dispensa e Inex.'!H344)</f>
        <v/>
      </c>
      <c r="AM340" t="str">
        <f>IF('PCA Licitação, Dispensa e Inex.'!K344="","",'PCA Licitação, Dispensa e Inex.'!K344)</f>
        <v/>
      </c>
      <c r="AN340" t="str">
        <f>IF('PCA Licitação, Dispensa e Inex.'!L344="","",'PCA Licitação, Dispensa e Inex.'!L344)</f>
        <v/>
      </c>
      <c r="AO340" t="str">
        <f>IF('PCA Licitação, Dispensa e Inex.'!M344="","",'PCA Licitação, Dispensa e Inex.'!M344)</f>
        <v/>
      </c>
      <c r="AP340" t="str">
        <f>IF('PCA Licitação, Dispensa e Inex.'!N344="","",'PCA Licitação, Dispensa e Inex.'!N344)</f>
        <v/>
      </c>
      <c r="AQ340" s="82" t="str">
        <f>IF('PCA Licitação, Dispensa e Inex.'!O344="","",'PCA Licitação, Dispensa e Inex.'!O344)</f>
        <v/>
      </c>
      <c r="AR340" s="82" t="str">
        <f>IF('PCA Licitação, Dispensa e Inex.'!P344="","",'PCA Licitação, Dispensa e Inex.'!P344)</f>
        <v/>
      </c>
      <c r="AS340" s="82" t="str">
        <f>IF('PCA Licitação, Dispensa e Inex.'!Q344="","",'PCA Licitação, Dispensa e Inex.'!Q344)</f>
        <v/>
      </c>
      <c r="AT340" s="82" t="str">
        <f>IF('PCA Licitação, Dispensa e Inex.'!R344="","",'PCA Licitação, Dispensa e Inex.'!R344)</f>
        <v/>
      </c>
      <c r="AU340" s="82" t="str">
        <f>IF('PCA Licitação, Dispensa e Inex.'!S344="","",'PCA Licitação, Dispensa e Inex.'!S344)</f>
        <v/>
      </c>
      <c r="AV340" s="223" t="str">
        <f>IFERROR(VLOOKUP(AI340,'Acompanhamento (DMP)'!$B$7:$G$390,10,FALSE),"")</f>
        <v/>
      </c>
      <c r="AW340" t="str">
        <f>IFERROR(IF(VLOOKUP(AI340,'Acompanhamento (DMP)'!$B$7:$O$390,11,FALSE)="","",VLOOKUP(AI340,'Acompanhamento (DMP)'!$B$7:$O$390,11,FALSE)),"")</f>
        <v/>
      </c>
      <c r="AX340" s="82">
        <f>IFERROR(VLOOKUP(AI340,'Acompanhamento (DMP)'!$B$7:$O$390,12,FALSE),"")</f>
        <v>0</v>
      </c>
      <c r="AY340" s="82" t="str">
        <f>IFERROR(IF(VLOOKUP(AI340,'Acompanhamento (DMP)'!$B$7:$O$390,13,FALSE)="","",VLOOKUP(AI340,'Acompanhamento (DMP)'!$B$7:$O$390,13,FALSE)),"")</f>
        <v/>
      </c>
      <c r="AZ340" t="str">
        <f>IFERROR(IF(VLOOKUP(AI340,'Acompanhamento (DMP)'!$B$7:$O$390,14,FALSE)="","",VLOOKUP(AI340,'Acompanhamento (DMP)'!$B$7:$O$390,14,FALSE)),"")</f>
        <v/>
      </c>
      <c r="BA340" t="str">
        <f>IFERROR(IF(VLOOKUP(AI340,'Acompanhamento (DMP)'!$B$7:$O$390,15,FALSE)="","",VLOOKUP(AI340,'Acompanhamento (DMP)'!$B$7:$O$390,15,FALSE)),"")</f>
        <v/>
      </c>
      <c r="BB340" s="82" t="str">
        <f>IFERROR(IF(VLOOKUP(AI340,'Acompanhamento (DMP)'!$B$7:$O$390,16,FALSE)="","",VLOOKUP(AI340,'Acompanhamento (DMP)'!$B$7:$O$390,16,FALSE)),"")</f>
        <v/>
      </c>
      <c r="BC340" s="82" t="str">
        <f>IFERROR(IF(VLOOKUP(AI340,'Acompanhamento (DMP)'!$B$7:$O$390,17,FALSE)="","",VLOOKUP(AI340,'Acompanhamento (DMP)'!$B$7:$O$390,17,FALSE)),"")</f>
        <v/>
      </c>
      <c r="BD340" s="82" t="str">
        <f>IFERROR(IF(VLOOKUP(AI340,'Acompanhamento (DMP)'!$B$7:$O$390,18,FALSE)="","",VLOOKUP(AI340,'Acompanhamento (DMP)'!$B$7:$O$390,18,FALSE)),"")</f>
        <v/>
      </c>
      <c r="BE340" s="82" t="str">
        <f>IFERROR(IF(VLOOKUP(AI340,'Acompanhamento (DMP)'!$B$7:$O$390,19,FALSE)="","",VLOOKUP(AI340,'Acompanhamento (DMP)'!$B$7:$O$390,19,FALSE)),"")</f>
        <v/>
      </c>
      <c r="BF340" s="82" t="str">
        <f>IFERROR(IF(VLOOKUP(AI340,'Acompanhamento (DMP)'!$B$7:$O$390,20,FALSE)="","",VLOOKUP(AI340,'Acompanhamento (DMP)'!$B$7:$O$390,20,FALSE)),"")</f>
        <v/>
      </c>
      <c r="BG340" s="82" t="str">
        <f>IFERROR(IF(VLOOKUP(AI340,'Acompanhamento (DMP)'!$B$7:$O$390,21,FALSE)="","",VLOOKUP(AI340,'Acompanhamento (DMP)'!$B$7:$O$390,21,FALSE)),"")</f>
        <v/>
      </c>
      <c r="BH340" s="173" t="str">
        <f t="shared" si="5"/>
        <v/>
      </c>
    </row>
    <row r="341" spans="1:60" ht="15" customHeight="1">
      <c r="A341" s="248"/>
      <c r="B341" s="248"/>
      <c r="C341" s="72"/>
      <c r="D341" s="73"/>
      <c r="E341" s="72">
        <v>0</v>
      </c>
      <c r="F341" s="72"/>
      <c r="G341" s="72"/>
      <c r="H341" s="72"/>
      <c r="I341" s="72"/>
      <c r="J341" s="72"/>
      <c r="K341" s="72"/>
      <c r="L341" s="74"/>
      <c r="M341" s="74"/>
      <c r="N341" s="74"/>
      <c r="O341" s="74"/>
      <c r="P341" s="74"/>
      <c r="Q341" s="72" t="e">
        <f>IF(#REF!="","",IF(VLOOKUP(#REF!,#REF!,9,FALSE)="","",VLOOKUP(#REF!,#REF!,9,FALSE)))</f>
        <v>#REF!</v>
      </c>
      <c r="R341" s="74" t="e">
        <f>IF(#REF!="","",IF(VLOOKUP(#REF!,#REF!,10,FALSE)="","",VLOOKUP(#REF!,#REF!,10,FALSE)))</f>
        <v>#REF!</v>
      </c>
      <c r="AD341" s="179">
        <v>328</v>
      </c>
      <c r="AF341">
        <v>339</v>
      </c>
      <c r="AI341" t="str">
        <f>IF('PCA Licitação, Dispensa e Inex.'!B345="","",'PCA Licitação, Dispensa e Inex.'!B345)</f>
        <v/>
      </c>
      <c r="AJ341" t="str">
        <f>IF('PCA Licitação, Dispensa e Inex.'!C345="","",'PCA Licitação, Dispensa e Inex.'!C345)</f>
        <v/>
      </c>
      <c r="AK341" t="str">
        <f>IF('PCA Licitação, Dispensa e Inex.'!D345="","",'PCA Licitação, Dispensa e Inex.'!D345)</f>
        <v/>
      </c>
      <c r="AL341" t="str">
        <f>IF('PCA Licitação, Dispensa e Inex.'!H345="","",'PCA Licitação, Dispensa e Inex.'!H345)</f>
        <v/>
      </c>
      <c r="AM341" t="str">
        <f>IF('PCA Licitação, Dispensa e Inex.'!K345="","",'PCA Licitação, Dispensa e Inex.'!K345)</f>
        <v/>
      </c>
      <c r="AN341" t="str">
        <f>IF('PCA Licitação, Dispensa e Inex.'!L345="","",'PCA Licitação, Dispensa e Inex.'!L345)</f>
        <v/>
      </c>
      <c r="AO341" t="str">
        <f>IF('PCA Licitação, Dispensa e Inex.'!M345="","",'PCA Licitação, Dispensa e Inex.'!M345)</f>
        <v/>
      </c>
      <c r="AP341" t="str">
        <f>IF('PCA Licitação, Dispensa e Inex.'!N345="","",'PCA Licitação, Dispensa e Inex.'!N345)</f>
        <v/>
      </c>
      <c r="AQ341" s="82" t="str">
        <f>IF('PCA Licitação, Dispensa e Inex.'!O345="","",'PCA Licitação, Dispensa e Inex.'!O345)</f>
        <v/>
      </c>
      <c r="AR341" s="82" t="str">
        <f>IF('PCA Licitação, Dispensa e Inex.'!P345="","",'PCA Licitação, Dispensa e Inex.'!P345)</f>
        <v/>
      </c>
      <c r="AS341" s="82" t="str">
        <f>IF('PCA Licitação, Dispensa e Inex.'!Q345="","",'PCA Licitação, Dispensa e Inex.'!Q345)</f>
        <v/>
      </c>
      <c r="AT341" s="82" t="str">
        <f>IF('PCA Licitação, Dispensa e Inex.'!R345="","",'PCA Licitação, Dispensa e Inex.'!R345)</f>
        <v/>
      </c>
      <c r="AU341" s="82" t="str">
        <f>IF('PCA Licitação, Dispensa e Inex.'!S345="","",'PCA Licitação, Dispensa e Inex.'!S345)</f>
        <v/>
      </c>
      <c r="AV341" s="223" t="str">
        <f>IFERROR(VLOOKUP(AI341,'Acompanhamento (DMP)'!$B$7:$G$390,10,FALSE),"")</f>
        <v/>
      </c>
      <c r="AW341" t="str">
        <f>IFERROR(IF(VLOOKUP(AI341,'Acompanhamento (DMP)'!$B$7:$O$390,11,FALSE)="","",VLOOKUP(AI341,'Acompanhamento (DMP)'!$B$7:$O$390,11,FALSE)),"")</f>
        <v/>
      </c>
      <c r="AX341" s="82">
        <f>IFERROR(VLOOKUP(AI341,'Acompanhamento (DMP)'!$B$7:$O$390,12,FALSE),"")</f>
        <v>0</v>
      </c>
      <c r="AY341" s="82" t="str">
        <f>IFERROR(IF(VLOOKUP(AI341,'Acompanhamento (DMP)'!$B$7:$O$390,13,FALSE)="","",VLOOKUP(AI341,'Acompanhamento (DMP)'!$B$7:$O$390,13,FALSE)),"")</f>
        <v/>
      </c>
      <c r="AZ341" t="str">
        <f>IFERROR(IF(VLOOKUP(AI341,'Acompanhamento (DMP)'!$B$7:$O$390,14,FALSE)="","",VLOOKUP(AI341,'Acompanhamento (DMP)'!$B$7:$O$390,14,FALSE)),"")</f>
        <v/>
      </c>
      <c r="BA341" t="str">
        <f>IFERROR(IF(VLOOKUP(AI341,'Acompanhamento (DMP)'!$B$7:$O$390,15,FALSE)="","",VLOOKUP(AI341,'Acompanhamento (DMP)'!$B$7:$O$390,15,FALSE)),"")</f>
        <v/>
      </c>
      <c r="BB341" s="82" t="str">
        <f>IFERROR(IF(VLOOKUP(AI341,'Acompanhamento (DMP)'!$B$7:$O$390,16,FALSE)="","",VLOOKUP(AI341,'Acompanhamento (DMP)'!$B$7:$O$390,16,FALSE)),"")</f>
        <v/>
      </c>
      <c r="BC341" s="82" t="str">
        <f>IFERROR(IF(VLOOKUP(AI341,'Acompanhamento (DMP)'!$B$7:$O$390,17,FALSE)="","",VLOOKUP(AI341,'Acompanhamento (DMP)'!$B$7:$O$390,17,FALSE)),"")</f>
        <v/>
      </c>
      <c r="BD341" s="82" t="str">
        <f>IFERROR(IF(VLOOKUP(AI341,'Acompanhamento (DMP)'!$B$7:$O$390,18,FALSE)="","",VLOOKUP(AI341,'Acompanhamento (DMP)'!$B$7:$O$390,18,FALSE)),"")</f>
        <v/>
      </c>
      <c r="BE341" s="82" t="str">
        <f>IFERROR(IF(VLOOKUP(AI341,'Acompanhamento (DMP)'!$B$7:$O$390,19,FALSE)="","",VLOOKUP(AI341,'Acompanhamento (DMP)'!$B$7:$O$390,19,FALSE)),"")</f>
        <v/>
      </c>
      <c r="BF341" s="82" t="str">
        <f>IFERROR(IF(VLOOKUP(AI341,'Acompanhamento (DMP)'!$B$7:$O$390,20,FALSE)="","",VLOOKUP(AI341,'Acompanhamento (DMP)'!$B$7:$O$390,20,FALSE)),"")</f>
        <v/>
      </c>
      <c r="BG341" s="82" t="str">
        <f>IFERROR(IF(VLOOKUP(AI341,'Acompanhamento (DMP)'!$B$7:$O$390,21,FALSE)="","",VLOOKUP(AI341,'Acompanhamento (DMP)'!$B$7:$O$390,21,FALSE)),"")</f>
        <v/>
      </c>
      <c r="BH341" s="173" t="str">
        <f t="shared" si="5"/>
        <v/>
      </c>
    </row>
    <row r="342" spans="1:60" ht="15" customHeight="1">
      <c r="A342" s="248"/>
      <c r="B342" s="248"/>
      <c r="C342" s="72"/>
      <c r="D342" s="73"/>
      <c r="E342" s="72"/>
      <c r="F342" s="72"/>
      <c r="G342" s="72"/>
      <c r="H342" s="72"/>
      <c r="I342" s="72"/>
      <c r="J342" s="72"/>
      <c r="K342" s="72"/>
      <c r="L342" s="74"/>
      <c r="M342" s="74"/>
      <c r="N342" s="74"/>
      <c r="O342" s="74"/>
      <c r="P342" s="74"/>
      <c r="Q342" s="72" t="e">
        <f>IF(#REF!="","",IF(VLOOKUP(#REF!,#REF!,9,FALSE)="","",VLOOKUP(#REF!,#REF!,9,FALSE)))</f>
        <v>#REF!</v>
      </c>
      <c r="R342" s="74" t="e">
        <f>IF(#REF!="","",IF(VLOOKUP(#REF!,#REF!,10,FALSE)="","",VLOOKUP(#REF!,#REF!,10,FALSE)))</f>
        <v>#REF!</v>
      </c>
      <c r="AD342" s="180">
        <v>329</v>
      </c>
      <c r="AF342">
        <v>340</v>
      </c>
      <c r="AI342" t="str">
        <f>IF('PCA Licitação, Dispensa e Inex.'!B346="","",'PCA Licitação, Dispensa e Inex.'!B346)</f>
        <v/>
      </c>
      <c r="AJ342" t="str">
        <f>IF('PCA Licitação, Dispensa e Inex.'!C346="","",'PCA Licitação, Dispensa e Inex.'!C346)</f>
        <v/>
      </c>
      <c r="AK342" t="str">
        <f>IF('PCA Licitação, Dispensa e Inex.'!D346="","",'PCA Licitação, Dispensa e Inex.'!D346)</f>
        <v/>
      </c>
      <c r="AL342" t="str">
        <f>IF('PCA Licitação, Dispensa e Inex.'!H346="","",'PCA Licitação, Dispensa e Inex.'!H346)</f>
        <v/>
      </c>
      <c r="AM342" t="str">
        <f>IF('PCA Licitação, Dispensa e Inex.'!K346="","",'PCA Licitação, Dispensa e Inex.'!K346)</f>
        <v/>
      </c>
      <c r="AN342" t="str">
        <f>IF('PCA Licitação, Dispensa e Inex.'!L346="","",'PCA Licitação, Dispensa e Inex.'!L346)</f>
        <v/>
      </c>
      <c r="AO342" t="str">
        <f>IF('PCA Licitação, Dispensa e Inex.'!M346="","",'PCA Licitação, Dispensa e Inex.'!M346)</f>
        <v/>
      </c>
      <c r="AP342" t="str">
        <f>IF('PCA Licitação, Dispensa e Inex.'!N346="","",'PCA Licitação, Dispensa e Inex.'!N346)</f>
        <v/>
      </c>
      <c r="AQ342" s="82" t="str">
        <f>IF('PCA Licitação, Dispensa e Inex.'!O346="","",'PCA Licitação, Dispensa e Inex.'!O346)</f>
        <v/>
      </c>
      <c r="AR342" s="82" t="str">
        <f>IF('PCA Licitação, Dispensa e Inex.'!P346="","",'PCA Licitação, Dispensa e Inex.'!P346)</f>
        <v/>
      </c>
      <c r="AS342" s="82" t="str">
        <f>IF('PCA Licitação, Dispensa e Inex.'!Q346="","",'PCA Licitação, Dispensa e Inex.'!Q346)</f>
        <v/>
      </c>
      <c r="AT342" s="82" t="str">
        <f>IF('PCA Licitação, Dispensa e Inex.'!R346="","",'PCA Licitação, Dispensa e Inex.'!R346)</f>
        <v/>
      </c>
      <c r="AU342" s="82" t="str">
        <f>IF('PCA Licitação, Dispensa e Inex.'!S346="","",'PCA Licitação, Dispensa e Inex.'!S346)</f>
        <v/>
      </c>
      <c r="AV342" s="223" t="str">
        <f>IFERROR(VLOOKUP(AI342,'Acompanhamento (DMP)'!$B$7:$G$390,10,FALSE),"")</f>
        <v/>
      </c>
      <c r="AW342" t="str">
        <f>IFERROR(IF(VLOOKUP(AI342,'Acompanhamento (DMP)'!$B$7:$O$390,11,FALSE)="","",VLOOKUP(AI342,'Acompanhamento (DMP)'!$B$7:$O$390,11,FALSE)),"")</f>
        <v/>
      </c>
      <c r="AX342" s="82">
        <f>IFERROR(VLOOKUP(AI342,'Acompanhamento (DMP)'!$B$7:$O$390,12,FALSE),"")</f>
        <v>0</v>
      </c>
      <c r="AY342" s="82" t="str">
        <f>IFERROR(IF(VLOOKUP(AI342,'Acompanhamento (DMP)'!$B$7:$O$390,13,FALSE)="","",VLOOKUP(AI342,'Acompanhamento (DMP)'!$B$7:$O$390,13,FALSE)),"")</f>
        <v/>
      </c>
      <c r="AZ342" t="str">
        <f>IFERROR(IF(VLOOKUP(AI342,'Acompanhamento (DMP)'!$B$7:$O$390,14,FALSE)="","",VLOOKUP(AI342,'Acompanhamento (DMP)'!$B$7:$O$390,14,FALSE)),"")</f>
        <v/>
      </c>
      <c r="BA342" t="str">
        <f>IFERROR(IF(VLOOKUP(AI342,'Acompanhamento (DMP)'!$B$7:$O$390,15,FALSE)="","",VLOOKUP(AI342,'Acompanhamento (DMP)'!$B$7:$O$390,15,FALSE)),"")</f>
        <v/>
      </c>
      <c r="BB342" s="82" t="str">
        <f>IFERROR(IF(VLOOKUP(AI342,'Acompanhamento (DMP)'!$B$7:$O$390,16,FALSE)="","",VLOOKUP(AI342,'Acompanhamento (DMP)'!$B$7:$O$390,16,FALSE)),"")</f>
        <v/>
      </c>
      <c r="BC342" s="82" t="str">
        <f>IFERROR(IF(VLOOKUP(AI342,'Acompanhamento (DMP)'!$B$7:$O$390,17,FALSE)="","",VLOOKUP(AI342,'Acompanhamento (DMP)'!$B$7:$O$390,17,FALSE)),"")</f>
        <v/>
      </c>
      <c r="BD342" s="82" t="str">
        <f>IFERROR(IF(VLOOKUP(AI342,'Acompanhamento (DMP)'!$B$7:$O$390,18,FALSE)="","",VLOOKUP(AI342,'Acompanhamento (DMP)'!$B$7:$O$390,18,FALSE)),"")</f>
        <v/>
      </c>
      <c r="BE342" s="82" t="str">
        <f>IFERROR(IF(VLOOKUP(AI342,'Acompanhamento (DMP)'!$B$7:$O$390,19,FALSE)="","",VLOOKUP(AI342,'Acompanhamento (DMP)'!$B$7:$O$390,19,FALSE)),"")</f>
        <v/>
      </c>
      <c r="BF342" s="82" t="str">
        <f>IFERROR(IF(VLOOKUP(AI342,'Acompanhamento (DMP)'!$B$7:$O$390,20,FALSE)="","",VLOOKUP(AI342,'Acompanhamento (DMP)'!$B$7:$O$390,20,FALSE)),"")</f>
        <v/>
      </c>
      <c r="BG342" s="82" t="str">
        <f>IFERROR(IF(VLOOKUP(AI342,'Acompanhamento (DMP)'!$B$7:$O$390,21,FALSE)="","",VLOOKUP(AI342,'Acompanhamento (DMP)'!$B$7:$O$390,21,FALSE)),"")</f>
        <v/>
      </c>
      <c r="BH342" s="173" t="str">
        <f t="shared" si="5"/>
        <v/>
      </c>
    </row>
    <row r="343" spans="1:60" ht="15" customHeight="1">
      <c r="A343" s="248"/>
      <c r="B343" s="248"/>
      <c r="C343" s="72"/>
      <c r="D343" s="73"/>
      <c r="E343" s="72"/>
      <c r="F343" s="72"/>
      <c r="G343" s="72"/>
      <c r="H343" s="72"/>
      <c r="I343" s="72"/>
      <c r="J343" s="72"/>
      <c r="K343" s="72"/>
      <c r="L343" s="74"/>
      <c r="M343" s="74"/>
      <c r="N343" s="74"/>
      <c r="O343" s="74"/>
      <c r="P343" s="74"/>
      <c r="Q343" s="72" t="e">
        <f>IF(#REF!="","",IF(VLOOKUP(#REF!,#REF!,9,FALSE)="","",VLOOKUP(#REF!,#REF!,9,FALSE)))</f>
        <v>#REF!</v>
      </c>
      <c r="R343" s="74" t="e">
        <f>IF(#REF!="","",IF(VLOOKUP(#REF!,#REF!,10,FALSE)="","",VLOOKUP(#REF!,#REF!,10,FALSE)))</f>
        <v>#REF!</v>
      </c>
      <c r="AD343" s="178">
        <v>330</v>
      </c>
      <c r="AF343">
        <v>341</v>
      </c>
      <c r="AI343" t="str">
        <f>IF('PCA Licitação, Dispensa e Inex.'!B347="","",'PCA Licitação, Dispensa e Inex.'!B347)</f>
        <v/>
      </c>
      <c r="AJ343" t="str">
        <f>IF('PCA Licitação, Dispensa e Inex.'!C347="","",'PCA Licitação, Dispensa e Inex.'!C347)</f>
        <v/>
      </c>
      <c r="AK343" t="str">
        <f>IF('PCA Licitação, Dispensa e Inex.'!D347="","",'PCA Licitação, Dispensa e Inex.'!D347)</f>
        <v/>
      </c>
      <c r="AL343" t="str">
        <f>IF('PCA Licitação, Dispensa e Inex.'!H347="","",'PCA Licitação, Dispensa e Inex.'!H347)</f>
        <v/>
      </c>
      <c r="AM343" t="str">
        <f>IF('PCA Licitação, Dispensa e Inex.'!K347="","",'PCA Licitação, Dispensa e Inex.'!K347)</f>
        <v/>
      </c>
      <c r="AN343" t="str">
        <f>IF('PCA Licitação, Dispensa e Inex.'!L347="","",'PCA Licitação, Dispensa e Inex.'!L347)</f>
        <v/>
      </c>
      <c r="AO343" t="str">
        <f>IF('PCA Licitação, Dispensa e Inex.'!M347="","",'PCA Licitação, Dispensa e Inex.'!M347)</f>
        <v/>
      </c>
      <c r="AP343" t="str">
        <f>IF('PCA Licitação, Dispensa e Inex.'!N347="","",'PCA Licitação, Dispensa e Inex.'!N347)</f>
        <v/>
      </c>
      <c r="AQ343" s="82" t="str">
        <f>IF('PCA Licitação, Dispensa e Inex.'!O347="","",'PCA Licitação, Dispensa e Inex.'!O347)</f>
        <v/>
      </c>
      <c r="AR343" s="82" t="str">
        <f>IF('PCA Licitação, Dispensa e Inex.'!P347="","",'PCA Licitação, Dispensa e Inex.'!P347)</f>
        <v/>
      </c>
      <c r="AS343" s="82" t="str">
        <f>IF('PCA Licitação, Dispensa e Inex.'!Q347="","",'PCA Licitação, Dispensa e Inex.'!Q347)</f>
        <v/>
      </c>
      <c r="AT343" s="82" t="str">
        <f>IF('PCA Licitação, Dispensa e Inex.'!R347="","",'PCA Licitação, Dispensa e Inex.'!R347)</f>
        <v/>
      </c>
      <c r="AU343" s="82" t="str">
        <f>IF('PCA Licitação, Dispensa e Inex.'!S347="","",'PCA Licitação, Dispensa e Inex.'!S347)</f>
        <v/>
      </c>
      <c r="AV343" s="223" t="str">
        <f>IFERROR(VLOOKUP(AI343,'Acompanhamento (DMP)'!$B$7:$G$390,10,FALSE),"")</f>
        <v/>
      </c>
      <c r="AW343" t="str">
        <f>IFERROR(IF(VLOOKUP(AI343,'Acompanhamento (DMP)'!$B$7:$O$390,11,FALSE)="","",VLOOKUP(AI343,'Acompanhamento (DMP)'!$B$7:$O$390,11,FALSE)),"")</f>
        <v/>
      </c>
      <c r="AX343" s="82">
        <f>IFERROR(VLOOKUP(AI343,'Acompanhamento (DMP)'!$B$7:$O$390,12,FALSE),"")</f>
        <v>0</v>
      </c>
      <c r="AY343" s="82" t="str">
        <f>IFERROR(IF(VLOOKUP(AI343,'Acompanhamento (DMP)'!$B$7:$O$390,13,FALSE)="","",VLOOKUP(AI343,'Acompanhamento (DMP)'!$B$7:$O$390,13,FALSE)),"")</f>
        <v/>
      </c>
      <c r="AZ343" t="str">
        <f>IFERROR(IF(VLOOKUP(AI343,'Acompanhamento (DMP)'!$B$7:$O$390,14,FALSE)="","",VLOOKUP(AI343,'Acompanhamento (DMP)'!$B$7:$O$390,14,FALSE)),"")</f>
        <v/>
      </c>
      <c r="BA343" t="str">
        <f>IFERROR(IF(VLOOKUP(AI343,'Acompanhamento (DMP)'!$B$7:$O$390,15,FALSE)="","",VLOOKUP(AI343,'Acompanhamento (DMP)'!$B$7:$O$390,15,FALSE)),"")</f>
        <v/>
      </c>
      <c r="BB343" s="82" t="str">
        <f>IFERROR(IF(VLOOKUP(AI343,'Acompanhamento (DMP)'!$B$7:$O$390,16,FALSE)="","",VLOOKUP(AI343,'Acompanhamento (DMP)'!$B$7:$O$390,16,FALSE)),"")</f>
        <v/>
      </c>
      <c r="BC343" s="82" t="str">
        <f>IFERROR(IF(VLOOKUP(AI343,'Acompanhamento (DMP)'!$B$7:$O$390,17,FALSE)="","",VLOOKUP(AI343,'Acompanhamento (DMP)'!$B$7:$O$390,17,FALSE)),"")</f>
        <v/>
      </c>
      <c r="BD343" s="82" t="str">
        <f>IFERROR(IF(VLOOKUP(AI343,'Acompanhamento (DMP)'!$B$7:$O$390,18,FALSE)="","",VLOOKUP(AI343,'Acompanhamento (DMP)'!$B$7:$O$390,18,FALSE)),"")</f>
        <v/>
      </c>
      <c r="BE343" s="82" t="str">
        <f>IFERROR(IF(VLOOKUP(AI343,'Acompanhamento (DMP)'!$B$7:$O$390,19,FALSE)="","",VLOOKUP(AI343,'Acompanhamento (DMP)'!$B$7:$O$390,19,FALSE)),"")</f>
        <v/>
      </c>
      <c r="BF343" s="82" t="str">
        <f>IFERROR(IF(VLOOKUP(AI343,'Acompanhamento (DMP)'!$B$7:$O$390,20,FALSE)="","",VLOOKUP(AI343,'Acompanhamento (DMP)'!$B$7:$O$390,20,FALSE)),"")</f>
        <v/>
      </c>
      <c r="BG343" s="82" t="str">
        <f>IFERROR(IF(VLOOKUP(AI343,'Acompanhamento (DMP)'!$B$7:$O$390,21,FALSE)="","",VLOOKUP(AI343,'Acompanhamento (DMP)'!$B$7:$O$390,21,FALSE)),"")</f>
        <v/>
      </c>
      <c r="BH343" s="173" t="str">
        <f t="shared" si="5"/>
        <v/>
      </c>
    </row>
    <row r="344" spans="1:60" ht="15" customHeight="1">
      <c r="A344" s="248"/>
      <c r="B344" s="248"/>
      <c r="C344" s="72"/>
      <c r="D344" s="73"/>
      <c r="E344" s="72"/>
      <c r="F344" s="72"/>
      <c r="G344" s="72"/>
      <c r="H344" s="72"/>
      <c r="I344" s="72"/>
      <c r="J344" s="72"/>
      <c r="K344" s="72"/>
      <c r="L344" s="74"/>
      <c r="M344" s="74"/>
      <c r="N344" s="74"/>
      <c r="O344" s="74"/>
      <c r="P344" s="74"/>
      <c r="Q344" s="72" t="e">
        <f>IF(#REF!="","",IF(VLOOKUP(#REF!,#REF!,9,FALSE)="","",VLOOKUP(#REF!,#REF!,9,FALSE)))</f>
        <v>#REF!</v>
      </c>
      <c r="R344" s="74" t="e">
        <f>IF(#REF!="","",IF(VLOOKUP(#REF!,#REF!,10,FALSE)="","",VLOOKUP(#REF!,#REF!,10,FALSE)))</f>
        <v>#REF!</v>
      </c>
      <c r="AD344" s="177">
        <v>331</v>
      </c>
      <c r="AF344">
        <v>342</v>
      </c>
      <c r="AI344" t="str">
        <f>IF('PCA Licitação, Dispensa e Inex.'!B348="","",'PCA Licitação, Dispensa e Inex.'!B348)</f>
        <v/>
      </c>
      <c r="AJ344" t="str">
        <f>IF('PCA Licitação, Dispensa e Inex.'!C348="","",'PCA Licitação, Dispensa e Inex.'!C348)</f>
        <v/>
      </c>
      <c r="AK344" t="str">
        <f>IF('PCA Licitação, Dispensa e Inex.'!D348="","",'PCA Licitação, Dispensa e Inex.'!D348)</f>
        <v/>
      </c>
      <c r="AL344" t="str">
        <f>IF('PCA Licitação, Dispensa e Inex.'!H348="","",'PCA Licitação, Dispensa e Inex.'!H348)</f>
        <v/>
      </c>
      <c r="AM344" t="str">
        <f>IF('PCA Licitação, Dispensa e Inex.'!K348="","",'PCA Licitação, Dispensa e Inex.'!K348)</f>
        <v/>
      </c>
      <c r="AN344" t="str">
        <f>IF('PCA Licitação, Dispensa e Inex.'!L348="","",'PCA Licitação, Dispensa e Inex.'!L348)</f>
        <v/>
      </c>
      <c r="AO344" t="str">
        <f>IF('PCA Licitação, Dispensa e Inex.'!M348="","",'PCA Licitação, Dispensa e Inex.'!M348)</f>
        <v/>
      </c>
      <c r="AP344" t="str">
        <f>IF('PCA Licitação, Dispensa e Inex.'!N348="","",'PCA Licitação, Dispensa e Inex.'!N348)</f>
        <v/>
      </c>
      <c r="AQ344" s="82" t="str">
        <f>IF('PCA Licitação, Dispensa e Inex.'!O348="","",'PCA Licitação, Dispensa e Inex.'!O348)</f>
        <v/>
      </c>
      <c r="AR344" s="82" t="str">
        <f>IF('PCA Licitação, Dispensa e Inex.'!P348="","",'PCA Licitação, Dispensa e Inex.'!P348)</f>
        <v/>
      </c>
      <c r="AS344" s="82" t="str">
        <f>IF('PCA Licitação, Dispensa e Inex.'!Q348="","",'PCA Licitação, Dispensa e Inex.'!Q348)</f>
        <v/>
      </c>
      <c r="AT344" s="82" t="str">
        <f>IF('PCA Licitação, Dispensa e Inex.'!R348="","",'PCA Licitação, Dispensa e Inex.'!R348)</f>
        <v/>
      </c>
      <c r="AU344" s="82" t="str">
        <f>IF('PCA Licitação, Dispensa e Inex.'!S348="","",'PCA Licitação, Dispensa e Inex.'!S348)</f>
        <v/>
      </c>
      <c r="AV344" s="223" t="str">
        <f>IFERROR(VLOOKUP(AI344,'Acompanhamento (DMP)'!$B$7:$G$390,10,FALSE),"")</f>
        <v/>
      </c>
      <c r="AW344" t="str">
        <f>IFERROR(IF(VLOOKUP(AI344,'Acompanhamento (DMP)'!$B$7:$O$390,11,FALSE)="","",VLOOKUP(AI344,'Acompanhamento (DMP)'!$B$7:$O$390,11,FALSE)),"")</f>
        <v/>
      </c>
      <c r="AX344" s="82">
        <f>IFERROR(VLOOKUP(AI344,'Acompanhamento (DMP)'!$B$7:$O$390,12,FALSE),"")</f>
        <v>0</v>
      </c>
      <c r="AY344" s="82" t="str">
        <f>IFERROR(IF(VLOOKUP(AI344,'Acompanhamento (DMP)'!$B$7:$O$390,13,FALSE)="","",VLOOKUP(AI344,'Acompanhamento (DMP)'!$B$7:$O$390,13,FALSE)),"")</f>
        <v/>
      </c>
      <c r="AZ344" t="str">
        <f>IFERROR(IF(VLOOKUP(AI344,'Acompanhamento (DMP)'!$B$7:$O$390,14,FALSE)="","",VLOOKUP(AI344,'Acompanhamento (DMP)'!$B$7:$O$390,14,FALSE)),"")</f>
        <v/>
      </c>
      <c r="BA344" t="str">
        <f>IFERROR(IF(VLOOKUP(AI344,'Acompanhamento (DMP)'!$B$7:$O$390,15,FALSE)="","",VLOOKUP(AI344,'Acompanhamento (DMP)'!$B$7:$O$390,15,FALSE)),"")</f>
        <v/>
      </c>
      <c r="BB344" s="82" t="str">
        <f>IFERROR(IF(VLOOKUP(AI344,'Acompanhamento (DMP)'!$B$7:$O$390,16,FALSE)="","",VLOOKUP(AI344,'Acompanhamento (DMP)'!$B$7:$O$390,16,FALSE)),"")</f>
        <v/>
      </c>
      <c r="BC344" s="82" t="str">
        <f>IFERROR(IF(VLOOKUP(AI344,'Acompanhamento (DMP)'!$B$7:$O$390,17,FALSE)="","",VLOOKUP(AI344,'Acompanhamento (DMP)'!$B$7:$O$390,17,FALSE)),"")</f>
        <v/>
      </c>
      <c r="BD344" s="82" t="str">
        <f>IFERROR(IF(VLOOKUP(AI344,'Acompanhamento (DMP)'!$B$7:$O$390,18,FALSE)="","",VLOOKUP(AI344,'Acompanhamento (DMP)'!$B$7:$O$390,18,FALSE)),"")</f>
        <v/>
      </c>
      <c r="BE344" s="82" t="str">
        <f>IFERROR(IF(VLOOKUP(AI344,'Acompanhamento (DMP)'!$B$7:$O$390,19,FALSE)="","",VLOOKUP(AI344,'Acompanhamento (DMP)'!$B$7:$O$390,19,FALSE)),"")</f>
        <v/>
      </c>
      <c r="BF344" s="82" t="str">
        <f>IFERROR(IF(VLOOKUP(AI344,'Acompanhamento (DMP)'!$B$7:$O$390,20,FALSE)="","",VLOOKUP(AI344,'Acompanhamento (DMP)'!$B$7:$O$390,20,FALSE)),"")</f>
        <v/>
      </c>
      <c r="BG344" s="82" t="str">
        <f>IFERROR(IF(VLOOKUP(AI344,'Acompanhamento (DMP)'!$B$7:$O$390,21,FALSE)="","",VLOOKUP(AI344,'Acompanhamento (DMP)'!$B$7:$O$390,21,FALSE)),"")</f>
        <v/>
      </c>
      <c r="BH344" s="173" t="str">
        <f t="shared" si="5"/>
        <v/>
      </c>
    </row>
    <row r="345" spans="1:60" ht="15" customHeight="1">
      <c r="A345" s="248"/>
      <c r="B345" s="248"/>
      <c r="C345" s="72"/>
      <c r="D345" s="73"/>
      <c r="E345" s="72"/>
      <c r="F345" s="72"/>
      <c r="G345" s="72"/>
      <c r="H345" s="72"/>
      <c r="I345" s="72"/>
      <c r="J345" s="72"/>
      <c r="K345" s="72"/>
      <c r="L345" s="74"/>
      <c r="M345" s="74"/>
      <c r="N345" s="74"/>
      <c r="O345" s="74"/>
      <c r="P345" s="74"/>
      <c r="Q345" s="72" t="e">
        <f>IF(#REF!="","",IF(VLOOKUP(#REF!,#REF!,9,FALSE)="","",VLOOKUP(#REF!,#REF!,9,FALSE)))</f>
        <v>#REF!</v>
      </c>
      <c r="R345" s="74" t="e">
        <f>IF(#REF!="","",IF(VLOOKUP(#REF!,#REF!,10,FALSE)="","",VLOOKUP(#REF!,#REF!,10,FALSE)))</f>
        <v>#REF!</v>
      </c>
      <c r="AD345" s="178">
        <v>332</v>
      </c>
      <c r="AF345">
        <v>343</v>
      </c>
      <c r="AI345" t="str">
        <f>IF('PCA Licitação, Dispensa e Inex.'!B349="","",'PCA Licitação, Dispensa e Inex.'!B349)</f>
        <v/>
      </c>
      <c r="AJ345" t="str">
        <f>IF('PCA Licitação, Dispensa e Inex.'!C349="","",'PCA Licitação, Dispensa e Inex.'!C349)</f>
        <v/>
      </c>
      <c r="AK345" t="str">
        <f>IF('PCA Licitação, Dispensa e Inex.'!D349="","",'PCA Licitação, Dispensa e Inex.'!D349)</f>
        <v/>
      </c>
      <c r="AL345" t="str">
        <f>IF('PCA Licitação, Dispensa e Inex.'!H349="","",'PCA Licitação, Dispensa e Inex.'!H349)</f>
        <v/>
      </c>
      <c r="AM345" t="str">
        <f>IF('PCA Licitação, Dispensa e Inex.'!K349="","",'PCA Licitação, Dispensa e Inex.'!K349)</f>
        <v/>
      </c>
      <c r="AN345" t="str">
        <f>IF('PCA Licitação, Dispensa e Inex.'!L349="","",'PCA Licitação, Dispensa e Inex.'!L349)</f>
        <v/>
      </c>
      <c r="AO345" t="str">
        <f>IF('PCA Licitação, Dispensa e Inex.'!M349="","",'PCA Licitação, Dispensa e Inex.'!M349)</f>
        <v/>
      </c>
      <c r="AP345" t="str">
        <f>IF('PCA Licitação, Dispensa e Inex.'!N349="","",'PCA Licitação, Dispensa e Inex.'!N349)</f>
        <v/>
      </c>
      <c r="AQ345" s="82" t="str">
        <f>IF('PCA Licitação, Dispensa e Inex.'!O349="","",'PCA Licitação, Dispensa e Inex.'!O349)</f>
        <v/>
      </c>
      <c r="AR345" s="82" t="str">
        <f>IF('PCA Licitação, Dispensa e Inex.'!P349="","",'PCA Licitação, Dispensa e Inex.'!P349)</f>
        <v/>
      </c>
      <c r="AS345" s="82" t="str">
        <f>IF('PCA Licitação, Dispensa e Inex.'!Q349="","",'PCA Licitação, Dispensa e Inex.'!Q349)</f>
        <v/>
      </c>
      <c r="AT345" s="82" t="str">
        <f>IF('PCA Licitação, Dispensa e Inex.'!R349="","",'PCA Licitação, Dispensa e Inex.'!R349)</f>
        <v/>
      </c>
      <c r="AU345" s="82" t="str">
        <f>IF('PCA Licitação, Dispensa e Inex.'!S349="","",'PCA Licitação, Dispensa e Inex.'!S349)</f>
        <v/>
      </c>
      <c r="AV345" s="223" t="str">
        <f>IFERROR(VLOOKUP(AI345,'Acompanhamento (DMP)'!$B$7:$G$390,10,FALSE),"")</f>
        <v/>
      </c>
      <c r="AW345" t="str">
        <f>IFERROR(IF(VLOOKUP(AI345,'Acompanhamento (DMP)'!$B$7:$O$390,11,FALSE)="","",VLOOKUP(AI345,'Acompanhamento (DMP)'!$B$7:$O$390,11,FALSE)),"")</f>
        <v/>
      </c>
      <c r="AX345" s="82">
        <f>IFERROR(VLOOKUP(AI345,'Acompanhamento (DMP)'!$B$7:$O$390,12,FALSE),"")</f>
        <v>0</v>
      </c>
      <c r="AY345" s="82" t="str">
        <f>IFERROR(IF(VLOOKUP(AI345,'Acompanhamento (DMP)'!$B$7:$O$390,13,FALSE)="","",VLOOKUP(AI345,'Acompanhamento (DMP)'!$B$7:$O$390,13,FALSE)),"")</f>
        <v/>
      </c>
      <c r="AZ345" t="str">
        <f>IFERROR(IF(VLOOKUP(AI345,'Acompanhamento (DMP)'!$B$7:$O$390,14,FALSE)="","",VLOOKUP(AI345,'Acompanhamento (DMP)'!$B$7:$O$390,14,FALSE)),"")</f>
        <v/>
      </c>
      <c r="BA345" t="str">
        <f>IFERROR(IF(VLOOKUP(AI345,'Acompanhamento (DMP)'!$B$7:$O$390,15,FALSE)="","",VLOOKUP(AI345,'Acompanhamento (DMP)'!$B$7:$O$390,15,FALSE)),"")</f>
        <v/>
      </c>
      <c r="BB345" s="82" t="str">
        <f>IFERROR(IF(VLOOKUP(AI345,'Acompanhamento (DMP)'!$B$7:$O$390,16,FALSE)="","",VLOOKUP(AI345,'Acompanhamento (DMP)'!$B$7:$O$390,16,FALSE)),"")</f>
        <v/>
      </c>
      <c r="BC345" s="82" t="str">
        <f>IFERROR(IF(VLOOKUP(AI345,'Acompanhamento (DMP)'!$B$7:$O$390,17,FALSE)="","",VLOOKUP(AI345,'Acompanhamento (DMP)'!$B$7:$O$390,17,FALSE)),"")</f>
        <v/>
      </c>
      <c r="BD345" s="82" t="str">
        <f>IFERROR(IF(VLOOKUP(AI345,'Acompanhamento (DMP)'!$B$7:$O$390,18,FALSE)="","",VLOOKUP(AI345,'Acompanhamento (DMP)'!$B$7:$O$390,18,FALSE)),"")</f>
        <v/>
      </c>
      <c r="BE345" s="82" t="str">
        <f>IFERROR(IF(VLOOKUP(AI345,'Acompanhamento (DMP)'!$B$7:$O$390,19,FALSE)="","",VLOOKUP(AI345,'Acompanhamento (DMP)'!$B$7:$O$390,19,FALSE)),"")</f>
        <v/>
      </c>
      <c r="BF345" s="82" t="str">
        <f>IFERROR(IF(VLOOKUP(AI345,'Acompanhamento (DMP)'!$B$7:$O$390,20,FALSE)="","",VLOOKUP(AI345,'Acompanhamento (DMP)'!$B$7:$O$390,20,FALSE)),"")</f>
        <v/>
      </c>
      <c r="BG345" s="82" t="str">
        <f>IFERROR(IF(VLOOKUP(AI345,'Acompanhamento (DMP)'!$B$7:$O$390,21,FALSE)="","",VLOOKUP(AI345,'Acompanhamento (DMP)'!$B$7:$O$390,21,FALSE)),"")</f>
        <v/>
      </c>
      <c r="BH345" s="173" t="str">
        <f t="shared" si="5"/>
        <v/>
      </c>
    </row>
    <row r="346" spans="1:60" ht="15" customHeight="1">
      <c r="A346" s="248"/>
      <c r="B346" s="248"/>
      <c r="C346" s="72"/>
      <c r="D346" s="73"/>
      <c r="E346" s="72"/>
      <c r="F346" s="72"/>
      <c r="G346" s="72"/>
      <c r="H346" s="72"/>
      <c r="I346" s="72"/>
      <c r="J346" s="72"/>
      <c r="K346" s="72"/>
      <c r="L346" s="74"/>
      <c r="M346" s="74"/>
      <c r="N346" s="74"/>
      <c r="O346" s="74"/>
      <c r="P346" s="74"/>
      <c r="Q346" s="72" t="e">
        <f>IF(#REF!="","",IF(VLOOKUP(#REF!,#REF!,9,FALSE)="","",VLOOKUP(#REF!,#REF!,9,FALSE)))</f>
        <v>#REF!</v>
      </c>
      <c r="R346" s="74" t="e">
        <f>IF(#REF!="","",IF(VLOOKUP(#REF!,#REF!,10,FALSE)="","",VLOOKUP(#REF!,#REF!,10,FALSE)))</f>
        <v>#REF!</v>
      </c>
      <c r="AD346" s="180">
        <v>333</v>
      </c>
      <c r="AF346">
        <v>344</v>
      </c>
      <c r="AI346" t="str">
        <f>IF('PCA Licitação, Dispensa e Inex.'!B350="","",'PCA Licitação, Dispensa e Inex.'!B350)</f>
        <v/>
      </c>
      <c r="AJ346" t="str">
        <f>IF('PCA Licitação, Dispensa e Inex.'!C350="","",'PCA Licitação, Dispensa e Inex.'!C350)</f>
        <v/>
      </c>
      <c r="AK346" t="str">
        <f>IF('PCA Licitação, Dispensa e Inex.'!D350="","",'PCA Licitação, Dispensa e Inex.'!D350)</f>
        <v/>
      </c>
      <c r="AL346" t="str">
        <f>IF('PCA Licitação, Dispensa e Inex.'!H350="","",'PCA Licitação, Dispensa e Inex.'!H350)</f>
        <v/>
      </c>
      <c r="AM346" t="str">
        <f>IF('PCA Licitação, Dispensa e Inex.'!K350="","",'PCA Licitação, Dispensa e Inex.'!K350)</f>
        <v/>
      </c>
      <c r="AN346" t="str">
        <f>IF('PCA Licitação, Dispensa e Inex.'!L350="","",'PCA Licitação, Dispensa e Inex.'!L350)</f>
        <v/>
      </c>
      <c r="AO346" t="str">
        <f>IF('PCA Licitação, Dispensa e Inex.'!M350="","",'PCA Licitação, Dispensa e Inex.'!M350)</f>
        <v/>
      </c>
      <c r="AP346" t="str">
        <f>IF('PCA Licitação, Dispensa e Inex.'!N350="","",'PCA Licitação, Dispensa e Inex.'!N350)</f>
        <v/>
      </c>
      <c r="AQ346" s="82" t="str">
        <f>IF('PCA Licitação, Dispensa e Inex.'!O350="","",'PCA Licitação, Dispensa e Inex.'!O350)</f>
        <v/>
      </c>
      <c r="AR346" s="82" t="str">
        <f>IF('PCA Licitação, Dispensa e Inex.'!P350="","",'PCA Licitação, Dispensa e Inex.'!P350)</f>
        <v/>
      </c>
      <c r="AS346" s="82" t="str">
        <f>IF('PCA Licitação, Dispensa e Inex.'!Q350="","",'PCA Licitação, Dispensa e Inex.'!Q350)</f>
        <v/>
      </c>
      <c r="AT346" s="82" t="str">
        <f>IF('PCA Licitação, Dispensa e Inex.'!R350="","",'PCA Licitação, Dispensa e Inex.'!R350)</f>
        <v/>
      </c>
      <c r="AU346" s="82" t="str">
        <f>IF('PCA Licitação, Dispensa e Inex.'!S350="","",'PCA Licitação, Dispensa e Inex.'!S350)</f>
        <v/>
      </c>
      <c r="AV346" s="223" t="str">
        <f>IFERROR(VLOOKUP(AI346,'Acompanhamento (DMP)'!$B$7:$G$390,10,FALSE),"")</f>
        <v/>
      </c>
      <c r="AW346" t="str">
        <f>IFERROR(IF(VLOOKUP(AI346,'Acompanhamento (DMP)'!$B$7:$O$390,11,FALSE)="","",VLOOKUP(AI346,'Acompanhamento (DMP)'!$B$7:$O$390,11,FALSE)),"")</f>
        <v/>
      </c>
      <c r="AX346" s="82">
        <f>IFERROR(VLOOKUP(AI346,'Acompanhamento (DMP)'!$B$7:$O$390,12,FALSE),"")</f>
        <v>0</v>
      </c>
      <c r="AY346" s="82" t="str">
        <f>IFERROR(IF(VLOOKUP(AI346,'Acompanhamento (DMP)'!$B$7:$O$390,13,FALSE)="","",VLOOKUP(AI346,'Acompanhamento (DMP)'!$B$7:$O$390,13,FALSE)),"")</f>
        <v/>
      </c>
      <c r="AZ346" t="str">
        <f>IFERROR(IF(VLOOKUP(AI346,'Acompanhamento (DMP)'!$B$7:$O$390,14,FALSE)="","",VLOOKUP(AI346,'Acompanhamento (DMP)'!$B$7:$O$390,14,FALSE)),"")</f>
        <v/>
      </c>
      <c r="BA346" t="str">
        <f>IFERROR(IF(VLOOKUP(AI346,'Acompanhamento (DMP)'!$B$7:$O$390,15,FALSE)="","",VLOOKUP(AI346,'Acompanhamento (DMP)'!$B$7:$O$390,15,FALSE)),"")</f>
        <v/>
      </c>
      <c r="BB346" s="82" t="str">
        <f>IFERROR(IF(VLOOKUP(AI346,'Acompanhamento (DMP)'!$B$7:$O$390,16,FALSE)="","",VLOOKUP(AI346,'Acompanhamento (DMP)'!$B$7:$O$390,16,FALSE)),"")</f>
        <v/>
      </c>
      <c r="BC346" s="82" t="str">
        <f>IFERROR(IF(VLOOKUP(AI346,'Acompanhamento (DMP)'!$B$7:$O$390,17,FALSE)="","",VLOOKUP(AI346,'Acompanhamento (DMP)'!$B$7:$O$390,17,FALSE)),"")</f>
        <v/>
      </c>
      <c r="BD346" s="82" t="str">
        <f>IFERROR(IF(VLOOKUP(AI346,'Acompanhamento (DMP)'!$B$7:$O$390,18,FALSE)="","",VLOOKUP(AI346,'Acompanhamento (DMP)'!$B$7:$O$390,18,FALSE)),"")</f>
        <v/>
      </c>
      <c r="BE346" s="82" t="str">
        <f>IFERROR(IF(VLOOKUP(AI346,'Acompanhamento (DMP)'!$B$7:$O$390,19,FALSE)="","",VLOOKUP(AI346,'Acompanhamento (DMP)'!$B$7:$O$390,19,FALSE)),"")</f>
        <v/>
      </c>
      <c r="BF346" s="82" t="str">
        <f>IFERROR(IF(VLOOKUP(AI346,'Acompanhamento (DMP)'!$B$7:$O$390,20,FALSE)="","",VLOOKUP(AI346,'Acompanhamento (DMP)'!$B$7:$O$390,20,FALSE)),"")</f>
        <v/>
      </c>
      <c r="BG346" s="82" t="str">
        <f>IFERROR(IF(VLOOKUP(AI346,'Acompanhamento (DMP)'!$B$7:$O$390,21,FALSE)="","",VLOOKUP(AI346,'Acompanhamento (DMP)'!$B$7:$O$390,21,FALSE)),"")</f>
        <v/>
      </c>
      <c r="BH346" s="173" t="str">
        <f t="shared" si="5"/>
        <v/>
      </c>
    </row>
    <row r="347" spans="1:60" ht="15" customHeight="1">
      <c r="A347" s="248"/>
      <c r="B347" s="248"/>
      <c r="C347" s="72"/>
      <c r="D347" s="73"/>
      <c r="E347" s="72"/>
      <c r="F347" s="72"/>
      <c r="G347" s="72"/>
      <c r="H347" s="72"/>
      <c r="I347" s="72"/>
      <c r="J347" s="72"/>
      <c r="K347" s="72"/>
      <c r="L347" s="74"/>
      <c r="M347" s="74"/>
      <c r="N347" s="74"/>
      <c r="O347" s="74"/>
      <c r="P347" s="74"/>
      <c r="Q347" s="72" t="e">
        <f>IF(#REF!="","",IF(VLOOKUP(#REF!,#REF!,9,FALSE)="","",VLOOKUP(#REF!,#REF!,9,FALSE)))</f>
        <v>#REF!</v>
      </c>
      <c r="R347" s="74" t="e">
        <f>IF(#REF!="","",IF(VLOOKUP(#REF!,#REF!,10,FALSE)="","",VLOOKUP(#REF!,#REF!,10,FALSE)))</f>
        <v>#REF!</v>
      </c>
      <c r="AD347" s="179">
        <v>334</v>
      </c>
      <c r="AF347">
        <v>345</v>
      </c>
      <c r="AI347" t="str">
        <f>IF('PCA Licitação, Dispensa e Inex.'!B351="","",'PCA Licitação, Dispensa e Inex.'!B351)</f>
        <v/>
      </c>
      <c r="AJ347" t="str">
        <f>IF('PCA Licitação, Dispensa e Inex.'!C351="","",'PCA Licitação, Dispensa e Inex.'!C351)</f>
        <v/>
      </c>
      <c r="AK347" t="str">
        <f>IF('PCA Licitação, Dispensa e Inex.'!D351="","",'PCA Licitação, Dispensa e Inex.'!D351)</f>
        <v/>
      </c>
      <c r="AL347" t="str">
        <f>IF('PCA Licitação, Dispensa e Inex.'!H351="","",'PCA Licitação, Dispensa e Inex.'!H351)</f>
        <v/>
      </c>
      <c r="AM347" t="str">
        <f>IF('PCA Licitação, Dispensa e Inex.'!K351="","",'PCA Licitação, Dispensa e Inex.'!K351)</f>
        <v/>
      </c>
      <c r="AN347" t="str">
        <f>IF('PCA Licitação, Dispensa e Inex.'!L351="","",'PCA Licitação, Dispensa e Inex.'!L351)</f>
        <v/>
      </c>
      <c r="AO347" t="str">
        <f>IF('PCA Licitação, Dispensa e Inex.'!M351="","",'PCA Licitação, Dispensa e Inex.'!M351)</f>
        <v/>
      </c>
      <c r="AP347" t="str">
        <f>IF('PCA Licitação, Dispensa e Inex.'!N351="","",'PCA Licitação, Dispensa e Inex.'!N351)</f>
        <v/>
      </c>
      <c r="AQ347" s="82" t="str">
        <f>IF('PCA Licitação, Dispensa e Inex.'!O351="","",'PCA Licitação, Dispensa e Inex.'!O351)</f>
        <v/>
      </c>
      <c r="AR347" s="82" t="str">
        <f>IF('PCA Licitação, Dispensa e Inex.'!P351="","",'PCA Licitação, Dispensa e Inex.'!P351)</f>
        <v/>
      </c>
      <c r="AS347" s="82" t="str">
        <f>IF('PCA Licitação, Dispensa e Inex.'!Q351="","",'PCA Licitação, Dispensa e Inex.'!Q351)</f>
        <v/>
      </c>
      <c r="AT347" s="82" t="str">
        <f>IF('PCA Licitação, Dispensa e Inex.'!R351="","",'PCA Licitação, Dispensa e Inex.'!R351)</f>
        <v/>
      </c>
      <c r="AU347" s="82" t="str">
        <f>IF('PCA Licitação, Dispensa e Inex.'!S351="","",'PCA Licitação, Dispensa e Inex.'!S351)</f>
        <v/>
      </c>
      <c r="AV347" s="223" t="str">
        <f>IFERROR(VLOOKUP(AI347,'Acompanhamento (DMP)'!$B$7:$G$390,10,FALSE),"")</f>
        <v/>
      </c>
      <c r="AW347" t="str">
        <f>IFERROR(IF(VLOOKUP(AI347,'Acompanhamento (DMP)'!$B$7:$O$390,11,FALSE)="","",VLOOKUP(AI347,'Acompanhamento (DMP)'!$B$7:$O$390,11,FALSE)),"")</f>
        <v/>
      </c>
      <c r="AX347" s="82">
        <f>IFERROR(VLOOKUP(AI347,'Acompanhamento (DMP)'!$B$7:$O$390,12,FALSE),"")</f>
        <v>0</v>
      </c>
      <c r="AY347" s="82" t="str">
        <f>IFERROR(IF(VLOOKUP(AI347,'Acompanhamento (DMP)'!$B$7:$O$390,13,FALSE)="","",VLOOKUP(AI347,'Acompanhamento (DMP)'!$B$7:$O$390,13,FALSE)),"")</f>
        <v/>
      </c>
      <c r="AZ347" t="str">
        <f>IFERROR(IF(VLOOKUP(AI347,'Acompanhamento (DMP)'!$B$7:$O$390,14,FALSE)="","",VLOOKUP(AI347,'Acompanhamento (DMP)'!$B$7:$O$390,14,FALSE)),"")</f>
        <v/>
      </c>
      <c r="BA347" t="str">
        <f>IFERROR(IF(VLOOKUP(AI347,'Acompanhamento (DMP)'!$B$7:$O$390,15,FALSE)="","",VLOOKUP(AI347,'Acompanhamento (DMP)'!$B$7:$O$390,15,FALSE)),"")</f>
        <v/>
      </c>
      <c r="BB347" s="82" t="str">
        <f>IFERROR(IF(VLOOKUP(AI347,'Acompanhamento (DMP)'!$B$7:$O$390,16,FALSE)="","",VLOOKUP(AI347,'Acompanhamento (DMP)'!$B$7:$O$390,16,FALSE)),"")</f>
        <v/>
      </c>
      <c r="BC347" s="82" t="str">
        <f>IFERROR(IF(VLOOKUP(AI347,'Acompanhamento (DMP)'!$B$7:$O$390,17,FALSE)="","",VLOOKUP(AI347,'Acompanhamento (DMP)'!$B$7:$O$390,17,FALSE)),"")</f>
        <v/>
      </c>
      <c r="BD347" s="82" t="str">
        <f>IFERROR(IF(VLOOKUP(AI347,'Acompanhamento (DMP)'!$B$7:$O$390,18,FALSE)="","",VLOOKUP(AI347,'Acompanhamento (DMP)'!$B$7:$O$390,18,FALSE)),"")</f>
        <v/>
      </c>
      <c r="BE347" s="82" t="str">
        <f>IFERROR(IF(VLOOKUP(AI347,'Acompanhamento (DMP)'!$B$7:$O$390,19,FALSE)="","",VLOOKUP(AI347,'Acompanhamento (DMP)'!$B$7:$O$390,19,FALSE)),"")</f>
        <v/>
      </c>
      <c r="BF347" s="82" t="str">
        <f>IFERROR(IF(VLOOKUP(AI347,'Acompanhamento (DMP)'!$B$7:$O$390,20,FALSE)="","",VLOOKUP(AI347,'Acompanhamento (DMP)'!$B$7:$O$390,20,FALSE)),"")</f>
        <v/>
      </c>
      <c r="BG347" s="82" t="str">
        <f>IFERROR(IF(VLOOKUP(AI347,'Acompanhamento (DMP)'!$B$7:$O$390,21,FALSE)="","",VLOOKUP(AI347,'Acompanhamento (DMP)'!$B$7:$O$390,21,FALSE)),"")</f>
        <v/>
      </c>
      <c r="BH347" s="173" t="str">
        <f t="shared" si="5"/>
        <v/>
      </c>
    </row>
    <row r="348" spans="1:60" ht="15" customHeight="1">
      <c r="A348" s="248"/>
      <c r="B348" s="248"/>
      <c r="C348" s="72"/>
      <c r="D348" s="73"/>
      <c r="E348" s="72"/>
      <c r="F348" s="72"/>
      <c r="G348" s="72"/>
      <c r="H348" s="72"/>
      <c r="I348" s="72"/>
      <c r="J348" s="72"/>
      <c r="K348" s="72"/>
      <c r="L348" s="74"/>
      <c r="M348" s="74"/>
      <c r="N348" s="74"/>
      <c r="O348" s="74"/>
      <c r="P348" s="74"/>
      <c r="Q348" s="72" t="e">
        <f>IF(#REF!="","",IF(VLOOKUP(#REF!,#REF!,9,FALSE)="","",VLOOKUP(#REF!,#REF!,9,FALSE)))</f>
        <v>#REF!</v>
      </c>
      <c r="R348" s="74" t="e">
        <f>IF(#REF!="","",IF(VLOOKUP(#REF!,#REF!,10,FALSE)="","",VLOOKUP(#REF!,#REF!,10,FALSE)))</f>
        <v>#REF!</v>
      </c>
      <c r="AD348" s="180">
        <v>335</v>
      </c>
      <c r="AF348">
        <v>346</v>
      </c>
      <c r="AI348" t="str">
        <f>IF('PCA Licitação, Dispensa e Inex.'!B352="","",'PCA Licitação, Dispensa e Inex.'!B352)</f>
        <v/>
      </c>
      <c r="AJ348" t="str">
        <f>IF('PCA Licitação, Dispensa e Inex.'!C352="","",'PCA Licitação, Dispensa e Inex.'!C352)</f>
        <v/>
      </c>
      <c r="AK348" t="str">
        <f>IF('PCA Licitação, Dispensa e Inex.'!D352="","",'PCA Licitação, Dispensa e Inex.'!D352)</f>
        <v/>
      </c>
      <c r="AL348" t="str">
        <f>IF('PCA Licitação, Dispensa e Inex.'!H352="","",'PCA Licitação, Dispensa e Inex.'!H352)</f>
        <v/>
      </c>
      <c r="AM348" t="str">
        <f>IF('PCA Licitação, Dispensa e Inex.'!K352="","",'PCA Licitação, Dispensa e Inex.'!K352)</f>
        <v/>
      </c>
      <c r="AN348" t="str">
        <f>IF('PCA Licitação, Dispensa e Inex.'!L352="","",'PCA Licitação, Dispensa e Inex.'!L352)</f>
        <v/>
      </c>
      <c r="AO348" t="str">
        <f>IF('PCA Licitação, Dispensa e Inex.'!M352="","",'PCA Licitação, Dispensa e Inex.'!M352)</f>
        <v/>
      </c>
      <c r="AP348" t="str">
        <f>IF('PCA Licitação, Dispensa e Inex.'!N352="","",'PCA Licitação, Dispensa e Inex.'!N352)</f>
        <v/>
      </c>
      <c r="AQ348" s="82" t="str">
        <f>IF('PCA Licitação, Dispensa e Inex.'!O352="","",'PCA Licitação, Dispensa e Inex.'!O352)</f>
        <v/>
      </c>
      <c r="AR348" s="82" t="str">
        <f>IF('PCA Licitação, Dispensa e Inex.'!P352="","",'PCA Licitação, Dispensa e Inex.'!P352)</f>
        <v/>
      </c>
      <c r="AS348" s="82" t="str">
        <f>IF('PCA Licitação, Dispensa e Inex.'!Q352="","",'PCA Licitação, Dispensa e Inex.'!Q352)</f>
        <v/>
      </c>
      <c r="AT348" s="82" t="str">
        <f>IF('PCA Licitação, Dispensa e Inex.'!R352="","",'PCA Licitação, Dispensa e Inex.'!R352)</f>
        <v/>
      </c>
      <c r="AU348" s="82" t="str">
        <f>IF('PCA Licitação, Dispensa e Inex.'!S352="","",'PCA Licitação, Dispensa e Inex.'!S352)</f>
        <v/>
      </c>
      <c r="AV348" s="223" t="str">
        <f>IFERROR(VLOOKUP(AI348,'Acompanhamento (DMP)'!$B$7:$G$390,10,FALSE),"")</f>
        <v/>
      </c>
      <c r="AW348" t="str">
        <f>IFERROR(IF(VLOOKUP(AI348,'Acompanhamento (DMP)'!$B$7:$O$390,11,FALSE)="","",VLOOKUP(AI348,'Acompanhamento (DMP)'!$B$7:$O$390,11,FALSE)),"")</f>
        <v/>
      </c>
      <c r="AX348" s="82">
        <f>IFERROR(VLOOKUP(AI348,'Acompanhamento (DMP)'!$B$7:$O$390,12,FALSE),"")</f>
        <v>0</v>
      </c>
      <c r="AY348" s="82" t="str">
        <f>IFERROR(IF(VLOOKUP(AI348,'Acompanhamento (DMP)'!$B$7:$O$390,13,FALSE)="","",VLOOKUP(AI348,'Acompanhamento (DMP)'!$B$7:$O$390,13,FALSE)),"")</f>
        <v/>
      </c>
      <c r="AZ348" t="str">
        <f>IFERROR(IF(VLOOKUP(AI348,'Acompanhamento (DMP)'!$B$7:$O$390,14,FALSE)="","",VLOOKUP(AI348,'Acompanhamento (DMP)'!$B$7:$O$390,14,FALSE)),"")</f>
        <v/>
      </c>
      <c r="BA348" t="str">
        <f>IFERROR(IF(VLOOKUP(AI348,'Acompanhamento (DMP)'!$B$7:$O$390,15,FALSE)="","",VLOOKUP(AI348,'Acompanhamento (DMP)'!$B$7:$O$390,15,FALSE)),"")</f>
        <v/>
      </c>
      <c r="BB348" s="82" t="str">
        <f>IFERROR(IF(VLOOKUP(AI348,'Acompanhamento (DMP)'!$B$7:$O$390,16,FALSE)="","",VLOOKUP(AI348,'Acompanhamento (DMP)'!$B$7:$O$390,16,FALSE)),"")</f>
        <v/>
      </c>
      <c r="BC348" s="82" t="str">
        <f>IFERROR(IF(VLOOKUP(AI348,'Acompanhamento (DMP)'!$B$7:$O$390,17,FALSE)="","",VLOOKUP(AI348,'Acompanhamento (DMP)'!$B$7:$O$390,17,FALSE)),"")</f>
        <v/>
      </c>
      <c r="BD348" s="82" t="str">
        <f>IFERROR(IF(VLOOKUP(AI348,'Acompanhamento (DMP)'!$B$7:$O$390,18,FALSE)="","",VLOOKUP(AI348,'Acompanhamento (DMP)'!$B$7:$O$390,18,FALSE)),"")</f>
        <v/>
      </c>
      <c r="BE348" s="82" t="str">
        <f>IFERROR(IF(VLOOKUP(AI348,'Acompanhamento (DMP)'!$B$7:$O$390,19,FALSE)="","",VLOOKUP(AI348,'Acompanhamento (DMP)'!$B$7:$O$390,19,FALSE)),"")</f>
        <v/>
      </c>
      <c r="BF348" s="82" t="str">
        <f>IFERROR(IF(VLOOKUP(AI348,'Acompanhamento (DMP)'!$B$7:$O$390,20,FALSE)="","",VLOOKUP(AI348,'Acompanhamento (DMP)'!$B$7:$O$390,20,FALSE)),"")</f>
        <v/>
      </c>
      <c r="BG348" s="82" t="str">
        <f>IFERROR(IF(VLOOKUP(AI348,'Acompanhamento (DMP)'!$B$7:$O$390,21,FALSE)="","",VLOOKUP(AI348,'Acompanhamento (DMP)'!$B$7:$O$390,21,FALSE)),"")</f>
        <v/>
      </c>
      <c r="BH348" s="173" t="str">
        <f t="shared" si="5"/>
        <v/>
      </c>
    </row>
    <row r="349" spans="1:60" ht="15" customHeight="1">
      <c r="A349" s="248"/>
      <c r="B349" s="248"/>
      <c r="C349" s="72"/>
      <c r="D349" s="73"/>
      <c r="E349" s="72"/>
      <c r="F349" s="72"/>
      <c r="G349" s="72"/>
      <c r="H349" s="72"/>
      <c r="I349" s="72"/>
      <c r="J349" s="72"/>
      <c r="K349" s="72"/>
      <c r="L349" s="74"/>
      <c r="M349" s="74"/>
      <c r="N349" s="74"/>
      <c r="O349" s="74"/>
      <c r="P349" s="74"/>
      <c r="Q349" s="72" t="e">
        <f>IF(#REF!="","",IF(VLOOKUP(#REF!,#REF!,9,FALSE)="","",VLOOKUP(#REF!,#REF!,9,FALSE)))</f>
        <v>#REF!</v>
      </c>
      <c r="R349" s="74" t="e">
        <f>IF(#REF!="","",IF(VLOOKUP(#REF!,#REF!,10,FALSE)="","",VLOOKUP(#REF!,#REF!,10,FALSE)))</f>
        <v>#REF!</v>
      </c>
      <c r="AD349" s="178">
        <v>336</v>
      </c>
      <c r="AF349">
        <v>347</v>
      </c>
      <c r="AI349" t="str">
        <f>IF('PCA Licitação, Dispensa e Inex.'!B353="","",'PCA Licitação, Dispensa e Inex.'!B353)</f>
        <v/>
      </c>
      <c r="AJ349" t="str">
        <f>IF('PCA Licitação, Dispensa e Inex.'!C353="","",'PCA Licitação, Dispensa e Inex.'!C353)</f>
        <v/>
      </c>
      <c r="AK349" t="str">
        <f>IF('PCA Licitação, Dispensa e Inex.'!D353="","",'PCA Licitação, Dispensa e Inex.'!D353)</f>
        <v/>
      </c>
      <c r="AL349" t="str">
        <f>IF('PCA Licitação, Dispensa e Inex.'!H353="","",'PCA Licitação, Dispensa e Inex.'!H353)</f>
        <v/>
      </c>
      <c r="AM349" t="str">
        <f>IF('PCA Licitação, Dispensa e Inex.'!K353="","",'PCA Licitação, Dispensa e Inex.'!K353)</f>
        <v/>
      </c>
      <c r="AN349" t="str">
        <f>IF('PCA Licitação, Dispensa e Inex.'!L353="","",'PCA Licitação, Dispensa e Inex.'!L353)</f>
        <v/>
      </c>
      <c r="AO349" t="str">
        <f>IF('PCA Licitação, Dispensa e Inex.'!M353="","",'PCA Licitação, Dispensa e Inex.'!M353)</f>
        <v/>
      </c>
      <c r="AP349" t="str">
        <f>IF('PCA Licitação, Dispensa e Inex.'!N353="","",'PCA Licitação, Dispensa e Inex.'!N353)</f>
        <v/>
      </c>
      <c r="AQ349" s="82" t="str">
        <f>IF('PCA Licitação, Dispensa e Inex.'!O353="","",'PCA Licitação, Dispensa e Inex.'!O353)</f>
        <v/>
      </c>
      <c r="AR349" s="82" t="str">
        <f>IF('PCA Licitação, Dispensa e Inex.'!P353="","",'PCA Licitação, Dispensa e Inex.'!P353)</f>
        <v/>
      </c>
      <c r="AS349" s="82" t="str">
        <f>IF('PCA Licitação, Dispensa e Inex.'!Q353="","",'PCA Licitação, Dispensa e Inex.'!Q353)</f>
        <v/>
      </c>
      <c r="AT349" s="82" t="str">
        <f>IF('PCA Licitação, Dispensa e Inex.'!R353="","",'PCA Licitação, Dispensa e Inex.'!R353)</f>
        <v/>
      </c>
      <c r="AU349" s="82" t="str">
        <f>IF('PCA Licitação, Dispensa e Inex.'!S353="","",'PCA Licitação, Dispensa e Inex.'!S353)</f>
        <v/>
      </c>
      <c r="AV349" s="223" t="str">
        <f>IFERROR(VLOOKUP(AI349,'Acompanhamento (DMP)'!$B$7:$G$390,10,FALSE),"")</f>
        <v/>
      </c>
      <c r="AW349" t="str">
        <f>IFERROR(IF(VLOOKUP(AI349,'Acompanhamento (DMP)'!$B$7:$O$390,11,FALSE)="","",VLOOKUP(AI349,'Acompanhamento (DMP)'!$B$7:$O$390,11,FALSE)),"")</f>
        <v/>
      </c>
      <c r="AX349" s="82">
        <f>IFERROR(VLOOKUP(AI349,'Acompanhamento (DMP)'!$B$7:$O$390,12,FALSE),"")</f>
        <v>0</v>
      </c>
      <c r="AY349" s="82" t="str">
        <f>IFERROR(IF(VLOOKUP(AI349,'Acompanhamento (DMP)'!$B$7:$O$390,13,FALSE)="","",VLOOKUP(AI349,'Acompanhamento (DMP)'!$B$7:$O$390,13,FALSE)),"")</f>
        <v/>
      </c>
      <c r="AZ349" t="str">
        <f>IFERROR(IF(VLOOKUP(AI349,'Acompanhamento (DMP)'!$B$7:$O$390,14,FALSE)="","",VLOOKUP(AI349,'Acompanhamento (DMP)'!$B$7:$O$390,14,FALSE)),"")</f>
        <v/>
      </c>
      <c r="BA349" t="str">
        <f>IFERROR(IF(VLOOKUP(AI349,'Acompanhamento (DMP)'!$B$7:$O$390,15,FALSE)="","",VLOOKUP(AI349,'Acompanhamento (DMP)'!$B$7:$O$390,15,FALSE)),"")</f>
        <v/>
      </c>
      <c r="BB349" s="82" t="str">
        <f>IFERROR(IF(VLOOKUP(AI349,'Acompanhamento (DMP)'!$B$7:$O$390,16,FALSE)="","",VLOOKUP(AI349,'Acompanhamento (DMP)'!$B$7:$O$390,16,FALSE)),"")</f>
        <v/>
      </c>
      <c r="BC349" s="82" t="str">
        <f>IFERROR(IF(VLOOKUP(AI349,'Acompanhamento (DMP)'!$B$7:$O$390,17,FALSE)="","",VLOOKUP(AI349,'Acompanhamento (DMP)'!$B$7:$O$390,17,FALSE)),"")</f>
        <v/>
      </c>
      <c r="BD349" s="82" t="str">
        <f>IFERROR(IF(VLOOKUP(AI349,'Acompanhamento (DMP)'!$B$7:$O$390,18,FALSE)="","",VLOOKUP(AI349,'Acompanhamento (DMP)'!$B$7:$O$390,18,FALSE)),"")</f>
        <v/>
      </c>
      <c r="BE349" s="82" t="str">
        <f>IFERROR(IF(VLOOKUP(AI349,'Acompanhamento (DMP)'!$B$7:$O$390,19,FALSE)="","",VLOOKUP(AI349,'Acompanhamento (DMP)'!$B$7:$O$390,19,FALSE)),"")</f>
        <v/>
      </c>
      <c r="BF349" s="82" t="str">
        <f>IFERROR(IF(VLOOKUP(AI349,'Acompanhamento (DMP)'!$B$7:$O$390,20,FALSE)="","",VLOOKUP(AI349,'Acompanhamento (DMP)'!$B$7:$O$390,20,FALSE)),"")</f>
        <v/>
      </c>
      <c r="BG349" s="82" t="str">
        <f>IFERROR(IF(VLOOKUP(AI349,'Acompanhamento (DMP)'!$B$7:$O$390,21,FALSE)="","",VLOOKUP(AI349,'Acompanhamento (DMP)'!$B$7:$O$390,21,FALSE)),"")</f>
        <v/>
      </c>
      <c r="BH349" s="173" t="str">
        <f t="shared" si="5"/>
        <v/>
      </c>
    </row>
    <row r="350" spans="1:60" ht="15" customHeight="1">
      <c r="A350" s="248"/>
      <c r="B350" s="248"/>
      <c r="C350" s="72"/>
      <c r="D350" s="73"/>
      <c r="E350" s="72"/>
      <c r="F350" s="72"/>
      <c r="G350" s="72"/>
      <c r="H350" s="72"/>
      <c r="I350" s="72"/>
      <c r="J350" s="72"/>
      <c r="K350" s="72"/>
      <c r="L350" s="74"/>
      <c r="M350" s="74"/>
      <c r="N350" s="74"/>
      <c r="O350" s="74"/>
      <c r="P350" s="74"/>
      <c r="Q350" s="72" t="e">
        <f>IF(#REF!="","",IF(VLOOKUP(#REF!,#REF!,9,FALSE)="","",VLOOKUP(#REF!,#REF!,9,FALSE)))</f>
        <v>#REF!</v>
      </c>
      <c r="R350" s="74" t="e">
        <f>IF(#REF!="","",IF(VLOOKUP(#REF!,#REF!,10,FALSE)="","",VLOOKUP(#REF!,#REF!,10,FALSE)))</f>
        <v>#REF!</v>
      </c>
      <c r="AD350" s="177">
        <v>337</v>
      </c>
      <c r="AF350">
        <v>348</v>
      </c>
      <c r="AI350" t="str">
        <f>IF('PCA Licitação, Dispensa e Inex.'!B354="","",'PCA Licitação, Dispensa e Inex.'!B354)</f>
        <v/>
      </c>
      <c r="AJ350" t="str">
        <f>IF('PCA Licitação, Dispensa e Inex.'!C354="","",'PCA Licitação, Dispensa e Inex.'!C354)</f>
        <v/>
      </c>
      <c r="AK350" t="str">
        <f>IF('PCA Licitação, Dispensa e Inex.'!D354="","",'PCA Licitação, Dispensa e Inex.'!D354)</f>
        <v/>
      </c>
      <c r="AL350" t="str">
        <f>IF('PCA Licitação, Dispensa e Inex.'!H354="","",'PCA Licitação, Dispensa e Inex.'!H354)</f>
        <v/>
      </c>
      <c r="AM350" t="str">
        <f>IF('PCA Licitação, Dispensa e Inex.'!K354="","",'PCA Licitação, Dispensa e Inex.'!K354)</f>
        <v/>
      </c>
      <c r="AN350" t="str">
        <f>IF('PCA Licitação, Dispensa e Inex.'!L354="","",'PCA Licitação, Dispensa e Inex.'!L354)</f>
        <v/>
      </c>
      <c r="AO350" t="str">
        <f>IF('PCA Licitação, Dispensa e Inex.'!M354="","",'PCA Licitação, Dispensa e Inex.'!M354)</f>
        <v/>
      </c>
      <c r="AP350" t="str">
        <f>IF('PCA Licitação, Dispensa e Inex.'!N354="","",'PCA Licitação, Dispensa e Inex.'!N354)</f>
        <v/>
      </c>
      <c r="AQ350" s="82" t="str">
        <f>IF('PCA Licitação, Dispensa e Inex.'!O354="","",'PCA Licitação, Dispensa e Inex.'!O354)</f>
        <v/>
      </c>
      <c r="AR350" s="82" t="str">
        <f>IF('PCA Licitação, Dispensa e Inex.'!P354="","",'PCA Licitação, Dispensa e Inex.'!P354)</f>
        <v/>
      </c>
      <c r="AS350" s="82" t="str">
        <f>IF('PCA Licitação, Dispensa e Inex.'!Q354="","",'PCA Licitação, Dispensa e Inex.'!Q354)</f>
        <v/>
      </c>
      <c r="AT350" s="82" t="str">
        <f>IF('PCA Licitação, Dispensa e Inex.'!R354="","",'PCA Licitação, Dispensa e Inex.'!R354)</f>
        <v/>
      </c>
      <c r="AU350" s="82" t="str">
        <f>IF('PCA Licitação, Dispensa e Inex.'!S354="","",'PCA Licitação, Dispensa e Inex.'!S354)</f>
        <v/>
      </c>
      <c r="AV350" s="223" t="str">
        <f>IFERROR(VLOOKUP(AI350,'Acompanhamento (DMP)'!$B$7:$G$390,10,FALSE),"")</f>
        <v/>
      </c>
      <c r="AW350" t="str">
        <f>IFERROR(IF(VLOOKUP(AI350,'Acompanhamento (DMP)'!$B$7:$O$390,11,FALSE)="","",VLOOKUP(AI350,'Acompanhamento (DMP)'!$B$7:$O$390,11,FALSE)),"")</f>
        <v/>
      </c>
      <c r="AX350" s="82">
        <f>IFERROR(VLOOKUP(AI350,'Acompanhamento (DMP)'!$B$7:$O$390,12,FALSE),"")</f>
        <v>0</v>
      </c>
      <c r="AY350" s="82" t="str">
        <f>IFERROR(IF(VLOOKUP(AI350,'Acompanhamento (DMP)'!$B$7:$O$390,13,FALSE)="","",VLOOKUP(AI350,'Acompanhamento (DMP)'!$B$7:$O$390,13,FALSE)),"")</f>
        <v/>
      </c>
      <c r="AZ350" t="str">
        <f>IFERROR(IF(VLOOKUP(AI350,'Acompanhamento (DMP)'!$B$7:$O$390,14,FALSE)="","",VLOOKUP(AI350,'Acompanhamento (DMP)'!$B$7:$O$390,14,FALSE)),"")</f>
        <v/>
      </c>
      <c r="BA350" t="str">
        <f>IFERROR(IF(VLOOKUP(AI350,'Acompanhamento (DMP)'!$B$7:$O$390,15,FALSE)="","",VLOOKUP(AI350,'Acompanhamento (DMP)'!$B$7:$O$390,15,FALSE)),"")</f>
        <v/>
      </c>
      <c r="BB350" s="82" t="str">
        <f>IFERROR(IF(VLOOKUP(AI350,'Acompanhamento (DMP)'!$B$7:$O$390,16,FALSE)="","",VLOOKUP(AI350,'Acompanhamento (DMP)'!$B$7:$O$390,16,FALSE)),"")</f>
        <v/>
      </c>
      <c r="BC350" s="82" t="str">
        <f>IFERROR(IF(VLOOKUP(AI350,'Acompanhamento (DMP)'!$B$7:$O$390,17,FALSE)="","",VLOOKUP(AI350,'Acompanhamento (DMP)'!$B$7:$O$390,17,FALSE)),"")</f>
        <v/>
      </c>
      <c r="BD350" s="82" t="str">
        <f>IFERROR(IF(VLOOKUP(AI350,'Acompanhamento (DMP)'!$B$7:$O$390,18,FALSE)="","",VLOOKUP(AI350,'Acompanhamento (DMP)'!$B$7:$O$390,18,FALSE)),"")</f>
        <v/>
      </c>
      <c r="BE350" s="82" t="str">
        <f>IFERROR(IF(VLOOKUP(AI350,'Acompanhamento (DMP)'!$B$7:$O$390,19,FALSE)="","",VLOOKUP(AI350,'Acompanhamento (DMP)'!$B$7:$O$390,19,FALSE)),"")</f>
        <v/>
      </c>
      <c r="BF350" s="82" t="str">
        <f>IFERROR(IF(VLOOKUP(AI350,'Acompanhamento (DMP)'!$B$7:$O$390,20,FALSE)="","",VLOOKUP(AI350,'Acompanhamento (DMP)'!$B$7:$O$390,20,FALSE)),"")</f>
        <v/>
      </c>
      <c r="BG350" s="82" t="str">
        <f>IFERROR(IF(VLOOKUP(AI350,'Acompanhamento (DMP)'!$B$7:$O$390,21,FALSE)="","",VLOOKUP(AI350,'Acompanhamento (DMP)'!$B$7:$O$390,21,FALSE)),"")</f>
        <v/>
      </c>
      <c r="BH350" s="173" t="str">
        <f t="shared" si="5"/>
        <v/>
      </c>
    </row>
    <row r="351" spans="1:60" ht="15" customHeight="1">
      <c r="A351" s="248"/>
      <c r="B351" s="248"/>
      <c r="C351" s="72"/>
      <c r="D351" s="73"/>
      <c r="E351" s="72"/>
      <c r="F351" s="72"/>
      <c r="G351" s="72"/>
      <c r="H351" s="72"/>
      <c r="I351" s="72"/>
      <c r="J351" s="72"/>
      <c r="K351" s="72"/>
      <c r="L351" s="74"/>
      <c r="M351" s="74"/>
      <c r="N351" s="74"/>
      <c r="O351" s="74"/>
      <c r="P351" s="74"/>
      <c r="Q351" s="72" t="e">
        <f>IF(#REF!="","",IF(VLOOKUP(#REF!,#REF!,9,FALSE)="","",VLOOKUP(#REF!,#REF!,9,FALSE)))</f>
        <v>#REF!</v>
      </c>
      <c r="R351" s="74" t="e">
        <f>IF(#REF!="","",IF(VLOOKUP(#REF!,#REF!,10,FALSE)="","",VLOOKUP(#REF!,#REF!,10,FALSE)))</f>
        <v>#REF!</v>
      </c>
      <c r="AD351" s="178">
        <v>338</v>
      </c>
      <c r="AF351">
        <v>349</v>
      </c>
      <c r="AI351" t="str">
        <f>IF('PCA Licitação, Dispensa e Inex.'!B355="","",'PCA Licitação, Dispensa e Inex.'!B355)</f>
        <v/>
      </c>
      <c r="AJ351" t="str">
        <f>IF('PCA Licitação, Dispensa e Inex.'!C355="","",'PCA Licitação, Dispensa e Inex.'!C355)</f>
        <v/>
      </c>
      <c r="AK351" t="str">
        <f>IF('PCA Licitação, Dispensa e Inex.'!D355="","",'PCA Licitação, Dispensa e Inex.'!D355)</f>
        <v/>
      </c>
      <c r="AL351" t="str">
        <f>IF('PCA Licitação, Dispensa e Inex.'!H355="","",'PCA Licitação, Dispensa e Inex.'!H355)</f>
        <v/>
      </c>
      <c r="AM351" t="str">
        <f>IF('PCA Licitação, Dispensa e Inex.'!K355="","",'PCA Licitação, Dispensa e Inex.'!K355)</f>
        <v/>
      </c>
      <c r="AN351" t="str">
        <f>IF('PCA Licitação, Dispensa e Inex.'!L355="","",'PCA Licitação, Dispensa e Inex.'!L355)</f>
        <v/>
      </c>
      <c r="AO351" t="str">
        <f>IF('PCA Licitação, Dispensa e Inex.'!M355="","",'PCA Licitação, Dispensa e Inex.'!M355)</f>
        <v/>
      </c>
      <c r="AP351" t="str">
        <f>IF('PCA Licitação, Dispensa e Inex.'!N355="","",'PCA Licitação, Dispensa e Inex.'!N355)</f>
        <v/>
      </c>
      <c r="AQ351" s="82" t="str">
        <f>IF('PCA Licitação, Dispensa e Inex.'!O355="","",'PCA Licitação, Dispensa e Inex.'!O355)</f>
        <v/>
      </c>
      <c r="AR351" s="82" t="str">
        <f>IF('PCA Licitação, Dispensa e Inex.'!P355="","",'PCA Licitação, Dispensa e Inex.'!P355)</f>
        <v/>
      </c>
      <c r="AS351" s="82" t="str">
        <f>IF('PCA Licitação, Dispensa e Inex.'!Q355="","",'PCA Licitação, Dispensa e Inex.'!Q355)</f>
        <v/>
      </c>
      <c r="AT351" s="82" t="str">
        <f>IF('PCA Licitação, Dispensa e Inex.'!R355="","",'PCA Licitação, Dispensa e Inex.'!R355)</f>
        <v/>
      </c>
      <c r="AU351" s="82" t="str">
        <f>IF('PCA Licitação, Dispensa e Inex.'!S355="","",'PCA Licitação, Dispensa e Inex.'!S355)</f>
        <v/>
      </c>
      <c r="AV351" s="223" t="str">
        <f>IFERROR(VLOOKUP(AI351,'Acompanhamento (DMP)'!$B$7:$G$390,10,FALSE),"")</f>
        <v/>
      </c>
      <c r="AW351" t="str">
        <f>IFERROR(IF(VLOOKUP(AI351,'Acompanhamento (DMP)'!$B$7:$O$390,11,FALSE)="","",VLOOKUP(AI351,'Acompanhamento (DMP)'!$B$7:$O$390,11,FALSE)),"")</f>
        <v/>
      </c>
      <c r="AX351" s="82">
        <f>IFERROR(VLOOKUP(AI351,'Acompanhamento (DMP)'!$B$7:$O$390,12,FALSE),"")</f>
        <v>0</v>
      </c>
      <c r="AY351" s="82" t="str">
        <f>IFERROR(IF(VLOOKUP(AI351,'Acompanhamento (DMP)'!$B$7:$O$390,13,FALSE)="","",VLOOKUP(AI351,'Acompanhamento (DMP)'!$B$7:$O$390,13,FALSE)),"")</f>
        <v/>
      </c>
      <c r="AZ351" t="str">
        <f>IFERROR(IF(VLOOKUP(AI351,'Acompanhamento (DMP)'!$B$7:$O$390,14,FALSE)="","",VLOOKUP(AI351,'Acompanhamento (DMP)'!$B$7:$O$390,14,FALSE)),"")</f>
        <v/>
      </c>
      <c r="BA351" t="str">
        <f>IFERROR(IF(VLOOKUP(AI351,'Acompanhamento (DMP)'!$B$7:$O$390,15,FALSE)="","",VLOOKUP(AI351,'Acompanhamento (DMP)'!$B$7:$O$390,15,FALSE)),"")</f>
        <v/>
      </c>
      <c r="BB351" s="82" t="str">
        <f>IFERROR(IF(VLOOKUP(AI351,'Acompanhamento (DMP)'!$B$7:$O$390,16,FALSE)="","",VLOOKUP(AI351,'Acompanhamento (DMP)'!$B$7:$O$390,16,FALSE)),"")</f>
        <v/>
      </c>
      <c r="BC351" s="82" t="str">
        <f>IFERROR(IF(VLOOKUP(AI351,'Acompanhamento (DMP)'!$B$7:$O$390,17,FALSE)="","",VLOOKUP(AI351,'Acompanhamento (DMP)'!$B$7:$O$390,17,FALSE)),"")</f>
        <v/>
      </c>
      <c r="BD351" s="82" t="str">
        <f>IFERROR(IF(VLOOKUP(AI351,'Acompanhamento (DMP)'!$B$7:$O$390,18,FALSE)="","",VLOOKUP(AI351,'Acompanhamento (DMP)'!$B$7:$O$390,18,FALSE)),"")</f>
        <v/>
      </c>
      <c r="BE351" s="82" t="str">
        <f>IFERROR(IF(VLOOKUP(AI351,'Acompanhamento (DMP)'!$B$7:$O$390,19,FALSE)="","",VLOOKUP(AI351,'Acompanhamento (DMP)'!$B$7:$O$390,19,FALSE)),"")</f>
        <v/>
      </c>
      <c r="BF351" s="82" t="str">
        <f>IFERROR(IF(VLOOKUP(AI351,'Acompanhamento (DMP)'!$B$7:$O$390,20,FALSE)="","",VLOOKUP(AI351,'Acompanhamento (DMP)'!$B$7:$O$390,20,FALSE)),"")</f>
        <v/>
      </c>
      <c r="BG351" s="82" t="str">
        <f>IFERROR(IF(VLOOKUP(AI351,'Acompanhamento (DMP)'!$B$7:$O$390,21,FALSE)="","",VLOOKUP(AI351,'Acompanhamento (DMP)'!$B$7:$O$390,21,FALSE)),"")</f>
        <v/>
      </c>
      <c r="BH351" s="173" t="str">
        <f t="shared" si="5"/>
        <v/>
      </c>
    </row>
    <row r="352" spans="1:60" ht="15" customHeight="1">
      <c r="A352" s="248"/>
      <c r="B352" s="248"/>
      <c r="C352" s="72"/>
      <c r="D352" s="73"/>
      <c r="E352" s="72"/>
      <c r="F352" s="72"/>
      <c r="G352" s="72"/>
      <c r="H352" s="72"/>
      <c r="I352" s="72"/>
      <c r="J352" s="72"/>
      <c r="K352" s="72"/>
      <c r="L352" s="74"/>
      <c r="M352" s="74"/>
      <c r="N352" s="74"/>
      <c r="O352" s="74"/>
      <c r="P352" s="74"/>
      <c r="Q352" s="72" t="e">
        <f>IF(#REF!="","",IF(VLOOKUP(#REF!,#REF!,9,FALSE)="","",VLOOKUP(#REF!,#REF!,9,FALSE)))</f>
        <v>#REF!</v>
      </c>
      <c r="R352" s="74" t="e">
        <f>IF(#REF!="","",IF(VLOOKUP(#REF!,#REF!,10,FALSE)="","",VLOOKUP(#REF!,#REF!,10,FALSE)))</f>
        <v>#REF!</v>
      </c>
      <c r="AD352" s="180">
        <v>339</v>
      </c>
      <c r="AF352">
        <v>350</v>
      </c>
      <c r="AI352" t="str">
        <f>IF('PCA Licitação, Dispensa e Inex.'!B356="","",'PCA Licitação, Dispensa e Inex.'!B356)</f>
        <v/>
      </c>
      <c r="AJ352" t="str">
        <f>IF('PCA Licitação, Dispensa e Inex.'!C356="","",'PCA Licitação, Dispensa e Inex.'!C356)</f>
        <v/>
      </c>
      <c r="AK352" t="str">
        <f>IF('PCA Licitação, Dispensa e Inex.'!D356="","",'PCA Licitação, Dispensa e Inex.'!D356)</f>
        <v/>
      </c>
      <c r="AL352" t="str">
        <f>IF('PCA Licitação, Dispensa e Inex.'!H356="","",'PCA Licitação, Dispensa e Inex.'!H356)</f>
        <v/>
      </c>
      <c r="AM352" t="str">
        <f>IF('PCA Licitação, Dispensa e Inex.'!K356="","",'PCA Licitação, Dispensa e Inex.'!K356)</f>
        <v/>
      </c>
      <c r="AN352" t="str">
        <f>IF('PCA Licitação, Dispensa e Inex.'!L356="","",'PCA Licitação, Dispensa e Inex.'!L356)</f>
        <v/>
      </c>
      <c r="AO352" t="str">
        <f>IF('PCA Licitação, Dispensa e Inex.'!M356="","",'PCA Licitação, Dispensa e Inex.'!M356)</f>
        <v/>
      </c>
      <c r="AP352" t="str">
        <f>IF('PCA Licitação, Dispensa e Inex.'!N356="","",'PCA Licitação, Dispensa e Inex.'!N356)</f>
        <v/>
      </c>
      <c r="AQ352" s="82" t="str">
        <f>IF('PCA Licitação, Dispensa e Inex.'!O356="","",'PCA Licitação, Dispensa e Inex.'!O356)</f>
        <v/>
      </c>
      <c r="AR352" s="82" t="str">
        <f>IF('PCA Licitação, Dispensa e Inex.'!P356="","",'PCA Licitação, Dispensa e Inex.'!P356)</f>
        <v/>
      </c>
      <c r="AS352" s="82" t="str">
        <f>IF('PCA Licitação, Dispensa e Inex.'!Q356="","",'PCA Licitação, Dispensa e Inex.'!Q356)</f>
        <v/>
      </c>
      <c r="AT352" s="82" t="str">
        <f>IF('PCA Licitação, Dispensa e Inex.'!R356="","",'PCA Licitação, Dispensa e Inex.'!R356)</f>
        <v/>
      </c>
      <c r="AU352" s="82" t="str">
        <f>IF('PCA Licitação, Dispensa e Inex.'!S356="","",'PCA Licitação, Dispensa e Inex.'!S356)</f>
        <v/>
      </c>
      <c r="AV352" s="223" t="str">
        <f>IFERROR(VLOOKUP(AI352,'Acompanhamento (DMP)'!$B$7:$G$390,10,FALSE),"")</f>
        <v/>
      </c>
      <c r="AW352" t="str">
        <f>IFERROR(IF(VLOOKUP(AI352,'Acompanhamento (DMP)'!$B$7:$O$390,11,FALSE)="","",VLOOKUP(AI352,'Acompanhamento (DMP)'!$B$7:$O$390,11,FALSE)),"")</f>
        <v/>
      </c>
      <c r="AX352" s="82">
        <f>IFERROR(VLOOKUP(AI352,'Acompanhamento (DMP)'!$B$7:$O$390,12,FALSE),"")</f>
        <v>0</v>
      </c>
      <c r="AY352" s="82" t="str">
        <f>IFERROR(IF(VLOOKUP(AI352,'Acompanhamento (DMP)'!$B$7:$O$390,13,FALSE)="","",VLOOKUP(AI352,'Acompanhamento (DMP)'!$B$7:$O$390,13,FALSE)),"")</f>
        <v/>
      </c>
      <c r="AZ352" t="str">
        <f>IFERROR(IF(VLOOKUP(AI352,'Acompanhamento (DMP)'!$B$7:$O$390,14,FALSE)="","",VLOOKUP(AI352,'Acompanhamento (DMP)'!$B$7:$O$390,14,FALSE)),"")</f>
        <v/>
      </c>
      <c r="BA352" t="str">
        <f>IFERROR(IF(VLOOKUP(AI352,'Acompanhamento (DMP)'!$B$7:$O$390,15,FALSE)="","",VLOOKUP(AI352,'Acompanhamento (DMP)'!$B$7:$O$390,15,FALSE)),"")</f>
        <v/>
      </c>
      <c r="BB352" s="82" t="str">
        <f>IFERROR(IF(VLOOKUP(AI352,'Acompanhamento (DMP)'!$B$7:$O$390,16,FALSE)="","",VLOOKUP(AI352,'Acompanhamento (DMP)'!$B$7:$O$390,16,FALSE)),"")</f>
        <v/>
      </c>
      <c r="BC352" s="82" t="str">
        <f>IFERROR(IF(VLOOKUP(AI352,'Acompanhamento (DMP)'!$B$7:$O$390,17,FALSE)="","",VLOOKUP(AI352,'Acompanhamento (DMP)'!$B$7:$O$390,17,FALSE)),"")</f>
        <v/>
      </c>
      <c r="BD352" s="82" t="str">
        <f>IFERROR(IF(VLOOKUP(AI352,'Acompanhamento (DMP)'!$B$7:$O$390,18,FALSE)="","",VLOOKUP(AI352,'Acompanhamento (DMP)'!$B$7:$O$390,18,FALSE)),"")</f>
        <v/>
      </c>
      <c r="BE352" s="82" t="str">
        <f>IFERROR(IF(VLOOKUP(AI352,'Acompanhamento (DMP)'!$B$7:$O$390,19,FALSE)="","",VLOOKUP(AI352,'Acompanhamento (DMP)'!$B$7:$O$390,19,FALSE)),"")</f>
        <v/>
      </c>
      <c r="BF352" s="82" t="str">
        <f>IFERROR(IF(VLOOKUP(AI352,'Acompanhamento (DMP)'!$B$7:$O$390,20,FALSE)="","",VLOOKUP(AI352,'Acompanhamento (DMP)'!$B$7:$O$390,20,FALSE)),"")</f>
        <v/>
      </c>
      <c r="BG352" s="82" t="str">
        <f>IFERROR(IF(VLOOKUP(AI352,'Acompanhamento (DMP)'!$B$7:$O$390,21,FALSE)="","",VLOOKUP(AI352,'Acompanhamento (DMP)'!$B$7:$O$390,21,FALSE)),"")</f>
        <v/>
      </c>
      <c r="BH352" s="173" t="str">
        <f t="shared" si="5"/>
        <v/>
      </c>
    </row>
    <row r="353" spans="1:60" ht="15" customHeight="1">
      <c r="A353" s="248"/>
      <c r="B353" s="248"/>
      <c r="C353" s="72"/>
      <c r="D353" s="73"/>
      <c r="E353" s="72"/>
      <c r="F353" s="72"/>
      <c r="G353" s="72"/>
      <c r="H353" s="72"/>
      <c r="I353" s="72"/>
      <c r="J353" s="72"/>
      <c r="K353" s="72"/>
      <c r="L353" s="74"/>
      <c r="M353" s="74"/>
      <c r="N353" s="74"/>
      <c r="O353" s="74"/>
      <c r="P353" s="74"/>
      <c r="Q353" s="72" t="e">
        <f>IF(#REF!="","",IF(VLOOKUP(#REF!,#REF!,9,FALSE)="","",VLOOKUP(#REF!,#REF!,9,FALSE)))</f>
        <v>#REF!</v>
      </c>
      <c r="R353" s="74" t="e">
        <f>IF(#REF!="","",IF(VLOOKUP(#REF!,#REF!,10,FALSE)="","",VLOOKUP(#REF!,#REF!,10,FALSE)))</f>
        <v>#REF!</v>
      </c>
      <c r="AD353" s="179">
        <v>340</v>
      </c>
      <c r="AF353">
        <v>351</v>
      </c>
      <c r="AI353" t="str">
        <f>IF('PCA Licitação, Dispensa e Inex.'!B357="","",'PCA Licitação, Dispensa e Inex.'!B357)</f>
        <v/>
      </c>
      <c r="AJ353" t="str">
        <f>IF('PCA Licitação, Dispensa e Inex.'!C357="","",'PCA Licitação, Dispensa e Inex.'!C357)</f>
        <v/>
      </c>
      <c r="AK353" t="str">
        <f>IF('PCA Licitação, Dispensa e Inex.'!D357="","",'PCA Licitação, Dispensa e Inex.'!D357)</f>
        <v/>
      </c>
      <c r="AL353" t="str">
        <f>IF('PCA Licitação, Dispensa e Inex.'!H357="","",'PCA Licitação, Dispensa e Inex.'!H357)</f>
        <v/>
      </c>
      <c r="AM353" t="str">
        <f>IF('PCA Licitação, Dispensa e Inex.'!K357="","",'PCA Licitação, Dispensa e Inex.'!K357)</f>
        <v/>
      </c>
      <c r="AN353" t="str">
        <f>IF('PCA Licitação, Dispensa e Inex.'!L357="","",'PCA Licitação, Dispensa e Inex.'!L357)</f>
        <v/>
      </c>
      <c r="AO353" t="str">
        <f>IF('PCA Licitação, Dispensa e Inex.'!M357="","",'PCA Licitação, Dispensa e Inex.'!M357)</f>
        <v/>
      </c>
      <c r="AP353" t="str">
        <f>IF('PCA Licitação, Dispensa e Inex.'!N357="","",'PCA Licitação, Dispensa e Inex.'!N357)</f>
        <v/>
      </c>
      <c r="AQ353" s="82" t="str">
        <f>IF('PCA Licitação, Dispensa e Inex.'!O357="","",'PCA Licitação, Dispensa e Inex.'!O357)</f>
        <v/>
      </c>
      <c r="AR353" s="82" t="str">
        <f>IF('PCA Licitação, Dispensa e Inex.'!P357="","",'PCA Licitação, Dispensa e Inex.'!P357)</f>
        <v/>
      </c>
      <c r="AS353" s="82" t="str">
        <f>IF('PCA Licitação, Dispensa e Inex.'!Q357="","",'PCA Licitação, Dispensa e Inex.'!Q357)</f>
        <v/>
      </c>
      <c r="AT353" s="82" t="str">
        <f>IF('PCA Licitação, Dispensa e Inex.'!R357="","",'PCA Licitação, Dispensa e Inex.'!R357)</f>
        <v/>
      </c>
      <c r="AU353" s="82" t="str">
        <f>IF('PCA Licitação, Dispensa e Inex.'!S357="","",'PCA Licitação, Dispensa e Inex.'!S357)</f>
        <v/>
      </c>
      <c r="AV353" s="223" t="str">
        <f>IFERROR(VLOOKUP(AI353,'Acompanhamento (DMP)'!$B$7:$G$390,10,FALSE),"")</f>
        <v/>
      </c>
      <c r="AW353" t="str">
        <f>IFERROR(IF(VLOOKUP(AI353,'Acompanhamento (DMP)'!$B$7:$O$390,11,FALSE)="","",VLOOKUP(AI353,'Acompanhamento (DMP)'!$B$7:$O$390,11,FALSE)),"")</f>
        <v/>
      </c>
      <c r="AX353" s="82">
        <f>IFERROR(VLOOKUP(AI353,'Acompanhamento (DMP)'!$B$7:$O$390,12,FALSE),"")</f>
        <v>0</v>
      </c>
      <c r="AY353" s="82" t="str">
        <f>IFERROR(IF(VLOOKUP(AI353,'Acompanhamento (DMP)'!$B$7:$O$390,13,FALSE)="","",VLOOKUP(AI353,'Acompanhamento (DMP)'!$B$7:$O$390,13,FALSE)),"")</f>
        <v/>
      </c>
      <c r="AZ353" t="str">
        <f>IFERROR(IF(VLOOKUP(AI353,'Acompanhamento (DMP)'!$B$7:$O$390,14,FALSE)="","",VLOOKUP(AI353,'Acompanhamento (DMP)'!$B$7:$O$390,14,FALSE)),"")</f>
        <v/>
      </c>
      <c r="BA353" t="str">
        <f>IFERROR(IF(VLOOKUP(AI353,'Acompanhamento (DMP)'!$B$7:$O$390,15,FALSE)="","",VLOOKUP(AI353,'Acompanhamento (DMP)'!$B$7:$O$390,15,FALSE)),"")</f>
        <v/>
      </c>
      <c r="BB353" s="82" t="str">
        <f>IFERROR(IF(VLOOKUP(AI353,'Acompanhamento (DMP)'!$B$7:$O$390,16,FALSE)="","",VLOOKUP(AI353,'Acompanhamento (DMP)'!$B$7:$O$390,16,FALSE)),"")</f>
        <v/>
      </c>
      <c r="BC353" s="82" t="str">
        <f>IFERROR(IF(VLOOKUP(AI353,'Acompanhamento (DMP)'!$B$7:$O$390,17,FALSE)="","",VLOOKUP(AI353,'Acompanhamento (DMP)'!$B$7:$O$390,17,FALSE)),"")</f>
        <v/>
      </c>
      <c r="BD353" s="82" t="str">
        <f>IFERROR(IF(VLOOKUP(AI353,'Acompanhamento (DMP)'!$B$7:$O$390,18,FALSE)="","",VLOOKUP(AI353,'Acompanhamento (DMP)'!$B$7:$O$390,18,FALSE)),"")</f>
        <v/>
      </c>
      <c r="BE353" s="82" t="str">
        <f>IFERROR(IF(VLOOKUP(AI353,'Acompanhamento (DMP)'!$B$7:$O$390,19,FALSE)="","",VLOOKUP(AI353,'Acompanhamento (DMP)'!$B$7:$O$390,19,FALSE)),"")</f>
        <v/>
      </c>
      <c r="BF353" s="82" t="str">
        <f>IFERROR(IF(VLOOKUP(AI353,'Acompanhamento (DMP)'!$B$7:$O$390,20,FALSE)="","",VLOOKUP(AI353,'Acompanhamento (DMP)'!$B$7:$O$390,20,FALSE)),"")</f>
        <v/>
      </c>
      <c r="BG353" s="82" t="str">
        <f>IFERROR(IF(VLOOKUP(AI353,'Acompanhamento (DMP)'!$B$7:$O$390,21,FALSE)="","",VLOOKUP(AI353,'Acompanhamento (DMP)'!$B$7:$O$390,21,FALSE)),"")</f>
        <v/>
      </c>
      <c r="BH353" s="173" t="str">
        <f t="shared" si="5"/>
        <v/>
      </c>
    </row>
    <row r="354" spans="1:60" ht="15" customHeight="1">
      <c r="A354" s="248"/>
      <c r="B354" s="248"/>
      <c r="C354" s="72"/>
      <c r="D354" s="73"/>
      <c r="E354" s="72"/>
      <c r="F354" s="72"/>
      <c r="G354" s="72"/>
      <c r="H354" s="72"/>
      <c r="I354" s="72"/>
      <c r="J354" s="72"/>
      <c r="K354" s="72"/>
      <c r="L354" s="74"/>
      <c r="M354" s="74"/>
      <c r="N354" s="74"/>
      <c r="O354" s="74"/>
      <c r="P354" s="74"/>
      <c r="Q354" s="72" t="e">
        <f>IF(#REF!="","",IF(VLOOKUP(#REF!,#REF!,9,FALSE)="","",VLOOKUP(#REF!,#REF!,9,FALSE)))</f>
        <v>#REF!</v>
      </c>
      <c r="R354" s="74" t="e">
        <f>IF(#REF!="","",IF(VLOOKUP(#REF!,#REF!,10,FALSE)="","",VLOOKUP(#REF!,#REF!,10,FALSE)))</f>
        <v>#REF!</v>
      </c>
      <c r="AD354" s="180">
        <v>341</v>
      </c>
      <c r="AF354">
        <v>352</v>
      </c>
      <c r="AI354" t="str">
        <f>IF('PCA Licitação, Dispensa e Inex.'!B358="","",'PCA Licitação, Dispensa e Inex.'!B358)</f>
        <v/>
      </c>
      <c r="AJ354" t="str">
        <f>IF('PCA Licitação, Dispensa e Inex.'!C358="","",'PCA Licitação, Dispensa e Inex.'!C358)</f>
        <v/>
      </c>
      <c r="AK354" t="str">
        <f>IF('PCA Licitação, Dispensa e Inex.'!D358="","",'PCA Licitação, Dispensa e Inex.'!D358)</f>
        <v/>
      </c>
      <c r="AL354" t="str">
        <f>IF('PCA Licitação, Dispensa e Inex.'!H358="","",'PCA Licitação, Dispensa e Inex.'!H358)</f>
        <v/>
      </c>
      <c r="AM354" t="str">
        <f>IF('PCA Licitação, Dispensa e Inex.'!K358="","",'PCA Licitação, Dispensa e Inex.'!K358)</f>
        <v/>
      </c>
      <c r="AN354" t="str">
        <f>IF('PCA Licitação, Dispensa e Inex.'!L358="","",'PCA Licitação, Dispensa e Inex.'!L358)</f>
        <v/>
      </c>
      <c r="AO354" t="str">
        <f>IF('PCA Licitação, Dispensa e Inex.'!M358="","",'PCA Licitação, Dispensa e Inex.'!M358)</f>
        <v/>
      </c>
      <c r="AP354" t="str">
        <f>IF('PCA Licitação, Dispensa e Inex.'!N358="","",'PCA Licitação, Dispensa e Inex.'!N358)</f>
        <v/>
      </c>
      <c r="AQ354" s="82" t="str">
        <f>IF('PCA Licitação, Dispensa e Inex.'!O358="","",'PCA Licitação, Dispensa e Inex.'!O358)</f>
        <v/>
      </c>
      <c r="AR354" s="82" t="str">
        <f>IF('PCA Licitação, Dispensa e Inex.'!P358="","",'PCA Licitação, Dispensa e Inex.'!P358)</f>
        <v/>
      </c>
      <c r="AS354" s="82" t="str">
        <f>IF('PCA Licitação, Dispensa e Inex.'!Q358="","",'PCA Licitação, Dispensa e Inex.'!Q358)</f>
        <v/>
      </c>
      <c r="AT354" s="82" t="str">
        <f>IF('PCA Licitação, Dispensa e Inex.'!R358="","",'PCA Licitação, Dispensa e Inex.'!R358)</f>
        <v/>
      </c>
      <c r="AU354" s="82" t="str">
        <f>IF('PCA Licitação, Dispensa e Inex.'!S358="","",'PCA Licitação, Dispensa e Inex.'!S358)</f>
        <v/>
      </c>
      <c r="AV354" s="223" t="str">
        <f>IFERROR(VLOOKUP(AI354,'Acompanhamento (DMP)'!$B$7:$G$390,10,FALSE),"")</f>
        <v/>
      </c>
      <c r="AW354" t="str">
        <f>IFERROR(IF(VLOOKUP(AI354,'Acompanhamento (DMP)'!$B$7:$O$390,11,FALSE)="","",VLOOKUP(AI354,'Acompanhamento (DMP)'!$B$7:$O$390,11,FALSE)),"")</f>
        <v/>
      </c>
      <c r="AX354" s="82">
        <f>IFERROR(VLOOKUP(AI354,'Acompanhamento (DMP)'!$B$7:$O$390,12,FALSE),"")</f>
        <v>0</v>
      </c>
      <c r="AY354" s="82" t="str">
        <f>IFERROR(IF(VLOOKUP(AI354,'Acompanhamento (DMP)'!$B$7:$O$390,13,FALSE)="","",VLOOKUP(AI354,'Acompanhamento (DMP)'!$B$7:$O$390,13,FALSE)),"")</f>
        <v/>
      </c>
      <c r="AZ354" t="str">
        <f>IFERROR(IF(VLOOKUP(AI354,'Acompanhamento (DMP)'!$B$7:$O$390,14,FALSE)="","",VLOOKUP(AI354,'Acompanhamento (DMP)'!$B$7:$O$390,14,FALSE)),"")</f>
        <v/>
      </c>
      <c r="BA354" t="str">
        <f>IFERROR(IF(VLOOKUP(AI354,'Acompanhamento (DMP)'!$B$7:$O$390,15,FALSE)="","",VLOOKUP(AI354,'Acompanhamento (DMP)'!$B$7:$O$390,15,FALSE)),"")</f>
        <v/>
      </c>
      <c r="BB354" s="82" t="str">
        <f>IFERROR(IF(VLOOKUP(AI354,'Acompanhamento (DMP)'!$B$7:$O$390,16,FALSE)="","",VLOOKUP(AI354,'Acompanhamento (DMP)'!$B$7:$O$390,16,FALSE)),"")</f>
        <v/>
      </c>
      <c r="BC354" s="82" t="str">
        <f>IFERROR(IF(VLOOKUP(AI354,'Acompanhamento (DMP)'!$B$7:$O$390,17,FALSE)="","",VLOOKUP(AI354,'Acompanhamento (DMP)'!$B$7:$O$390,17,FALSE)),"")</f>
        <v/>
      </c>
      <c r="BD354" s="82" t="str">
        <f>IFERROR(IF(VLOOKUP(AI354,'Acompanhamento (DMP)'!$B$7:$O$390,18,FALSE)="","",VLOOKUP(AI354,'Acompanhamento (DMP)'!$B$7:$O$390,18,FALSE)),"")</f>
        <v/>
      </c>
      <c r="BE354" s="82" t="str">
        <f>IFERROR(IF(VLOOKUP(AI354,'Acompanhamento (DMP)'!$B$7:$O$390,19,FALSE)="","",VLOOKUP(AI354,'Acompanhamento (DMP)'!$B$7:$O$390,19,FALSE)),"")</f>
        <v/>
      </c>
      <c r="BF354" s="82" t="str">
        <f>IFERROR(IF(VLOOKUP(AI354,'Acompanhamento (DMP)'!$B$7:$O$390,20,FALSE)="","",VLOOKUP(AI354,'Acompanhamento (DMP)'!$B$7:$O$390,20,FALSE)),"")</f>
        <v/>
      </c>
      <c r="BG354" s="82" t="str">
        <f>IFERROR(IF(VLOOKUP(AI354,'Acompanhamento (DMP)'!$B$7:$O$390,21,FALSE)="","",VLOOKUP(AI354,'Acompanhamento (DMP)'!$B$7:$O$390,21,FALSE)),"")</f>
        <v/>
      </c>
      <c r="BH354" s="173" t="str">
        <f t="shared" si="5"/>
        <v/>
      </c>
    </row>
    <row r="355" spans="1:60" ht="15" customHeight="1">
      <c r="A355" s="248"/>
      <c r="B355" s="248"/>
      <c r="C355" s="72"/>
      <c r="D355" s="73"/>
      <c r="E355" s="72"/>
      <c r="F355" s="72"/>
      <c r="G355" s="72"/>
      <c r="H355" s="72"/>
      <c r="I355" s="72"/>
      <c r="J355" s="72"/>
      <c r="K355" s="72"/>
      <c r="L355" s="74"/>
      <c r="M355" s="74"/>
      <c r="N355" s="74"/>
      <c r="O355" s="74"/>
      <c r="P355" s="74"/>
      <c r="Q355" s="72" t="e">
        <f>IF(#REF!="","",IF(VLOOKUP(#REF!,#REF!,9,FALSE)="","",VLOOKUP(#REF!,#REF!,9,FALSE)))</f>
        <v>#REF!</v>
      </c>
      <c r="R355" s="74" t="e">
        <f>IF(#REF!="","",IF(VLOOKUP(#REF!,#REF!,10,FALSE)="","",VLOOKUP(#REF!,#REF!,10,FALSE)))</f>
        <v>#REF!</v>
      </c>
      <c r="AD355" s="178">
        <v>342</v>
      </c>
      <c r="AF355">
        <v>353</v>
      </c>
      <c r="AI355" t="str">
        <f>IF('PCA Licitação, Dispensa e Inex.'!B359="","",'PCA Licitação, Dispensa e Inex.'!B359)</f>
        <v/>
      </c>
      <c r="AJ355" t="str">
        <f>IF('PCA Licitação, Dispensa e Inex.'!C359="","",'PCA Licitação, Dispensa e Inex.'!C359)</f>
        <v/>
      </c>
      <c r="AK355" t="str">
        <f>IF('PCA Licitação, Dispensa e Inex.'!D359="","",'PCA Licitação, Dispensa e Inex.'!D359)</f>
        <v/>
      </c>
      <c r="AL355" t="str">
        <f>IF('PCA Licitação, Dispensa e Inex.'!H359="","",'PCA Licitação, Dispensa e Inex.'!H359)</f>
        <v/>
      </c>
      <c r="AM355" t="str">
        <f>IF('PCA Licitação, Dispensa e Inex.'!K359="","",'PCA Licitação, Dispensa e Inex.'!K359)</f>
        <v/>
      </c>
      <c r="AN355" t="str">
        <f>IF('PCA Licitação, Dispensa e Inex.'!L359="","",'PCA Licitação, Dispensa e Inex.'!L359)</f>
        <v/>
      </c>
      <c r="AO355" t="str">
        <f>IF('PCA Licitação, Dispensa e Inex.'!M359="","",'PCA Licitação, Dispensa e Inex.'!M359)</f>
        <v/>
      </c>
      <c r="AP355" t="str">
        <f>IF('PCA Licitação, Dispensa e Inex.'!N359="","",'PCA Licitação, Dispensa e Inex.'!N359)</f>
        <v/>
      </c>
      <c r="AQ355" s="82" t="str">
        <f>IF('PCA Licitação, Dispensa e Inex.'!O359="","",'PCA Licitação, Dispensa e Inex.'!O359)</f>
        <v/>
      </c>
      <c r="AR355" s="82" t="str">
        <f>IF('PCA Licitação, Dispensa e Inex.'!P359="","",'PCA Licitação, Dispensa e Inex.'!P359)</f>
        <v/>
      </c>
      <c r="AS355" s="82" t="str">
        <f>IF('PCA Licitação, Dispensa e Inex.'!Q359="","",'PCA Licitação, Dispensa e Inex.'!Q359)</f>
        <v/>
      </c>
      <c r="AT355" s="82" t="str">
        <f>IF('PCA Licitação, Dispensa e Inex.'!R359="","",'PCA Licitação, Dispensa e Inex.'!R359)</f>
        <v/>
      </c>
      <c r="AU355" s="82" t="str">
        <f>IF('PCA Licitação, Dispensa e Inex.'!S359="","",'PCA Licitação, Dispensa e Inex.'!S359)</f>
        <v/>
      </c>
      <c r="AV355" s="223" t="str">
        <f>IFERROR(VLOOKUP(AI355,'Acompanhamento (DMP)'!$B$7:$G$390,10,FALSE),"")</f>
        <v/>
      </c>
      <c r="AW355" t="str">
        <f>IFERROR(IF(VLOOKUP(AI355,'Acompanhamento (DMP)'!$B$7:$O$390,11,FALSE)="","",VLOOKUP(AI355,'Acompanhamento (DMP)'!$B$7:$O$390,11,FALSE)),"")</f>
        <v/>
      </c>
      <c r="AX355" s="82">
        <f>IFERROR(VLOOKUP(AI355,'Acompanhamento (DMP)'!$B$7:$O$390,12,FALSE),"")</f>
        <v>0</v>
      </c>
      <c r="AY355" s="82" t="str">
        <f>IFERROR(IF(VLOOKUP(AI355,'Acompanhamento (DMP)'!$B$7:$O$390,13,FALSE)="","",VLOOKUP(AI355,'Acompanhamento (DMP)'!$B$7:$O$390,13,FALSE)),"")</f>
        <v/>
      </c>
      <c r="AZ355" t="str">
        <f>IFERROR(IF(VLOOKUP(AI355,'Acompanhamento (DMP)'!$B$7:$O$390,14,FALSE)="","",VLOOKUP(AI355,'Acompanhamento (DMP)'!$B$7:$O$390,14,FALSE)),"")</f>
        <v/>
      </c>
      <c r="BA355" t="str">
        <f>IFERROR(IF(VLOOKUP(AI355,'Acompanhamento (DMP)'!$B$7:$O$390,15,FALSE)="","",VLOOKUP(AI355,'Acompanhamento (DMP)'!$B$7:$O$390,15,FALSE)),"")</f>
        <v/>
      </c>
      <c r="BB355" s="82" t="str">
        <f>IFERROR(IF(VLOOKUP(AI355,'Acompanhamento (DMP)'!$B$7:$O$390,16,FALSE)="","",VLOOKUP(AI355,'Acompanhamento (DMP)'!$B$7:$O$390,16,FALSE)),"")</f>
        <v/>
      </c>
      <c r="BC355" s="82" t="str">
        <f>IFERROR(IF(VLOOKUP(AI355,'Acompanhamento (DMP)'!$B$7:$O$390,17,FALSE)="","",VLOOKUP(AI355,'Acompanhamento (DMP)'!$B$7:$O$390,17,FALSE)),"")</f>
        <v/>
      </c>
      <c r="BD355" s="82" t="str">
        <f>IFERROR(IF(VLOOKUP(AI355,'Acompanhamento (DMP)'!$B$7:$O$390,18,FALSE)="","",VLOOKUP(AI355,'Acompanhamento (DMP)'!$B$7:$O$390,18,FALSE)),"")</f>
        <v/>
      </c>
      <c r="BE355" s="82" t="str">
        <f>IFERROR(IF(VLOOKUP(AI355,'Acompanhamento (DMP)'!$B$7:$O$390,19,FALSE)="","",VLOOKUP(AI355,'Acompanhamento (DMP)'!$B$7:$O$390,19,FALSE)),"")</f>
        <v/>
      </c>
      <c r="BF355" s="82" t="str">
        <f>IFERROR(IF(VLOOKUP(AI355,'Acompanhamento (DMP)'!$B$7:$O$390,20,FALSE)="","",VLOOKUP(AI355,'Acompanhamento (DMP)'!$B$7:$O$390,20,FALSE)),"")</f>
        <v/>
      </c>
      <c r="BG355" s="82" t="str">
        <f>IFERROR(IF(VLOOKUP(AI355,'Acompanhamento (DMP)'!$B$7:$O$390,21,FALSE)="","",VLOOKUP(AI355,'Acompanhamento (DMP)'!$B$7:$O$390,21,FALSE)),"")</f>
        <v/>
      </c>
      <c r="BH355" s="173" t="str">
        <f t="shared" si="5"/>
        <v/>
      </c>
    </row>
    <row r="356" spans="1:60" ht="15" customHeight="1">
      <c r="A356" s="248"/>
      <c r="B356" s="248"/>
      <c r="C356" s="72"/>
      <c r="D356" s="73"/>
      <c r="E356" s="72"/>
      <c r="F356" s="72"/>
      <c r="G356" s="72"/>
      <c r="H356" s="72"/>
      <c r="I356" s="72"/>
      <c r="J356" s="72"/>
      <c r="K356" s="72"/>
      <c r="L356" s="74"/>
      <c r="M356" s="74"/>
      <c r="N356" s="74"/>
      <c r="O356" s="74"/>
      <c r="P356" s="74"/>
      <c r="Q356" s="72" t="e">
        <f>IF(#REF!="","",IF(VLOOKUP(#REF!,#REF!,9,FALSE)="","",VLOOKUP(#REF!,#REF!,9,FALSE)))</f>
        <v>#REF!</v>
      </c>
      <c r="R356" s="74" t="e">
        <f>IF(#REF!="","",IF(VLOOKUP(#REF!,#REF!,10,FALSE)="","",VLOOKUP(#REF!,#REF!,10,FALSE)))</f>
        <v>#REF!</v>
      </c>
      <c r="AD356" s="177">
        <v>343</v>
      </c>
      <c r="AF356">
        <v>354</v>
      </c>
      <c r="AI356" t="str">
        <f>IF('PCA Licitação, Dispensa e Inex.'!B360="","",'PCA Licitação, Dispensa e Inex.'!B360)</f>
        <v/>
      </c>
      <c r="AJ356" t="str">
        <f>IF('PCA Licitação, Dispensa e Inex.'!C360="","",'PCA Licitação, Dispensa e Inex.'!C360)</f>
        <v/>
      </c>
      <c r="AK356" t="str">
        <f>IF('PCA Licitação, Dispensa e Inex.'!D360="","",'PCA Licitação, Dispensa e Inex.'!D360)</f>
        <v/>
      </c>
      <c r="AL356" t="str">
        <f>IF('PCA Licitação, Dispensa e Inex.'!H360="","",'PCA Licitação, Dispensa e Inex.'!H360)</f>
        <v/>
      </c>
      <c r="AM356" t="str">
        <f>IF('PCA Licitação, Dispensa e Inex.'!K360="","",'PCA Licitação, Dispensa e Inex.'!K360)</f>
        <v/>
      </c>
      <c r="AN356" t="str">
        <f>IF('PCA Licitação, Dispensa e Inex.'!L360="","",'PCA Licitação, Dispensa e Inex.'!L360)</f>
        <v/>
      </c>
      <c r="AO356" t="str">
        <f>IF('PCA Licitação, Dispensa e Inex.'!M360="","",'PCA Licitação, Dispensa e Inex.'!M360)</f>
        <v/>
      </c>
      <c r="AP356" t="str">
        <f>IF('PCA Licitação, Dispensa e Inex.'!N360="","",'PCA Licitação, Dispensa e Inex.'!N360)</f>
        <v/>
      </c>
      <c r="AQ356" s="82" t="str">
        <f>IF('PCA Licitação, Dispensa e Inex.'!O360="","",'PCA Licitação, Dispensa e Inex.'!O360)</f>
        <v/>
      </c>
      <c r="AR356" s="82" t="str">
        <f>IF('PCA Licitação, Dispensa e Inex.'!P360="","",'PCA Licitação, Dispensa e Inex.'!P360)</f>
        <v/>
      </c>
      <c r="AS356" s="82" t="str">
        <f>IF('PCA Licitação, Dispensa e Inex.'!Q360="","",'PCA Licitação, Dispensa e Inex.'!Q360)</f>
        <v/>
      </c>
      <c r="AT356" s="82" t="str">
        <f>IF('PCA Licitação, Dispensa e Inex.'!R360="","",'PCA Licitação, Dispensa e Inex.'!R360)</f>
        <v/>
      </c>
      <c r="AU356" s="82" t="str">
        <f>IF('PCA Licitação, Dispensa e Inex.'!S360="","",'PCA Licitação, Dispensa e Inex.'!S360)</f>
        <v/>
      </c>
      <c r="AV356" s="223" t="str">
        <f>IFERROR(VLOOKUP(AI356,'Acompanhamento (DMP)'!$B$7:$G$390,10,FALSE),"")</f>
        <v/>
      </c>
      <c r="AW356" t="str">
        <f>IFERROR(IF(VLOOKUP(AI356,'Acompanhamento (DMP)'!$B$7:$O$390,11,FALSE)="","",VLOOKUP(AI356,'Acompanhamento (DMP)'!$B$7:$O$390,11,FALSE)),"")</f>
        <v/>
      </c>
      <c r="AX356" s="82">
        <f>IFERROR(VLOOKUP(AI356,'Acompanhamento (DMP)'!$B$7:$O$390,12,FALSE),"")</f>
        <v>0</v>
      </c>
      <c r="AY356" s="82" t="str">
        <f>IFERROR(IF(VLOOKUP(AI356,'Acompanhamento (DMP)'!$B$7:$O$390,13,FALSE)="","",VLOOKUP(AI356,'Acompanhamento (DMP)'!$B$7:$O$390,13,FALSE)),"")</f>
        <v/>
      </c>
      <c r="AZ356" t="str">
        <f>IFERROR(IF(VLOOKUP(AI356,'Acompanhamento (DMP)'!$B$7:$O$390,14,FALSE)="","",VLOOKUP(AI356,'Acompanhamento (DMP)'!$B$7:$O$390,14,FALSE)),"")</f>
        <v/>
      </c>
      <c r="BA356" t="str">
        <f>IFERROR(IF(VLOOKUP(AI356,'Acompanhamento (DMP)'!$B$7:$O$390,15,FALSE)="","",VLOOKUP(AI356,'Acompanhamento (DMP)'!$B$7:$O$390,15,FALSE)),"")</f>
        <v/>
      </c>
      <c r="BB356" s="82" t="str">
        <f>IFERROR(IF(VLOOKUP(AI356,'Acompanhamento (DMP)'!$B$7:$O$390,16,FALSE)="","",VLOOKUP(AI356,'Acompanhamento (DMP)'!$B$7:$O$390,16,FALSE)),"")</f>
        <v/>
      </c>
      <c r="BC356" s="82" t="str">
        <f>IFERROR(IF(VLOOKUP(AI356,'Acompanhamento (DMP)'!$B$7:$O$390,17,FALSE)="","",VLOOKUP(AI356,'Acompanhamento (DMP)'!$B$7:$O$390,17,FALSE)),"")</f>
        <v/>
      </c>
      <c r="BD356" s="82" t="str">
        <f>IFERROR(IF(VLOOKUP(AI356,'Acompanhamento (DMP)'!$B$7:$O$390,18,FALSE)="","",VLOOKUP(AI356,'Acompanhamento (DMP)'!$B$7:$O$390,18,FALSE)),"")</f>
        <v/>
      </c>
      <c r="BE356" s="82" t="str">
        <f>IFERROR(IF(VLOOKUP(AI356,'Acompanhamento (DMP)'!$B$7:$O$390,19,FALSE)="","",VLOOKUP(AI356,'Acompanhamento (DMP)'!$B$7:$O$390,19,FALSE)),"")</f>
        <v/>
      </c>
      <c r="BF356" s="82" t="str">
        <f>IFERROR(IF(VLOOKUP(AI356,'Acompanhamento (DMP)'!$B$7:$O$390,20,FALSE)="","",VLOOKUP(AI356,'Acompanhamento (DMP)'!$B$7:$O$390,20,FALSE)),"")</f>
        <v/>
      </c>
      <c r="BG356" s="82" t="str">
        <f>IFERROR(IF(VLOOKUP(AI356,'Acompanhamento (DMP)'!$B$7:$O$390,21,FALSE)="","",VLOOKUP(AI356,'Acompanhamento (DMP)'!$B$7:$O$390,21,FALSE)),"")</f>
        <v/>
      </c>
      <c r="BH356" s="173" t="str">
        <f t="shared" si="5"/>
        <v/>
      </c>
    </row>
    <row r="357" spans="1:60" ht="15" customHeight="1">
      <c r="A357" s="248"/>
      <c r="B357" s="248"/>
      <c r="C357" s="72"/>
      <c r="D357" s="73"/>
      <c r="E357" s="72"/>
      <c r="F357" s="72"/>
      <c r="G357" s="72"/>
      <c r="H357" s="72"/>
      <c r="I357" s="72"/>
      <c r="J357" s="72"/>
      <c r="K357" s="72"/>
      <c r="L357" s="74"/>
      <c r="M357" s="74"/>
      <c r="N357" s="74"/>
      <c r="O357" s="74"/>
      <c r="P357" s="74"/>
      <c r="Q357" s="72" t="e">
        <f>IF(#REF!="","",IF(VLOOKUP(#REF!,#REF!,9,FALSE)="","",VLOOKUP(#REF!,#REF!,9,FALSE)))</f>
        <v>#REF!</v>
      </c>
      <c r="R357" s="74" t="e">
        <f>IF(#REF!="","",IF(VLOOKUP(#REF!,#REF!,10,FALSE)="","",VLOOKUP(#REF!,#REF!,10,FALSE)))</f>
        <v>#REF!</v>
      </c>
      <c r="AD357" s="178">
        <v>344</v>
      </c>
      <c r="AF357">
        <v>355</v>
      </c>
      <c r="AI357" t="str">
        <f>IF('PCA Licitação, Dispensa e Inex.'!B361="","",'PCA Licitação, Dispensa e Inex.'!B361)</f>
        <v/>
      </c>
      <c r="AJ357" t="str">
        <f>IF('PCA Licitação, Dispensa e Inex.'!C361="","",'PCA Licitação, Dispensa e Inex.'!C361)</f>
        <v/>
      </c>
      <c r="AK357" t="str">
        <f>IF('PCA Licitação, Dispensa e Inex.'!D361="","",'PCA Licitação, Dispensa e Inex.'!D361)</f>
        <v/>
      </c>
      <c r="AL357" t="str">
        <f>IF('PCA Licitação, Dispensa e Inex.'!H361="","",'PCA Licitação, Dispensa e Inex.'!H361)</f>
        <v/>
      </c>
      <c r="AM357" t="str">
        <f>IF('PCA Licitação, Dispensa e Inex.'!K361="","",'PCA Licitação, Dispensa e Inex.'!K361)</f>
        <v/>
      </c>
      <c r="AN357" t="str">
        <f>IF('PCA Licitação, Dispensa e Inex.'!L361="","",'PCA Licitação, Dispensa e Inex.'!L361)</f>
        <v/>
      </c>
      <c r="AO357" t="str">
        <f>IF('PCA Licitação, Dispensa e Inex.'!M361="","",'PCA Licitação, Dispensa e Inex.'!M361)</f>
        <v/>
      </c>
      <c r="AP357" t="str">
        <f>IF('PCA Licitação, Dispensa e Inex.'!N361="","",'PCA Licitação, Dispensa e Inex.'!N361)</f>
        <v/>
      </c>
      <c r="AQ357" s="82" t="str">
        <f>IF('PCA Licitação, Dispensa e Inex.'!O361="","",'PCA Licitação, Dispensa e Inex.'!O361)</f>
        <v/>
      </c>
      <c r="AR357" s="82" t="str">
        <f>IF('PCA Licitação, Dispensa e Inex.'!P361="","",'PCA Licitação, Dispensa e Inex.'!P361)</f>
        <v/>
      </c>
      <c r="AS357" s="82" t="str">
        <f>IF('PCA Licitação, Dispensa e Inex.'!Q361="","",'PCA Licitação, Dispensa e Inex.'!Q361)</f>
        <v/>
      </c>
      <c r="AT357" s="82" t="str">
        <f>IF('PCA Licitação, Dispensa e Inex.'!R361="","",'PCA Licitação, Dispensa e Inex.'!R361)</f>
        <v/>
      </c>
      <c r="AU357" s="82" t="str">
        <f>IF('PCA Licitação, Dispensa e Inex.'!S361="","",'PCA Licitação, Dispensa e Inex.'!S361)</f>
        <v/>
      </c>
      <c r="AV357" s="223" t="str">
        <f>IFERROR(VLOOKUP(AI357,'Acompanhamento (DMP)'!$B$7:$G$390,10,FALSE),"")</f>
        <v/>
      </c>
      <c r="AW357" t="str">
        <f>IFERROR(IF(VLOOKUP(AI357,'Acompanhamento (DMP)'!$B$7:$O$390,11,FALSE)="","",VLOOKUP(AI357,'Acompanhamento (DMP)'!$B$7:$O$390,11,FALSE)),"")</f>
        <v/>
      </c>
      <c r="AX357" s="82">
        <f>IFERROR(VLOOKUP(AI357,'Acompanhamento (DMP)'!$B$7:$O$390,12,FALSE),"")</f>
        <v>0</v>
      </c>
      <c r="AY357" s="82" t="str">
        <f>IFERROR(IF(VLOOKUP(AI357,'Acompanhamento (DMP)'!$B$7:$O$390,13,FALSE)="","",VLOOKUP(AI357,'Acompanhamento (DMP)'!$B$7:$O$390,13,FALSE)),"")</f>
        <v/>
      </c>
      <c r="AZ357" t="str">
        <f>IFERROR(IF(VLOOKUP(AI357,'Acompanhamento (DMP)'!$B$7:$O$390,14,FALSE)="","",VLOOKUP(AI357,'Acompanhamento (DMP)'!$B$7:$O$390,14,FALSE)),"")</f>
        <v/>
      </c>
      <c r="BA357" t="str">
        <f>IFERROR(IF(VLOOKUP(AI357,'Acompanhamento (DMP)'!$B$7:$O$390,15,FALSE)="","",VLOOKUP(AI357,'Acompanhamento (DMP)'!$B$7:$O$390,15,FALSE)),"")</f>
        <v/>
      </c>
      <c r="BB357" s="82" t="str">
        <f>IFERROR(IF(VLOOKUP(AI357,'Acompanhamento (DMP)'!$B$7:$O$390,16,FALSE)="","",VLOOKUP(AI357,'Acompanhamento (DMP)'!$B$7:$O$390,16,FALSE)),"")</f>
        <v/>
      </c>
      <c r="BC357" s="82" t="str">
        <f>IFERROR(IF(VLOOKUP(AI357,'Acompanhamento (DMP)'!$B$7:$O$390,17,FALSE)="","",VLOOKUP(AI357,'Acompanhamento (DMP)'!$B$7:$O$390,17,FALSE)),"")</f>
        <v/>
      </c>
      <c r="BD357" s="82" t="str">
        <f>IFERROR(IF(VLOOKUP(AI357,'Acompanhamento (DMP)'!$B$7:$O$390,18,FALSE)="","",VLOOKUP(AI357,'Acompanhamento (DMP)'!$B$7:$O$390,18,FALSE)),"")</f>
        <v/>
      </c>
      <c r="BE357" s="82" t="str">
        <f>IFERROR(IF(VLOOKUP(AI357,'Acompanhamento (DMP)'!$B$7:$O$390,19,FALSE)="","",VLOOKUP(AI357,'Acompanhamento (DMP)'!$B$7:$O$390,19,FALSE)),"")</f>
        <v/>
      </c>
      <c r="BF357" s="82" t="str">
        <f>IFERROR(IF(VLOOKUP(AI357,'Acompanhamento (DMP)'!$B$7:$O$390,20,FALSE)="","",VLOOKUP(AI357,'Acompanhamento (DMP)'!$B$7:$O$390,20,FALSE)),"")</f>
        <v/>
      </c>
      <c r="BG357" s="82" t="str">
        <f>IFERROR(IF(VLOOKUP(AI357,'Acompanhamento (DMP)'!$B$7:$O$390,21,FALSE)="","",VLOOKUP(AI357,'Acompanhamento (DMP)'!$B$7:$O$390,21,FALSE)),"")</f>
        <v/>
      </c>
      <c r="BH357" s="173" t="str">
        <f t="shared" si="5"/>
        <v/>
      </c>
    </row>
    <row r="358" spans="1:60" ht="15" customHeight="1">
      <c r="A358" s="248"/>
      <c r="B358" s="248"/>
      <c r="C358" s="72"/>
      <c r="D358" s="73"/>
      <c r="E358" s="72"/>
      <c r="F358" s="72"/>
      <c r="G358" s="72"/>
      <c r="H358" s="72"/>
      <c r="I358" s="72"/>
      <c r="J358" s="72"/>
      <c r="K358" s="72"/>
      <c r="L358" s="74"/>
      <c r="M358" s="74"/>
      <c r="N358" s="74"/>
      <c r="O358" s="74"/>
      <c r="P358" s="74"/>
      <c r="Q358" s="72" t="e">
        <f>IF(#REF!="","",IF(VLOOKUP(#REF!,#REF!,9,FALSE)="","",VLOOKUP(#REF!,#REF!,9,FALSE)))</f>
        <v>#REF!</v>
      </c>
      <c r="R358" s="74" t="e">
        <f>IF(#REF!="","",IF(VLOOKUP(#REF!,#REF!,10,FALSE)="","",VLOOKUP(#REF!,#REF!,10,FALSE)))</f>
        <v>#REF!</v>
      </c>
      <c r="AD358" s="180">
        <v>345</v>
      </c>
      <c r="AF358">
        <v>356</v>
      </c>
      <c r="AI358" t="str">
        <f>IF('PCA Licitação, Dispensa e Inex.'!B362="","",'PCA Licitação, Dispensa e Inex.'!B362)</f>
        <v/>
      </c>
      <c r="AJ358" t="str">
        <f>IF('PCA Licitação, Dispensa e Inex.'!C362="","",'PCA Licitação, Dispensa e Inex.'!C362)</f>
        <v/>
      </c>
      <c r="AK358" t="str">
        <f>IF('PCA Licitação, Dispensa e Inex.'!D362="","",'PCA Licitação, Dispensa e Inex.'!D362)</f>
        <v/>
      </c>
      <c r="AL358" t="str">
        <f>IF('PCA Licitação, Dispensa e Inex.'!H362="","",'PCA Licitação, Dispensa e Inex.'!H362)</f>
        <v/>
      </c>
      <c r="AM358" t="str">
        <f>IF('PCA Licitação, Dispensa e Inex.'!K362="","",'PCA Licitação, Dispensa e Inex.'!K362)</f>
        <v/>
      </c>
      <c r="AN358" t="str">
        <f>IF('PCA Licitação, Dispensa e Inex.'!L362="","",'PCA Licitação, Dispensa e Inex.'!L362)</f>
        <v/>
      </c>
      <c r="AO358" t="str">
        <f>IF('PCA Licitação, Dispensa e Inex.'!M362="","",'PCA Licitação, Dispensa e Inex.'!M362)</f>
        <v/>
      </c>
      <c r="AP358" t="str">
        <f>IF('PCA Licitação, Dispensa e Inex.'!N362="","",'PCA Licitação, Dispensa e Inex.'!N362)</f>
        <v/>
      </c>
      <c r="AQ358" s="82" t="str">
        <f>IF('PCA Licitação, Dispensa e Inex.'!O362="","",'PCA Licitação, Dispensa e Inex.'!O362)</f>
        <v/>
      </c>
      <c r="AR358" s="82" t="str">
        <f>IF('PCA Licitação, Dispensa e Inex.'!P362="","",'PCA Licitação, Dispensa e Inex.'!P362)</f>
        <v/>
      </c>
      <c r="AS358" s="82" t="str">
        <f>IF('PCA Licitação, Dispensa e Inex.'!Q362="","",'PCA Licitação, Dispensa e Inex.'!Q362)</f>
        <v/>
      </c>
      <c r="AT358" s="82" t="str">
        <f>IF('PCA Licitação, Dispensa e Inex.'!R362="","",'PCA Licitação, Dispensa e Inex.'!R362)</f>
        <v/>
      </c>
      <c r="AU358" s="82" t="str">
        <f>IF('PCA Licitação, Dispensa e Inex.'!S362="","",'PCA Licitação, Dispensa e Inex.'!S362)</f>
        <v/>
      </c>
      <c r="AV358" s="223" t="str">
        <f>IFERROR(VLOOKUP(AI358,'Acompanhamento (DMP)'!$B$7:$G$390,10,FALSE),"")</f>
        <v/>
      </c>
      <c r="AW358" t="str">
        <f>IFERROR(IF(VLOOKUP(AI358,'Acompanhamento (DMP)'!$B$7:$O$390,11,FALSE)="","",VLOOKUP(AI358,'Acompanhamento (DMP)'!$B$7:$O$390,11,FALSE)),"")</f>
        <v/>
      </c>
      <c r="AX358" s="82">
        <f>IFERROR(VLOOKUP(AI358,'Acompanhamento (DMP)'!$B$7:$O$390,12,FALSE),"")</f>
        <v>0</v>
      </c>
      <c r="AY358" s="82" t="str">
        <f>IFERROR(IF(VLOOKUP(AI358,'Acompanhamento (DMP)'!$B$7:$O$390,13,FALSE)="","",VLOOKUP(AI358,'Acompanhamento (DMP)'!$B$7:$O$390,13,FALSE)),"")</f>
        <v/>
      </c>
      <c r="AZ358" t="str">
        <f>IFERROR(IF(VLOOKUP(AI358,'Acompanhamento (DMP)'!$B$7:$O$390,14,FALSE)="","",VLOOKUP(AI358,'Acompanhamento (DMP)'!$B$7:$O$390,14,FALSE)),"")</f>
        <v/>
      </c>
      <c r="BA358" t="str">
        <f>IFERROR(IF(VLOOKUP(AI358,'Acompanhamento (DMP)'!$B$7:$O$390,15,FALSE)="","",VLOOKUP(AI358,'Acompanhamento (DMP)'!$B$7:$O$390,15,FALSE)),"")</f>
        <v/>
      </c>
      <c r="BB358" s="82" t="str">
        <f>IFERROR(IF(VLOOKUP(AI358,'Acompanhamento (DMP)'!$B$7:$O$390,16,FALSE)="","",VLOOKUP(AI358,'Acompanhamento (DMP)'!$B$7:$O$390,16,FALSE)),"")</f>
        <v/>
      </c>
      <c r="BC358" s="82" t="str">
        <f>IFERROR(IF(VLOOKUP(AI358,'Acompanhamento (DMP)'!$B$7:$O$390,17,FALSE)="","",VLOOKUP(AI358,'Acompanhamento (DMP)'!$B$7:$O$390,17,FALSE)),"")</f>
        <v/>
      </c>
      <c r="BD358" s="82" t="str">
        <f>IFERROR(IF(VLOOKUP(AI358,'Acompanhamento (DMP)'!$B$7:$O$390,18,FALSE)="","",VLOOKUP(AI358,'Acompanhamento (DMP)'!$B$7:$O$390,18,FALSE)),"")</f>
        <v/>
      </c>
      <c r="BE358" s="82" t="str">
        <f>IFERROR(IF(VLOOKUP(AI358,'Acompanhamento (DMP)'!$B$7:$O$390,19,FALSE)="","",VLOOKUP(AI358,'Acompanhamento (DMP)'!$B$7:$O$390,19,FALSE)),"")</f>
        <v/>
      </c>
      <c r="BF358" s="82" t="str">
        <f>IFERROR(IF(VLOOKUP(AI358,'Acompanhamento (DMP)'!$B$7:$O$390,20,FALSE)="","",VLOOKUP(AI358,'Acompanhamento (DMP)'!$B$7:$O$390,20,FALSE)),"")</f>
        <v/>
      </c>
      <c r="BG358" s="82" t="str">
        <f>IFERROR(IF(VLOOKUP(AI358,'Acompanhamento (DMP)'!$B$7:$O$390,21,FALSE)="","",VLOOKUP(AI358,'Acompanhamento (DMP)'!$B$7:$O$390,21,FALSE)),"")</f>
        <v/>
      </c>
      <c r="BH358" s="173" t="str">
        <f t="shared" si="5"/>
        <v/>
      </c>
    </row>
    <row r="359" spans="1:60" ht="15" customHeight="1">
      <c r="A359" s="248"/>
      <c r="B359" s="248"/>
      <c r="C359" s="72"/>
      <c r="D359" s="73"/>
      <c r="E359" s="72"/>
      <c r="F359" s="72"/>
      <c r="G359" s="72"/>
      <c r="H359" s="72"/>
      <c r="I359" s="72"/>
      <c r="J359" s="72"/>
      <c r="K359" s="72"/>
      <c r="L359" s="74"/>
      <c r="M359" s="74"/>
      <c r="N359" s="74"/>
      <c r="O359" s="74"/>
      <c r="P359" s="74"/>
      <c r="Q359" s="72" t="e">
        <f>IF(#REF!="","",IF(VLOOKUP(#REF!,#REF!,9,FALSE)="","",VLOOKUP(#REF!,#REF!,9,FALSE)))</f>
        <v>#REF!</v>
      </c>
      <c r="R359" s="74" t="e">
        <f>IF(#REF!="","",IF(VLOOKUP(#REF!,#REF!,10,FALSE)="","",VLOOKUP(#REF!,#REF!,10,FALSE)))</f>
        <v>#REF!</v>
      </c>
      <c r="AD359" s="179">
        <v>346</v>
      </c>
      <c r="AF359">
        <v>357</v>
      </c>
      <c r="AI359" t="str">
        <f>IF('PCA Licitação, Dispensa e Inex.'!B363="","",'PCA Licitação, Dispensa e Inex.'!B363)</f>
        <v/>
      </c>
      <c r="AJ359" t="str">
        <f>IF('PCA Licitação, Dispensa e Inex.'!C363="","",'PCA Licitação, Dispensa e Inex.'!C363)</f>
        <v/>
      </c>
      <c r="AK359" t="str">
        <f>IF('PCA Licitação, Dispensa e Inex.'!D363="","",'PCA Licitação, Dispensa e Inex.'!D363)</f>
        <v/>
      </c>
      <c r="AL359" t="str">
        <f>IF('PCA Licitação, Dispensa e Inex.'!H363="","",'PCA Licitação, Dispensa e Inex.'!H363)</f>
        <v/>
      </c>
      <c r="AM359" t="str">
        <f>IF('PCA Licitação, Dispensa e Inex.'!K363="","",'PCA Licitação, Dispensa e Inex.'!K363)</f>
        <v/>
      </c>
      <c r="AN359" t="str">
        <f>IF('PCA Licitação, Dispensa e Inex.'!L363="","",'PCA Licitação, Dispensa e Inex.'!L363)</f>
        <v/>
      </c>
      <c r="AO359" t="str">
        <f>IF('PCA Licitação, Dispensa e Inex.'!M363="","",'PCA Licitação, Dispensa e Inex.'!M363)</f>
        <v/>
      </c>
      <c r="AP359" t="str">
        <f>IF('PCA Licitação, Dispensa e Inex.'!N363="","",'PCA Licitação, Dispensa e Inex.'!N363)</f>
        <v/>
      </c>
      <c r="AQ359" s="82" t="str">
        <f>IF('PCA Licitação, Dispensa e Inex.'!O363="","",'PCA Licitação, Dispensa e Inex.'!O363)</f>
        <v/>
      </c>
      <c r="AR359" s="82" t="str">
        <f>IF('PCA Licitação, Dispensa e Inex.'!P363="","",'PCA Licitação, Dispensa e Inex.'!P363)</f>
        <v/>
      </c>
      <c r="AS359" s="82" t="str">
        <f>IF('PCA Licitação, Dispensa e Inex.'!Q363="","",'PCA Licitação, Dispensa e Inex.'!Q363)</f>
        <v/>
      </c>
      <c r="AT359" s="82" t="str">
        <f>IF('PCA Licitação, Dispensa e Inex.'!R363="","",'PCA Licitação, Dispensa e Inex.'!R363)</f>
        <v/>
      </c>
      <c r="AU359" s="82" t="str">
        <f>IF('PCA Licitação, Dispensa e Inex.'!S363="","",'PCA Licitação, Dispensa e Inex.'!S363)</f>
        <v/>
      </c>
      <c r="AV359" s="223" t="str">
        <f>IFERROR(VLOOKUP(AI359,'Acompanhamento (DMP)'!$B$7:$G$390,10,FALSE),"")</f>
        <v/>
      </c>
      <c r="AW359" t="str">
        <f>IFERROR(IF(VLOOKUP(AI359,'Acompanhamento (DMP)'!$B$7:$O$390,11,FALSE)="","",VLOOKUP(AI359,'Acompanhamento (DMP)'!$B$7:$O$390,11,FALSE)),"")</f>
        <v/>
      </c>
      <c r="AX359" s="82">
        <f>IFERROR(VLOOKUP(AI359,'Acompanhamento (DMP)'!$B$7:$O$390,12,FALSE),"")</f>
        <v>0</v>
      </c>
      <c r="AY359" s="82" t="str">
        <f>IFERROR(IF(VLOOKUP(AI359,'Acompanhamento (DMP)'!$B$7:$O$390,13,FALSE)="","",VLOOKUP(AI359,'Acompanhamento (DMP)'!$B$7:$O$390,13,FALSE)),"")</f>
        <v/>
      </c>
      <c r="AZ359" t="str">
        <f>IFERROR(IF(VLOOKUP(AI359,'Acompanhamento (DMP)'!$B$7:$O$390,14,FALSE)="","",VLOOKUP(AI359,'Acompanhamento (DMP)'!$B$7:$O$390,14,FALSE)),"")</f>
        <v/>
      </c>
      <c r="BA359" t="str">
        <f>IFERROR(IF(VLOOKUP(AI359,'Acompanhamento (DMP)'!$B$7:$O$390,15,FALSE)="","",VLOOKUP(AI359,'Acompanhamento (DMP)'!$B$7:$O$390,15,FALSE)),"")</f>
        <v/>
      </c>
      <c r="BB359" s="82" t="str">
        <f>IFERROR(IF(VLOOKUP(AI359,'Acompanhamento (DMP)'!$B$7:$O$390,16,FALSE)="","",VLOOKUP(AI359,'Acompanhamento (DMP)'!$B$7:$O$390,16,FALSE)),"")</f>
        <v/>
      </c>
      <c r="BC359" s="82" t="str">
        <f>IFERROR(IF(VLOOKUP(AI359,'Acompanhamento (DMP)'!$B$7:$O$390,17,FALSE)="","",VLOOKUP(AI359,'Acompanhamento (DMP)'!$B$7:$O$390,17,FALSE)),"")</f>
        <v/>
      </c>
      <c r="BD359" s="82" t="str">
        <f>IFERROR(IF(VLOOKUP(AI359,'Acompanhamento (DMP)'!$B$7:$O$390,18,FALSE)="","",VLOOKUP(AI359,'Acompanhamento (DMP)'!$B$7:$O$390,18,FALSE)),"")</f>
        <v/>
      </c>
      <c r="BE359" s="82" t="str">
        <f>IFERROR(IF(VLOOKUP(AI359,'Acompanhamento (DMP)'!$B$7:$O$390,19,FALSE)="","",VLOOKUP(AI359,'Acompanhamento (DMP)'!$B$7:$O$390,19,FALSE)),"")</f>
        <v/>
      </c>
      <c r="BF359" s="82" t="str">
        <f>IFERROR(IF(VLOOKUP(AI359,'Acompanhamento (DMP)'!$B$7:$O$390,20,FALSE)="","",VLOOKUP(AI359,'Acompanhamento (DMP)'!$B$7:$O$390,20,FALSE)),"")</f>
        <v/>
      </c>
      <c r="BG359" s="82" t="str">
        <f>IFERROR(IF(VLOOKUP(AI359,'Acompanhamento (DMP)'!$B$7:$O$390,21,FALSE)="","",VLOOKUP(AI359,'Acompanhamento (DMP)'!$B$7:$O$390,21,FALSE)),"")</f>
        <v/>
      </c>
      <c r="BH359" s="173" t="str">
        <f t="shared" si="5"/>
        <v/>
      </c>
    </row>
    <row r="360" spans="1:60" ht="15" customHeight="1">
      <c r="A360" s="248"/>
      <c r="B360" s="248"/>
      <c r="C360" s="72"/>
      <c r="D360" s="73"/>
      <c r="E360" s="72"/>
      <c r="F360" s="72"/>
      <c r="G360" s="72"/>
      <c r="H360" s="72"/>
      <c r="I360" s="72"/>
      <c r="J360" s="72"/>
      <c r="K360" s="72"/>
      <c r="L360" s="74"/>
      <c r="M360" s="74"/>
      <c r="N360" s="74"/>
      <c r="O360" s="74"/>
      <c r="P360" s="74"/>
      <c r="Q360" s="72" t="e">
        <f>IF(#REF!="","",IF(VLOOKUP(#REF!,#REF!,9,FALSE)="","",VLOOKUP(#REF!,#REF!,9,FALSE)))</f>
        <v>#REF!</v>
      </c>
      <c r="R360" s="74" t="e">
        <f>IF(#REF!="","",IF(VLOOKUP(#REF!,#REF!,10,FALSE)="","",VLOOKUP(#REF!,#REF!,10,FALSE)))</f>
        <v>#REF!</v>
      </c>
      <c r="AD360" s="180">
        <v>347</v>
      </c>
      <c r="AF360">
        <v>358</v>
      </c>
      <c r="AI360" t="str">
        <f>IF('PCA Licitação, Dispensa e Inex.'!B364="","",'PCA Licitação, Dispensa e Inex.'!B364)</f>
        <v/>
      </c>
      <c r="AJ360" t="str">
        <f>IF('PCA Licitação, Dispensa e Inex.'!C364="","",'PCA Licitação, Dispensa e Inex.'!C364)</f>
        <v/>
      </c>
      <c r="AK360" t="str">
        <f>IF('PCA Licitação, Dispensa e Inex.'!D364="","",'PCA Licitação, Dispensa e Inex.'!D364)</f>
        <v/>
      </c>
      <c r="AL360" t="str">
        <f>IF('PCA Licitação, Dispensa e Inex.'!H364="","",'PCA Licitação, Dispensa e Inex.'!H364)</f>
        <v/>
      </c>
      <c r="AM360" t="str">
        <f>IF('PCA Licitação, Dispensa e Inex.'!K364="","",'PCA Licitação, Dispensa e Inex.'!K364)</f>
        <v/>
      </c>
      <c r="AN360" t="str">
        <f>IF('PCA Licitação, Dispensa e Inex.'!L364="","",'PCA Licitação, Dispensa e Inex.'!L364)</f>
        <v/>
      </c>
      <c r="AO360" t="str">
        <f>IF('PCA Licitação, Dispensa e Inex.'!M364="","",'PCA Licitação, Dispensa e Inex.'!M364)</f>
        <v/>
      </c>
      <c r="AP360" t="str">
        <f>IF('PCA Licitação, Dispensa e Inex.'!N364="","",'PCA Licitação, Dispensa e Inex.'!N364)</f>
        <v/>
      </c>
      <c r="AQ360" s="82" t="str">
        <f>IF('PCA Licitação, Dispensa e Inex.'!O364="","",'PCA Licitação, Dispensa e Inex.'!O364)</f>
        <v/>
      </c>
      <c r="AR360" s="82" t="str">
        <f>IF('PCA Licitação, Dispensa e Inex.'!P364="","",'PCA Licitação, Dispensa e Inex.'!P364)</f>
        <v/>
      </c>
      <c r="AS360" s="82" t="str">
        <f>IF('PCA Licitação, Dispensa e Inex.'!Q364="","",'PCA Licitação, Dispensa e Inex.'!Q364)</f>
        <v/>
      </c>
      <c r="AT360" s="82" t="str">
        <f>IF('PCA Licitação, Dispensa e Inex.'!R364="","",'PCA Licitação, Dispensa e Inex.'!R364)</f>
        <v/>
      </c>
      <c r="AU360" s="82" t="str">
        <f>IF('PCA Licitação, Dispensa e Inex.'!S364="","",'PCA Licitação, Dispensa e Inex.'!S364)</f>
        <v/>
      </c>
      <c r="AV360" s="223" t="str">
        <f>IFERROR(VLOOKUP(AI360,'Acompanhamento (DMP)'!$B$7:$G$390,10,FALSE),"")</f>
        <v/>
      </c>
      <c r="AW360" t="str">
        <f>IFERROR(IF(VLOOKUP(AI360,'Acompanhamento (DMP)'!$B$7:$O$390,11,FALSE)="","",VLOOKUP(AI360,'Acompanhamento (DMP)'!$B$7:$O$390,11,FALSE)),"")</f>
        <v/>
      </c>
      <c r="AX360" s="82">
        <f>IFERROR(VLOOKUP(AI360,'Acompanhamento (DMP)'!$B$7:$O$390,12,FALSE),"")</f>
        <v>0</v>
      </c>
      <c r="AY360" s="82" t="str">
        <f>IFERROR(IF(VLOOKUP(AI360,'Acompanhamento (DMP)'!$B$7:$O$390,13,FALSE)="","",VLOOKUP(AI360,'Acompanhamento (DMP)'!$B$7:$O$390,13,FALSE)),"")</f>
        <v/>
      </c>
      <c r="AZ360" t="str">
        <f>IFERROR(IF(VLOOKUP(AI360,'Acompanhamento (DMP)'!$B$7:$O$390,14,FALSE)="","",VLOOKUP(AI360,'Acompanhamento (DMP)'!$B$7:$O$390,14,FALSE)),"")</f>
        <v/>
      </c>
      <c r="BA360" t="str">
        <f>IFERROR(IF(VLOOKUP(AI360,'Acompanhamento (DMP)'!$B$7:$O$390,15,FALSE)="","",VLOOKUP(AI360,'Acompanhamento (DMP)'!$B$7:$O$390,15,FALSE)),"")</f>
        <v/>
      </c>
      <c r="BB360" s="82" t="str">
        <f>IFERROR(IF(VLOOKUP(AI360,'Acompanhamento (DMP)'!$B$7:$O$390,16,FALSE)="","",VLOOKUP(AI360,'Acompanhamento (DMP)'!$B$7:$O$390,16,FALSE)),"")</f>
        <v/>
      </c>
      <c r="BC360" s="82" t="str">
        <f>IFERROR(IF(VLOOKUP(AI360,'Acompanhamento (DMP)'!$B$7:$O$390,17,FALSE)="","",VLOOKUP(AI360,'Acompanhamento (DMP)'!$B$7:$O$390,17,FALSE)),"")</f>
        <v/>
      </c>
      <c r="BD360" s="82" t="str">
        <f>IFERROR(IF(VLOOKUP(AI360,'Acompanhamento (DMP)'!$B$7:$O$390,18,FALSE)="","",VLOOKUP(AI360,'Acompanhamento (DMP)'!$B$7:$O$390,18,FALSE)),"")</f>
        <v/>
      </c>
      <c r="BE360" s="82" t="str">
        <f>IFERROR(IF(VLOOKUP(AI360,'Acompanhamento (DMP)'!$B$7:$O$390,19,FALSE)="","",VLOOKUP(AI360,'Acompanhamento (DMP)'!$B$7:$O$390,19,FALSE)),"")</f>
        <v/>
      </c>
      <c r="BF360" s="82" t="str">
        <f>IFERROR(IF(VLOOKUP(AI360,'Acompanhamento (DMP)'!$B$7:$O$390,20,FALSE)="","",VLOOKUP(AI360,'Acompanhamento (DMP)'!$B$7:$O$390,20,FALSE)),"")</f>
        <v/>
      </c>
      <c r="BG360" s="82" t="str">
        <f>IFERROR(IF(VLOOKUP(AI360,'Acompanhamento (DMP)'!$B$7:$O$390,21,FALSE)="","",VLOOKUP(AI360,'Acompanhamento (DMP)'!$B$7:$O$390,21,FALSE)),"")</f>
        <v/>
      </c>
      <c r="BH360" s="173" t="str">
        <f t="shared" si="5"/>
        <v/>
      </c>
    </row>
    <row r="361" spans="1:60" ht="15" customHeight="1">
      <c r="A361" s="248"/>
      <c r="B361" s="248"/>
      <c r="C361" s="72"/>
      <c r="D361" s="73"/>
      <c r="E361" s="72"/>
      <c r="F361" s="72"/>
      <c r="G361" s="72"/>
      <c r="H361" s="72"/>
      <c r="I361" s="72"/>
      <c r="J361" s="72"/>
      <c r="K361" s="72"/>
      <c r="L361" s="74"/>
      <c r="M361" s="74"/>
      <c r="N361" s="74"/>
      <c r="O361" s="74"/>
      <c r="P361" s="74"/>
      <c r="Q361" s="72" t="e">
        <f>IF(#REF!="","",IF(VLOOKUP(#REF!,#REF!,9,FALSE)="","",VLOOKUP(#REF!,#REF!,9,FALSE)))</f>
        <v>#REF!</v>
      </c>
      <c r="R361" s="74" t="e">
        <f>IF(#REF!="","",IF(VLOOKUP(#REF!,#REF!,10,FALSE)="","",VLOOKUP(#REF!,#REF!,10,FALSE)))</f>
        <v>#REF!</v>
      </c>
      <c r="AD361" s="178">
        <v>348</v>
      </c>
      <c r="AF361">
        <v>359</v>
      </c>
      <c r="AI361" t="str">
        <f>IF('PCA Licitação, Dispensa e Inex.'!B365="","",'PCA Licitação, Dispensa e Inex.'!B365)</f>
        <v/>
      </c>
      <c r="AJ361" t="str">
        <f>IF('PCA Licitação, Dispensa e Inex.'!C365="","",'PCA Licitação, Dispensa e Inex.'!C365)</f>
        <v/>
      </c>
      <c r="AK361" t="str">
        <f>IF('PCA Licitação, Dispensa e Inex.'!D365="","",'PCA Licitação, Dispensa e Inex.'!D365)</f>
        <v/>
      </c>
      <c r="AL361" t="str">
        <f>IF('PCA Licitação, Dispensa e Inex.'!H365="","",'PCA Licitação, Dispensa e Inex.'!H365)</f>
        <v/>
      </c>
      <c r="AM361" t="str">
        <f>IF('PCA Licitação, Dispensa e Inex.'!K365="","",'PCA Licitação, Dispensa e Inex.'!K365)</f>
        <v/>
      </c>
      <c r="AN361" t="str">
        <f>IF('PCA Licitação, Dispensa e Inex.'!L365="","",'PCA Licitação, Dispensa e Inex.'!L365)</f>
        <v/>
      </c>
      <c r="AO361" t="str">
        <f>IF('PCA Licitação, Dispensa e Inex.'!M365="","",'PCA Licitação, Dispensa e Inex.'!M365)</f>
        <v/>
      </c>
      <c r="AP361" t="str">
        <f>IF('PCA Licitação, Dispensa e Inex.'!N365="","",'PCA Licitação, Dispensa e Inex.'!N365)</f>
        <v/>
      </c>
      <c r="AQ361" s="82" t="str">
        <f>IF('PCA Licitação, Dispensa e Inex.'!O365="","",'PCA Licitação, Dispensa e Inex.'!O365)</f>
        <v/>
      </c>
      <c r="AR361" s="82" t="str">
        <f>IF('PCA Licitação, Dispensa e Inex.'!P365="","",'PCA Licitação, Dispensa e Inex.'!P365)</f>
        <v/>
      </c>
      <c r="AS361" s="82" t="str">
        <f>IF('PCA Licitação, Dispensa e Inex.'!Q365="","",'PCA Licitação, Dispensa e Inex.'!Q365)</f>
        <v/>
      </c>
      <c r="AT361" s="82" t="str">
        <f>IF('PCA Licitação, Dispensa e Inex.'!R365="","",'PCA Licitação, Dispensa e Inex.'!R365)</f>
        <v/>
      </c>
      <c r="AU361" s="82" t="str">
        <f>IF('PCA Licitação, Dispensa e Inex.'!S365="","",'PCA Licitação, Dispensa e Inex.'!S365)</f>
        <v/>
      </c>
      <c r="AV361" s="223" t="str">
        <f>IFERROR(VLOOKUP(AI361,'Acompanhamento (DMP)'!$B$7:$G$390,10,FALSE),"")</f>
        <v/>
      </c>
      <c r="AW361" t="str">
        <f>IFERROR(IF(VLOOKUP(AI361,'Acompanhamento (DMP)'!$B$7:$O$390,11,FALSE)="","",VLOOKUP(AI361,'Acompanhamento (DMP)'!$B$7:$O$390,11,FALSE)),"")</f>
        <v/>
      </c>
      <c r="AX361" s="82">
        <f>IFERROR(VLOOKUP(AI361,'Acompanhamento (DMP)'!$B$7:$O$390,12,FALSE),"")</f>
        <v>0</v>
      </c>
      <c r="AY361" s="82" t="str">
        <f>IFERROR(IF(VLOOKUP(AI361,'Acompanhamento (DMP)'!$B$7:$O$390,13,FALSE)="","",VLOOKUP(AI361,'Acompanhamento (DMP)'!$B$7:$O$390,13,FALSE)),"")</f>
        <v/>
      </c>
      <c r="AZ361" t="str">
        <f>IFERROR(IF(VLOOKUP(AI361,'Acompanhamento (DMP)'!$B$7:$O$390,14,FALSE)="","",VLOOKUP(AI361,'Acompanhamento (DMP)'!$B$7:$O$390,14,FALSE)),"")</f>
        <v/>
      </c>
      <c r="BA361" t="str">
        <f>IFERROR(IF(VLOOKUP(AI361,'Acompanhamento (DMP)'!$B$7:$O$390,15,FALSE)="","",VLOOKUP(AI361,'Acompanhamento (DMP)'!$B$7:$O$390,15,FALSE)),"")</f>
        <v/>
      </c>
      <c r="BB361" s="82" t="str">
        <f>IFERROR(IF(VLOOKUP(AI361,'Acompanhamento (DMP)'!$B$7:$O$390,16,FALSE)="","",VLOOKUP(AI361,'Acompanhamento (DMP)'!$B$7:$O$390,16,FALSE)),"")</f>
        <v/>
      </c>
      <c r="BC361" s="82" t="str">
        <f>IFERROR(IF(VLOOKUP(AI361,'Acompanhamento (DMP)'!$B$7:$O$390,17,FALSE)="","",VLOOKUP(AI361,'Acompanhamento (DMP)'!$B$7:$O$390,17,FALSE)),"")</f>
        <v/>
      </c>
      <c r="BD361" s="82" t="str">
        <f>IFERROR(IF(VLOOKUP(AI361,'Acompanhamento (DMP)'!$B$7:$O$390,18,FALSE)="","",VLOOKUP(AI361,'Acompanhamento (DMP)'!$B$7:$O$390,18,FALSE)),"")</f>
        <v/>
      </c>
      <c r="BE361" s="82" t="str">
        <f>IFERROR(IF(VLOOKUP(AI361,'Acompanhamento (DMP)'!$B$7:$O$390,19,FALSE)="","",VLOOKUP(AI361,'Acompanhamento (DMP)'!$B$7:$O$390,19,FALSE)),"")</f>
        <v/>
      </c>
      <c r="BF361" s="82" t="str">
        <f>IFERROR(IF(VLOOKUP(AI361,'Acompanhamento (DMP)'!$B$7:$O$390,20,FALSE)="","",VLOOKUP(AI361,'Acompanhamento (DMP)'!$B$7:$O$390,20,FALSE)),"")</f>
        <v/>
      </c>
      <c r="BG361" s="82" t="str">
        <f>IFERROR(IF(VLOOKUP(AI361,'Acompanhamento (DMP)'!$B$7:$O$390,21,FALSE)="","",VLOOKUP(AI361,'Acompanhamento (DMP)'!$B$7:$O$390,21,FALSE)),"")</f>
        <v/>
      </c>
      <c r="BH361" s="173" t="str">
        <f t="shared" si="5"/>
        <v/>
      </c>
    </row>
    <row r="362" spans="1:60" ht="15" customHeight="1">
      <c r="A362" s="248"/>
      <c r="B362" s="248"/>
      <c r="C362" s="72"/>
      <c r="D362" s="73"/>
      <c r="E362" s="72"/>
      <c r="F362" s="72"/>
      <c r="G362" s="72"/>
      <c r="H362" s="72"/>
      <c r="I362" s="72"/>
      <c r="J362" s="72"/>
      <c r="K362" s="72"/>
      <c r="L362" s="74"/>
      <c r="M362" s="74"/>
      <c r="N362" s="74"/>
      <c r="O362" s="74"/>
      <c r="P362" s="74"/>
      <c r="Q362" s="72" t="e">
        <f>IF(#REF!="","",IF(VLOOKUP(#REF!,#REF!,9,FALSE)="","",VLOOKUP(#REF!,#REF!,9,FALSE)))</f>
        <v>#REF!</v>
      </c>
      <c r="R362" s="74" t="e">
        <f>IF(#REF!="","",IF(VLOOKUP(#REF!,#REF!,10,FALSE)="","",VLOOKUP(#REF!,#REF!,10,FALSE)))</f>
        <v>#REF!</v>
      </c>
      <c r="AD362" s="177">
        <v>349</v>
      </c>
      <c r="AF362">
        <v>360</v>
      </c>
      <c r="AI362" t="str">
        <f>IF('PCA Licitação, Dispensa e Inex.'!B366="","",'PCA Licitação, Dispensa e Inex.'!B366)</f>
        <v/>
      </c>
      <c r="AJ362" t="str">
        <f>IF('PCA Licitação, Dispensa e Inex.'!C366="","",'PCA Licitação, Dispensa e Inex.'!C366)</f>
        <v/>
      </c>
      <c r="AK362" t="str">
        <f>IF('PCA Licitação, Dispensa e Inex.'!D366="","",'PCA Licitação, Dispensa e Inex.'!D366)</f>
        <v/>
      </c>
      <c r="AL362" t="str">
        <f>IF('PCA Licitação, Dispensa e Inex.'!H366="","",'PCA Licitação, Dispensa e Inex.'!H366)</f>
        <v/>
      </c>
      <c r="AM362" t="str">
        <f>IF('PCA Licitação, Dispensa e Inex.'!K366="","",'PCA Licitação, Dispensa e Inex.'!K366)</f>
        <v/>
      </c>
      <c r="AN362" t="str">
        <f>IF('PCA Licitação, Dispensa e Inex.'!L366="","",'PCA Licitação, Dispensa e Inex.'!L366)</f>
        <v/>
      </c>
      <c r="AO362" t="str">
        <f>IF('PCA Licitação, Dispensa e Inex.'!M366="","",'PCA Licitação, Dispensa e Inex.'!M366)</f>
        <v/>
      </c>
      <c r="AP362" t="str">
        <f>IF('PCA Licitação, Dispensa e Inex.'!N366="","",'PCA Licitação, Dispensa e Inex.'!N366)</f>
        <v/>
      </c>
      <c r="AQ362" s="82" t="str">
        <f>IF('PCA Licitação, Dispensa e Inex.'!O366="","",'PCA Licitação, Dispensa e Inex.'!O366)</f>
        <v/>
      </c>
      <c r="AR362" s="82" t="str">
        <f>IF('PCA Licitação, Dispensa e Inex.'!P366="","",'PCA Licitação, Dispensa e Inex.'!P366)</f>
        <v/>
      </c>
      <c r="AS362" s="82" t="str">
        <f>IF('PCA Licitação, Dispensa e Inex.'!Q366="","",'PCA Licitação, Dispensa e Inex.'!Q366)</f>
        <v/>
      </c>
      <c r="AT362" s="82" t="str">
        <f>IF('PCA Licitação, Dispensa e Inex.'!R366="","",'PCA Licitação, Dispensa e Inex.'!R366)</f>
        <v/>
      </c>
      <c r="AU362" s="82" t="str">
        <f>IF('PCA Licitação, Dispensa e Inex.'!S366="","",'PCA Licitação, Dispensa e Inex.'!S366)</f>
        <v/>
      </c>
      <c r="AV362" s="223" t="str">
        <f>IFERROR(VLOOKUP(AI362,'Acompanhamento (DMP)'!$B$7:$G$390,10,FALSE),"")</f>
        <v/>
      </c>
      <c r="AW362" t="str">
        <f>IFERROR(IF(VLOOKUP(AI362,'Acompanhamento (DMP)'!$B$7:$O$390,11,FALSE)="","",VLOOKUP(AI362,'Acompanhamento (DMP)'!$B$7:$O$390,11,FALSE)),"")</f>
        <v/>
      </c>
      <c r="AX362" s="82">
        <f>IFERROR(VLOOKUP(AI362,'Acompanhamento (DMP)'!$B$7:$O$390,12,FALSE),"")</f>
        <v>0</v>
      </c>
      <c r="AY362" s="82" t="str">
        <f>IFERROR(IF(VLOOKUP(AI362,'Acompanhamento (DMP)'!$B$7:$O$390,13,FALSE)="","",VLOOKUP(AI362,'Acompanhamento (DMP)'!$B$7:$O$390,13,FALSE)),"")</f>
        <v/>
      </c>
      <c r="AZ362" t="str">
        <f>IFERROR(IF(VLOOKUP(AI362,'Acompanhamento (DMP)'!$B$7:$O$390,14,FALSE)="","",VLOOKUP(AI362,'Acompanhamento (DMP)'!$B$7:$O$390,14,FALSE)),"")</f>
        <v/>
      </c>
      <c r="BA362" t="str">
        <f>IFERROR(IF(VLOOKUP(AI362,'Acompanhamento (DMP)'!$B$7:$O$390,15,FALSE)="","",VLOOKUP(AI362,'Acompanhamento (DMP)'!$B$7:$O$390,15,FALSE)),"")</f>
        <v/>
      </c>
      <c r="BB362" s="82" t="str">
        <f>IFERROR(IF(VLOOKUP(AI362,'Acompanhamento (DMP)'!$B$7:$O$390,16,FALSE)="","",VLOOKUP(AI362,'Acompanhamento (DMP)'!$B$7:$O$390,16,FALSE)),"")</f>
        <v/>
      </c>
      <c r="BC362" s="82" t="str">
        <f>IFERROR(IF(VLOOKUP(AI362,'Acompanhamento (DMP)'!$B$7:$O$390,17,FALSE)="","",VLOOKUP(AI362,'Acompanhamento (DMP)'!$B$7:$O$390,17,FALSE)),"")</f>
        <v/>
      </c>
      <c r="BD362" s="82" t="str">
        <f>IFERROR(IF(VLOOKUP(AI362,'Acompanhamento (DMP)'!$B$7:$O$390,18,FALSE)="","",VLOOKUP(AI362,'Acompanhamento (DMP)'!$B$7:$O$390,18,FALSE)),"")</f>
        <v/>
      </c>
      <c r="BE362" s="82" t="str">
        <f>IFERROR(IF(VLOOKUP(AI362,'Acompanhamento (DMP)'!$B$7:$O$390,19,FALSE)="","",VLOOKUP(AI362,'Acompanhamento (DMP)'!$B$7:$O$390,19,FALSE)),"")</f>
        <v/>
      </c>
      <c r="BF362" s="82" t="str">
        <f>IFERROR(IF(VLOOKUP(AI362,'Acompanhamento (DMP)'!$B$7:$O$390,20,FALSE)="","",VLOOKUP(AI362,'Acompanhamento (DMP)'!$B$7:$O$390,20,FALSE)),"")</f>
        <v/>
      </c>
      <c r="BG362" s="82" t="str">
        <f>IFERROR(IF(VLOOKUP(AI362,'Acompanhamento (DMP)'!$B$7:$O$390,21,FALSE)="","",VLOOKUP(AI362,'Acompanhamento (DMP)'!$B$7:$O$390,21,FALSE)),"")</f>
        <v/>
      </c>
      <c r="BH362" s="173" t="str">
        <f t="shared" si="5"/>
        <v/>
      </c>
    </row>
    <row r="363" spans="1:60" ht="15" customHeight="1">
      <c r="A363" s="248"/>
      <c r="B363" s="248"/>
      <c r="C363" s="72"/>
      <c r="D363" s="73"/>
      <c r="E363" s="72"/>
      <c r="F363" s="72"/>
      <c r="G363" s="72"/>
      <c r="H363" s="72"/>
      <c r="I363" s="72"/>
      <c r="J363" s="72"/>
      <c r="K363" s="72"/>
      <c r="L363" s="74"/>
      <c r="M363" s="74"/>
      <c r="N363" s="74"/>
      <c r="O363" s="74"/>
      <c r="P363" s="74"/>
      <c r="Q363" s="72" t="e">
        <f>IF(#REF!="","",IF(VLOOKUP(#REF!,#REF!,9,FALSE)="","",VLOOKUP(#REF!,#REF!,9,FALSE)))</f>
        <v>#REF!</v>
      </c>
      <c r="R363" s="74" t="e">
        <f>IF(#REF!="","",IF(VLOOKUP(#REF!,#REF!,10,FALSE)="","",VLOOKUP(#REF!,#REF!,10,FALSE)))</f>
        <v>#REF!</v>
      </c>
      <c r="AD363" s="178">
        <v>350</v>
      </c>
      <c r="AF363">
        <v>361</v>
      </c>
      <c r="AI363" t="str">
        <f>IF('PCA Licitação, Dispensa e Inex.'!B367="","",'PCA Licitação, Dispensa e Inex.'!B367)</f>
        <v/>
      </c>
      <c r="AJ363" t="str">
        <f>IF('PCA Licitação, Dispensa e Inex.'!C367="","",'PCA Licitação, Dispensa e Inex.'!C367)</f>
        <v/>
      </c>
      <c r="AK363" t="str">
        <f>IF('PCA Licitação, Dispensa e Inex.'!D367="","",'PCA Licitação, Dispensa e Inex.'!D367)</f>
        <v/>
      </c>
      <c r="AL363" t="str">
        <f>IF('PCA Licitação, Dispensa e Inex.'!H367="","",'PCA Licitação, Dispensa e Inex.'!H367)</f>
        <v/>
      </c>
      <c r="AM363" t="str">
        <f>IF('PCA Licitação, Dispensa e Inex.'!K367="","",'PCA Licitação, Dispensa e Inex.'!K367)</f>
        <v/>
      </c>
      <c r="AN363" t="str">
        <f>IF('PCA Licitação, Dispensa e Inex.'!L367="","",'PCA Licitação, Dispensa e Inex.'!L367)</f>
        <v/>
      </c>
      <c r="AO363" t="str">
        <f>IF('PCA Licitação, Dispensa e Inex.'!M367="","",'PCA Licitação, Dispensa e Inex.'!M367)</f>
        <v/>
      </c>
      <c r="AP363" t="str">
        <f>IF('PCA Licitação, Dispensa e Inex.'!N367="","",'PCA Licitação, Dispensa e Inex.'!N367)</f>
        <v/>
      </c>
      <c r="AQ363" s="82" t="str">
        <f>IF('PCA Licitação, Dispensa e Inex.'!O367="","",'PCA Licitação, Dispensa e Inex.'!O367)</f>
        <v/>
      </c>
      <c r="AR363" s="82" t="str">
        <f>IF('PCA Licitação, Dispensa e Inex.'!P367="","",'PCA Licitação, Dispensa e Inex.'!P367)</f>
        <v/>
      </c>
      <c r="AS363" s="82" t="str">
        <f>IF('PCA Licitação, Dispensa e Inex.'!Q367="","",'PCA Licitação, Dispensa e Inex.'!Q367)</f>
        <v/>
      </c>
      <c r="AT363" s="82" t="str">
        <f>IF('PCA Licitação, Dispensa e Inex.'!R367="","",'PCA Licitação, Dispensa e Inex.'!R367)</f>
        <v/>
      </c>
      <c r="AU363" s="82" t="str">
        <f>IF('PCA Licitação, Dispensa e Inex.'!S367="","",'PCA Licitação, Dispensa e Inex.'!S367)</f>
        <v/>
      </c>
      <c r="AV363" s="223" t="str">
        <f>IFERROR(VLOOKUP(AI363,'Acompanhamento (DMP)'!$B$7:$G$390,10,FALSE),"")</f>
        <v/>
      </c>
      <c r="AW363" t="str">
        <f>IFERROR(IF(VLOOKUP(AI363,'Acompanhamento (DMP)'!$B$7:$O$390,11,FALSE)="","",VLOOKUP(AI363,'Acompanhamento (DMP)'!$B$7:$O$390,11,FALSE)),"")</f>
        <v/>
      </c>
      <c r="AX363" s="82">
        <f>IFERROR(VLOOKUP(AI363,'Acompanhamento (DMP)'!$B$7:$O$390,12,FALSE),"")</f>
        <v>0</v>
      </c>
      <c r="AY363" s="82" t="str">
        <f>IFERROR(IF(VLOOKUP(AI363,'Acompanhamento (DMP)'!$B$7:$O$390,13,FALSE)="","",VLOOKUP(AI363,'Acompanhamento (DMP)'!$B$7:$O$390,13,FALSE)),"")</f>
        <v/>
      </c>
      <c r="AZ363" t="str">
        <f>IFERROR(IF(VLOOKUP(AI363,'Acompanhamento (DMP)'!$B$7:$O$390,14,FALSE)="","",VLOOKUP(AI363,'Acompanhamento (DMP)'!$B$7:$O$390,14,FALSE)),"")</f>
        <v/>
      </c>
      <c r="BA363" t="str">
        <f>IFERROR(IF(VLOOKUP(AI363,'Acompanhamento (DMP)'!$B$7:$O$390,15,FALSE)="","",VLOOKUP(AI363,'Acompanhamento (DMP)'!$B$7:$O$390,15,FALSE)),"")</f>
        <v/>
      </c>
      <c r="BB363" s="82" t="str">
        <f>IFERROR(IF(VLOOKUP(AI363,'Acompanhamento (DMP)'!$B$7:$O$390,16,FALSE)="","",VLOOKUP(AI363,'Acompanhamento (DMP)'!$B$7:$O$390,16,FALSE)),"")</f>
        <v/>
      </c>
      <c r="BC363" s="82" t="str">
        <f>IFERROR(IF(VLOOKUP(AI363,'Acompanhamento (DMP)'!$B$7:$O$390,17,FALSE)="","",VLOOKUP(AI363,'Acompanhamento (DMP)'!$B$7:$O$390,17,FALSE)),"")</f>
        <v/>
      </c>
      <c r="BD363" s="82" t="str">
        <f>IFERROR(IF(VLOOKUP(AI363,'Acompanhamento (DMP)'!$B$7:$O$390,18,FALSE)="","",VLOOKUP(AI363,'Acompanhamento (DMP)'!$B$7:$O$390,18,FALSE)),"")</f>
        <v/>
      </c>
      <c r="BE363" s="82" t="str">
        <f>IFERROR(IF(VLOOKUP(AI363,'Acompanhamento (DMP)'!$B$7:$O$390,19,FALSE)="","",VLOOKUP(AI363,'Acompanhamento (DMP)'!$B$7:$O$390,19,FALSE)),"")</f>
        <v/>
      </c>
      <c r="BF363" s="82" t="str">
        <f>IFERROR(IF(VLOOKUP(AI363,'Acompanhamento (DMP)'!$B$7:$O$390,20,FALSE)="","",VLOOKUP(AI363,'Acompanhamento (DMP)'!$B$7:$O$390,20,FALSE)),"")</f>
        <v/>
      </c>
      <c r="BG363" s="82" t="str">
        <f>IFERROR(IF(VLOOKUP(AI363,'Acompanhamento (DMP)'!$B$7:$O$390,21,FALSE)="","",VLOOKUP(AI363,'Acompanhamento (DMP)'!$B$7:$O$390,21,FALSE)),"")</f>
        <v/>
      </c>
      <c r="BH363" s="173" t="str">
        <f t="shared" si="5"/>
        <v/>
      </c>
    </row>
    <row r="364" spans="1:60" ht="15" customHeight="1">
      <c r="A364" s="248"/>
      <c r="B364" s="248"/>
      <c r="C364" s="72"/>
      <c r="D364" s="73"/>
      <c r="E364" s="72"/>
      <c r="F364" s="72"/>
      <c r="G364" s="72"/>
      <c r="H364" s="72"/>
      <c r="I364" s="72"/>
      <c r="J364" s="72"/>
      <c r="K364" s="72"/>
      <c r="L364" s="74"/>
      <c r="M364" s="74"/>
      <c r="N364" s="74"/>
      <c r="O364" s="74"/>
      <c r="P364" s="74"/>
      <c r="Q364" s="72" t="e">
        <f>IF(#REF!="","",IF(VLOOKUP(#REF!,#REF!,9,FALSE)="","",VLOOKUP(#REF!,#REF!,9,FALSE)))</f>
        <v>#REF!</v>
      </c>
      <c r="R364" s="74" t="e">
        <f>IF(#REF!="","",IF(VLOOKUP(#REF!,#REF!,10,FALSE)="","",VLOOKUP(#REF!,#REF!,10,FALSE)))</f>
        <v>#REF!</v>
      </c>
      <c r="AD364" s="180">
        <v>351</v>
      </c>
      <c r="AF364">
        <v>362</v>
      </c>
      <c r="AI364" t="str">
        <f>IF('PCA Licitação, Dispensa e Inex.'!B368="","",'PCA Licitação, Dispensa e Inex.'!B368)</f>
        <v/>
      </c>
      <c r="AJ364" t="str">
        <f>IF('PCA Licitação, Dispensa e Inex.'!C368="","",'PCA Licitação, Dispensa e Inex.'!C368)</f>
        <v/>
      </c>
      <c r="AK364" t="str">
        <f>IF('PCA Licitação, Dispensa e Inex.'!D368="","",'PCA Licitação, Dispensa e Inex.'!D368)</f>
        <v/>
      </c>
      <c r="AL364" t="str">
        <f>IF('PCA Licitação, Dispensa e Inex.'!H368="","",'PCA Licitação, Dispensa e Inex.'!H368)</f>
        <v/>
      </c>
      <c r="AM364" t="str">
        <f>IF('PCA Licitação, Dispensa e Inex.'!K368="","",'PCA Licitação, Dispensa e Inex.'!K368)</f>
        <v/>
      </c>
      <c r="AN364" t="str">
        <f>IF('PCA Licitação, Dispensa e Inex.'!L368="","",'PCA Licitação, Dispensa e Inex.'!L368)</f>
        <v/>
      </c>
      <c r="AO364" t="str">
        <f>IF('PCA Licitação, Dispensa e Inex.'!M368="","",'PCA Licitação, Dispensa e Inex.'!M368)</f>
        <v/>
      </c>
      <c r="AP364" t="str">
        <f>IF('PCA Licitação, Dispensa e Inex.'!N368="","",'PCA Licitação, Dispensa e Inex.'!N368)</f>
        <v/>
      </c>
      <c r="AQ364" s="82" t="str">
        <f>IF('PCA Licitação, Dispensa e Inex.'!O368="","",'PCA Licitação, Dispensa e Inex.'!O368)</f>
        <v/>
      </c>
      <c r="AR364" s="82" t="str">
        <f>IF('PCA Licitação, Dispensa e Inex.'!P368="","",'PCA Licitação, Dispensa e Inex.'!P368)</f>
        <v/>
      </c>
      <c r="AS364" s="82" t="str">
        <f>IF('PCA Licitação, Dispensa e Inex.'!Q368="","",'PCA Licitação, Dispensa e Inex.'!Q368)</f>
        <v/>
      </c>
      <c r="AT364" s="82" t="str">
        <f>IF('PCA Licitação, Dispensa e Inex.'!R368="","",'PCA Licitação, Dispensa e Inex.'!R368)</f>
        <v/>
      </c>
      <c r="AU364" s="82" t="str">
        <f>IF('PCA Licitação, Dispensa e Inex.'!S368="","",'PCA Licitação, Dispensa e Inex.'!S368)</f>
        <v/>
      </c>
      <c r="AV364" s="223" t="str">
        <f>IFERROR(VLOOKUP(AI364,'Acompanhamento (DMP)'!$B$7:$G$390,10,FALSE),"")</f>
        <v/>
      </c>
      <c r="AW364" t="str">
        <f>IFERROR(IF(VLOOKUP(AI364,'Acompanhamento (DMP)'!$B$7:$O$390,11,FALSE)="","",VLOOKUP(AI364,'Acompanhamento (DMP)'!$B$7:$O$390,11,FALSE)),"")</f>
        <v/>
      </c>
      <c r="AX364" s="82">
        <f>IFERROR(VLOOKUP(AI364,'Acompanhamento (DMP)'!$B$7:$O$390,12,FALSE),"")</f>
        <v>0</v>
      </c>
      <c r="AY364" s="82" t="str">
        <f>IFERROR(IF(VLOOKUP(AI364,'Acompanhamento (DMP)'!$B$7:$O$390,13,FALSE)="","",VLOOKUP(AI364,'Acompanhamento (DMP)'!$B$7:$O$390,13,FALSE)),"")</f>
        <v/>
      </c>
      <c r="AZ364" t="str">
        <f>IFERROR(IF(VLOOKUP(AI364,'Acompanhamento (DMP)'!$B$7:$O$390,14,FALSE)="","",VLOOKUP(AI364,'Acompanhamento (DMP)'!$B$7:$O$390,14,FALSE)),"")</f>
        <v/>
      </c>
      <c r="BA364" t="str">
        <f>IFERROR(IF(VLOOKUP(AI364,'Acompanhamento (DMP)'!$B$7:$O$390,15,FALSE)="","",VLOOKUP(AI364,'Acompanhamento (DMP)'!$B$7:$O$390,15,FALSE)),"")</f>
        <v/>
      </c>
      <c r="BB364" s="82" t="str">
        <f>IFERROR(IF(VLOOKUP(AI364,'Acompanhamento (DMP)'!$B$7:$O$390,16,FALSE)="","",VLOOKUP(AI364,'Acompanhamento (DMP)'!$B$7:$O$390,16,FALSE)),"")</f>
        <v/>
      </c>
      <c r="BC364" s="82" t="str">
        <f>IFERROR(IF(VLOOKUP(AI364,'Acompanhamento (DMP)'!$B$7:$O$390,17,FALSE)="","",VLOOKUP(AI364,'Acompanhamento (DMP)'!$B$7:$O$390,17,FALSE)),"")</f>
        <v/>
      </c>
      <c r="BD364" s="82" t="str">
        <f>IFERROR(IF(VLOOKUP(AI364,'Acompanhamento (DMP)'!$B$7:$O$390,18,FALSE)="","",VLOOKUP(AI364,'Acompanhamento (DMP)'!$B$7:$O$390,18,FALSE)),"")</f>
        <v/>
      </c>
      <c r="BE364" s="82" t="str">
        <f>IFERROR(IF(VLOOKUP(AI364,'Acompanhamento (DMP)'!$B$7:$O$390,19,FALSE)="","",VLOOKUP(AI364,'Acompanhamento (DMP)'!$B$7:$O$390,19,FALSE)),"")</f>
        <v/>
      </c>
      <c r="BF364" s="82" t="str">
        <f>IFERROR(IF(VLOOKUP(AI364,'Acompanhamento (DMP)'!$B$7:$O$390,20,FALSE)="","",VLOOKUP(AI364,'Acompanhamento (DMP)'!$B$7:$O$390,20,FALSE)),"")</f>
        <v/>
      </c>
      <c r="BG364" s="82" t="str">
        <f>IFERROR(IF(VLOOKUP(AI364,'Acompanhamento (DMP)'!$B$7:$O$390,21,FALSE)="","",VLOOKUP(AI364,'Acompanhamento (DMP)'!$B$7:$O$390,21,FALSE)),"")</f>
        <v/>
      </c>
      <c r="BH364" s="173" t="str">
        <f t="shared" si="5"/>
        <v/>
      </c>
    </row>
    <row r="365" spans="1:60" ht="15" customHeight="1">
      <c r="A365" s="248"/>
      <c r="B365" s="248"/>
      <c r="C365" s="72"/>
      <c r="D365" s="73"/>
      <c r="E365" s="72"/>
      <c r="F365" s="72"/>
      <c r="G365" s="72"/>
      <c r="H365" s="72"/>
      <c r="I365" s="72"/>
      <c r="J365" s="72"/>
      <c r="K365" s="72"/>
      <c r="L365" s="74"/>
      <c r="M365" s="74"/>
      <c r="N365" s="74"/>
      <c r="O365" s="74"/>
      <c r="P365" s="74"/>
      <c r="Q365" s="72" t="e">
        <f>IF(#REF!="","",IF(VLOOKUP(#REF!,#REF!,9,FALSE)="","",VLOOKUP(#REF!,#REF!,9,FALSE)))</f>
        <v>#REF!</v>
      </c>
      <c r="R365" s="74" t="e">
        <f>IF(#REF!="","",IF(VLOOKUP(#REF!,#REF!,10,FALSE)="","",VLOOKUP(#REF!,#REF!,10,FALSE)))</f>
        <v>#REF!</v>
      </c>
      <c r="AD365" s="179">
        <v>352</v>
      </c>
      <c r="AF365">
        <v>363</v>
      </c>
      <c r="AI365" t="str">
        <f>IF('PCA Licitação, Dispensa e Inex.'!B369="","",'PCA Licitação, Dispensa e Inex.'!B369)</f>
        <v/>
      </c>
      <c r="AJ365" t="str">
        <f>IF('PCA Licitação, Dispensa e Inex.'!C369="","",'PCA Licitação, Dispensa e Inex.'!C369)</f>
        <v/>
      </c>
      <c r="AK365" t="str">
        <f>IF('PCA Licitação, Dispensa e Inex.'!D369="","",'PCA Licitação, Dispensa e Inex.'!D369)</f>
        <v/>
      </c>
      <c r="AL365" t="str">
        <f>IF('PCA Licitação, Dispensa e Inex.'!H369="","",'PCA Licitação, Dispensa e Inex.'!H369)</f>
        <v/>
      </c>
      <c r="AM365" t="str">
        <f>IF('PCA Licitação, Dispensa e Inex.'!K369="","",'PCA Licitação, Dispensa e Inex.'!K369)</f>
        <v/>
      </c>
      <c r="AN365" t="str">
        <f>IF('PCA Licitação, Dispensa e Inex.'!L369="","",'PCA Licitação, Dispensa e Inex.'!L369)</f>
        <v/>
      </c>
      <c r="AO365" t="str">
        <f>IF('PCA Licitação, Dispensa e Inex.'!M369="","",'PCA Licitação, Dispensa e Inex.'!M369)</f>
        <v/>
      </c>
      <c r="AP365" t="str">
        <f>IF('PCA Licitação, Dispensa e Inex.'!N369="","",'PCA Licitação, Dispensa e Inex.'!N369)</f>
        <v/>
      </c>
      <c r="AQ365" s="82" t="str">
        <f>IF('PCA Licitação, Dispensa e Inex.'!O369="","",'PCA Licitação, Dispensa e Inex.'!O369)</f>
        <v/>
      </c>
      <c r="AR365" s="82" t="str">
        <f>IF('PCA Licitação, Dispensa e Inex.'!P369="","",'PCA Licitação, Dispensa e Inex.'!P369)</f>
        <v/>
      </c>
      <c r="AS365" s="82" t="str">
        <f>IF('PCA Licitação, Dispensa e Inex.'!Q369="","",'PCA Licitação, Dispensa e Inex.'!Q369)</f>
        <v/>
      </c>
      <c r="AT365" s="82" t="str">
        <f>IF('PCA Licitação, Dispensa e Inex.'!R369="","",'PCA Licitação, Dispensa e Inex.'!R369)</f>
        <v/>
      </c>
      <c r="AU365" s="82" t="str">
        <f>IF('PCA Licitação, Dispensa e Inex.'!S369="","",'PCA Licitação, Dispensa e Inex.'!S369)</f>
        <v/>
      </c>
      <c r="AV365" s="223" t="str">
        <f>IFERROR(VLOOKUP(AI365,'Acompanhamento (DMP)'!$B$7:$G$390,10,FALSE),"")</f>
        <v/>
      </c>
      <c r="AW365" t="str">
        <f>IFERROR(IF(VLOOKUP(AI365,'Acompanhamento (DMP)'!$B$7:$O$390,11,FALSE)="","",VLOOKUP(AI365,'Acompanhamento (DMP)'!$B$7:$O$390,11,FALSE)),"")</f>
        <v/>
      </c>
      <c r="AX365" s="82">
        <f>IFERROR(VLOOKUP(AI365,'Acompanhamento (DMP)'!$B$7:$O$390,12,FALSE),"")</f>
        <v>0</v>
      </c>
      <c r="AY365" s="82" t="str">
        <f>IFERROR(IF(VLOOKUP(AI365,'Acompanhamento (DMP)'!$B$7:$O$390,13,FALSE)="","",VLOOKUP(AI365,'Acompanhamento (DMP)'!$B$7:$O$390,13,FALSE)),"")</f>
        <v/>
      </c>
      <c r="AZ365" t="str">
        <f>IFERROR(IF(VLOOKUP(AI365,'Acompanhamento (DMP)'!$B$7:$O$390,14,FALSE)="","",VLOOKUP(AI365,'Acompanhamento (DMP)'!$B$7:$O$390,14,FALSE)),"")</f>
        <v/>
      </c>
      <c r="BA365" t="str">
        <f>IFERROR(IF(VLOOKUP(AI365,'Acompanhamento (DMP)'!$B$7:$O$390,15,FALSE)="","",VLOOKUP(AI365,'Acompanhamento (DMP)'!$B$7:$O$390,15,FALSE)),"")</f>
        <v/>
      </c>
      <c r="BB365" s="82" t="str">
        <f>IFERROR(IF(VLOOKUP(AI365,'Acompanhamento (DMP)'!$B$7:$O$390,16,FALSE)="","",VLOOKUP(AI365,'Acompanhamento (DMP)'!$B$7:$O$390,16,FALSE)),"")</f>
        <v/>
      </c>
      <c r="BC365" s="82" t="str">
        <f>IFERROR(IF(VLOOKUP(AI365,'Acompanhamento (DMP)'!$B$7:$O$390,17,FALSE)="","",VLOOKUP(AI365,'Acompanhamento (DMP)'!$B$7:$O$390,17,FALSE)),"")</f>
        <v/>
      </c>
      <c r="BD365" s="82" t="str">
        <f>IFERROR(IF(VLOOKUP(AI365,'Acompanhamento (DMP)'!$B$7:$O$390,18,FALSE)="","",VLOOKUP(AI365,'Acompanhamento (DMP)'!$B$7:$O$390,18,FALSE)),"")</f>
        <v/>
      </c>
      <c r="BE365" s="82" t="str">
        <f>IFERROR(IF(VLOOKUP(AI365,'Acompanhamento (DMP)'!$B$7:$O$390,19,FALSE)="","",VLOOKUP(AI365,'Acompanhamento (DMP)'!$B$7:$O$390,19,FALSE)),"")</f>
        <v/>
      </c>
      <c r="BF365" s="82" t="str">
        <f>IFERROR(IF(VLOOKUP(AI365,'Acompanhamento (DMP)'!$B$7:$O$390,20,FALSE)="","",VLOOKUP(AI365,'Acompanhamento (DMP)'!$B$7:$O$390,20,FALSE)),"")</f>
        <v/>
      </c>
      <c r="BG365" s="82" t="str">
        <f>IFERROR(IF(VLOOKUP(AI365,'Acompanhamento (DMP)'!$B$7:$O$390,21,FALSE)="","",VLOOKUP(AI365,'Acompanhamento (DMP)'!$B$7:$O$390,21,FALSE)),"")</f>
        <v/>
      </c>
      <c r="BH365" s="173" t="str">
        <f t="shared" si="5"/>
        <v/>
      </c>
    </row>
    <row r="366" spans="1:60" ht="15" customHeight="1">
      <c r="A366" s="248"/>
      <c r="B366" s="248"/>
      <c r="C366" s="72"/>
      <c r="D366" s="73"/>
      <c r="E366" s="72"/>
      <c r="F366" s="72"/>
      <c r="G366" s="72"/>
      <c r="H366" s="72"/>
      <c r="I366" s="72"/>
      <c r="J366" s="72"/>
      <c r="K366" s="72"/>
      <c r="L366" s="74"/>
      <c r="M366" s="74"/>
      <c r="N366" s="74"/>
      <c r="O366" s="74"/>
      <c r="P366" s="74"/>
      <c r="Q366" s="72" t="e">
        <f>IF(#REF!="","",IF(VLOOKUP(#REF!,#REF!,9,FALSE)="","",VLOOKUP(#REF!,#REF!,9,FALSE)))</f>
        <v>#REF!</v>
      </c>
      <c r="R366" s="74" t="e">
        <f>IF(#REF!="","",IF(VLOOKUP(#REF!,#REF!,10,FALSE)="","",VLOOKUP(#REF!,#REF!,10,FALSE)))</f>
        <v>#REF!</v>
      </c>
      <c r="AD366" s="180">
        <v>353</v>
      </c>
      <c r="AF366">
        <v>364</v>
      </c>
      <c r="AI366" t="str">
        <f>IF('PCA Licitação, Dispensa e Inex.'!B370="","",'PCA Licitação, Dispensa e Inex.'!B370)</f>
        <v/>
      </c>
      <c r="AJ366" t="str">
        <f>IF('PCA Licitação, Dispensa e Inex.'!C370="","",'PCA Licitação, Dispensa e Inex.'!C370)</f>
        <v/>
      </c>
      <c r="AK366" t="str">
        <f>IF('PCA Licitação, Dispensa e Inex.'!D370="","",'PCA Licitação, Dispensa e Inex.'!D370)</f>
        <v/>
      </c>
      <c r="AL366" t="str">
        <f>IF('PCA Licitação, Dispensa e Inex.'!H370="","",'PCA Licitação, Dispensa e Inex.'!H370)</f>
        <v/>
      </c>
      <c r="AM366" t="str">
        <f>IF('PCA Licitação, Dispensa e Inex.'!K370="","",'PCA Licitação, Dispensa e Inex.'!K370)</f>
        <v/>
      </c>
      <c r="AN366" t="str">
        <f>IF('PCA Licitação, Dispensa e Inex.'!L370="","",'PCA Licitação, Dispensa e Inex.'!L370)</f>
        <v/>
      </c>
      <c r="AO366" t="str">
        <f>IF('PCA Licitação, Dispensa e Inex.'!M370="","",'PCA Licitação, Dispensa e Inex.'!M370)</f>
        <v/>
      </c>
      <c r="AP366" t="str">
        <f>IF('PCA Licitação, Dispensa e Inex.'!N370="","",'PCA Licitação, Dispensa e Inex.'!N370)</f>
        <v/>
      </c>
      <c r="AQ366" s="82" t="str">
        <f>IF('PCA Licitação, Dispensa e Inex.'!O370="","",'PCA Licitação, Dispensa e Inex.'!O370)</f>
        <v/>
      </c>
      <c r="AR366" s="82" t="str">
        <f>IF('PCA Licitação, Dispensa e Inex.'!P370="","",'PCA Licitação, Dispensa e Inex.'!P370)</f>
        <v/>
      </c>
      <c r="AS366" s="82" t="str">
        <f>IF('PCA Licitação, Dispensa e Inex.'!Q370="","",'PCA Licitação, Dispensa e Inex.'!Q370)</f>
        <v/>
      </c>
      <c r="AT366" s="82" t="str">
        <f>IF('PCA Licitação, Dispensa e Inex.'!R370="","",'PCA Licitação, Dispensa e Inex.'!R370)</f>
        <v/>
      </c>
      <c r="AU366" s="82" t="str">
        <f>IF('PCA Licitação, Dispensa e Inex.'!S370="","",'PCA Licitação, Dispensa e Inex.'!S370)</f>
        <v/>
      </c>
      <c r="AV366" s="223" t="str">
        <f>IFERROR(VLOOKUP(AI366,'Acompanhamento (DMP)'!$B$7:$G$390,10,FALSE),"")</f>
        <v/>
      </c>
      <c r="AW366" t="str">
        <f>IFERROR(IF(VLOOKUP(AI366,'Acompanhamento (DMP)'!$B$7:$O$390,11,FALSE)="","",VLOOKUP(AI366,'Acompanhamento (DMP)'!$B$7:$O$390,11,FALSE)),"")</f>
        <v/>
      </c>
      <c r="AX366" s="82">
        <f>IFERROR(VLOOKUP(AI366,'Acompanhamento (DMP)'!$B$7:$O$390,12,FALSE),"")</f>
        <v>0</v>
      </c>
      <c r="AY366" s="82" t="str">
        <f>IFERROR(IF(VLOOKUP(AI366,'Acompanhamento (DMP)'!$B$7:$O$390,13,FALSE)="","",VLOOKUP(AI366,'Acompanhamento (DMP)'!$B$7:$O$390,13,FALSE)),"")</f>
        <v/>
      </c>
      <c r="AZ366" t="str">
        <f>IFERROR(IF(VLOOKUP(AI366,'Acompanhamento (DMP)'!$B$7:$O$390,14,FALSE)="","",VLOOKUP(AI366,'Acompanhamento (DMP)'!$B$7:$O$390,14,FALSE)),"")</f>
        <v/>
      </c>
      <c r="BA366" t="str">
        <f>IFERROR(IF(VLOOKUP(AI366,'Acompanhamento (DMP)'!$B$7:$O$390,15,FALSE)="","",VLOOKUP(AI366,'Acompanhamento (DMP)'!$B$7:$O$390,15,FALSE)),"")</f>
        <v/>
      </c>
      <c r="BB366" s="82" t="str">
        <f>IFERROR(IF(VLOOKUP(AI366,'Acompanhamento (DMP)'!$B$7:$O$390,16,FALSE)="","",VLOOKUP(AI366,'Acompanhamento (DMP)'!$B$7:$O$390,16,FALSE)),"")</f>
        <v/>
      </c>
      <c r="BC366" s="82" t="str">
        <f>IFERROR(IF(VLOOKUP(AI366,'Acompanhamento (DMP)'!$B$7:$O$390,17,FALSE)="","",VLOOKUP(AI366,'Acompanhamento (DMP)'!$B$7:$O$390,17,FALSE)),"")</f>
        <v/>
      </c>
      <c r="BD366" s="82" t="str">
        <f>IFERROR(IF(VLOOKUP(AI366,'Acompanhamento (DMP)'!$B$7:$O$390,18,FALSE)="","",VLOOKUP(AI366,'Acompanhamento (DMP)'!$B$7:$O$390,18,FALSE)),"")</f>
        <v/>
      </c>
      <c r="BE366" s="82" t="str">
        <f>IFERROR(IF(VLOOKUP(AI366,'Acompanhamento (DMP)'!$B$7:$O$390,19,FALSE)="","",VLOOKUP(AI366,'Acompanhamento (DMP)'!$B$7:$O$390,19,FALSE)),"")</f>
        <v/>
      </c>
      <c r="BF366" s="82" t="str">
        <f>IFERROR(IF(VLOOKUP(AI366,'Acompanhamento (DMP)'!$B$7:$O$390,20,FALSE)="","",VLOOKUP(AI366,'Acompanhamento (DMP)'!$B$7:$O$390,20,FALSE)),"")</f>
        <v/>
      </c>
      <c r="BG366" s="82" t="str">
        <f>IFERROR(IF(VLOOKUP(AI366,'Acompanhamento (DMP)'!$B$7:$O$390,21,FALSE)="","",VLOOKUP(AI366,'Acompanhamento (DMP)'!$B$7:$O$390,21,FALSE)),"")</f>
        <v/>
      </c>
      <c r="BH366" s="173" t="str">
        <f t="shared" si="5"/>
        <v/>
      </c>
    </row>
    <row r="367" spans="1:60" ht="15" customHeight="1">
      <c r="A367" s="248"/>
      <c r="B367" s="248"/>
      <c r="C367" s="72"/>
      <c r="D367" s="73"/>
      <c r="E367" s="72"/>
      <c r="F367" s="72"/>
      <c r="G367" s="72"/>
      <c r="H367" s="72"/>
      <c r="I367" s="72"/>
      <c r="J367" s="72"/>
      <c r="K367" s="72"/>
      <c r="L367" s="74"/>
      <c r="M367" s="74"/>
      <c r="N367" s="74"/>
      <c r="O367" s="74"/>
      <c r="P367" s="74"/>
      <c r="Q367" s="72" t="e">
        <f>IF(#REF!="","",IF(VLOOKUP(#REF!,#REF!,9,FALSE)="","",VLOOKUP(#REF!,#REF!,9,FALSE)))</f>
        <v>#REF!</v>
      </c>
      <c r="R367" s="74" t="e">
        <f>IF(#REF!="","",IF(VLOOKUP(#REF!,#REF!,10,FALSE)="","",VLOOKUP(#REF!,#REF!,10,FALSE)))</f>
        <v>#REF!</v>
      </c>
      <c r="AD367" s="178">
        <v>354</v>
      </c>
      <c r="AF367">
        <v>365</v>
      </c>
      <c r="AI367" t="str">
        <f>IF('PCA Licitação, Dispensa e Inex.'!B371="","",'PCA Licitação, Dispensa e Inex.'!B371)</f>
        <v/>
      </c>
      <c r="AJ367" t="str">
        <f>IF('PCA Licitação, Dispensa e Inex.'!C371="","",'PCA Licitação, Dispensa e Inex.'!C371)</f>
        <v/>
      </c>
      <c r="AK367" t="str">
        <f>IF('PCA Licitação, Dispensa e Inex.'!D371="","",'PCA Licitação, Dispensa e Inex.'!D371)</f>
        <v/>
      </c>
      <c r="AL367" t="str">
        <f>IF('PCA Licitação, Dispensa e Inex.'!H371="","",'PCA Licitação, Dispensa e Inex.'!H371)</f>
        <v/>
      </c>
      <c r="AM367" t="str">
        <f>IF('PCA Licitação, Dispensa e Inex.'!K371="","",'PCA Licitação, Dispensa e Inex.'!K371)</f>
        <v/>
      </c>
      <c r="AN367" t="str">
        <f>IF('PCA Licitação, Dispensa e Inex.'!L371="","",'PCA Licitação, Dispensa e Inex.'!L371)</f>
        <v/>
      </c>
      <c r="AO367" t="str">
        <f>IF('PCA Licitação, Dispensa e Inex.'!M371="","",'PCA Licitação, Dispensa e Inex.'!M371)</f>
        <v/>
      </c>
      <c r="AP367" t="str">
        <f>IF('PCA Licitação, Dispensa e Inex.'!N371="","",'PCA Licitação, Dispensa e Inex.'!N371)</f>
        <v/>
      </c>
      <c r="AQ367" s="82" t="str">
        <f>IF('PCA Licitação, Dispensa e Inex.'!O371="","",'PCA Licitação, Dispensa e Inex.'!O371)</f>
        <v/>
      </c>
      <c r="AR367" s="82" t="str">
        <f>IF('PCA Licitação, Dispensa e Inex.'!P371="","",'PCA Licitação, Dispensa e Inex.'!P371)</f>
        <v/>
      </c>
      <c r="AS367" s="82" t="str">
        <f>IF('PCA Licitação, Dispensa e Inex.'!Q371="","",'PCA Licitação, Dispensa e Inex.'!Q371)</f>
        <v/>
      </c>
      <c r="AT367" s="82" t="str">
        <f>IF('PCA Licitação, Dispensa e Inex.'!R371="","",'PCA Licitação, Dispensa e Inex.'!R371)</f>
        <v/>
      </c>
      <c r="AU367" s="82" t="str">
        <f>IF('PCA Licitação, Dispensa e Inex.'!S371="","",'PCA Licitação, Dispensa e Inex.'!S371)</f>
        <v/>
      </c>
      <c r="AV367" s="223" t="str">
        <f>IFERROR(VLOOKUP(AI367,'Acompanhamento (DMP)'!$B$7:$G$390,10,FALSE),"")</f>
        <v/>
      </c>
      <c r="AW367" t="str">
        <f>IFERROR(IF(VLOOKUP(AI367,'Acompanhamento (DMP)'!$B$7:$O$390,11,FALSE)="","",VLOOKUP(AI367,'Acompanhamento (DMP)'!$B$7:$O$390,11,FALSE)),"")</f>
        <v/>
      </c>
      <c r="AX367" s="82">
        <f>IFERROR(VLOOKUP(AI367,'Acompanhamento (DMP)'!$B$7:$O$390,12,FALSE),"")</f>
        <v>0</v>
      </c>
      <c r="AY367" s="82" t="str">
        <f>IFERROR(IF(VLOOKUP(AI367,'Acompanhamento (DMP)'!$B$7:$O$390,13,FALSE)="","",VLOOKUP(AI367,'Acompanhamento (DMP)'!$B$7:$O$390,13,FALSE)),"")</f>
        <v/>
      </c>
      <c r="AZ367" t="str">
        <f>IFERROR(IF(VLOOKUP(AI367,'Acompanhamento (DMP)'!$B$7:$O$390,14,FALSE)="","",VLOOKUP(AI367,'Acompanhamento (DMP)'!$B$7:$O$390,14,FALSE)),"")</f>
        <v/>
      </c>
      <c r="BA367" t="str">
        <f>IFERROR(IF(VLOOKUP(AI367,'Acompanhamento (DMP)'!$B$7:$O$390,15,FALSE)="","",VLOOKUP(AI367,'Acompanhamento (DMP)'!$B$7:$O$390,15,FALSE)),"")</f>
        <v/>
      </c>
      <c r="BB367" s="82" t="str">
        <f>IFERROR(IF(VLOOKUP(AI367,'Acompanhamento (DMP)'!$B$7:$O$390,16,FALSE)="","",VLOOKUP(AI367,'Acompanhamento (DMP)'!$B$7:$O$390,16,FALSE)),"")</f>
        <v/>
      </c>
      <c r="BC367" s="82" t="str">
        <f>IFERROR(IF(VLOOKUP(AI367,'Acompanhamento (DMP)'!$B$7:$O$390,17,FALSE)="","",VLOOKUP(AI367,'Acompanhamento (DMP)'!$B$7:$O$390,17,FALSE)),"")</f>
        <v/>
      </c>
      <c r="BD367" s="82" t="str">
        <f>IFERROR(IF(VLOOKUP(AI367,'Acompanhamento (DMP)'!$B$7:$O$390,18,FALSE)="","",VLOOKUP(AI367,'Acompanhamento (DMP)'!$B$7:$O$390,18,FALSE)),"")</f>
        <v/>
      </c>
      <c r="BE367" s="82" t="str">
        <f>IFERROR(IF(VLOOKUP(AI367,'Acompanhamento (DMP)'!$B$7:$O$390,19,FALSE)="","",VLOOKUP(AI367,'Acompanhamento (DMP)'!$B$7:$O$390,19,FALSE)),"")</f>
        <v/>
      </c>
      <c r="BF367" s="82" t="str">
        <f>IFERROR(IF(VLOOKUP(AI367,'Acompanhamento (DMP)'!$B$7:$O$390,20,FALSE)="","",VLOOKUP(AI367,'Acompanhamento (DMP)'!$B$7:$O$390,20,FALSE)),"")</f>
        <v/>
      </c>
      <c r="BG367" s="82" t="str">
        <f>IFERROR(IF(VLOOKUP(AI367,'Acompanhamento (DMP)'!$B$7:$O$390,21,FALSE)="","",VLOOKUP(AI367,'Acompanhamento (DMP)'!$B$7:$O$390,21,FALSE)),"")</f>
        <v/>
      </c>
      <c r="BH367" s="173" t="str">
        <f t="shared" si="5"/>
        <v/>
      </c>
    </row>
    <row r="368" spans="1:60" ht="15" customHeight="1">
      <c r="A368" s="248"/>
      <c r="B368" s="248"/>
      <c r="C368" s="72"/>
      <c r="D368" s="73"/>
      <c r="E368" s="72"/>
      <c r="F368" s="72"/>
      <c r="G368" s="72"/>
      <c r="H368" s="72"/>
      <c r="I368" s="72"/>
      <c r="J368" s="72"/>
      <c r="K368" s="72"/>
      <c r="L368" s="74"/>
      <c r="M368" s="74"/>
      <c r="N368" s="74"/>
      <c r="O368" s="74"/>
      <c r="P368" s="74"/>
      <c r="Q368" s="72" t="e">
        <f>IF(#REF!="","",IF(VLOOKUP(#REF!,#REF!,9,FALSE)="","",VLOOKUP(#REF!,#REF!,9,FALSE)))</f>
        <v>#REF!</v>
      </c>
      <c r="R368" s="74" t="e">
        <f>IF(#REF!="","",IF(VLOOKUP(#REF!,#REF!,10,FALSE)="","",VLOOKUP(#REF!,#REF!,10,FALSE)))</f>
        <v>#REF!</v>
      </c>
      <c r="AD368" s="177">
        <v>355</v>
      </c>
      <c r="AF368">
        <v>366</v>
      </c>
      <c r="AI368" t="str">
        <f>IF('PCA Licitação, Dispensa e Inex.'!B372="","",'PCA Licitação, Dispensa e Inex.'!B372)</f>
        <v/>
      </c>
      <c r="AJ368" t="str">
        <f>IF('PCA Licitação, Dispensa e Inex.'!C372="","",'PCA Licitação, Dispensa e Inex.'!C372)</f>
        <v/>
      </c>
      <c r="AK368" t="str">
        <f>IF('PCA Licitação, Dispensa e Inex.'!D372="","",'PCA Licitação, Dispensa e Inex.'!D372)</f>
        <v/>
      </c>
      <c r="AL368" t="str">
        <f>IF('PCA Licitação, Dispensa e Inex.'!H372="","",'PCA Licitação, Dispensa e Inex.'!H372)</f>
        <v/>
      </c>
      <c r="AM368" t="str">
        <f>IF('PCA Licitação, Dispensa e Inex.'!K372="","",'PCA Licitação, Dispensa e Inex.'!K372)</f>
        <v/>
      </c>
      <c r="AN368" t="str">
        <f>IF('PCA Licitação, Dispensa e Inex.'!L372="","",'PCA Licitação, Dispensa e Inex.'!L372)</f>
        <v/>
      </c>
      <c r="AO368" t="str">
        <f>IF('PCA Licitação, Dispensa e Inex.'!M372="","",'PCA Licitação, Dispensa e Inex.'!M372)</f>
        <v/>
      </c>
      <c r="AP368" t="str">
        <f>IF('PCA Licitação, Dispensa e Inex.'!N372="","",'PCA Licitação, Dispensa e Inex.'!N372)</f>
        <v/>
      </c>
      <c r="AQ368" s="82" t="str">
        <f>IF('PCA Licitação, Dispensa e Inex.'!O372="","",'PCA Licitação, Dispensa e Inex.'!O372)</f>
        <v/>
      </c>
      <c r="AR368" s="82" t="str">
        <f>IF('PCA Licitação, Dispensa e Inex.'!P372="","",'PCA Licitação, Dispensa e Inex.'!P372)</f>
        <v/>
      </c>
      <c r="AS368" s="82" t="str">
        <f>IF('PCA Licitação, Dispensa e Inex.'!Q372="","",'PCA Licitação, Dispensa e Inex.'!Q372)</f>
        <v/>
      </c>
      <c r="AT368" s="82" t="str">
        <f>IF('PCA Licitação, Dispensa e Inex.'!R372="","",'PCA Licitação, Dispensa e Inex.'!R372)</f>
        <v/>
      </c>
      <c r="AU368" s="82" t="str">
        <f>IF('PCA Licitação, Dispensa e Inex.'!S372="","",'PCA Licitação, Dispensa e Inex.'!S372)</f>
        <v/>
      </c>
      <c r="AV368" s="223" t="str">
        <f>IFERROR(VLOOKUP(AI368,'Acompanhamento (DMP)'!$B$7:$G$390,10,FALSE),"")</f>
        <v/>
      </c>
      <c r="AW368" t="str">
        <f>IFERROR(IF(VLOOKUP(AI368,'Acompanhamento (DMP)'!$B$7:$O$390,11,FALSE)="","",VLOOKUP(AI368,'Acompanhamento (DMP)'!$B$7:$O$390,11,FALSE)),"")</f>
        <v/>
      </c>
      <c r="AX368" s="82">
        <f>IFERROR(VLOOKUP(AI368,'Acompanhamento (DMP)'!$B$7:$O$390,12,FALSE),"")</f>
        <v>0</v>
      </c>
      <c r="AY368" s="82" t="str">
        <f>IFERROR(IF(VLOOKUP(AI368,'Acompanhamento (DMP)'!$B$7:$O$390,13,FALSE)="","",VLOOKUP(AI368,'Acompanhamento (DMP)'!$B$7:$O$390,13,FALSE)),"")</f>
        <v/>
      </c>
      <c r="AZ368" t="str">
        <f>IFERROR(IF(VLOOKUP(AI368,'Acompanhamento (DMP)'!$B$7:$O$390,14,FALSE)="","",VLOOKUP(AI368,'Acompanhamento (DMP)'!$B$7:$O$390,14,FALSE)),"")</f>
        <v/>
      </c>
      <c r="BA368" t="str">
        <f>IFERROR(IF(VLOOKUP(AI368,'Acompanhamento (DMP)'!$B$7:$O$390,15,FALSE)="","",VLOOKUP(AI368,'Acompanhamento (DMP)'!$B$7:$O$390,15,FALSE)),"")</f>
        <v/>
      </c>
      <c r="BB368" s="82" t="str">
        <f>IFERROR(IF(VLOOKUP(AI368,'Acompanhamento (DMP)'!$B$7:$O$390,16,FALSE)="","",VLOOKUP(AI368,'Acompanhamento (DMP)'!$B$7:$O$390,16,FALSE)),"")</f>
        <v/>
      </c>
      <c r="BC368" s="82" t="str">
        <f>IFERROR(IF(VLOOKUP(AI368,'Acompanhamento (DMP)'!$B$7:$O$390,17,FALSE)="","",VLOOKUP(AI368,'Acompanhamento (DMP)'!$B$7:$O$390,17,FALSE)),"")</f>
        <v/>
      </c>
      <c r="BD368" s="82" t="str">
        <f>IFERROR(IF(VLOOKUP(AI368,'Acompanhamento (DMP)'!$B$7:$O$390,18,FALSE)="","",VLOOKUP(AI368,'Acompanhamento (DMP)'!$B$7:$O$390,18,FALSE)),"")</f>
        <v/>
      </c>
      <c r="BE368" s="82" t="str">
        <f>IFERROR(IF(VLOOKUP(AI368,'Acompanhamento (DMP)'!$B$7:$O$390,19,FALSE)="","",VLOOKUP(AI368,'Acompanhamento (DMP)'!$B$7:$O$390,19,FALSE)),"")</f>
        <v/>
      </c>
      <c r="BF368" s="82" t="str">
        <f>IFERROR(IF(VLOOKUP(AI368,'Acompanhamento (DMP)'!$B$7:$O$390,20,FALSE)="","",VLOOKUP(AI368,'Acompanhamento (DMP)'!$B$7:$O$390,20,FALSE)),"")</f>
        <v/>
      </c>
      <c r="BG368" s="82" t="str">
        <f>IFERROR(IF(VLOOKUP(AI368,'Acompanhamento (DMP)'!$B$7:$O$390,21,FALSE)="","",VLOOKUP(AI368,'Acompanhamento (DMP)'!$B$7:$O$390,21,FALSE)),"")</f>
        <v/>
      </c>
      <c r="BH368" s="173" t="str">
        <f t="shared" si="5"/>
        <v/>
      </c>
    </row>
    <row r="369" spans="1:60" ht="15" customHeight="1">
      <c r="A369" s="248"/>
      <c r="B369" s="248"/>
      <c r="C369" s="72"/>
      <c r="D369" s="73"/>
      <c r="E369" s="72"/>
      <c r="F369" s="72"/>
      <c r="G369" s="72"/>
      <c r="H369" s="72"/>
      <c r="I369" s="72"/>
      <c r="J369" s="72"/>
      <c r="K369" s="72"/>
      <c r="L369" s="74"/>
      <c r="M369" s="74"/>
      <c r="N369" s="74"/>
      <c r="O369" s="74"/>
      <c r="P369" s="74"/>
      <c r="Q369" s="72" t="e">
        <f>IF(#REF!="","",IF(VLOOKUP(#REF!,#REF!,9,FALSE)="","",VLOOKUP(#REF!,#REF!,9,FALSE)))</f>
        <v>#REF!</v>
      </c>
      <c r="R369" s="74" t="e">
        <f>IF(#REF!="","",IF(VLOOKUP(#REF!,#REF!,10,FALSE)="","",VLOOKUP(#REF!,#REF!,10,FALSE)))</f>
        <v>#REF!</v>
      </c>
      <c r="AD369" s="178">
        <v>356</v>
      </c>
      <c r="AF369">
        <v>367</v>
      </c>
      <c r="AI369" t="str">
        <f>IF('PCA Licitação, Dispensa e Inex.'!B373="","",'PCA Licitação, Dispensa e Inex.'!B373)</f>
        <v/>
      </c>
      <c r="AJ369" t="str">
        <f>IF('PCA Licitação, Dispensa e Inex.'!C373="","",'PCA Licitação, Dispensa e Inex.'!C373)</f>
        <v/>
      </c>
      <c r="AK369" t="str">
        <f>IF('PCA Licitação, Dispensa e Inex.'!D373="","",'PCA Licitação, Dispensa e Inex.'!D373)</f>
        <v/>
      </c>
      <c r="AL369" t="str">
        <f>IF('PCA Licitação, Dispensa e Inex.'!H373="","",'PCA Licitação, Dispensa e Inex.'!H373)</f>
        <v/>
      </c>
      <c r="AM369" t="str">
        <f>IF('PCA Licitação, Dispensa e Inex.'!K373="","",'PCA Licitação, Dispensa e Inex.'!K373)</f>
        <v/>
      </c>
      <c r="AN369" t="str">
        <f>IF('PCA Licitação, Dispensa e Inex.'!L373="","",'PCA Licitação, Dispensa e Inex.'!L373)</f>
        <v/>
      </c>
      <c r="AO369" t="str">
        <f>IF('PCA Licitação, Dispensa e Inex.'!M373="","",'PCA Licitação, Dispensa e Inex.'!M373)</f>
        <v/>
      </c>
      <c r="AP369" t="str">
        <f>IF('PCA Licitação, Dispensa e Inex.'!N373="","",'PCA Licitação, Dispensa e Inex.'!N373)</f>
        <v/>
      </c>
      <c r="AQ369" s="82" t="str">
        <f>IF('PCA Licitação, Dispensa e Inex.'!O373="","",'PCA Licitação, Dispensa e Inex.'!O373)</f>
        <v/>
      </c>
      <c r="AR369" s="82" t="str">
        <f>IF('PCA Licitação, Dispensa e Inex.'!P373="","",'PCA Licitação, Dispensa e Inex.'!P373)</f>
        <v/>
      </c>
      <c r="AS369" s="82" t="str">
        <f>IF('PCA Licitação, Dispensa e Inex.'!Q373="","",'PCA Licitação, Dispensa e Inex.'!Q373)</f>
        <v/>
      </c>
      <c r="AT369" s="82" t="str">
        <f>IF('PCA Licitação, Dispensa e Inex.'!R373="","",'PCA Licitação, Dispensa e Inex.'!R373)</f>
        <v/>
      </c>
      <c r="AU369" s="82" t="str">
        <f>IF('PCA Licitação, Dispensa e Inex.'!S373="","",'PCA Licitação, Dispensa e Inex.'!S373)</f>
        <v/>
      </c>
      <c r="AV369" s="223" t="str">
        <f>IFERROR(VLOOKUP(AI369,'Acompanhamento (DMP)'!$B$7:$G$390,10,FALSE),"")</f>
        <v/>
      </c>
      <c r="AW369" t="str">
        <f>IFERROR(IF(VLOOKUP(AI369,'Acompanhamento (DMP)'!$B$7:$O$390,11,FALSE)="","",VLOOKUP(AI369,'Acompanhamento (DMP)'!$B$7:$O$390,11,FALSE)),"")</f>
        <v/>
      </c>
      <c r="AX369" s="82">
        <f>IFERROR(VLOOKUP(AI369,'Acompanhamento (DMP)'!$B$7:$O$390,12,FALSE),"")</f>
        <v>0</v>
      </c>
      <c r="AY369" s="82" t="str">
        <f>IFERROR(IF(VLOOKUP(AI369,'Acompanhamento (DMP)'!$B$7:$O$390,13,FALSE)="","",VLOOKUP(AI369,'Acompanhamento (DMP)'!$B$7:$O$390,13,FALSE)),"")</f>
        <v/>
      </c>
      <c r="AZ369" t="str">
        <f>IFERROR(IF(VLOOKUP(AI369,'Acompanhamento (DMP)'!$B$7:$O$390,14,FALSE)="","",VLOOKUP(AI369,'Acompanhamento (DMP)'!$B$7:$O$390,14,FALSE)),"")</f>
        <v/>
      </c>
      <c r="BA369" t="str">
        <f>IFERROR(IF(VLOOKUP(AI369,'Acompanhamento (DMP)'!$B$7:$O$390,15,FALSE)="","",VLOOKUP(AI369,'Acompanhamento (DMP)'!$B$7:$O$390,15,FALSE)),"")</f>
        <v/>
      </c>
      <c r="BB369" s="82" t="str">
        <f>IFERROR(IF(VLOOKUP(AI369,'Acompanhamento (DMP)'!$B$7:$O$390,16,FALSE)="","",VLOOKUP(AI369,'Acompanhamento (DMP)'!$B$7:$O$390,16,FALSE)),"")</f>
        <v/>
      </c>
      <c r="BC369" s="82" t="str">
        <f>IFERROR(IF(VLOOKUP(AI369,'Acompanhamento (DMP)'!$B$7:$O$390,17,FALSE)="","",VLOOKUP(AI369,'Acompanhamento (DMP)'!$B$7:$O$390,17,FALSE)),"")</f>
        <v/>
      </c>
      <c r="BD369" s="82" t="str">
        <f>IFERROR(IF(VLOOKUP(AI369,'Acompanhamento (DMP)'!$B$7:$O$390,18,FALSE)="","",VLOOKUP(AI369,'Acompanhamento (DMP)'!$B$7:$O$390,18,FALSE)),"")</f>
        <v/>
      </c>
      <c r="BE369" s="82" t="str">
        <f>IFERROR(IF(VLOOKUP(AI369,'Acompanhamento (DMP)'!$B$7:$O$390,19,FALSE)="","",VLOOKUP(AI369,'Acompanhamento (DMP)'!$B$7:$O$390,19,FALSE)),"")</f>
        <v/>
      </c>
      <c r="BF369" s="82" t="str">
        <f>IFERROR(IF(VLOOKUP(AI369,'Acompanhamento (DMP)'!$B$7:$O$390,20,FALSE)="","",VLOOKUP(AI369,'Acompanhamento (DMP)'!$B$7:$O$390,20,FALSE)),"")</f>
        <v/>
      </c>
      <c r="BG369" s="82" t="str">
        <f>IFERROR(IF(VLOOKUP(AI369,'Acompanhamento (DMP)'!$B$7:$O$390,21,FALSE)="","",VLOOKUP(AI369,'Acompanhamento (DMP)'!$B$7:$O$390,21,FALSE)),"")</f>
        <v/>
      </c>
      <c r="BH369" s="173" t="str">
        <f t="shared" si="5"/>
        <v/>
      </c>
    </row>
    <row r="370" spans="1:60" ht="15" customHeight="1">
      <c r="A370" s="248"/>
      <c r="B370" s="248"/>
      <c r="C370" s="72"/>
      <c r="D370" s="73"/>
      <c r="E370" s="72"/>
      <c r="F370" s="72"/>
      <c r="G370" s="72"/>
      <c r="H370" s="72"/>
      <c r="I370" s="72"/>
      <c r="J370" s="72"/>
      <c r="K370" s="72"/>
      <c r="L370" s="74"/>
      <c r="M370" s="74"/>
      <c r="N370" s="74"/>
      <c r="O370" s="74"/>
      <c r="P370" s="74"/>
      <c r="Q370" s="72" t="e">
        <f>IF(#REF!="","",IF(VLOOKUP(#REF!,#REF!,9,FALSE)="","",VLOOKUP(#REF!,#REF!,9,FALSE)))</f>
        <v>#REF!</v>
      </c>
      <c r="R370" s="74" t="e">
        <f>IF(#REF!="","",IF(VLOOKUP(#REF!,#REF!,10,FALSE)="","",VLOOKUP(#REF!,#REF!,10,FALSE)))</f>
        <v>#REF!</v>
      </c>
      <c r="AD370" s="180">
        <v>357</v>
      </c>
      <c r="AF370">
        <v>368</v>
      </c>
      <c r="AI370" t="str">
        <f>IF('PCA Licitação, Dispensa e Inex.'!B374="","",'PCA Licitação, Dispensa e Inex.'!B374)</f>
        <v/>
      </c>
      <c r="AJ370" t="str">
        <f>IF('PCA Licitação, Dispensa e Inex.'!C374="","",'PCA Licitação, Dispensa e Inex.'!C374)</f>
        <v/>
      </c>
      <c r="AK370" t="str">
        <f>IF('PCA Licitação, Dispensa e Inex.'!D374="","",'PCA Licitação, Dispensa e Inex.'!D374)</f>
        <v/>
      </c>
      <c r="AL370" t="str">
        <f>IF('PCA Licitação, Dispensa e Inex.'!H374="","",'PCA Licitação, Dispensa e Inex.'!H374)</f>
        <v/>
      </c>
      <c r="AM370" t="str">
        <f>IF('PCA Licitação, Dispensa e Inex.'!K374="","",'PCA Licitação, Dispensa e Inex.'!K374)</f>
        <v/>
      </c>
      <c r="AN370" t="str">
        <f>IF('PCA Licitação, Dispensa e Inex.'!L374="","",'PCA Licitação, Dispensa e Inex.'!L374)</f>
        <v/>
      </c>
      <c r="AO370" t="str">
        <f>IF('PCA Licitação, Dispensa e Inex.'!M374="","",'PCA Licitação, Dispensa e Inex.'!M374)</f>
        <v/>
      </c>
      <c r="AP370" t="str">
        <f>IF('PCA Licitação, Dispensa e Inex.'!N374="","",'PCA Licitação, Dispensa e Inex.'!N374)</f>
        <v/>
      </c>
      <c r="AQ370" s="82" t="str">
        <f>IF('PCA Licitação, Dispensa e Inex.'!O374="","",'PCA Licitação, Dispensa e Inex.'!O374)</f>
        <v/>
      </c>
      <c r="AR370" s="82" t="str">
        <f>IF('PCA Licitação, Dispensa e Inex.'!P374="","",'PCA Licitação, Dispensa e Inex.'!P374)</f>
        <v/>
      </c>
      <c r="AS370" s="82" t="str">
        <f>IF('PCA Licitação, Dispensa e Inex.'!Q374="","",'PCA Licitação, Dispensa e Inex.'!Q374)</f>
        <v/>
      </c>
      <c r="AT370" s="82" t="str">
        <f>IF('PCA Licitação, Dispensa e Inex.'!R374="","",'PCA Licitação, Dispensa e Inex.'!R374)</f>
        <v/>
      </c>
      <c r="AU370" s="82" t="str">
        <f>IF('PCA Licitação, Dispensa e Inex.'!S374="","",'PCA Licitação, Dispensa e Inex.'!S374)</f>
        <v/>
      </c>
      <c r="AV370" s="223" t="str">
        <f>IFERROR(VLOOKUP(AI370,'Acompanhamento (DMP)'!$B$7:$G$390,10,FALSE),"")</f>
        <v/>
      </c>
      <c r="AW370" t="str">
        <f>IFERROR(IF(VLOOKUP(AI370,'Acompanhamento (DMP)'!$B$7:$O$390,11,FALSE)="","",VLOOKUP(AI370,'Acompanhamento (DMP)'!$B$7:$O$390,11,FALSE)),"")</f>
        <v/>
      </c>
      <c r="AX370" s="82">
        <f>IFERROR(VLOOKUP(AI370,'Acompanhamento (DMP)'!$B$7:$O$390,12,FALSE),"")</f>
        <v>0</v>
      </c>
      <c r="AY370" s="82" t="str">
        <f>IFERROR(IF(VLOOKUP(AI370,'Acompanhamento (DMP)'!$B$7:$O$390,13,FALSE)="","",VLOOKUP(AI370,'Acompanhamento (DMP)'!$B$7:$O$390,13,FALSE)),"")</f>
        <v/>
      </c>
      <c r="AZ370" t="str">
        <f>IFERROR(IF(VLOOKUP(AI370,'Acompanhamento (DMP)'!$B$7:$O$390,14,FALSE)="","",VLOOKUP(AI370,'Acompanhamento (DMP)'!$B$7:$O$390,14,FALSE)),"")</f>
        <v/>
      </c>
      <c r="BA370" t="str">
        <f>IFERROR(IF(VLOOKUP(AI370,'Acompanhamento (DMP)'!$B$7:$O$390,15,FALSE)="","",VLOOKUP(AI370,'Acompanhamento (DMP)'!$B$7:$O$390,15,FALSE)),"")</f>
        <v/>
      </c>
      <c r="BB370" s="82" t="str">
        <f>IFERROR(IF(VLOOKUP(AI370,'Acompanhamento (DMP)'!$B$7:$O$390,16,FALSE)="","",VLOOKUP(AI370,'Acompanhamento (DMP)'!$B$7:$O$390,16,FALSE)),"")</f>
        <v/>
      </c>
      <c r="BC370" s="82" t="str">
        <f>IFERROR(IF(VLOOKUP(AI370,'Acompanhamento (DMP)'!$B$7:$O$390,17,FALSE)="","",VLOOKUP(AI370,'Acompanhamento (DMP)'!$B$7:$O$390,17,FALSE)),"")</f>
        <v/>
      </c>
      <c r="BD370" s="82" t="str">
        <f>IFERROR(IF(VLOOKUP(AI370,'Acompanhamento (DMP)'!$B$7:$O$390,18,FALSE)="","",VLOOKUP(AI370,'Acompanhamento (DMP)'!$B$7:$O$390,18,FALSE)),"")</f>
        <v/>
      </c>
      <c r="BE370" s="82" t="str">
        <f>IFERROR(IF(VLOOKUP(AI370,'Acompanhamento (DMP)'!$B$7:$O$390,19,FALSE)="","",VLOOKUP(AI370,'Acompanhamento (DMP)'!$B$7:$O$390,19,FALSE)),"")</f>
        <v/>
      </c>
      <c r="BF370" s="82" t="str">
        <f>IFERROR(IF(VLOOKUP(AI370,'Acompanhamento (DMP)'!$B$7:$O$390,20,FALSE)="","",VLOOKUP(AI370,'Acompanhamento (DMP)'!$B$7:$O$390,20,FALSE)),"")</f>
        <v/>
      </c>
      <c r="BG370" s="82" t="str">
        <f>IFERROR(IF(VLOOKUP(AI370,'Acompanhamento (DMP)'!$B$7:$O$390,21,FALSE)="","",VLOOKUP(AI370,'Acompanhamento (DMP)'!$B$7:$O$390,21,FALSE)),"")</f>
        <v/>
      </c>
      <c r="BH370" s="173" t="str">
        <f t="shared" si="5"/>
        <v/>
      </c>
    </row>
    <row r="371" spans="1:60" ht="15" customHeight="1">
      <c r="A371" s="248"/>
      <c r="B371" s="248"/>
      <c r="C371" s="72"/>
      <c r="D371" s="73"/>
      <c r="E371" s="72"/>
      <c r="F371" s="72"/>
      <c r="G371" s="72"/>
      <c r="H371" s="72"/>
      <c r="I371" s="72"/>
      <c r="J371" s="72"/>
      <c r="K371" s="72"/>
      <c r="L371" s="74"/>
      <c r="M371" s="74"/>
      <c r="N371" s="74"/>
      <c r="O371" s="74"/>
      <c r="P371" s="74"/>
      <c r="Q371" s="72" t="e">
        <f>IF(#REF!="","",IF(VLOOKUP(#REF!,#REF!,9,FALSE)="","",VLOOKUP(#REF!,#REF!,9,FALSE)))</f>
        <v>#REF!</v>
      </c>
      <c r="R371" s="74" t="e">
        <f>IF(#REF!="","",IF(VLOOKUP(#REF!,#REF!,10,FALSE)="","",VLOOKUP(#REF!,#REF!,10,FALSE)))</f>
        <v>#REF!</v>
      </c>
      <c r="AD371" s="179">
        <v>358</v>
      </c>
      <c r="AF371">
        <v>369</v>
      </c>
      <c r="AI371" t="str">
        <f>IF('PCA Licitação, Dispensa e Inex.'!B375="","",'PCA Licitação, Dispensa e Inex.'!B375)</f>
        <v/>
      </c>
      <c r="AJ371" t="str">
        <f>IF('PCA Licitação, Dispensa e Inex.'!C375="","",'PCA Licitação, Dispensa e Inex.'!C375)</f>
        <v/>
      </c>
      <c r="AK371" t="str">
        <f>IF('PCA Licitação, Dispensa e Inex.'!D375="","",'PCA Licitação, Dispensa e Inex.'!D375)</f>
        <v/>
      </c>
      <c r="AL371" t="str">
        <f>IF('PCA Licitação, Dispensa e Inex.'!H375="","",'PCA Licitação, Dispensa e Inex.'!H375)</f>
        <v/>
      </c>
      <c r="AM371" t="str">
        <f>IF('PCA Licitação, Dispensa e Inex.'!K375="","",'PCA Licitação, Dispensa e Inex.'!K375)</f>
        <v/>
      </c>
      <c r="AN371" t="str">
        <f>IF('PCA Licitação, Dispensa e Inex.'!L375="","",'PCA Licitação, Dispensa e Inex.'!L375)</f>
        <v/>
      </c>
      <c r="AO371" t="str">
        <f>IF('PCA Licitação, Dispensa e Inex.'!M375="","",'PCA Licitação, Dispensa e Inex.'!M375)</f>
        <v/>
      </c>
      <c r="AP371" t="str">
        <f>IF('PCA Licitação, Dispensa e Inex.'!N375="","",'PCA Licitação, Dispensa e Inex.'!N375)</f>
        <v/>
      </c>
      <c r="AQ371" s="82" t="str">
        <f>IF('PCA Licitação, Dispensa e Inex.'!O375="","",'PCA Licitação, Dispensa e Inex.'!O375)</f>
        <v/>
      </c>
      <c r="AR371" s="82" t="str">
        <f>IF('PCA Licitação, Dispensa e Inex.'!P375="","",'PCA Licitação, Dispensa e Inex.'!P375)</f>
        <v/>
      </c>
      <c r="AS371" s="82" t="str">
        <f>IF('PCA Licitação, Dispensa e Inex.'!Q375="","",'PCA Licitação, Dispensa e Inex.'!Q375)</f>
        <v/>
      </c>
      <c r="AT371" s="82" t="str">
        <f>IF('PCA Licitação, Dispensa e Inex.'!R375="","",'PCA Licitação, Dispensa e Inex.'!R375)</f>
        <v/>
      </c>
      <c r="AU371" s="82" t="str">
        <f>IF('PCA Licitação, Dispensa e Inex.'!S375="","",'PCA Licitação, Dispensa e Inex.'!S375)</f>
        <v/>
      </c>
      <c r="AV371" s="223" t="str">
        <f>IFERROR(VLOOKUP(AI371,'Acompanhamento (DMP)'!$B$7:$G$390,10,FALSE),"")</f>
        <v/>
      </c>
      <c r="AW371" t="str">
        <f>IFERROR(IF(VLOOKUP(AI371,'Acompanhamento (DMP)'!$B$7:$O$390,11,FALSE)="","",VLOOKUP(AI371,'Acompanhamento (DMP)'!$B$7:$O$390,11,FALSE)),"")</f>
        <v/>
      </c>
      <c r="AX371" s="82">
        <f>IFERROR(VLOOKUP(AI371,'Acompanhamento (DMP)'!$B$7:$O$390,12,FALSE),"")</f>
        <v>0</v>
      </c>
      <c r="AY371" s="82" t="str">
        <f>IFERROR(IF(VLOOKUP(AI371,'Acompanhamento (DMP)'!$B$7:$O$390,13,FALSE)="","",VLOOKUP(AI371,'Acompanhamento (DMP)'!$B$7:$O$390,13,FALSE)),"")</f>
        <v/>
      </c>
      <c r="AZ371" t="str">
        <f>IFERROR(IF(VLOOKUP(AI371,'Acompanhamento (DMP)'!$B$7:$O$390,14,FALSE)="","",VLOOKUP(AI371,'Acompanhamento (DMP)'!$B$7:$O$390,14,FALSE)),"")</f>
        <v/>
      </c>
      <c r="BA371" t="str">
        <f>IFERROR(IF(VLOOKUP(AI371,'Acompanhamento (DMP)'!$B$7:$O$390,15,FALSE)="","",VLOOKUP(AI371,'Acompanhamento (DMP)'!$B$7:$O$390,15,FALSE)),"")</f>
        <v/>
      </c>
      <c r="BB371" s="82" t="str">
        <f>IFERROR(IF(VLOOKUP(AI371,'Acompanhamento (DMP)'!$B$7:$O$390,16,FALSE)="","",VLOOKUP(AI371,'Acompanhamento (DMP)'!$B$7:$O$390,16,FALSE)),"")</f>
        <v/>
      </c>
      <c r="BC371" s="82" t="str">
        <f>IFERROR(IF(VLOOKUP(AI371,'Acompanhamento (DMP)'!$B$7:$O$390,17,FALSE)="","",VLOOKUP(AI371,'Acompanhamento (DMP)'!$B$7:$O$390,17,FALSE)),"")</f>
        <v/>
      </c>
      <c r="BD371" s="82" t="str">
        <f>IFERROR(IF(VLOOKUP(AI371,'Acompanhamento (DMP)'!$B$7:$O$390,18,FALSE)="","",VLOOKUP(AI371,'Acompanhamento (DMP)'!$B$7:$O$390,18,FALSE)),"")</f>
        <v/>
      </c>
      <c r="BE371" s="82" t="str">
        <f>IFERROR(IF(VLOOKUP(AI371,'Acompanhamento (DMP)'!$B$7:$O$390,19,FALSE)="","",VLOOKUP(AI371,'Acompanhamento (DMP)'!$B$7:$O$390,19,FALSE)),"")</f>
        <v/>
      </c>
      <c r="BF371" s="82" t="str">
        <f>IFERROR(IF(VLOOKUP(AI371,'Acompanhamento (DMP)'!$B$7:$O$390,20,FALSE)="","",VLOOKUP(AI371,'Acompanhamento (DMP)'!$B$7:$O$390,20,FALSE)),"")</f>
        <v/>
      </c>
      <c r="BG371" s="82" t="str">
        <f>IFERROR(IF(VLOOKUP(AI371,'Acompanhamento (DMP)'!$B$7:$O$390,21,FALSE)="","",VLOOKUP(AI371,'Acompanhamento (DMP)'!$B$7:$O$390,21,FALSE)),"")</f>
        <v/>
      </c>
      <c r="BH371" s="173" t="str">
        <f t="shared" si="5"/>
        <v/>
      </c>
    </row>
    <row r="372" spans="1:60" ht="15" customHeight="1">
      <c r="A372" s="248"/>
      <c r="B372" s="248"/>
      <c r="C372" s="72"/>
      <c r="D372" s="73"/>
      <c r="E372" s="72"/>
      <c r="F372" s="72"/>
      <c r="G372" s="72"/>
      <c r="H372" s="72"/>
      <c r="I372" s="72"/>
      <c r="J372" s="72"/>
      <c r="K372" s="72"/>
      <c r="L372" s="74"/>
      <c r="M372" s="74"/>
      <c r="N372" s="74"/>
      <c r="O372" s="74"/>
      <c r="P372" s="74"/>
      <c r="Q372" s="72" t="e">
        <f>IF(#REF!="","",IF(VLOOKUP(#REF!,#REF!,9,FALSE)="","",VLOOKUP(#REF!,#REF!,9,FALSE)))</f>
        <v>#REF!</v>
      </c>
      <c r="R372" s="74" t="e">
        <f>IF(#REF!="","",IF(VLOOKUP(#REF!,#REF!,10,FALSE)="","",VLOOKUP(#REF!,#REF!,10,FALSE)))</f>
        <v>#REF!</v>
      </c>
      <c r="AD372" s="180">
        <v>359</v>
      </c>
      <c r="AF372">
        <v>370</v>
      </c>
      <c r="AI372" t="str">
        <f>IF('PCA Licitação, Dispensa e Inex.'!B376="","",'PCA Licitação, Dispensa e Inex.'!B376)</f>
        <v/>
      </c>
      <c r="AJ372" t="str">
        <f>IF('PCA Licitação, Dispensa e Inex.'!C376="","",'PCA Licitação, Dispensa e Inex.'!C376)</f>
        <v/>
      </c>
      <c r="AK372" t="str">
        <f>IF('PCA Licitação, Dispensa e Inex.'!D376="","",'PCA Licitação, Dispensa e Inex.'!D376)</f>
        <v/>
      </c>
      <c r="AL372" t="str">
        <f>IF('PCA Licitação, Dispensa e Inex.'!H376="","",'PCA Licitação, Dispensa e Inex.'!H376)</f>
        <v/>
      </c>
      <c r="AM372" t="str">
        <f>IF('PCA Licitação, Dispensa e Inex.'!K376="","",'PCA Licitação, Dispensa e Inex.'!K376)</f>
        <v/>
      </c>
      <c r="AN372" t="str">
        <f>IF('PCA Licitação, Dispensa e Inex.'!L376="","",'PCA Licitação, Dispensa e Inex.'!L376)</f>
        <v/>
      </c>
      <c r="AO372" t="str">
        <f>IF('PCA Licitação, Dispensa e Inex.'!M376="","",'PCA Licitação, Dispensa e Inex.'!M376)</f>
        <v/>
      </c>
      <c r="AP372" t="str">
        <f>IF('PCA Licitação, Dispensa e Inex.'!N376="","",'PCA Licitação, Dispensa e Inex.'!N376)</f>
        <v/>
      </c>
      <c r="AQ372" s="82" t="str">
        <f>IF('PCA Licitação, Dispensa e Inex.'!O376="","",'PCA Licitação, Dispensa e Inex.'!O376)</f>
        <v/>
      </c>
      <c r="AR372" s="82" t="str">
        <f>IF('PCA Licitação, Dispensa e Inex.'!P376="","",'PCA Licitação, Dispensa e Inex.'!P376)</f>
        <v/>
      </c>
      <c r="AS372" s="82" t="str">
        <f>IF('PCA Licitação, Dispensa e Inex.'!Q376="","",'PCA Licitação, Dispensa e Inex.'!Q376)</f>
        <v/>
      </c>
      <c r="AT372" s="82" t="str">
        <f>IF('PCA Licitação, Dispensa e Inex.'!R376="","",'PCA Licitação, Dispensa e Inex.'!R376)</f>
        <v/>
      </c>
      <c r="AU372" s="82" t="str">
        <f>IF('PCA Licitação, Dispensa e Inex.'!S376="","",'PCA Licitação, Dispensa e Inex.'!S376)</f>
        <v/>
      </c>
      <c r="AV372" s="223" t="str">
        <f>IFERROR(VLOOKUP(AI372,'Acompanhamento (DMP)'!$B$7:$G$390,10,FALSE),"")</f>
        <v/>
      </c>
      <c r="AW372" t="str">
        <f>IFERROR(IF(VLOOKUP(AI372,'Acompanhamento (DMP)'!$B$7:$O$390,11,FALSE)="","",VLOOKUP(AI372,'Acompanhamento (DMP)'!$B$7:$O$390,11,FALSE)),"")</f>
        <v/>
      </c>
      <c r="AX372" s="82">
        <f>IFERROR(VLOOKUP(AI372,'Acompanhamento (DMP)'!$B$7:$O$390,12,FALSE),"")</f>
        <v>0</v>
      </c>
      <c r="AY372" s="82" t="str">
        <f>IFERROR(IF(VLOOKUP(AI372,'Acompanhamento (DMP)'!$B$7:$O$390,13,FALSE)="","",VLOOKUP(AI372,'Acompanhamento (DMP)'!$B$7:$O$390,13,FALSE)),"")</f>
        <v/>
      </c>
      <c r="AZ372" t="str">
        <f>IFERROR(IF(VLOOKUP(AI372,'Acompanhamento (DMP)'!$B$7:$O$390,14,FALSE)="","",VLOOKUP(AI372,'Acompanhamento (DMP)'!$B$7:$O$390,14,FALSE)),"")</f>
        <v/>
      </c>
      <c r="BA372" t="str">
        <f>IFERROR(IF(VLOOKUP(AI372,'Acompanhamento (DMP)'!$B$7:$O$390,15,FALSE)="","",VLOOKUP(AI372,'Acompanhamento (DMP)'!$B$7:$O$390,15,FALSE)),"")</f>
        <v/>
      </c>
      <c r="BB372" s="82" t="str">
        <f>IFERROR(IF(VLOOKUP(AI372,'Acompanhamento (DMP)'!$B$7:$O$390,16,FALSE)="","",VLOOKUP(AI372,'Acompanhamento (DMP)'!$B$7:$O$390,16,FALSE)),"")</f>
        <v/>
      </c>
      <c r="BC372" s="82" t="str">
        <f>IFERROR(IF(VLOOKUP(AI372,'Acompanhamento (DMP)'!$B$7:$O$390,17,FALSE)="","",VLOOKUP(AI372,'Acompanhamento (DMP)'!$B$7:$O$390,17,FALSE)),"")</f>
        <v/>
      </c>
      <c r="BD372" s="82" t="str">
        <f>IFERROR(IF(VLOOKUP(AI372,'Acompanhamento (DMP)'!$B$7:$O$390,18,FALSE)="","",VLOOKUP(AI372,'Acompanhamento (DMP)'!$B$7:$O$390,18,FALSE)),"")</f>
        <v/>
      </c>
      <c r="BE372" s="82" t="str">
        <f>IFERROR(IF(VLOOKUP(AI372,'Acompanhamento (DMP)'!$B$7:$O$390,19,FALSE)="","",VLOOKUP(AI372,'Acompanhamento (DMP)'!$B$7:$O$390,19,FALSE)),"")</f>
        <v/>
      </c>
      <c r="BF372" s="82" t="str">
        <f>IFERROR(IF(VLOOKUP(AI372,'Acompanhamento (DMP)'!$B$7:$O$390,20,FALSE)="","",VLOOKUP(AI372,'Acompanhamento (DMP)'!$B$7:$O$390,20,FALSE)),"")</f>
        <v/>
      </c>
      <c r="BG372" s="82" t="str">
        <f>IFERROR(IF(VLOOKUP(AI372,'Acompanhamento (DMP)'!$B$7:$O$390,21,FALSE)="","",VLOOKUP(AI372,'Acompanhamento (DMP)'!$B$7:$O$390,21,FALSE)),"")</f>
        <v/>
      </c>
      <c r="BH372" s="173" t="str">
        <f t="shared" si="5"/>
        <v/>
      </c>
    </row>
    <row r="373" spans="1:60" ht="15" customHeight="1">
      <c r="A373" s="248"/>
      <c r="B373" s="248"/>
      <c r="C373" s="72"/>
      <c r="D373" s="73"/>
      <c r="E373" s="72"/>
      <c r="F373" s="72"/>
      <c r="G373" s="72"/>
      <c r="H373" s="72"/>
      <c r="I373" s="72"/>
      <c r="J373" s="72"/>
      <c r="K373" s="72"/>
      <c r="L373" s="74"/>
      <c r="M373" s="74"/>
      <c r="N373" s="74"/>
      <c r="O373" s="74"/>
      <c r="P373" s="74"/>
      <c r="Q373" s="72" t="e">
        <f>IF(#REF!="","",IF(VLOOKUP(#REF!,#REF!,9,FALSE)="","",VLOOKUP(#REF!,#REF!,9,FALSE)))</f>
        <v>#REF!</v>
      </c>
      <c r="R373" s="74" t="e">
        <f>IF(#REF!="","",IF(VLOOKUP(#REF!,#REF!,10,FALSE)="","",VLOOKUP(#REF!,#REF!,10,FALSE)))</f>
        <v>#REF!</v>
      </c>
      <c r="AD373" s="178">
        <v>360</v>
      </c>
      <c r="AF373">
        <v>371</v>
      </c>
      <c r="AI373" t="str">
        <f>IF('PCA Licitação, Dispensa e Inex.'!B377="","",'PCA Licitação, Dispensa e Inex.'!B377)</f>
        <v/>
      </c>
      <c r="AJ373" t="str">
        <f>IF('PCA Licitação, Dispensa e Inex.'!C377="","",'PCA Licitação, Dispensa e Inex.'!C377)</f>
        <v/>
      </c>
      <c r="AK373" t="str">
        <f>IF('PCA Licitação, Dispensa e Inex.'!D377="","",'PCA Licitação, Dispensa e Inex.'!D377)</f>
        <v/>
      </c>
      <c r="AL373" t="str">
        <f>IF('PCA Licitação, Dispensa e Inex.'!H377="","",'PCA Licitação, Dispensa e Inex.'!H377)</f>
        <v/>
      </c>
      <c r="AM373" t="str">
        <f>IF('PCA Licitação, Dispensa e Inex.'!K377="","",'PCA Licitação, Dispensa e Inex.'!K377)</f>
        <v/>
      </c>
      <c r="AN373" t="str">
        <f>IF('PCA Licitação, Dispensa e Inex.'!L377="","",'PCA Licitação, Dispensa e Inex.'!L377)</f>
        <v/>
      </c>
      <c r="AO373" t="str">
        <f>IF('PCA Licitação, Dispensa e Inex.'!M377="","",'PCA Licitação, Dispensa e Inex.'!M377)</f>
        <v/>
      </c>
      <c r="AP373" t="str">
        <f>IF('PCA Licitação, Dispensa e Inex.'!N377="","",'PCA Licitação, Dispensa e Inex.'!N377)</f>
        <v/>
      </c>
      <c r="AQ373" s="82" t="str">
        <f>IF('PCA Licitação, Dispensa e Inex.'!O377="","",'PCA Licitação, Dispensa e Inex.'!O377)</f>
        <v/>
      </c>
      <c r="AR373" s="82" t="str">
        <f>IF('PCA Licitação, Dispensa e Inex.'!P377="","",'PCA Licitação, Dispensa e Inex.'!P377)</f>
        <v/>
      </c>
      <c r="AS373" s="82" t="str">
        <f>IF('PCA Licitação, Dispensa e Inex.'!Q377="","",'PCA Licitação, Dispensa e Inex.'!Q377)</f>
        <v/>
      </c>
      <c r="AT373" s="82" t="str">
        <f>IF('PCA Licitação, Dispensa e Inex.'!R377="","",'PCA Licitação, Dispensa e Inex.'!R377)</f>
        <v/>
      </c>
      <c r="AU373" s="82" t="str">
        <f>IF('PCA Licitação, Dispensa e Inex.'!S377="","",'PCA Licitação, Dispensa e Inex.'!S377)</f>
        <v/>
      </c>
      <c r="AV373" s="223" t="str">
        <f>IFERROR(VLOOKUP(AI373,'Acompanhamento (DMP)'!$B$7:$G$390,10,FALSE),"")</f>
        <v/>
      </c>
      <c r="AW373" t="str">
        <f>IFERROR(IF(VLOOKUP(AI373,'Acompanhamento (DMP)'!$B$7:$O$390,11,FALSE)="","",VLOOKUP(AI373,'Acompanhamento (DMP)'!$B$7:$O$390,11,FALSE)),"")</f>
        <v/>
      </c>
      <c r="AX373" s="82">
        <f>IFERROR(VLOOKUP(AI373,'Acompanhamento (DMP)'!$B$7:$O$390,12,FALSE),"")</f>
        <v>0</v>
      </c>
      <c r="AY373" s="82" t="str">
        <f>IFERROR(IF(VLOOKUP(AI373,'Acompanhamento (DMP)'!$B$7:$O$390,13,FALSE)="","",VLOOKUP(AI373,'Acompanhamento (DMP)'!$B$7:$O$390,13,FALSE)),"")</f>
        <v/>
      </c>
      <c r="AZ373" t="str">
        <f>IFERROR(IF(VLOOKUP(AI373,'Acompanhamento (DMP)'!$B$7:$O$390,14,FALSE)="","",VLOOKUP(AI373,'Acompanhamento (DMP)'!$B$7:$O$390,14,FALSE)),"")</f>
        <v/>
      </c>
      <c r="BA373" t="str">
        <f>IFERROR(IF(VLOOKUP(AI373,'Acompanhamento (DMP)'!$B$7:$O$390,15,FALSE)="","",VLOOKUP(AI373,'Acompanhamento (DMP)'!$B$7:$O$390,15,FALSE)),"")</f>
        <v/>
      </c>
      <c r="BB373" s="82" t="str">
        <f>IFERROR(IF(VLOOKUP(AI373,'Acompanhamento (DMP)'!$B$7:$O$390,16,FALSE)="","",VLOOKUP(AI373,'Acompanhamento (DMP)'!$B$7:$O$390,16,FALSE)),"")</f>
        <v/>
      </c>
      <c r="BC373" s="82" t="str">
        <f>IFERROR(IF(VLOOKUP(AI373,'Acompanhamento (DMP)'!$B$7:$O$390,17,FALSE)="","",VLOOKUP(AI373,'Acompanhamento (DMP)'!$B$7:$O$390,17,FALSE)),"")</f>
        <v/>
      </c>
      <c r="BD373" s="82" t="str">
        <f>IFERROR(IF(VLOOKUP(AI373,'Acompanhamento (DMP)'!$B$7:$O$390,18,FALSE)="","",VLOOKUP(AI373,'Acompanhamento (DMP)'!$B$7:$O$390,18,FALSE)),"")</f>
        <v/>
      </c>
      <c r="BE373" s="82" t="str">
        <f>IFERROR(IF(VLOOKUP(AI373,'Acompanhamento (DMP)'!$B$7:$O$390,19,FALSE)="","",VLOOKUP(AI373,'Acompanhamento (DMP)'!$B$7:$O$390,19,FALSE)),"")</f>
        <v/>
      </c>
      <c r="BF373" s="82" t="str">
        <f>IFERROR(IF(VLOOKUP(AI373,'Acompanhamento (DMP)'!$B$7:$O$390,20,FALSE)="","",VLOOKUP(AI373,'Acompanhamento (DMP)'!$B$7:$O$390,20,FALSE)),"")</f>
        <v/>
      </c>
      <c r="BG373" s="82" t="str">
        <f>IFERROR(IF(VLOOKUP(AI373,'Acompanhamento (DMP)'!$B$7:$O$390,21,FALSE)="","",VLOOKUP(AI373,'Acompanhamento (DMP)'!$B$7:$O$390,21,FALSE)),"")</f>
        <v/>
      </c>
      <c r="BH373" s="173" t="str">
        <f t="shared" si="5"/>
        <v/>
      </c>
    </row>
    <row r="374" spans="1:60" ht="15" customHeight="1">
      <c r="A374" s="248"/>
      <c r="B374" s="248"/>
      <c r="C374" s="72"/>
      <c r="D374" s="73"/>
      <c r="E374" s="72"/>
      <c r="F374" s="72"/>
      <c r="G374" s="72"/>
      <c r="H374" s="72"/>
      <c r="I374" s="72"/>
      <c r="J374" s="72"/>
      <c r="K374" s="72"/>
      <c r="L374" s="74"/>
      <c r="M374" s="74"/>
      <c r="N374" s="74"/>
      <c r="O374" s="74"/>
      <c r="P374" s="74"/>
      <c r="Q374" s="72" t="e">
        <f>IF(#REF!="","",IF(VLOOKUP(#REF!,#REF!,9,FALSE)="","",VLOOKUP(#REF!,#REF!,9,FALSE)))</f>
        <v>#REF!</v>
      </c>
      <c r="R374" s="74" t="e">
        <f>IF(#REF!="","",IF(VLOOKUP(#REF!,#REF!,10,FALSE)="","",VLOOKUP(#REF!,#REF!,10,FALSE)))</f>
        <v>#REF!</v>
      </c>
      <c r="AD374" s="177">
        <v>361</v>
      </c>
      <c r="AF374">
        <v>372</v>
      </c>
      <c r="AI374" t="str">
        <f>IF('PCA Licitação, Dispensa e Inex.'!B378="","",'PCA Licitação, Dispensa e Inex.'!B378)</f>
        <v/>
      </c>
      <c r="AJ374" t="str">
        <f>IF('PCA Licitação, Dispensa e Inex.'!C378="","",'PCA Licitação, Dispensa e Inex.'!C378)</f>
        <v/>
      </c>
      <c r="AK374" t="str">
        <f>IF('PCA Licitação, Dispensa e Inex.'!D378="","",'PCA Licitação, Dispensa e Inex.'!D378)</f>
        <v/>
      </c>
      <c r="AL374" t="str">
        <f>IF('PCA Licitação, Dispensa e Inex.'!H378="","",'PCA Licitação, Dispensa e Inex.'!H378)</f>
        <v/>
      </c>
      <c r="AM374" t="str">
        <f>IF('PCA Licitação, Dispensa e Inex.'!K378="","",'PCA Licitação, Dispensa e Inex.'!K378)</f>
        <v/>
      </c>
      <c r="AN374" t="str">
        <f>IF('PCA Licitação, Dispensa e Inex.'!L378="","",'PCA Licitação, Dispensa e Inex.'!L378)</f>
        <v/>
      </c>
      <c r="AO374" t="str">
        <f>IF('PCA Licitação, Dispensa e Inex.'!M378="","",'PCA Licitação, Dispensa e Inex.'!M378)</f>
        <v/>
      </c>
      <c r="AP374" t="str">
        <f>IF('PCA Licitação, Dispensa e Inex.'!N378="","",'PCA Licitação, Dispensa e Inex.'!N378)</f>
        <v/>
      </c>
      <c r="AQ374" s="82" t="str">
        <f>IF('PCA Licitação, Dispensa e Inex.'!O378="","",'PCA Licitação, Dispensa e Inex.'!O378)</f>
        <v/>
      </c>
      <c r="AR374" s="82" t="str">
        <f>IF('PCA Licitação, Dispensa e Inex.'!P378="","",'PCA Licitação, Dispensa e Inex.'!P378)</f>
        <v/>
      </c>
      <c r="AS374" s="82" t="str">
        <f>IF('PCA Licitação, Dispensa e Inex.'!Q378="","",'PCA Licitação, Dispensa e Inex.'!Q378)</f>
        <v/>
      </c>
      <c r="AT374" s="82" t="str">
        <f>IF('PCA Licitação, Dispensa e Inex.'!R378="","",'PCA Licitação, Dispensa e Inex.'!R378)</f>
        <v/>
      </c>
      <c r="AU374" s="82" t="str">
        <f>IF('PCA Licitação, Dispensa e Inex.'!S378="","",'PCA Licitação, Dispensa e Inex.'!S378)</f>
        <v/>
      </c>
      <c r="AV374" s="223" t="str">
        <f>IFERROR(VLOOKUP(AI374,'Acompanhamento (DMP)'!$B$7:$G$390,10,FALSE),"")</f>
        <v/>
      </c>
      <c r="AW374" t="str">
        <f>IFERROR(IF(VLOOKUP(AI374,'Acompanhamento (DMP)'!$B$7:$O$390,11,FALSE)="","",VLOOKUP(AI374,'Acompanhamento (DMP)'!$B$7:$O$390,11,FALSE)),"")</f>
        <v/>
      </c>
      <c r="AX374" s="82">
        <f>IFERROR(VLOOKUP(AI374,'Acompanhamento (DMP)'!$B$7:$O$390,12,FALSE),"")</f>
        <v>0</v>
      </c>
      <c r="AY374" s="82" t="str">
        <f>IFERROR(IF(VLOOKUP(AI374,'Acompanhamento (DMP)'!$B$7:$O$390,13,FALSE)="","",VLOOKUP(AI374,'Acompanhamento (DMP)'!$B$7:$O$390,13,FALSE)),"")</f>
        <v/>
      </c>
      <c r="AZ374" t="str">
        <f>IFERROR(IF(VLOOKUP(AI374,'Acompanhamento (DMP)'!$B$7:$O$390,14,FALSE)="","",VLOOKUP(AI374,'Acompanhamento (DMP)'!$B$7:$O$390,14,FALSE)),"")</f>
        <v/>
      </c>
      <c r="BA374" t="str">
        <f>IFERROR(IF(VLOOKUP(AI374,'Acompanhamento (DMP)'!$B$7:$O$390,15,FALSE)="","",VLOOKUP(AI374,'Acompanhamento (DMP)'!$B$7:$O$390,15,FALSE)),"")</f>
        <v/>
      </c>
      <c r="BB374" s="82" t="str">
        <f>IFERROR(IF(VLOOKUP(AI374,'Acompanhamento (DMP)'!$B$7:$O$390,16,FALSE)="","",VLOOKUP(AI374,'Acompanhamento (DMP)'!$B$7:$O$390,16,FALSE)),"")</f>
        <v/>
      </c>
      <c r="BC374" s="82" t="str">
        <f>IFERROR(IF(VLOOKUP(AI374,'Acompanhamento (DMP)'!$B$7:$O$390,17,FALSE)="","",VLOOKUP(AI374,'Acompanhamento (DMP)'!$B$7:$O$390,17,FALSE)),"")</f>
        <v/>
      </c>
      <c r="BD374" s="82" t="str">
        <f>IFERROR(IF(VLOOKUP(AI374,'Acompanhamento (DMP)'!$B$7:$O$390,18,FALSE)="","",VLOOKUP(AI374,'Acompanhamento (DMP)'!$B$7:$O$390,18,FALSE)),"")</f>
        <v/>
      </c>
      <c r="BE374" s="82" t="str">
        <f>IFERROR(IF(VLOOKUP(AI374,'Acompanhamento (DMP)'!$B$7:$O$390,19,FALSE)="","",VLOOKUP(AI374,'Acompanhamento (DMP)'!$B$7:$O$390,19,FALSE)),"")</f>
        <v/>
      </c>
      <c r="BF374" s="82" t="str">
        <f>IFERROR(IF(VLOOKUP(AI374,'Acompanhamento (DMP)'!$B$7:$O$390,20,FALSE)="","",VLOOKUP(AI374,'Acompanhamento (DMP)'!$B$7:$O$390,20,FALSE)),"")</f>
        <v/>
      </c>
      <c r="BG374" s="82" t="str">
        <f>IFERROR(IF(VLOOKUP(AI374,'Acompanhamento (DMP)'!$B$7:$O$390,21,FALSE)="","",VLOOKUP(AI374,'Acompanhamento (DMP)'!$B$7:$O$390,21,FALSE)),"")</f>
        <v/>
      </c>
      <c r="BH374" s="173" t="str">
        <f t="shared" si="5"/>
        <v/>
      </c>
    </row>
    <row r="375" spans="1:60" ht="15" customHeight="1">
      <c r="A375" s="248"/>
      <c r="B375" s="248"/>
      <c r="C375" s="72"/>
      <c r="D375" s="73"/>
      <c r="E375" s="72"/>
      <c r="F375" s="72"/>
      <c r="G375" s="72"/>
      <c r="H375" s="72"/>
      <c r="I375" s="72"/>
      <c r="J375" s="72"/>
      <c r="K375" s="72"/>
      <c r="L375" s="74"/>
      <c r="M375" s="74"/>
      <c r="N375" s="74"/>
      <c r="O375" s="74"/>
      <c r="P375" s="74"/>
      <c r="Q375" s="72" t="e">
        <f>IF(#REF!="","",IF(VLOOKUP(#REF!,#REF!,9,FALSE)="","",VLOOKUP(#REF!,#REF!,9,FALSE)))</f>
        <v>#REF!</v>
      </c>
      <c r="R375" s="74" t="e">
        <f>IF(#REF!="","",IF(VLOOKUP(#REF!,#REF!,10,FALSE)="","",VLOOKUP(#REF!,#REF!,10,FALSE)))</f>
        <v>#REF!</v>
      </c>
      <c r="AD375" s="178">
        <v>362</v>
      </c>
      <c r="AF375">
        <v>373</v>
      </c>
      <c r="AI375" t="str">
        <f>IF('PCA Licitação, Dispensa e Inex.'!B379="","",'PCA Licitação, Dispensa e Inex.'!B379)</f>
        <v/>
      </c>
      <c r="AJ375" t="str">
        <f>IF('PCA Licitação, Dispensa e Inex.'!C379="","",'PCA Licitação, Dispensa e Inex.'!C379)</f>
        <v/>
      </c>
      <c r="AK375" t="str">
        <f>IF('PCA Licitação, Dispensa e Inex.'!D379="","",'PCA Licitação, Dispensa e Inex.'!D379)</f>
        <v/>
      </c>
      <c r="AL375" t="str">
        <f>IF('PCA Licitação, Dispensa e Inex.'!H379="","",'PCA Licitação, Dispensa e Inex.'!H379)</f>
        <v/>
      </c>
      <c r="AM375" t="str">
        <f>IF('PCA Licitação, Dispensa e Inex.'!K379="","",'PCA Licitação, Dispensa e Inex.'!K379)</f>
        <v/>
      </c>
      <c r="AN375" t="str">
        <f>IF('PCA Licitação, Dispensa e Inex.'!L379="","",'PCA Licitação, Dispensa e Inex.'!L379)</f>
        <v/>
      </c>
      <c r="AO375" t="str">
        <f>IF('PCA Licitação, Dispensa e Inex.'!M379="","",'PCA Licitação, Dispensa e Inex.'!M379)</f>
        <v/>
      </c>
      <c r="AP375" t="str">
        <f>IF('PCA Licitação, Dispensa e Inex.'!N379="","",'PCA Licitação, Dispensa e Inex.'!N379)</f>
        <v/>
      </c>
      <c r="AQ375" s="82" t="str">
        <f>IF('PCA Licitação, Dispensa e Inex.'!O379="","",'PCA Licitação, Dispensa e Inex.'!O379)</f>
        <v/>
      </c>
      <c r="AR375" s="82" t="str">
        <f>IF('PCA Licitação, Dispensa e Inex.'!P379="","",'PCA Licitação, Dispensa e Inex.'!P379)</f>
        <v/>
      </c>
      <c r="AS375" s="82" t="str">
        <f>IF('PCA Licitação, Dispensa e Inex.'!Q379="","",'PCA Licitação, Dispensa e Inex.'!Q379)</f>
        <v/>
      </c>
      <c r="AT375" s="82" t="str">
        <f>IF('PCA Licitação, Dispensa e Inex.'!R379="","",'PCA Licitação, Dispensa e Inex.'!R379)</f>
        <v/>
      </c>
      <c r="AU375" s="82" t="str">
        <f>IF('PCA Licitação, Dispensa e Inex.'!S379="","",'PCA Licitação, Dispensa e Inex.'!S379)</f>
        <v/>
      </c>
      <c r="AV375" s="223" t="str">
        <f>IFERROR(VLOOKUP(AI375,'Acompanhamento (DMP)'!$B$7:$G$390,10,FALSE),"")</f>
        <v/>
      </c>
      <c r="AW375" t="str">
        <f>IFERROR(IF(VLOOKUP(AI375,'Acompanhamento (DMP)'!$B$7:$O$390,11,FALSE)="","",VLOOKUP(AI375,'Acompanhamento (DMP)'!$B$7:$O$390,11,FALSE)),"")</f>
        <v/>
      </c>
      <c r="AX375" s="82">
        <f>IFERROR(VLOOKUP(AI375,'Acompanhamento (DMP)'!$B$7:$O$390,12,FALSE),"")</f>
        <v>0</v>
      </c>
      <c r="AY375" s="82" t="str">
        <f>IFERROR(IF(VLOOKUP(AI375,'Acompanhamento (DMP)'!$B$7:$O$390,13,FALSE)="","",VLOOKUP(AI375,'Acompanhamento (DMP)'!$B$7:$O$390,13,FALSE)),"")</f>
        <v/>
      </c>
      <c r="AZ375" t="str">
        <f>IFERROR(IF(VLOOKUP(AI375,'Acompanhamento (DMP)'!$B$7:$O$390,14,FALSE)="","",VLOOKUP(AI375,'Acompanhamento (DMP)'!$B$7:$O$390,14,FALSE)),"")</f>
        <v/>
      </c>
      <c r="BA375" t="str">
        <f>IFERROR(IF(VLOOKUP(AI375,'Acompanhamento (DMP)'!$B$7:$O$390,15,FALSE)="","",VLOOKUP(AI375,'Acompanhamento (DMP)'!$B$7:$O$390,15,FALSE)),"")</f>
        <v/>
      </c>
      <c r="BB375" s="82" t="str">
        <f>IFERROR(IF(VLOOKUP(AI375,'Acompanhamento (DMP)'!$B$7:$O$390,16,FALSE)="","",VLOOKUP(AI375,'Acompanhamento (DMP)'!$B$7:$O$390,16,FALSE)),"")</f>
        <v/>
      </c>
      <c r="BC375" s="82" t="str">
        <f>IFERROR(IF(VLOOKUP(AI375,'Acompanhamento (DMP)'!$B$7:$O$390,17,FALSE)="","",VLOOKUP(AI375,'Acompanhamento (DMP)'!$B$7:$O$390,17,FALSE)),"")</f>
        <v/>
      </c>
      <c r="BD375" s="82" t="str">
        <f>IFERROR(IF(VLOOKUP(AI375,'Acompanhamento (DMP)'!$B$7:$O$390,18,FALSE)="","",VLOOKUP(AI375,'Acompanhamento (DMP)'!$B$7:$O$390,18,FALSE)),"")</f>
        <v/>
      </c>
      <c r="BE375" s="82" t="str">
        <f>IFERROR(IF(VLOOKUP(AI375,'Acompanhamento (DMP)'!$B$7:$O$390,19,FALSE)="","",VLOOKUP(AI375,'Acompanhamento (DMP)'!$B$7:$O$390,19,FALSE)),"")</f>
        <v/>
      </c>
      <c r="BF375" s="82" t="str">
        <f>IFERROR(IF(VLOOKUP(AI375,'Acompanhamento (DMP)'!$B$7:$O$390,20,FALSE)="","",VLOOKUP(AI375,'Acompanhamento (DMP)'!$B$7:$O$390,20,FALSE)),"")</f>
        <v/>
      </c>
      <c r="BG375" s="82" t="str">
        <f>IFERROR(IF(VLOOKUP(AI375,'Acompanhamento (DMP)'!$B$7:$O$390,21,FALSE)="","",VLOOKUP(AI375,'Acompanhamento (DMP)'!$B$7:$O$390,21,FALSE)),"")</f>
        <v/>
      </c>
      <c r="BH375" s="173" t="str">
        <f t="shared" si="5"/>
        <v/>
      </c>
    </row>
    <row r="376" spans="1:60" ht="15" customHeight="1">
      <c r="A376" s="248"/>
      <c r="B376" s="248"/>
      <c r="C376" s="72"/>
      <c r="D376" s="73"/>
      <c r="E376" s="72"/>
      <c r="F376" s="72"/>
      <c r="G376" s="72"/>
      <c r="H376" s="72"/>
      <c r="I376" s="72"/>
      <c r="J376" s="72"/>
      <c r="K376" s="72"/>
      <c r="L376" s="74"/>
      <c r="M376" s="74"/>
      <c r="N376" s="74"/>
      <c r="O376" s="74"/>
      <c r="P376" s="74"/>
      <c r="Q376" s="72" t="e">
        <f>IF(#REF!="","",IF(VLOOKUP(#REF!,#REF!,9,FALSE)="","",VLOOKUP(#REF!,#REF!,9,FALSE)))</f>
        <v>#REF!</v>
      </c>
      <c r="R376" s="74" t="e">
        <f>IF(#REF!="","",IF(VLOOKUP(#REF!,#REF!,10,FALSE)="","",VLOOKUP(#REF!,#REF!,10,FALSE)))</f>
        <v>#REF!</v>
      </c>
      <c r="AD376" s="180">
        <v>363</v>
      </c>
      <c r="AF376">
        <v>374</v>
      </c>
      <c r="AI376" t="str">
        <f>IF('PCA Licitação, Dispensa e Inex.'!B380="","",'PCA Licitação, Dispensa e Inex.'!B380)</f>
        <v/>
      </c>
      <c r="AJ376" t="str">
        <f>IF('PCA Licitação, Dispensa e Inex.'!C380="","",'PCA Licitação, Dispensa e Inex.'!C380)</f>
        <v/>
      </c>
      <c r="AK376" t="str">
        <f>IF('PCA Licitação, Dispensa e Inex.'!D380="","",'PCA Licitação, Dispensa e Inex.'!D380)</f>
        <v/>
      </c>
      <c r="AL376" t="str">
        <f>IF('PCA Licitação, Dispensa e Inex.'!H380="","",'PCA Licitação, Dispensa e Inex.'!H380)</f>
        <v/>
      </c>
      <c r="AM376" t="str">
        <f>IF('PCA Licitação, Dispensa e Inex.'!K380="","",'PCA Licitação, Dispensa e Inex.'!K380)</f>
        <v/>
      </c>
      <c r="AN376" t="str">
        <f>IF('PCA Licitação, Dispensa e Inex.'!L380="","",'PCA Licitação, Dispensa e Inex.'!L380)</f>
        <v/>
      </c>
      <c r="AO376" t="str">
        <f>IF('PCA Licitação, Dispensa e Inex.'!M380="","",'PCA Licitação, Dispensa e Inex.'!M380)</f>
        <v/>
      </c>
      <c r="AP376" t="str">
        <f>IF('PCA Licitação, Dispensa e Inex.'!N380="","",'PCA Licitação, Dispensa e Inex.'!N380)</f>
        <v/>
      </c>
      <c r="AQ376" s="82" t="str">
        <f>IF('PCA Licitação, Dispensa e Inex.'!O380="","",'PCA Licitação, Dispensa e Inex.'!O380)</f>
        <v/>
      </c>
      <c r="AR376" s="82" t="str">
        <f>IF('PCA Licitação, Dispensa e Inex.'!P380="","",'PCA Licitação, Dispensa e Inex.'!P380)</f>
        <v/>
      </c>
      <c r="AS376" s="82" t="str">
        <f>IF('PCA Licitação, Dispensa e Inex.'!Q380="","",'PCA Licitação, Dispensa e Inex.'!Q380)</f>
        <v/>
      </c>
      <c r="AT376" s="82" t="str">
        <f>IF('PCA Licitação, Dispensa e Inex.'!R380="","",'PCA Licitação, Dispensa e Inex.'!R380)</f>
        <v/>
      </c>
      <c r="AU376" s="82" t="str">
        <f>IF('PCA Licitação, Dispensa e Inex.'!S380="","",'PCA Licitação, Dispensa e Inex.'!S380)</f>
        <v/>
      </c>
      <c r="AV376" s="223" t="str">
        <f>IFERROR(VLOOKUP(AI376,'Acompanhamento (DMP)'!$B$7:$G$390,10,FALSE),"")</f>
        <v/>
      </c>
      <c r="AW376" t="str">
        <f>IFERROR(IF(VLOOKUP(AI376,'Acompanhamento (DMP)'!$B$7:$O$390,11,FALSE)="","",VLOOKUP(AI376,'Acompanhamento (DMP)'!$B$7:$O$390,11,FALSE)),"")</f>
        <v/>
      </c>
      <c r="AX376" s="82">
        <f>IFERROR(VLOOKUP(AI376,'Acompanhamento (DMP)'!$B$7:$O$390,12,FALSE),"")</f>
        <v>0</v>
      </c>
      <c r="AY376" s="82" t="str">
        <f>IFERROR(IF(VLOOKUP(AI376,'Acompanhamento (DMP)'!$B$7:$O$390,13,FALSE)="","",VLOOKUP(AI376,'Acompanhamento (DMP)'!$B$7:$O$390,13,FALSE)),"")</f>
        <v/>
      </c>
      <c r="AZ376" t="str">
        <f>IFERROR(IF(VLOOKUP(AI376,'Acompanhamento (DMP)'!$B$7:$O$390,14,FALSE)="","",VLOOKUP(AI376,'Acompanhamento (DMP)'!$B$7:$O$390,14,FALSE)),"")</f>
        <v/>
      </c>
      <c r="BA376" t="str">
        <f>IFERROR(IF(VLOOKUP(AI376,'Acompanhamento (DMP)'!$B$7:$O$390,15,FALSE)="","",VLOOKUP(AI376,'Acompanhamento (DMP)'!$B$7:$O$390,15,FALSE)),"")</f>
        <v/>
      </c>
      <c r="BB376" s="82" t="str">
        <f>IFERROR(IF(VLOOKUP(AI376,'Acompanhamento (DMP)'!$B$7:$O$390,16,FALSE)="","",VLOOKUP(AI376,'Acompanhamento (DMP)'!$B$7:$O$390,16,FALSE)),"")</f>
        <v/>
      </c>
      <c r="BC376" s="82" t="str">
        <f>IFERROR(IF(VLOOKUP(AI376,'Acompanhamento (DMP)'!$B$7:$O$390,17,FALSE)="","",VLOOKUP(AI376,'Acompanhamento (DMP)'!$B$7:$O$390,17,FALSE)),"")</f>
        <v/>
      </c>
      <c r="BD376" s="82" t="str">
        <f>IFERROR(IF(VLOOKUP(AI376,'Acompanhamento (DMP)'!$B$7:$O$390,18,FALSE)="","",VLOOKUP(AI376,'Acompanhamento (DMP)'!$B$7:$O$390,18,FALSE)),"")</f>
        <v/>
      </c>
      <c r="BE376" s="82" t="str">
        <f>IFERROR(IF(VLOOKUP(AI376,'Acompanhamento (DMP)'!$B$7:$O$390,19,FALSE)="","",VLOOKUP(AI376,'Acompanhamento (DMP)'!$B$7:$O$390,19,FALSE)),"")</f>
        <v/>
      </c>
      <c r="BF376" s="82" t="str">
        <f>IFERROR(IF(VLOOKUP(AI376,'Acompanhamento (DMP)'!$B$7:$O$390,20,FALSE)="","",VLOOKUP(AI376,'Acompanhamento (DMP)'!$B$7:$O$390,20,FALSE)),"")</f>
        <v/>
      </c>
      <c r="BG376" s="82" t="str">
        <f>IFERROR(IF(VLOOKUP(AI376,'Acompanhamento (DMP)'!$B$7:$O$390,21,FALSE)="","",VLOOKUP(AI376,'Acompanhamento (DMP)'!$B$7:$O$390,21,FALSE)),"")</f>
        <v/>
      </c>
      <c r="BH376" s="173" t="str">
        <f t="shared" si="5"/>
        <v/>
      </c>
    </row>
    <row r="377" spans="1:60" ht="15" customHeight="1">
      <c r="A377" s="248"/>
      <c r="B377" s="248"/>
      <c r="C377" s="72"/>
      <c r="D377" s="73"/>
      <c r="E377" s="72"/>
      <c r="F377" s="72"/>
      <c r="G377" s="72"/>
      <c r="H377" s="72"/>
      <c r="I377" s="72"/>
      <c r="J377" s="72"/>
      <c r="K377" s="72"/>
      <c r="L377" s="74"/>
      <c r="M377" s="74"/>
      <c r="N377" s="74"/>
      <c r="O377" s="74"/>
      <c r="P377" s="74"/>
      <c r="Q377" s="72" t="e">
        <f>IF(#REF!="","",IF(VLOOKUP(#REF!,#REF!,9,FALSE)="","",VLOOKUP(#REF!,#REF!,9,FALSE)))</f>
        <v>#REF!</v>
      </c>
      <c r="R377" s="74" t="e">
        <f>IF(#REF!="","",IF(VLOOKUP(#REF!,#REF!,10,FALSE)="","",VLOOKUP(#REF!,#REF!,10,FALSE)))</f>
        <v>#REF!</v>
      </c>
      <c r="AD377" s="179">
        <v>364</v>
      </c>
      <c r="AF377">
        <v>375</v>
      </c>
      <c r="AI377" t="str">
        <f>IF('PCA Licitação, Dispensa e Inex.'!B381="","",'PCA Licitação, Dispensa e Inex.'!B381)</f>
        <v/>
      </c>
      <c r="AJ377" t="str">
        <f>IF('PCA Licitação, Dispensa e Inex.'!C381="","",'PCA Licitação, Dispensa e Inex.'!C381)</f>
        <v/>
      </c>
      <c r="AK377" t="str">
        <f>IF('PCA Licitação, Dispensa e Inex.'!D381="","",'PCA Licitação, Dispensa e Inex.'!D381)</f>
        <v/>
      </c>
      <c r="AL377" t="str">
        <f>IF('PCA Licitação, Dispensa e Inex.'!H381="","",'PCA Licitação, Dispensa e Inex.'!H381)</f>
        <v/>
      </c>
      <c r="AM377" t="str">
        <f>IF('PCA Licitação, Dispensa e Inex.'!K381="","",'PCA Licitação, Dispensa e Inex.'!K381)</f>
        <v/>
      </c>
      <c r="AN377" t="str">
        <f>IF('PCA Licitação, Dispensa e Inex.'!L381="","",'PCA Licitação, Dispensa e Inex.'!L381)</f>
        <v/>
      </c>
      <c r="AO377" t="str">
        <f>IF('PCA Licitação, Dispensa e Inex.'!M381="","",'PCA Licitação, Dispensa e Inex.'!M381)</f>
        <v/>
      </c>
      <c r="AP377" t="str">
        <f>IF('PCA Licitação, Dispensa e Inex.'!N381="","",'PCA Licitação, Dispensa e Inex.'!N381)</f>
        <v/>
      </c>
      <c r="AQ377" s="82" t="str">
        <f>IF('PCA Licitação, Dispensa e Inex.'!O381="","",'PCA Licitação, Dispensa e Inex.'!O381)</f>
        <v/>
      </c>
      <c r="AR377" s="82" t="str">
        <f>IF('PCA Licitação, Dispensa e Inex.'!P381="","",'PCA Licitação, Dispensa e Inex.'!P381)</f>
        <v/>
      </c>
      <c r="AS377" s="82" t="str">
        <f>IF('PCA Licitação, Dispensa e Inex.'!Q381="","",'PCA Licitação, Dispensa e Inex.'!Q381)</f>
        <v/>
      </c>
      <c r="AT377" s="82" t="str">
        <f>IF('PCA Licitação, Dispensa e Inex.'!R381="","",'PCA Licitação, Dispensa e Inex.'!R381)</f>
        <v/>
      </c>
      <c r="AU377" s="82" t="str">
        <f>IF('PCA Licitação, Dispensa e Inex.'!S381="","",'PCA Licitação, Dispensa e Inex.'!S381)</f>
        <v/>
      </c>
      <c r="AV377" s="223" t="str">
        <f>IFERROR(VLOOKUP(AI377,'Acompanhamento (DMP)'!$B$7:$G$390,10,FALSE),"")</f>
        <v/>
      </c>
      <c r="AW377" t="str">
        <f>IFERROR(IF(VLOOKUP(AI377,'Acompanhamento (DMP)'!$B$7:$O$390,11,FALSE)="","",VLOOKUP(AI377,'Acompanhamento (DMP)'!$B$7:$O$390,11,FALSE)),"")</f>
        <v/>
      </c>
      <c r="AX377" s="82">
        <f>IFERROR(VLOOKUP(AI377,'Acompanhamento (DMP)'!$B$7:$O$390,12,FALSE),"")</f>
        <v>0</v>
      </c>
      <c r="AY377" s="82" t="str">
        <f>IFERROR(IF(VLOOKUP(AI377,'Acompanhamento (DMP)'!$B$7:$O$390,13,FALSE)="","",VLOOKUP(AI377,'Acompanhamento (DMP)'!$B$7:$O$390,13,FALSE)),"")</f>
        <v/>
      </c>
      <c r="AZ377" t="str">
        <f>IFERROR(IF(VLOOKUP(AI377,'Acompanhamento (DMP)'!$B$7:$O$390,14,FALSE)="","",VLOOKUP(AI377,'Acompanhamento (DMP)'!$B$7:$O$390,14,FALSE)),"")</f>
        <v/>
      </c>
      <c r="BA377" t="str">
        <f>IFERROR(IF(VLOOKUP(AI377,'Acompanhamento (DMP)'!$B$7:$O$390,15,FALSE)="","",VLOOKUP(AI377,'Acompanhamento (DMP)'!$B$7:$O$390,15,FALSE)),"")</f>
        <v/>
      </c>
      <c r="BB377" s="82" t="str">
        <f>IFERROR(IF(VLOOKUP(AI377,'Acompanhamento (DMP)'!$B$7:$O$390,16,FALSE)="","",VLOOKUP(AI377,'Acompanhamento (DMP)'!$B$7:$O$390,16,FALSE)),"")</f>
        <v/>
      </c>
      <c r="BC377" s="82" t="str">
        <f>IFERROR(IF(VLOOKUP(AI377,'Acompanhamento (DMP)'!$B$7:$O$390,17,FALSE)="","",VLOOKUP(AI377,'Acompanhamento (DMP)'!$B$7:$O$390,17,FALSE)),"")</f>
        <v/>
      </c>
      <c r="BD377" s="82" t="str">
        <f>IFERROR(IF(VLOOKUP(AI377,'Acompanhamento (DMP)'!$B$7:$O$390,18,FALSE)="","",VLOOKUP(AI377,'Acompanhamento (DMP)'!$B$7:$O$390,18,FALSE)),"")</f>
        <v/>
      </c>
      <c r="BE377" s="82" t="str">
        <f>IFERROR(IF(VLOOKUP(AI377,'Acompanhamento (DMP)'!$B$7:$O$390,19,FALSE)="","",VLOOKUP(AI377,'Acompanhamento (DMP)'!$B$7:$O$390,19,FALSE)),"")</f>
        <v/>
      </c>
      <c r="BF377" s="82" t="str">
        <f>IFERROR(IF(VLOOKUP(AI377,'Acompanhamento (DMP)'!$B$7:$O$390,20,FALSE)="","",VLOOKUP(AI377,'Acompanhamento (DMP)'!$B$7:$O$390,20,FALSE)),"")</f>
        <v/>
      </c>
      <c r="BG377" s="82" t="str">
        <f>IFERROR(IF(VLOOKUP(AI377,'Acompanhamento (DMP)'!$B$7:$O$390,21,FALSE)="","",VLOOKUP(AI377,'Acompanhamento (DMP)'!$B$7:$O$390,21,FALSE)),"")</f>
        <v/>
      </c>
      <c r="BH377" s="173" t="str">
        <f t="shared" si="5"/>
        <v/>
      </c>
    </row>
    <row r="378" spans="1:60" ht="15" customHeight="1">
      <c r="A378" s="248"/>
      <c r="B378" s="248"/>
      <c r="C378" s="72"/>
      <c r="D378" s="73"/>
      <c r="E378" s="72"/>
      <c r="F378" s="72"/>
      <c r="G378" s="72"/>
      <c r="H378" s="72"/>
      <c r="I378" s="72"/>
      <c r="J378" s="72"/>
      <c r="K378" s="72"/>
      <c r="L378" s="74"/>
      <c r="M378" s="74"/>
      <c r="N378" s="74"/>
      <c r="O378" s="74"/>
      <c r="P378" s="74"/>
      <c r="Q378" s="72" t="e">
        <f>IF(#REF!="","",IF(VLOOKUP(#REF!,#REF!,9,FALSE)="","",VLOOKUP(#REF!,#REF!,9,FALSE)))</f>
        <v>#REF!</v>
      </c>
      <c r="R378" s="74" t="e">
        <f>IF(#REF!="","",IF(VLOOKUP(#REF!,#REF!,10,FALSE)="","",VLOOKUP(#REF!,#REF!,10,FALSE)))</f>
        <v>#REF!</v>
      </c>
      <c r="AD378" s="180">
        <v>365</v>
      </c>
      <c r="AF378">
        <v>376</v>
      </c>
      <c r="AI378" t="str">
        <f>IF('PCA Licitação, Dispensa e Inex.'!B382="","",'PCA Licitação, Dispensa e Inex.'!B382)</f>
        <v/>
      </c>
      <c r="AJ378" t="str">
        <f>IF('PCA Licitação, Dispensa e Inex.'!C382="","",'PCA Licitação, Dispensa e Inex.'!C382)</f>
        <v/>
      </c>
      <c r="AK378" t="str">
        <f>IF('PCA Licitação, Dispensa e Inex.'!D382="","",'PCA Licitação, Dispensa e Inex.'!D382)</f>
        <v/>
      </c>
      <c r="AL378" t="str">
        <f>IF('PCA Licitação, Dispensa e Inex.'!H382="","",'PCA Licitação, Dispensa e Inex.'!H382)</f>
        <v/>
      </c>
      <c r="AM378" t="str">
        <f>IF('PCA Licitação, Dispensa e Inex.'!K382="","",'PCA Licitação, Dispensa e Inex.'!K382)</f>
        <v/>
      </c>
      <c r="AN378" t="str">
        <f>IF('PCA Licitação, Dispensa e Inex.'!L382="","",'PCA Licitação, Dispensa e Inex.'!L382)</f>
        <v/>
      </c>
      <c r="AO378" t="str">
        <f>IF('PCA Licitação, Dispensa e Inex.'!M382="","",'PCA Licitação, Dispensa e Inex.'!M382)</f>
        <v/>
      </c>
      <c r="AP378" t="str">
        <f>IF('PCA Licitação, Dispensa e Inex.'!N382="","",'PCA Licitação, Dispensa e Inex.'!N382)</f>
        <v/>
      </c>
      <c r="AQ378" s="82" t="str">
        <f>IF('PCA Licitação, Dispensa e Inex.'!O382="","",'PCA Licitação, Dispensa e Inex.'!O382)</f>
        <v/>
      </c>
      <c r="AR378" s="82" t="str">
        <f>IF('PCA Licitação, Dispensa e Inex.'!P382="","",'PCA Licitação, Dispensa e Inex.'!P382)</f>
        <v/>
      </c>
      <c r="AS378" s="82" t="str">
        <f>IF('PCA Licitação, Dispensa e Inex.'!Q382="","",'PCA Licitação, Dispensa e Inex.'!Q382)</f>
        <v/>
      </c>
      <c r="AT378" s="82" t="str">
        <f>IF('PCA Licitação, Dispensa e Inex.'!R382="","",'PCA Licitação, Dispensa e Inex.'!R382)</f>
        <v/>
      </c>
      <c r="AU378" s="82" t="str">
        <f>IF('PCA Licitação, Dispensa e Inex.'!S382="","",'PCA Licitação, Dispensa e Inex.'!S382)</f>
        <v/>
      </c>
      <c r="AV378" s="223" t="str">
        <f>IFERROR(VLOOKUP(AI378,'Acompanhamento (DMP)'!$B$7:$G$390,10,FALSE),"")</f>
        <v/>
      </c>
      <c r="AW378" t="str">
        <f>IFERROR(IF(VLOOKUP(AI378,'Acompanhamento (DMP)'!$B$7:$O$390,11,FALSE)="","",VLOOKUP(AI378,'Acompanhamento (DMP)'!$B$7:$O$390,11,FALSE)),"")</f>
        <v/>
      </c>
      <c r="AX378" s="82">
        <f>IFERROR(VLOOKUP(AI378,'Acompanhamento (DMP)'!$B$7:$O$390,12,FALSE),"")</f>
        <v>0</v>
      </c>
      <c r="AY378" s="82" t="str">
        <f>IFERROR(IF(VLOOKUP(AI378,'Acompanhamento (DMP)'!$B$7:$O$390,13,FALSE)="","",VLOOKUP(AI378,'Acompanhamento (DMP)'!$B$7:$O$390,13,FALSE)),"")</f>
        <v/>
      </c>
      <c r="AZ378" t="str">
        <f>IFERROR(IF(VLOOKUP(AI378,'Acompanhamento (DMP)'!$B$7:$O$390,14,FALSE)="","",VLOOKUP(AI378,'Acompanhamento (DMP)'!$B$7:$O$390,14,FALSE)),"")</f>
        <v/>
      </c>
      <c r="BA378" t="str">
        <f>IFERROR(IF(VLOOKUP(AI378,'Acompanhamento (DMP)'!$B$7:$O$390,15,FALSE)="","",VLOOKUP(AI378,'Acompanhamento (DMP)'!$B$7:$O$390,15,FALSE)),"")</f>
        <v/>
      </c>
      <c r="BB378" s="82" t="str">
        <f>IFERROR(IF(VLOOKUP(AI378,'Acompanhamento (DMP)'!$B$7:$O$390,16,FALSE)="","",VLOOKUP(AI378,'Acompanhamento (DMP)'!$B$7:$O$390,16,FALSE)),"")</f>
        <v/>
      </c>
      <c r="BC378" s="82" t="str">
        <f>IFERROR(IF(VLOOKUP(AI378,'Acompanhamento (DMP)'!$B$7:$O$390,17,FALSE)="","",VLOOKUP(AI378,'Acompanhamento (DMP)'!$B$7:$O$390,17,FALSE)),"")</f>
        <v/>
      </c>
      <c r="BD378" s="82" t="str">
        <f>IFERROR(IF(VLOOKUP(AI378,'Acompanhamento (DMP)'!$B$7:$O$390,18,FALSE)="","",VLOOKUP(AI378,'Acompanhamento (DMP)'!$B$7:$O$390,18,FALSE)),"")</f>
        <v/>
      </c>
      <c r="BE378" s="82" t="str">
        <f>IFERROR(IF(VLOOKUP(AI378,'Acompanhamento (DMP)'!$B$7:$O$390,19,FALSE)="","",VLOOKUP(AI378,'Acompanhamento (DMP)'!$B$7:$O$390,19,FALSE)),"")</f>
        <v/>
      </c>
      <c r="BF378" s="82" t="str">
        <f>IFERROR(IF(VLOOKUP(AI378,'Acompanhamento (DMP)'!$B$7:$O$390,20,FALSE)="","",VLOOKUP(AI378,'Acompanhamento (DMP)'!$B$7:$O$390,20,FALSE)),"")</f>
        <v/>
      </c>
      <c r="BG378" s="82" t="str">
        <f>IFERROR(IF(VLOOKUP(AI378,'Acompanhamento (DMP)'!$B$7:$O$390,21,FALSE)="","",VLOOKUP(AI378,'Acompanhamento (DMP)'!$B$7:$O$390,21,FALSE)),"")</f>
        <v/>
      </c>
      <c r="BH378" s="173" t="str">
        <f t="shared" si="5"/>
        <v/>
      </c>
    </row>
    <row r="379" spans="1:60" ht="15" customHeight="1">
      <c r="A379" s="248"/>
      <c r="B379" s="248"/>
      <c r="C379" s="72"/>
      <c r="D379" s="73"/>
      <c r="E379" s="72"/>
      <c r="F379" s="72"/>
      <c r="G379" s="72"/>
      <c r="H379" s="72"/>
      <c r="I379" s="72"/>
      <c r="J379" s="72"/>
      <c r="K379" s="72"/>
      <c r="L379" s="74"/>
      <c r="M379" s="74"/>
      <c r="N379" s="74"/>
      <c r="O379" s="74"/>
      <c r="P379" s="74"/>
      <c r="Q379" s="72" t="e">
        <f>IF(#REF!="","",IF(VLOOKUP(#REF!,#REF!,9,FALSE)="","",VLOOKUP(#REF!,#REF!,9,FALSE)))</f>
        <v>#REF!</v>
      </c>
      <c r="R379" s="74" t="e">
        <f>IF(#REF!="","",IF(VLOOKUP(#REF!,#REF!,10,FALSE)="","",VLOOKUP(#REF!,#REF!,10,FALSE)))</f>
        <v>#REF!</v>
      </c>
      <c r="AD379" s="178">
        <v>366</v>
      </c>
      <c r="AF379">
        <v>377</v>
      </c>
      <c r="AI379" t="str">
        <f>IF('PCA Licitação, Dispensa e Inex.'!B383="","",'PCA Licitação, Dispensa e Inex.'!B383)</f>
        <v/>
      </c>
      <c r="AJ379" t="str">
        <f>IF('PCA Licitação, Dispensa e Inex.'!C383="","",'PCA Licitação, Dispensa e Inex.'!C383)</f>
        <v/>
      </c>
      <c r="AK379" t="str">
        <f>IF('PCA Licitação, Dispensa e Inex.'!D383="","",'PCA Licitação, Dispensa e Inex.'!D383)</f>
        <v/>
      </c>
      <c r="AL379" t="str">
        <f>IF('PCA Licitação, Dispensa e Inex.'!H383="","",'PCA Licitação, Dispensa e Inex.'!H383)</f>
        <v/>
      </c>
      <c r="AM379" t="str">
        <f>IF('PCA Licitação, Dispensa e Inex.'!K383="","",'PCA Licitação, Dispensa e Inex.'!K383)</f>
        <v/>
      </c>
      <c r="AN379" t="str">
        <f>IF('PCA Licitação, Dispensa e Inex.'!L383="","",'PCA Licitação, Dispensa e Inex.'!L383)</f>
        <v/>
      </c>
      <c r="AO379" t="str">
        <f>IF('PCA Licitação, Dispensa e Inex.'!M383="","",'PCA Licitação, Dispensa e Inex.'!M383)</f>
        <v/>
      </c>
      <c r="AP379" t="str">
        <f>IF('PCA Licitação, Dispensa e Inex.'!N383="","",'PCA Licitação, Dispensa e Inex.'!N383)</f>
        <v/>
      </c>
      <c r="AQ379" s="82" t="str">
        <f>IF('PCA Licitação, Dispensa e Inex.'!O383="","",'PCA Licitação, Dispensa e Inex.'!O383)</f>
        <v/>
      </c>
      <c r="AR379" s="82" t="str">
        <f>IF('PCA Licitação, Dispensa e Inex.'!P383="","",'PCA Licitação, Dispensa e Inex.'!P383)</f>
        <v/>
      </c>
      <c r="AS379" s="82" t="str">
        <f>IF('PCA Licitação, Dispensa e Inex.'!Q383="","",'PCA Licitação, Dispensa e Inex.'!Q383)</f>
        <v/>
      </c>
      <c r="AT379" s="82" t="str">
        <f>IF('PCA Licitação, Dispensa e Inex.'!R383="","",'PCA Licitação, Dispensa e Inex.'!R383)</f>
        <v/>
      </c>
      <c r="AU379" s="82" t="str">
        <f>IF('PCA Licitação, Dispensa e Inex.'!S383="","",'PCA Licitação, Dispensa e Inex.'!S383)</f>
        <v/>
      </c>
      <c r="AV379" s="223" t="str">
        <f>IFERROR(VLOOKUP(AI379,'Acompanhamento (DMP)'!$B$7:$G$390,10,FALSE),"")</f>
        <v/>
      </c>
      <c r="AW379" t="str">
        <f>IFERROR(IF(VLOOKUP(AI379,'Acompanhamento (DMP)'!$B$7:$O$390,11,FALSE)="","",VLOOKUP(AI379,'Acompanhamento (DMP)'!$B$7:$O$390,11,FALSE)),"")</f>
        <v/>
      </c>
      <c r="AX379" s="82">
        <f>IFERROR(VLOOKUP(AI379,'Acompanhamento (DMP)'!$B$7:$O$390,12,FALSE),"")</f>
        <v>0</v>
      </c>
      <c r="AY379" s="82" t="str">
        <f>IFERROR(IF(VLOOKUP(AI379,'Acompanhamento (DMP)'!$B$7:$O$390,13,FALSE)="","",VLOOKUP(AI379,'Acompanhamento (DMP)'!$B$7:$O$390,13,FALSE)),"")</f>
        <v/>
      </c>
      <c r="AZ379" t="str">
        <f>IFERROR(IF(VLOOKUP(AI379,'Acompanhamento (DMP)'!$B$7:$O$390,14,FALSE)="","",VLOOKUP(AI379,'Acompanhamento (DMP)'!$B$7:$O$390,14,FALSE)),"")</f>
        <v/>
      </c>
      <c r="BA379" t="str">
        <f>IFERROR(IF(VLOOKUP(AI379,'Acompanhamento (DMP)'!$B$7:$O$390,15,FALSE)="","",VLOOKUP(AI379,'Acompanhamento (DMP)'!$B$7:$O$390,15,FALSE)),"")</f>
        <v/>
      </c>
      <c r="BB379" s="82" t="str">
        <f>IFERROR(IF(VLOOKUP(AI379,'Acompanhamento (DMP)'!$B$7:$O$390,16,FALSE)="","",VLOOKUP(AI379,'Acompanhamento (DMP)'!$B$7:$O$390,16,FALSE)),"")</f>
        <v/>
      </c>
      <c r="BC379" s="82" t="str">
        <f>IFERROR(IF(VLOOKUP(AI379,'Acompanhamento (DMP)'!$B$7:$O$390,17,FALSE)="","",VLOOKUP(AI379,'Acompanhamento (DMP)'!$B$7:$O$390,17,FALSE)),"")</f>
        <v/>
      </c>
      <c r="BD379" s="82" t="str">
        <f>IFERROR(IF(VLOOKUP(AI379,'Acompanhamento (DMP)'!$B$7:$O$390,18,FALSE)="","",VLOOKUP(AI379,'Acompanhamento (DMP)'!$B$7:$O$390,18,FALSE)),"")</f>
        <v/>
      </c>
      <c r="BE379" s="82" t="str">
        <f>IFERROR(IF(VLOOKUP(AI379,'Acompanhamento (DMP)'!$B$7:$O$390,19,FALSE)="","",VLOOKUP(AI379,'Acompanhamento (DMP)'!$B$7:$O$390,19,FALSE)),"")</f>
        <v/>
      </c>
      <c r="BF379" s="82" t="str">
        <f>IFERROR(IF(VLOOKUP(AI379,'Acompanhamento (DMP)'!$B$7:$O$390,20,FALSE)="","",VLOOKUP(AI379,'Acompanhamento (DMP)'!$B$7:$O$390,20,FALSE)),"")</f>
        <v/>
      </c>
      <c r="BG379" s="82" t="str">
        <f>IFERROR(IF(VLOOKUP(AI379,'Acompanhamento (DMP)'!$B$7:$O$390,21,FALSE)="","",VLOOKUP(AI379,'Acompanhamento (DMP)'!$B$7:$O$390,21,FALSE)),"")</f>
        <v/>
      </c>
      <c r="BH379" s="173" t="str">
        <f t="shared" si="5"/>
        <v/>
      </c>
    </row>
    <row r="380" spans="1:60" ht="15" customHeight="1">
      <c r="A380" s="248"/>
      <c r="B380" s="248"/>
      <c r="C380" s="72"/>
      <c r="D380" s="73"/>
      <c r="E380" s="72"/>
      <c r="F380" s="72"/>
      <c r="G380" s="72"/>
      <c r="H380" s="72"/>
      <c r="I380" s="72"/>
      <c r="J380" s="72"/>
      <c r="K380" s="72"/>
      <c r="L380" s="74"/>
      <c r="M380" s="74"/>
      <c r="N380" s="74"/>
      <c r="O380" s="74"/>
      <c r="P380" s="74"/>
      <c r="Q380" s="72" t="e">
        <f>IF(#REF!="","",IF(VLOOKUP(#REF!,#REF!,9,FALSE)="","",VLOOKUP(#REF!,#REF!,9,FALSE)))</f>
        <v>#REF!</v>
      </c>
      <c r="R380" s="74" t="e">
        <f>IF(#REF!="","",IF(VLOOKUP(#REF!,#REF!,10,FALSE)="","",VLOOKUP(#REF!,#REF!,10,FALSE)))</f>
        <v>#REF!</v>
      </c>
      <c r="AD380" s="177">
        <v>367</v>
      </c>
      <c r="AF380">
        <v>378</v>
      </c>
      <c r="AI380" t="str">
        <f>IF('PCA Licitação, Dispensa e Inex.'!B384="","",'PCA Licitação, Dispensa e Inex.'!B384)</f>
        <v/>
      </c>
      <c r="AJ380" t="str">
        <f>IF('PCA Licitação, Dispensa e Inex.'!C384="","",'PCA Licitação, Dispensa e Inex.'!C384)</f>
        <v/>
      </c>
      <c r="AK380" t="str">
        <f>IF('PCA Licitação, Dispensa e Inex.'!D384="","",'PCA Licitação, Dispensa e Inex.'!D384)</f>
        <v/>
      </c>
      <c r="AL380" t="str">
        <f>IF('PCA Licitação, Dispensa e Inex.'!H384="","",'PCA Licitação, Dispensa e Inex.'!H384)</f>
        <v/>
      </c>
      <c r="AM380" t="str">
        <f>IF('PCA Licitação, Dispensa e Inex.'!K384="","",'PCA Licitação, Dispensa e Inex.'!K384)</f>
        <v/>
      </c>
      <c r="AN380" t="str">
        <f>IF('PCA Licitação, Dispensa e Inex.'!L384="","",'PCA Licitação, Dispensa e Inex.'!L384)</f>
        <v/>
      </c>
      <c r="AO380" t="str">
        <f>IF('PCA Licitação, Dispensa e Inex.'!M384="","",'PCA Licitação, Dispensa e Inex.'!M384)</f>
        <v/>
      </c>
      <c r="AP380" t="str">
        <f>IF('PCA Licitação, Dispensa e Inex.'!N384="","",'PCA Licitação, Dispensa e Inex.'!N384)</f>
        <v/>
      </c>
      <c r="AQ380" s="82" t="str">
        <f>IF('PCA Licitação, Dispensa e Inex.'!O384="","",'PCA Licitação, Dispensa e Inex.'!O384)</f>
        <v/>
      </c>
      <c r="AR380" s="82" t="str">
        <f>IF('PCA Licitação, Dispensa e Inex.'!P384="","",'PCA Licitação, Dispensa e Inex.'!P384)</f>
        <v/>
      </c>
      <c r="AS380" s="82" t="str">
        <f>IF('PCA Licitação, Dispensa e Inex.'!Q384="","",'PCA Licitação, Dispensa e Inex.'!Q384)</f>
        <v/>
      </c>
      <c r="AT380" s="82" t="str">
        <f>IF('PCA Licitação, Dispensa e Inex.'!R384="","",'PCA Licitação, Dispensa e Inex.'!R384)</f>
        <v/>
      </c>
      <c r="AU380" s="82" t="str">
        <f>IF('PCA Licitação, Dispensa e Inex.'!S384="","",'PCA Licitação, Dispensa e Inex.'!S384)</f>
        <v/>
      </c>
      <c r="AV380" s="223" t="str">
        <f>IFERROR(VLOOKUP(AI380,'Acompanhamento (DMP)'!$B$7:$G$390,10,FALSE),"")</f>
        <v/>
      </c>
      <c r="AW380" t="str">
        <f>IFERROR(IF(VLOOKUP(AI380,'Acompanhamento (DMP)'!$B$7:$O$390,11,FALSE)="","",VLOOKUP(AI380,'Acompanhamento (DMP)'!$B$7:$O$390,11,FALSE)),"")</f>
        <v/>
      </c>
      <c r="AX380" s="82">
        <f>IFERROR(VLOOKUP(AI380,'Acompanhamento (DMP)'!$B$7:$O$390,12,FALSE),"")</f>
        <v>0</v>
      </c>
      <c r="AY380" s="82" t="str">
        <f>IFERROR(IF(VLOOKUP(AI380,'Acompanhamento (DMP)'!$B$7:$O$390,13,FALSE)="","",VLOOKUP(AI380,'Acompanhamento (DMP)'!$B$7:$O$390,13,FALSE)),"")</f>
        <v/>
      </c>
      <c r="AZ380" t="str">
        <f>IFERROR(IF(VLOOKUP(AI380,'Acompanhamento (DMP)'!$B$7:$O$390,14,FALSE)="","",VLOOKUP(AI380,'Acompanhamento (DMP)'!$B$7:$O$390,14,FALSE)),"")</f>
        <v/>
      </c>
      <c r="BA380" t="str">
        <f>IFERROR(IF(VLOOKUP(AI380,'Acompanhamento (DMP)'!$B$7:$O$390,15,FALSE)="","",VLOOKUP(AI380,'Acompanhamento (DMP)'!$B$7:$O$390,15,FALSE)),"")</f>
        <v/>
      </c>
      <c r="BB380" s="82" t="str">
        <f>IFERROR(IF(VLOOKUP(AI380,'Acompanhamento (DMP)'!$B$7:$O$390,16,FALSE)="","",VLOOKUP(AI380,'Acompanhamento (DMP)'!$B$7:$O$390,16,FALSE)),"")</f>
        <v/>
      </c>
      <c r="BC380" s="82" t="str">
        <f>IFERROR(IF(VLOOKUP(AI380,'Acompanhamento (DMP)'!$B$7:$O$390,17,FALSE)="","",VLOOKUP(AI380,'Acompanhamento (DMP)'!$B$7:$O$390,17,FALSE)),"")</f>
        <v/>
      </c>
      <c r="BD380" s="82" t="str">
        <f>IFERROR(IF(VLOOKUP(AI380,'Acompanhamento (DMP)'!$B$7:$O$390,18,FALSE)="","",VLOOKUP(AI380,'Acompanhamento (DMP)'!$B$7:$O$390,18,FALSE)),"")</f>
        <v/>
      </c>
      <c r="BE380" s="82" t="str">
        <f>IFERROR(IF(VLOOKUP(AI380,'Acompanhamento (DMP)'!$B$7:$O$390,19,FALSE)="","",VLOOKUP(AI380,'Acompanhamento (DMP)'!$B$7:$O$390,19,FALSE)),"")</f>
        <v/>
      </c>
      <c r="BF380" s="82" t="str">
        <f>IFERROR(IF(VLOOKUP(AI380,'Acompanhamento (DMP)'!$B$7:$O$390,20,FALSE)="","",VLOOKUP(AI380,'Acompanhamento (DMP)'!$B$7:$O$390,20,FALSE)),"")</f>
        <v/>
      </c>
      <c r="BG380" s="82" t="str">
        <f>IFERROR(IF(VLOOKUP(AI380,'Acompanhamento (DMP)'!$B$7:$O$390,21,FALSE)="","",VLOOKUP(AI380,'Acompanhamento (DMP)'!$B$7:$O$390,21,FALSE)),"")</f>
        <v/>
      </c>
      <c r="BH380" s="173" t="str">
        <f t="shared" si="5"/>
        <v/>
      </c>
    </row>
    <row r="381" spans="1:60" ht="15" customHeight="1">
      <c r="A381" s="248"/>
      <c r="B381" s="248"/>
      <c r="C381" s="72"/>
      <c r="D381" s="73"/>
      <c r="E381" s="72"/>
      <c r="F381" s="72"/>
      <c r="G381" s="72"/>
      <c r="H381" s="72"/>
      <c r="I381" s="72"/>
      <c r="J381" s="72"/>
      <c r="K381" s="72"/>
      <c r="L381" s="74"/>
      <c r="M381" s="74"/>
      <c r="N381" s="74"/>
      <c r="O381" s="74"/>
      <c r="P381" s="74"/>
      <c r="Q381" s="72" t="e">
        <f>IF(#REF!="","",IF(VLOOKUP(#REF!,#REF!,9,FALSE)="","",VLOOKUP(#REF!,#REF!,9,FALSE)))</f>
        <v>#REF!</v>
      </c>
      <c r="R381" s="74" t="e">
        <f>IF(#REF!="","",IF(VLOOKUP(#REF!,#REF!,10,FALSE)="","",VLOOKUP(#REF!,#REF!,10,FALSE)))</f>
        <v>#REF!</v>
      </c>
      <c r="AD381" s="178">
        <v>368</v>
      </c>
      <c r="AF381">
        <v>379</v>
      </c>
      <c r="AI381" t="str">
        <f>IF('PCA Licitação, Dispensa e Inex.'!B385="","",'PCA Licitação, Dispensa e Inex.'!B385)</f>
        <v/>
      </c>
      <c r="AJ381" t="str">
        <f>IF('PCA Licitação, Dispensa e Inex.'!C385="","",'PCA Licitação, Dispensa e Inex.'!C385)</f>
        <v/>
      </c>
      <c r="AK381" t="str">
        <f>IF('PCA Licitação, Dispensa e Inex.'!D385="","",'PCA Licitação, Dispensa e Inex.'!D385)</f>
        <v/>
      </c>
      <c r="AL381" t="str">
        <f>IF('PCA Licitação, Dispensa e Inex.'!H385="","",'PCA Licitação, Dispensa e Inex.'!H385)</f>
        <v/>
      </c>
      <c r="AM381" t="str">
        <f>IF('PCA Licitação, Dispensa e Inex.'!K385="","",'PCA Licitação, Dispensa e Inex.'!K385)</f>
        <v/>
      </c>
      <c r="AN381" t="str">
        <f>IF('PCA Licitação, Dispensa e Inex.'!L385="","",'PCA Licitação, Dispensa e Inex.'!L385)</f>
        <v/>
      </c>
      <c r="AO381" t="str">
        <f>IF('PCA Licitação, Dispensa e Inex.'!M385="","",'PCA Licitação, Dispensa e Inex.'!M385)</f>
        <v/>
      </c>
      <c r="AP381" t="str">
        <f>IF('PCA Licitação, Dispensa e Inex.'!N385="","",'PCA Licitação, Dispensa e Inex.'!N385)</f>
        <v/>
      </c>
      <c r="AQ381" s="82" t="str">
        <f>IF('PCA Licitação, Dispensa e Inex.'!O385="","",'PCA Licitação, Dispensa e Inex.'!O385)</f>
        <v/>
      </c>
      <c r="AR381" s="82" t="str">
        <f>IF('PCA Licitação, Dispensa e Inex.'!P385="","",'PCA Licitação, Dispensa e Inex.'!P385)</f>
        <v/>
      </c>
      <c r="AS381" s="82" t="str">
        <f>IF('PCA Licitação, Dispensa e Inex.'!Q385="","",'PCA Licitação, Dispensa e Inex.'!Q385)</f>
        <v/>
      </c>
      <c r="AT381" s="82" t="str">
        <f>IF('PCA Licitação, Dispensa e Inex.'!R385="","",'PCA Licitação, Dispensa e Inex.'!R385)</f>
        <v/>
      </c>
      <c r="AU381" s="82" t="str">
        <f>IF('PCA Licitação, Dispensa e Inex.'!S385="","",'PCA Licitação, Dispensa e Inex.'!S385)</f>
        <v/>
      </c>
      <c r="AV381" s="223" t="str">
        <f>IFERROR(VLOOKUP(AI381,'Acompanhamento (DMP)'!$B$7:$G$390,10,FALSE),"")</f>
        <v/>
      </c>
      <c r="AW381" t="str">
        <f>IFERROR(IF(VLOOKUP(AI381,'Acompanhamento (DMP)'!$B$7:$O$390,11,FALSE)="","",VLOOKUP(AI381,'Acompanhamento (DMP)'!$B$7:$O$390,11,FALSE)),"")</f>
        <v/>
      </c>
      <c r="AX381" s="82">
        <f>IFERROR(VLOOKUP(AI381,'Acompanhamento (DMP)'!$B$7:$O$390,12,FALSE),"")</f>
        <v>0</v>
      </c>
      <c r="AY381" s="82" t="str">
        <f>IFERROR(IF(VLOOKUP(AI381,'Acompanhamento (DMP)'!$B$7:$O$390,13,FALSE)="","",VLOOKUP(AI381,'Acompanhamento (DMP)'!$B$7:$O$390,13,FALSE)),"")</f>
        <v/>
      </c>
      <c r="AZ381" t="str">
        <f>IFERROR(IF(VLOOKUP(AI381,'Acompanhamento (DMP)'!$B$7:$O$390,14,FALSE)="","",VLOOKUP(AI381,'Acompanhamento (DMP)'!$B$7:$O$390,14,FALSE)),"")</f>
        <v/>
      </c>
      <c r="BA381" t="str">
        <f>IFERROR(IF(VLOOKUP(AI381,'Acompanhamento (DMP)'!$B$7:$O$390,15,FALSE)="","",VLOOKUP(AI381,'Acompanhamento (DMP)'!$B$7:$O$390,15,FALSE)),"")</f>
        <v/>
      </c>
      <c r="BB381" s="82" t="str">
        <f>IFERROR(IF(VLOOKUP(AI381,'Acompanhamento (DMP)'!$B$7:$O$390,16,FALSE)="","",VLOOKUP(AI381,'Acompanhamento (DMP)'!$B$7:$O$390,16,FALSE)),"")</f>
        <v/>
      </c>
      <c r="BC381" s="82" t="str">
        <f>IFERROR(IF(VLOOKUP(AI381,'Acompanhamento (DMP)'!$B$7:$O$390,17,FALSE)="","",VLOOKUP(AI381,'Acompanhamento (DMP)'!$B$7:$O$390,17,FALSE)),"")</f>
        <v/>
      </c>
      <c r="BD381" s="82" t="str">
        <f>IFERROR(IF(VLOOKUP(AI381,'Acompanhamento (DMP)'!$B$7:$O$390,18,FALSE)="","",VLOOKUP(AI381,'Acompanhamento (DMP)'!$B$7:$O$390,18,FALSE)),"")</f>
        <v/>
      </c>
      <c r="BE381" s="82" t="str">
        <f>IFERROR(IF(VLOOKUP(AI381,'Acompanhamento (DMP)'!$B$7:$O$390,19,FALSE)="","",VLOOKUP(AI381,'Acompanhamento (DMP)'!$B$7:$O$390,19,FALSE)),"")</f>
        <v/>
      </c>
      <c r="BF381" s="82" t="str">
        <f>IFERROR(IF(VLOOKUP(AI381,'Acompanhamento (DMP)'!$B$7:$O$390,20,FALSE)="","",VLOOKUP(AI381,'Acompanhamento (DMP)'!$B$7:$O$390,20,FALSE)),"")</f>
        <v/>
      </c>
      <c r="BG381" s="82" t="str">
        <f>IFERROR(IF(VLOOKUP(AI381,'Acompanhamento (DMP)'!$B$7:$O$390,21,FALSE)="","",VLOOKUP(AI381,'Acompanhamento (DMP)'!$B$7:$O$390,21,FALSE)),"")</f>
        <v/>
      </c>
      <c r="BH381" s="173" t="str">
        <f t="shared" si="5"/>
        <v/>
      </c>
    </row>
    <row r="382" spans="1:60" ht="15" customHeight="1">
      <c r="A382" s="248"/>
      <c r="B382" s="248"/>
      <c r="C382" s="72"/>
      <c r="D382" s="73"/>
      <c r="E382" s="72"/>
      <c r="F382" s="72"/>
      <c r="G382" s="72"/>
      <c r="H382" s="72"/>
      <c r="I382" s="72"/>
      <c r="J382" s="72"/>
      <c r="K382" s="72"/>
      <c r="L382" s="74"/>
      <c r="M382" s="74"/>
      <c r="N382" s="74"/>
      <c r="O382" s="74"/>
      <c r="P382" s="74"/>
      <c r="Q382" s="72" t="e">
        <f>IF(#REF!="","",IF(VLOOKUP(#REF!,#REF!,9,FALSE)="","",VLOOKUP(#REF!,#REF!,9,FALSE)))</f>
        <v>#REF!</v>
      </c>
      <c r="R382" s="74" t="e">
        <f>IF(#REF!="","",IF(VLOOKUP(#REF!,#REF!,10,FALSE)="","",VLOOKUP(#REF!,#REF!,10,FALSE)))</f>
        <v>#REF!</v>
      </c>
      <c r="AD382" s="180">
        <v>369</v>
      </c>
      <c r="AF382">
        <v>380</v>
      </c>
      <c r="AI382" t="str">
        <f>IF('PCA Licitação, Dispensa e Inex.'!B386="","",'PCA Licitação, Dispensa e Inex.'!B386)</f>
        <v/>
      </c>
      <c r="AJ382" t="str">
        <f>IF('PCA Licitação, Dispensa e Inex.'!C386="","",'PCA Licitação, Dispensa e Inex.'!C386)</f>
        <v/>
      </c>
      <c r="AK382" t="str">
        <f>IF('PCA Licitação, Dispensa e Inex.'!D386="","",'PCA Licitação, Dispensa e Inex.'!D386)</f>
        <v/>
      </c>
      <c r="AL382" t="str">
        <f>IF('PCA Licitação, Dispensa e Inex.'!H386="","",'PCA Licitação, Dispensa e Inex.'!H386)</f>
        <v/>
      </c>
      <c r="AM382" t="str">
        <f>IF('PCA Licitação, Dispensa e Inex.'!K386="","",'PCA Licitação, Dispensa e Inex.'!K386)</f>
        <v/>
      </c>
      <c r="AN382" t="str">
        <f>IF('PCA Licitação, Dispensa e Inex.'!L386="","",'PCA Licitação, Dispensa e Inex.'!L386)</f>
        <v/>
      </c>
      <c r="AO382" t="str">
        <f>IF('PCA Licitação, Dispensa e Inex.'!M386="","",'PCA Licitação, Dispensa e Inex.'!M386)</f>
        <v/>
      </c>
      <c r="AP382" t="str">
        <f>IF('PCA Licitação, Dispensa e Inex.'!N386="","",'PCA Licitação, Dispensa e Inex.'!N386)</f>
        <v/>
      </c>
      <c r="AQ382" s="82" t="str">
        <f>IF('PCA Licitação, Dispensa e Inex.'!O386="","",'PCA Licitação, Dispensa e Inex.'!O386)</f>
        <v/>
      </c>
      <c r="AR382" s="82" t="str">
        <f>IF('PCA Licitação, Dispensa e Inex.'!P386="","",'PCA Licitação, Dispensa e Inex.'!P386)</f>
        <v/>
      </c>
      <c r="AS382" s="82" t="str">
        <f>IF('PCA Licitação, Dispensa e Inex.'!Q386="","",'PCA Licitação, Dispensa e Inex.'!Q386)</f>
        <v/>
      </c>
      <c r="AT382" s="82" t="str">
        <f>IF('PCA Licitação, Dispensa e Inex.'!R386="","",'PCA Licitação, Dispensa e Inex.'!R386)</f>
        <v/>
      </c>
      <c r="AU382" s="82" t="str">
        <f>IF('PCA Licitação, Dispensa e Inex.'!S386="","",'PCA Licitação, Dispensa e Inex.'!S386)</f>
        <v/>
      </c>
      <c r="AV382" s="223" t="str">
        <f>IFERROR(VLOOKUP(AI382,'Acompanhamento (DMP)'!$B$7:$G$390,10,FALSE),"")</f>
        <v/>
      </c>
      <c r="AW382" t="str">
        <f>IFERROR(IF(VLOOKUP(AI382,'Acompanhamento (DMP)'!$B$7:$O$390,11,FALSE)="","",VLOOKUP(AI382,'Acompanhamento (DMP)'!$B$7:$O$390,11,FALSE)),"")</f>
        <v/>
      </c>
      <c r="AX382" s="82">
        <f>IFERROR(VLOOKUP(AI382,'Acompanhamento (DMP)'!$B$7:$O$390,12,FALSE),"")</f>
        <v>0</v>
      </c>
      <c r="AY382" s="82" t="str">
        <f>IFERROR(IF(VLOOKUP(AI382,'Acompanhamento (DMP)'!$B$7:$O$390,13,FALSE)="","",VLOOKUP(AI382,'Acompanhamento (DMP)'!$B$7:$O$390,13,FALSE)),"")</f>
        <v/>
      </c>
      <c r="AZ382" t="str">
        <f>IFERROR(IF(VLOOKUP(AI382,'Acompanhamento (DMP)'!$B$7:$O$390,14,FALSE)="","",VLOOKUP(AI382,'Acompanhamento (DMP)'!$B$7:$O$390,14,FALSE)),"")</f>
        <v/>
      </c>
      <c r="BA382" t="str">
        <f>IFERROR(IF(VLOOKUP(AI382,'Acompanhamento (DMP)'!$B$7:$O$390,15,FALSE)="","",VLOOKUP(AI382,'Acompanhamento (DMP)'!$B$7:$O$390,15,FALSE)),"")</f>
        <v/>
      </c>
      <c r="BB382" s="82" t="str">
        <f>IFERROR(IF(VLOOKUP(AI382,'Acompanhamento (DMP)'!$B$7:$O$390,16,FALSE)="","",VLOOKUP(AI382,'Acompanhamento (DMP)'!$B$7:$O$390,16,FALSE)),"")</f>
        <v/>
      </c>
      <c r="BC382" s="82" t="str">
        <f>IFERROR(IF(VLOOKUP(AI382,'Acompanhamento (DMP)'!$B$7:$O$390,17,FALSE)="","",VLOOKUP(AI382,'Acompanhamento (DMP)'!$B$7:$O$390,17,FALSE)),"")</f>
        <v/>
      </c>
      <c r="BD382" s="82" t="str">
        <f>IFERROR(IF(VLOOKUP(AI382,'Acompanhamento (DMP)'!$B$7:$O$390,18,FALSE)="","",VLOOKUP(AI382,'Acompanhamento (DMP)'!$B$7:$O$390,18,FALSE)),"")</f>
        <v/>
      </c>
      <c r="BE382" s="82" t="str">
        <f>IFERROR(IF(VLOOKUP(AI382,'Acompanhamento (DMP)'!$B$7:$O$390,19,FALSE)="","",VLOOKUP(AI382,'Acompanhamento (DMP)'!$B$7:$O$390,19,FALSE)),"")</f>
        <v/>
      </c>
      <c r="BF382" s="82" t="str">
        <f>IFERROR(IF(VLOOKUP(AI382,'Acompanhamento (DMP)'!$B$7:$O$390,20,FALSE)="","",VLOOKUP(AI382,'Acompanhamento (DMP)'!$B$7:$O$390,20,FALSE)),"")</f>
        <v/>
      </c>
      <c r="BG382" s="82" t="str">
        <f>IFERROR(IF(VLOOKUP(AI382,'Acompanhamento (DMP)'!$B$7:$O$390,21,FALSE)="","",VLOOKUP(AI382,'Acompanhamento (DMP)'!$B$7:$O$390,21,FALSE)),"")</f>
        <v/>
      </c>
      <c r="BH382" s="173" t="str">
        <f t="shared" si="5"/>
        <v/>
      </c>
    </row>
    <row r="383" spans="1:60" ht="15" customHeight="1">
      <c r="A383" s="248"/>
      <c r="B383" s="248"/>
      <c r="C383" s="72"/>
      <c r="D383" s="73"/>
      <c r="E383" s="72"/>
      <c r="F383" s="72"/>
      <c r="G383" s="72"/>
      <c r="H383" s="72"/>
      <c r="I383" s="72"/>
      <c r="J383" s="72"/>
      <c r="K383" s="72"/>
      <c r="L383" s="74"/>
      <c r="M383" s="74"/>
      <c r="N383" s="74"/>
      <c r="O383" s="74"/>
      <c r="P383" s="74"/>
      <c r="Q383" s="72" t="e">
        <f>IF(#REF!="","",IF(VLOOKUP(#REF!,#REF!,9,FALSE)="","",VLOOKUP(#REF!,#REF!,9,FALSE)))</f>
        <v>#REF!</v>
      </c>
      <c r="R383" s="74" t="e">
        <f>IF(#REF!="","",IF(VLOOKUP(#REF!,#REF!,10,FALSE)="","",VLOOKUP(#REF!,#REF!,10,FALSE)))</f>
        <v>#REF!</v>
      </c>
      <c r="AD383" s="179">
        <v>370</v>
      </c>
      <c r="AF383">
        <v>381</v>
      </c>
      <c r="AI383" t="str">
        <f>IF('PCA Licitação, Dispensa e Inex.'!B387="","",'PCA Licitação, Dispensa e Inex.'!B387)</f>
        <v/>
      </c>
      <c r="AJ383" t="str">
        <f>IF('PCA Licitação, Dispensa e Inex.'!C387="","",'PCA Licitação, Dispensa e Inex.'!C387)</f>
        <v/>
      </c>
      <c r="AK383" t="str">
        <f>IF('PCA Licitação, Dispensa e Inex.'!D387="","",'PCA Licitação, Dispensa e Inex.'!D387)</f>
        <v/>
      </c>
      <c r="AL383" t="str">
        <f>IF('PCA Licitação, Dispensa e Inex.'!H387="","",'PCA Licitação, Dispensa e Inex.'!H387)</f>
        <v/>
      </c>
      <c r="AM383" t="str">
        <f>IF('PCA Licitação, Dispensa e Inex.'!K387="","",'PCA Licitação, Dispensa e Inex.'!K387)</f>
        <v/>
      </c>
      <c r="AN383" t="str">
        <f>IF('PCA Licitação, Dispensa e Inex.'!L387="","",'PCA Licitação, Dispensa e Inex.'!L387)</f>
        <v/>
      </c>
      <c r="AO383" t="str">
        <f>IF('PCA Licitação, Dispensa e Inex.'!M387="","",'PCA Licitação, Dispensa e Inex.'!M387)</f>
        <v/>
      </c>
      <c r="AP383" t="str">
        <f>IF('PCA Licitação, Dispensa e Inex.'!N387="","",'PCA Licitação, Dispensa e Inex.'!N387)</f>
        <v/>
      </c>
      <c r="AQ383" s="82" t="str">
        <f>IF('PCA Licitação, Dispensa e Inex.'!O387="","",'PCA Licitação, Dispensa e Inex.'!O387)</f>
        <v/>
      </c>
      <c r="AR383" s="82" t="str">
        <f>IF('PCA Licitação, Dispensa e Inex.'!P387="","",'PCA Licitação, Dispensa e Inex.'!P387)</f>
        <v/>
      </c>
      <c r="AS383" s="82" t="str">
        <f>IF('PCA Licitação, Dispensa e Inex.'!Q387="","",'PCA Licitação, Dispensa e Inex.'!Q387)</f>
        <v/>
      </c>
      <c r="AT383" s="82" t="str">
        <f>IF('PCA Licitação, Dispensa e Inex.'!R387="","",'PCA Licitação, Dispensa e Inex.'!R387)</f>
        <v/>
      </c>
      <c r="AU383" s="82" t="str">
        <f>IF('PCA Licitação, Dispensa e Inex.'!S387="","",'PCA Licitação, Dispensa e Inex.'!S387)</f>
        <v/>
      </c>
      <c r="AV383" s="223" t="str">
        <f>IFERROR(VLOOKUP(AI383,'Acompanhamento (DMP)'!$B$7:$G$390,10,FALSE),"")</f>
        <v/>
      </c>
      <c r="AW383" t="str">
        <f>IFERROR(IF(VLOOKUP(AI383,'Acompanhamento (DMP)'!$B$7:$O$390,11,FALSE)="","",VLOOKUP(AI383,'Acompanhamento (DMP)'!$B$7:$O$390,11,FALSE)),"")</f>
        <v/>
      </c>
      <c r="AX383" s="82">
        <f>IFERROR(VLOOKUP(AI383,'Acompanhamento (DMP)'!$B$7:$O$390,12,FALSE),"")</f>
        <v>0</v>
      </c>
      <c r="AY383" s="82" t="str">
        <f>IFERROR(IF(VLOOKUP(AI383,'Acompanhamento (DMP)'!$B$7:$O$390,13,FALSE)="","",VLOOKUP(AI383,'Acompanhamento (DMP)'!$B$7:$O$390,13,FALSE)),"")</f>
        <v/>
      </c>
      <c r="AZ383" t="str">
        <f>IFERROR(IF(VLOOKUP(AI383,'Acompanhamento (DMP)'!$B$7:$O$390,14,FALSE)="","",VLOOKUP(AI383,'Acompanhamento (DMP)'!$B$7:$O$390,14,FALSE)),"")</f>
        <v/>
      </c>
      <c r="BA383" t="str">
        <f>IFERROR(IF(VLOOKUP(AI383,'Acompanhamento (DMP)'!$B$7:$O$390,15,FALSE)="","",VLOOKUP(AI383,'Acompanhamento (DMP)'!$B$7:$O$390,15,FALSE)),"")</f>
        <v/>
      </c>
      <c r="BB383" s="82" t="str">
        <f>IFERROR(IF(VLOOKUP(AI383,'Acompanhamento (DMP)'!$B$7:$O$390,16,FALSE)="","",VLOOKUP(AI383,'Acompanhamento (DMP)'!$B$7:$O$390,16,FALSE)),"")</f>
        <v/>
      </c>
      <c r="BC383" s="82" t="str">
        <f>IFERROR(IF(VLOOKUP(AI383,'Acompanhamento (DMP)'!$B$7:$O$390,17,FALSE)="","",VLOOKUP(AI383,'Acompanhamento (DMP)'!$B$7:$O$390,17,FALSE)),"")</f>
        <v/>
      </c>
      <c r="BD383" s="82" t="str">
        <f>IFERROR(IF(VLOOKUP(AI383,'Acompanhamento (DMP)'!$B$7:$O$390,18,FALSE)="","",VLOOKUP(AI383,'Acompanhamento (DMP)'!$B$7:$O$390,18,FALSE)),"")</f>
        <v/>
      </c>
      <c r="BE383" s="82" t="str">
        <f>IFERROR(IF(VLOOKUP(AI383,'Acompanhamento (DMP)'!$B$7:$O$390,19,FALSE)="","",VLOOKUP(AI383,'Acompanhamento (DMP)'!$B$7:$O$390,19,FALSE)),"")</f>
        <v/>
      </c>
      <c r="BF383" s="82" t="str">
        <f>IFERROR(IF(VLOOKUP(AI383,'Acompanhamento (DMP)'!$B$7:$O$390,20,FALSE)="","",VLOOKUP(AI383,'Acompanhamento (DMP)'!$B$7:$O$390,20,FALSE)),"")</f>
        <v/>
      </c>
      <c r="BG383" s="82" t="str">
        <f>IFERROR(IF(VLOOKUP(AI383,'Acompanhamento (DMP)'!$B$7:$O$390,21,FALSE)="","",VLOOKUP(AI383,'Acompanhamento (DMP)'!$B$7:$O$390,21,FALSE)),"")</f>
        <v/>
      </c>
      <c r="BH383" s="173" t="str">
        <f t="shared" si="5"/>
        <v/>
      </c>
    </row>
    <row r="384" spans="1:60" ht="15" customHeight="1">
      <c r="A384" s="248"/>
      <c r="B384" s="248"/>
      <c r="C384" s="72"/>
      <c r="D384" s="73"/>
      <c r="E384" s="72"/>
      <c r="F384" s="72"/>
      <c r="G384" s="72"/>
      <c r="H384" s="72"/>
      <c r="I384" s="72"/>
      <c r="J384" s="72"/>
      <c r="K384" s="72"/>
      <c r="L384" s="74"/>
      <c r="M384" s="74"/>
      <c r="N384" s="74"/>
      <c r="O384" s="74"/>
      <c r="P384" s="74"/>
      <c r="Q384" s="72" t="e">
        <f>IF(#REF!="","",IF(VLOOKUP(#REF!,#REF!,9,FALSE)="","",VLOOKUP(#REF!,#REF!,9,FALSE)))</f>
        <v>#REF!</v>
      </c>
      <c r="R384" s="74" t="e">
        <f>IF(#REF!="","",IF(VLOOKUP(#REF!,#REF!,10,FALSE)="","",VLOOKUP(#REF!,#REF!,10,FALSE)))</f>
        <v>#REF!</v>
      </c>
      <c r="AD384" s="180">
        <v>371</v>
      </c>
      <c r="AF384">
        <v>382</v>
      </c>
      <c r="AI384" t="str">
        <f>IF('PCA Licitação, Dispensa e Inex.'!B388="","",'PCA Licitação, Dispensa e Inex.'!B388)</f>
        <v/>
      </c>
      <c r="AJ384" t="str">
        <f>IF('PCA Licitação, Dispensa e Inex.'!C388="","",'PCA Licitação, Dispensa e Inex.'!C388)</f>
        <v/>
      </c>
      <c r="AK384" t="str">
        <f>IF('PCA Licitação, Dispensa e Inex.'!D388="","",'PCA Licitação, Dispensa e Inex.'!D388)</f>
        <v/>
      </c>
      <c r="AL384" t="str">
        <f>IF('PCA Licitação, Dispensa e Inex.'!H388="","",'PCA Licitação, Dispensa e Inex.'!H388)</f>
        <v/>
      </c>
      <c r="AM384" t="str">
        <f>IF('PCA Licitação, Dispensa e Inex.'!K388="","",'PCA Licitação, Dispensa e Inex.'!K388)</f>
        <v/>
      </c>
      <c r="AN384" t="str">
        <f>IF('PCA Licitação, Dispensa e Inex.'!L388="","",'PCA Licitação, Dispensa e Inex.'!L388)</f>
        <v/>
      </c>
      <c r="AO384" t="str">
        <f>IF('PCA Licitação, Dispensa e Inex.'!M388="","",'PCA Licitação, Dispensa e Inex.'!M388)</f>
        <v/>
      </c>
      <c r="AP384" t="str">
        <f>IF('PCA Licitação, Dispensa e Inex.'!N388="","",'PCA Licitação, Dispensa e Inex.'!N388)</f>
        <v/>
      </c>
      <c r="AQ384" s="82" t="str">
        <f>IF('PCA Licitação, Dispensa e Inex.'!O388="","",'PCA Licitação, Dispensa e Inex.'!O388)</f>
        <v/>
      </c>
      <c r="AR384" s="82" t="str">
        <f>IF('PCA Licitação, Dispensa e Inex.'!P388="","",'PCA Licitação, Dispensa e Inex.'!P388)</f>
        <v/>
      </c>
      <c r="AS384" s="82" t="str">
        <f>IF('PCA Licitação, Dispensa e Inex.'!Q388="","",'PCA Licitação, Dispensa e Inex.'!Q388)</f>
        <v/>
      </c>
      <c r="AT384" s="82" t="str">
        <f>IF('PCA Licitação, Dispensa e Inex.'!R388="","",'PCA Licitação, Dispensa e Inex.'!R388)</f>
        <v/>
      </c>
      <c r="AU384" s="82" t="str">
        <f>IF('PCA Licitação, Dispensa e Inex.'!S388="","",'PCA Licitação, Dispensa e Inex.'!S388)</f>
        <v/>
      </c>
      <c r="AV384" s="223" t="str">
        <f>IFERROR(VLOOKUP(AI384,'Acompanhamento (DMP)'!$B$7:$G$390,10,FALSE),"")</f>
        <v/>
      </c>
      <c r="AW384" t="str">
        <f>IFERROR(IF(VLOOKUP(AI384,'Acompanhamento (DMP)'!$B$7:$O$390,11,FALSE)="","",VLOOKUP(AI384,'Acompanhamento (DMP)'!$B$7:$O$390,11,FALSE)),"")</f>
        <v/>
      </c>
      <c r="AX384" s="82">
        <f>IFERROR(VLOOKUP(AI384,'Acompanhamento (DMP)'!$B$7:$O$390,12,FALSE),"")</f>
        <v>0</v>
      </c>
      <c r="AY384" s="82" t="str">
        <f>IFERROR(IF(VLOOKUP(AI384,'Acompanhamento (DMP)'!$B$7:$O$390,13,FALSE)="","",VLOOKUP(AI384,'Acompanhamento (DMP)'!$B$7:$O$390,13,FALSE)),"")</f>
        <v/>
      </c>
      <c r="AZ384" t="str">
        <f>IFERROR(IF(VLOOKUP(AI384,'Acompanhamento (DMP)'!$B$7:$O$390,14,FALSE)="","",VLOOKUP(AI384,'Acompanhamento (DMP)'!$B$7:$O$390,14,FALSE)),"")</f>
        <v/>
      </c>
      <c r="BA384" t="str">
        <f>IFERROR(IF(VLOOKUP(AI384,'Acompanhamento (DMP)'!$B$7:$O$390,15,FALSE)="","",VLOOKUP(AI384,'Acompanhamento (DMP)'!$B$7:$O$390,15,FALSE)),"")</f>
        <v/>
      </c>
      <c r="BB384" s="82" t="str">
        <f>IFERROR(IF(VLOOKUP(AI384,'Acompanhamento (DMP)'!$B$7:$O$390,16,FALSE)="","",VLOOKUP(AI384,'Acompanhamento (DMP)'!$B$7:$O$390,16,FALSE)),"")</f>
        <v/>
      </c>
      <c r="BC384" s="82" t="str">
        <f>IFERROR(IF(VLOOKUP(AI384,'Acompanhamento (DMP)'!$B$7:$O$390,17,FALSE)="","",VLOOKUP(AI384,'Acompanhamento (DMP)'!$B$7:$O$390,17,FALSE)),"")</f>
        <v/>
      </c>
      <c r="BD384" s="82" t="str">
        <f>IFERROR(IF(VLOOKUP(AI384,'Acompanhamento (DMP)'!$B$7:$O$390,18,FALSE)="","",VLOOKUP(AI384,'Acompanhamento (DMP)'!$B$7:$O$390,18,FALSE)),"")</f>
        <v/>
      </c>
      <c r="BE384" s="82" t="str">
        <f>IFERROR(IF(VLOOKUP(AI384,'Acompanhamento (DMP)'!$B$7:$O$390,19,FALSE)="","",VLOOKUP(AI384,'Acompanhamento (DMP)'!$B$7:$O$390,19,FALSE)),"")</f>
        <v/>
      </c>
      <c r="BF384" s="82" t="str">
        <f>IFERROR(IF(VLOOKUP(AI384,'Acompanhamento (DMP)'!$B$7:$O$390,20,FALSE)="","",VLOOKUP(AI384,'Acompanhamento (DMP)'!$B$7:$O$390,20,FALSE)),"")</f>
        <v/>
      </c>
      <c r="BG384" s="82" t="str">
        <f>IFERROR(IF(VLOOKUP(AI384,'Acompanhamento (DMP)'!$B$7:$O$390,21,FALSE)="","",VLOOKUP(AI384,'Acompanhamento (DMP)'!$B$7:$O$390,21,FALSE)),"")</f>
        <v/>
      </c>
      <c r="BH384" s="173" t="str">
        <f t="shared" si="5"/>
        <v/>
      </c>
    </row>
    <row r="385" spans="1:60" ht="15" customHeight="1">
      <c r="A385" s="248"/>
      <c r="B385" s="248"/>
      <c r="C385" s="72"/>
      <c r="D385" s="73"/>
      <c r="E385" s="72"/>
      <c r="F385" s="72"/>
      <c r="G385" s="72"/>
      <c r="H385" s="72"/>
      <c r="I385" s="72"/>
      <c r="J385" s="72"/>
      <c r="K385" s="72"/>
      <c r="L385" s="74"/>
      <c r="M385" s="74"/>
      <c r="N385" s="74"/>
      <c r="O385" s="74"/>
      <c r="P385" s="74"/>
      <c r="Q385" s="72" t="e">
        <f>IF(#REF!="","",IF(VLOOKUP(#REF!,#REF!,9,FALSE)="","",VLOOKUP(#REF!,#REF!,9,FALSE)))</f>
        <v>#REF!</v>
      </c>
      <c r="R385" s="74" t="e">
        <f>IF(#REF!="","",IF(VLOOKUP(#REF!,#REF!,10,FALSE)="","",VLOOKUP(#REF!,#REF!,10,FALSE)))</f>
        <v>#REF!</v>
      </c>
      <c r="AD385" s="178">
        <v>372</v>
      </c>
      <c r="AF385">
        <v>383</v>
      </c>
      <c r="AI385" t="str">
        <f>IF('PCA Licitação, Dispensa e Inex.'!B389="","",'PCA Licitação, Dispensa e Inex.'!B389)</f>
        <v/>
      </c>
      <c r="AJ385" t="str">
        <f>IF('PCA Licitação, Dispensa e Inex.'!C389="","",'PCA Licitação, Dispensa e Inex.'!C389)</f>
        <v/>
      </c>
      <c r="AK385" t="str">
        <f>IF('PCA Licitação, Dispensa e Inex.'!D389="","",'PCA Licitação, Dispensa e Inex.'!D389)</f>
        <v/>
      </c>
      <c r="AL385" t="str">
        <f>IF('PCA Licitação, Dispensa e Inex.'!H389="","",'PCA Licitação, Dispensa e Inex.'!H389)</f>
        <v/>
      </c>
      <c r="AM385" t="str">
        <f>IF('PCA Licitação, Dispensa e Inex.'!K389="","",'PCA Licitação, Dispensa e Inex.'!K389)</f>
        <v/>
      </c>
      <c r="AN385" t="str">
        <f>IF('PCA Licitação, Dispensa e Inex.'!L389="","",'PCA Licitação, Dispensa e Inex.'!L389)</f>
        <v/>
      </c>
      <c r="AO385" t="str">
        <f>IF('PCA Licitação, Dispensa e Inex.'!M389="","",'PCA Licitação, Dispensa e Inex.'!M389)</f>
        <v/>
      </c>
      <c r="AP385" t="str">
        <f>IF('PCA Licitação, Dispensa e Inex.'!N389="","",'PCA Licitação, Dispensa e Inex.'!N389)</f>
        <v/>
      </c>
      <c r="AQ385" s="82" t="str">
        <f>IF('PCA Licitação, Dispensa e Inex.'!O389="","",'PCA Licitação, Dispensa e Inex.'!O389)</f>
        <v/>
      </c>
      <c r="AR385" s="82" t="str">
        <f>IF('PCA Licitação, Dispensa e Inex.'!P389="","",'PCA Licitação, Dispensa e Inex.'!P389)</f>
        <v/>
      </c>
      <c r="AS385" s="82" t="str">
        <f>IF('PCA Licitação, Dispensa e Inex.'!Q389="","",'PCA Licitação, Dispensa e Inex.'!Q389)</f>
        <v/>
      </c>
      <c r="AT385" s="82" t="str">
        <f>IF('PCA Licitação, Dispensa e Inex.'!R389="","",'PCA Licitação, Dispensa e Inex.'!R389)</f>
        <v/>
      </c>
      <c r="AU385" s="82" t="str">
        <f>IF('PCA Licitação, Dispensa e Inex.'!S389="","",'PCA Licitação, Dispensa e Inex.'!S389)</f>
        <v/>
      </c>
      <c r="AV385" s="223" t="str">
        <f>IFERROR(VLOOKUP(AI385,'Acompanhamento (DMP)'!$B$7:$G$390,10,FALSE),"")</f>
        <v/>
      </c>
      <c r="AW385" t="str">
        <f>IFERROR(IF(VLOOKUP(AI385,'Acompanhamento (DMP)'!$B$7:$O$390,11,FALSE)="","",VLOOKUP(AI385,'Acompanhamento (DMP)'!$B$7:$O$390,11,FALSE)),"")</f>
        <v/>
      </c>
      <c r="AX385" s="82">
        <f>IFERROR(VLOOKUP(AI385,'Acompanhamento (DMP)'!$B$7:$O$390,12,FALSE),"")</f>
        <v>0</v>
      </c>
      <c r="AY385" s="82" t="str">
        <f>IFERROR(IF(VLOOKUP(AI385,'Acompanhamento (DMP)'!$B$7:$O$390,13,FALSE)="","",VLOOKUP(AI385,'Acompanhamento (DMP)'!$B$7:$O$390,13,FALSE)),"")</f>
        <v/>
      </c>
      <c r="AZ385" t="str">
        <f>IFERROR(IF(VLOOKUP(AI385,'Acompanhamento (DMP)'!$B$7:$O$390,14,FALSE)="","",VLOOKUP(AI385,'Acompanhamento (DMP)'!$B$7:$O$390,14,FALSE)),"")</f>
        <v/>
      </c>
      <c r="BA385" t="str">
        <f>IFERROR(IF(VLOOKUP(AI385,'Acompanhamento (DMP)'!$B$7:$O$390,15,FALSE)="","",VLOOKUP(AI385,'Acompanhamento (DMP)'!$B$7:$O$390,15,FALSE)),"")</f>
        <v/>
      </c>
      <c r="BB385" s="82" t="str">
        <f>IFERROR(IF(VLOOKUP(AI385,'Acompanhamento (DMP)'!$B$7:$O$390,16,FALSE)="","",VLOOKUP(AI385,'Acompanhamento (DMP)'!$B$7:$O$390,16,FALSE)),"")</f>
        <v/>
      </c>
      <c r="BC385" s="82" t="str">
        <f>IFERROR(IF(VLOOKUP(AI385,'Acompanhamento (DMP)'!$B$7:$O$390,17,FALSE)="","",VLOOKUP(AI385,'Acompanhamento (DMP)'!$B$7:$O$390,17,FALSE)),"")</f>
        <v/>
      </c>
      <c r="BD385" s="82" t="str">
        <f>IFERROR(IF(VLOOKUP(AI385,'Acompanhamento (DMP)'!$B$7:$O$390,18,FALSE)="","",VLOOKUP(AI385,'Acompanhamento (DMP)'!$B$7:$O$390,18,FALSE)),"")</f>
        <v/>
      </c>
      <c r="BE385" s="82" t="str">
        <f>IFERROR(IF(VLOOKUP(AI385,'Acompanhamento (DMP)'!$B$7:$O$390,19,FALSE)="","",VLOOKUP(AI385,'Acompanhamento (DMP)'!$B$7:$O$390,19,FALSE)),"")</f>
        <v/>
      </c>
      <c r="BF385" s="82" t="str">
        <f>IFERROR(IF(VLOOKUP(AI385,'Acompanhamento (DMP)'!$B$7:$O$390,20,FALSE)="","",VLOOKUP(AI385,'Acompanhamento (DMP)'!$B$7:$O$390,20,FALSE)),"")</f>
        <v/>
      </c>
      <c r="BG385" s="82" t="str">
        <f>IFERROR(IF(VLOOKUP(AI385,'Acompanhamento (DMP)'!$B$7:$O$390,21,FALSE)="","",VLOOKUP(AI385,'Acompanhamento (DMP)'!$B$7:$O$390,21,FALSE)),"")</f>
        <v/>
      </c>
      <c r="BH385" s="173" t="str">
        <f t="shared" si="5"/>
        <v/>
      </c>
    </row>
    <row r="386" spans="1:60" ht="15" customHeight="1">
      <c r="A386" s="248"/>
      <c r="B386" s="248"/>
      <c r="C386" s="72"/>
      <c r="D386" s="73"/>
      <c r="E386" s="72"/>
      <c r="F386" s="72"/>
      <c r="G386" s="72"/>
      <c r="H386" s="72"/>
      <c r="I386" s="72"/>
      <c r="J386" s="72"/>
      <c r="K386" s="72"/>
      <c r="L386" s="74"/>
      <c r="M386" s="74"/>
      <c r="N386" s="74"/>
      <c r="O386" s="74"/>
      <c r="P386" s="74"/>
      <c r="Q386" s="72" t="e">
        <f>IF(#REF!="","",IF(VLOOKUP(#REF!,#REF!,9,FALSE)="","",VLOOKUP(#REF!,#REF!,9,FALSE)))</f>
        <v>#REF!</v>
      </c>
      <c r="R386" s="74" t="e">
        <f>IF(#REF!="","",IF(VLOOKUP(#REF!,#REF!,10,FALSE)="","",VLOOKUP(#REF!,#REF!,10,FALSE)))</f>
        <v>#REF!</v>
      </c>
      <c r="AD386" s="177">
        <v>373</v>
      </c>
      <c r="AF386">
        <v>384</v>
      </c>
      <c r="AI386" t="str">
        <f>IF('PCA Licitação, Dispensa e Inex.'!B390="","",'PCA Licitação, Dispensa e Inex.'!B390)</f>
        <v/>
      </c>
      <c r="AJ386" t="str">
        <f>IF('PCA Licitação, Dispensa e Inex.'!C390="","",'PCA Licitação, Dispensa e Inex.'!C390)</f>
        <v/>
      </c>
      <c r="AK386" t="str">
        <f>IF('PCA Licitação, Dispensa e Inex.'!D390="","",'PCA Licitação, Dispensa e Inex.'!D390)</f>
        <v/>
      </c>
      <c r="AL386" t="str">
        <f>IF('PCA Licitação, Dispensa e Inex.'!H390="","",'PCA Licitação, Dispensa e Inex.'!H390)</f>
        <v/>
      </c>
      <c r="AM386" t="str">
        <f>IF('PCA Licitação, Dispensa e Inex.'!K390="","",'PCA Licitação, Dispensa e Inex.'!K390)</f>
        <v/>
      </c>
      <c r="AN386" t="str">
        <f>IF('PCA Licitação, Dispensa e Inex.'!L390="","",'PCA Licitação, Dispensa e Inex.'!L390)</f>
        <v/>
      </c>
      <c r="AO386" t="str">
        <f>IF('PCA Licitação, Dispensa e Inex.'!M390="","",'PCA Licitação, Dispensa e Inex.'!M390)</f>
        <v/>
      </c>
      <c r="AP386" t="str">
        <f>IF('PCA Licitação, Dispensa e Inex.'!N390="","",'PCA Licitação, Dispensa e Inex.'!N390)</f>
        <v/>
      </c>
      <c r="AQ386" s="82" t="str">
        <f>IF('PCA Licitação, Dispensa e Inex.'!O390="","",'PCA Licitação, Dispensa e Inex.'!O390)</f>
        <v/>
      </c>
      <c r="AR386" s="82" t="str">
        <f>IF('PCA Licitação, Dispensa e Inex.'!P390="","",'PCA Licitação, Dispensa e Inex.'!P390)</f>
        <v/>
      </c>
      <c r="AS386" s="82" t="str">
        <f>IF('PCA Licitação, Dispensa e Inex.'!Q390="","",'PCA Licitação, Dispensa e Inex.'!Q390)</f>
        <v/>
      </c>
      <c r="AT386" s="82" t="str">
        <f>IF('PCA Licitação, Dispensa e Inex.'!R390="","",'PCA Licitação, Dispensa e Inex.'!R390)</f>
        <v/>
      </c>
      <c r="AU386" s="82" t="str">
        <f>IF('PCA Licitação, Dispensa e Inex.'!S390="","",'PCA Licitação, Dispensa e Inex.'!S390)</f>
        <v/>
      </c>
      <c r="AV386" s="223" t="str">
        <f>IFERROR(VLOOKUP(AI386,'Acompanhamento (DMP)'!$B$7:$G$390,10,FALSE),"")</f>
        <v/>
      </c>
      <c r="AW386" t="str">
        <f>IFERROR(IF(VLOOKUP(AI386,'Acompanhamento (DMP)'!$B$7:$O$390,11,FALSE)="","",VLOOKUP(AI386,'Acompanhamento (DMP)'!$B$7:$O$390,11,FALSE)),"")</f>
        <v/>
      </c>
      <c r="AX386" s="82">
        <f>IFERROR(VLOOKUP(AI386,'Acompanhamento (DMP)'!$B$7:$O$390,12,FALSE),"")</f>
        <v>0</v>
      </c>
      <c r="AY386" s="82" t="str">
        <f>IFERROR(IF(VLOOKUP(AI386,'Acompanhamento (DMP)'!$B$7:$O$390,13,FALSE)="","",VLOOKUP(AI386,'Acompanhamento (DMP)'!$B$7:$O$390,13,FALSE)),"")</f>
        <v/>
      </c>
      <c r="AZ386" t="str">
        <f>IFERROR(IF(VLOOKUP(AI386,'Acompanhamento (DMP)'!$B$7:$O$390,14,FALSE)="","",VLOOKUP(AI386,'Acompanhamento (DMP)'!$B$7:$O$390,14,FALSE)),"")</f>
        <v/>
      </c>
      <c r="BA386" t="str">
        <f>IFERROR(IF(VLOOKUP(AI386,'Acompanhamento (DMP)'!$B$7:$O$390,15,FALSE)="","",VLOOKUP(AI386,'Acompanhamento (DMP)'!$B$7:$O$390,15,FALSE)),"")</f>
        <v/>
      </c>
      <c r="BB386" s="82" t="str">
        <f>IFERROR(IF(VLOOKUP(AI386,'Acompanhamento (DMP)'!$B$7:$O$390,16,FALSE)="","",VLOOKUP(AI386,'Acompanhamento (DMP)'!$B$7:$O$390,16,FALSE)),"")</f>
        <v/>
      </c>
      <c r="BC386" s="82" t="str">
        <f>IFERROR(IF(VLOOKUP(AI386,'Acompanhamento (DMP)'!$B$7:$O$390,17,FALSE)="","",VLOOKUP(AI386,'Acompanhamento (DMP)'!$B$7:$O$390,17,FALSE)),"")</f>
        <v/>
      </c>
      <c r="BD386" s="82" t="str">
        <f>IFERROR(IF(VLOOKUP(AI386,'Acompanhamento (DMP)'!$B$7:$O$390,18,FALSE)="","",VLOOKUP(AI386,'Acompanhamento (DMP)'!$B$7:$O$390,18,FALSE)),"")</f>
        <v/>
      </c>
      <c r="BE386" s="82" t="str">
        <f>IFERROR(IF(VLOOKUP(AI386,'Acompanhamento (DMP)'!$B$7:$O$390,19,FALSE)="","",VLOOKUP(AI386,'Acompanhamento (DMP)'!$B$7:$O$390,19,FALSE)),"")</f>
        <v/>
      </c>
      <c r="BF386" s="82" t="str">
        <f>IFERROR(IF(VLOOKUP(AI386,'Acompanhamento (DMP)'!$B$7:$O$390,20,FALSE)="","",VLOOKUP(AI386,'Acompanhamento (DMP)'!$B$7:$O$390,20,FALSE)),"")</f>
        <v/>
      </c>
      <c r="BG386" s="82" t="str">
        <f>IFERROR(IF(VLOOKUP(AI386,'Acompanhamento (DMP)'!$B$7:$O$390,21,FALSE)="","",VLOOKUP(AI386,'Acompanhamento (DMP)'!$B$7:$O$390,21,FALSE)),"")</f>
        <v/>
      </c>
      <c r="BH386" s="173" t="str">
        <f t="shared" si="5"/>
        <v/>
      </c>
    </row>
    <row r="387" spans="1:60" ht="15" customHeight="1">
      <c r="A387" s="248"/>
      <c r="B387" s="248"/>
      <c r="C387" s="72"/>
      <c r="D387" s="73"/>
      <c r="E387" s="72"/>
      <c r="F387" s="72"/>
      <c r="G387" s="72"/>
      <c r="H387" s="72"/>
      <c r="I387" s="72"/>
      <c r="J387" s="72"/>
      <c r="K387" s="72"/>
      <c r="L387" s="74"/>
      <c r="M387" s="74"/>
      <c r="N387" s="74"/>
      <c r="O387" s="74"/>
      <c r="P387" s="74"/>
      <c r="Q387" s="72" t="e">
        <f>IF(#REF!="","",IF(VLOOKUP(#REF!,#REF!,9,FALSE)="","",VLOOKUP(#REF!,#REF!,9,FALSE)))</f>
        <v>#REF!</v>
      </c>
      <c r="R387" s="74" t="e">
        <f>IF(#REF!="","",IF(VLOOKUP(#REF!,#REF!,10,FALSE)="","",VLOOKUP(#REF!,#REF!,10,FALSE)))</f>
        <v>#REF!</v>
      </c>
      <c r="AD387" s="178">
        <v>374</v>
      </c>
      <c r="AF387">
        <v>385</v>
      </c>
      <c r="AI387" t="str">
        <f>IF('PCA Licitação, Dispensa e Inex.'!B391="","",'PCA Licitação, Dispensa e Inex.'!B391)</f>
        <v/>
      </c>
      <c r="AJ387" t="str">
        <f>IF('PCA Licitação, Dispensa e Inex.'!C391="","",'PCA Licitação, Dispensa e Inex.'!C391)</f>
        <v/>
      </c>
      <c r="AK387" t="str">
        <f>IF('PCA Licitação, Dispensa e Inex.'!D391="","",'PCA Licitação, Dispensa e Inex.'!D391)</f>
        <v/>
      </c>
      <c r="AL387" t="str">
        <f>IF('PCA Licitação, Dispensa e Inex.'!H391="","",'PCA Licitação, Dispensa e Inex.'!H391)</f>
        <v/>
      </c>
      <c r="AM387" t="str">
        <f>IF('PCA Licitação, Dispensa e Inex.'!K391="","",'PCA Licitação, Dispensa e Inex.'!K391)</f>
        <v/>
      </c>
      <c r="AN387" t="str">
        <f>IF('PCA Licitação, Dispensa e Inex.'!L391="","",'PCA Licitação, Dispensa e Inex.'!L391)</f>
        <v/>
      </c>
      <c r="AO387" t="str">
        <f>IF('PCA Licitação, Dispensa e Inex.'!M391="","",'PCA Licitação, Dispensa e Inex.'!M391)</f>
        <v/>
      </c>
      <c r="AP387" t="str">
        <f>IF('PCA Licitação, Dispensa e Inex.'!N391="","",'PCA Licitação, Dispensa e Inex.'!N391)</f>
        <v/>
      </c>
      <c r="AQ387" s="82" t="str">
        <f>IF('PCA Licitação, Dispensa e Inex.'!O391="","",'PCA Licitação, Dispensa e Inex.'!O391)</f>
        <v/>
      </c>
      <c r="AR387" s="82" t="str">
        <f>IF('PCA Licitação, Dispensa e Inex.'!P391="","",'PCA Licitação, Dispensa e Inex.'!P391)</f>
        <v/>
      </c>
      <c r="AS387" s="82" t="str">
        <f>IF('PCA Licitação, Dispensa e Inex.'!Q391="","",'PCA Licitação, Dispensa e Inex.'!Q391)</f>
        <v/>
      </c>
      <c r="AT387" s="82" t="str">
        <f>IF('PCA Licitação, Dispensa e Inex.'!R391="","",'PCA Licitação, Dispensa e Inex.'!R391)</f>
        <v/>
      </c>
      <c r="AU387" s="82" t="str">
        <f>IF('PCA Licitação, Dispensa e Inex.'!S391="","",'PCA Licitação, Dispensa e Inex.'!S391)</f>
        <v/>
      </c>
      <c r="AV387" s="223" t="str">
        <f>IFERROR(VLOOKUP(AI387,'Acompanhamento (DMP)'!$B$7:$G$390,10,FALSE),"")</f>
        <v/>
      </c>
      <c r="AW387" t="str">
        <f>IFERROR(IF(VLOOKUP(AI387,'Acompanhamento (DMP)'!$B$7:$O$390,11,FALSE)="","",VLOOKUP(AI387,'Acompanhamento (DMP)'!$B$7:$O$390,11,FALSE)),"")</f>
        <v/>
      </c>
      <c r="AX387" s="82">
        <f>IFERROR(VLOOKUP(AI387,'Acompanhamento (DMP)'!$B$7:$O$390,12,FALSE),"")</f>
        <v>0</v>
      </c>
      <c r="AY387" s="82" t="str">
        <f>IFERROR(IF(VLOOKUP(AI387,'Acompanhamento (DMP)'!$B$7:$O$390,13,FALSE)="","",VLOOKUP(AI387,'Acompanhamento (DMP)'!$B$7:$O$390,13,FALSE)),"")</f>
        <v/>
      </c>
      <c r="AZ387" t="str">
        <f>IFERROR(IF(VLOOKUP(AI387,'Acompanhamento (DMP)'!$B$7:$O$390,14,FALSE)="","",VLOOKUP(AI387,'Acompanhamento (DMP)'!$B$7:$O$390,14,FALSE)),"")</f>
        <v/>
      </c>
      <c r="BA387" t="str">
        <f>IFERROR(IF(VLOOKUP(AI387,'Acompanhamento (DMP)'!$B$7:$O$390,15,FALSE)="","",VLOOKUP(AI387,'Acompanhamento (DMP)'!$B$7:$O$390,15,FALSE)),"")</f>
        <v/>
      </c>
      <c r="BB387" s="82" t="str">
        <f>IFERROR(IF(VLOOKUP(AI387,'Acompanhamento (DMP)'!$B$7:$O$390,16,FALSE)="","",VLOOKUP(AI387,'Acompanhamento (DMP)'!$B$7:$O$390,16,FALSE)),"")</f>
        <v/>
      </c>
      <c r="BC387" s="82" t="str">
        <f>IFERROR(IF(VLOOKUP(AI387,'Acompanhamento (DMP)'!$B$7:$O$390,17,FALSE)="","",VLOOKUP(AI387,'Acompanhamento (DMP)'!$B$7:$O$390,17,FALSE)),"")</f>
        <v/>
      </c>
      <c r="BD387" s="82" t="str">
        <f>IFERROR(IF(VLOOKUP(AI387,'Acompanhamento (DMP)'!$B$7:$O$390,18,FALSE)="","",VLOOKUP(AI387,'Acompanhamento (DMP)'!$B$7:$O$390,18,FALSE)),"")</f>
        <v/>
      </c>
      <c r="BE387" s="82" t="str">
        <f>IFERROR(IF(VLOOKUP(AI387,'Acompanhamento (DMP)'!$B$7:$O$390,19,FALSE)="","",VLOOKUP(AI387,'Acompanhamento (DMP)'!$B$7:$O$390,19,FALSE)),"")</f>
        <v/>
      </c>
      <c r="BF387" s="82" t="str">
        <f>IFERROR(IF(VLOOKUP(AI387,'Acompanhamento (DMP)'!$B$7:$O$390,20,FALSE)="","",VLOOKUP(AI387,'Acompanhamento (DMP)'!$B$7:$O$390,20,FALSE)),"")</f>
        <v/>
      </c>
      <c r="BG387" s="82" t="str">
        <f>IFERROR(IF(VLOOKUP(AI387,'Acompanhamento (DMP)'!$B$7:$O$390,21,FALSE)="","",VLOOKUP(AI387,'Acompanhamento (DMP)'!$B$7:$O$390,21,FALSE)),"")</f>
        <v/>
      </c>
      <c r="BH387" s="173" t="str">
        <f t="shared" ref="BH387:BH450" si="6">IF(BF387="","",BF387-BE387)</f>
        <v/>
      </c>
    </row>
    <row r="388" spans="1:60" ht="15" customHeight="1">
      <c r="A388" s="248"/>
      <c r="B388" s="248"/>
      <c r="C388" s="72"/>
      <c r="D388" s="73"/>
      <c r="E388" s="72"/>
      <c r="F388" s="72"/>
      <c r="G388" s="72"/>
      <c r="H388" s="72"/>
      <c r="I388" s="72"/>
      <c r="J388" s="72"/>
      <c r="K388" s="72"/>
      <c r="L388" s="74"/>
      <c r="M388" s="74"/>
      <c r="N388" s="74"/>
      <c r="O388" s="74"/>
      <c r="P388" s="74"/>
      <c r="Q388" s="72" t="e">
        <f>IF(#REF!="","",IF(VLOOKUP(#REF!,#REF!,9,FALSE)="","",VLOOKUP(#REF!,#REF!,9,FALSE)))</f>
        <v>#REF!</v>
      </c>
      <c r="R388" s="74" t="e">
        <f>IF(#REF!="","",IF(VLOOKUP(#REF!,#REF!,10,FALSE)="","",VLOOKUP(#REF!,#REF!,10,FALSE)))</f>
        <v>#REF!</v>
      </c>
      <c r="AD388" s="180">
        <v>375</v>
      </c>
      <c r="AF388">
        <v>386</v>
      </c>
      <c r="AI388" t="str">
        <f>IF('PCA Licitação, Dispensa e Inex.'!B392="","",'PCA Licitação, Dispensa e Inex.'!B392)</f>
        <v/>
      </c>
      <c r="AJ388" t="str">
        <f>IF('PCA Licitação, Dispensa e Inex.'!C392="","",'PCA Licitação, Dispensa e Inex.'!C392)</f>
        <v/>
      </c>
      <c r="AK388" t="str">
        <f>IF('PCA Licitação, Dispensa e Inex.'!D392="","",'PCA Licitação, Dispensa e Inex.'!D392)</f>
        <v/>
      </c>
      <c r="AL388" t="str">
        <f>IF('PCA Licitação, Dispensa e Inex.'!H392="","",'PCA Licitação, Dispensa e Inex.'!H392)</f>
        <v/>
      </c>
      <c r="AM388" t="str">
        <f>IF('PCA Licitação, Dispensa e Inex.'!K392="","",'PCA Licitação, Dispensa e Inex.'!K392)</f>
        <v/>
      </c>
      <c r="AN388" t="str">
        <f>IF('PCA Licitação, Dispensa e Inex.'!L392="","",'PCA Licitação, Dispensa e Inex.'!L392)</f>
        <v/>
      </c>
      <c r="AO388" t="str">
        <f>IF('PCA Licitação, Dispensa e Inex.'!M392="","",'PCA Licitação, Dispensa e Inex.'!M392)</f>
        <v/>
      </c>
      <c r="AP388" t="str">
        <f>IF('PCA Licitação, Dispensa e Inex.'!N392="","",'PCA Licitação, Dispensa e Inex.'!N392)</f>
        <v/>
      </c>
      <c r="AQ388" s="82" t="str">
        <f>IF('PCA Licitação, Dispensa e Inex.'!O392="","",'PCA Licitação, Dispensa e Inex.'!O392)</f>
        <v/>
      </c>
      <c r="AR388" s="82" t="str">
        <f>IF('PCA Licitação, Dispensa e Inex.'!P392="","",'PCA Licitação, Dispensa e Inex.'!P392)</f>
        <v/>
      </c>
      <c r="AS388" s="82" t="str">
        <f>IF('PCA Licitação, Dispensa e Inex.'!Q392="","",'PCA Licitação, Dispensa e Inex.'!Q392)</f>
        <v/>
      </c>
      <c r="AT388" s="82" t="str">
        <f>IF('PCA Licitação, Dispensa e Inex.'!R392="","",'PCA Licitação, Dispensa e Inex.'!R392)</f>
        <v/>
      </c>
      <c r="AU388" s="82" t="str">
        <f>IF('PCA Licitação, Dispensa e Inex.'!S392="","",'PCA Licitação, Dispensa e Inex.'!S392)</f>
        <v/>
      </c>
      <c r="AV388" s="223" t="str">
        <f>IFERROR(VLOOKUP(AI388,'Acompanhamento (DMP)'!$B$7:$G$390,10,FALSE),"")</f>
        <v/>
      </c>
      <c r="AW388" t="str">
        <f>IFERROR(IF(VLOOKUP(AI388,'Acompanhamento (DMP)'!$B$7:$O$390,11,FALSE)="","",VLOOKUP(AI388,'Acompanhamento (DMP)'!$B$7:$O$390,11,FALSE)),"")</f>
        <v/>
      </c>
      <c r="AX388" s="82">
        <f>IFERROR(VLOOKUP(AI388,'Acompanhamento (DMP)'!$B$7:$O$390,12,FALSE),"")</f>
        <v>0</v>
      </c>
      <c r="AY388" s="82" t="str">
        <f>IFERROR(IF(VLOOKUP(AI388,'Acompanhamento (DMP)'!$B$7:$O$390,13,FALSE)="","",VLOOKUP(AI388,'Acompanhamento (DMP)'!$B$7:$O$390,13,FALSE)),"")</f>
        <v/>
      </c>
      <c r="AZ388" t="str">
        <f>IFERROR(IF(VLOOKUP(AI388,'Acompanhamento (DMP)'!$B$7:$O$390,14,FALSE)="","",VLOOKUP(AI388,'Acompanhamento (DMP)'!$B$7:$O$390,14,FALSE)),"")</f>
        <v/>
      </c>
      <c r="BA388" t="str">
        <f>IFERROR(IF(VLOOKUP(AI388,'Acompanhamento (DMP)'!$B$7:$O$390,15,FALSE)="","",VLOOKUP(AI388,'Acompanhamento (DMP)'!$B$7:$O$390,15,FALSE)),"")</f>
        <v/>
      </c>
      <c r="BB388" s="82" t="str">
        <f>IFERROR(IF(VLOOKUP(AI388,'Acompanhamento (DMP)'!$B$7:$O$390,16,FALSE)="","",VLOOKUP(AI388,'Acompanhamento (DMP)'!$B$7:$O$390,16,FALSE)),"")</f>
        <v/>
      </c>
      <c r="BC388" s="82" t="str">
        <f>IFERROR(IF(VLOOKUP(AI388,'Acompanhamento (DMP)'!$B$7:$O$390,17,FALSE)="","",VLOOKUP(AI388,'Acompanhamento (DMP)'!$B$7:$O$390,17,FALSE)),"")</f>
        <v/>
      </c>
      <c r="BD388" s="82" t="str">
        <f>IFERROR(IF(VLOOKUP(AI388,'Acompanhamento (DMP)'!$B$7:$O$390,18,FALSE)="","",VLOOKUP(AI388,'Acompanhamento (DMP)'!$B$7:$O$390,18,FALSE)),"")</f>
        <v/>
      </c>
      <c r="BE388" s="82" t="str">
        <f>IFERROR(IF(VLOOKUP(AI388,'Acompanhamento (DMP)'!$B$7:$O$390,19,FALSE)="","",VLOOKUP(AI388,'Acompanhamento (DMP)'!$B$7:$O$390,19,FALSE)),"")</f>
        <v/>
      </c>
      <c r="BF388" s="82" t="str">
        <f>IFERROR(IF(VLOOKUP(AI388,'Acompanhamento (DMP)'!$B$7:$O$390,20,FALSE)="","",VLOOKUP(AI388,'Acompanhamento (DMP)'!$B$7:$O$390,20,FALSE)),"")</f>
        <v/>
      </c>
      <c r="BG388" s="82" t="str">
        <f>IFERROR(IF(VLOOKUP(AI388,'Acompanhamento (DMP)'!$B$7:$O$390,21,FALSE)="","",VLOOKUP(AI388,'Acompanhamento (DMP)'!$B$7:$O$390,21,FALSE)),"")</f>
        <v/>
      </c>
      <c r="BH388" s="173" t="str">
        <f t="shared" si="6"/>
        <v/>
      </c>
    </row>
    <row r="389" spans="1:60" ht="15" customHeight="1">
      <c r="A389" s="248"/>
      <c r="B389" s="248"/>
      <c r="C389" s="72"/>
      <c r="D389" s="73"/>
      <c r="E389" s="72"/>
      <c r="F389" s="72"/>
      <c r="G389" s="72"/>
      <c r="H389" s="72"/>
      <c r="I389" s="72"/>
      <c r="J389" s="72"/>
      <c r="K389" s="72"/>
      <c r="L389" s="74"/>
      <c r="M389" s="74"/>
      <c r="N389" s="74"/>
      <c r="O389" s="74"/>
      <c r="P389" s="74"/>
      <c r="Q389" s="72" t="e">
        <f>IF(#REF!="","",IF(VLOOKUP(#REF!,#REF!,9,FALSE)="","",VLOOKUP(#REF!,#REF!,9,FALSE)))</f>
        <v>#REF!</v>
      </c>
      <c r="R389" s="74" t="e">
        <f>IF(#REF!="","",IF(VLOOKUP(#REF!,#REF!,10,FALSE)="","",VLOOKUP(#REF!,#REF!,10,FALSE)))</f>
        <v>#REF!</v>
      </c>
      <c r="AD389" s="179">
        <v>376</v>
      </c>
      <c r="AF389">
        <v>387</v>
      </c>
      <c r="AI389" t="str">
        <f>IF('PCA Licitação, Dispensa e Inex.'!B393="","",'PCA Licitação, Dispensa e Inex.'!B393)</f>
        <v/>
      </c>
      <c r="AJ389" t="str">
        <f>IF('PCA Licitação, Dispensa e Inex.'!C393="","",'PCA Licitação, Dispensa e Inex.'!C393)</f>
        <v/>
      </c>
      <c r="AK389" t="str">
        <f>IF('PCA Licitação, Dispensa e Inex.'!D393="","",'PCA Licitação, Dispensa e Inex.'!D393)</f>
        <v/>
      </c>
      <c r="AL389" t="str">
        <f>IF('PCA Licitação, Dispensa e Inex.'!H393="","",'PCA Licitação, Dispensa e Inex.'!H393)</f>
        <v/>
      </c>
      <c r="AM389" t="str">
        <f>IF('PCA Licitação, Dispensa e Inex.'!K393="","",'PCA Licitação, Dispensa e Inex.'!K393)</f>
        <v/>
      </c>
      <c r="AN389" t="str">
        <f>IF('PCA Licitação, Dispensa e Inex.'!L393="","",'PCA Licitação, Dispensa e Inex.'!L393)</f>
        <v/>
      </c>
      <c r="AO389" t="str">
        <f>IF('PCA Licitação, Dispensa e Inex.'!M393="","",'PCA Licitação, Dispensa e Inex.'!M393)</f>
        <v/>
      </c>
      <c r="AP389" t="str">
        <f>IF('PCA Licitação, Dispensa e Inex.'!N393="","",'PCA Licitação, Dispensa e Inex.'!N393)</f>
        <v/>
      </c>
      <c r="AQ389" s="82" t="str">
        <f>IF('PCA Licitação, Dispensa e Inex.'!O393="","",'PCA Licitação, Dispensa e Inex.'!O393)</f>
        <v/>
      </c>
      <c r="AR389" s="82" t="str">
        <f>IF('PCA Licitação, Dispensa e Inex.'!P393="","",'PCA Licitação, Dispensa e Inex.'!P393)</f>
        <v/>
      </c>
      <c r="AS389" s="82" t="str">
        <f>IF('PCA Licitação, Dispensa e Inex.'!Q393="","",'PCA Licitação, Dispensa e Inex.'!Q393)</f>
        <v/>
      </c>
      <c r="AT389" s="82" t="str">
        <f>IF('PCA Licitação, Dispensa e Inex.'!R393="","",'PCA Licitação, Dispensa e Inex.'!R393)</f>
        <v/>
      </c>
      <c r="AU389" s="82" t="str">
        <f>IF('PCA Licitação, Dispensa e Inex.'!S393="","",'PCA Licitação, Dispensa e Inex.'!S393)</f>
        <v/>
      </c>
      <c r="AV389" s="223" t="str">
        <f>IFERROR(VLOOKUP(AI389,'Acompanhamento (DMP)'!$B$7:$G$390,10,FALSE),"")</f>
        <v/>
      </c>
      <c r="AW389" t="str">
        <f>IFERROR(IF(VLOOKUP(AI389,'Acompanhamento (DMP)'!$B$7:$O$390,11,FALSE)="","",VLOOKUP(AI389,'Acompanhamento (DMP)'!$B$7:$O$390,11,FALSE)),"")</f>
        <v/>
      </c>
      <c r="AX389" s="82">
        <f>IFERROR(VLOOKUP(AI389,'Acompanhamento (DMP)'!$B$7:$O$390,12,FALSE),"")</f>
        <v>0</v>
      </c>
      <c r="AY389" s="82" t="str">
        <f>IFERROR(IF(VLOOKUP(AI389,'Acompanhamento (DMP)'!$B$7:$O$390,13,FALSE)="","",VLOOKUP(AI389,'Acompanhamento (DMP)'!$B$7:$O$390,13,FALSE)),"")</f>
        <v/>
      </c>
      <c r="AZ389" t="str">
        <f>IFERROR(IF(VLOOKUP(AI389,'Acompanhamento (DMP)'!$B$7:$O$390,14,FALSE)="","",VLOOKUP(AI389,'Acompanhamento (DMP)'!$B$7:$O$390,14,FALSE)),"")</f>
        <v/>
      </c>
      <c r="BA389" t="str">
        <f>IFERROR(IF(VLOOKUP(AI389,'Acompanhamento (DMP)'!$B$7:$O$390,15,FALSE)="","",VLOOKUP(AI389,'Acompanhamento (DMP)'!$B$7:$O$390,15,FALSE)),"")</f>
        <v/>
      </c>
      <c r="BB389" s="82" t="str">
        <f>IFERROR(IF(VLOOKUP(AI389,'Acompanhamento (DMP)'!$B$7:$O$390,16,FALSE)="","",VLOOKUP(AI389,'Acompanhamento (DMP)'!$B$7:$O$390,16,FALSE)),"")</f>
        <v/>
      </c>
      <c r="BC389" s="82" t="str">
        <f>IFERROR(IF(VLOOKUP(AI389,'Acompanhamento (DMP)'!$B$7:$O$390,17,FALSE)="","",VLOOKUP(AI389,'Acompanhamento (DMP)'!$B$7:$O$390,17,FALSE)),"")</f>
        <v/>
      </c>
      <c r="BD389" s="82" t="str">
        <f>IFERROR(IF(VLOOKUP(AI389,'Acompanhamento (DMP)'!$B$7:$O$390,18,FALSE)="","",VLOOKUP(AI389,'Acompanhamento (DMP)'!$B$7:$O$390,18,FALSE)),"")</f>
        <v/>
      </c>
      <c r="BE389" s="82" t="str">
        <f>IFERROR(IF(VLOOKUP(AI389,'Acompanhamento (DMP)'!$B$7:$O$390,19,FALSE)="","",VLOOKUP(AI389,'Acompanhamento (DMP)'!$B$7:$O$390,19,FALSE)),"")</f>
        <v/>
      </c>
      <c r="BF389" s="82" t="str">
        <f>IFERROR(IF(VLOOKUP(AI389,'Acompanhamento (DMP)'!$B$7:$O$390,20,FALSE)="","",VLOOKUP(AI389,'Acompanhamento (DMP)'!$B$7:$O$390,20,FALSE)),"")</f>
        <v/>
      </c>
      <c r="BG389" s="82" t="str">
        <f>IFERROR(IF(VLOOKUP(AI389,'Acompanhamento (DMP)'!$B$7:$O$390,21,FALSE)="","",VLOOKUP(AI389,'Acompanhamento (DMP)'!$B$7:$O$390,21,FALSE)),"")</f>
        <v/>
      </c>
      <c r="BH389" s="173" t="str">
        <f t="shared" si="6"/>
        <v/>
      </c>
    </row>
    <row r="390" spans="1:60" ht="15" customHeight="1">
      <c r="A390" s="248"/>
      <c r="B390" s="248"/>
      <c r="C390" s="72"/>
      <c r="D390" s="73"/>
      <c r="E390" s="72"/>
      <c r="F390" s="72"/>
      <c r="G390" s="72"/>
      <c r="H390" s="72"/>
      <c r="I390" s="72"/>
      <c r="J390" s="72"/>
      <c r="K390" s="72"/>
      <c r="L390" s="74"/>
      <c r="M390" s="74"/>
      <c r="N390" s="74"/>
      <c r="O390" s="74"/>
      <c r="P390" s="74"/>
      <c r="Q390" s="72" t="e">
        <f>IF(#REF!="","",IF(VLOOKUP(#REF!,#REF!,9,FALSE)="","",VLOOKUP(#REF!,#REF!,9,FALSE)))</f>
        <v>#REF!</v>
      </c>
      <c r="R390" s="74" t="e">
        <f>IF(#REF!="","",IF(VLOOKUP(#REF!,#REF!,10,FALSE)="","",VLOOKUP(#REF!,#REF!,10,FALSE)))</f>
        <v>#REF!</v>
      </c>
      <c r="AD390" s="180">
        <v>377</v>
      </c>
      <c r="AF390">
        <v>388</v>
      </c>
      <c r="AI390" t="str">
        <f>IF('PCA Licitação, Dispensa e Inex.'!B394="","",'PCA Licitação, Dispensa e Inex.'!B394)</f>
        <v/>
      </c>
      <c r="AJ390" t="str">
        <f>IF('PCA Licitação, Dispensa e Inex.'!C394="","",'PCA Licitação, Dispensa e Inex.'!C394)</f>
        <v/>
      </c>
      <c r="AK390" t="str">
        <f>IF('PCA Licitação, Dispensa e Inex.'!D394="","",'PCA Licitação, Dispensa e Inex.'!D394)</f>
        <v/>
      </c>
      <c r="AL390" t="str">
        <f>IF('PCA Licitação, Dispensa e Inex.'!H394="","",'PCA Licitação, Dispensa e Inex.'!H394)</f>
        <v/>
      </c>
      <c r="AM390" t="str">
        <f>IF('PCA Licitação, Dispensa e Inex.'!K394="","",'PCA Licitação, Dispensa e Inex.'!K394)</f>
        <v/>
      </c>
      <c r="AN390" t="str">
        <f>IF('PCA Licitação, Dispensa e Inex.'!L394="","",'PCA Licitação, Dispensa e Inex.'!L394)</f>
        <v/>
      </c>
      <c r="AO390" t="str">
        <f>IF('PCA Licitação, Dispensa e Inex.'!M394="","",'PCA Licitação, Dispensa e Inex.'!M394)</f>
        <v/>
      </c>
      <c r="AP390" t="str">
        <f>IF('PCA Licitação, Dispensa e Inex.'!N394="","",'PCA Licitação, Dispensa e Inex.'!N394)</f>
        <v/>
      </c>
      <c r="AQ390" s="82" t="str">
        <f>IF('PCA Licitação, Dispensa e Inex.'!O394="","",'PCA Licitação, Dispensa e Inex.'!O394)</f>
        <v/>
      </c>
      <c r="AR390" s="82" t="str">
        <f>IF('PCA Licitação, Dispensa e Inex.'!P394="","",'PCA Licitação, Dispensa e Inex.'!P394)</f>
        <v/>
      </c>
      <c r="AS390" s="82" t="str">
        <f>IF('PCA Licitação, Dispensa e Inex.'!Q394="","",'PCA Licitação, Dispensa e Inex.'!Q394)</f>
        <v/>
      </c>
      <c r="AT390" s="82" t="str">
        <f>IF('PCA Licitação, Dispensa e Inex.'!R394="","",'PCA Licitação, Dispensa e Inex.'!R394)</f>
        <v/>
      </c>
      <c r="AU390" s="82" t="str">
        <f>IF('PCA Licitação, Dispensa e Inex.'!S394="","",'PCA Licitação, Dispensa e Inex.'!S394)</f>
        <v/>
      </c>
      <c r="AV390" s="223" t="str">
        <f>IFERROR(VLOOKUP(AI390,'Acompanhamento (DMP)'!$B$7:$G$390,10,FALSE),"")</f>
        <v/>
      </c>
      <c r="AW390" t="str">
        <f>IFERROR(IF(VLOOKUP(AI390,'Acompanhamento (DMP)'!$B$7:$O$390,11,FALSE)="","",VLOOKUP(AI390,'Acompanhamento (DMP)'!$B$7:$O$390,11,FALSE)),"")</f>
        <v/>
      </c>
      <c r="AX390" s="82">
        <f>IFERROR(VLOOKUP(AI390,'Acompanhamento (DMP)'!$B$7:$O$390,12,FALSE),"")</f>
        <v>0</v>
      </c>
      <c r="AY390" s="82" t="str">
        <f>IFERROR(IF(VLOOKUP(AI390,'Acompanhamento (DMP)'!$B$7:$O$390,13,FALSE)="","",VLOOKUP(AI390,'Acompanhamento (DMP)'!$B$7:$O$390,13,FALSE)),"")</f>
        <v/>
      </c>
      <c r="AZ390" t="str">
        <f>IFERROR(IF(VLOOKUP(AI390,'Acompanhamento (DMP)'!$B$7:$O$390,14,FALSE)="","",VLOOKUP(AI390,'Acompanhamento (DMP)'!$B$7:$O$390,14,FALSE)),"")</f>
        <v/>
      </c>
      <c r="BA390" t="str">
        <f>IFERROR(IF(VLOOKUP(AI390,'Acompanhamento (DMP)'!$B$7:$O$390,15,FALSE)="","",VLOOKUP(AI390,'Acompanhamento (DMP)'!$B$7:$O$390,15,FALSE)),"")</f>
        <v/>
      </c>
      <c r="BB390" s="82" t="str">
        <f>IFERROR(IF(VLOOKUP(AI390,'Acompanhamento (DMP)'!$B$7:$O$390,16,FALSE)="","",VLOOKUP(AI390,'Acompanhamento (DMP)'!$B$7:$O$390,16,FALSE)),"")</f>
        <v/>
      </c>
      <c r="BC390" s="82" t="str">
        <f>IFERROR(IF(VLOOKUP(AI390,'Acompanhamento (DMP)'!$B$7:$O$390,17,FALSE)="","",VLOOKUP(AI390,'Acompanhamento (DMP)'!$B$7:$O$390,17,FALSE)),"")</f>
        <v/>
      </c>
      <c r="BD390" s="82" t="str">
        <f>IFERROR(IF(VLOOKUP(AI390,'Acompanhamento (DMP)'!$B$7:$O$390,18,FALSE)="","",VLOOKUP(AI390,'Acompanhamento (DMP)'!$B$7:$O$390,18,FALSE)),"")</f>
        <v/>
      </c>
      <c r="BE390" s="82" t="str">
        <f>IFERROR(IF(VLOOKUP(AI390,'Acompanhamento (DMP)'!$B$7:$O$390,19,FALSE)="","",VLOOKUP(AI390,'Acompanhamento (DMP)'!$B$7:$O$390,19,FALSE)),"")</f>
        <v/>
      </c>
      <c r="BF390" s="82" t="str">
        <f>IFERROR(IF(VLOOKUP(AI390,'Acompanhamento (DMP)'!$B$7:$O$390,20,FALSE)="","",VLOOKUP(AI390,'Acompanhamento (DMP)'!$B$7:$O$390,20,FALSE)),"")</f>
        <v/>
      </c>
      <c r="BG390" s="82" t="str">
        <f>IFERROR(IF(VLOOKUP(AI390,'Acompanhamento (DMP)'!$B$7:$O$390,21,FALSE)="","",VLOOKUP(AI390,'Acompanhamento (DMP)'!$B$7:$O$390,21,FALSE)),"")</f>
        <v/>
      </c>
      <c r="BH390" s="173" t="str">
        <f t="shared" si="6"/>
        <v/>
      </c>
    </row>
    <row r="391" spans="1:60" ht="15" customHeight="1">
      <c r="A391" s="248"/>
      <c r="B391" s="248"/>
      <c r="C391" s="72"/>
      <c r="D391" s="73"/>
      <c r="E391" s="72"/>
      <c r="F391" s="72"/>
      <c r="G391" s="72"/>
      <c r="H391" s="72"/>
      <c r="I391" s="72"/>
      <c r="J391" s="72"/>
      <c r="K391" s="72"/>
      <c r="L391" s="74"/>
      <c r="M391" s="74"/>
      <c r="N391" s="74"/>
      <c r="O391" s="74"/>
      <c r="P391" s="74"/>
      <c r="Q391" s="72" t="e">
        <f>IF(#REF!="","",IF(VLOOKUP(#REF!,#REF!,9,FALSE)="","",VLOOKUP(#REF!,#REF!,9,FALSE)))</f>
        <v>#REF!</v>
      </c>
      <c r="R391" s="74" t="e">
        <f>IF(#REF!="","",IF(VLOOKUP(#REF!,#REF!,10,FALSE)="","",VLOOKUP(#REF!,#REF!,10,FALSE)))</f>
        <v>#REF!</v>
      </c>
      <c r="AD391" s="178">
        <v>378</v>
      </c>
      <c r="AF391">
        <v>389</v>
      </c>
      <c r="AI391" t="str">
        <f>IF('PCA Licitação, Dispensa e Inex.'!B395="","",'PCA Licitação, Dispensa e Inex.'!B395)</f>
        <v/>
      </c>
      <c r="AJ391" t="str">
        <f>IF('PCA Licitação, Dispensa e Inex.'!C395="","",'PCA Licitação, Dispensa e Inex.'!C395)</f>
        <v/>
      </c>
      <c r="AK391" t="str">
        <f>IF('PCA Licitação, Dispensa e Inex.'!D395="","",'PCA Licitação, Dispensa e Inex.'!D395)</f>
        <v/>
      </c>
      <c r="AL391" t="str">
        <f>IF('PCA Licitação, Dispensa e Inex.'!H395="","",'PCA Licitação, Dispensa e Inex.'!H395)</f>
        <v/>
      </c>
      <c r="AM391" t="str">
        <f>IF('PCA Licitação, Dispensa e Inex.'!K395="","",'PCA Licitação, Dispensa e Inex.'!K395)</f>
        <v/>
      </c>
      <c r="AN391" t="str">
        <f>IF('PCA Licitação, Dispensa e Inex.'!L395="","",'PCA Licitação, Dispensa e Inex.'!L395)</f>
        <v/>
      </c>
      <c r="AO391" t="str">
        <f>IF('PCA Licitação, Dispensa e Inex.'!M395="","",'PCA Licitação, Dispensa e Inex.'!M395)</f>
        <v/>
      </c>
      <c r="AP391" t="str">
        <f>IF('PCA Licitação, Dispensa e Inex.'!N395="","",'PCA Licitação, Dispensa e Inex.'!N395)</f>
        <v/>
      </c>
      <c r="AQ391" s="82" t="str">
        <f>IF('PCA Licitação, Dispensa e Inex.'!O395="","",'PCA Licitação, Dispensa e Inex.'!O395)</f>
        <v/>
      </c>
      <c r="AR391" s="82" t="str">
        <f>IF('PCA Licitação, Dispensa e Inex.'!P395="","",'PCA Licitação, Dispensa e Inex.'!P395)</f>
        <v/>
      </c>
      <c r="AS391" s="82" t="str">
        <f>IF('PCA Licitação, Dispensa e Inex.'!Q395="","",'PCA Licitação, Dispensa e Inex.'!Q395)</f>
        <v/>
      </c>
      <c r="AT391" s="82" t="str">
        <f>IF('PCA Licitação, Dispensa e Inex.'!R395="","",'PCA Licitação, Dispensa e Inex.'!R395)</f>
        <v/>
      </c>
      <c r="AU391" s="82" t="str">
        <f>IF('PCA Licitação, Dispensa e Inex.'!S395="","",'PCA Licitação, Dispensa e Inex.'!S395)</f>
        <v/>
      </c>
      <c r="AV391" s="223" t="str">
        <f>IFERROR(VLOOKUP(AI391,'Acompanhamento (DMP)'!$B$7:$G$390,10,FALSE),"")</f>
        <v/>
      </c>
      <c r="AW391" t="str">
        <f>IFERROR(IF(VLOOKUP(AI391,'Acompanhamento (DMP)'!$B$7:$O$390,11,FALSE)="","",VLOOKUP(AI391,'Acompanhamento (DMP)'!$B$7:$O$390,11,FALSE)),"")</f>
        <v/>
      </c>
      <c r="AX391" s="82">
        <f>IFERROR(VLOOKUP(AI391,'Acompanhamento (DMP)'!$B$7:$O$390,12,FALSE),"")</f>
        <v>0</v>
      </c>
      <c r="AY391" s="82" t="str">
        <f>IFERROR(IF(VLOOKUP(AI391,'Acompanhamento (DMP)'!$B$7:$O$390,13,FALSE)="","",VLOOKUP(AI391,'Acompanhamento (DMP)'!$B$7:$O$390,13,FALSE)),"")</f>
        <v/>
      </c>
      <c r="AZ391" t="str">
        <f>IFERROR(IF(VLOOKUP(AI391,'Acompanhamento (DMP)'!$B$7:$O$390,14,FALSE)="","",VLOOKUP(AI391,'Acompanhamento (DMP)'!$B$7:$O$390,14,FALSE)),"")</f>
        <v/>
      </c>
      <c r="BA391" t="str">
        <f>IFERROR(IF(VLOOKUP(AI391,'Acompanhamento (DMP)'!$B$7:$O$390,15,FALSE)="","",VLOOKUP(AI391,'Acompanhamento (DMP)'!$B$7:$O$390,15,FALSE)),"")</f>
        <v/>
      </c>
      <c r="BB391" s="82" t="str">
        <f>IFERROR(IF(VLOOKUP(AI391,'Acompanhamento (DMP)'!$B$7:$O$390,16,FALSE)="","",VLOOKUP(AI391,'Acompanhamento (DMP)'!$B$7:$O$390,16,FALSE)),"")</f>
        <v/>
      </c>
      <c r="BC391" s="82" t="str">
        <f>IFERROR(IF(VLOOKUP(AI391,'Acompanhamento (DMP)'!$B$7:$O$390,17,FALSE)="","",VLOOKUP(AI391,'Acompanhamento (DMP)'!$B$7:$O$390,17,FALSE)),"")</f>
        <v/>
      </c>
      <c r="BD391" s="82" t="str">
        <f>IFERROR(IF(VLOOKUP(AI391,'Acompanhamento (DMP)'!$B$7:$O$390,18,FALSE)="","",VLOOKUP(AI391,'Acompanhamento (DMP)'!$B$7:$O$390,18,FALSE)),"")</f>
        <v/>
      </c>
      <c r="BE391" s="82" t="str">
        <f>IFERROR(IF(VLOOKUP(AI391,'Acompanhamento (DMP)'!$B$7:$O$390,19,FALSE)="","",VLOOKUP(AI391,'Acompanhamento (DMP)'!$B$7:$O$390,19,FALSE)),"")</f>
        <v/>
      </c>
      <c r="BF391" s="82" t="str">
        <f>IFERROR(IF(VLOOKUP(AI391,'Acompanhamento (DMP)'!$B$7:$O$390,20,FALSE)="","",VLOOKUP(AI391,'Acompanhamento (DMP)'!$B$7:$O$390,20,FALSE)),"")</f>
        <v/>
      </c>
      <c r="BG391" s="82" t="str">
        <f>IFERROR(IF(VLOOKUP(AI391,'Acompanhamento (DMP)'!$B$7:$O$390,21,FALSE)="","",VLOOKUP(AI391,'Acompanhamento (DMP)'!$B$7:$O$390,21,FALSE)),"")</f>
        <v/>
      </c>
      <c r="BH391" s="173" t="str">
        <f t="shared" si="6"/>
        <v/>
      </c>
    </row>
    <row r="392" spans="1:60" ht="15" customHeight="1">
      <c r="A392" s="248"/>
      <c r="B392" s="248"/>
      <c r="C392" s="72"/>
      <c r="D392" s="73"/>
      <c r="E392" s="72"/>
      <c r="F392" s="72"/>
      <c r="G392" s="72"/>
      <c r="H392" s="72"/>
      <c r="I392" s="72"/>
      <c r="J392" s="72"/>
      <c r="K392" s="72"/>
      <c r="L392" s="74"/>
      <c r="M392" s="74"/>
      <c r="N392" s="74"/>
      <c r="O392" s="74"/>
      <c r="P392" s="74"/>
      <c r="Q392" s="72" t="e">
        <f>IF(#REF!="","",IF(VLOOKUP(#REF!,#REF!,9,FALSE)="","",VLOOKUP(#REF!,#REF!,9,FALSE)))</f>
        <v>#REF!</v>
      </c>
      <c r="R392" s="74" t="e">
        <f>IF(#REF!="","",IF(VLOOKUP(#REF!,#REF!,10,FALSE)="","",VLOOKUP(#REF!,#REF!,10,FALSE)))</f>
        <v>#REF!</v>
      </c>
      <c r="AD392" s="177">
        <v>379</v>
      </c>
      <c r="AF392">
        <v>390</v>
      </c>
      <c r="AI392" t="str">
        <f>IF('PCA Licitação, Dispensa e Inex.'!B396="","",'PCA Licitação, Dispensa e Inex.'!B396)</f>
        <v/>
      </c>
      <c r="AJ392" t="str">
        <f>IF('PCA Licitação, Dispensa e Inex.'!C396="","",'PCA Licitação, Dispensa e Inex.'!C396)</f>
        <v/>
      </c>
      <c r="AK392" t="str">
        <f>IF('PCA Licitação, Dispensa e Inex.'!D396="","",'PCA Licitação, Dispensa e Inex.'!D396)</f>
        <v/>
      </c>
      <c r="AL392" t="str">
        <f>IF('PCA Licitação, Dispensa e Inex.'!H396="","",'PCA Licitação, Dispensa e Inex.'!H396)</f>
        <v/>
      </c>
      <c r="AM392" t="str">
        <f>IF('PCA Licitação, Dispensa e Inex.'!K396="","",'PCA Licitação, Dispensa e Inex.'!K396)</f>
        <v/>
      </c>
      <c r="AN392" t="str">
        <f>IF('PCA Licitação, Dispensa e Inex.'!L396="","",'PCA Licitação, Dispensa e Inex.'!L396)</f>
        <v/>
      </c>
      <c r="AO392" t="str">
        <f>IF('PCA Licitação, Dispensa e Inex.'!M396="","",'PCA Licitação, Dispensa e Inex.'!M396)</f>
        <v/>
      </c>
      <c r="AP392" t="str">
        <f>IF('PCA Licitação, Dispensa e Inex.'!N396="","",'PCA Licitação, Dispensa e Inex.'!N396)</f>
        <v/>
      </c>
      <c r="AQ392" s="82" t="str">
        <f>IF('PCA Licitação, Dispensa e Inex.'!O396="","",'PCA Licitação, Dispensa e Inex.'!O396)</f>
        <v/>
      </c>
      <c r="AR392" s="82" t="str">
        <f>IF('PCA Licitação, Dispensa e Inex.'!P396="","",'PCA Licitação, Dispensa e Inex.'!P396)</f>
        <v/>
      </c>
      <c r="AS392" s="82" t="str">
        <f>IF('PCA Licitação, Dispensa e Inex.'!Q396="","",'PCA Licitação, Dispensa e Inex.'!Q396)</f>
        <v/>
      </c>
      <c r="AT392" s="82" t="str">
        <f>IF('PCA Licitação, Dispensa e Inex.'!R396="","",'PCA Licitação, Dispensa e Inex.'!R396)</f>
        <v/>
      </c>
      <c r="AU392" s="82" t="str">
        <f>IF('PCA Licitação, Dispensa e Inex.'!S396="","",'PCA Licitação, Dispensa e Inex.'!S396)</f>
        <v/>
      </c>
      <c r="AV392" s="223" t="str">
        <f>IFERROR(VLOOKUP(AI392,'Acompanhamento (DMP)'!$B$7:$G$390,10,FALSE),"")</f>
        <v/>
      </c>
      <c r="AW392" t="str">
        <f>IFERROR(IF(VLOOKUP(AI392,'Acompanhamento (DMP)'!$B$7:$O$390,11,FALSE)="","",VLOOKUP(AI392,'Acompanhamento (DMP)'!$B$7:$O$390,11,FALSE)),"")</f>
        <v/>
      </c>
      <c r="AX392" s="82">
        <f>IFERROR(VLOOKUP(AI392,'Acompanhamento (DMP)'!$B$7:$O$390,12,FALSE),"")</f>
        <v>0</v>
      </c>
      <c r="AY392" s="82" t="str">
        <f>IFERROR(IF(VLOOKUP(AI392,'Acompanhamento (DMP)'!$B$7:$O$390,13,FALSE)="","",VLOOKUP(AI392,'Acompanhamento (DMP)'!$B$7:$O$390,13,FALSE)),"")</f>
        <v/>
      </c>
      <c r="AZ392" t="str">
        <f>IFERROR(IF(VLOOKUP(AI392,'Acompanhamento (DMP)'!$B$7:$O$390,14,FALSE)="","",VLOOKUP(AI392,'Acompanhamento (DMP)'!$B$7:$O$390,14,FALSE)),"")</f>
        <v/>
      </c>
      <c r="BA392" t="str">
        <f>IFERROR(IF(VLOOKUP(AI392,'Acompanhamento (DMP)'!$B$7:$O$390,15,FALSE)="","",VLOOKUP(AI392,'Acompanhamento (DMP)'!$B$7:$O$390,15,FALSE)),"")</f>
        <v/>
      </c>
      <c r="BB392" s="82" t="str">
        <f>IFERROR(IF(VLOOKUP(AI392,'Acompanhamento (DMP)'!$B$7:$O$390,16,FALSE)="","",VLOOKUP(AI392,'Acompanhamento (DMP)'!$B$7:$O$390,16,FALSE)),"")</f>
        <v/>
      </c>
      <c r="BC392" s="82" t="str">
        <f>IFERROR(IF(VLOOKUP(AI392,'Acompanhamento (DMP)'!$B$7:$O$390,17,FALSE)="","",VLOOKUP(AI392,'Acompanhamento (DMP)'!$B$7:$O$390,17,FALSE)),"")</f>
        <v/>
      </c>
      <c r="BD392" s="82" t="str">
        <f>IFERROR(IF(VLOOKUP(AI392,'Acompanhamento (DMP)'!$B$7:$O$390,18,FALSE)="","",VLOOKUP(AI392,'Acompanhamento (DMP)'!$B$7:$O$390,18,FALSE)),"")</f>
        <v/>
      </c>
      <c r="BE392" s="82" t="str">
        <f>IFERROR(IF(VLOOKUP(AI392,'Acompanhamento (DMP)'!$B$7:$O$390,19,FALSE)="","",VLOOKUP(AI392,'Acompanhamento (DMP)'!$B$7:$O$390,19,FALSE)),"")</f>
        <v/>
      </c>
      <c r="BF392" s="82" t="str">
        <f>IFERROR(IF(VLOOKUP(AI392,'Acompanhamento (DMP)'!$B$7:$O$390,20,FALSE)="","",VLOOKUP(AI392,'Acompanhamento (DMP)'!$B$7:$O$390,20,FALSE)),"")</f>
        <v/>
      </c>
      <c r="BG392" s="82" t="str">
        <f>IFERROR(IF(VLOOKUP(AI392,'Acompanhamento (DMP)'!$B$7:$O$390,21,FALSE)="","",VLOOKUP(AI392,'Acompanhamento (DMP)'!$B$7:$O$390,21,FALSE)),"")</f>
        <v/>
      </c>
      <c r="BH392" s="173" t="str">
        <f t="shared" si="6"/>
        <v/>
      </c>
    </row>
    <row r="393" spans="1:60" ht="15" customHeight="1">
      <c r="A393" s="248"/>
      <c r="B393" s="248"/>
      <c r="C393" s="72"/>
      <c r="D393" s="73"/>
      <c r="E393" s="72"/>
      <c r="F393" s="72"/>
      <c r="G393" s="72"/>
      <c r="H393" s="72"/>
      <c r="I393" s="72"/>
      <c r="J393" s="72"/>
      <c r="K393" s="72"/>
      <c r="L393" s="74"/>
      <c r="M393" s="74"/>
      <c r="N393" s="74"/>
      <c r="O393" s="74"/>
      <c r="P393" s="74"/>
      <c r="Q393" s="72" t="e">
        <f>IF(#REF!="","",IF(VLOOKUP(#REF!,#REF!,9,FALSE)="","",VLOOKUP(#REF!,#REF!,9,FALSE)))</f>
        <v>#REF!</v>
      </c>
      <c r="R393" s="74" t="e">
        <f>IF(#REF!="","",IF(VLOOKUP(#REF!,#REF!,10,FALSE)="","",VLOOKUP(#REF!,#REF!,10,FALSE)))</f>
        <v>#REF!</v>
      </c>
      <c r="AD393" s="178">
        <v>380</v>
      </c>
      <c r="AF393">
        <v>391</v>
      </c>
      <c r="AI393" t="str">
        <f>IF('PCA Licitação, Dispensa e Inex.'!B397="","",'PCA Licitação, Dispensa e Inex.'!B397)</f>
        <v/>
      </c>
      <c r="AJ393" t="str">
        <f>IF('PCA Licitação, Dispensa e Inex.'!C397="","",'PCA Licitação, Dispensa e Inex.'!C397)</f>
        <v/>
      </c>
      <c r="AK393" t="str">
        <f>IF('PCA Licitação, Dispensa e Inex.'!D397="","",'PCA Licitação, Dispensa e Inex.'!D397)</f>
        <v/>
      </c>
      <c r="AL393" t="str">
        <f>IF('PCA Licitação, Dispensa e Inex.'!H397="","",'PCA Licitação, Dispensa e Inex.'!H397)</f>
        <v/>
      </c>
      <c r="AM393" t="str">
        <f>IF('PCA Licitação, Dispensa e Inex.'!K397="","",'PCA Licitação, Dispensa e Inex.'!K397)</f>
        <v/>
      </c>
      <c r="AN393" t="str">
        <f>IF('PCA Licitação, Dispensa e Inex.'!L397="","",'PCA Licitação, Dispensa e Inex.'!L397)</f>
        <v/>
      </c>
      <c r="AO393" t="str">
        <f>IF('PCA Licitação, Dispensa e Inex.'!M397="","",'PCA Licitação, Dispensa e Inex.'!M397)</f>
        <v/>
      </c>
      <c r="AP393" t="str">
        <f>IF('PCA Licitação, Dispensa e Inex.'!N397="","",'PCA Licitação, Dispensa e Inex.'!N397)</f>
        <v/>
      </c>
      <c r="AQ393" s="82" t="str">
        <f>IF('PCA Licitação, Dispensa e Inex.'!O397="","",'PCA Licitação, Dispensa e Inex.'!O397)</f>
        <v/>
      </c>
      <c r="AR393" s="82" t="str">
        <f>IF('PCA Licitação, Dispensa e Inex.'!P397="","",'PCA Licitação, Dispensa e Inex.'!P397)</f>
        <v/>
      </c>
      <c r="AS393" s="82" t="str">
        <f>IF('PCA Licitação, Dispensa e Inex.'!Q397="","",'PCA Licitação, Dispensa e Inex.'!Q397)</f>
        <v/>
      </c>
      <c r="AT393" s="82" t="str">
        <f>IF('PCA Licitação, Dispensa e Inex.'!R397="","",'PCA Licitação, Dispensa e Inex.'!R397)</f>
        <v/>
      </c>
      <c r="AU393" s="82" t="str">
        <f>IF('PCA Licitação, Dispensa e Inex.'!S397="","",'PCA Licitação, Dispensa e Inex.'!S397)</f>
        <v/>
      </c>
      <c r="AV393" s="223" t="str">
        <f>IFERROR(VLOOKUP(AI393,'Acompanhamento (DMP)'!$B$7:$G$390,10,FALSE),"")</f>
        <v/>
      </c>
      <c r="AW393" t="str">
        <f>IFERROR(IF(VLOOKUP(AI393,'Acompanhamento (DMP)'!$B$7:$O$390,11,FALSE)="","",VLOOKUP(AI393,'Acompanhamento (DMP)'!$B$7:$O$390,11,FALSE)),"")</f>
        <v/>
      </c>
      <c r="AX393" s="82">
        <f>IFERROR(VLOOKUP(AI393,'Acompanhamento (DMP)'!$B$7:$O$390,12,FALSE),"")</f>
        <v>0</v>
      </c>
      <c r="AY393" s="82" t="str">
        <f>IFERROR(IF(VLOOKUP(AI393,'Acompanhamento (DMP)'!$B$7:$O$390,13,FALSE)="","",VLOOKUP(AI393,'Acompanhamento (DMP)'!$B$7:$O$390,13,FALSE)),"")</f>
        <v/>
      </c>
      <c r="AZ393" t="str">
        <f>IFERROR(IF(VLOOKUP(AI393,'Acompanhamento (DMP)'!$B$7:$O$390,14,FALSE)="","",VLOOKUP(AI393,'Acompanhamento (DMP)'!$B$7:$O$390,14,FALSE)),"")</f>
        <v/>
      </c>
      <c r="BA393" t="str">
        <f>IFERROR(IF(VLOOKUP(AI393,'Acompanhamento (DMP)'!$B$7:$O$390,15,FALSE)="","",VLOOKUP(AI393,'Acompanhamento (DMP)'!$B$7:$O$390,15,FALSE)),"")</f>
        <v/>
      </c>
      <c r="BB393" s="82" t="str">
        <f>IFERROR(IF(VLOOKUP(AI393,'Acompanhamento (DMP)'!$B$7:$O$390,16,FALSE)="","",VLOOKUP(AI393,'Acompanhamento (DMP)'!$B$7:$O$390,16,FALSE)),"")</f>
        <v/>
      </c>
      <c r="BC393" s="82" t="str">
        <f>IFERROR(IF(VLOOKUP(AI393,'Acompanhamento (DMP)'!$B$7:$O$390,17,FALSE)="","",VLOOKUP(AI393,'Acompanhamento (DMP)'!$B$7:$O$390,17,FALSE)),"")</f>
        <v/>
      </c>
      <c r="BD393" s="82" t="str">
        <f>IFERROR(IF(VLOOKUP(AI393,'Acompanhamento (DMP)'!$B$7:$O$390,18,FALSE)="","",VLOOKUP(AI393,'Acompanhamento (DMP)'!$B$7:$O$390,18,FALSE)),"")</f>
        <v/>
      </c>
      <c r="BE393" s="82" t="str">
        <f>IFERROR(IF(VLOOKUP(AI393,'Acompanhamento (DMP)'!$B$7:$O$390,19,FALSE)="","",VLOOKUP(AI393,'Acompanhamento (DMP)'!$B$7:$O$390,19,FALSE)),"")</f>
        <v/>
      </c>
      <c r="BF393" s="82" t="str">
        <f>IFERROR(IF(VLOOKUP(AI393,'Acompanhamento (DMP)'!$B$7:$O$390,20,FALSE)="","",VLOOKUP(AI393,'Acompanhamento (DMP)'!$B$7:$O$390,20,FALSE)),"")</f>
        <v/>
      </c>
      <c r="BG393" s="82" t="str">
        <f>IFERROR(IF(VLOOKUP(AI393,'Acompanhamento (DMP)'!$B$7:$O$390,21,FALSE)="","",VLOOKUP(AI393,'Acompanhamento (DMP)'!$B$7:$O$390,21,FALSE)),"")</f>
        <v/>
      </c>
      <c r="BH393" s="173" t="str">
        <f t="shared" si="6"/>
        <v/>
      </c>
    </row>
    <row r="394" spans="1:60" ht="15" customHeight="1">
      <c r="A394" s="248"/>
      <c r="B394" s="248"/>
      <c r="C394" s="72"/>
      <c r="D394" s="73"/>
      <c r="E394" s="72"/>
      <c r="F394" s="72"/>
      <c r="G394" s="72"/>
      <c r="H394" s="72"/>
      <c r="I394" s="72"/>
      <c r="J394" s="72"/>
      <c r="K394" s="72"/>
      <c r="L394" s="74"/>
      <c r="M394" s="74"/>
      <c r="N394" s="74"/>
      <c r="O394" s="74"/>
      <c r="P394" s="74"/>
      <c r="Q394" s="72" t="e">
        <f>IF(#REF!="","",IF(VLOOKUP(#REF!,#REF!,9,FALSE)="","",VLOOKUP(#REF!,#REF!,9,FALSE)))</f>
        <v>#REF!</v>
      </c>
      <c r="R394" s="74" t="e">
        <f>IF(#REF!="","",IF(VLOOKUP(#REF!,#REF!,10,FALSE)="","",VLOOKUP(#REF!,#REF!,10,FALSE)))</f>
        <v>#REF!</v>
      </c>
      <c r="AD394" s="180">
        <v>381</v>
      </c>
      <c r="AF394">
        <v>392</v>
      </c>
      <c r="AI394" t="str">
        <f>IF('PCA Licitação, Dispensa e Inex.'!B398="","",'PCA Licitação, Dispensa e Inex.'!B398)</f>
        <v/>
      </c>
      <c r="AJ394" t="str">
        <f>IF('PCA Licitação, Dispensa e Inex.'!C398="","",'PCA Licitação, Dispensa e Inex.'!C398)</f>
        <v/>
      </c>
      <c r="AK394" t="str">
        <f>IF('PCA Licitação, Dispensa e Inex.'!D398="","",'PCA Licitação, Dispensa e Inex.'!D398)</f>
        <v/>
      </c>
      <c r="AL394" t="str">
        <f>IF('PCA Licitação, Dispensa e Inex.'!H398="","",'PCA Licitação, Dispensa e Inex.'!H398)</f>
        <v/>
      </c>
      <c r="AM394" t="str">
        <f>IF('PCA Licitação, Dispensa e Inex.'!K398="","",'PCA Licitação, Dispensa e Inex.'!K398)</f>
        <v/>
      </c>
      <c r="AN394" t="str">
        <f>IF('PCA Licitação, Dispensa e Inex.'!L398="","",'PCA Licitação, Dispensa e Inex.'!L398)</f>
        <v/>
      </c>
      <c r="AO394" t="str">
        <f>IF('PCA Licitação, Dispensa e Inex.'!M398="","",'PCA Licitação, Dispensa e Inex.'!M398)</f>
        <v/>
      </c>
      <c r="AP394" t="str">
        <f>IF('PCA Licitação, Dispensa e Inex.'!N398="","",'PCA Licitação, Dispensa e Inex.'!N398)</f>
        <v/>
      </c>
      <c r="AQ394" s="82" t="str">
        <f>IF('PCA Licitação, Dispensa e Inex.'!O398="","",'PCA Licitação, Dispensa e Inex.'!O398)</f>
        <v/>
      </c>
      <c r="AR394" s="82" t="str">
        <f>IF('PCA Licitação, Dispensa e Inex.'!P398="","",'PCA Licitação, Dispensa e Inex.'!P398)</f>
        <v/>
      </c>
      <c r="AS394" s="82" t="str">
        <f>IF('PCA Licitação, Dispensa e Inex.'!Q398="","",'PCA Licitação, Dispensa e Inex.'!Q398)</f>
        <v/>
      </c>
      <c r="AT394" s="82" t="str">
        <f>IF('PCA Licitação, Dispensa e Inex.'!R398="","",'PCA Licitação, Dispensa e Inex.'!R398)</f>
        <v/>
      </c>
      <c r="AU394" s="82" t="str">
        <f>IF('PCA Licitação, Dispensa e Inex.'!S398="","",'PCA Licitação, Dispensa e Inex.'!S398)</f>
        <v/>
      </c>
      <c r="AV394" s="223" t="str">
        <f>IFERROR(VLOOKUP(AI394,'Acompanhamento (DMP)'!$B$7:$G$390,10,FALSE),"")</f>
        <v/>
      </c>
      <c r="AW394" t="str">
        <f>IFERROR(IF(VLOOKUP(AI394,'Acompanhamento (DMP)'!$B$7:$O$390,11,FALSE)="","",VLOOKUP(AI394,'Acompanhamento (DMP)'!$B$7:$O$390,11,FALSE)),"")</f>
        <v/>
      </c>
      <c r="AX394" s="82">
        <f>IFERROR(VLOOKUP(AI394,'Acompanhamento (DMP)'!$B$7:$O$390,12,FALSE),"")</f>
        <v>0</v>
      </c>
      <c r="AY394" s="82" t="str">
        <f>IFERROR(IF(VLOOKUP(AI394,'Acompanhamento (DMP)'!$B$7:$O$390,13,FALSE)="","",VLOOKUP(AI394,'Acompanhamento (DMP)'!$B$7:$O$390,13,FALSE)),"")</f>
        <v/>
      </c>
      <c r="AZ394" t="str">
        <f>IFERROR(IF(VLOOKUP(AI394,'Acompanhamento (DMP)'!$B$7:$O$390,14,FALSE)="","",VLOOKUP(AI394,'Acompanhamento (DMP)'!$B$7:$O$390,14,FALSE)),"")</f>
        <v/>
      </c>
      <c r="BA394" t="str">
        <f>IFERROR(IF(VLOOKUP(AI394,'Acompanhamento (DMP)'!$B$7:$O$390,15,FALSE)="","",VLOOKUP(AI394,'Acompanhamento (DMP)'!$B$7:$O$390,15,FALSE)),"")</f>
        <v/>
      </c>
      <c r="BB394" s="82" t="str">
        <f>IFERROR(IF(VLOOKUP(AI394,'Acompanhamento (DMP)'!$B$7:$O$390,16,FALSE)="","",VLOOKUP(AI394,'Acompanhamento (DMP)'!$B$7:$O$390,16,FALSE)),"")</f>
        <v/>
      </c>
      <c r="BC394" s="82" t="str">
        <f>IFERROR(IF(VLOOKUP(AI394,'Acompanhamento (DMP)'!$B$7:$O$390,17,FALSE)="","",VLOOKUP(AI394,'Acompanhamento (DMP)'!$B$7:$O$390,17,FALSE)),"")</f>
        <v/>
      </c>
      <c r="BD394" s="82" t="str">
        <f>IFERROR(IF(VLOOKUP(AI394,'Acompanhamento (DMP)'!$B$7:$O$390,18,FALSE)="","",VLOOKUP(AI394,'Acompanhamento (DMP)'!$B$7:$O$390,18,FALSE)),"")</f>
        <v/>
      </c>
      <c r="BE394" s="82" t="str">
        <f>IFERROR(IF(VLOOKUP(AI394,'Acompanhamento (DMP)'!$B$7:$O$390,19,FALSE)="","",VLOOKUP(AI394,'Acompanhamento (DMP)'!$B$7:$O$390,19,FALSE)),"")</f>
        <v/>
      </c>
      <c r="BF394" s="82" t="str">
        <f>IFERROR(IF(VLOOKUP(AI394,'Acompanhamento (DMP)'!$B$7:$O$390,20,FALSE)="","",VLOOKUP(AI394,'Acompanhamento (DMP)'!$B$7:$O$390,20,FALSE)),"")</f>
        <v/>
      </c>
      <c r="BG394" s="82" t="str">
        <f>IFERROR(IF(VLOOKUP(AI394,'Acompanhamento (DMP)'!$B$7:$O$390,21,FALSE)="","",VLOOKUP(AI394,'Acompanhamento (DMP)'!$B$7:$O$390,21,FALSE)),"")</f>
        <v/>
      </c>
      <c r="BH394" s="173" t="str">
        <f t="shared" si="6"/>
        <v/>
      </c>
    </row>
    <row r="395" spans="1:60" ht="15" customHeight="1">
      <c r="A395" s="248"/>
      <c r="B395" s="248"/>
      <c r="C395" s="72"/>
      <c r="D395" s="73"/>
      <c r="E395" s="72"/>
      <c r="F395" s="72"/>
      <c r="G395" s="72"/>
      <c r="H395" s="72"/>
      <c r="I395" s="72"/>
      <c r="J395" s="72"/>
      <c r="K395" s="72"/>
      <c r="L395" s="74"/>
      <c r="M395" s="74"/>
      <c r="N395" s="74"/>
      <c r="O395" s="74"/>
      <c r="P395" s="74"/>
      <c r="Q395" s="72" t="e">
        <f>IF(#REF!="","",IF(VLOOKUP(#REF!,#REF!,9,FALSE)="","",VLOOKUP(#REF!,#REF!,9,FALSE)))</f>
        <v>#REF!</v>
      </c>
      <c r="R395" s="74" t="e">
        <f>IF(#REF!="","",IF(VLOOKUP(#REF!,#REF!,10,FALSE)="","",VLOOKUP(#REF!,#REF!,10,FALSE)))</f>
        <v>#REF!</v>
      </c>
      <c r="AD395" s="179">
        <v>382</v>
      </c>
      <c r="AF395">
        <v>393</v>
      </c>
      <c r="AI395" t="str">
        <f>IF('PCA Licitação, Dispensa e Inex.'!B399="","",'PCA Licitação, Dispensa e Inex.'!B399)</f>
        <v/>
      </c>
      <c r="AJ395" t="str">
        <f>IF('PCA Licitação, Dispensa e Inex.'!C399="","",'PCA Licitação, Dispensa e Inex.'!C399)</f>
        <v/>
      </c>
      <c r="AK395" t="str">
        <f>IF('PCA Licitação, Dispensa e Inex.'!D399="","",'PCA Licitação, Dispensa e Inex.'!D399)</f>
        <v/>
      </c>
      <c r="AL395" t="str">
        <f>IF('PCA Licitação, Dispensa e Inex.'!H399="","",'PCA Licitação, Dispensa e Inex.'!H399)</f>
        <v/>
      </c>
      <c r="AM395" t="str">
        <f>IF('PCA Licitação, Dispensa e Inex.'!K399="","",'PCA Licitação, Dispensa e Inex.'!K399)</f>
        <v/>
      </c>
      <c r="AN395" t="str">
        <f>IF('PCA Licitação, Dispensa e Inex.'!L399="","",'PCA Licitação, Dispensa e Inex.'!L399)</f>
        <v/>
      </c>
      <c r="AO395" t="str">
        <f>IF('PCA Licitação, Dispensa e Inex.'!M399="","",'PCA Licitação, Dispensa e Inex.'!M399)</f>
        <v/>
      </c>
      <c r="AP395" t="str">
        <f>IF('PCA Licitação, Dispensa e Inex.'!N399="","",'PCA Licitação, Dispensa e Inex.'!N399)</f>
        <v/>
      </c>
      <c r="AQ395" s="82" t="str">
        <f>IF('PCA Licitação, Dispensa e Inex.'!O399="","",'PCA Licitação, Dispensa e Inex.'!O399)</f>
        <v/>
      </c>
      <c r="AR395" s="82" t="str">
        <f>IF('PCA Licitação, Dispensa e Inex.'!P399="","",'PCA Licitação, Dispensa e Inex.'!P399)</f>
        <v/>
      </c>
      <c r="AS395" s="82" t="str">
        <f>IF('PCA Licitação, Dispensa e Inex.'!Q399="","",'PCA Licitação, Dispensa e Inex.'!Q399)</f>
        <v/>
      </c>
      <c r="AT395" s="82" t="str">
        <f>IF('PCA Licitação, Dispensa e Inex.'!R399="","",'PCA Licitação, Dispensa e Inex.'!R399)</f>
        <v/>
      </c>
      <c r="AU395" s="82" t="str">
        <f>IF('PCA Licitação, Dispensa e Inex.'!S399="","",'PCA Licitação, Dispensa e Inex.'!S399)</f>
        <v/>
      </c>
      <c r="AV395" s="223" t="str">
        <f>IFERROR(VLOOKUP(AI395,'Acompanhamento (DMP)'!$B$7:$G$390,10,FALSE),"")</f>
        <v/>
      </c>
      <c r="AW395" t="str">
        <f>IFERROR(IF(VLOOKUP(AI395,'Acompanhamento (DMP)'!$B$7:$O$390,11,FALSE)="","",VLOOKUP(AI395,'Acompanhamento (DMP)'!$B$7:$O$390,11,FALSE)),"")</f>
        <v/>
      </c>
      <c r="AX395" s="82">
        <f>IFERROR(VLOOKUP(AI395,'Acompanhamento (DMP)'!$B$7:$O$390,12,FALSE),"")</f>
        <v>0</v>
      </c>
      <c r="AY395" s="82" t="str">
        <f>IFERROR(IF(VLOOKUP(AI395,'Acompanhamento (DMP)'!$B$7:$O$390,13,FALSE)="","",VLOOKUP(AI395,'Acompanhamento (DMP)'!$B$7:$O$390,13,FALSE)),"")</f>
        <v/>
      </c>
      <c r="AZ395" t="str">
        <f>IFERROR(IF(VLOOKUP(AI395,'Acompanhamento (DMP)'!$B$7:$O$390,14,FALSE)="","",VLOOKUP(AI395,'Acompanhamento (DMP)'!$B$7:$O$390,14,FALSE)),"")</f>
        <v/>
      </c>
      <c r="BA395" t="str">
        <f>IFERROR(IF(VLOOKUP(AI395,'Acompanhamento (DMP)'!$B$7:$O$390,15,FALSE)="","",VLOOKUP(AI395,'Acompanhamento (DMP)'!$B$7:$O$390,15,FALSE)),"")</f>
        <v/>
      </c>
      <c r="BB395" s="82" t="str">
        <f>IFERROR(IF(VLOOKUP(AI395,'Acompanhamento (DMP)'!$B$7:$O$390,16,FALSE)="","",VLOOKUP(AI395,'Acompanhamento (DMP)'!$B$7:$O$390,16,FALSE)),"")</f>
        <v/>
      </c>
      <c r="BC395" s="82" t="str">
        <f>IFERROR(IF(VLOOKUP(AI395,'Acompanhamento (DMP)'!$B$7:$O$390,17,FALSE)="","",VLOOKUP(AI395,'Acompanhamento (DMP)'!$B$7:$O$390,17,FALSE)),"")</f>
        <v/>
      </c>
      <c r="BD395" s="82" t="str">
        <f>IFERROR(IF(VLOOKUP(AI395,'Acompanhamento (DMP)'!$B$7:$O$390,18,FALSE)="","",VLOOKUP(AI395,'Acompanhamento (DMP)'!$B$7:$O$390,18,FALSE)),"")</f>
        <v/>
      </c>
      <c r="BE395" s="82" t="str">
        <f>IFERROR(IF(VLOOKUP(AI395,'Acompanhamento (DMP)'!$B$7:$O$390,19,FALSE)="","",VLOOKUP(AI395,'Acompanhamento (DMP)'!$B$7:$O$390,19,FALSE)),"")</f>
        <v/>
      </c>
      <c r="BF395" s="82" t="str">
        <f>IFERROR(IF(VLOOKUP(AI395,'Acompanhamento (DMP)'!$B$7:$O$390,20,FALSE)="","",VLOOKUP(AI395,'Acompanhamento (DMP)'!$B$7:$O$390,20,FALSE)),"")</f>
        <v/>
      </c>
      <c r="BG395" s="82" t="str">
        <f>IFERROR(IF(VLOOKUP(AI395,'Acompanhamento (DMP)'!$B$7:$O$390,21,FALSE)="","",VLOOKUP(AI395,'Acompanhamento (DMP)'!$B$7:$O$390,21,FALSE)),"")</f>
        <v/>
      </c>
      <c r="BH395" s="173" t="str">
        <f t="shared" si="6"/>
        <v/>
      </c>
    </row>
    <row r="396" spans="1:60" ht="15" customHeight="1">
      <c r="A396" s="248"/>
      <c r="B396" s="248"/>
      <c r="C396" s="72"/>
      <c r="D396" s="73"/>
      <c r="E396" s="72"/>
      <c r="F396" s="72"/>
      <c r="G396" s="72"/>
      <c r="H396" s="72"/>
      <c r="I396" s="72"/>
      <c r="J396" s="72"/>
      <c r="K396" s="72"/>
      <c r="L396" s="74"/>
      <c r="M396" s="74"/>
      <c r="N396" s="74"/>
      <c r="O396" s="74"/>
      <c r="P396" s="74"/>
      <c r="Q396" s="72" t="e">
        <f>IF(#REF!="","",IF(VLOOKUP(#REF!,#REF!,9,FALSE)="","",VLOOKUP(#REF!,#REF!,9,FALSE)))</f>
        <v>#REF!</v>
      </c>
      <c r="R396" s="74" t="e">
        <f>IF(#REF!="","",IF(VLOOKUP(#REF!,#REF!,10,FALSE)="","",VLOOKUP(#REF!,#REF!,10,FALSE)))</f>
        <v>#REF!</v>
      </c>
      <c r="AD396" s="180">
        <v>383</v>
      </c>
      <c r="AF396">
        <v>394</v>
      </c>
      <c r="AI396" t="str">
        <f>IF('PCA Licitação, Dispensa e Inex.'!B400="","",'PCA Licitação, Dispensa e Inex.'!B400)</f>
        <v/>
      </c>
      <c r="AJ396" t="str">
        <f>IF('PCA Licitação, Dispensa e Inex.'!C400="","",'PCA Licitação, Dispensa e Inex.'!C400)</f>
        <v/>
      </c>
      <c r="AK396" t="str">
        <f>IF('PCA Licitação, Dispensa e Inex.'!D400="","",'PCA Licitação, Dispensa e Inex.'!D400)</f>
        <v/>
      </c>
      <c r="AL396" t="str">
        <f>IF('PCA Licitação, Dispensa e Inex.'!H400="","",'PCA Licitação, Dispensa e Inex.'!H400)</f>
        <v/>
      </c>
      <c r="AM396" t="str">
        <f>IF('PCA Licitação, Dispensa e Inex.'!K400="","",'PCA Licitação, Dispensa e Inex.'!K400)</f>
        <v/>
      </c>
      <c r="AN396" t="str">
        <f>IF('PCA Licitação, Dispensa e Inex.'!L400="","",'PCA Licitação, Dispensa e Inex.'!L400)</f>
        <v/>
      </c>
      <c r="AO396" t="str">
        <f>IF('PCA Licitação, Dispensa e Inex.'!M400="","",'PCA Licitação, Dispensa e Inex.'!M400)</f>
        <v/>
      </c>
      <c r="AP396" t="str">
        <f>IF('PCA Licitação, Dispensa e Inex.'!N400="","",'PCA Licitação, Dispensa e Inex.'!N400)</f>
        <v/>
      </c>
      <c r="AQ396" s="82" t="str">
        <f>IF('PCA Licitação, Dispensa e Inex.'!O400="","",'PCA Licitação, Dispensa e Inex.'!O400)</f>
        <v/>
      </c>
      <c r="AR396" s="82" t="str">
        <f>IF('PCA Licitação, Dispensa e Inex.'!P400="","",'PCA Licitação, Dispensa e Inex.'!P400)</f>
        <v/>
      </c>
      <c r="AS396" s="82" t="str">
        <f>IF('PCA Licitação, Dispensa e Inex.'!Q400="","",'PCA Licitação, Dispensa e Inex.'!Q400)</f>
        <v/>
      </c>
      <c r="AT396" s="82" t="str">
        <f>IF('PCA Licitação, Dispensa e Inex.'!R400="","",'PCA Licitação, Dispensa e Inex.'!R400)</f>
        <v/>
      </c>
      <c r="AU396" s="82" t="str">
        <f>IF('PCA Licitação, Dispensa e Inex.'!S400="","",'PCA Licitação, Dispensa e Inex.'!S400)</f>
        <v/>
      </c>
      <c r="AV396" s="223" t="str">
        <f>IFERROR(VLOOKUP(AI396,'Acompanhamento (DMP)'!$B$7:$G$390,10,FALSE),"")</f>
        <v/>
      </c>
      <c r="AW396" t="str">
        <f>IFERROR(IF(VLOOKUP(AI396,'Acompanhamento (DMP)'!$B$7:$O$390,11,FALSE)="","",VLOOKUP(AI396,'Acompanhamento (DMP)'!$B$7:$O$390,11,FALSE)),"")</f>
        <v/>
      </c>
      <c r="AX396" s="82">
        <f>IFERROR(VLOOKUP(AI396,'Acompanhamento (DMP)'!$B$7:$O$390,12,FALSE),"")</f>
        <v>0</v>
      </c>
      <c r="AY396" s="82" t="str">
        <f>IFERROR(IF(VLOOKUP(AI396,'Acompanhamento (DMP)'!$B$7:$O$390,13,FALSE)="","",VLOOKUP(AI396,'Acompanhamento (DMP)'!$B$7:$O$390,13,FALSE)),"")</f>
        <v/>
      </c>
      <c r="AZ396" t="str">
        <f>IFERROR(IF(VLOOKUP(AI396,'Acompanhamento (DMP)'!$B$7:$O$390,14,FALSE)="","",VLOOKUP(AI396,'Acompanhamento (DMP)'!$B$7:$O$390,14,FALSE)),"")</f>
        <v/>
      </c>
      <c r="BA396" t="str">
        <f>IFERROR(IF(VLOOKUP(AI396,'Acompanhamento (DMP)'!$B$7:$O$390,15,FALSE)="","",VLOOKUP(AI396,'Acompanhamento (DMP)'!$B$7:$O$390,15,FALSE)),"")</f>
        <v/>
      </c>
      <c r="BB396" s="82" t="str">
        <f>IFERROR(IF(VLOOKUP(AI396,'Acompanhamento (DMP)'!$B$7:$O$390,16,FALSE)="","",VLOOKUP(AI396,'Acompanhamento (DMP)'!$B$7:$O$390,16,FALSE)),"")</f>
        <v/>
      </c>
      <c r="BC396" s="82" t="str">
        <f>IFERROR(IF(VLOOKUP(AI396,'Acompanhamento (DMP)'!$B$7:$O$390,17,FALSE)="","",VLOOKUP(AI396,'Acompanhamento (DMP)'!$B$7:$O$390,17,FALSE)),"")</f>
        <v/>
      </c>
      <c r="BD396" s="82" t="str">
        <f>IFERROR(IF(VLOOKUP(AI396,'Acompanhamento (DMP)'!$B$7:$O$390,18,FALSE)="","",VLOOKUP(AI396,'Acompanhamento (DMP)'!$B$7:$O$390,18,FALSE)),"")</f>
        <v/>
      </c>
      <c r="BE396" s="82" t="str">
        <f>IFERROR(IF(VLOOKUP(AI396,'Acompanhamento (DMP)'!$B$7:$O$390,19,FALSE)="","",VLOOKUP(AI396,'Acompanhamento (DMP)'!$B$7:$O$390,19,FALSE)),"")</f>
        <v/>
      </c>
      <c r="BF396" s="82" t="str">
        <f>IFERROR(IF(VLOOKUP(AI396,'Acompanhamento (DMP)'!$B$7:$O$390,20,FALSE)="","",VLOOKUP(AI396,'Acompanhamento (DMP)'!$B$7:$O$390,20,FALSE)),"")</f>
        <v/>
      </c>
      <c r="BG396" s="82" t="str">
        <f>IFERROR(IF(VLOOKUP(AI396,'Acompanhamento (DMP)'!$B$7:$O$390,21,FALSE)="","",VLOOKUP(AI396,'Acompanhamento (DMP)'!$B$7:$O$390,21,FALSE)),"")</f>
        <v/>
      </c>
      <c r="BH396" s="173" t="str">
        <f t="shared" si="6"/>
        <v/>
      </c>
    </row>
    <row r="397" spans="1:60" ht="15" customHeight="1">
      <c r="A397" s="248"/>
      <c r="B397" s="248"/>
      <c r="C397" s="72"/>
      <c r="D397" s="73"/>
      <c r="E397" s="72"/>
      <c r="F397" s="72"/>
      <c r="G397" s="72"/>
      <c r="H397" s="72"/>
      <c r="I397" s="72"/>
      <c r="J397" s="72"/>
      <c r="K397" s="72"/>
      <c r="L397" s="74"/>
      <c r="M397" s="74"/>
      <c r="N397" s="74"/>
      <c r="O397" s="74"/>
      <c r="P397" s="74"/>
      <c r="Q397" s="72" t="e">
        <f>IF(#REF!="","",IF(VLOOKUP(#REF!,#REF!,9,FALSE)="","",VLOOKUP(#REF!,#REF!,9,FALSE)))</f>
        <v>#REF!</v>
      </c>
      <c r="R397" s="74" t="e">
        <f>IF(#REF!="","",IF(VLOOKUP(#REF!,#REF!,10,FALSE)="","",VLOOKUP(#REF!,#REF!,10,FALSE)))</f>
        <v>#REF!</v>
      </c>
      <c r="AD397" s="178">
        <v>384</v>
      </c>
      <c r="AF397">
        <v>395</v>
      </c>
      <c r="AI397" t="str">
        <f>IF('PCA Licitação, Dispensa e Inex.'!B401="","",'PCA Licitação, Dispensa e Inex.'!B401)</f>
        <v/>
      </c>
      <c r="AJ397" t="str">
        <f>IF('PCA Licitação, Dispensa e Inex.'!C401="","",'PCA Licitação, Dispensa e Inex.'!C401)</f>
        <v/>
      </c>
      <c r="AK397" t="str">
        <f>IF('PCA Licitação, Dispensa e Inex.'!D401="","",'PCA Licitação, Dispensa e Inex.'!D401)</f>
        <v/>
      </c>
      <c r="AL397" t="str">
        <f>IF('PCA Licitação, Dispensa e Inex.'!H401="","",'PCA Licitação, Dispensa e Inex.'!H401)</f>
        <v/>
      </c>
      <c r="AM397" t="str">
        <f>IF('PCA Licitação, Dispensa e Inex.'!K401="","",'PCA Licitação, Dispensa e Inex.'!K401)</f>
        <v/>
      </c>
      <c r="AN397" t="str">
        <f>IF('PCA Licitação, Dispensa e Inex.'!L401="","",'PCA Licitação, Dispensa e Inex.'!L401)</f>
        <v/>
      </c>
      <c r="AO397" t="str">
        <f>IF('PCA Licitação, Dispensa e Inex.'!M401="","",'PCA Licitação, Dispensa e Inex.'!M401)</f>
        <v/>
      </c>
      <c r="AP397" t="str">
        <f>IF('PCA Licitação, Dispensa e Inex.'!N401="","",'PCA Licitação, Dispensa e Inex.'!N401)</f>
        <v/>
      </c>
      <c r="AQ397" s="82" t="str">
        <f>IF('PCA Licitação, Dispensa e Inex.'!O401="","",'PCA Licitação, Dispensa e Inex.'!O401)</f>
        <v/>
      </c>
      <c r="AR397" s="82" t="str">
        <f>IF('PCA Licitação, Dispensa e Inex.'!P401="","",'PCA Licitação, Dispensa e Inex.'!P401)</f>
        <v/>
      </c>
      <c r="AS397" s="82" t="str">
        <f>IF('PCA Licitação, Dispensa e Inex.'!Q401="","",'PCA Licitação, Dispensa e Inex.'!Q401)</f>
        <v/>
      </c>
      <c r="AT397" s="82" t="str">
        <f>IF('PCA Licitação, Dispensa e Inex.'!R401="","",'PCA Licitação, Dispensa e Inex.'!R401)</f>
        <v/>
      </c>
      <c r="AU397" s="82" t="str">
        <f>IF('PCA Licitação, Dispensa e Inex.'!S401="","",'PCA Licitação, Dispensa e Inex.'!S401)</f>
        <v/>
      </c>
      <c r="AV397" s="223" t="str">
        <f>IFERROR(VLOOKUP(AI397,'Acompanhamento (DMP)'!$B$7:$G$390,10,FALSE),"")</f>
        <v/>
      </c>
      <c r="AW397" t="str">
        <f>IFERROR(IF(VLOOKUP(AI397,'Acompanhamento (DMP)'!$B$7:$O$390,11,FALSE)="","",VLOOKUP(AI397,'Acompanhamento (DMP)'!$B$7:$O$390,11,FALSE)),"")</f>
        <v/>
      </c>
      <c r="AX397" s="82">
        <f>IFERROR(VLOOKUP(AI397,'Acompanhamento (DMP)'!$B$7:$O$390,12,FALSE),"")</f>
        <v>0</v>
      </c>
      <c r="AY397" s="82" t="str">
        <f>IFERROR(IF(VLOOKUP(AI397,'Acompanhamento (DMP)'!$B$7:$O$390,13,FALSE)="","",VLOOKUP(AI397,'Acompanhamento (DMP)'!$B$7:$O$390,13,FALSE)),"")</f>
        <v/>
      </c>
      <c r="AZ397" t="str">
        <f>IFERROR(IF(VLOOKUP(AI397,'Acompanhamento (DMP)'!$B$7:$O$390,14,FALSE)="","",VLOOKUP(AI397,'Acompanhamento (DMP)'!$B$7:$O$390,14,FALSE)),"")</f>
        <v/>
      </c>
      <c r="BA397" t="str">
        <f>IFERROR(IF(VLOOKUP(AI397,'Acompanhamento (DMP)'!$B$7:$O$390,15,FALSE)="","",VLOOKUP(AI397,'Acompanhamento (DMP)'!$B$7:$O$390,15,FALSE)),"")</f>
        <v/>
      </c>
      <c r="BB397" s="82" t="str">
        <f>IFERROR(IF(VLOOKUP(AI397,'Acompanhamento (DMP)'!$B$7:$O$390,16,FALSE)="","",VLOOKUP(AI397,'Acompanhamento (DMP)'!$B$7:$O$390,16,FALSE)),"")</f>
        <v/>
      </c>
      <c r="BC397" s="82" t="str">
        <f>IFERROR(IF(VLOOKUP(AI397,'Acompanhamento (DMP)'!$B$7:$O$390,17,FALSE)="","",VLOOKUP(AI397,'Acompanhamento (DMP)'!$B$7:$O$390,17,FALSE)),"")</f>
        <v/>
      </c>
      <c r="BD397" s="82" t="str">
        <f>IFERROR(IF(VLOOKUP(AI397,'Acompanhamento (DMP)'!$B$7:$O$390,18,FALSE)="","",VLOOKUP(AI397,'Acompanhamento (DMP)'!$B$7:$O$390,18,FALSE)),"")</f>
        <v/>
      </c>
      <c r="BE397" s="82" t="str">
        <f>IFERROR(IF(VLOOKUP(AI397,'Acompanhamento (DMP)'!$B$7:$O$390,19,FALSE)="","",VLOOKUP(AI397,'Acompanhamento (DMP)'!$B$7:$O$390,19,FALSE)),"")</f>
        <v/>
      </c>
      <c r="BF397" s="82" t="str">
        <f>IFERROR(IF(VLOOKUP(AI397,'Acompanhamento (DMP)'!$B$7:$O$390,20,FALSE)="","",VLOOKUP(AI397,'Acompanhamento (DMP)'!$B$7:$O$390,20,FALSE)),"")</f>
        <v/>
      </c>
      <c r="BG397" s="82" t="str">
        <f>IFERROR(IF(VLOOKUP(AI397,'Acompanhamento (DMP)'!$B$7:$O$390,21,FALSE)="","",VLOOKUP(AI397,'Acompanhamento (DMP)'!$B$7:$O$390,21,FALSE)),"")</f>
        <v/>
      </c>
      <c r="BH397" s="173" t="str">
        <f t="shared" si="6"/>
        <v/>
      </c>
    </row>
    <row r="398" spans="1:60" ht="15" customHeight="1">
      <c r="A398" s="248"/>
      <c r="B398" s="248"/>
      <c r="C398" s="72"/>
      <c r="D398" s="73"/>
      <c r="E398" s="72"/>
      <c r="F398" s="72"/>
      <c r="G398" s="72"/>
      <c r="H398" s="72"/>
      <c r="I398" s="72"/>
      <c r="J398" s="72"/>
      <c r="K398" s="72"/>
      <c r="L398" s="74"/>
      <c r="M398" s="74"/>
      <c r="N398" s="74"/>
      <c r="O398" s="74"/>
      <c r="P398" s="74"/>
      <c r="Q398" s="72" t="e">
        <f>IF(#REF!="","",IF(VLOOKUP(#REF!,#REF!,9,FALSE)="","",VLOOKUP(#REF!,#REF!,9,FALSE)))</f>
        <v>#REF!</v>
      </c>
      <c r="R398" s="74" t="e">
        <f>IF(#REF!="","",IF(VLOOKUP(#REF!,#REF!,10,FALSE)="","",VLOOKUP(#REF!,#REF!,10,FALSE)))</f>
        <v>#REF!</v>
      </c>
      <c r="AD398" s="177">
        <v>385</v>
      </c>
      <c r="AF398">
        <v>396</v>
      </c>
      <c r="AI398" t="str">
        <f>IF('PCA Licitação, Dispensa e Inex.'!B402="","",'PCA Licitação, Dispensa e Inex.'!B402)</f>
        <v/>
      </c>
      <c r="AJ398" t="str">
        <f>IF('PCA Licitação, Dispensa e Inex.'!C402="","",'PCA Licitação, Dispensa e Inex.'!C402)</f>
        <v/>
      </c>
      <c r="AK398" t="str">
        <f>IF('PCA Licitação, Dispensa e Inex.'!D402="","",'PCA Licitação, Dispensa e Inex.'!D402)</f>
        <v/>
      </c>
      <c r="AL398" t="str">
        <f>IF('PCA Licitação, Dispensa e Inex.'!H402="","",'PCA Licitação, Dispensa e Inex.'!H402)</f>
        <v/>
      </c>
      <c r="AM398" t="str">
        <f>IF('PCA Licitação, Dispensa e Inex.'!K402="","",'PCA Licitação, Dispensa e Inex.'!K402)</f>
        <v/>
      </c>
      <c r="AN398" t="str">
        <f>IF('PCA Licitação, Dispensa e Inex.'!L402="","",'PCA Licitação, Dispensa e Inex.'!L402)</f>
        <v/>
      </c>
      <c r="AO398" t="str">
        <f>IF('PCA Licitação, Dispensa e Inex.'!M402="","",'PCA Licitação, Dispensa e Inex.'!M402)</f>
        <v/>
      </c>
      <c r="AP398" t="str">
        <f>IF('PCA Licitação, Dispensa e Inex.'!N402="","",'PCA Licitação, Dispensa e Inex.'!N402)</f>
        <v/>
      </c>
      <c r="AQ398" s="82" t="str">
        <f>IF('PCA Licitação, Dispensa e Inex.'!O402="","",'PCA Licitação, Dispensa e Inex.'!O402)</f>
        <v/>
      </c>
      <c r="AR398" s="82" t="str">
        <f>IF('PCA Licitação, Dispensa e Inex.'!P402="","",'PCA Licitação, Dispensa e Inex.'!P402)</f>
        <v/>
      </c>
      <c r="AS398" s="82" t="str">
        <f>IF('PCA Licitação, Dispensa e Inex.'!Q402="","",'PCA Licitação, Dispensa e Inex.'!Q402)</f>
        <v/>
      </c>
      <c r="AT398" s="82" t="str">
        <f>IF('PCA Licitação, Dispensa e Inex.'!R402="","",'PCA Licitação, Dispensa e Inex.'!R402)</f>
        <v/>
      </c>
      <c r="AU398" s="82" t="str">
        <f>IF('PCA Licitação, Dispensa e Inex.'!S402="","",'PCA Licitação, Dispensa e Inex.'!S402)</f>
        <v/>
      </c>
      <c r="AV398" s="223" t="str">
        <f>IFERROR(VLOOKUP(AI398,'Acompanhamento (DMP)'!$B$7:$G$390,10,FALSE),"")</f>
        <v/>
      </c>
      <c r="AW398" t="str">
        <f>IFERROR(IF(VLOOKUP(AI398,'Acompanhamento (DMP)'!$B$7:$O$390,11,FALSE)="","",VLOOKUP(AI398,'Acompanhamento (DMP)'!$B$7:$O$390,11,FALSE)),"")</f>
        <v/>
      </c>
      <c r="AX398" s="82">
        <f>IFERROR(VLOOKUP(AI398,'Acompanhamento (DMP)'!$B$7:$O$390,12,FALSE),"")</f>
        <v>0</v>
      </c>
      <c r="AY398" s="82" t="str">
        <f>IFERROR(IF(VLOOKUP(AI398,'Acompanhamento (DMP)'!$B$7:$O$390,13,FALSE)="","",VLOOKUP(AI398,'Acompanhamento (DMP)'!$B$7:$O$390,13,FALSE)),"")</f>
        <v/>
      </c>
      <c r="AZ398" t="str">
        <f>IFERROR(IF(VLOOKUP(AI398,'Acompanhamento (DMP)'!$B$7:$O$390,14,FALSE)="","",VLOOKUP(AI398,'Acompanhamento (DMP)'!$B$7:$O$390,14,FALSE)),"")</f>
        <v/>
      </c>
      <c r="BA398" t="str">
        <f>IFERROR(IF(VLOOKUP(AI398,'Acompanhamento (DMP)'!$B$7:$O$390,15,FALSE)="","",VLOOKUP(AI398,'Acompanhamento (DMP)'!$B$7:$O$390,15,FALSE)),"")</f>
        <v/>
      </c>
      <c r="BB398" s="82" t="str">
        <f>IFERROR(IF(VLOOKUP(AI398,'Acompanhamento (DMP)'!$B$7:$O$390,16,FALSE)="","",VLOOKUP(AI398,'Acompanhamento (DMP)'!$B$7:$O$390,16,FALSE)),"")</f>
        <v/>
      </c>
      <c r="BC398" s="82" t="str">
        <f>IFERROR(IF(VLOOKUP(AI398,'Acompanhamento (DMP)'!$B$7:$O$390,17,FALSE)="","",VLOOKUP(AI398,'Acompanhamento (DMP)'!$B$7:$O$390,17,FALSE)),"")</f>
        <v/>
      </c>
      <c r="BD398" s="82" t="str">
        <f>IFERROR(IF(VLOOKUP(AI398,'Acompanhamento (DMP)'!$B$7:$O$390,18,FALSE)="","",VLOOKUP(AI398,'Acompanhamento (DMP)'!$B$7:$O$390,18,FALSE)),"")</f>
        <v/>
      </c>
      <c r="BE398" s="82" t="str">
        <f>IFERROR(IF(VLOOKUP(AI398,'Acompanhamento (DMP)'!$B$7:$O$390,19,FALSE)="","",VLOOKUP(AI398,'Acompanhamento (DMP)'!$B$7:$O$390,19,FALSE)),"")</f>
        <v/>
      </c>
      <c r="BF398" s="82" t="str">
        <f>IFERROR(IF(VLOOKUP(AI398,'Acompanhamento (DMP)'!$B$7:$O$390,20,FALSE)="","",VLOOKUP(AI398,'Acompanhamento (DMP)'!$B$7:$O$390,20,FALSE)),"")</f>
        <v/>
      </c>
      <c r="BG398" s="82" t="str">
        <f>IFERROR(IF(VLOOKUP(AI398,'Acompanhamento (DMP)'!$B$7:$O$390,21,FALSE)="","",VLOOKUP(AI398,'Acompanhamento (DMP)'!$B$7:$O$390,21,FALSE)),"")</f>
        <v/>
      </c>
      <c r="BH398" s="173" t="str">
        <f t="shared" si="6"/>
        <v/>
      </c>
    </row>
    <row r="399" spans="1:60" ht="15" customHeight="1">
      <c r="A399" s="248"/>
      <c r="B399" s="248"/>
      <c r="C399" s="72"/>
      <c r="D399" s="73"/>
      <c r="E399" s="72"/>
      <c r="F399" s="72"/>
      <c r="G399" s="72"/>
      <c r="H399" s="72"/>
      <c r="I399" s="72"/>
      <c r="J399" s="72"/>
      <c r="K399" s="72"/>
      <c r="L399" s="74"/>
      <c r="M399" s="74"/>
      <c r="N399" s="74"/>
      <c r="O399" s="74"/>
      <c r="P399" s="74"/>
      <c r="Q399" s="72" t="e">
        <f>IF(#REF!="","",IF(VLOOKUP(#REF!,#REF!,9,FALSE)="","",VLOOKUP(#REF!,#REF!,9,FALSE)))</f>
        <v>#REF!</v>
      </c>
      <c r="R399" s="74" t="e">
        <f>IF(#REF!="","",IF(VLOOKUP(#REF!,#REF!,10,FALSE)="","",VLOOKUP(#REF!,#REF!,10,FALSE)))</f>
        <v>#REF!</v>
      </c>
      <c r="AD399" s="178">
        <v>386</v>
      </c>
      <c r="AF399">
        <v>397</v>
      </c>
      <c r="AI399" t="str">
        <f>IF('PCA Licitação, Dispensa e Inex.'!B403="","",'PCA Licitação, Dispensa e Inex.'!B403)</f>
        <v/>
      </c>
      <c r="AJ399" t="str">
        <f>IF('PCA Licitação, Dispensa e Inex.'!C403="","",'PCA Licitação, Dispensa e Inex.'!C403)</f>
        <v/>
      </c>
      <c r="AK399" t="str">
        <f>IF('PCA Licitação, Dispensa e Inex.'!D403="","",'PCA Licitação, Dispensa e Inex.'!D403)</f>
        <v/>
      </c>
      <c r="AL399" t="str">
        <f>IF('PCA Licitação, Dispensa e Inex.'!H403="","",'PCA Licitação, Dispensa e Inex.'!H403)</f>
        <v/>
      </c>
      <c r="AM399" t="str">
        <f>IF('PCA Licitação, Dispensa e Inex.'!K403="","",'PCA Licitação, Dispensa e Inex.'!K403)</f>
        <v/>
      </c>
      <c r="AN399" t="str">
        <f>IF('PCA Licitação, Dispensa e Inex.'!L403="","",'PCA Licitação, Dispensa e Inex.'!L403)</f>
        <v/>
      </c>
      <c r="AO399" t="str">
        <f>IF('PCA Licitação, Dispensa e Inex.'!M403="","",'PCA Licitação, Dispensa e Inex.'!M403)</f>
        <v/>
      </c>
      <c r="AP399" t="str">
        <f>IF('PCA Licitação, Dispensa e Inex.'!N403="","",'PCA Licitação, Dispensa e Inex.'!N403)</f>
        <v/>
      </c>
      <c r="AQ399" s="82" t="str">
        <f>IF('PCA Licitação, Dispensa e Inex.'!O403="","",'PCA Licitação, Dispensa e Inex.'!O403)</f>
        <v/>
      </c>
      <c r="AR399" s="82" t="str">
        <f>IF('PCA Licitação, Dispensa e Inex.'!P403="","",'PCA Licitação, Dispensa e Inex.'!P403)</f>
        <v/>
      </c>
      <c r="AS399" s="82" t="str">
        <f>IF('PCA Licitação, Dispensa e Inex.'!Q403="","",'PCA Licitação, Dispensa e Inex.'!Q403)</f>
        <v/>
      </c>
      <c r="AT399" s="82" t="str">
        <f>IF('PCA Licitação, Dispensa e Inex.'!R403="","",'PCA Licitação, Dispensa e Inex.'!R403)</f>
        <v/>
      </c>
      <c r="AU399" s="82" t="str">
        <f>IF('PCA Licitação, Dispensa e Inex.'!S403="","",'PCA Licitação, Dispensa e Inex.'!S403)</f>
        <v/>
      </c>
      <c r="AV399" s="223" t="str">
        <f>IFERROR(VLOOKUP(AI399,'Acompanhamento (DMP)'!$B$7:$G$390,10,FALSE),"")</f>
        <v/>
      </c>
      <c r="AW399" t="str">
        <f>IFERROR(IF(VLOOKUP(AI399,'Acompanhamento (DMP)'!$B$7:$O$390,11,FALSE)="","",VLOOKUP(AI399,'Acompanhamento (DMP)'!$B$7:$O$390,11,FALSE)),"")</f>
        <v/>
      </c>
      <c r="AX399" s="82">
        <f>IFERROR(VLOOKUP(AI399,'Acompanhamento (DMP)'!$B$7:$O$390,12,FALSE),"")</f>
        <v>0</v>
      </c>
      <c r="AY399" s="82" t="str">
        <f>IFERROR(IF(VLOOKUP(AI399,'Acompanhamento (DMP)'!$B$7:$O$390,13,FALSE)="","",VLOOKUP(AI399,'Acompanhamento (DMP)'!$B$7:$O$390,13,FALSE)),"")</f>
        <v/>
      </c>
      <c r="AZ399" t="str">
        <f>IFERROR(IF(VLOOKUP(AI399,'Acompanhamento (DMP)'!$B$7:$O$390,14,FALSE)="","",VLOOKUP(AI399,'Acompanhamento (DMP)'!$B$7:$O$390,14,FALSE)),"")</f>
        <v/>
      </c>
      <c r="BA399" t="str">
        <f>IFERROR(IF(VLOOKUP(AI399,'Acompanhamento (DMP)'!$B$7:$O$390,15,FALSE)="","",VLOOKUP(AI399,'Acompanhamento (DMP)'!$B$7:$O$390,15,FALSE)),"")</f>
        <v/>
      </c>
      <c r="BB399" s="82" t="str">
        <f>IFERROR(IF(VLOOKUP(AI399,'Acompanhamento (DMP)'!$B$7:$O$390,16,FALSE)="","",VLOOKUP(AI399,'Acompanhamento (DMP)'!$B$7:$O$390,16,FALSE)),"")</f>
        <v/>
      </c>
      <c r="BC399" s="82" t="str">
        <f>IFERROR(IF(VLOOKUP(AI399,'Acompanhamento (DMP)'!$B$7:$O$390,17,FALSE)="","",VLOOKUP(AI399,'Acompanhamento (DMP)'!$B$7:$O$390,17,FALSE)),"")</f>
        <v/>
      </c>
      <c r="BD399" s="82" t="str">
        <f>IFERROR(IF(VLOOKUP(AI399,'Acompanhamento (DMP)'!$B$7:$O$390,18,FALSE)="","",VLOOKUP(AI399,'Acompanhamento (DMP)'!$B$7:$O$390,18,FALSE)),"")</f>
        <v/>
      </c>
      <c r="BE399" s="82" t="str">
        <f>IFERROR(IF(VLOOKUP(AI399,'Acompanhamento (DMP)'!$B$7:$O$390,19,FALSE)="","",VLOOKUP(AI399,'Acompanhamento (DMP)'!$B$7:$O$390,19,FALSE)),"")</f>
        <v/>
      </c>
      <c r="BF399" s="82" t="str">
        <f>IFERROR(IF(VLOOKUP(AI399,'Acompanhamento (DMP)'!$B$7:$O$390,20,FALSE)="","",VLOOKUP(AI399,'Acompanhamento (DMP)'!$B$7:$O$390,20,FALSE)),"")</f>
        <v/>
      </c>
      <c r="BG399" s="82" t="str">
        <f>IFERROR(IF(VLOOKUP(AI399,'Acompanhamento (DMP)'!$B$7:$O$390,21,FALSE)="","",VLOOKUP(AI399,'Acompanhamento (DMP)'!$B$7:$O$390,21,FALSE)),"")</f>
        <v/>
      </c>
      <c r="BH399" s="173" t="str">
        <f t="shared" si="6"/>
        <v/>
      </c>
    </row>
    <row r="400" spans="1:60" ht="15" customHeight="1">
      <c r="A400" s="248"/>
      <c r="B400" s="248"/>
      <c r="C400" s="72"/>
      <c r="D400" s="73"/>
      <c r="E400" s="72"/>
      <c r="F400" s="72"/>
      <c r="G400" s="72"/>
      <c r="H400" s="72"/>
      <c r="I400" s="72"/>
      <c r="J400" s="72"/>
      <c r="K400" s="72"/>
      <c r="L400" s="74"/>
      <c r="M400" s="74"/>
      <c r="N400" s="74"/>
      <c r="O400" s="74"/>
      <c r="P400" s="74"/>
      <c r="Q400" s="72" t="e">
        <f>IF(#REF!="","",IF(VLOOKUP(#REF!,#REF!,9,FALSE)="","",VLOOKUP(#REF!,#REF!,9,FALSE)))</f>
        <v>#REF!</v>
      </c>
      <c r="R400" s="74" t="e">
        <f>IF(#REF!="","",IF(VLOOKUP(#REF!,#REF!,10,FALSE)="","",VLOOKUP(#REF!,#REF!,10,FALSE)))</f>
        <v>#REF!</v>
      </c>
      <c r="AD400" s="180">
        <v>387</v>
      </c>
      <c r="AF400">
        <v>398</v>
      </c>
      <c r="AI400" t="str">
        <f>IF('PCA Licitação, Dispensa e Inex.'!B404="","",'PCA Licitação, Dispensa e Inex.'!B404)</f>
        <v/>
      </c>
      <c r="AJ400" t="str">
        <f>IF('PCA Licitação, Dispensa e Inex.'!C404="","",'PCA Licitação, Dispensa e Inex.'!C404)</f>
        <v/>
      </c>
      <c r="AK400" t="str">
        <f>IF('PCA Licitação, Dispensa e Inex.'!D404="","",'PCA Licitação, Dispensa e Inex.'!D404)</f>
        <v/>
      </c>
      <c r="AL400" t="str">
        <f>IF('PCA Licitação, Dispensa e Inex.'!H404="","",'PCA Licitação, Dispensa e Inex.'!H404)</f>
        <v/>
      </c>
      <c r="AM400" t="str">
        <f>IF('PCA Licitação, Dispensa e Inex.'!K404="","",'PCA Licitação, Dispensa e Inex.'!K404)</f>
        <v/>
      </c>
      <c r="AN400" t="str">
        <f>IF('PCA Licitação, Dispensa e Inex.'!L404="","",'PCA Licitação, Dispensa e Inex.'!L404)</f>
        <v/>
      </c>
      <c r="AO400" t="str">
        <f>IF('PCA Licitação, Dispensa e Inex.'!M404="","",'PCA Licitação, Dispensa e Inex.'!M404)</f>
        <v/>
      </c>
      <c r="AP400" t="str">
        <f>IF('PCA Licitação, Dispensa e Inex.'!N404="","",'PCA Licitação, Dispensa e Inex.'!N404)</f>
        <v/>
      </c>
      <c r="AQ400" s="82" t="str">
        <f>IF('PCA Licitação, Dispensa e Inex.'!O404="","",'PCA Licitação, Dispensa e Inex.'!O404)</f>
        <v/>
      </c>
      <c r="AR400" s="82" t="str">
        <f>IF('PCA Licitação, Dispensa e Inex.'!P404="","",'PCA Licitação, Dispensa e Inex.'!P404)</f>
        <v/>
      </c>
      <c r="AS400" s="82" t="str">
        <f>IF('PCA Licitação, Dispensa e Inex.'!Q404="","",'PCA Licitação, Dispensa e Inex.'!Q404)</f>
        <v/>
      </c>
      <c r="AT400" s="82" t="str">
        <f>IF('PCA Licitação, Dispensa e Inex.'!R404="","",'PCA Licitação, Dispensa e Inex.'!R404)</f>
        <v/>
      </c>
      <c r="AU400" s="82" t="str">
        <f>IF('PCA Licitação, Dispensa e Inex.'!S404="","",'PCA Licitação, Dispensa e Inex.'!S404)</f>
        <v/>
      </c>
      <c r="AV400" s="223" t="str">
        <f>IFERROR(VLOOKUP(AI400,'Acompanhamento (DMP)'!$B$7:$G$390,10,FALSE),"")</f>
        <v/>
      </c>
      <c r="AW400" t="str">
        <f>IFERROR(IF(VLOOKUP(AI400,'Acompanhamento (DMP)'!$B$7:$O$390,11,FALSE)="","",VLOOKUP(AI400,'Acompanhamento (DMP)'!$B$7:$O$390,11,FALSE)),"")</f>
        <v/>
      </c>
      <c r="AX400" s="82">
        <f>IFERROR(VLOOKUP(AI400,'Acompanhamento (DMP)'!$B$7:$O$390,12,FALSE),"")</f>
        <v>0</v>
      </c>
      <c r="AY400" s="82" t="str">
        <f>IFERROR(IF(VLOOKUP(AI400,'Acompanhamento (DMP)'!$B$7:$O$390,13,FALSE)="","",VLOOKUP(AI400,'Acompanhamento (DMP)'!$B$7:$O$390,13,FALSE)),"")</f>
        <v/>
      </c>
      <c r="AZ400" t="str">
        <f>IFERROR(IF(VLOOKUP(AI400,'Acompanhamento (DMP)'!$B$7:$O$390,14,FALSE)="","",VLOOKUP(AI400,'Acompanhamento (DMP)'!$B$7:$O$390,14,FALSE)),"")</f>
        <v/>
      </c>
      <c r="BA400" t="str">
        <f>IFERROR(IF(VLOOKUP(AI400,'Acompanhamento (DMP)'!$B$7:$O$390,15,FALSE)="","",VLOOKUP(AI400,'Acompanhamento (DMP)'!$B$7:$O$390,15,FALSE)),"")</f>
        <v/>
      </c>
      <c r="BB400" s="82" t="str">
        <f>IFERROR(IF(VLOOKUP(AI400,'Acompanhamento (DMP)'!$B$7:$O$390,16,FALSE)="","",VLOOKUP(AI400,'Acompanhamento (DMP)'!$B$7:$O$390,16,FALSE)),"")</f>
        <v/>
      </c>
      <c r="BC400" s="82" t="str">
        <f>IFERROR(IF(VLOOKUP(AI400,'Acompanhamento (DMP)'!$B$7:$O$390,17,FALSE)="","",VLOOKUP(AI400,'Acompanhamento (DMP)'!$B$7:$O$390,17,FALSE)),"")</f>
        <v/>
      </c>
      <c r="BD400" s="82" t="str">
        <f>IFERROR(IF(VLOOKUP(AI400,'Acompanhamento (DMP)'!$B$7:$O$390,18,FALSE)="","",VLOOKUP(AI400,'Acompanhamento (DMP)'!$B$7:$O$390,18,FALSE)),"")</f>
        <v/>
      </c>
      <c r="BE400" s="82" t="str">
        <f>IFERROR(IF(VLOOKUP(AI400,'Acompanhamento (DMP)'!$B$7:$O$390,19,FALSE)="","",VLOOKUP(AI400,'Acompanhamento (DMP)'!$B$7:$O$390,19,FALSE)),"")</f>
        <v/>
      </c>
      <c r="BF400" s="82" t="str">
        <f>IFERROR(IF(VLOOKUP(AI400,'Acompanhamento (DMP)'!$B$7:$O$390,20,FALSE)="","",VLOOKUP(AI400,'Acompanhamento (DMP)'!$B$7:$O$390,20,FALSE)),"")</f>
        <v/>
      </c>
      <c r="BG400" s="82" t="str">
        <f>IFERROR(IF(VLOOKUP(AI400,'Acompanhamento (DMP)'!$B$7:$O$390,21,FALSE)="","",VLOOKUP(AI400,'Acompanhamento (DMP)'!$B$7:$O$390,21,FALSE)),"")</f>
        <v/>
      </c>
      <c r="BH400" s="173" t="str">
        <f t="shared" si="6"/>
        <v/>
      </c>
    </row>
    <row r="401" spans="1:60" ht="15" customHeight="1">
      <c r="A401" s="248"/>
      <c r="B401" s="248"/>
      <c r="C401" s="72"/>
      <c r="D401" s="73"/>
      <c r="E401" s="72"/>
      <c r="F401" s="72"/>
      <c r="G401" s="72"/>
      <c r="H401" s="72"/>
      <c r="I401" s="72"/>
      <c r="J401" s="72"/>
      <c r="K401" s="72"/>
      <c r="L401" s="74"/>
      <c r="M401" s="74"/>
      <c r="N401" s="74"/>
      <c r="O401" s="74"/>
      <c r="P401" s="74"/>
      <c r="Q401" s="72" t="e">
        <f>IF(#REF!="","",IF(VLOOKUP(#REF!,#REF!,9,FALSE)="","",VLOOKUP(#REF!,#REF!,9,FALSE)))</f>
        <v>#REF!</v>
      </c>
      <c r="R401" s="74" t="e">
        <f>IF(#REF!="","",IF(VLOOKUP(#REF!,#REF!,10,FALSE)="","",VLOOKUP(#REF!,#REF!,10,FALSE)))</f>
        <v>#REF!</v>
      </c>
      <c r="AD401" s="179">
        <v>388</v>
      </c>
      <c r="AF401">
        <v>399</v>
      </c>
      <c r="AI401" t="str">
        <f>IF('PCA Licitação, Dispensa e Inex.'!B405="","",'PCA Licitação, Dispensa e Inex.'!B405)</f>
        <v/>
      </c>
      <c r="AJ401" t="str">
        <f>IF('PCA Licitação, Dispensa e Inex.'!C405="","",'PCA Licitação, Dispensa e Inex.'!C405)</f>
        <v/>
      </c>
      <c r="AK401" t="str">
        <f>IF('PCA Licitação, Dispensa e Inex.'!D405="","",'PCA Licitação, Dispensa e Inex.'!D405)</f>
        <v/>
      </c>
      <c r="AL401" t="str">
        <f>IF('PCA Licitação, Dispensa e Inex.'!H405="","",'PCA Licitação, Dispensa e Inex.'!H405)</f>
        <v/>
      </c>
      <c r="AM401" t="str">
        <f>IF('PCA Licitação, Dispensa e Inex.'!K405="","",'PCA Licitação, Dispensa e Inex.'!K405)</f>
        <v/>
      </c>
      <c r="AN401" t="str">
        <f>IF('PCA Licitação, Dispensa e Inex.'!L405="","",'PCA Licitação, Dispensa e Inex.'!L405)</f>
        <v/>
      </c>
      <c r="AO401" t="str">
        <f>IF('PCA Licitação, Dispensa e Inex.'!M405="","",'PCA Licitação, Dispensa e Inex.'!M405)</f>
        <v/>
      </c>
      <c r="AP401" t="str">
        <f>IF('PCA Licitação, Dispensa e Inex.'!N405="","",'PCA Licitação, Dispensa e Inex.'!N405)</f>
        <v/>
      </c>
      <c r="AQ401" s="82" t="str">
        <f>IF('PCA Licitação, Dispensa e Inex.'!O405="","",'PCA Licitação, Dispensa e Inex.'!O405)</f>
        <v/>
      </c>
      <c r="AR401" s="82" t="str">
        <f>IF('PCA Licitação, Dispensa e Inex.'!P405="","",'PCA Licitação, Dispensa e Inex.'!P405)</f>
        <v/>
      </c>
      <c r="AS401" s="82" t="str">
        <f>IF('PCA Licitação, Dispensa e Inex.'!Q405="","",'PCA Licitação, Dispensa e Inex.'!Q405)</f>
        <v/>
      </c>
      <c r="AT401" s="82" t="str">
        <f>IF('PCA Licitação, Dispensa e Inex.'!R405="","",'PCA Licitação, Dispensa e Inex.'!R405)</f>
        <v/>
      </c>
      <c r="AU401" s="82" t="str">
        <f>IF('PCA Licitação, Dispensa e Inex.'!S405="","",'PCA Licitação, Dispensa e Inex.'!S405)</f>
        <v/>
      </c>
      <c r="AV401" s="223" t="str">
        <f>IFERROR(VLOOKUP(AI401,'Acompanhamento (DMP)'!$B$7:$G$390,10,FALSE),"")</f>
        <v/>
      </c>
      <c r="AW401" t="str">
        <f>IFERROR(IF(VLOOKUP(AI401,'Acompanhamento (DMP)'!$B$7:$O$390,11,FALSE)="","",VLOOKUP(AI401,'Acompanhamento (DMP)'!$B$7:$O$390,11,FALSE)),"")</f>
        <v/>
      </c>
      <c r="AX401" s="82">
        <f>IFERROR(VLOOKUP(AI401,'Acompanhamento (DMP)'!$B$7:$O$390,12,FALSE),"")</f>
        <v>0</v>
      </c>
      <c r="AY401" s="82" t="str">
        <f>IFERROR(IF(VLOOKUP(AI401,'Acompanhamento (DMP)'!$B$7:$O$390,13,FALSE)="","",VLOOKUP(AI401,'Acompanhamento (DMP)'!$B$7:$O$390,13,FALSE)),"")</f>
        <v/>
      </c>
      <c r="AZ401" t="str">
        <f>IFERROR(IF(VLOOKUP(AI401,'Acompanhamento (DMP)'!$B$7:$O$390,14,FALSE)="","",VLOOKUP(AI401,'Acompanhamento (DMP)'!$B$7:$O$390,14,FALSE)),"")</f>
        <v/>
      </c>
      <c r="BA401" t="str">
        <f>IFERROR(IF(VLOOKUP(AI401,'Acompanhamento (DMP)'!$B$7:$O$390,15,FALSE)="","",VLOOKUP(AI401,'Acompanhamento (DMP)'!$B$7:$O$390,15,FALSE)),"")</f>
        <v/>
      </c>
      <c r="BB401" s="82" t="str">
        <f>IFERROR(IF(VLOOKUP(AI401,'Acompanhamento (DMP)'!$B$7:$O$390,16,FALSE)="","",VLOOKUP(AI401,'Acompanhamento (DMP)'!$B$7:$O$390,16,FALSE)),"")</f>
        <v/>
      </c>
      <c r="BC401" s="82" t="str">
        <f>IFERROR(IF(VLOOKUP(AI401,'Acompanhamento (DMP)'!$B$7:$O$390,17,FALSE)="","",VLOOKUP(AI401,'Acompanhamento (DMP)'!$B$7:$O$390,17,FALSE)),"")</f>
        <v/>
      </c>
      <c r="BD401" s="82" t="str">
        <f>IFERROR(IF(VLOOKUP(AI401,'Acompanhamento (DMP)'!$B$7:$O$390,18,FALSE)="","",VLOOKUP(AI401,'Acompanhamento (DMP)'!$B$7:$O$390,18,FALSE)),"")</f>
        <v/>
      </c>
      <c r="BE401" s="82" t="str">
        <f>IFERROR(IF(VLOOKUP(AI401,'Acompanhamento (DMP)'!$B$7:$O$390,19,FALSE)="","",VLOOKUP(AI401,'Acompanhamento (DMP)'!$B$7:$O$390,19,FALSE)),"")</f>
        <v/>
      </c>
      <c r="BF401" s="82" t="str">
        <f>IFERROR(IF(VLOOKUP(AI401,'Acompanhamento (DMP)'!$B$7:$O$390,20,FALSE)="","",VLOOKUP(AI401,'Acompanhamento (DMP)'!$B$7:$O$390,20,FALSE)),"")</f>
        <v/>
      </c>
      <c r="BG401" s="82" t="str">
        <f>IFERROR(IF(VLOOKUP(AI401,'Acompanhamento (DMP)'!$B$7:$O$390,21,FALSE)="","",VLOOKUP(AI401,'Acompanhamento (DMP)'!$B$7:$O$390,21,FALSE)),"")</f>
        <v/>
      </c>
      <c r="BH401" s="173" t="str">
        <f t="shared" si="6"/>
        <v/>
      </c>
    </row>
    <row r="402" spans="1:60" ht="15" customHeight="1">
      <c r="A402" s="248"/>
      <c r="B402" s="248"/>
      <c r="C402" s="72"/>
      <c r="D402" s="73"/>
      <c r="E402" s="72"/>
      <c r="F402" s="72"/>
      <c r="G402" s="72"/>
      <c r="H402" s="72"/>
      <c r="I402" s="72"/>
      <c r="J402" s="72"/>
      <c r="K402" s="72"/>
      <c r="L402" s="74"/>
      <c r="M402" s="74"/>
      <c r="N402" s="74"/>
      <c r="O402" s="74"/>
      <c r="P402" s="74"/>
      <c r="Q402" s="72" t="e">
        <f>IF(#REF!="","",IF(VLOOKUP(#REF!,#REF!,9,FALSE)="","",VLOOKUP(#REF!,#REF!,9,FALSE)))</f>
        <v>#REF!</v>
      </c>
      <c r="R402" s="74" t="e">
        <f>IF(#REF!="","",IF(VLOOKUP(#REF!,#REF!,10,FALSE)="","",VLOOKUP(#REF!,#REF!,10,FALSE)))</f>
        <v>#REF!</v>
      </c>
      <c r="AD402" s="180">
        <v>389</v>
      </c>
      <c r="AF402">
        <v>400</v>
      </c>
      <c r="AI402" t="str">
        <f>IF('PCA Licitação, Dispensa e Inex.'!B406="","",'PCA Licitação, Dispensa e Inex.'!B406)</f>
        <v/>
      </c>
      <c r="AJ402" t="str">
        <f>IF('PCA Licitação, Dispensa e Inex.'!C406="","",'PCA Licitação, Dispensa e Inex.'!C406)</f>
        <v/>
      </c>
      <c r="AK402" t="str">
        <f>IF('PCA Licitação, Dispensa e Inex.'!D406="","",'PCA Licitação, Dispensa e Inex.'!D406)</f>
        <v/>
      </c>
      <c r="AL402" t="str">
        <f>IF('PCA Licitação, Dispensa e Inex.'!H406="","",'PCA Licitação, Dispensa e Inex.'!H406)</f>
        <v/>
      </c>
      <c r="AM402" t="str">
        <f>IF('PCA Licitação, Dispensa e Inex.'!K406="","",'PCA Licitação, Dispensa e Inex.'!K406)</f>
        <v/>
      </c>
      <c r="AN402" t="str">
        <f>IF('PCA Licitação, Dispensa e Inex.'!L406="","",'PCA Licitação, Dispensa e Inex.'!L406)</f>
        <v/>
      </c>
      <c r="AO402" t="str">
        <f>IF('PCA Licitação, Dispensa e Inex.'!M406="","",'PCA Licitação, Dispensa e Inex.'!M406)</f>
        <v/>
      </c>
      <c r="AP402" t="str">
        <f>IF('PCA Licitação, Dispensa e Inex.'!N406="","",'PCA Licitação, Dispensa e Inex.'!N406)</f>
        <v/>
      </c>
      <c r="AQ402" s="82" t="str">
        <f>IF('PCA Licitação, Dispensa e Inex.'!O406="","",'PCA Licitação, Dispensa e Inex.'!O406)</f>
        <v/>
      </c>
      <c r="AR402" s="82" t="str">
        <f>IF('PCA Licitação, Dispensa e Inex.'!P406="","",'PCA Licitação, Dispensa e Inex.'!P406)</f>
        <v/>
      </c>
      <c r="AS402" s="82" t="str">
        <f>IF('PCA Licitação, Dispensa e Inex.'!Q406="","",'PCA Licitação, Dispensa e Inex.'!Q406)</f>
        <v/>
      </c>
      <c r="AT402" s="82" t="str">
        <f>IF('PCA Licitação, Dispensa e Inex.'!R406="","",'PCA Licitação, Dispensa e Inex.'!R406)</f>
        <v/>
      </c>
      <c r="AU402" s="82" t="str">
        <f>IF('PCA Licitação, Dispensa e Inex.'!S406="","",'PCA Licitação, Dispensa e Inex.'!S406)</f>
        <v/>
      </c>
      <c r="AV402" s="223" t="str">
        <f>IFERROR(VLOOKUP(AI402,'Acompanhamento (DMP)'!$B$7:$G$390,10,FALSE),"")</f>
        <v/>
      </c>
      <c r="AW402" t="str">
        <f>IFERROR(IF(VLOOKUP(AI402,'Acompanhamento (DMP)'!$B$7:$O$390,11,FALSE)="","",VLOOKUP(AI402,'Acompanhamento (DMP)'!$B$7:$O$390,11,FALSE)),"")</f>
        <v/>
      </c>
      <c r="AX402" s="82">
        <f>IFERROR(VLOOKUP(AI402,'Acompanhamento (DMP)'!$B$7:$O$390,12,FALSE),"")</f>
        <v>0</v>
      </c>
      <c r="AY402" s="82" t="str">
        <f>IFERROR(IF(VLOOKUP(AI402,'Acompanhamento (DMP)'!$B$7:$O$390,13,FALSE)="","",VLOOKUP(AI402,'Acompanhamento (DMP)'!$B$7:$O$390,13,FALSE)),"")</f>
        <v/>
      </c>
      <c r="AZ402" t="str">
        <f>IFERROR(IF(VLOOKUP(AI402,'Acompanhamento (DMP)'!$B$7:$O$390,14,FALSE)="","",VLOOKUP(AI402,'Acompanhamento (DMP)'!$B$7:$O$390,14,FALSE)),"")</f>
        <v/>
      </c>
      <c r="BA402" t="str">
        <f>IFERROR(IF(VLOOKUP(AI402,'Acompanhamento (DMP)'!$B$7:$O$390,15,FALSE)="","",VLOOKUP(AI402,'Acompanhamento (DMP)'!$B$7:$O$390,15,FALSE)),"")</f>
        <v/>
      </c>
      <c r="BB402" s="82" t="str">
        <f>IFERROR(IF(VLOOKUP(AI402,'Acompanhamento (DMP)'!$B$7:$O$390,16,FALSE)="","",VLOOKUP(AI402,'Acompanhamento (DMP)'!$B$7:$O$390,16,FALSE)),"")</f>
        <v/>
      </c>
      <c r="BC402" s="82" t="str">
        <f>IFERROR(IF(VLOOKUP(AI402,'Acompanhamento (DMP)'!$B$7:$O$390,17,FALSE)="","",VLOOKUP(AI402,'Acompanhamento (DMP)'!$B$7:$O$390,17,FALSE)),"")</f>
        <v/>
      </c>
      <c r="BD402" s="82" t="str">
        <f>IFERROR(IF(VLOOKUP(AI402,'Acompanhamento (DMP)'!$B$7:$O$390,18,FALSE)="","",VLOOKUP(AI402,'Acompanhamento (DMP)'!$B$7:$O$390,18,FALSE)),"")</f>
        <v/>
      </c>
      <c r="BE402" s="82" t="str">
        <f>IFERROR(IF(VLOOKUP(AI402,'Acompanhamento (DMP)'!$B$7:$O$390,19,FALSE)="","",VLOOKUP(AI402,'Acompanhamento (DMP)'!$B$7:$O$390,19,FALSE)),"")</f>
        <v/>
      </c>
      <c r="BF402" s="82" t="str">
        <f>IFERROR(IF(VLOOKUP(AI402,'Acompanhamento (DMP)'!$B$7:$O$390,20,FALSE)="","",VLOOKUP(AI402,'Acompanhamento (DMP)'!$B$7:$O$390,20,FALSE)),"")</f>
        <v/>
      </c>
      <c r="BG402" s="82" t="str">
        <f>IFERROR(IF(VLOOKUP(AI402,'Acompanhamento (DMP)'!$B$7:$O$390,21,FALSE)="","",VLOOKUP(AI402,'Acompanhamento (DMP)'!$B$7:$O$390,21,FALSE)),"")</f>
        <v/>
      </c>
      <c r="BH402" s="173" t="str">
        <f t="shared" si="6"/>
        <v/>
      </c>
    </row>
    <row r="403" spans="1:60" ht="15" customHeight="1">
      <c r="A403" s="248"/>
      <c r="B403" s="248"/>
      <c r="C403" s="72"/>
      <c r="D403" s="73"/>
      <c r="E403" s="72"/>
      <c r="F403" s="72"/>
      <c r="G403" s="72"/>
      <c r="H403" s="72"/>
      <c r="I403" s="72"/>
      <c r="J403" s="72"/>
      <c r="K403" s="72"/>
      <c r="L403" s="74"/>
      <c r="M403" s="74"/>
      <c r="N403" s="74"/>
      <c r="O403" s="74"/>
      <c r="P403" s="74"/>
      <c r="Q403" s="72" t="e">
        <f>IF(#REF!="","",IF(VLOOKUP(#REF!,#REF!,9,FALSE)="","",VLOOKUP(#REF!,#REF!,9,FALSE)))</f>
        <v>#REF!</v>
      </c>
      <c r="R403" s="74" t="e">
        <f>IF(#REF!="","",IF(VLOOKUP(#REF!,#REF!,10,FALSE)="","",VLOOKUP(#REF!,#REF!,10,FALSE)))</f>
        <v>#REF!</v>
      </c>
      <c r="AF403">
        <v>401</v>
      </c>
      <c r="AI403" t="str">
        <f>IF('PCA Licitação, Dispensa e Inex.'!B114="","",'PCA Licitação, Dispensa e Inex.'!B114)</f>
        <v>NIS005</v>
      </c>
      <c r="AJ403" t="str">
        <f>IF('PCA Licitação, Dispensa e Inex.'!C114="","",'PCA Licitação, Dispensa e Inex.'!C114)</f>
        <v>NIS</v>
      </c>
      <c r="AK403" t="str">
        <f>IF('PCA Licitação, Dispensa e Inex.'!D114="","",'PCA Licitação, Dispensa e Inex.'!D114)</f>
        <v>Aquisição de mobiliario para o Centro Integrado de Segurança e Monitoramento (CISM)</v>
      </c>
      <c r="AL403" t="str">
        <f>IF('PCA Licitação, Dispensa e Inex.'!H114="","",'PCA Licitação, Dispensa e Inex.'!H114)</f>
        <v>Pregão</v>
      </c>
      <c r="AM403" t="str">
        <f>IF('PCA Licitação, Dispensa e Inex.'!K114="","",'PCA Licitação, Dispensa e Inex.'!K114)</f>
        <v>Não</v>
      </c>
      <c r="AN403" t="str">
        <f>IF('PCA Licitação, Dispensa e Inex.'!L114="","",'PCA Licitação, Dispensa e Inex.'!L114)</f>
        <v>Não</v>
      </c>
      <c r="AO403" t="str">
        <f>IF('PCA Licitação, Dispensa e Inex.'!M114="","",'PCA Licitação, Dispensa e Inex.'!M114)</f>
        <v>Sim</v>
      </c>
      <c r="AP403" t="str">
        <f>IF('PCA Licitação, Dispensa e Inex.'!N114="","",'PCA Licitação, Dispensa e Inex.'!N114)</f>
        <v>Alto</v>
      </c>
      <c r="AQ403" s="82">
        <f>IF('PCA Licitação, Dispensa e Inex.'!O114="","",'PCA Licitação, Dispensa e Inex.'!O114)</f>
        <v>46082</v>
      </c>
      <c r="AR403" s="82">
        <f>IF('PCA Licitação, Dispensa e Inex.'!P114="","",'PCA Licitação, Dispensa e Inex.'!P114)</f>
        <v>46113</v>
      </c>
      <c r="AS403" s="82">
        <f>IF('PCA Licitação, Dispensa e Inex.'!Q114="","",'PCA Licitação, Dispensa e Inex.'!Q114)</f>
        <v>46143</v>
      </c>
      <c r="AT403" s="82">
        <f>IF('PCA Licitação, Dispensa e Inex.'!R114="","",'PCA Licitação, Dispensa e Inex.'!R114)</f>
        <v>46174</v>
      </c>
      <c r="AU403" s="82">
        <f>IF('PCA Licitação, Dispensa e Inex.'!S114="","",'PCA Licitação, Dispensa e Inex.'!S114)</f>
        <v>46235</v>
      </c>
      <c r="AV403" s="223" t="str">
        <f>IFERROR(VLOOKUP(AI403,'Acompanhamento (DMP)'!$B$7:$G$390,10,FALSE),"")</f>
        <v/>
      </c>
      <c r="AW403" t="str">
        <f>IFERROR(IF(VLOOKUP(AI403,'Acompanhamento (DMP)'!$B$7:$O$390,11,FALSE)="","",VLOOKUP(AI403,'Acompanhamento (DMP)'!$B$7:$O$390,11,FALSE)),"")</f>
        <v/>
      </c>
      <c r="AX403" s="82">
        <f>IFERROR(VLOOKUP(AI403,'Acompanhamento (DMP)'!$B$7:$O$390,12,FALSE),"")</f>
        <v>0</v>
      </c>
      <c r="AY403" s="82" t="str">
        <f>IFERROR(IF(VLOOKUP(AI403,'Acompanhamento (DMP)'!$B$7:$O$390,13,FALSE)="","",VLOOKUP(AI403,'Acompanhamento (DMP)'!$B$7:$O$390,13,FALSE)),"")</f>
        <v/>
      </c>
      <c r="AZ403" t="str">
        <f>IFERROR(IF(VLOOKUP(AI403,'Acompanhamento (DMP)'!$B$7:$O$390,14,FALSE)="","",VLOOKUP(AI403,'Acompanhamento (DMP)'!$B$7:$O$390,14,FALSE)),"")</f>
        <v/>
      </c>
      <c r="BA403" t="str">
        <f>IFERROR(IF(VLOOKUP(AI403,'Acompanhamento (DMP)'!$B$7:$O$390,15,FALSE)="","",VLOOKUP(AI403,'Acompanhamento (DMP)'!$B$7:$O$390,15,FALSE)),"")</f>
        <v/>
      </c>
      <c r="BB403" s="82" t="str">
        <f>IFERROR(IF(VLOOKUP(AI403,'Acompanhamento (DMP)'!$B$7:$O$390,16,FALSE)="","",VLOOKUP(AI403,'Acompanhamento (DMP)'!$B$7:$O$390,16,FALSE)),"")</f>
        <v/>
      </c>
      <c r="BC403" s="82" t="str">
        <f>IFERROR(IF(VLOOKUP(AI403,'Acompanhamento (DMP)'!$B$7:$O$390,17,FALSE)="","",VLOOKUP(AI403,'Acompanhamento (DMP)'!$B$7:$O$390,17,FALSE)),"")</f>
        <v/>
      </c>
      <c r="BD403" s="82" t="str">
        <f>IFERROR(IF(VLOOKUP(AI403,'Acompanhamento (DMP)'!$B$7:$O$390,18,FALSE)="","",VLOOKUP(AI403,'Acompanhamento (DMP)'!$B$7:$O$390,18,FALSE)),"")</f>
        <v/>
      </c>
      <c r="BE403" s="82" t="str">
        <f>IFERROR(IF(VLOOKUP(AI403,'Acompanhamento (DMP)'!$B$7:$O$390,19,FALSE)="","",VLOOKUP(AI403,'Acompanhamento (DMP)'!$B$7:$O$390,19,FALSE)),"")</f>
        <v/>
      </c>
      <c r="BF403" s="82" t="str">
        <f>IFERROR(IF(VLOOKUP(AI403,'Acompanhamento (DMP)'!$B$7:$O$390,20,FALSE)="","",VLOOKUP(AI403,'Acompanhamento (DMP)'!$B$7:$O$390,20,FALSE)),"")</f>
        <v/>
      </c>
      <c r="BG403" s="82" t="str">
        <f>IFERROR(IF(VLOOKUP(AI403,'Acompanhamento (DMP)'!$B$7:$O$390,21,FALSE)="","",VLOOKUP(AI403,'Acompanhamento (DMP)'!$B$7:$O$390,21,FALSE)),"")</f>
        <v/>
      </c>
      <c r="BH403" s="173" t="str">
        <f t="shared" si="6"/>
        <v/>
      </c>
    </row>
    <row r="404" spans="1:60" ht="15" customHeight="1">
      <c r="A404" s="248"/>
      <c r="B404" s="248"/>
      <c r="C404" s="72"/>
      <c r="D404" s="73"/>
      <c r="E404" s="72"/>
      <c r="F404" s="72"/>
      <c r="G404" s="72"/>
      <c r="H404" s="72"/>
      <c r="I404" s="72"/>
      <c r="J404" s="72"/>
      <c r="K404" s="72"/>
      <c r="L404" s="74"/>
      <c r="M404" s="74"/>
      <c r="N404" s="74"/>
      <c r="O404" s="74"/>
      <c r="P404" s="74"/>
      <c r="Q404" s="72" t="e">
        <f>IF(#REF!="","",IF(VLOOKUP(#REF!,#REF!,9,FALSE)="","",VLOOKUP(#REF!,#REF!,9,FALSE)))</f>
        <v>#REF!</v>
      </c>
      <c r="R404" s="74" t="e">
        <f>IF(#REF!="","",IF(VLOOKUP(#REF!,#REF!,10,FALSE)="","",VLOOKUP(#REF!,#REF!,10,FALSE)))</f>
        <v>#REF!</v>
      </c>
      <c r="AF404">
        <v>402</v>
      </c>
      <c r="AI404" t="str">
        <f>IF('PCA Licitação, Dispensa e Inex.'!B407="","",'PCA Licitação, Dispensa e Inex.'!B407)</f>
        <v/>
      </c>
      <c r="AJ404" t="str">
        <f>IF('PCA Licitação, Dispensa e Inex.'!C407="","",'PCA Licitação, Dispensa e Inex.'!C407)</f>
        <v/>
      </c>
      <c r="AK404" t="str">
        <f>IF('PCA Licitação, Dispensa e Inex.'!D407="","",'PCA Licitação, Dispensa e Inex.'!D407)</f>
        <v/>
      </c>
      <c r="AL404" t="str">
        <f>IF('PCA Licitação, Dispensa e Inex.'!H407="","",'PCA Licitação, Dispensa e Inex.'!H407)</f>
        <v/>
      </c>
      <c r="AM404" t="str">
        <f>IF('PCA Licitação, Dispensa e Inex.'!K407="","",'PCA Licitação, Dispensa e Inex.'!K407)</f>
        <v/>
      </c>
      <c r="AN404" t="str">
        <f>IF('PCA Licitação, Dispensa e Inex.'!L407="","",'PCA Licitação, Dispensa e Inex.'!L407)</f>
        <v/>
      </c>
      <c r="AO404" t="str">
        <f>IF('PCA Licitação, Dispensa e Inex.'!M407="","",'PCA Licitação, Dispensa e Inex.'!M407)</f>
        <v/>
      </c>
      <c r="AP404" t="str">
        <f>IF('PCA Licitação, Dispensa e Inex.'!N407="","",'PCA Licitação, Dispensa e Inex.'!N407)</f>
        <v/>
      </c>
      <c r="AQ404" s="82" t="str">
        <f>IF('PCA Licitação, Dispensa e Inex.'!O407="","",'PCA Licitação, Dispensa e Inex.'!O407)</f>
        <v/>
      </c>
      <c r="AR404" s="82" t="str">
        <f>IF('PCA Licitação, Dispensa e Inex.'!P407="","",'PCA Licitação, Dispensa e Inex.'!P407)</f>
        <v/>
      </c>
      <c r="AS404" s="82" t="str">
        <f>IF('PCA Licitação, Dispensa e Inex.'!Q407="","",'PCA Licitação, Dispensa e Inex.'!Q407)</f>
        <v/>
      </c>
      <c r="AT404" s="82" t="str">
        <f>IF('PCA Licitação, Dispensa e Inex.'!R407="","",'PCA Licitação, Dispensa e Inex.'!R407)</f>
        <v/>
      </c>
      <c r="AU404" s="82" t="str">
        <f>IF('PCA Licitação, Dispensa e Inex.'!S407="","",'PCA Licitação, Dispensa e Inex.'!S407)</f>
        <v/>
      </c>
      <c r="AV404" s="223" t="str">
        <f>IFERROR(VLOOKUP(AI404,'Acompanhamento (DMP)'!$B$7:$G$390,10,FALSE),"")</f>
        <v/>
      </c>
      <c r="AW404" t="str">
        <f>IFERROR(IF(VLOOKUP(AI404,'Acompanhamento (DMP)'!$B$7:$O$390,11,FALSE)="","",VLOOKUP(AI404,'Acompanhamento (DMP)'!$B$7:$O$390,11,FALSE)),"")</f>
        <v/>
      </c>
      <c r="AX404" s="82">
        <f>IFERROR(VLOOKUP(AI404,'Acompanhamento (DMP)'!$B$7:$O$390,12,FALSE),"")</f>
        <v>0</v>
      </c>
      <c r="AY404" s="82" t="str">
        <f>IFERROR(IF(VLOOKUP(AI404,'Acompanhamento (DMP)'!$B$7:$O$390,13,FALSE)="","",VLOOKUP(AI404,'Acompanhamento (DMP)'!$B$7:$O$390,13,FALSE)),"")</f>
        <v/>
      </c>
      <c r="AZ404" t="str">
        <f>IFERROR(IF(VLOOKUP(AI404,'Acompanhamento (DMP)'!$B$7:$O$390,14,FALSE)="","",VLOOKUP(AI404,'Acompanhamento (DMP)'!$B$7:$O$390,14,FALSE)),"")</f>
        <v/>
      </c>
      <c r="BA404" t="str">
        <f>IFERROR(IF(VLOOKUP(AI404,'Acompanhamento (DMP)'!$B$7:$O$390,15,FALSE)="","",VLOOKUP(AI404,'Acompanhamento (DMP)'!$B$7:$O$390,15,FALSE)),"")</f>
        <v/>
      </c>
      <c r="BB404" s="82" t="str">
        <f>IFERROR(IF(VLOOKUP(AI404,'Acompanhamento (DMP)'!$B$7:$O$390,16,FALSE)="","",VLOOKUP(AI404,'Acompanhamento (DMP)'!$B$7:$O$390,16,FALSE)),"")</f>
        <v/>
      </c>
      <c r="BC404" s="82" t="str">
        <f>IFERROR(IF(VLOOKUP(AI404,'Acompanhamento (DMP)'!$B$7:$O$390,17,FALSE)="","",VLOOKUP(AI404,'Acompanhamento (DMP)'!$B$7:$O$390,17,FALSE)),"")</f>
        <v/>
      </c>
      <c r="BD404" s="82" t="str">
        <f>IFERROR(IF(VLOOKUP(AI404,'Acompanhamento (DMP)'!$B$7:$O$390,18,FALSE)="","",VLOOKUP(AI404,'Acompanhamento (DMP)'!$B$7:$O$390,18,FALSE)),"")</f>
        <v/>
      </c>
      <c r="BE404" s="82" t="str">
        <f>IFERROR(IF(VLOOKUP(AI404,'Acompanhamento (DMP)'!$B$7:$O$390,19,FALSE)="","",VLOOKUP(AI404,'Acompanhamento (DMP)'!$B$7:$O$390,19,FALSE)),"")</f>
        <v/>
      </c>
      <c r="BF404" s="82" t="str">
        <f>IFERROR(IF(VLOOKUP(AI404,'Acompanhamento (DMP)'!$B$7:$O$390,20,FALSE)="","",VLOOKUP(AI404,'Acompanhamento (DMP)'!$B$7:$O$390,20,FALSE)),"")</f>
        <v/>
      </c>
      <c r="BG404" s="82" t="str">
        <f>IFERROR(IF(VLOOKUP(AI404,'Acompanhamento (DMP)'!$B$7:$O$390,21,FALSE)="","",VLOOKUP(AI404,'Acompanhamento (DMP)'!$B$7:$O$390,21,FALSE)),"")</f>
        <v/>
      </c>
      <c r="BH404" s="173" t="str">
        <f t="shared" si="6"/>
        <v/>
      </c>
    </row>
    <row r="405" spans="1:60" ht="15" customHeight="1">
      <c r="A405" s="248"/>
      <c r="B405" s="248"/>
      <c r="C405" s="72"/>
      <c r="D405" s="73"/>
      <c r="E405" s="72"/>
      <c r="F405" s="72"/>
      <c r="G405" s="72"/>
      <c r="H405" s="72"/>
      <c r="I405" s="72"/>
      <c r="J405" s="72"/>
      <c r="K405" s="72"/>
      <c r="L405" s="74"/>
      <c r="M405" s="74"/>
      <c r="N405" s="74"/>
      <c r="O405" s="74"/>
      <c r="P405" s="74"/>
      <c r="Q405" s="72" t="e">
        <f>IF(#REF!="","",IF(VLOOKUP(#REF!,#REF!,9,FALSE)="","",VLOOKUP(#REF!,#REF!,9,FALSE)))</f>
        <v>#REF!</v>
      </c>
      <c r="R405" s="74" t="e">
        <f>IF(#REF!="","",IF(VLOOKUP(#REF!,#REF!,10,FALSE)="","",VLOOKUP(#REF!,#REF!,10,FALSE)))</f>
        <v>#REF!</v>
      </c>
      <c r="AF405">
        <v>403</v>
      </c>
      <c r="AI405" t="str">
        <f>IF('PCA Licitação, Dispensa e Inex.'!B408="","",'PCA Licitação, Dispensa e Inex.'!B408)</f>
        <v/>
      </c>
      <c r="AJ405" t="str">
        <f>IF('PCA Licitação, Dispensa e Inex.'!C408="","",'PCA Licitação, Dispensa e Inex.'!C408)</f>
        <v/>
      </c>
      <c r="AK405" t="str">
        <f>IF('PCA Licitação, Dispensa e Inex.'!D408="","",'PCA Licitação, Dispensa e Inex.'!D408)</f>
        <v/>
      </c>
      <c r="AL405" t="str">
        <f>IF('PCA Licitação, Dispensa e Inex.'!H408="","",'PCA Licitação, Dispensa e Inex.'!H408)</f>
        <v/>
      </c>
      <c r="AM405" t="str">
        <f>IF('PCA Licitação, Dispensa e Inex.'!K408="","",'PCA Licitação, Dispensa e Inex.'!K408)</f>
        <v/>
      </c>
      <c r="AN405" t="str">
        <f>IF('PCA Licitação, Dispensa e Inex.'!L408="","",'PCA Licitação, Dispensa e Inex.'!L408)</f>
        <v/>
      </c>
      <c r="AO405" t="str">
        <f>IF('PCA Licitação, Dispensa e Inex.'!M408="","",'PCA Licitação, Dispensa e Inex.'!M408)</f>
        <v/>
      </c>
      <c r="AP405" t="str">
        <f>IF('PCA Licitação, Dispensa e Inex.'!N408="","",'PCA Licitação, Dispensa e Inex.'!N408)</f>
        <v/>
      </c>
      <c r="AQ405" s="82" t="str">
        <f>IF('PCA Licitação, Dispensa e Inex.'!O408="","",'PCA Licitação, Dispensa e Inex.'!O408)</f>
        <v/>
      </c>
      <c r="AR405" s="82" t="str">
        <f>IF('PCA Licitação, Dispensa e Inex.'!P408="","",'PCA Licitação, Dispensa e Inex.'!P408)</f>
        <v/>
      </c>
      <c r="AS405" s="82" t="str">
        <f>IF('PCA Licitação, Dispensa e Inex.'!Q408="","",'PCA Licitação, Dispensa e Inex.'!Q408)</f>
        <v/>
      </c>
      <c r="AT405" s="82" t="str">
        <f>IF('PCA Licitação, Dispensa e Inex.'!R408="","",'PCA Licitação, Dispensa e Inex.'!R408)</f>
        <v/>
      </c>
      <c r="AU405" s="82" t="str">
        <f>IF('PCA Licitação, Dispensa e Inex.'!S408="","",'PCA Licitação, Dispensa e Inex.'!S408)</f>
        <v/>
      </c>
      <c r="AV405" s="223" t="str">
        <f>IFERROR(VLOOKUP(AI405,'Acompanhamento (DMP)'!$B$7:$G$390,10,FALSE),"")</f>
        <v/>
      </c>
      <c r="AW405" t="str">
        <f>IFERROR(IF(VLOOKUP(AI405,'Acompanhamento (DMP)'!$B$7:$O$390,11,FALSE)="","",VLOOKUP(AI405,'Acompanhamento (DMP)'!$B$7:$O$390,11,FALSE)),"")</f>
        <v/>
      </c>
      <c r="AX405" s="82">
        <f>IFERROR(VLOOKUP(AI405,'Acompanhamento (DMP)'!$B$7:$O$390,12,FALSE),"")</f>
        <v>0</v>
      </c>
      <c r="AY405" s="82" t="str">
        <f>IFERROR(IF(VLOOKUP(AI405,'Acompanhamento (DMP)'!$B$7:$O$390,13,FALSE)="","",VLOOKUP(AI405,'Acompanhamento (DMP)'!$B$7:$O$390,13,FALSE)),"")</f>
        <v/>
      </c>
      <c r="AZ405" t="str">
        <f>IFERROR(IF(VLOOKUP(AI405,'Acompanhamento (DMP)'!$B$7:$O$390,14,FALSE)="","",VLOOKUP(AI405,'Acompanhamento (DMP)'!$B$7:$O$390,14,FALSE)),"")</f>
        <v/>
      </c>
      <c r="BA405" t="str">
        <f>IFERROR(IF(VLOOKUP(AI405,'Acompanhamento (DMP)'!$B$7:$O$390,15,FALSE)="","",VLOOKUP(AI405,'Acompanhamento (DMP)'!$B$7:$O$390,15,FALSE)),"")</f>
        <v/>
      </c>
      <c r="BB405" s="82" t="str">
        <f>IFERROR(IF(VLOOKUP(AI405,'Acompanhamento (DMP)'!$B$7:$O$390,16,FALSE)="","",VLOOKUP(AI405,'Acompanhamento (DMP)'!$B$7:$O$390,16,FALSE)),"")</f>
        <v/>
      </c>
      <c r="BC405" s="82" t="str">
        <f>IFERROR(IF(VLOOKUP(AI405,'Acompanhamento (DMP)'!$B$7:$O$390,17,FALSE)="","",VLOOKUP(AI405,'Acompanhamento (DMP)'!$B$7:$O$390,17,FALSE)),"")</f>
        <v/>
      </c>
      <c r="BD405" s="82" t="str">
        <f>IFERROR(IF(VLOOKUP(AI405,'Acompanhamento (DMP)'!$B$7:$O$390,18,FALSE)="","",VLOOKUP(AI405,'Acompanhamento (DMP)'!$B$7:$O$390,18,FALSE)),"")</f>
        <v/>
      </c>
      <c r="BE405" s="82" t="str">
        <f>IFERROR(IF(VLOOKUP(AI405,'Acompanhamento (DMP)'!$B$7:$O$390,19,FALSE)="","",VLOOKUP(AI405,'Acompanhamento (DMP)'!$B$7:$O$390,19,FALSE)),"")</f>
        <v/>
      </c>
      <c r="BF405" s="82" t="str">
        <f>IFERROR(IF(VLOOKUP(AI405,'Acompanhamento (DMP)'!$B$7:$O$390,20,FALSE)="","",VLOOKUP(AI405,'Acompanhamento (DMP)'!$B$7:$O$390,20,FALSE)),"")</f>
        <v/>
      </c>
      <c r="BG405" s="82" t="str">
        <f>IFERROR(IF(VLOOKUP(AI405,'Acompanhamento (DMP)'!$B$7:$O$390,21,FALSE)="","",VLOOKUP(AI405,'Acompanhamento (DMP)'!$B$7:$O$390,21,FALSE)),"")</f>
        <v/>
      </c>
      <c r="BH405" s="173" t="str">
        <f t="shared" si="6"/>
        <v/>
      </c>
    </row>
    <row r="406" spans="1:60" ht="15" customHeight="1">
      <c r="A406" s="248"/>
      <c r="B406" s="248"/>
      <c r="C406" s="72"/>
      <c r="D406" s="73"/>
      <c r="E406" s="72"/>
      <c r="F406" s="72"/>
      <c r="G406" s="72"/>
      <c r="H406" s="72"/>
      <c r="I406" s="72"/>
      <c r="J406" s="72"/>
      <c r="K406" s="72"/>
      <c r="L406" s="74"/>
      <c r="M406" s="74"/>
      <c r="N406" s="74"/>
      <c r="O406" s="74"/>
      <c r="P406" s="74"/>
      <c r="Q406" s="72" t="e">
        <f>IF(#REF!="","",IF(VLOOKUP(#REF!,#REF!,9,FALSE)="","",VLOOKUP(#REF!,#REF!,9,FALSE)))</f>
        <v>#REF!</v>
      </c>
      <c r="R406" s="74" t="e">
        <f>IF(#REF!="","",IF(VLOOKUP(#REF!,#REF!,10,FALSE)="","",VLOOKUP(#REF!,#REF!,10,FALSE)))</f>
        <v>#REF!</v>
      </c>
      <c r="AF406">
        <v>404</v>
      </c>
      <c r="AI406" t="str">
        <f>IF('PCA Licitação, Dispensa e Inex.'!B409="","",'PCA Licitação, Dispensa e Inex.'!B409)</f>
        <v/>
      </c>
      <c r="AJ406" t="str">
        <f>IF('PCA Licitação, Dispensa e Inex.'!C409="","",'PCA Licitação, Dispensa e Inex.'!C409)</f>
        <v/>
      </c>
      <c r="AK406" t="str">
        <f>IF('PCA Licitação, Dispensa e Inex.'!D409="","",'PCA Licitação, Dispensa e Inex.'!D409)</f>
        <v/>
      </c>
      <c r="AL406" t="str">
        <f>IF('PCA Licitação, Dispensa e Inex.'!H409="","",'PCA Licitação, Dispensa e Inex.'!H409)</f>
        <v/>
      </c>
      <c r="AM406" t="str">
        <f>IF('PCA Licitação, Dispensa e Inex.'!K409="","",'PCA Licitação, Dispensa e Inex.'!K409)</f>
        <v/>
      </c>
      <c r="AN406" t="str">
        <f>IF('PCA Licitação, Dispensa e Inex.'!L409="","",'PCA Licitação, Dispensa e Inex.'!L409)</f>
        <v/>
      </c>
      <c r="AO406" t="str">
        <f>IF('PCA Licitação, Dispensa e Inex.'!M409="","",'PCA Licitação, Dispensa e Inex.'!M409)</f>
        <v/>
      </c>
      <c r="AP406" t="str">
        <f>IF('PCA Licitação, Dispensa e Inex.'!N409="","",'PCA Licitação, Dispensa e Inex.'!N409)</f>
        <v/>
      </c>
      <c r="AQ406" s="82" t="str">
        <f>IF('PCA Licitação, Dispensa e Inex.'!O409="","",'PCA Licitação, Dispensa e Inex.'!O409)</f>
        <v/>
      </c>
      <c r="AR406" s="82" t="str">
        <f>IF('PCA Licitação, Dispensa e Inex.'!P409="","",'PCA Licitação, Dispensa e Inex.'!P409)</f>
        <v/>
      </c>
      <c r="AS406" s="82" t="str">
        <f>IF('PCA Licitação, Dispensa e Inex.'!Q409="","",'PCA Licitação, Dispensa e Inex.'!Q409)</f>
        <v/>
      </c>
      <c r="AT406" s="82" t="str">
        <f>IF('PCA Licitação, Dispensa e Inex.'!R409="","",'PCA Licitação, Dispensa e Inex.'!R409)</f>
        <v/>
      </c>
      <c r="AU406" s="82" t="str">
        <f>IF('PCA Licitação, Dispensa e Inex.'!S409="","",'PCA Licitação, Dispensa e Inex.'!S409)</f>
        <v/>
      </c>
      <c r="AV406" s="223" t="str">
        <f>IFERROR(VLOOKUP(AI406,'Acompanhamento (DMP)'!$B$7:$G$390,10,FALSE),"")</f>
        <v/>
      </c>
      <c r="AW406" t="str">
        <f>IFERROR(IF(VLOOKUP(AI406,'Acompanhamento (DMP)'!$B$7:$O$390,11,FALSE)="","",VLOOKUP(AI406,'Acompanhamento (DMP)'!$B$7:$O$390,11,FALSE)),"")</f>
        <v/>
      </c>
      <c r="AX406" s="82">
        <f>IFERROR(VLOOKUP(AI406,'Acompanhamento (DMP)'!$B$7:$O$390,12,FALSE),"")</f>
        <v>0</v>
      </c>
      <c r="AY406" s="82" t="str">
        <f>IFERROR(IF(VLOOKUP(AI406,'Acompanhamento (DMP)'!$B$7:$O$390,13,FALSE)="","",VLOOKUP(AI406,'Acompanhamento (DMP)'!$B$7:$O$390,13,FALSE)),"")</f>
        <v/>
      </c>
      <c r="AZ406" t="str">
        <f>IFERROR(IF(VLOOKUP(AI406,'Acompanhamento (DMP)'!$B$7:$O$390,14,FALSE)="","",VLOOKUP(AI406,'Acompanhamento (DMP)'!$B$7:$O$390,14,FALSE)),"")</f>
        <v/>
      </c>
      <c r="BA406" t="str">
        <f>IFERROR(IF(VLOOKUP(AI406,'Acompanhamento (DMP)'!$B$7:$O$390,15,FALSE)="","",VLOOKUP(AI406,'Acompanhamento (DMP)'!$B$7:$O$390,15,FALSE)),"")</f>
        <v/>
      </c>
      <c r="BB406" s="82" t="str">
        <f>IFERROR(IF(VLOOKUP(AI406,'Acompanhamento (DMP)'!$B$7:$O$390,16,FALSE)="","",VLOOKUP(AI406,'Acompanhamento (DMP)'!$B$7:$O$390,16,FALSE)),"")</f>
        <v/>
      </c>
      <c r="BC406" s="82" t="str">
        <f>IFERROR(IF(VLOOKUP(AI406,'Acompanhamento (DMP)'!$B$7:$O$390,17,FALSE)="","",VLOOKUP(AI406,'Acompanhamento (DMP)'!$B$7:$O$390,17,FALSE)),"")</f>
        <v/>
      </c>
      <c r="BD406" s="82" t="str">
        <f>IFERROR(IF(VLOOKUP(AI406,'Acompanhamento (DMP)'!$B$7:$O$390,18,FALSE)="","",VLOOKUP(AI406,'Acompanhamento (DMP)'!$B$7:$O$390,18,FALSE)),"")</f>
        <v/>
      </c>
      <c r="BE406" s="82" t="str">
        <f>IFERROR(IF(VLOOKUP(AI406,'Acompanhamento (DMP)'!$B$7:$O$390,19,FALSE)="","",VLOOKUP(AI406,'Acompanhamento (DMP)'!$B$7:$O$390,19,FALSE)),"")</f>
        <v/>
      </c>
      <c r="BF406" s="82" t="str">
        <f>IFERROR(IF(VLOOKUP(AI406,'Acompanhamento (DMP)'!$B$7:$O$390,20,FALSE)="","",VLOOKUP(AI406,'Acompanhamento (DMP)'!$B$7:$O$390,20,FALSE)),"")</f>
        <v/>
      </c>
      <c r="BG406" s="82" t="str">
        <f>IFERROR(IF(VLOOKUP(AI406,'Acompanhamento (DMP)'!$B$7:$O$390,21,FALSE)="","",VLOOKUP(AI406,'Acompanhamento (DMP)'!$B$7:$O$390,21,FALSE)),"")</f>
        <v/>
      </c>
      <c r="BH406" s="173" t="str">
        <f t="shared" si="6"/>
        <v/>
      </c>
    </row>
    <row r="407" spans="1:60" ht="15" customHeight="1">
      <c r="A407" s="248"/>
      <c r="B407" s="248"/>
      <c r="C407" s="72"/>
      <c r="D407" s="73"/>
      <c r="E407" s="72"/>
      <c r="F407" s="72"/>
      <c r="G407" s="72"/>
      <c r="H407" s="72"/>
      <c r="I407" s="72"/>
      <c r="J407" s="72"/>
      <c r="K407" s="72"/>
      <c r="L407" s="74"/>
      <c r="M407" s="74"/>
      <c r="N407" s="74"/>
      <c r="O407" s="74"/>
      <c r="P407" s="74"/>
      <c r="Q407" s="72" t="e">
        <f>IF(#REF!="","",IF(VLOOKUP(#REF!,#REF!,9,FALSE)="","",VLOOKUP(#REF!,#REF!,9,FALSE)))</f>
        <v>#REF!</v>
      </c>
      <c r="R407" s="74" t="e">
        <f>IF(#REF!="","",IF(VLOOKUP(#REF!,#REF!,10,FALSE)="","",VLOOKUP(#REF!,#REF!,10,FALSE)))</f>
        <v>#REF!</v>
      </c>
      <c r="AF407">
        <v>405</v>
      </c>
      <c r="AI407" t="str">
        <f>IF('PCA Licitação, Dispensa e Inex.'!B410="","",'PCA Licitação, Dispensa e Inex.'!B410)</f>
        <v/>
      </c>
      <c r="AJ407" t="str">
        <f>IF('PCA Licitação, Dispensa e Inex.'!C410="","",'PCA Licitação, Dispensa e Inex.'!C410)</f>
        <v/>
      </c>
      <c r="AK407" t="str">
        <f>IF('PCA Licitação, Dispensa e Inex.'!D410="","",'PCA Licitação, Dispensa e Inex.'!D410)</f>
        <v/>
      </c>
      <c r="AL407" t="str">
        <f>IF('PCA Licitação, Dispensa e Inex.'!H410="","",'PCA Licitação, Dispensa e Inex.'!H410)</f>
        <v/>
      </c>
      <c r="AM407" t="str">
        <f>IF('PCA Licitação, Dispensa e Inex.'!K410="","",'PCA Licitação, Dispensa e Inex.'!K410)</f>
        <v/>
      </c>
      <c r="AN407" t="str">
        <f>IF('PCA Licitação, Dispensa e Inex.'!L410="","",'PCA Licitação, Dispensa e Inex.'!L410)</f>
        <v/>
      </c>
      <c r="AO407" t="str">
        <f>IF('PCA Licitação, Dispensa e Inex.'!M410="","",'PCA Licitação, Dispensa e Inex.'!M410)</f>
        <v/>
      </c>
      <c r="AP407" t="str">
        <f>IF('PCA Licitação, Dispensa e Inex.'!N410="","",'PCA Licitação, Dispensa e Inex.'!N410)</f>
        <v/>
      </c>
      <c r="AQ407" s="82" t="str">
        <f>IF('PCA Licitação, Dispensa e Inex.'!O410="","",'PCA Licitação, Dispensa e Inex.'!O410)</f>
        <v/>
      </c>
      <c r="AR407" s="82" t="str">
        <f>IF('PCA Licitação, Dispensa e Inex.'!P410="","",'PCA Licitação, Dispensa e Inex.'!P410)</f>
        <v/>
      </c>
      <c r="AS407" s="82" t="str">
        <f>IF('PCA Licitação, Dispensa e Inex.'!Q410="","",'PCA Licitação, Dispensa e Inex.'!Q410)</f>
        <v/>
      </c>
      <c r="AT407" s="82" t="str">
        <f>IF('PCA Licitação, Dispensa e Inex.'!R410="","",'PCA Licitação, Dispensa e Inex.'!R410)</f>
        <v/>
      </c>
      <c r="AU407" s="82" t="str">
        <f>IF('PCA Licitação, Dispensa e Inex.'!S410="","",'PCA Licitação, Dispensa e Inex.'!S410)</f>
        <v/>
      </c>
      <c r="AV407" s="223" t="str">
        <f>IFERROR(VLOOKUP(AI407,'Acompanhamento (DMP)'!$B$7:$G$390,10,FALSE),"")</f>
        <v/>
      </c>
      <c r="AW407" t="str">
        <f>IFERROR(IF(VLOOKUP(AI407,'Acompanhamento (DMP)'!$B$7:$O$390,11,FALSE)="","",VLOOKUP(AI407,'Acompanhamento (DMP)'!$B$7:$O$390,11,FALSE)),"")</f>
        <v/>
      </c>
      <c r="AX407" s="82">
        <f>IFERROR(VLOOKUP(AI407,'Acompanhamento (DMP)'!$B$7:$O$390,12,FALSE),"")</f>
        <v>0</v>
      </c>
      <c r="AY407" s="82" t="str">
        <f>IFERROR(IF(VLOOKUP(AI407,'Acompanhamento (DMP)'!$B$7:$O$390,13,FALSE)="","",VLOOKUP(AI407,'Acompanhamento (DMP)'!$B$7:$O$390,13,FALSE)),"")</f>
        <v/>
      </c>
      <c r="AZ407" t="str">
        <f>IFERROR(IF(VLOOKUP(AI407,'Acompanhamento (DMP)'!$B$7:$O$390,14,FALSE)="","",VLOOKUP(AI407,'Acompanhamento (DMP)'!$B$7:$O$390,14,FALSE)),"")</f>
        <v/>
      </c>
      <c r="BA407" t="str">
        <f>IFERROR(IF(VLOOKUP(AI407,'Acompanhamento (DMP)'!$B$7:$O$390,15,FALSE)="","",VLOOKUP(AI407,'Acompanhamento (DMP)'!$B$7:$O$390,15,FALSE)),"")</f>
        <v/>
      </c>
      <c r="BB407" s="82" t="str">
        <f>IFERROR(IF(VLOOKUP(AI407,'Acompanhamento (DMP)'!$B$7:$O$390,16,FALSE)="","",VLOOKUP(AI407,'Acompanhamento (DMP)'!$B$7:$O$390,16,FALSE)),"")</f>
        <v/>
      </c>
      <c r="BC407" s="82" t="str">
        <f>IFERROR(IF(VLOOKUP(AI407,'Acompanhamento (DMP)'!$B$7:$O$390,17,FALSE)="","",VLOOKUP(AI407,'Acompanhamento (DMP)'!$B$7:$O$390,17,FALSE)),"")</f>
        <v/>
      </c>
      <c r="BD407" s="82" t="str">
        <f>IFERROR(IF(VLOOKUP(AI407,'Acompanhamento (DMP)'!$B$7:$O$390,18,FALSE)="","",VLOOKUP(AI407,'Acompanhamento (DMP)'!$B$7:$O$390,18,FALSE)),"")</f>
        <v/>
      </c>
      <c r="BE407" s="82" t="str">
        <f>IFERROR(IF(VLOOKUP(AI407,'Acompanhamento (DMP)'!$B$7:$O$390,19,FALSE)="","",VLOOKUP(AI407,'Acompanhamento (DMP)'!$B$7:$O$390,19,FALSE)),"")</f>
        <v/>
      </c>
      <c r="BF407" s="82" t="str">
        <f>IFERROR(IF(VLOOKUP(AI407,'Acompanhamento (DMP)'!$B$7:$O$390,20,FALSE)="","",VLOOKUP(AI407,'Acompanhamento (DMP)'!$B$7:$O$390,20,FALSE)),"")</f>
        <v/>
      </c>
      <c r="BG407" s="82" t="str">
        <f>IFERROR(IF(VLOOKUP(AI407,'Acompanhamento (DMP)'!$B$7:$O$390,21,FALSE)="","",VLOOKUP(AI407,'Acompanhamento (DMP)'!$B$7:$O$390,21,FALSE)),"")</f>
        <v/>
      </c>
      <c r="BH407" s="173" t="str">
        <f t="shared" si="6"/>
        <v/>
      </c>
    </row>
    <row r="408" spans="1:60" ht="15" customHeight="1">
      <c r="A408" s="248"/>
      <c r="B408" s="248"/>
      <c r="C408" s="72"/>
      <c r="D408" s="73"/>
      <c r="E408" s="72"/>
      <c r="F408" s="72"/>
      <c r="G408" s="72"/>
      <c r="H408" s="72"/>
      <c r="I408" s="72"/>
      <c r="J408" s="72"/>
      <c r="K408" s="72"/>
      <c r="L408" s="74"/>
      <c r="M408" s="74"/>
      <c r="N408" s="74"/>
      <c r="O408" s="74"/>
      <c r="P408" s="74"/>
      <c r="Q408" s="72" t="e">
        <f>IF(#REF!="","",IF(VLOOKUP(#REF!,#REF!,9,FALSE)="","",VLOOKUP(#REF!,#REF!,9,FALSE)))</f>
        <v>#REF!</v>
      </c>
      <c r="R408" s="74" t="e">
        <f>IF(#REF!="","",IF(VLOOKUP(#REF!,#REF!,10,FALSE)="","",VLOOKUP(#REF!,#REF!,10,FALSE)))</f>
        <v>#REF!</v>
      </c>
      <c r="AF408">
        <v>406</v>
      </c>
      <c r="AI408" t="str">
        <f>IF('PCA Licitação, Dispensa e Inex.'!B411="","",'PCA Licitação, Dispensa e Inex.'!B411)</f>
        <v/>
      </c>
      <c r="AJ408" t="str">
        <f>IF('PCA Licitação, Dispensa e Inex.'!C411="","",'PCA Licitação, Dispensa e Inex.'!C411)</f>
        <v/>
      </c>
      <c r="AK408" t="str">
        <f>IF('PCA Licitação, Dispensa e Inex.'!D411="","",'PCA Licitação, Dispensa e Inex.'!D411)</f>
        <v/>
      </c>
      <c r="AL408" t="str">
        <f>IF('PCA Licitação, Dispensa e Inex.'!H411="","",'PCA Licitação, Dispensa e Inex.'!H411)</f>
        <v/>
      </c>
      <c r="AM408" t="str">
        <f>IF('PCA Licitação, Dispensa e Inex.'!K411="","",'PCA Licitação, Dispensa e Inex.'!K411)</f>
        <v/>
      </c>
      <c r="AN408" t="str">
        <f>IF('PCA Licitação, Dispensa e Inex.'!L411="","",'PCA Licitação, Dispensa e Inex.'!L411)</f>
        <v/>
      </c>
      <c r="AO408" t="str">
        <f>IF('PCA Licitação, Dispensa e Inex.'!M411="","",'PCA Licitação, Dispensa e Inex.'!M411)</f>
        <v/>
      </c>
      <c r="AP408" t="str">
        <f>IF('PCA Licitação, Dispensa e Inex.'!N411="","",'PCA Licitação, Dispensa e Inex.'!N411)</f>
        <v/>
      </c>
      <c r="AQ408" s="82" t="str">
        <f>IF('PCA Licitação, Dispensa e Inex.'!O411="","",'PCA Licitação, Dispensa e Inex.'!O411)</f>
        <v/>
      </c>
      <c r="AR408" s="82" t="str">
        <f>IF('PCA Licitação, Dispensa e Inex.'!P411="","",'PCA Licitação, Dispensa e Inex.'!P411)</f>
        <v/>
      </c>
      <c r="AS408" s="82" t="str">
        <f>IF('PCA Licitação, Dispensa e Inex.'!Q411="","",'PCA Licitação, Dispensa e Inex.'!Q411)</f>
        <v/>
      </c>
      <c r="AT408" s="82" t="str">
        <f>IF('PCA Licitação, Dispensa e Inex.'!R411="","",'PCA Licitação, Dispensa e Inex.'!R411)</f>
        <v/>
      </c>
      <c r="AU408" s="82" t="str">
        <f>IF('PCA Licitação, Dispensa e Inex.'!S411="","",'PCA Licitação, Dispensa e Inex.'!S411)</f>
        <v/>
      </c>
      <c r="AV408" s="223" t="str">
        <f>IFERROR(VLOOKUP(AI408,'Acompanhamento (DMP)'!$B$7:$G$390,10,FALSE),"")</f>
        <v/>
      </c>
      <c r="AW408" t="str">
        <f>IFERROR(IF(VLOOKUP(AI408,'Acompanhamento (DMP)'!$B$7:$O$390,11,FALSE)="","",VLOOKUP(AI408,'Acompanhamento (DMP)'!$B$7:$O$390,11,FALSE)),"")</f>
        <v/>
      </c>
      <c r="AX408" s="82">
        <f>IFERROR(VLOOKUP(AI408,'Acompanhamento (DMP)'!$B$7:$O$390,12,FALSE),"")</f>
        <v>0</v>
      </c>
      <c r="AY408" s="82" t="str">
        <f>IFERROR(IF(VLOOKUP(AI408,'Acompanhamento (DMP)'!$B$7:$O$390,13,FALSE)="","",VLOOKUP(AI408,'Acompanhamento (DMP)'!$B$7:$O$390,13,FALSE)),"")</f>
        <v/>
      </c>
      <c r="AZ408" t="str">
        <f>IFERROR(IF(VLOOKUP(AI408,'Acompanhamento (DMP)'!$B$7:$O$390,14,FALSE)="","",VLOOKUP(AI408,'Acompanhamento (DMP)'!$B$7:$O$390,14,FALSE)),"")</f>
        <v/>
      </c>
      <c r="BA408" t="str">
        <f>IFERROR(IF(VLOOKUP(AI408,'Acompanhamento (DMP)'!$B$7:$O$390,15,FALSE)="","",VLOOKUP(AI408,'Acompanhamento (DMP)'!$B$7:$O$390,15,FALSE)),"")</f>
        <v/>
      </c>
      <c r="BB408" s="82" t="str">
        <f>IFERROR(IF(VLOOKUP(AI408,'Acompanhamento (DMP)'!$B$7:$O$390,16,FALSE)="","",VLOOKUP(AI408,'Acompanhamento (DMP)'!$B$7:$O$390,16,FALSE)),"")</f>
        <v/>
      </c>
      <c r="BC408" s="82" t="str">
        <f>IFERROR(IF(VLOOKUP(AI408,'Acompanhamento (DMP)'!$B$7:$O$390,17,FALSE)="","",VLOOKUP(AI408,'Acompanhamento (DMP)'!$B$7:$O$390,17,FALSE)),"")</f>
        <v/>
      </c>
      <c r="BD408" s="82" t="str">
        <f>IFERROR(IF(VLOOKUP(AI408,'Acompanhamento (DMP)'!$B$7:$O$390,18,FALSE)="","",VLOOKUP(AI408,'Acompanhamento (DMP)'!$B$7:$O$390,18,FALSE)),"")</f>
        <v/>
      </c>
      <c r="BE408" s="82" t="str">
        <f>IFERROR(IF(VLOOKUP(AI408,'Acompanhamento (DMP)'!$B$7:$O$390,19,FALSE)="","",VLOOKUP(AI408,'Acompanhamento (DMP)'!$B$7:$O$390,19,FALSE)),"")</f>
        <v/>
      </c>
      <c r="BF408" s="82" t="str">
        <f>IFERROR(IF(VLOOKUP(AI408,'Acompanhamento (DMP)'!$B$7:$O$390,20,FALSE)="","",VLOOKUP(AI408,'Acompanhamento (DMP)'!$B$7:$O$390,20,FALSE)),"")</f>
        <v/>
      </c>
      <c r="BG408" s="82" t="str">
        <f>IFERROR(IF(VLOOKUP(AI408,'Acompanhamento (DMP)'!$B$7:$O$390,21,FALSE)="","",VLOOKUP(AI408,'Acompanhamento (DMP)'!$B$7:$O$390,21,FALSE)),"")</f>
        <v/>
      </c>
      <c r="BH408" s="173" t="str">
        <f t="shared" si="6"/>
        <v/>
      </c>
    </row>
    <row r="409" spans="1:60" ht="15" customHeight="1">
      <c r="A409" s="248"/>
      <c r="B409" s="248"/>
      <c r="C409" s="72"/>
      <c r="D409" s="73"/>
      <c r="E409" s="72"/>
      <c r="F409" s="72"/>
      <c r="G409" s="72"/>
      <c r="H409" s="72"/>
      <c r="I409" s="72"/>
      <c r="J409" s="72"/>
      <c r="K409" s="72"/>
      <c r="L409" s="74"/>
      <c r="M409" s="74"/>
      <c r="N409" s="74"/>
      <c r="O409" s="74"/>
      <c r="P409" s="74"/>
      <c r="Q409" s="72" t="e">
        <f>IF(#REF!="","",IF(VLOOKUP(#REF!,#REF!,9,FALSE)="","",VLOOKUP(#REF!,#REF!,9,FALSE)))</f>
        <v>#REF!</v>
      </c>
      <c r="R409" s="74" t="e">
        <f>IF(#REF!="","",IF(VLOOKUP(#REF!,#REF!,10,FALSE)="","",VLOOKUP(#REF!,#REF!,10,FALSE)))</f>
        <v>#REF!</v>
      </c>
      <c r="AF409">
        <v>407</v>
      </c>
      <c r="AI409" t="str">
        <f>IF('PCA Licitação, Dispensa e Inex.'!B412="","",'PCA Licitação, Dispensa e Inex.'!B412)</f>
        <v/>
      </c>
      <c r="AJ409" t="str">
        <f>IF('PCA Licitação, Dispensa e Inex.'!C412="","",'PCA Licitação, Dispensa e Inex.'!C412)</f>
        <v/>
      </c>
      <c r="AK409" t="str">
        <f>IF('PCA Licitação, Dispensa e Inex.'!D412="","",'PCA Licitação, Dispensa e Inex.'!D412)</f>
        <v/>
      </c>
      <c r="AL409" t="str">
        <f>IF('PCA Licitação, Dispensa e Inex.'!H412="","",'PCA Licitação, Dispensa e Inex.'!H412)</f>
        <v/>
      </c>
      <c r="AM409" t="str">
        <f>IF('PCA Licitação, Dispensa e Inex.'!K412="","",'PCA Licitação, Dispensa e Inex.'!K412)</f>
        <v/>
      </c>
      <c r="AN409" t="str">
        <f>IF('PCA Licitação, Dispensa e Inex.'!L412="","",'PCA Licitação, Dispensa e Inex.'!L412)</f>
        <v/>
      </c>
      <c r="AO409" t="str">
        <f>IF('PCA Licitação, Dispensa e Inex.'!M412="","",'PCA Licitação, Dispensa e Inex.'!M412)</f>
        <v/>
      </c>
      <c r="AP409" t="str">
        <f>IF('PCA Licitação, Dispensa e Inex.'!N412="","",'PCA Licitação, Dispensa e Inex.'!N412)</f>
        <v/>
      </c>
      <c r="AQ409" s="82" t="str">
        <f>IF('PCA Licitação, Dispensa e Inex.'!O412="","",'PCA Licitação, Dispensa e Inex.'!O412)</f>
        <v/>
      </c>
      <c r="AR409" s="82" t="str">
        <f>IF('PCA Licitação, Dispensa e Inex.'!P412="","",'PCA Licitação, Dispensa e Inex.'!P412)</f>
        <v/>
      </c>
      <c r="AS409" s="82" t="str">
        <f>IF('PCA Licitação, Dispensa e Inex.'!Q412="","",'PCA Licitação, Dispensa e Inex.'!Q412)</f>
        <v/>
      </c>
      <c r="AT409" s="82" t="str">
        <f>IF('PCA Licitação, Dispensa e Inex.'!R412="","",'PCA Licitação, Dispensa e Inex.'!R412)</f>
        <v/>
      </c>
      <c r="AU409" s="82" t="str">
        <f>IF('PCA Licitação, Dispensa e Inex.'!S412="","",'PCA Licitação, Dispensa e Inex.'!S412)</f>
        <v/>
      </c>
      <c r="AV409" s="223" t="str">
        <f>IFERROR(VLOOKUP(AI409,'Acompanhamento (DMP)'!$B$7:$G$390,10,FALSE),"")</f>
        <v/>
      </c>
      <c r="AW409" t="str">
        <f>IFERROR(IF(VLOOKUP(AI409,'Acompanhamento (DMP)'!$B$7:$O$390,11,FALSE)="","",VLOOKUP(AI409,'Acompanhamento (DMP)'!$B$7:$O$390,11,FALSE)),"")</f>
        <v/>
      </c>
      <c r="AX409" s="82">
        <f>IFERROR(VLOOKUP(AI409,'Acompanhamento (DMP)'!$B$7:$O$390,12,FALSE),"")</f>
        <v>0</v>
      </c>
      <c r="AY409" s="82" t="str">
        <f>IFERROR(IF(VLOOKUP(AI409,'Acompanhamento (DMP)'!$B$7:$O$390,13,FALSE)="","",VLOOKUP(AI409,'Acompanhamento (DMP)'!$B$7:$O$390,13,FALSE)),"")</f>
        <v/>
      </c>
      <c r="AZ409" t="str">
        <f>IFERROR(IF(VLOOKUP(AI409,'Acompanhamento (DMP)'!$B$7:$O$390,14,FALSE)="","",VLOOKUP(AI409,'Acompanhamento (DMP)'!$B$7:$O$390,14,FALSE)),"")</f>
        <v/>
      </c>
      <c r="BA409" t="str">
        <f>IFERROR(IF(VLOOKUP(AI409,'Acompanhamento (DMP)'!$B$7:$O$390,15,FALSE)="","",VLOOKUP(AI409,'Acompanhamento (DMP)'!$B$7:$O$390,15,FALSE)),"")</f>
        <v/>
      </c>
      <c r="BB409" s="82" t="str">
        <f>IFERROR(IF(VLOOKUP(AI409,'Acompanhamento (DMP)'!$B$7:$O$390,16,FALSE)="","",VLOOKUP(AI409,'Acompanhamento (DMP)'!$B$7:$O$390,16,FALSE)),"")</f>
        <v/>
      </c>
      <c r="BC409" s="82" t="str">
        <f>IFERROR(IF(VLOOKUP(AI409,'Acompanhamento (DMP)'!$B$7:$O$390,17,FALSE)="","",VLOOKUP(AI409,'Acompanhamento (DMP)'!$B$7:$O$390,17,FALSE)),"")</f>
        <v/>
      </c>
      <c r="BD409" s="82" t="str">
        <f>IFERROR(IF(VLOOKUP(AI409,'Acompanhamento (DMP)'!$B$7:$O$390,18,FALSE)="","",VLOOKUP(AI409,'Acompanhamento (DMP)'!$B$7:$O$390,18,FALSE)),"")</f>
        <v/>
      </c>
      <c r="BE409" s="82" t="str">
        <f>IFERROR(IF(VLOOKUP(AI409,'Acompanhamento (DMP)'!$B$7:$O$390,19,FALSE)="","",VLOOKUP(AI409,'Acompanhamento (DMP)'!$B$7:$O$390,19,FALSE)),"")</f>
        <v/>
      </c>
      <c r="BF409" s="82" t="str">
        <f>IFERROR(IF(VLOOKUP(AI409,'Acompanhamento (DMP)'!$B$7:$O$390,20,FALSE)="","",VLOOKUP(AI409,'Acompanhamento (DMP)'!$B$7:$O$390,20,FALSE)),"")</f>
        <v/>
      </c>
      <c r="BG409" s="82" t="str">
        <f>IFERROR(IF(VLOOKUP(AI409,'Acompanhamento (DMP)'!$B$7:$O$390,21,FALSE)="","",VLOOKUP(AI409,'Acompanhamento (DMP)'!$B$7:$O$390,21,FALSE)),"")</f>
        <v/>
      </c>
      <c r="BH409" s="173" t="str">
        <f t="shared" si="6"/>
        <v/>
      </c>
    </row>
    <row r="410" spans="1:60" ht="15" customHeight="1">
      <c r="A410" s="248"/>
      <c r="B410" s="248"/>
      <c r="C410" s="72"/>
      <c r="D410" s="73"/>
      <c r="E410" s="72"/>
      <c r="F410" s="72"/>
      <c r="G410" s="72"/>
      <c r="H410" s="72"/>
      <c r="I410" s="72"/>
      <c r="J410" s="72"/>
      <c r="K410" s="72"/>
      <c r="L410" s="74"/>
      <c r="M410" s="74"/>
      <c r="N410" s="74"/>
      <c r="O410" s="74"/>
      <c r="P410" s="74"/>
      <c r="Q410" s="72" t="e">
        <f>IF(#REF!="","",IF(VLOOKUP(#REF!,#REF!,9,FALSE)="","",VLOOKUP(#REF!,#REF!,9,FALSE)))</f>
        <v>#REF!</v>
      </c>
      <c r="R410" s="74" t="e">
        <f>IF(#REF!="","",IF(VLOOKUP(#REF!,#REF!,10,FALSE)="","",VLOOKUP(#REF!,#REF!,10,FALSE)))</f>
        <v>#REF!</v>
      </c>
      <c r="AF410">
        <v>408</v>
      </c>
      <c r="AI410" t="str">
        <f>IF('PCA Licitação, Dispensa e Inex.'!B413="","",'PCA Licitação, Dispensa e Inex.'!B413)</f>
        <v/>
      </c>
      <c r="AJ410" t="str">
        <f>IF('PCA Licitação, Dispensa e Inex.'!C413="","",'PCA Licitação, Dispensa e Inex.'!C413)</f>
        <v/>
      </c>
      <c r="AK410" t="str">
        <f>IF('PCA Licitação, Dispensa e Inex.'!D413="","",'PCA Licitação, Dispensa e Inex.'!D413)</f>
        <v/>
      </c>
      <c r="AL410" t="str">
        <f>IF('PCA Licitação, Dispensa e Inex.'!H413="","",'PCA Licitação, Dispensa e Inex.'!H413)</f>
        <v/>
      </c>
      <c r="AM410" t="str">
        <f>IF('PCA Licitação, Dispensa e Inex.'!K413="","",'PCA Licitação, Dispensa e Inex.'!K413)</f>
        <v/>
      </c>
      <c r="AN410" t="str">
        <f>IF('PCA Licitação, Dispensa e Inex.'!L413="","",'PCA Licitação, Dispensa e Inex.'!L413)</f>
        <v/>
      </c>
      <c r="AO410" t="str">
        <f>IF('PCA Licitação, Dispensa e Inex.'!M413="","",'PCA Licitação, Dispensa e Inex.'!M413)</f>
        <v/>
      </c>
      <c r="AP410" t="str">
        <f>IF('PCA Licitação, Dispensa e Inex.'!N413="","",'PCA Licitação, Dispensa e Inex.'!N413)</f>
        <v/>
      </c>
      <c r="AQ410" s="82" t="str">
        <f>IF('PCA Licitação, Dispensa e Inex.'!O413="","",'PCA Licitação, Dispensa e Inex.'!O413)</f>
        <v/>
      </c>
      <c r="AR410" s="82" t="str">
        <f>IF('PCA Licitação, Dispensa e Inex.'!P413="","",'PCA Licitação, Dispensa e Inex.'!P413)</f>
        <v/>
      </c>
      <c r="AS410" s="82" t="str">
        <f>IF('PCA Licitação, Dispensa e Inex.'!Q413="","",'PCA Licitação, Dispensa e Inex.'!Q413)</f>
        <v/>
      </c>
      <c r="AT410" s="82" t="str">
        <f>IF('PCA Licitação, Dispensa e Inex.'!R413="","",'PCA Licitação, Dispensa e Inex.'!R413)</f>
        <v/>
      </c>
      <c r="AU410" s="82" t="str">
        <f>IF('PCA Licitação, Dispensa e Inex.'!S413="","",'PCA Licitação, Dispensa e Inex.'!S413)</f>
        <v/>
      </c>
      <c r="AV410" s="223" t="str">
        <f>IFERROR(VLOOKUP(AI410,'Acompanhamento (DMP)'!$B$7:$G$390,10,FALSE),"")</f>
        <v/>
      </c>
      <c r="AW410" t="str">
        <f>IFERROR(IF(VLOOKUP(AI410,'Acompanhamento (DMP)'!$B$7:$O$390,11,FALSE)="","",VLOOKUP(AI410,'Acompanhamento (DMP)'!$B$7:$O$390,11,FALSE)),"")</f>
        <v/>
      </c>
      <c r="AX410" s="82">
        <f>IFERROR(VLOOKUP(AI410,'Acompanhamento (DMP)'!$B$7:$O$390,12,FALSE),"")</f>
        <v>0</v>
      </c>
      <c r="AY410" s="82" t="str">
        <f>IFERROR(IF(VLOOKUP(AI410,'Acompanhamento (DMP)'!$B$7:$O$390,13,FALSE)="","",VLOOKUP(AI410,'Acompanhamento (DMP)'!$B$7:$O$390,13,FALSE)),"")</f>
        <v/>
      </c>
      <c r="AZ410" t="str">
        <f>IFERROR(IF(VLOOKUP(AI410,'Acompanhamento (DMP)'!$B$7:$O$390,14,FALSE)="","",VLOOKUP(AI410,'Acompanhamento (DMP)'!$B$7:$O$390,14,FALSE)),"")</f>
        <v/>
      </c>
      <c r="BA410" t="str">
        <f>IFERROR(IF(VLOOKUP(AI410,'Acompanhamento (DMP)'!$B$7:$O$390,15,FALSE)="","",VLOOKUP(AI410,'Acompanhamento (DMP)'!$B$7:$O$390,15,FALSE)),"")</f>
        <v/>
      </c>
      <c r="BB410" s="82" t="str">
        <f>IFERROR(IF(VLOOKUP(AI410,'Acompanhamento (DMP)'!$B$7:$O$390,16,FALSE)="","",VLOOKUP(AI410,'Acompanhamento (DMP)'!$B$7:$O$390,16,FALSE)),"")</f>
        <v/>
      </c>
      <c r="BC410" s="82" t="str">
        <f>IFERROR(IF(VLOOKUP(AI410,'Acompanhamento (DMP)'!$B$7:$O$390,17,FALSE)="","",VLOOKUP(AI410,'Acompanhamento (DMP)'!$B$7:$O$390,17,FALSE)),"")</f>
        <v/>
      </c>
      <c r="BD410" s="82" t="str">
        <f>IFERROR(IF(VLOOKUP(AI410,'Acompanhamento (DMP)'!$B$7:$O$390,18,FALSE)="","",VLOOKUP(AI410,'Acompanhamento (DMP)'!$B$7:$O$390,18,FALSE)),"")</f>
        <v/>
      </c>
      <c r="BE410" s="82" t="str">
        <f>IFERROR(IF(VLOOKUP(AI410,'Acompanhamento (DMP)'!$B$7:$O$390,19,FALSE)="","",VLOOKUP(AI410,'Acompanhamento (DMP)'!$B$7:$O$390,19,FALSE)),"")</f>
        <v/>
      </c>
      <c r="BF410" s="82" t="str">
        <f>IFERROR(IF(VLOOKUP(AI410,'Acompanhamento (DMP)'!$B$7:$O$390,20,FALSE)="","",VLOOKUP(AI410,'Acompanhamento (DMP)'!$B$7:$O$390,20,FALSE)),"")</f>
        <v/>
      </c>
      <c r="BG410" s="82" t="str">
        <f>IFERROR(IF(VLOOKUP(AI410,'Acompanhamento (DMP)'!$B$7:$O$390,21,FALSE)="","",VLOOKUP(AI410,'Acompanhamento (DMP)'!$B$7:$O$390,21,FALSE)),"")</f>
        <v/>
      </c>
      <c r="BH410" s="173" t="str">
        <f t="shared" si="6"/>
        <v/>
      </c>
    </row>
    <row r="411" spans="1:60" ht="15" customHeight="1">
      <c r="A411" s="248"/>
      <c r="B411" s="248"/>
      <c r="C411" s="72"/>
      <c r="D411" s="73"/>
      <c r="E411" s="72"/>
      <c r="F411" s="72"/>
      <c r="G411" s="72"/>
      <c r="H411" s="72"/>
      <c r="I411" s="72"/>
      <c r="J411" s="72"/>
      <c r="K411" s="72"/>
      <c r="L411" s="74"/>
      <c r="M411" s="74"/>
      <c r="N411" s="74"/>
      <c r="O411" s="74"/>
      <c r="P411" s="74"/>
      <c r="Q411" s="72" t="e">
        <f>IF(#REF!="","",IF(VLOOKUP(#REF!,#REF!,9,FALSE)="","",VLOOKUP(#REF!,#REF!,9,FALSE)))</f>
        <v>#REF!</v>
      </c>
      <c r="R411" s="74" t="e">
        <f>IF(#REF!="","",IF(VLOOKUP(#REF!,#REF!,10,FALSE)="","",VLOOKUP(#REF!,#REF!,10,FALSE)))</f>
        <v>#REF!</v>
      </c>
      <c r="AF411">
        <v>409</v>
      </c>
      <c r="AI411" t="str">
        <f>IF('PCA Licitação, Dispensa e Inex.'!B414="","",'PCA Licitação, Dispensa e Inex.'!B414)</f>
        <v/>
      </c>
      <c r="AJ411" t="str">
        <f>IF('PCA Licitação, Dispensa e Inex.'!C414="","",'PCA Licitação, Dispensa e Inex.'!C414)</f>
        <v/>
      </c>
      <c r="AK411" t="str">
        <f>IF('PCA Licitação, Dispensa e Inex.'!D414="","",'PCA Licitação, Dispensa e Inex.'!D414)</f>
        <v/>
      </c>
      <c r="AL411" t="str">
        <f>IF('PCA Licitação, Dispensa e Inex.'!H414="","",'PCA Licitação, Dispensa e Inex.'!H414)</f>
        <v/>
      </c>
      <c r="AM411" t="str">
        <f>IF('PCA Licitação, Dispensa e Inex.'!K414="","",'PCA Licitação, Dispensa e Inex.'!K414)</f>
        <v/>
      </c>
      <c r="AN411" t="str">
        <f>IF('PCA Licitação, Dispensa e Inex.'!L414="","",'PCA Licitação, Dispensa e Inex.'!L414)</f>
        <v/>
      </c>
      <c r="AO411" t="str">
        <f>IF('PCA Licitação, Dispensa e Inex.'!M414="","",'PCA Licitação, Dispensa e Inex.'!M414)</f>
        <v/>
      </c>
      <c r="AP411" t="str">
        <f>IF('PCA Licitação, Dispensa e Inex.'!N414="","",'PCA Licitação, Dispensa e Inex.'!N414)</f>
        <v/>
      </c>
      <c r="AQ411" s="82" t="str">
        <f>IF('PCA Licitação, Dispensa e Inex.'!O414="","",'PCA Licitação, Dispensa e Inex.'!O414)</f>
        <v/>
      </c>
      <c r="AR411" s="82" t="str">
        <f>IF('PCA Licitação, Dispensa e Inex.'!P414="","",'PCA Licitação, Dispensa e Inex.'!P414)</f>
        <v/>
      </c>
      <c r="AS411" s="82" t="str">
        <f>IF('PCA Licitação, Dispensa e Inex.'!Q414="","",'PCA Licitação, Dispensa e Inex.'!Q414)</f>
        <v/>
      </c>
      <c r="AT411" s="82" t="str">
        <f>IF('PCA Licitação, Dispensa e Inex.'!R414="","",'PCA Licitação, Dispensa e Inex.'!R414)</f>
        <v/>
      </c>
      <c r="AU411" s="82" t="str">
        <f>IF('PCA Licitação, Dispensa e Inex.'!S414="","",'PCA Licitação, Dispensa e Inex.'!S414)</f>
        <v/>
      </c>
      <c r="AV411" s="223" t="str">
        <f>IFERROR(VLOOKUP(AI411,'Acompanhamento (DMP)'!$B$7:$G$390,10,FALSE),"")</f>
        <v/>
      </c>
      <c r="AW411" t="str">
        <f>IFERROR(IF(VLOOKUP(AI411,'Acompanhamento (DMP)'!$B$7:$O$390,11,FALSE)="","",VLOOKUP(AI411,'Acompanhamento (DMP)'!$B$7:$O$390,11,FALSE)),"")</f>
        <v/>
      </c>
      <c r="AX411" s="82">
        <f>IFERROR(VLOOKUP(AI411,'Acompanhamento (DMP)'!$B$7:$O$390,12,FALSE),"")</f>
        <v>0</v>
      </c>
      <c r="AY411" s="82" t="str">
        <f>IFERROR(IF(VLOOKUP(AI411,'Acompanhamento (DMP)'!$B$7:$O$390,13,FALSE)="","",VLOOKUP(AI411,'Acompanhamento (DMP)'!$B$7:$O$390,13,FALSE)),"")</f>
        <v/>
      </c>
      <c r="AZ411" t="str">
        <f>IFERROR(IF(VLOOKUP(AI411,'Acompanhamento (DMP)'!$B$7:$O$390,14,FALSE)="","",VLOOKUP(AI411,'Acompanhamento (DMP)'!$B$7:$O$390,14,FALSE)),"")</f>
        <v/>
      </c>
      <c r="BA411" t="str">
        <f>IFERROR(IF(VLOOKUP(AI411,'Acompanhamento (DMP)'!$B$7:$O$390,15,FALSE)="","",VLOOKUP(AI411,'Acompanhamento (DMP)'!$B$7:$O$390,15,FALSE)),"")</f>
        <v/>
      </c>
      <c r="BB411" s="82" t="str">
        <f>IFERROR(IF(VLOOKUP(AI411,'Acompanhamento (DMP)'!$B$7:$O$390,16,FALSE)="","",VLOOKUP(AI411,'Acompanhamento (DMP)'!$B$7:$O$390,16,FALSE)),"")</f>
        <v/>
      </c>
      <c r="BC411" s="82" t="str">
        <f>IFERROR(IF(VLOOKUP(AI411,'Acompanhamento (DMP)'!$B$7:$O$390,17,FALSE)="","",VLOOKUP(AI411,'Acompanhamento (DMP)'!$B$7:$O$390,17,FALSE)),"")</f>
        <v/>
      </c>
      <c r="BD411" s="82" t="str">
        <f>IFERROR(IF(VLOOKUP(AI411,'Acompanhamento (DMP)'!$B$7:$O$390,18,FALSE)="","",VLOOKUP(AI411,'Acompanhamento (DMP)'!$B$7:$O$390,18,FALSE)),"")</f>
        <v/>
      </c>
      <c r="BE411" s="82" t="str">
        <f>IFERROR(IF(VLOOKUP(AI411,'Acompanhamento (DMP)'!$B$7:$O$390,19,FALSE)="","",VLOOKUP(AI411,'Acompanhamento (DMP)'!$B$7:$O$390,19,FALSE)),"")</f>
        <v/>
      </c>
      <c r="BF411" s="82" t="str">
        <f>IFERROR(IF(VLOOKUP(AI411,'Acompanhamento (DMP)'!$B$7:$O$390,20,FALSE)="","",VLOOKUP(AI411,'Acompanhamento (DMP)'!$B$7:$O$390,20,FALSE)),"")</f>
        <v/>
      </c>
      <c r="BG411" s="82" t="str">
        <f>IFERROR(IF(VLOOKUP(AI411,'Acompanhamento (DMP)'!$B$7:$O$390,21,FALSE)="","",VLOOKUP(AI411,'Acompanhamento (DMP)'!$B$7:$O$390,21,FALSE)),"")</f>
        <v/>
      </c>
      <c r="BH411" s="173" t="str">
        <f t="shared" si="6"/>
        <v/>
      </c>
    </row>
    <row r="412" spans="1:60" ht="15" customHeight="1">
      <c r="A412" s="248"/>
      <c r="B412" s="248"/>
      <c r="C412" s="72"/>
      <c r="D412" s="73"/>
      <c r="E412" s="72"/>
      <c r="F412" s="72"/>
      <c r="G412" s="72"/>
      <c r="H412" s="72"/>
      <c r="I412" s="72"/>
      <c r="J412" s="72"/>
      <c r="K412" s="72"/>
      <c r="L412" s="74"/>
      <c r="M412" s="74"/>
      <c r="N412" s="74"/>
      <c r="O412" s="74"/>
      <c r="P412" s="74"/>
      <c r="Q412" s="72" t="e">
        <f>IF(#REF!="","",IF(VLOOKUP(#REF!,#REF!,9,FALSE)="","",VLOOKUP(#REF!,#REF!,9,FALSE)))</f>
        <v>#REF!</v>
      </c>
      <c r="R412" s="74" t="e">
        <f>IF(#REF!="","",IF(VLOOKUP(#REF!,#REF!,10,FALSE)="","",VLOOKUP(#REF!,#REF!,10,FALSE)))</f>
        <v>#REF!</v>
      </c>
      <c r="AF412">
        <v>410</v>
      </c>
      <c r="AI412" t="str">
        <f>IF('PCA Licitação, Dispensa e Inex.'!B415="","",'PCA Licitação, Dispensa e Inex.'!B415)</f>
        <v/>
      </c>
      <c r="AJ412" t="str">
        <f>IF('PCA Licitação, Dispensa e Inex.'!C415="","",'PCA Licitação, Dispensa e Inex.'!C415)</f>
        <v/>
      </c>
      <c r="AK412" t="str">
        <f>IF('PCA Licitação, Dispensa e Inex.'!D415="","",'PCA Licitação, Dispensa e Inex.'!D415)</f>
        <v/>
      </c>
      <c r="AL412" t="str">
        <f>IF('PCA Licitação, Dispensa e Inex.'!H415="","",'PCA Licitação, Dispensa e Inex.'!H415)</f>
        <v/>
      </c>
      <c r="AM412" t="str">
        <f>IF('PCA Licitação, Dispensa e Inex.'!K415="","",'PCA Licitação, Dispensa e Inex.'!K415)</f>
        <v/>
      </c>
      <c r="AN412" t="str">
        <f>IF('PCA Licitação, Dispensa e Inex.'!L415="","",'PCA Licitação, Dispensa e Inex.'!L415)</f>
        <v/>
      </c>
      <c r="AO412" t="str">
        <f>IF('PCA Licitação, Dispensa e Inex.'!M415="","",'PCA Licitação, Dispensa e Inex.'!M415)</f>
        <v/>
      </c>
      <c r="AP412" t="str">
        <f>IF('PCA Licitação, Dispensa e Inex.'!N415="","",'PCA Licitação, Dispensa e Inex.'!N415)</f>
        <v/>
      </c>
      <c r="AQ412" s="82" t="str">
        <f>IF('PCA Licitação, Dispensa e Inex.'!O415="","",'PCA Licitação, Dispensa e Inex.'!O415)</f>
        <v/>
      </c>
      <c r="AR412" s="82" t="str">
        <f>IF('PCA Licitação, Dispensa e Inex.'!P415="","",'PCA Licitação, Dispensa e Inex.'!P415)</f>
        <v/>
      </c>
      <c r="AS412" s="82" t="str">
        <f>IF('PCA Licitação, Dispensa e Inex.'!Q415="","",'PCA Licitação, Dispensa e Inex.'!Q415)</f>
        <v/>
      </c>
      <c r="AT412" s="82" t="str">
        <f>IF('PCA Licitação, Dispensa e Inex.'!R415="","",'PCA Licitação, Dispensa e Inex.'!R415)</f>
        <v/>
      </c>
      <c r="AU412" s="82" t="str">
        <f>IF('PCA Licitação, Dispensa e Inex.'!S415="","",'PCA Licitação, Dispensa e Inex.'!S415)</f>
        <v/>
      </c>
      <c r="AV412" s="223" t="str">
        <f>IFERROR(VLOOKUP(AI412,'Acompanhamento (DMP)'!$B$7:$G$390,10,FALSE),"")</f>
        <v/>
      </c>
      <c r="AW412" t="str">
        <f>IFERROR(IF(VLOOKUP(AI412,'Acompanhamento (DMP)'!$B$7:$O$390,11,FALSE)="","",VLOOKUP(AI412,'Acompanhamento (DMP)'!$B$7:$O$390,11,FALSE)),"")</f>
        <v/>
      </c>
      <c r="AX412" s="82">
        <f>IFERROR(VLOOKUP(AI412,'Acompanhamento (DMP)'!$B$7:$O$390,12,FALSE),"")</f>
        <v>0</v>
      </c>
      <c r="AY412" s="82" t="str">
        <f>IFERROR(IF(VLOOKUP(AI412,'Acompanhamento (DMP)'!$B$7:$O$390,13,FALSE)="","",VLOOKUP(AI412,'Acompanhamento (DMP)'!$B$7:$O$390,13,FALSE)),"")</f>
        <v/>
      </c>
      <c r="AZ412" t="str">
        <f>IFERROR(IF(VLOOKUP(AI412,'Acompanhamento (DMP)'!$B$7:$O$390,14,FALSE)="","",VLOOKUP(AI412,'Acompanhamento (DMP)'!$B$7:$O$390,14,FALSE)),"")</f>
        <v/>
      </c>
      <c r="BA412" t="str">
        <f>IFERROR(IF(VLOOKUP(AI412,'Acompanhamento (DMP)'!$B$7:$O$390,15,FALSE)="","",VLOOKUP(AI412,'Acompanhamento (DMP)'!$B$7:$O$390,15,FALSE)),"")</f>
        <v/>
      </c>
      <c r="BB412" s="82" t="str">
        <f>IFERROR(IF(VLOOKUP(AI412,'Acompanhamento (DMP)'!$B$7:$O$390,16,FALSE)="","",VLOOKUP(AI412,'Acompanhamento (DMP)'!$B$7:$O$390,16,FALSE)),"")</f>
        <v/>
      </c>
      <c r="BC412" s="82" t="str">
        <f>IFERROR(IF(VLOOKUP(AI412,'Acompanhamento (DMP)'!$B$7:$O$390,17,FALSE)="","",VLOOKUP(AI412,'Acompanhamento (DMP)'!$B$7:$O$390,17,FALSE)),"")</f>
        <v/>
      </c>
      <c r="BD412" s="82" t="str">
        <f>IFERROR(IF(VLOOKUP(AI412,'Acompanhamento (DMP)'!$B$7:$O$390,18,FALSE)="","",VLOOKUP(AI412,'Acompanhamento (DMP)'!$B$7:$O$390,18,FALSE)),"")</f>
        <v/>
      </c>
      <c r="BE412" s="82" t="str">
        <f>IFERROR(IF(VLOOKUP(AI412,'Acompanhamento (DMP)'!$B$7:$O$390,19,FALSE)="","",VLOOKUP(AI412,'Acompanhamento (DMP)'!$B$7:$O$390,19,FALSE)),"")</f>
        <v/>
      </c>
      <c r="BF412" s="82" t="str">
        <f>IFERROR(IF(VLOOKUP(AI412,'Acompanhamento (DMP)'!$B$7:$O$390,20,FALSE)="","",VLOOKUP(AI412,'Acompanhamento (DMP)'!$B$7:$O$390,20,FALSE)),"")</f>
        <v/>
      </c>
      <c r="BG412" s="82" t="str">
        <f>IFERROR(IF(VLOOKUP(AI412,'Acompanhamento (DMP)'!$B$7:$O$390,21,FALSE)="","",VLOOKUP(AI412,'Acompanhamento (DMP)'!$B$7:$O$390,21,FALSE)),"")</f>
        <v/>
      </c>
      <c r="BH412" s="173" t="str">
        <f t="shared" si="6"/>
        <v/>
      </c>
    </row>
    <row r="413" spans="1:60" ht="15" customHeight="1">
      <c r="A413" s="248"/>
      <c r="B413" s="248"/>
      <c r="C413" s="72"/>
      <c r="D413" s="73"/>
      <c r="E413" s="72"/>
      <c r="F413" s="72"/>
      <c r="G413" s="72"/>
      <c r="H413" s="72"/>
      <c r="I413" s="72"/>
      <c r="J413" s="72"/>
      <c r="K413" s="72"/>
      <c r="L413" s="74"/>
      <c r="M413" s="74"/>
      <c r="N413" s="74"/>
      <c r="O413" s="74"/>
      <c r="P413" s="74"/>
      <c r="Q413" s="72" t="e">
        <f>IF(#REF!="","",IF(VLOOKUP(#REF!,#REF!,9,FALSE)="","",VLOOKUP(#REF!,#REF!,9,FALSE)))</f>
        <v>#REF!</v>
      </c>
      <c r="R413" s="74" t="e">
        <f>IF(#REF!="","",IF(VLOOKUP(#REF!,#REF!,10,FALSE)="","",VLOOKUP(#REF!,#REF!,10,FALSE)))</f>
        <v>#REF!</v>
      </c>
      <c r="AF413">
        <v>411</v>
      </c>
      <c r="AI413" t="str">
        <f>IF('PCA Licitação, Dispensa e Inex.'!B416="","",'PCA Licitação, Dispensa e Inex.'!B416)</f>
        <v/>
      </c>
      <c r="AJ413" t="str">
        <f>IF('PCA Licitação, Dispensa e Inex.'!C416="","",'PCA Licitação, Dispensa e Inex.'!C416)</f>
        <v/>
      </c>
      <c r="AK413" t="str">
        <f>IF('PCA Licitação, Dispensa e Inex.'!D416="","",'PCA Licitação, Dispensa e Inex.'!D416)</f>
        <v/>
      </c>
      <c r="AL413" t="str">
        <f>IF('PCA Licitação, Dispensa e Inex.'!H416="","",'PCA Licitação, Dispensa e Inex.'!H416)</f>
        <v/>
      </c>
      <c r="AM413" t="str">
        <f>IF('PCA Licitação, Dispensa e Inex.'!K416="","",'PCA Licitação, Dispensa e Inex.'!K416)</f>
        <v/>
      </c>
      <c r="AN413" t="str">
        <f>IF('PCA Licitação, Dispensa e Inex.'!L416="","",'PCA Licitação, Dispensa e Inex.'!L416)</f>
        <v/>
      </c>
      <c r="AO413" t="str">
        <f>IF('PCA Licitação, Dispensa e Inex.'!M416="","",'PCA Licitação, Dispensa e Inex.'!M416)</f>
        <v/>
      </c>
      <c r="AP413" t="str">
        <f>IF('PCA Licitação, Dispensa e Inex.'!N416="","",'PCA Licitação, Dispensa e Inex.'!N416)</f>
        <v/>
      </c>
      <c r="AQ413" s="82" t="str">
        <f>IF('PCA Licitação, Dispensa e Inex.'!O416="","",'PCA Licitação, Dispensa e Inex.'!O416)</f>
        <v/>
      </c>
      <c r="AR413" s="82" t="str">
        <f>IF('PCA Licitação, Dispensa e Inex.'!P416="","",'PCA Licitação, Dispensa e Inex.'!P416)</f>
        <v/>
      </c>
      <c r="AS413" s="82" t="str">
        <f>IF('PCA Licitação, Dispensa e Inex.'!Q416="","",'PCA Licitação, Dispensa e Inex.'!Q416)</f>
        <v/>
      </c>
      <c r="AT413" s="82" t="str">
        <f>IF('PCA Licitação, Dispensa e Inex.'!R416="","",'PCA Licitação, Dispensa e Inex.'!R416)</f>
        <v/>
      </c>
      <c r="AU413" s="82" t="str">
        <f>IF('PCA Licitação, Dispensa e Inex.'!S416="","",'PCA Licitação, Dispensa e Inex.'!S416)</f>
        <v/>
      </c>
      <c r="AV413" s="223" t="str">
        <f>IFERROR(VLOOKUP(AI413,'Acompanhamento (DMP)'!$B$7:$G$390,10,FALSE),"")</f>
        <v/>
      </c>
      <c r="AW413" t="str">
        <f>IFERROR(IF(VLOOKUP(AI413,'Acompanhamento (DMP)'!$B$7:$O$390,11,FALSE)="","",VLOOKUP(AI413,'Acompanhamento (DMP)'!$B$7:$O$390,11,FALSE)),"")</f>
        <v/>
      </c>
      <c r="AX413" s="82">
        <f>IFERROR(VLOOKUP(AI413,'Acompanhamento (DMP)'!$B$7:$O$390,12,FALSE),"")</f>
        <v>0</v>
      </c>
      <c r="AY413" s="82" t="str">
        <f>IFERROR(IF(VLOOKUP(AI413,'Acompanhamento (DMP)'!$B$7:$O$390,13,FALSE)="","",VLOOKUP(AI413,'Acompanhamento (DMP)'!$B$7:$O$390,13,FALSE)),"")</f>
        <v/>
      </c>
      <c r="AZ413" t="str">
        <f>IFERROR(IF(VLOOKUP(AI413,'Acompanhamento (DMP)'!$B$7:$O$390,14,FALSE)="","",VLOOKUP(AI413,'Acompanhamento (DMP)'!$B$7:$O$390,14,FALSE)),"")</f>
        <v/>
      </c>
      <c r="BA413" t="str">
        <f>IFERROR(IF(VLOOKUP(AI413,'Acompanhamento (DMP)'!$B$7:$O$390,15,FALSE)="","",VLOOKUP(AI413,'Acompanhamento (DMP)'!$B$7:$O$390,15,FALSE)),"")</f>
        <v/>
      </c>
      <c r="BB413" s="82" t="str">
        <f>IFERROR(IF(VLOOKUP(AI413,'Acompanhamento (DMP)'!$B$7:$O$390,16,FALSE)="","",VLOOKUP(AI413,'Acompanhamento (DMP)'!$B$7:$O$390,16,FALSE)),"")</f>
        <v/>
      </c>
      <c r="BC413" s="82" t="str">
        <f>IFERROR(IF(VLOOKUP(AI413,'Acompanhamento (DMP)'!$B$7:$O$390,17,FALSE)="","",VLOOKUP(AI413,'Acompanhamento (DMP)'!$B$7:$O$390,17,FALSE)),"")</f>
        <v/>
      </c>
      <c r="BD413" s="82" t="str">
        <f>IFERROR(IF(VLOOKUP(AI413,'Acompanhamento (DMP)'!$B$7:$O$390,18,FALSE)="","",VLOOKUP(AI413,'Acompanhamento (DMP)'!$B$7:$O$390,18,FALSE)),"")</f>
        <v/>
      </c>
      <c r="BE413" s="82" t="str">
        <f>IFERROR(IF(VLOOKUP(AI413,'Acompanhamento (DMP)'!$B$7:$O$390,19,FALSE)="","",VLOOKUP(AI413,'Acompanhamento (DMP)'!$B$7:$O$390,19,FALSE)),"")</f>
        <v/>
      </c>
      <c r="BF413" s="82" t="str">
        <f>IFERROR(IF(VLOOKUP(AI413,'Acompanhamento (DMP)'!$B$7:$O$390,20,FALSE)="","",VLOOKUP(AI413,'Acompanhamento (DMP)'!$B$7:$O$390,20,FALSE)),"")</f>
        <v/>
      </c>
      <c r="BG413" s="82" t="str">
        <f>IFERROR(IF(VLOOKUP(AI413,'Acompanhamento (DMP)'!$B$7:$O$390,21,FALSE)="","",VLOOKUP(AI413,'Acompanhamento (DMP)'!$B$7:$O$390,21,FALSE)),"")</f>
        <v/>
      </c>
      <c r="BH413" s="173" t="str">
        <f t="shared" si="6"/>
        <v/>
      </c>
    </row>
    <row r="414" spans="1:60" ht="15" customHeight="1">
      <c r="A414" s="248"/>
      <c r="B414" s="248"/>
      <c r="C414" s="72"/>
      <c r="D414" s="73"/>
      <c r="E414" s="72"/>
      <c r="F414" s="72"/>
      <c r="G414" s="72"/>
      <c r="H414" s="72"/>
      <c r="I414" s="72"/>
      <c r="J414" s="72"/>
      <c r="K414" s="72"/>
      <c r="L414" s="74"/>
      <c r="M414" s="74"/>
      <c r="N414" s="74"/>
      <c r="O414" s="74"/>
      <c r="P414" s="74"/>
      <c r="Q414" s="72" t="e">
        <f>IF(#REF!="","",IF(VLOOKUP(#REF!,#REF!,9,FALSE)="","",VLOOKUP(#REF!,#REF!,9,FALSE)))</f>
        <v>#REF!</v>
      </c>
      <c r="R414" s="74" t="e">
        <f>IF(#REF!="","",IF(VLOOKUP(#REF!,#REF!,10,FALSE)="","",VLOOKUP(#REF!,#REF!,10,FALSE)))</f>
        <v>#REF!</v>
      </c>
      <c r="AF414">
        <v>412</v>
      </c>
      <c r="AI414" t="str">
        <f>IF('PCA Licitação, Dispensa e Inex.'!B417="","",'PCA Licitação, Dispensa e Inex.'!B417)</f>
        <v/>
      </c>
      <c r="AJ414" t="str">
        <f>IF('PCA Licitação, Dispensa e Inex.'!C417="","",'PCA Licitação, Dispensa e Inex.'!C417)</f>
        <v/>
      </c>
      <c r="AK414" t="str">
        <f>IF('PCA Licitação, Dispensa e Inex.'!D417="","",'PCA Licitação, Dispensa e Inex.'!D417)</f>
        <v/>
      </c>
      <c r="AL414" t="str">
        <f>IF('PCA Licitação, Dispensa e Inex.'!H417="","",'PCA Licitação, Dispensa e Inex.'!H417)</f>
        <v/>
      </c>
      <c r="AM414" t="str">
        <f>IF('PCA Licitação, Dispensa e Inex.'!K417="","",'PCA Licitação, Dispensa e Inex.'!K417)</f>
        <v/>
      </c>
      <c r="AN414" t="str">
        <f>IF('PCA Licitação, Dispensa e Inex.'!L417="","",'PCA Licitação, Dispensa e Inex.'!L417)</f>
        <v/>
      </c>
      <c r="AO414" t="str">
        <f>IF('PCA Licitação, Dispensa e Inex.'!M417="","",'PCA Licitação, Dispensa e Inex.'!M417)</f>
        <v/>
      </c>
      <c r="AP414" t="str">
        <f>IF('PCA Licitação, Dispensa e Inex.'!N417="","",'PCA Licitação, Dispensa e Inex.'!N417)</f>
        <v/>
      </c>
      <c r="AQ414" s="82" t="str">
        <f>IF('PCA Licitação, Dispensa e Inex.'!O417="","",'PCA Licitação, Dispensa e Inex.'!O417)</f>
        <v/>
      </c>
      <c r="AR414" s="82" t="str">
        <f>IF('PCA Licitação, Dispensa e Inex.'!P417="","",'PCA Licitação, Dispensa e Inex.'!P417)</f>
        <v/>
      </c>
      <c r="AS414" s="82" t="str">
        <f>IF('PCA Licitação, Dispensa e Inex.'!Q417="","",'PCA Licitação, Dispensa e Inex.'!Q417)</f>
        <v/>
      </c>
      <c r="AT414" s="82" t="str">
        <f>IF('PCA Licitação, Dispensa e Inex.'!R417="","",'PCA Licitação, Dispensa e Inex.'!R417)</f>
        <v/>
      </c>
      <c r="AU414" s="82" t="str">
        <f>IF('PCA Licitação, Dispensa e Inex.'!S417="","",'PCA Licitação, Dispensa e Inex.'!S417)</f>
        <v/>
      </c>
      <c r="AV414" s="223" t="str">
        <f>IFERROR(VLOOKUP(AI414,'Acompanhamento (DMP)'!$B$7:$G$390,10,FALSE),"")</f>
        <v/>
      </c>
      <c r="AW414" t="str">
        <f>IFERROR(IF(VLOOKUP(AI414,'Acompanhamento (DMP)'!$B$7:$O$390,11,FALSE)="","",VLOOKUP(AI414,'Acompanhamento (DMP)'!$B$7:$O$390,11,FALSE)),"")</f>
        <v/>
      </c>
      <c r="AX414" s="82">
        <f>IFERROR(VLOOKUP(AI414,'Acompanhamento (DMP)'!$B$7:$O$390,12,FALSE),"")</f>
        <v>0</v>
      </c>
      <c r="AY414" s="82" t="str">
        <f>IFERROR(IF(VLOOKUP(AI414,'Acompanhamento (DMP)'!$B$7:$O$390,13,FALSE)="","",VLOOKUP(AI414,'Acompanhamento (DMP)'!$B$7:$O$390,13,FALSE)),"")</f>
        <v/>
      </c>
      <c r="AZ414" t="str">
        <f>IFERROR(IF(VLOOKUP(AI414,'Acompanhamento (DMP)'!$B$7:$O$390,14,FALSE)="","",VLOOKUP(AI414,'Acompanhamento (DMP)'!$B$7:$O$390,14,FALSE)),"")</f>
        <v/>
      </c>
      <c r="BA414" t="str">
        <f>IFERROR(IF(VLOOKUP(AI414,'Acompanhamento (DMP)'!$B$7:$O$390,15,FALSE)="","",VLOOKUP(AI414,'Acompanhamento (DMP)'!$B$7:$O$390,15,FALSE)),"")</f>
        <v/>
      </c>
      <c r="BB414" s="82" t="str">
        <f>IFERROR(IF(VLOOKUP(AI414,'Acompanhamento (DMP)'!$B$7:$O$390,16,FALSE)="","",VLOOKUP(AI414,'Acompanhamento (DMP)'!$B$7:$O$390,16,FALSE)),"")</f>
        <v/>
      </c>
      <c r="BC414" s="82" t="str">
        <f>IFERROR(IF(VLOOKUP(AI414,'Acompanhamento (DMP)'!$B$7:$O$390,17,FALSE)="","",VLOOKUP(AI414,'Acompanhamento (DMP)'!$B$7:$O$390,17,FALSE)),"")</f>
        <v/>
      </c>
      <c r="BD414" s="82" t="str">
        <f>IFERROR(IF(VLOOKUP(AI414,'Acompanhamento (DMP)'!$B$7:$O$390,18,FALSE)="","",VLOOKUP(AI414,'Acompanhamento (DMP)'!$B$7:$O$390,18,FALSE)),"")</f>
        <v/>
      </c>
      <c r="BE414" s="82" t="str">
        <f>IFERROR(IF(VLOOKUP(AI414,'Acompanhamento (DMP)'!$B$7:$O$390,19,FALSE)="","",VLOOKUP(AI414,'Acompanhamento (DMP)'!$B$7:$O$390,19,FALSE)),"")</f>
        <v/>
      </c>
      <c r="BF414" s="82" t="str">
        <f>IFERROR(IF(VLOOKUP(AI414,'Acompanhamento (DMP)'!$B$7:$O$390,20,FALSE)="","",VLOOKUP(AI414,'Acompanhamento (DMP)'!$B$7:$O$390,20,FALSE)),"")</f>
        <v/>
      </c>
      <c r="BG414" s="82" t="str">
        <f>IFERROR(IF(VLOOKUP(AI414,'Acompanhamento (DMP)'!$B$7:$O$390,21,FALSE)="","",VLOOKUP(AI414,'Acompanhamento (DMP)'!$B$7:$O$390,21,FALSE)),"")</f>
        <v/>
      </c>
      <c r="BH414" s="173" t="str">
        <f t="shared" si="6"/>
        <v/>
      </c>
    </row>
    <row r="415" spans="1:60" ht="15" customHeight="1">
      <c r="A415" s="248"/>
      <c r="B415" s="248"/>
      <c r="C415" s="72"/>
      <c r="D415" s="73"/>
      <c r="E415" s="72"/>
      <c r="F415" s="72"/>
      <c r="G415" s="72"/>
      <c r="H415" s="72"/>
      <c r="I415" s="72"/>
      <c r="J415" s="72"/>
      <c r="K415" s="72"/>
      <c r="L415" s="74"/>
      <c r="M415" s="74"/>
      <c r="N415" s="74"/>
      <c r="O415" s="74"/>
      <c r="P415" s="74"/>
      <c r="Q415" s="72" t="e">
        <f>IF(#REF!="","",IF(VLOOKUP(#REF!,#REF!,9,FALSE)="","",VLOOKUP(#REF!,#REF!,9,FALSE)))</f>
        <v>#REF!</v>
      </c>
      <c r="R415" s="74" t="e">
        <f>IF(#REF!="","",IF(VLOOKUP(#REF!,#REF!,10,FALSE)="","",VLOOKUP(#REF!,#REF!,10,FALSE)))</f>
        <v>#REF!</v>
      </c>
      <c r="AF415">
        <v>413</v>
      </c>
      <c r="AI415" t="str">
        <f>IF('PCA Licitação, Dispensa e Inex.'!B418="","",'PCA Licitação, Dispensa e Inex.'!B418)</f>
        <v/>
      </c>
      <c r="AJ415" t="str">
        <f>IF('PCA Licitação, Dispensa e Inex.'!C418="","",'PCA Licitação, Dispensa e Inex.'!C418)</f>
        <v/>
      </c>
      <c r="AK415" t="str">
        <f>IF('PCA Licitação, Dispensa e Inex.'!D418="","",'PCA Licitação, Dispensa e Inex.'!D418)</f>
        <v/>
      </c>
      <c r="AL415" t="str">
        <f>IF('PCA Licitação, Dispensa e Inex.'!H418="","",'PCA Licitação, Dispensa e Inex.'!H418)</f>
        <v/>
      </c>
      <c r="AM415" t="str">
        <f>IF('PCA Licitação, Dispensa e Inex.'!K418="","",'PCA Licitação, Dispensa e Inex.'!K418)</f>
        <v/>
      </c>
      <c r="AN415" t="str">
        <f>IF('PCA Licitação, Dispensa e Inex.'!L418="","",'PCA Licitação, Dispensa e Inex.'!L418)</f>
        <v/>
      </c>
      <c r="AO415" t="str">
        <f>IF('PCA Licitação, Dispensa e Inex.'!M418="","",'PCA Licitação, Dispensa e Inex.'!M418)</f>
        <v/>
      </c>
      <c r="AP415" t="str">
        <f>IF('PCA Licitação, Dispensa e Inex.'!N418="","",'PCA Licitação, Dispensa e Inex.'!N418)</f>
        <v/>
      </c>
      <c r="AQ415" s="82" t="str">
        <f>IF('PCA Licitação, Dispensa e Inex.'!O418="","",'PCA Licitação, Dispensa e Inex.'!O418)</f>
        <v/>
      </c>
      <c r="AR415" s="82" t="str">
        <f>IF('PCA Licitação, Dispensa e Inex.'!P418="","",'PCA Licitação, Dispensa e Inex.'!P418)</f>
        <v/>
      </c>
      <c r="AS415" s="82" t="str">
        <f>IF('PCA Licitação, Dispensa e Inex.'!Q418="","",'PCA Licitação, Dispensa e Inex.'!Q418)</f>
        <v/>
      </c>
      <c r="AT415" s="82" t="str">
        <f>IF('PCA Licitação, Dispensa e Inex.'!R418="","",'PCA Licitação, Dispensa e Inex.'!R418)</f>
        <v/>
      </c>
      <c r="AU415" s="82" t="str">
        <f>IF('PCA Licitação, Dispensa e Inex.'!S418="","",'PCA Licitação, Dispensa e Inex.'!S418)</f>
        <v/>
      </c>
      <c r="AV415" s="223" t="str">
        <f>IFERROR(VLOOKUP(AI415,'Acompanhamento (DMP)'!$B$7:$G$390,10,FALSE),"")</f>
        <v/>
      </c>
      <c r="AW415" t="str">
        <f>IFERROR(IF(VLOOKUP(AI415,'Acompanhamento (DMP)'!$B$7:$O$390,11,FALSE)="","",VLOOKUP(AI415,'Acompanhamento (DMP)'!$B$7:$O$390,11,FALSE)),"")</f>
        <v/>
      </c>
      <c r="AX415" s="82">
        <f>IFERROR(VLOOKUP(AI415,'Acompanhamento (DMP)'!$B$7:$O$390,12,FALSE),"")</f>
        <v>0</v>
      </c>
      <c r="AY415" s="82" t="str">
        <f>IFERROR(IF(VLOOKUP(AI415,'Acompanhamento (DMP)'!$B$7:$O$390,13,FALSE)="","",VLOOKUP(AI415,'Acompanhamento (DMP)'!$B$7:$O$390,13,FALSE)),"")</f>
        <v/>
      </c>
      <c r="AZ415" t="str">
        <f>IFERROR(IF(VLOOKUP(AI415,'Acompanhamento (DMP)'!$B$7:$O$390,14,FALSE)="","",VLOOKUP(AI415,'Acompanhamento (DMP)'!$B$7:$O$390,14,FALSE)),"")</f>
        <v/>
      </c>
      <c r="BA415" t="str">
        <f>IFERROR(IF(VLOOKUP(AI415,'Acompanhamento (DMP)'!$B$7:$O$390,15,FALSE)="","",VLOOKUP(AI415,'Acompanhamento (DMP)'!$B$7:$O$390,15,FALSE)),"")</f>
        <v/>
      </c>
      <c r="BB415" s="82" t="str">
        <f>IFERROR(IF(VLOOKUP(AI415,'Acompanhamento (DMP)'!$B$7:$O$390,16,FALSE)="","",VLOOKUP(AI415,'Acompanhamento (DMP)'!$B$7:$O$390,16,FALSE)),"")</f>
        <v/>
      </c>
      <c r="BC415" s="82" t="str">
        <f>IFERROR(IF(VLOOKUP(AI415,'Acompanhamento (DMP)'!$B$7:$O$390,17,FALSE)="","",VLOOKUP(AI415,'Acompanhamento (DMP)'!$B$7:$O$390,17,FALSE)),"")</f>
        <v/>
      </c>
      <c r="BD415" s="82" t="str">
        <f>IFERROR(IF(VLOOKUP(AI415,'Acompanhamento (DMP)'!$B$7:$O$390,18,FALSE)="","",VLOOKUP(AI415,'Acompanhamento (DMP)'!$B$7:$O$390,18,FALSE)),"")</f>
        <v/>
      </c>
      <c r="BE415" s="82" t="str">
        <f>IFERROR(IF(VLOOKUP(AI415,'Acompanhamento (DMP)'!$B$7:$O$390,19,FALSE)="","",VLOOKUP(AI415,'Acompanhamento (DMP)'!$B$7:$O$390,19,FALSE)),"")</f>
        <v/>
      </c>
      <c r="BF415" s="82" t="str">
        <f>IFERROR(IF(VLOOKUP(AI415,'Acompanhamento (DMP)'!$B$7:$O$390,20,FALSE)="","",VLOOKUP(AI415,'Acompanhamento (DMP)'!$B$7:$O$390,20,FALSE)),"")</f>
        <v/>
      </c>
      <c r="BG415" s="82" t="str">
        <f>IFERROR(IF(VLOOKUP(AI415,'Acompanhamento (DMP)'!$B$7:$O$390,21,FALSE)="","",VLOOKUP(AI415,'Acompanhamento (DMP)'!$B$7:$O$390,21,FALSE)),"")</f>
        <v/>
      </c>
      <c r="BH415" s="173" t="str">
        <f t="shared" si="6"/>
        <v/>
      </c>
    </row>
    <row r="416" spans="1:60" ht="15" customHeight="1">
      <c r="A416" s="248"/>
      <c r="B416" s="248"/>
      <c r="C416" s="72"/>
      <c r="D416" s="73"/>
      <c r="E416" s="72"/>
      <c r="F416" s="72"/>
      <c r="G416" s="72"/>
      <c r="H416" s="72"/>
      <c r="I416" s="72"/>
      <c r="J416" s="72"/>
      <c r="K416" s="72"/>
      <c r="L416" s="74"/>
      <c r="M416" s="74"/>
      <c r="N416" s="74"/>
      <c r="O416" s="74"/>
      <c r="P416" s="74"/>
      <c r="Q416" s="72" t="e">
        <f>IF(#REF!="","",IF(VLOOKUP(#REF!,#REF!,9,FALSE)="","",VLOOKUP(#REF!,#REF!,9,FALSE)))</f>
        <v>#REF!</v>
      </c>
      <c r="R416" s="74" t="e">
        <f>IF(#REF!="","",IF(VLOOKUP(#REF!,#REF!,10,FALSE)="","",VLOOKUP(#REF!,#REF!,10,FALSE)))</f>
        <v>#REF!</v>
      </c>
      <c r="AF416">
        <v>414</v>
      </c>
      <c r="AI416" t="str">
        <f>IF('PCA Licitação, Dispensa e Inex.'!B419="","",'PCA Licitação, Dispensa e Inex.'!B419)</f>
        <v/>
      </c>
      <c r="AJ416" t="str">
        <f>IF('PCA Licitação, Dispensa e Inex.'!C419="","",'PCA Licitação, Dispensa e Inex.'!C419)</f>
        <v/>
      </c>
      <c r="AK416" t="str">
        <f>IF('PCA Licitação, Dispensa e Inex.'!D419="","",'PCA Licitação, Dispensa e Inex.'!D419)</f>
        <v/>
      </c>
      <c r="AL416" t="str">
        <f>IF('PCA Licitação, Dispensa e Inex.'!H419="","",'PCA Licitação, Dispensa e Inex.'!H419)</f>
        <v/>
      </c>
      <c r="AM416" t="str">
        <f>IF('PCA Licitação, Dispensa e Inex.'!K419="","",'PCA Licitação, Dispensa e Inex.'!K419)</f>
        <v/>
      </c>
      <c r="AN416" t="str">
        <f>IF('PCA Licitação, Dispensa e Inex.'!L419="","",'PCA Licitação, Dispensa e Inex.'!L419)</f>
        <v/>
      </c>
      <c r="AO416" t="str">
        <f>IF('PCA Licitação, Dispensa e Inex.'!M419="","",'PCA Licitação, Dispensa e Inex.'!M419)</f>
        <v/>
      </c>
      <c r="AP416" t="str">
        <f>IF('PCA Licitação, Dispensa e Inex.'!N419="","",'PCA Licitação, Dispensa e Inex.'!N419)</f>
        <v/>
      </c>
      <c r="AQ416" s="82" t="str">
        <f>IF('PCA Licitação, Dispensa e Inex.'!O419="","",'PCA Licitação, Dispensa e Inex.'!O419)</f>
        <v/>
      </c>
      <c r="AR416" s="82" t="str">
        <f>IF('PCA Licitação, Dispensa e Inex.'!P419="","",'PCA Licitação, Dispensa e Inex.'!P419)</f>
        <v/>
      </c>
      <c r="AS416" s="82" t="str">
        <f>IF('PCA Licitação, Dispensa e Inex.'!Q419="","",'PCA Licitação, Dispensa e Inex.'!Q419)</f>
        <v/>
      </c>
      <c r="AT416" s="82" t="str">
        <f>IF('PCA Licitação, Dispensa e Inex.'!R419="","",'PCA Licitação, Dispensa e Inex.'!R419)</f>
        <v/>
      </c>
      <c r="AU416" s="82" t="str">
        <f>IF('PCA Licitação, Dispensa e Inex.'!S419="","",'PCA Licitação, Dispensa e Inex.'!S419)</f>
        <v/>
      </c>
      <c r="AV416" s="223" t="str">
        <f>IFERROR(VLOOKUP(AI416,'Acompanhamento (DMP)'!$B$7:$G$390,10,FALSE),"")</f>
        <v/>
      </c>
      <c r="AW416" t="str">
        <f>IFERROR(IF(VLOOKUP(AI416,'Acompanhamento (DMP)'!$B$7:$O$390,11,FALSE)="","",VLOOKUP(AI416,'Acompanhamento (DMP)'!$B$7:$O$390,11,FALSE)),"")</f>
        <v/>
      </c>
      <c r="AX416" s="82">
        <f>IFERROR(VLOOKUP(AI416,'Acompanhamento (DMP)'!$B$7:$O$390,12,FALSE),"")</f>
        <v>0</v>
      </c>
      <c r="AY416" s="82" t="str">
        <f>IFERROR(IF(VLOOKUP(AI416,'Acompanhamento (DMP)'!$B$7:$O$390,13,FALSE)="","",VLOOKUP(AI416,'Acompanhamento (DMP)'!$B$7:$O$390,13,FALSE)),"")</f>
        <v/>
      </c>
      <c r="AZ416" t="str">
        <f>IFERROR(IF(VLOOKUP(AI416,'Acompanhamento (DMP)'!$B$7:$O$390,14,FALSE)="","",VLOOKUP(AI416,'Acompanhamento (DMP)'!$B$7:$O$390,14,FALSE)),"")</f>
        <v/>
      </c>
      <c r="BA416" t="str">
        <f>IFERROR(IF(VLOOKUP(AI416,'Acompanhamento (DMP)'!$B$7:$O$390,15,FALSE)="","",VLOOKUP(AI416,'Acompanhamento (DMP)'!$B$7:$O$390,15,FALSE)),"")</f>
        <v/>
      </c>
      <c r="BB416" s="82" t="str">
        <f>IFERROR(IF(VLOOKUP(AI416,'Acompanhamento (DMP)'!$B$7:$O$390,16,FALSE)="","",VLOOKUP(AI416,'Acompanhamento (DMP)'!$B$7:$O$390,16,FALSE)),"")</f>
        <v/>
      </c>
      <c r="BC416" s="82" t="str">
        <f>IFERROR(IF(VLOOKUP(AI416,'Acompanhamento (DMP)'!$B$7:$O$390,17,FALSE)="","",VLOOKUP(AI416,'Acompanhamento (DMP)'!$B$7:$O$390,17,FALSE)),"")</f>
        <v/>
      </c>
      <c r="BD416" s="82" t="str">
        <f>IFERROR(IF(VLOOKUP(AI416,'Acompanhamento (DMP)'!$B$7:$O$390,18,FALSE)="","",VLOOKUP(AI416,'Acompanhamento (DMP)'!$B$7:$O$390,18,FALSE)),"")</f>
        <v/>
      </c>
      <c r="BE416" s="82" t="str">
        <f>IFERROR(IF(VLOOKUP(AI416,'Acompanhamento (DMP)'!$B$7:$O$390,19,FALSE)="","",VLOOKUP(AI416,'Acompanhamento (DMP)'!$B$7:$O$390,19,FALSE)),"")</f>
        <v/>
      </c>
      <c r="BF416" s="82" t="str">
        <f>IFERROR(IF(VLOOKUP(AI416,'Acompanhamento (DMP)'!$B$7:$O$390,20,FALSE)="","",VLOOKUP(AI416,'Acompanhamento (DMP)'!$B$7:$O$390,20,FALSE)),"")</f>
        <v/>
      </c>
      <c r="BG416" s="82" t="str">
        <f>IFERROR(IF(VLOOKUP(AI416,'Acompanhamento (DMP)'!$B$7:$O$390,21,FALSE)="","",VLOOKUP(AI416,'Acompanhamento (DMP)'!$B$7:$O$390,21,FALSE)),"")</f>
        <v/>
      </c>
      <c r="BH416" s="173" t="str">
        <f t="shared" si="6"/>
        <v/>
      </c>
    </row>
    <row r="417" spans="1:60" ht="15" customHeight="1">
      <c r="A417" s="248"/>
      <c r="B417" s="248"/>
      <c r="C417" s="72"/>
      <c r="D417" s="73"/>
      <c r="E417" s="72"/>
      <c r="F417" s="72"/>
      <c r="G417" s="72"/>
      <c r="H417" s="72"/>
      <c r="I417" s="72"/>
      <c r="J417" s="72"/>
      <c r="K417" s="72"/>
      <c r="L417" s="74"/>
      <c r="M417" s="74"/>
      <c r="N417" s="74"/>
      <c r="O417" s="74"/>
      <c r="P417" s="74"/>
      <c r="Q417" s="72" t="e">
        <f>IF(#REF!="","",IF(VLOOKUP(#REF!,#REF!,9,FALSE)="","",VLOOKUP(#REF!,#REF!,9,FALSE)))</f>
        <v>#REF!</v>
      </c>
      <c r="R417" s="74" t="e">
        <f>IF(#REF!="","",IF(VLOOKUP(#REF!,#REF!,10,FALSE)="","",VLOOKUP(#REF!,#REF!,10,FALSE)))</f>
        <v>#REF!</v>
      </c>
      <c r="AF417">
        <v>415</v>
      </c>
      <c r="AI417" t="str">
        <f>IF('PCA Licitação, Dispensa e Inex.'!B420="","",'PCA Licitação, Dispensa e Inex.'!B420)</f>
        <v/>
      </c>
      <c r="AJ417" t="str">
        <f>IF('PCA Licitação, Dispensa e Inex.'!C420="","",'PCA Licitação, Dispensa e Inex.'!C420)</f>
        <v/>
      </c>
      <c r="AK417" t="str">
        <f>IF('PCA Licitação, Dispensa e Inex.'!D420="","",'PCA Licitação, Dispensa e Inex.'!D420)</f>
        <v/>
      </c>
      <c r="AL417" t="str">
        <f>IF('PCA Licitação, Dispensa e Inex.'!H420="","",'PCA Licitação, Dispensa e Inex.'!H420)</f>
        <v/>
      </c>
      <c r="AM417" t="str">
        <f>IF('PCA Licitação, Dispensa e Inex.'!K420="","",'PCA Licitação, Dispensa e Inex.'!K420)</f>
        <v/>
      </c>
      <c r="AN417" t="str">
        <f>IF('PCA Licitação, Dispensa e Inex.'!L420="","",'PCA Licitação, Dispensa e Inex.'!L420)</f>
        <v/>
      </c>
      <c r="AO417" t="str">
        <f>IF('PCA Licitação, Dispensa e Inex.'!M420="","",'PCA Licitação, Dispensa e Inex.'!M420)</f>
        <v/>
      </c>
      <c r="AP417" t="str">
        <f>IF('PCA Licitação, Dispensa e Inex.'!N420="","",'PCA Licitação, Dispensa e Inex.'!N420)</f>
        <v/>
      </c>
      <c r="AQ417" s="82" t="str">
        <f>IF('PCA Licitação, Dispensa e Inex.'!O420="","",'PCA Licitação, Dispensa e Inex.'!O420)</f>
        <v/>
      </c>
      <c r="AR417" s="82" t="str">
        <f>IF('PCA Licitação, Dispensa e Inex.'!P420="","",'PCA Licitação, Dispensa e Inex.'!P420)</f>
        <v/>
      </c>
      <c r="AS417" s="82" t="str">
        <f>IF('PCA Licitação, Dispensa e Inex.'!Q420="","",'PCA Licitação, Dispensa e Inex.'!Q420)</f>
        <v/>
      </c>
      <c r="AT417" s="82" t="str">
        <f>IF('PCA Licitação, Dispensa e Inex.'!R420="","",'PCA Licitação, Dispensa e Inex.'!R420)</f>
        <v/>
      </c>
      <c r="AU417" s="82" t="str">
        <f>IF('PCA Licitação, Dispensa e Inex.'!S420="","",'PCA Licitação, Dispensa e Inex.'!S420)</f>
        <v/>
      </c>
      <c r="AV417" s="223" t="str">
        <f>IFERROR(VLOOKUP(AI417,'Acompanhamento (DMP)'!$B$7:$G$390,10,FALSE),"")</f>
        <v/>
      </c>
      <c r="AW417" t="str">
        <f>IFERROR(IF(VLOOKUP(AI417,'Acompanhamento (DMP)'!$B$7:$O$390,11,FALSE)="","",VLOOKUP(AI417,'Acompanhamento (DMP)'!$B$7:$O$390,11,FALSE)),"")</f>
        <v/>
      </c>
      <c r="AX417" s="82">
        <f>IFERROR(VLOOKUP(AI417,'Acompanhamento (DMP)'!$B$7:$O$390,12,FALSE),"")</f>
        <v>0</v>
      </c>
      <c r="AY417" s="82" t="str">
        <f>IFERROR(IF(VLOOKUP(AI417,'Acompanhamento (DMP)'!$B$7:$O$390,13,FALSE)="","",VLOOKUP(AI417,'Acompanhamento (DMP)'!$B$7:$O$390,13,FALSE)),"")</f>
        <v/>
      </c>
      <c r="AZ417" t="str">
        <f>IFERROR(IF(VLOOKUP(AI417,'Acompanhamento (DMP)'!$B$7:$O$390,14,FALSE)="","",VLOOKUP(AI417,'Acompanhamento (DMP)'!$B$7:$O$390,14,FALSE)),"")</f>
        <v/>
      </c>
      <c r="BA417" t="str">
        <f>IFERROR(IF(VLOOKUP(AI417,'Acompanhamento (DMP)'!$B$7:$O$390,15,FALSE)="","",VLOOKUP(AI417,'Acompanhamento (DMP)'!$B$7:$O$390,15,FALSE)),"")</f>
        <v/>
      </c>
      <c r="BB417" s="82" t="str">
        <f>IFERROR(IF(VLOOKUP(AI417,'Acompanhamento (DMP)'!$B$7:$O$390,16,FALSE)="","",VLOOKUP(AI417,'Acompanhamento (DMP)'!$B$7:$O$390,16,FALSE)),"")</f>
        <v/>
      </c>
      <c r="BC417" s="82" t="str">
        <f>IFERROR(IF(VLOOKUP(AI417,'Acompanhamento (DMP)'!$B$7:$O$390,17,FALSE)="","",VLOOKUP(AI417,'Acompanhamento (DMP)'!$B$7:$O$390,17,FALSE)),"")</f>
        <v/>
      </c>
      <c r="BD417" s="82" t="str">
        <f>IFERROR(IF(VLOOKUP(AI417,'Acompanhamento (DMP)'!$B$7:$O$390,18,FALSE)="","",VLOOKUP(AI417,'Acompanhamento (DMP)'!$B$7:$O$390,18,FALSE)),"")</f>
        <v/>
      </c>
      <c r="BE417" s="82" t="str">
        <f>IFERROR(IF(VLOOKUP(AI417,'Acompanhamento (DMP)'!$B$7:$O$390,19,FALSE)="","",VLOOKUP(AI417,'Acompanhamento (DMP)'!$B$7:$O$390,19,FALSE)),"")</f>
        <v/>
      </c>
      <c r="BF417" s="82" t="str">
        <f>IFERROR(IF(VLOOKUP(AI417,'Acompanhamento (DMP)'!$B$7:$O$390,20,FALSE)="","",VLOOKUP(AI417,'Acompanhamento (DMP)'!$B$7:$O$390,20,FALSE)),"")</f>
        <v/>
      </c>
      <c r="BG417" s="82" t="str">
        <f>IFERROR(IF(VLOOKUP(AI417,'Acompanhamento (DMP)'!$B$7:$O$390,21,FALSE)="","",VLOOKUP(AI417,'Acompanhamento (DMP)'!$B$7:$O$390,21,FALSE)),"")</f>
        <v/>
      </c>
      <c r="BH417" s="173" t="str">
        <f t="shared" si="6"/>
        <v/>
      </c>
    </row>
    <row r="418" spans="1:60" ht="15" customHeight="1">
      <c r="A418" s="248"/>
      <c r="B418" s="248"/>
      <c r="C418" s="72"/>
      <c r="D418" s="73"/>
      <c r="E418" s="72"/>
      <c r="F418" s="72"/>
      <c r="G418" s="72"/>
      <c r="H418" s="72"/>
      <c r="I418" s="72"/>
      <c r="J418" s="72"/>
      <c r="K418" s="72"/>
      <c r="L418" s="74"/>
      <c r="M418" s="74"/>
      <c r="N418" s="74"/>
      <c r="O418" s="74"/>
      <c r="P418" s="74"/>
      <c r="Q418" s="72" t="e">
        <f>IF(#REF!="","",IF(VLOOKUP(#REF!,#REF!,9,FALSE)="","",VLOOKUP(#REF!,#REF!,9,FALSE)))</f>
        <v>#REF!</v>
      </c>
      <c r="R418" s="74" t="e">
        <f>IF(#REF!="","",IF(VLOOKUP(#REF!,#REF!,10,FALSE)="","",VLOOKUP(#REF!,#REF!,10,FALSE)))</f>
        <v>#REF!</v>
      </c>
      <c r="AF418">
        <v>416</v>
      </c>
      <c r="AI418" t="str">
        <f>IF('PCA Licitação, Dispensa e Inex.'!B421="","",'PCA Licitação, Dispensa e Inex.'!B421)</f>
        <v/>
      </c>
      <c r="AJ418" t="str">
        <f>IF('PCA Licitação, Dispensa e Inex.'!C421="","",'PCA Licitação, Dispensa e Inex.'!C421)</f>
        <v/>
      </c>
      <c r="AK418" t="str">
        <f>IF('PCA Licitação, Dispensa e Inex.'!D421="","",'PCA Licitação, Dispensa e Inex.'!D421)</f>
        <v/>
      </c>
      <c r="AL418" t="str">
        <f>IF('PCA Licitação, Dispensa e Inex.'!H421="","",'PCA Licitação, Dispensa e Inex.'!H421)</f>
        <v/>
      </c>
      <c r="AM418" t="str">
        <f>IF('PCA Licitação, Dispensa e Inex.'!K421="","",'PCA Licitação, Dispensa e Inex.'!K421)</f>
        <v/>
      </c>
      <c r="AN418" t="str">
        <f>IF('PCA Licitação, Dispensa e Inex.'!L421="","",'PCA Licitação, Dispensa e Inex.'!L421)</f>
        <v/>
      </c>
      <c r="AO418" t="str">
        <f>IF('PCA Licitação, Dispensa e Inex.'!M421="","",'PCA Licitação, Dispensa e Inex.'!M421)</f>
        <v/>
      </c>
      <c r="AP418" t="str">
        <f>IF('PCA Licitação, Dispensa e Inex.'!N421="","",'PCA Licitação, Dispensa e Inex.'!N421)</f>
        <v/>
      </c>
      <c r="AQ418" s="82" t="str">
        <f>IF('PCA Licitação, Dispensa e Inex.'!O421="","",'PCA Licitação, Dispensa e Inex.'!O421)</f>
        <v/>
      </c>
      <c r="AR418" s="82" t="str">
        <f>IF('PCA Licitação, Dispensa e Inex.'!P421="","",'PCA Licitação, Dispensa e Inex.'!P421)</f>
        <v/>
      </c>
      <c r="AS418" s="82" t="str">
        <f>IF('PCA Licitação, Dispensa e Inex.'!Q421="","",'PCA Licitação, Dispensa e Inex.'!Q421)</f>
        <v/>
      </c>
      <c r="AT418" s="82" t="str">
        <f>IF('PCA Licitação, Dispensa e Inex.'!R421="","",'PCA Licitação, Dispensa e Inex.'!R421)</f>
        <v/>
      </c>
      <c r="AU418" s="82" t="str">
        <f>IF('PCA Licitação, Dispensa e Inex.'!S421="","",'PCA Licitação, Dispensa e Inex.'!S421)</f>
        <v/>
      </c>
      <c r="AV418" s="223" t="str">
        <f>IFERROR(VLOOKUP(AI418,'Acompanhamento (DMP)'!$B$7:$G$390,10,FALSE),"")</f>
        <v/>
      </c>
      <c r="AW418" t="str">
        <f>IFERROR(IF(VLOOKUP(AI418,'Acompanhamento (DMP)'!$B$7:$O$390,11,FALSE)="","",VLOOKUP(AI418,'Acompanhamento (DMP)'!$B$7:$O$390,11,FALSE)),"")</f>
        <v/>
      </c>
      <c r="AX418" s="82">
        <f>IFERROR(VLOOKUP(AI418,'Acompanhamento (DMP)'!$B$7:$O$390,12,FALSE),"")</f>
        <v>0</v>
      </c>
      <c r="AY418" s="82" t="str">
        <f>IFERROR(IF(VLOOKUP(AI418,'Acompanhamento (DMP)'!$B$7:$O$390,13,FALSE)="","",VLOOKUP(AI418,'Acompanhamento (DMP)'!$B$7:$O$390,13,FALSE)),"")</f>
        <v/>
      </c>
      <c r="AZ418" t="str">
        <f>IFERROR(IF(VLOOKUP(AI418,'Acompanhamento (DMP)'!$B$7:$O$390,14,FALSE)="","",VLOOKUP(AI418,'Acompanhamento (DMP)'!$B$7:$O$390,14,FALSE)),"")</f>
        <v/>
      </c>
      <c r="BA418" t="str">
        <f>IFERROR(IF(VLOOKUP(AI418,'Acompanhamento (DMP)'!$B$7:$O$390,15,FALSE)="","",VLOOKUP(AI418,'Acompanhamento (DMP)'!$B$7:$O$390,15,FALSE)),"")</f>
        <v/>
      </c>
      <c r="BB418" s="82" t="str">
        <f>IFERROR(IF(VLOOKUP(AI418,'Acompanhamento (DMP)'!$B$7:$O$390,16,FALSE)="","",VLOOKUP(AI418,'Acompanhamento (DMP)'!$B$7:$O$390,16,FALSE)),"")</f>
        <v/>
      </c>
      <c r="BC418" s="82" t="str">
        <f>IFERROR(IF(VLOOKUP(AI418,'Acompanhamento (DMP)'!$B$7:$O$390,17,FALSE)="","",VLOOKUP(AI418,'Acompanhamento (DMP)'!$B$7:$O$390,17,FALSE)),"")</f>
        <v/>
      </c>
      <c r="BD418" s="82" t="str">
        <f>IFERROR(IF(VLOOKUP(AI418,'Acompanhamento (DMP)'!$B$7:$O$390,18,FALSE)="","",VLOOKUP(AI418,'Acompanhamento (DMP)'!$B$7:$O$390,18,FALSE)),"")</f>
        <v/>
      </c>
      <c r="BE418" s="82" t="str">
        <f>IFERROR(IF(VLOOKUP(AI418,'Acompanhamento (DMP)'!$B$7:$O$390,19,FALSE)="","",VLOOKUP(AI418,'Acompanhamento (DMP)'!$B$7:$O$390,19,FALSE)),"")</f>
        <v/>
      </c>
      <c r="BF418" s="82" t="str">
        <f>IFERROR(IF(VLOOKUP(AI418,'Acompanhamento (DMP)'!$B$7:$O$390,20,FALSE)="","",VLOOKUP(AI418,'Acompanhamento (DMP)'!$B$7:$O$390,20,FALSE)),"")</f>
        <v/>
      </c>
      <c r="BG418" s="82" t="str">
        <f>IFERROR(IF(VLOOKUP(AI418,'Acompanhamento (DMP)'!$B$7:$O$390,21,FALSE)="","",VLOOKUP(AI418,'Acompanhamento (DMP)'!$B$7:$O$390,21,FALSE)),"")</f>
        <v/>
      </c>
      <c r="BH418" s="173" t="str">
        <f t="shared" si="6"/>
        <v/>
      </c>
    </row>
    <row r="419" spans="1:60" ht="15" customHeight="1">
      <c r="A419" s="248"/>
      <c r="B419" s="248"/>
      <c r="C419" s="72"/>
      <c r="D419" s="73"/>
      <c r="E419" s="72"/>
      <c r="F419" s="72"/>
      <c r="G419" s="72"/>
      <c r="H419" s="72"/>
      <c r="I419" s="72"/>
      <c r="J419" s="72"/>
      <c r="K419" s="72"/>
      <c r="L419" s="74"/>
      <c r="M419" s="74"/>
      <c r="N419" s="74"/>
      <c r="O419" s="74"/>
      <c r="P419" s="74"/>
      <c r="Q419" s="72" t="e">
        <f>IF(#REF!="","",IF(VLOOKUP(#REF!,#REF!,9,FALSE)="","",VLOOKUP(#REF!,#REF!,9,FALSE)))</f>
        <v>#REF!</v>
      </c>
      <c r="R419" s="74" t="e">
        <f>IF(#REF!="","",IF(VLOOKUP(#REF!,#REF!,10,FALSE)="","",VLOOKUP(#REF!,#REF!,10,FALSE)))</f>
        <v>#REF!</v>
      </c>
      <c r="AF419">
        <v>417</v>
      </c>
      <c r="AI419" t="str">
        <f>IF('PCA Licitação, Dispensa e Inex.'!B422="","",'PCA Licitação, Dispensa e Inex.'!B422)</f>
        <v/>
      </c>
      <c r="AJ419" t="str">
        <f>IF('PCA Licitação, Dispensa e Inex.'!C422="","",'PCA Licitação, Dispensa e Inex.'!C422)</f>
        <v/>
      </c>
      <c r="AK419" t="str">
        <f>IF('PCA Licitação, Dispensa e Inex.'!D422="","",'PCA Licitação, Dispensa e Inex.'!D422)</f>
        <v/>
      </c>
      <c r="AL419" t="str">
        <f>IF('PCA Licitação, Dispensa e Inex.'!H422="","",'PCA Licitação, Dispensa e Inex.'!H422)</f>
        <v/>
      </c>
      <c r="AM419" t="str">
        <f>IF('PCA Licitação, Dispensa e Inex.'!K422="","",'PCA Licitação, Dispensa e Inex.'!K422)</f>
        <v/>
      </c>
      <c r="AN419" t="str">
        <f>IF('PCA Licitação, Dispensa e Inex.'!L422="","",'PCA Licitação, Dispensa e Inex.'!L422)</f>
        <v/>
      </c>
      <c r="AO419" t="str">
        <f>IF('PCA Licitação, Dispensa e Inex.'!M422="","",'PCA Licitação, Dispensa e Inex.'!M422)</f>
        <v/>
      </c>
      <c r="AP419" t="str">
        <f>IF('PCA Licitação, Dispensa e Inex.'!N422="","",'PCA Licitação, Dispensa e Inex.'!N422)</f>
        <v/>
      </c>
      <c r="AQ419" s="82" t="str">
        <f>IF('PCA Licitação, Dispensa e Inex.'!O422="","",'PCA Licitação, Dispensa e Inex.'!O422)</f>
        <v/>
      </c>
      <c r="AR419" s="82" t="str">
        <f>IF('PCA Licitação, Dispensa e Inex.'!P422="","",'PCA Licitação, Dispensa e Inex.'!P422)</f>
        <v/>
      </c>
      <c r="AS419" s="82" t="str">
        <f>IF('PCA Licitação, Dispensa e Inex.'!Q422="","",'PCA Licitação, Dispensa e Inex.'!Q422)</f>
        <v/>
      </c>
      <c r="AT419" s="82" t="str">
        <f>IF('PCA Licitação, Dispensa e Inex.'!R422="","",'PCA Licitação, Dispensa e Inex.'!R422)</f>
        <v/>
      </c>
      <c r="AU419" s="82" t="str">
        <f>IF('PCA Licitação, Dispensa e Inex.'!S422="","",'PCA Licitação, Dispensa e Inex.'!S422)</f>
        <v/>
      </c>
      <c r="AV419" s="223" t="str">
        <f>IFERROR(VLOOKUP(AI419,'Acompanhamento (DMP)'!$B$7:$G$390,10,FALSE),"")</f>
        <v/>
      </c>
      <c r="AW419" t="str">
        <f>IFERROR(IF(VLOOKUP(AI419,'Acompanhamento (DMP)'!$B$7:$O$390,11,FALSE)="","",VLOOKUP(AI419,'Acompanhamento (DMP)'!$B$7:$O$390,11,FALSE)),"")</f>
        <v/>
      </c>
      <c r="AX419" s="82">
        <f>IFERROR(VLOOKUP(AI419,'Acompanhamento (DMP)'!$B$7:$O$390,12,FALSE),"")</f>
        <v>0</v>
      </c>
      <c r="AY419" s="82" t="str">
        <f>IFERROR(IF(VLOOKUP(AI419,'Acompanhamento (DMP)'!$B$7:$O$390,13,FALSE)="","",VLOOKUP(AI419,'Acompanhamento (DMP)'!$B$7:$O$390,13,FALSE)),"")</f>
        <v/>
      </c>
      <c r="AZ419" t="str">
        <f>IFERROR(IF(VLOOKUP(AI419,'Acompanhamento (DMP)'!$B$7:$O$390,14,FALSE)="","",VLOOKUP(AI419,'Acompanhamento (DMP)'!$B$7:$O$390,14,FALSE)),"")</f>
        <v/>
      </c>
      <c r="BA419" t="str">
        <f>IFERROR(IF(VLOOKUP(AI419,'Acompanhamento (DMP)'!$B$7:$O$390,15,FALSE)="","",VLOOKUP(AI419,'Acompanhamento (DMP)'!$B$7:$O$390,15,FALSE)),"")</f>
        <v/>
      </c>
      <c r="BB419" s="82" t="str">
        <f>IFERROR(IF(VLOOKUP(AI419,'Acompanhamento (DMP)'!$B$7:$O$390,16,FALSE)="","",VLOOKUP(AI419,'Acompanhamento (DMP)'!$B$7:$O$390,16,FALSE)),"")</f>
        <v/>
      </c>
      <c r="BC419" s="82" t="str">
        <f>IFERROR(IF(VLOOKUP(AI419,'Acompanhamento (DMP)'!$B$7:$O$390,17,FALSE)="","",VLOOKUP(AI419,'Acompanhamento (DMP)'!$B$7:$O$390,17,FALSE)),"")</f>
        <v/>
      </c>
      <c r="BD419" s="82" t="str">
        <f>IFERROR(IF(VLOOKUP(AI419,'Acompanhamento (DMP)'!$B$7:$O$390,18,FALSE)="","",VLOOKUP(AI419,'Acompanhamento (DMP)'!$B$7:$O$390,18,FALSE)),"")</f>
        <v/>
      </c>
      <c r="BE419" s="82" t="str">
        <f>IFERROR(IF(VLOOKUP(AI419,'Acompanhamento (DMP)'!$B$7:$O$390,19,FALSE)="","",VLOOKUP(AI419,'Acompanhamento (DMP)'!$B$7:$O$390,19,FALSE)),"")</f>
        <v/>
      </c>
      <c r="BF419" s="82" t="str">
        <f>IFERROR(IF(VLOOKUP(AI419,'Acompanhamento (DMP)'!$B$7:$O$390,20,FALSE)="","",VLOOKUP(AI419,'Acompanhamento (DMP)'!$B$7:$O$390,20,FALSE)),"")</f>
        <v/>
      </c>
      <c r="BG419" s="82" t="str">
        <f>IFERROR(IF(VLOOKUP(AI419,'Acompanhamento (DMP)'!$B$7:$O$390,21,FALSE)="","",VLOOKUP(AI419,'Acompanhamento (DMP)'!$B$7:$O$390,21,FALSE)),"")</f>
        <v/>
      </c>
      <c r="BH419" s="173" t="str">
        <f t="shared" si="6"/>
        <v/>
      </c>
    </row>
    <row r="420" spans="1:60" ht="15" customHeight="1">
      <c r="A420" s="248"/>
      <c r="B420" s="248"/>
      <c r="C420" s="72"/>
      <c r="D420" s="73"/>
      <c r="E420" s="72"/>
      <c r="F420" s="72"/>
      <c r="G420" s="72"/>
      <c r="H420" s="72"/>
      <c r="I420" s="72"/>
      <c r="J420" s="72"/>
      <c r="K420" s="72"/>
      <c r="L420" s="74"/>
      <c r="M420" s="74"/>
      <c r="N420" s="74"/>
      <c r="O420" s="74"/>
      <c r="P420" s="74"/>
      <c r="Q420" s="72" t="e">
        <f>IF(#REF!="","",IF(VLOOKUP(#REF!,#REF!,9,FALSE)="","",VLOOKUP(#REF!,#REF!,9,FALSE)))</f>
        <v>#REF!</v>
      </c>
      <c r="R420" s="74" t="e">
        <f>IF(#REF!="","",IF(VLOOKUP(#REF!,#REF!,10,FALSE)="","",VLOOKUP(#REF!,#REF!,10,FALSE)))</f>
        <v>#REF!</v>
      </c>
      <c r="AF420">
        <v>418</v>
      </c>
      <c r="AI420" t="str">
        <f>IF('PCA Licitação, Dispensa e Inex.'!B423="","",'PCA Licitação, Dispensa e Inex.'!B423)</f>
        <v/>
      </c>
      <c r="AJ420" t="str">
        <f>IF('PCA Licitação, Dispensa e Inex.'!C423="","",'PCA Licitação, Dispensa e Inex.'!C423)</f>
        <v/>
      </c>
      <c r="AK420" t="str">
        <f>IF('PCA Licitação, Dispensa e Inex.'!D423="","",'PCA Licitação, Dispensa e Inex.'!D423)</f>
        <v/>
      </c>
      <c r="AL420" t="str">
        <f>IF('PCA Licitação, Dispensa e Inex.'!H423="","",'PCA Licitação, Dispensa e Inex.'!H423)</f>
        <v/>
      </c>
      <c r="AM420" t="str">
        <f>IF('PCA Licitação, Dispensa e Inex.'!K423="","",'PCA Licitação, Dispensa e Inex.'!K423)</f>
        <v/>
      </c>
      <c r="AN420" t="str">
        <f>IF('PCA Licitação, Dispensa e Inex.'!L423="","",'PCA Licitação, Dispensa e Inex.'!L423)</f>
        <v/>
      </c>
      <c r="AO420" t="str">
        <f>IF('PCA Licitação, Dispensa e Inex.'!M423="","",'PCA Licitação, Dispensa e Inex.'!M423)</f>
        <v/>
      </c>
      <c r="AP420" t="str">
        <f>IF('PCA Licitação, Dispensa e Inex.'!N423="","",'PCA Licitação, Dispensa e Inex.'!N423)</f>
        <v/>
      </c>
      <c r="AQ420" s="82" t="str">
        <f>IF('PCA Licitação, Dispensa e Inex.'!O423="","",'PCA Licitação, Dispensa e Inex.'!O423)</f>
        <v/>
      </c>
      <c r="AR420" s="82" t="str">
        <f>IF('PCA Licitação, Dispensa e Inex.'!P423="","",'PCA Licitação, Dispensa e Inex.'!P423)</f>
        <v/>
      </c>
      <c r="AS420" s="82" t="str">
        <f>IF('PCA Licitação, Dispensa e Inex.'!Q423="","",'PCA Licitação, Dispensa e Inex.'!Q423)</f>
        <v/>
      </c>
      <c r="AT420" s="82" t="str">
        <f>IF('PCA Licitação, Dispensa e Inex.'!R423="","",'PCA Licitação, Dispensa e Inex.'!R423)</f>
        <v/>
      </c>
      <c r="AU420" s="82" t="str">
        <f>IF('PCA Licitação, Dispensa e Inex.'!S423="","",'PCA Licitação, Dispensa e Inex.'!S423)</f>
        <v/>
      </c>
      <c r="AV420" s="223" t="str">
        <f>IFERROR(VLOOKUP(AI420,'Acompanhamento (DMP)'!$B$7:$G$390,10,FALSE),"")</f>
        <v/>
      </c>
      <c r="AW420" t="str">
        <f>IFERROR(IF(VLOOKUP(AI420,'Acompanhamento (DMP)'!$B$7:$O$390,11,FALSE)="","",VLOOKUP(AI420,'Acompanhamento (DMP)'!$B$7:$O$390,11,FALSE)),"")</f>
        <v/>
      </c>
      <c r="AX420" s="82">
        <f>IFERROR(VLOOKUP(AI420,'Acompanhamento (DMP)'!$B$7:$O$390,12,FALSE),"")</f>
        <v>0</v>
      </c>
      <c r="AY420" s="82" t="str">
        <f>IFERROR(IF(VLOOKUP(AI420,'Acompanhamento (DMP)'!$B$7:$O$390,13,FALSE)="","",VLOOKUP(AI420,'Acompanhamento (DMP)'!$B$7:$O$390,13,FALSE)),"")</f>
        <v/>
      </c>
      <c r="AZ420" t="str">
        <f>IFERROR(IF(VLOOKUP(AI420,'Acompanhamento (DMP)'!$B$7:$O$390,14,FALSE)="","",VLOOKUP(AI420,'Acompanhamento (DMP)'!$B$7:$O$390,14,FALSE)),"")</f>
        <v/>
      </c>
      <c r="BA420" t="str">
        <f>IFERROR(IF(VLOOKUP(AI420,'Acompanhamento (DMP)'!$B$7:$O$390,15,FALSE)="","",VLOOKUP(AI420,'Acompanhamento (DMP)'!$B$7:$O$390,15,FALSE)),"")</f>
        <v/>
      </c>
      <c r="BB420" s="82" t="str">
        <f>IFERROR(IF(VLOOKUP(AI420,'Acompanhamento (DMP)'!$B$7:$O$390,16,FALSE)="","",VLOOKUP(AI420,'Acompanhamento (DMP)'!$B$7:$O$390,16,FALSE)),"")</f>
        <v/>
      </c>
      <c r="BC420" s="82" t="str">
        <f>IFERROR(IF(VLOOKUP(AI420,'Acompanhamento (DMP)'!$B$7:$O$390,17,FALSE)="","",VLOOKUP(AI420,'Acompanhamento (DMP)'!$B$7:$O$390,17,FALSE)),"")</f>
        <v/>
      </c>
      <c r="BD420" s="82" t="str">
        <f>IFERROR(IF(VLOOKUP(AI420,'Acompanhamento (DMP)'!$B$7:$O$390,18,FALSE)="","",VLOOKUP(AI420,'Acompanhamento (DMP)'!$B$7:$O$390,18,FALSE)),"")</f>
        <v/>
      </c>
      <c r="BE420" s="82" t="str">
        <f>IFERROR(IF(VLOOKUP(AI420,'Acompanhamento (DMP)'!$B$7:$O$390,19,FALSE)="","",VLOOKUP(AI420,'Acompanhamento (DMP)'!$B$7:$O$390,19,FALSE)),"")</f>
        <v/>
      </c>
      <c r="BF420" s="82" t="str">
        <f>IFERROR(IF(VLOOKUP(AI420,'Acompanhamento (DMP)'!$B$7:$O$390,20,FALSE)="","",VLOOKUP(AI420,'Acompanhamento (DMP)'!$B$7:$O$390,20,FALSE)),"")</f>
        <v/>
      </c>
      <c r="BG420" s="82" t="str">
        <f>IFERROR(IF(VLOOKUP(AI420,'Acompanhamento (DMP)'!$B$7:$O$390,21,FALSE)="","",VLOOKUP(AI420,'Acompanhamento (DMP)'!$B$7:$O$390,21,FALSE)),"")</f>
        <v/>
      </c>
      <c r="BH420" s="173" t="str">
        <f t="shared" si="6"/>
        <v/>
      </c>
    </row>
    <row r="421" spans="1:60" ht="15" customHeight="1">
      <c r="A421" s="248"/>
      <c r="B421" s="248"/>
      <c r="C421" s="72"/>
      <c r="D421" s="73"/>
      <c r="E421" s="72"/>
      <c r="F421" s="72"/>
      <c r="G421" s="72"/>
      <c r="H421" s="72"/>
      <c r="I421" s="72"/>
      <c r="J421" s="72"/>
      <c r="K421" s="72"/>
      <c r="L421" s="74"/>
      <c r="M421" s="74"/>
      <c r="N421" s="74"/>
      <c r="O421" s="74"/>
      <c r="P421" s="74"/>
      <c r="Q421" s="72" t="e">
        <f>IF(#REF!="","",IF(VLOOKUP(#REF!,#REF!,9,FALSE)="","",VLOOKUP(#REF!,#REF!,9,FALSE)))</f>
        <v>#REF!</v>
      </c>
      <c r="R421" s="74" t="e">
        <f>IF(#REF!="","",IF(VLOOKUP(#REF!,#REF!,10,FALSE)="","",VLOOKUP(#REF!,#REF!,10,FALSE)))</f>
        <v>#REF!</v>
      </c>
      <c r="AF421">
        <v>419</v>
      </c>
      <c r="AI421" t="str">
        <f>IF('PCA Licitação, Dispensa e Inex.'!B424="","",'PCA Licitação, Dispensa e Inex.'!B424)</f>
        <v/>
      </c>
      <c r="AJ421" t="str">
        <f>IF('PCA Licitação, Dispensa e Inex.'!C424="","",'PCA Licitação, Dispensa e Inex.'!C424)</f>
        <v/>
      </c>
      <c r="AK421" t="str">
        <f>IF('PCA Licitação, Dispensa e Inex.'!D424="","",'PCA Licitação, Dispensa e Inex.'!D424)</f>
        <v/>
      </c>
      <c r="AL421" t="str">
        <f>IF('PCA Licitação, Dispensa e Inex.'!H424="","",'PCA Licitação, Dispensa e Inex.'!H424)</f>
        <v/>
      </c>
      <c r="AM421" t="str">
        <f>IF('PCA Licitação, Dispensa e Inex.'!K424="","",'PCA Licitação, Dispensa e Inex.'!K424)</f>
        <v/>
      </c>
      <c r="AN421" t="str">
        <f>IF('PCA Licitação, Dispensa e Inex.'!L424="","",'PCA Licitação, Dispensa e Inex.'!L424)</f>
        <v/>
      </c>
      <c r="AO421" t="str">
        <f>IF('PCA Licitação, Dispensa e Inex.'!M424="","",'PCA Licitação, Dispensa e Inex.'!M424)</f>
        <v/>
      </c>
      <c r="AP421" t="str">
        <f>IF('PCA Licitação, Dispensa e Inex.'!N424="","",'PCA Licitação, Dispensa e Inex.'!N424)</f>
        <v/>
      </c>
      <c r="AQ421" s="82" t="str">
        <f>IF('PCA Licitação, Dispensa e Inex.'!O424="","",'PCA Licitação, Dispensa e Inex.'!O424)</f>
        <v/>
      </c>
      <c r="AR421" s="82" t="str">
        <f>IF('PCA Licitação, Dispensa e Inex.'!P424="","",'PCA Licitação, Dispensa e Inex.'!P424)</f>
        <v/>
      </c>
      <c r="AS421" s="82" t="str">
        <f>IF('PCA Licitação, Dispensa e Inex.'!Q424="","",'PCA Licitação, Dispensa e Inex.'!Q424)</f>
        <v/>
      </c>
      <c r="AT421" s="82" t="str">
        <f>IF('PCA Licitação, Dispensa e Inex.'!R424="","",'PCA Licitação, Dispensa e Inex.'!R424)</f>
        <v/>
      </c>
      <c r="AU421" s="82" t="str">
        <f>IF('PCA Licitação, Dispensa e Inex.'!S424="","",'PCA Licitação, Dispensa e Inex.'!S424)</f>
        <v/>
      </c>
      <c r="AV421" s="223" t="str">
        <f>IFERROR(VLOOKUP(AI421,'Acompanhamento (DMP)'!$B$7:$G$390,10,FALSE),"")</f>
        <v/>
      </c>
      <c r="AW421" t="str">
        <f>IFERROR(IF(VLOOKUP(AI421,'Acompanhamento (DMP)'!$B$7:$O$390,11,FALSE)="","",VLOOKUP(AI421,'Acompanhamento (DMP)'!$B$7:$O$390,11,FALSE)),"")</f>
        <v/>
      </c>
      <c r="AX421" s="82">
        <f>IFERROR(VLOOKUP(AI421,'Acompanhamento (DMP)'!$B$7:$O$390,12,FALSE),"")</f>
        <v>0</v>
      </c>
      <c r="AY421" s="82" t="str">
        <f>IFERROR(IF(VLOOKUP(AI421,'Acompanhamento (DMP)'!$B$7:$O$390,13,FALSE)="","",VLOOKUP(AI421,'Acompanhamento (DMP)'!$B$7:$O$390,13,FALSE)),"")</f>
        <v/>
      </c>
      <c r="AZ421" t="str">
        <f>IFERROR(IF(VLOOKUP(AI421,'Acompanhamento (DMP)'!$B$7:$O$390,14,FALSE)="","",VLOOKUP(AI421,'Acompanhamento (DMP)'!$B$7:$O$390,14,FALSE)),"")</f>
        <v/>
      </c>
      <c r="BA421" t="str">
        <f>IFERROR(IF(VLOOKUP(AI421,'Acompanhamento (DMP)'!$B$7:$O$390,15,FALSE)="","",VLOOKUP(AI421,'Acompanhamento (DMP)'!$B$7:$O$390,15,FALSE)),"")</f>
        <v/>
      </c>
      <c r="BB421" s="82" t="str">
        <f>IFERROR(IF(VLOOKUP(AI421,'Acompanhamento (DMP)'!$B$7:$O$390,16,FALSE)="","",VLOOKUP(AI421,'Acompanhamento (DMP)'!$B$7:$O$390,16,FALSE)),"")</f>
        <v/>
      </c>
      <c r="BC421" s="82" t="str">
        <f>IFERROR(IF(VLOOKUP(AI421,'Acompanhamento (DMP)'!$B$7:$O$390,17,FALSE)="","",VLOOKUP(AI421,'Acompanhamento (DMP)'!$B$7:$O$390,17,FALSE)),"")</f>
        <v/>
      </c>
      <c r="BD421" s="82" t="str">
        <f>IFERROR(IF(VLOOKUP(AI421,'Acompanhamento (DMP)'!$B$7:$O$390,18,FALSE)="","",VLOOKUP(AI421,'Acompanhamento (DMP)'!$B$7:$O$390,18,FALSE)),"")</f>
        <v/>
      </c>
      <c r="BE421" s="82" t="str">
        <f>IFERROR(IF(VLOOKUP(AI421,'Acompanhamento (DMP)'!$B$7:$O$390,19,FALSE)="","",VLOOKUP(AI421,'Acompanhamento (DMP)'!$B$7:$O$390,19,FALSE)),"")</f>
        <v/>
      </c>
      <c r="BF421" s="82" t="str">
        <f>IFERROR(IF(VLOOKUP(AI421,'Acompanhamento (DMP)'!$B$7:$O$390,20,FALSE)="","",VLOOKUP(AI421,'Acompanhamento (DMP)'!$B$7:$O$390,20,FALSE)),"")</f>
        <v/>
      </c>
      <c r="BG421" s="82" t="str">
        <f>IFERROR(IF(VLOOKUP(AI421,'Acompanhamento (DMP)'!$B$7:$O$390,21,FALSE)="","",VLOOKUP(AI421,'Acompanhamento (DMP)'!$B$7:$O$390,21,FALSE)),"")</f>
        <v/>
      </c>
      <c r="BH421" s="173" t="str">
        <f t="shared" si="6"/>
        <v/>
      </c>
    </row>
    <row r="422" spans="1:60" ht="15" customHeight="1">
      <c r="A422" s="248"/>
      <c r="B422" s="248"/>
      <c r="C422" s="72"/>
      <c r="D422" s="73"/>
      <c r="E422" s="72"/>
      <c r="F422" s="72"/>
      <c r="G422" s="72"/>
      <c r="H422" s="72"/>
      <c r="I422" s="72"/>
      <c r="J422" s="72"/>
      <c r="K422" s="72"/>
      <c r="L422" s="74"/>
      <c r="M422" s="74"/>
      <c r="N422" s="74"/>
      <c r="O422" s="74"/>
      <c r="P422" s="74"/>
      <c r="Q422" s="72" t="e">
        <f>IF(#REF!="","",IF(VLOOKUP(#REF!,#REF!,9,FALSE)="","",VLOOKUP(#REF!,#REF!,9,FALSE)))</f>
        <v>#REF!</v>
      </c>
      <c r="R422" s="74" t="e">
        <f>IF(#REF!="","",IF(VLOOKUP(#REF!,#REF!,10,FALSE)="","",VLOOKUP(#REF!,#REF!,10,FALSE)))</f>
        <v>#REF!</v>
      </c>
      <c r="AF422">
        <v>420</v>
      </c>
      <c r="AI422" t="str">
        <f>IF('PCA Licitação, Dispensa e Inex.'!B425="","",'PCA Licitação, Dispensa e Inex.'!B425)</f>
        <v/>
      </c>
      <c r="AJ422" t="str">
        <f>IF('PCA Licitação, Dispensa e Inex.'!C425="","",'PCA Licitação, Dispensa e Inex.'!C425)</f>
        <v/>
      </c>
      <c r="AK422" t="str">
        <f>IF('PCA Licitação, Dispensa e Inex.'!D425="","",'PCA Licitação, Dispensa e Inex.'!D425)</f>
        <v/>
      </c>
      <c r="AL422" t="str">
        <f>IF('PCA Licitação, Dispensa e Inex.'!H425="","",'PCA Licitação, Dispensa e Inex.'!H425)</f>
        <v/>
      </c>
      <c r="AM422" t="str">
        <f>IF('PCA Licitação, Dispensa e Inex.'!K425="","",'PCA Licitação, Dispensa e Inex.'!K425)</f>
        <v/>
      </c>
      <c r="AN422" t="str">
        <f>IF('PCA Licitação, Dispensa e Inex.'!L425="","",'PCA Licitação, Dispensa e Inex.'!L425)</f>
        <v/>
      </c>
      <c r="AO422" t="str">
        <f>IF('PCA Licitação, Dispensa e Inex.'!M425="","",'PCA Licitação, Dispensa e Inex.'!M425)</f>
        <v/>
      </c>
      <c r="AP422" t="str">
        <f>IF('PCA Licitação, Dispensa e Inex.'!N425="","",'PCA Licitação, Dispensa e Inex.'!N425)</f>
        <v/>
      </c>
      <c r="AQ422" s="82" t="str">
        <f>IF('PCA Licitação, Dispensa e Inex.'!O425="","",'PCA Licitação, Dispensa e Inex.'!O425)</f>
        <v/>
      </c>
      <c r="AR422" s="82" t="str">
        <f>IF('PCA Licitação, Dispensa e Inex.'!P425="","",'PCA Licitação, Dispensa e Inex.'!P425)</f>
        <v/>
      </c>
      <c r="AS422" s="82" t="str">
        <f>IF('PCA Licitação, Dispensa e Inex.'!Q425="","",'PCA Licitação, Dispensa e Inex.'!Q425)</f>
        <v/>
      </c>
      <c r="AT422" s="82" t="str">
        <f>IF('PCA Licitação, Dispensa e Inex.'!R425="","",'PCA Licitação, Dispensa e Inex.'!R425)</f>
        <v/>
      </c>
      <c r="AU422" s="82" t="str">
        <f>IF('PCA Licitação, Dispensa e Inex.'!S425="","",'PCA Licitação, Dispensa e Inex.'!S425)</f>
        <v/>
      </c>
      <c r="AV422" s="223" t="str">
        <f>IFERROR(VLOOKUP(AI422,'Acompanhamento (DMP)'!$B$7:$G$390,10,FALSE),"")</f>
        <v/>
      </c>
      <c r="AW422" t="str">
        <f>IFERROR(IF(VLOOKUP(AI422,'Acompanhamento (DMP)'!$B$7:$O$390,11,FALSE)="","",VLOOKUP(AI422,'Acompanhamento (DMP)'!$B$7:$O$390,11,FALSE)),"")</f>
        <v/>
      </c>
      <c r="AX422" s="82">
        <f>IFERROR(VLOOKUP(AI422,'Acompanhamento (DMP)'!$B$7:$O$390,12,FALSE),"")</f>
        <v>0</v>
      </c>
      <c r="AY422" s="82" t="str">
        <f>IFERROR(IF(VLOOKUP(AI422,'Acompanhamento (DMP)'!$B$7:$O$390,13,FALSE)="","",VLOOKUP(AI422,'Acompanhamento (DMP)'!$B$7:$O$390,13,FALSE)),"")</f>
        <v/>
      </c>
      <c r="AZ422" t="str">
        <f>IFERROR(IF(VLOOKUP(AI422,'Acompanhamento (DMP)'!$B$7:$O$390,14,FALSE)="","",VLOOKUP(AI422,'Acompanhamento (DMP)'!$B$7:$O$390,14,FALSE)),"")</f>
        <v/>
      </c>
      <c r="BA422" t="str">
        <f>IFERROR(IF(VLOOKUP(AI422,'Acompanhamento (DMP)'!$B$7:$O$390,15,FALSE)="","",VLOOKUP(AI422,'Acompanhamento (DMP)'!$B$7:$O$390,15,FALSE)),"")</f>
        <v/>
      </c>
      <c r="BB422" s="82" t="str">
        <f>IFERROR(IF(VLOOKUP(AI422,'Acompanhamento (DMP)'!$B$7:$O$390,16,FALSE)="","",VLOOKUP(AI422,'Acompanhamento (DMP)'!$B$7:$O$390,16,FALSE)),"")</f>
        <v/>
      </c>
      <c r="BC422" s="82" t="str">
        <f>IFERROR(IF(VLOOKUP(AI422,'Acompanhamento (DMP)'!$B$7:$O$390,17,FALSE)="","",VLOOKUP(AI422,'Acompanhamento (DMP)'!$B$7:$O$390,17,FALSE)),"")</f>
        <v/>
      </c>
      <c r="BD422" s="82" t="str">
        <f>IFERROR(IF(VLOOKUP(AI422,'Acompanhamento (DMP)'!$B$7:$O$390,18,FALSE)="","",VLOOKUP(AI422,'Acompanhamento (DMP)'!$B$7:$O$390,18,FALSE)),"")</f>
        <v/>
      </c>
      <c r="BE422" s="82" t="str">
        <f>IFERROR(IF(VLOOKUP(AI422,'Acompanhamento (DMP)'!$B$7:$O$390,19,FALSE)="","",VLOOKUP(AI422,'Acompanhamento (DMP)'!$B$7:$O$390,19,FALSE)),"")</f>
        <v/>
      </c>
      <c r="BF422" s="82" t="str">
        <f>IFERROR(IF(VLOOKUP(AI422,'Acompanhamento (DMP)'!$B$7:$O$390,20,FALSE)="","",VLOOKUP(AI422,'Acompanhamento (DMP)'!$B$7:$O$390,20,FALSE)),"")</f>
        <v/>
      </c>
      <c r="BG422" s="82" t="str">
        <f>IFERROR(IF(VLOOKUP(AI422,'Acompanhamento (DMP)'!$B$7:$O$390,21,FALSE)="","",VLOOKUP(AI422,'Acompanhamento (DMP)'!$B$7:$O$390,21,FALSE)),"")</f>
        <v/>
      </c>
      <c r="BH422" s="173" t="str">
        <f t="shared" si="6"/>
        <v/>
      </c>
    </row>
    <row r="423" spans="1:60" ht="15" customHeight="1">
      <c r="A423" s="248"/>
      <c r="B423" s="248"/>
      <c r="C423" s="72"/>
      <c r="D423" s="73"/>
      <c r="E423" s="72"/>
      <c r="F423" s="72"/>
      <c r="G423" s="72"/>
      <c r="H423" s="72"/>
      <c r="I423" s="72"/>
      <c r="J423" s="72"/>
      <c r="K423" s="72"/>
      <c r="L423" s="74"/>
      <c r="M423" s="74"/>
      <c r="N423" s="74"/>
      <c r="O423" s="74"/>
      <c r="P423" s="74"/>
      <c r="Q423" s="72" t="e">
        <f>IF(#REF!="","",IF(VLOOKUP(#REF!,#REF!,9,FALSE)="","",VLOOKUP(#REF!,#REF!,9,FALSE)))</f>
        <v>#REF!</v>
      </c>
      <c r="R423" s="74" t="e">
        <f>IF(#REF!="","",IF(VLOOKUP(#REF!,#REF!,10,FALSE)="","",VLOOKUP(#REF!,#REF!,10,FALSE)))</f>
        <v>#REF!</v>
      </c>
      <c r="AF423">
        <v>421</v>
      </c>
      <c r="AI423" t="str">
        <f>IF('PCA Licitação, Dispensa e Inex.'!B426="","",'PCA Licitação, Dispensa e Inex.'!B426)</f>
        <v/>
      </c>
      <c r="AJ423" t="str">
        <f>IF('PCA Licitação, Dispensa e Inex.'!C426="","",'PCA Licitação, Dispensa e Inex.'!C426)</f>
        <v/>
      </c>
      <c r="AK423" t="str">
        <f>IF('PCA Licitação, Dispensa e Inex.'!D426="","",'PCA Licitação, Dispensa e Inex.'!D426)</f>
        <v/>
      </c>
      <c r="AL423" t="str">
        <f>IF('PCA Licitação, Dispensa e Inex.'!H426="","",'PCA Licitação, Dispensa e Inex.'!H426)</f>
        <v/>
      </c>
      <c r="AM423" t="str">
        <f>IF('PCA Licitação, Dispensa e Inex.'!K426="","",'PCA Licitação, Dispensa e Inex.'!K426)</f>
        <v/>
      </c>
      <c r="AN423" t="str">
        <f>IF('PCA Licitação, Dispensa e Inex.'!L426="","",'PCA Licitação, Dispensa e Inex.'!L426)</f>
        <v/>
      </c>
      <c r="AO423" t="str">
        <f>IF('PCA Licitação, Dispensa e Inex.'!M426="","",'PCA Licitação, Dispensa e Inex.'!M426)</f>
        <v/>
      </c>
      <c r="AP423" t="str">
        <f>IF('PCA Licitação, Dispensa e Inex.'!N426="","",'PCA Licitação, Dispensa e Inex.'!N426)</f>
        <v/>
      </c>
      <c r="AQ423" s="82" t="str">
        <f>IF('PCA Licitação, Dispensa e Inex.'!O426="","",'PCA Licitação, Dispensa e Inex.'!O426)</f>
        <v/>
      </c>
      <c r="AR423" s="82" t="str">
        <f>IF('PCA Licitação, Dispensa e Inex.'!P426="","",'PCA Licitação, Dispensa e Inex.'!P426)</f>
        <v/>
      </c>
      <c r="AS423" s="82" t="str">
        <f>IF('PCA Licitação, Dispensa e Inex.'!Q426="","",'PCA Licitação, Dispensa e Inex.'!Q426)</f>
        <v/>
      </c>
      <c r="AT423" s="82" t="str">
        <f>IF('PCA Licitação, Dispensa e Inex.'!R426="","",'PCA Licitação, Dispensa e Inex.'!R426)</f>
        <v/>
      </c>
      <c r="AU423" s="82" t="str">
        <f>IF('PCA Licitação, Dispensa e Inex.'!S426="","",'PCA Licitação, Dispensa e Inex.'!S426)</f>
        <v/>
      </c>
      <c r="AV423" s="223" t="str">
        <f>IFERROR(VLOOKUP(AI423,'Acompanhamento (DMP)'!$B$7:$G$390,10,FALSE),"")</f>
        <v/>
      </c>
      <c r="AW423" t="str">
        <f>IFERROR(IF(VLOOKUP(AI423,'Acompanhamento (DMP)'!$B$7:$O$390,11,FALSE)="","",VLOOKUP(AI423,'Acompanhamento (DMP)'!$B$7:$O$390,11,FALSE)),"")</f>
        <v/>
      </c>
      <c r="AX423" s="82">
        <f>IFERROR(VLOOKUP(AI423,'Acompanhamento (DMP)'!$B$7:$O$390,12,FALSE),"")</f>
        <v>0</v>
      </c>
      <c r="AY423" s="82" t="str">
        <f>IFERROR(IF(VLOOKUP(AI423,'Acompanhamento (DMP)'!$B$7:$O$390,13,FALSE)="","",VLOOKUP(AI423,'Acompanhamento (DMP)'!$B$7:$O$390,13,FALSE)),"")</f>
        <v/>
      </c>
      <c r="AZ423" t="str">
        <f>IFERROR(IF(VLOOKUP(AI423,'Acompanhamento (DMP)'!$B$7:$O$390,14,FALSE)="","",VLOOKUP(AI423,'Acompanhamento (DMP)'!$B$7:$O$390,14,FALSE)),"")</f>
        <v/>
      </c>
      <c r="BA423" t="str">
        <f>IFERROR(IF(VLOOKUP(AI423,'Acompanhamento (DMP)'!$B$7:$O$390,15,FALSE)="","",VLOOKUP(AI423,'Acompanhamento (DMP)'!$B$7:$O$390,15,FALSE)),"")</f>
        <v/>
      </c>
      <c r="BB423" s="82" t="str">
        <f>IFERROR(IF(VLOOKUP(AI423,'Acompanhamento (DMP)'!$B$7:$O$390,16,FALSE)="","",VLOOKUP(AI423,'Acompanhamento (DMP)'!$B$7:$O$390,16,FALSE)),"")</f>
        <v/>
      </c>
      <c r="BC423" s="82" t="str">
        <f>IFERROR(IF(VLOOKUP(AI423,'Acompanhamento (DMP)'!$B$7:$O$390,17,FALSE)="","",VLOOKUP(AI423,'Acompanhamento (DMP)'!$B$7:$O$390,17,FALSE)),"")</f>
        <v/>
      </c>
      <c r="BD423" s="82" t="str">
        <f>IFERROR(IF(VLOOKUP(AI423,'Acompanhamento (DMP)'!$B$7:$O$390,18,FALSE)="","",VLOOKUP(AI423,'Acompanhamento (DMP)'!$B$7:$O$390,18,FALSE)),"")</f>
        <v/>
      </c>
      <c r="BE423" s="82" t="str">
        <f>IFERROR(IF(VLOOKUP(AI423,'Acompanhamento (DMP)'!$B$7:$O$390,19,FALSE)="","",VLOOKUP(AI423,'Acompanhamento (DMP)'!$B$7:$O$390,19,FALSE)),"")</f>
        <v/>
      </c>
      <c r="BF423" s="82" t="str">
        <f>IFERROR(IF(VLOOKUP(AI423,'Acompanhamento (DMP)'!$B$7:$O$390,20,FALSE)="","",VLOOKUP(AI423,'Acompanhamento (DMP)'!$B$7:$O$390,20,FALSE)),"")</f>
        <v/>
      </c>
      <c r="BG423" s="82" t="str">
        <f>IFERROR(IF(VLOOKUP(AI423,'Acompanhamento (DMP)'!$B$7:$O$390,21,FALSE)="","",VLOOKUP(AI423,'Acompanhamento (DMP)'!$B$7:$O$390,21,FALSE)),"")</f>
        <v/>
      </c>
      <c r="BH423" s="173" t="str">
        <f t="shared" si="6"/>
        <v/>
      </c>
    </row>
    <row r="424" spans="1:60" ht="15" customHeight="1">
      <c r="A424" s="248"/>
      <c r="B424" s="248"/>
      <c r="C424" s="72"/>
      <c r="D424" s="73"/>
      <c r="E424" s="72"/>
      <c r="F424" s="72"/>
      <c r="G424" s="72"/>
      <c r="H424" s="72"/>
      <c r="I424" s="72"/>
      <c r="J424" s="72"/>
      <c r="K424" s="72"/>
      <c r="L424" s="74"/>
      <c r="M424" s="74"/>
      <c r="N424" s="74"/>
      <c r="O424" s="74"/>
      <c r="P424" s="74"/>
      <c r="Q424" s="72" t="e">
        <f>IF(#REF!="","",IF(VLOOKUP(#REF!,#REF!,9,FALSE)="","",VLOOKUP(#REF!,#REF!,9,FALSE)))</f>
        <v>#REF!</v>
      </c>
      <c r="R424" s="74" t="e">
        <f>IF(#REF!="","",IF(VLOOKUP(#REF!,#REF!,10,FALSE)="","",VLOOKUP(#REF!,#REF!,10,FALSE)))</f>
        <v>#REF!</v>
      </c>
      <c r="AF424">
        <v>422</v>
      </c>
      <c r="AI424" t="str">
        <f>IF('PCA Licitação, Dispensa e Inex.'!B427="","",'PCA Licitação, Dispensa e Inex.'!B427)</f>
        <v/>
      </c>
      <c r="AJ424" t="str">
        <f>IF('PCA Licitação, Dispensa e Inex.'!C427="","",'PCA Licitação, Dispensa e Inex.'!C427)</f>
        <v/>
      </c>
      <c r="AK424" t="str">
        <f>IF('PCA Licitação, Dispensa e Inex.'!D427="","",'PCA Licitação, Dispensa e Inex.'!D427)</f>
        <v/>
      </c>
      <c r="AL424" t="str">
        <f>IF('PCA Licitação, Dispensa e Inex.'!H427="","",'PCA Licitação, Dispensa e Inex.'!H427)</f>
        <v/>
      </c>
      <c r="AM424" t="str">
        <f>IF('PCA Licitação, Dispensa e Inex.'!K427="","",'PCA Licitação, Dispensa e Inex.'!K427)</f>
        <v/>
      </c>
      <c r="AN424" t="str">
        <f>IF('PCA Licitação, Dispensa e Inex.'!L427="","",'PCA Licitação, Dispensa e Inex.'!L427)</f>
        <v/>
      </c>
      <c r="AO424" t="str">
        <f>IF('PCA Licitação, Dispensa e Inex.'!M427="","",'PCA Licitação, Dispensa e Inex.'!M427)</f>
        <v/>
      </c>
      <c r="AP424" t="str">
        <f>IF('PCA Licitação, Dispensa e Inex.'!N427="","",'PCA Licitação, Dispensa e Inex.'!N427)</f>
        <v/>
      </c>
      <c r="AQ424" s="82" t="str">
        <f>IF('PCA Licitação, Dispensa e Inex.'!O427="","",'PCA Licitação, Dispensa e Inex.'!O427)</f>
        <v/>
      </c>
      <c r="AR424" s="82" t="str">
        <f>IF('PCA Licitação, Dispensa e Inex.'!P427="","",'PCA Licitação, Dispensa e Inex.'!P427)</f>
        <v/>
      </c>
      <c r="AS424" s="82" t="str">
        <f>IF('PCA Licitação, Dispensa e Inex.'!Q427="","",'PCA Licitação, Dispensa e Inex.'!Q427)</f>
        <v/>
      </c>
      <c r="AT424" s="82" t="str">
        <f>IF('PCA Licitação, Dispensa e Inex.'!R427="","",'PCA Licitação, Dispensa e Inex.'!R427)</f>
        <v/>
      </c>
      <c r="AU424" s="82" t="str">
        <f>IF('PCA Licitação, Dispensa e Inex.'!S427="","",'PCA Licitação, Dispensa e Inex.'!S427)</f>
        <v/>
      </c>
      <c r="AV424" s="223" t="str">
        <f>IFERROR(VLOOKUP(AI424,'Acompanhamento (DMP)'!$B$7:$G$390,10,FALSE),"")</f>
        <v/>
      </c>
      <c r="AW424" t="str">
        <f>IFERROR(IF(VLOOKUP(AI424,'Acompanhamento (DMP)'!$B$7:$O$390,11,FALSE)="","",VLOOKUP(AI424,'Acompanhamento (DMP)'!$B$7:$O$390,11,FALSE)),"")</f>
        <v/>
      </c>
      <c r="AX424" s="82">
        <f>IFERROR(VLOOKUP(AI424,'Acompanhamento (DMP)'!$B$7:$O$390,12,FALSE),"")</f>
        <v>0</v>
      </c>
      <c r="AY424" s="82" t="str">
        <f>IFERROR(IF(VLOOKUP(AI424,'Acompanhamento (DMP)'!$B$7:$O$390,13,FALSE)="","",VLOOKUP(AI424,'Acompanhamento (DMP)'!$B$7:$O$390,13,FALSE)),"")</f>
        <v/>
      </c>
      <c r="AZ424" t="str">
        <f>IFERROR(IF(VLOOKUP(AI424,'Acompanhamento (DMP)'!$B$7:$O$390,14,FALSE)="","",VLOOKUP(AI424,'Acompanhamento (DMP)'!$B$7:$O$390,14,FALSE)),"")</f>
        <v/>
      </c>
      <c r="BA424" t="str">
        <f>IFERROR(IF(VLOOKUP(AI424,'Acompanhamento (DMP)'!$B$7:$O$390,15,FALSE)="","",VLOOKUP(AI424,'Acompanhamento (DMP)'!$B$7:$O$390,15,FALSE)),"")</f>
        <v/>
      </c>
      <c r="BB424" s="82" t="str">
        <f>IFERROR(IF(VLOOKUP(AI424,'Acompanhamento (DMP)'!$B$7:$O$390,16,FALSE)="","",VLOOKUP(AI424,'Acompanhamento (DMP)'!$B$7:$O$390,16,FALSE)),"")</f>
        <v/>
      </c>
      <c r="BC424" s="82" t="str">
        <f>IFERROR(IF(VLOOKUP(AI424,'Acompanhamento (DMP)'!$B$7:$O$390,17,FALSE)="","",VLOOKUP(AI424,'Acompanhamento (DMP)'!$B$7:$O$390,17,FALSE)),"")</f>
        <v/>
      </c>
      <c r="BD424" s="82" t="str">
        <f>IFERROR(IF(VLOOKUP(AI424,'Acompanhamento (DMP)'!$B$7:$O$390,18,FALSE)="","",VLOOKUP(AI424,'Acompanhamento (DMP)'!$B$7:$O$390,18,FALSE)),"")</f>
        <v/>
      </c>
      <c r="BE424" s="82" t="str">
        <f>IFERROR(IF(VLOOKUP(AI424,'Acompanhamento (DMP)'!$B$7:$O$390,19,FALSE)="","",VLOOKUP(AI424,'Acompanhamento (DMP)'!$B$7:$O$390,19,FALSE)),"")</f>
        <v/>
      </c>
      <c r="BF424" s="82" t="str">
        <f>IFERROR(IF(VLOOKUP(AI424,'Acompanhamento (DMP)'!$B$7:$O$390,20,FALSE)="","",VLOOKUP(AI424,'Acompanhamento (DMP)'!$B$7:$O$390,20,FALSE)),"")</f>
        <v/>
      </c>
      <c r="BG424" s="82" t="str">
        <f>IFERROR(IF(VLOOKUP(AI424,'Acompanhamento (DMP)'!$B$7:$O$390,21,FALSE)="","",VLOOKUP(AI424,'Acompanhamento (DMP)'!$B$7:$O$390,21,FALSE)),"")</f>
        <v/>
      </c>
      <c r="BH424" s="173" t="str">
        <f t="shared" si="6"/>
        <v/>
      </c>
    </row>
    <row r="425" spans="1:60" ht="15" customHeight="1">
      <c r="A425" s="248"/>
      <c r="B425" s="248"/>
      <c r="C425" s="72"/>
      <c r="D425" s="73"/>
      <c r="E425" s="72"/>
      <c r="F425" s="72"/>
      <c r="G425" s="72"/>
      <c r="H425" s="72"/>
      <c r="I425" s="72"/>
      <c r="J425" s="72"/>
      <c r="K425" s="72"/>
      <c r="L425" s="74"/>
      <c r="M425" s="74"/>
      <c r="N425" s="74"/>
      <c r="O425" s="74"/>
      <c r="P425" s="74"/>
      <c r="Q425" s="72" t="e">
        <f>IF(#REF!="","",IF(VLOOKUP(#REF!,#REF!,9,FALSE)="","",VLOOKUP(#REF!,#REF!,9,FALSE)))</f>
        <v>#REF!</v>
      </c>
      <c r="R425" s="74" t="e">
        <f>IF(#REF!="","",IF(VLOOKUP(#REF!,#REF!,10,FALSE)="","",VLOOKUP(#REF!,#REF!,10,FALSE)))</f>
        <v>#REF!</v>
      </c>
      <c r="AF425">
        <v>423</v>
      </c>
      <c r="AI425" t="str">
        <f>IF('PCA Licitação, Dispensa e Inex.'!B428="","",'PCA Licitação, Dispensa e Inex.'!B428)</f>
        <v/>
      </c>
      <c r="AJ425" t="str">
        <f>IF('PCA Licitação, Dispensa e Inex.'!C428="","",'PCA Licitação, Dispensa e Inex.'!C428)</f>
        <v/>
      </c>
      <c r="AK425" t="str">
        <f>IF('PCA Licitação, Dispensa e Inex.'!D428="","",'PCA Licitação, Dispensa e Inex.'!D428)</f>
        <v/>
      </c>
      <c r="AL425" t="str">
        <f>IF('PCA Licitação, Dispensa e Inex.'!H428="","",'PCA Licitação, Dispensa e Inex.'!H428)</f>
        <v/>
      </c>
      <c r="AM425" t="str">
        <f>IF('PCA Licitação, Dispensa e Inex.'!K428="","",'PCA Licitação, Dispensa e Inex.'!K428)</f>
        <v/>
      </c>
      <c r="AN425" t="str">
        <f>IF('PCA Licitação, Dispensa e Inex.'!L428="","",'PCA Licitação, Dispensa e Inex.'!L428)</f>
        <v/>
      </c>
      <c r="AO425" t="str">
        <f>IF('PCA Licitação, Dispensa e Inex.'!M428="","",'PCA Licitação, Dispensa e Inex.'!M428)</f>
        <v/>
      </c>
      <c r="AP425" t="str">
        <f>IF('PCA Licitação, Dispensa e Inex.'!N428="","",'PCA Licitação, Dispensa e Inex.'!N428)</f>
        <v/>
      </c>
      <c r="AQ425" s="82" t="str">
        <f>IF('PCA Licitação, Dispensa e Inex.'!O428="","",'PCA Licitação, Dispensa e Inex.'!O428)</f>
        <v/>
      </c>
      <c r="AR425" s="82" t="str">
        <f>IF('PCA Licitação, Dispensa e Inex.'!P428="","",'PCA Licitação, Dispensa e Inex.'!P428)</f>
        <v/>
      </c>
      <c r="AS425" s="82" t="str">
        <f>IF('PCA Licitação, Dispensa e Inex.'!Q428="","",'PCA Licitação, Dispensa e Inex.'!Q428)</f>
        <v/>
      </c>
      <c r="AT425" s="82" t="str">
        <f>IF('PCA Licitação, Dispensa e Inex.'!R428="","",'PCA Licitação, Dispensa e Inex.'!R428)</f>
        <v/>
      </c>
      <c r="AU425" s="82" t="str">
        <f>IF('PCA Licitação, Dispensa e Inex.'!S428="","",'PCA Licitação, Dispensa e Inex.'!S428)</f>
        <v/>
      </c>
      <c r="AV425" s="223" t="str">
        <f>IFERROR(VLOOKUP(AI425,'Acompanhamento (DMP)'!$B$7:$G$390,10,FALSE),"")</f>
        <v/>
      </c>
      <c r="AW425" t="str">
        <f>IFERROR(IF(VLOOKUP(AI425,'Acompanhamento (DMP)'!$B$7:$O$390,11,FALSE)="","",VLOOKUP(AI425,'Acompanhamento (DMP)'!$B$7:$O$390,11,FALSE)),"")</f>
        <v/>
      </c>
      <c r="AX425" s="82">
        <f>IFERROR(VLOOKUP(AI425,'Acompanhamento (DMP)'!$B$7:$O$390,12,FALSE),"")</f>
        <v>0</v>
      </c>
      <c r="AY425" s="82" t="str">
        <f>IFERROR(IF(VLOOKUP(AI425,'Acompanhamento (DMP)'!$B$7:$O$390,13,FALSE)="","",VLOOKUP(AI425,'Acompanhamento (DMP)'!$B$7:$O$390,13,FALSE)),"")</f>
        <v/>
      </c>
      <c r="AZ425" t="str">
        <f>IFERROR(IF(VLOOKUP(AI425,'Acompanhamento (DMP)'!$B$7:$O$390,14,FALSE)="","",VLOOKUP(AI425,'Acompanhamento (DMP)'!$B$7:$O$390,14,FALSE)),"")</f>
        <v/>
      </c>
      <c r="BA425" t="str">
        <f>IFERROR(IF(VLOOKUP(AI425,'Acompanhamento (DMP)'!$B$7:$O$390,15,FALSE)="","",VLOOKUP(AI425,'Acompanhamento (DMP)'!$B$7:$O$390,15,FALSE)),"")</f>
        <v/>
      </c>
      <c r="BB425" s="82" t="str">
        <f>IFERROR(IF(VLOOKUP(AI425,'Acompanhamento (DMP)'!$B$7:$O$390,16,FALSE)="","",VLOOKUP(AI425,'Acompanhamento (DMP)'!$B$7:$O$390,16,FALSE)),"")</f>
        <v/>
      </c>
      <c r="BC425" s="82" t="str">
        <f>IFERROR(IF(VLOOKUP(AI425,'Acompanhamento (DMP)'!$B$7:$O$390,17,FALSE)="","",VLOOKUP(AI425,'Acompanhamento (DMP)'!$B$7:$O$390,17,FALSE)),"")</f>
        <v/>
      </c>
      <c r="BD425" s="82" t="str">
        <f>IFERROR(IF(VLOOKUP(AI425,'Acompanhamento (DMP)'!$B$7:$O$390,18,FALSE)="","",VLOOKUP(AI425,'Acompanhamento (DMP)'!$B$7:$O$390,18,FALSE)),"")</f>
        <v/>
      </c>
      <c r="BE425" s="82" t="str">
        <f>IFERROR(IF(VLOOKUP(AI425,'Acompanhamento (DMP)'!$B$7:$O$390,19,FALSE)="","",VLOOKUP(AI425,'Acompanhamento (DMP)'!$B$7:$O$390,19,FALSE)),"")</f>
        <v/>
      </c>
      <c r="BF425" s="82" t="str">
        <f>IFERROR(IF(VLOOKUP(AI425,'Acompanhamento (DMP)'!$B$7:$O$390,20,FALSE)="","",VLOOKUP(AI425,'Acompanhamento (DMP)'!$B$7:$O$390,20,FALSE)),"")</f>
        <v/>
      </c>
      <c r="BG425" s="82" t="str">
        <f>IFERROR(IF(VLOOKUP(AI425,'Acompanhamento (DMP)'!$B$7:$O$390,21,FALSE)="","",VLOOKUP(AI425,'Acompanhamento (DMP)'!$B$7:$O$390,21,FALSE)),"")</f>
        <v/>
      </c>
      <c r="BH425" s="173" t="str">
        <f t="shared" si="6"/>
        <v/>
      </c>
    </row>
    <row r="426" spans="1:60" ht="15" customHeight="1">
      <c r="A426" s="248"/>
      <c r="B426" s="248"/>
      <c r="C426" s="72"/>
      <c r="D426" s="73"/>
      <c r="E426" s="72"/>
      <c r="F426" s="72"/>
      <c r="G426" s="72"/>
      <c r="H426" s="72"/>
      <c r="I426" s="72"/>
      <c r="J426" s="72"/>
      <c r="K426" s="72"/>
      <c r="L426" s="74"/>
      <c r="M426" s="74"/>
      <c r="N426" s="74"/>
      <c r="O426" s="74"/>
      <c r="P426" s="74"/>
      <c r="Q426" s="72" t="e">
        <f>IF(#REF!="","",IF(VLOOKUP(#REF!,#REF!,9,FALSE)="","",VLOOKUP(#REF!,#REF!,9,FALSE)))</f>
        <v>#REF!</v>
      </c>
      <c r="R426" s="74" t="e">
        <f>IF(#REF!="","",IF(VLOOKUP(#REF!,#REF!,10,FALSE)="","",VLOOKUP(#REF!,#REF!,10,FALSE)))</f>
        <v>#REF!</v>
      </c>
      <c r="AF426">
        <v>424</v>
      </c>
      <c r="AI426" t="str">
        <f>IF('PCA Licitação, Dispensa e Inex.'!B429="","",'PCA Licitação, Dispensa e Inex.'!B429)</f>
        <v/>
      </c>
      <c r="AJ426" t="str">
        <f>IF('PCA Licitação, Dispensa e Inex.'!C429="","",'PCA Licitação, Dispensa e Inex.'!C429)</f>
        <v/>
      </c>
      <c r="AK426" t="str">
        <f>IF('PCA Licitação, Dispensa e Inex.'!D429="","",'PCA Licitação, Dispensa e Inex.'!D429)</f>
        <v/>
      </c>
      <c r="AL426" t="str">
        <f>IF('PCA Licitação, Dispensa e Inex.'!H429="","",'PCA Licitação, Dispensa e Inex.'!H429)</f>
        <v/>
      </c>
      <c r="AM426" t="str">
        <f>IF('PCA Licitação, Dispensa e Inex.'!K429="","",'PCA Licitação, Dispensa e Inex.'!K429)</f>
        <v/>
      </c>
      <c r="AN426" t="str">
        <f>IF('PCA Licitação, Dispensa e Inex.'!L429="","",'PCA Licitação, Dispensa e Inex.'!L429)</f>
        <v/>
      </c>
      <c r="AO426" t="str">
        <f>IF('PCA Licitação, Dispensa e Inex.'!M429="","",'PCA Licitação, Dispensa e Inex.'!M429)</f>
        <v/>
      </c>
      <c r="AP426" t="str">
        <f>IF('PCA Licitação, Dispensa e Inex.'!N429="","",'PCA Licitação, Dispensa e Inex.'!N429)</f>
        <v/>
      </c>
      <c r="AQ426" s="82" t="str">
        <f>IF('PCA Licitação, Dispensa e Inex.'!O429="","",'PCA Licitação, Dispensa e Inex.'!O429)</f>
        <v/>
      </c>
      <c r="AR426" s="82" t="str">
        <f>IF('PCA Licitação, Dispensa e Inex.'!P429="","",'PCA Licitação, Dispensa e Inex.'!P429)</f>
        <v/>
      </c>
      <c r="AS426" s="82" t="str">
        <f>IF('PCA Licitação, Dispensa e Inex.'!Q429="","",'PCA Licitação, Dispensa e Inex.'!Q429)</f>
        <v/>
      </c>
      <c r="AT426" s="82" t="str">
        <f>IF('PCA Licitação, Dispensa e Inex.'!R429="","",'PCA Licitação, Dispensa e Inex.'!R429)</f>
        <v/>
      </c>
      <c r="AU426" s="82" t="str">
        <f>IF('PCA Licitação, Dispensa e Inex.'!S429="","",'PCA Licitação, Dispensa e Inex.'!S429)</f>
        <v/>
      </c>
      <c r="AV426" s="223" t="str">
        <f>IFERROR(VLOOKUP(AI426,'Acompanhamento (DMP)'!$B$7:$G$390,10,FALSE),"")</f>
        <v/>
      </c>
      <c r="AW426" t="str">
        <f>IFERROR(IF(VLOOKUP(AI426,'Acompanhamento (DMP)'!$B$7:$O$390,11,FALSE)="","",VLOOKUP(AI426,'Acompanhamento (DMP)'!$B$7:$O$390,11,FALSE)),"")</f>
        <v/>
      </c>
      <c r="AX426" s="82">
        <f>IFERROR(VLOOKUP(AI426,'Acompanhamento (DMP)'!$B$7:$O$390,12,FALSE),"")</f>
        <v>0</v>
      </c>
      <c r="AY426" s="82" t="str">
        <f>IFERROR(IF(VLOOKUP(AI426,'Acompanhamento (DMP)'!$B$7:$O$390,13,FALSE)="","",VLOOKUP(AI426,'Acompanhamento (DMP)'!$B$7:$O$390,13,FALSE)),"")</f>
        <v/>
      </c>
      <c r="AZ426" t="str">
        <f>IFERROR(IF(VLOOKUP(AI426,'Acompanhamento (DMP)'!$B$7:$O$390,14,FALSE)="","",VLOOKUP(AI426,'Acompanhamento (DMP)'!$B$7:$O$390,14,FALSE)),"")</f>
        <v/>
      </c>
      <c r="BA426" t="str">
        <f>IFERROR(IF(VLOOKUP(AI426,'Acompanhamento (DMP)'!$B$7:$O$390,15,FALSE)="","",VLOOKUP(AI426,'Acompanhamento (DMP)'!$B$7:$O$390,15,FALSE)),"")</f>
        <v/>
      </c>
      <c r="BB426" s="82" t="str">
        <f>IFERROR(IF(VLOOKUP(AI426,'Acompanhamento (DMP)'!$B$7:$O$390,16,FALSE)="","",VLOOKUP(AI426,'Acompanhamento (DMP)'!$B$7:$O$390,16,FALSE)),"")</f>
        <v/>
      </c>
      <c r="BC426" s="82" t="str">
        <f>IFERROR(IF(VLOOKUP(AI426,'Acompanhamento (DMP)'!$B$7:$O$390,17,FALSE)="","",VLOOKUP(AI426,'Acompanhamento (DMP)'!$B$7:$O$390,17,FALSE)),"")</f>
        <v/>
      </c>
      <c r="BD426" s="82" t="str">
        <f>IFERROR(IF(VLOOKUP(AI426,'Acompanhamento (DMP)'!$B$7:$O$390,18,FALSE)="","",VLOOKUP(AI426,'Acompanhamento (DMP)'!$B$7:$O$390,18,FALSE)),"")</f>
        <v/>
      </c>
      <c r="BE426" s="82" t="str">
        <f>IFERROR(IF(VLOOKUP(AI426,'Acompanhamento (DMP)'!$B$7:$O$390,19,FALSE)="","",VLOOKUP(AI426,'Acompanhamento (DMP)'!$B$7:$O$390,19,FALSE)),"")</f>
        <v/>
      </c>
      <c r="BF426" s="82" t="str">
        <f>IFERROR(IF(VLOOKUP(AI426,'Acompanhamento (DMP)'!$B$7:$O$390,20,FALSE)="","",VLOOKUP(AI426,'Acompanhamento (DMP)'!$B$7:$O$390,20,FALSE)),"")</f>
        <v/>
      </c>
      <c r="BG426" s="82" t="str">
        <f>IFERROR(IF(VLOOKUP(AI426,'Acompanhamento (DMP)'!$B$7:$O$390,21,FALSE)="","",VLOOKUP(AI426,'Acompanhamento (DMP)'!$B$7:$O$390,21,FALSE)),"")</f>
        <v/>
      </c>
      <c r="BH426" s="173" t="str">
        <f t="shared" si="6"/>
        <v/>
      </c>
    </row>
    <row r="427" spans="1:60" ht="15" customHeight="1">
      <c r="A427" s="248"/>
      <c r="B427" s="248"/>
      <c r="C427" s="72"/>
      <c r="D427" s="73"/>
      <c r="E427" s="72"/>
      <c r="F427" s="72"/>
      <c r="G427" s="72"/>
      <c r="H427" s="72"/>
      <c r="I427" s="72"/>
      <c r="J427" s="72"/>
      <c r="K427" s="72"/>
      <c r="L427" s="74"/>
      <c r="M427" s="74"/>
      <c r="N427" s="74"/>
      <c r="O427" s="74"/>
      <c r="P427" s="74"/>
      <c r="Q427" s="72" t="e">
        <f>IF(#REF!="","",IF(VLOOKUP(#REF!,#REF!,9,FALSE)="","",VLOOKUP(#REF!,#REF!,9,FALSE)))</f>
        <v>#REF!</v>
      </c>
      <c r="R427" s="74" t="e">
        <f>IF(#REF!="","",IF(VLOOKUP(#REF!,#REF!,10,FALSE)="","",VLOOKUP(#REF!,#REF!,10,FALSE)))</f>
        <v>#REF!</v>
      </c>
      <c r="AF427">
        <v>425</v>
      </c>
      <c r="AI427" t="str">
        <f>IF('PCA Licitação, Dispensa e Inex.'!B430="","",'PCA Licitação, Dispensa e Inex.'!B430)</f>
        <v/>
      </c>
      <c r="AJ427" t="str">
        <f>IF('PCA Licitação, Dispensa e Inex.'!C430="","",'PCA Licitação, Dispensa e Inex.'!C430)</f>
        <v/>
      </c>
      <c r="AK427" t="str">
        <f>IF('PCA Licitação, Dispensa e Inex.'!D430="","",'PCA Licitação, Dispensa e Inex.'!D430)</f>
        <v/>
      </c>
      <c r="AL427" t="str">
        <f>IF('PCA Licitação, Dispensa e Inex.'!H430="","",'PCA Licitação, Dispensa e Inex.'!H430)</f>
        <v/>
      </c>
      <c r="AM427" t="str">
        <f>IF('PCA Licitação, Dispensa e Inex.'!K430="","",'PCA Licitação, Dispensa e Inex.'!K430)</f>
        <v/>
      </c>
      <c r="AN427" t="str">
        <f>IF('PCA Licitação, Dispensa e Inex.'!L430="","",'PCA Licitação, Dispensa e Inex.'!L430)</f>
        <v/>
      </c>
      <c r="AO427" t="str">
        <f>IF('PCA Licitação, Dispensa e Inex.'!M430="","",'PCA Licitação, Dispensa e Inex.'!M430)</f>
        <v/>
      </c>
      <c r="AP427" t="str">
        <f>IF('PCA Licitação, Dispensa e Inex.'!N430="","",'PCA Licitação, Dispensa e Inex.'!N430)</f>
        <v/>
      </c>
      <c r="AQ427" s="82" t="str">
        <f>IF('PCA Licitação, Dispensa e Inex.'!O430="","",'PCA Licitação, Dispensa e Inex.'!O430)</f>
        <v/>
      </c>
      <c r="AR427" s="82" t="str">
        <f>IF('PCA Licitação, Dispensa e Inex.'!P430="","",'PCA Licitação, Dispensa e Inex.'!P430)</f>
        <v/>
      </c>
      <c r="AS427" s="82" t="str">
        <f>IF('PCA Licitação, Dispensa e Inex.'!Q430="","",'PCA Licitação, Dispensa e Inex.'!Q430)</f>
        <v/>
      </c>
      <c r="AT427" s="82" t="str">
        <f>IF('PCA Licitação, Dispensa e Inex.'!R430="","",'PCA Licitação, Dispensa e Inex.'!R430)</f>
        <v/>
      </c>
      <c r="AU427" s="82" t="str">
        <f>IF('PCA Licitação, Dispensa e Inex.'!S430="","",'PCA Licitação, Dispensa e Inex.'!S430)</f>
        <v/>
      </c>
      <c r="AV427" s="223" t="str">
        <f>IFERROR(VLOOKUP(AI427,'Acompanhamento (DMP)'!$B$7:$G$390,10,FALSE),"")</f>
        <v/>
      </c>
      <c r="AW427" t="str">
        <f>IFERROR(IF(VLOOKUP(AI427,'Acompanhamento (DMP)'!$B$7:$O$390,11,FALSE)="","",VLOOKUP(AI427,'Acompanhamento (DMP)'!$B$7:$O$390,11,FALSE)),"")</f>
        <v/>
      </c>
      <c r="AX427" s="82">
        <f>IFERROR(VLOOKUP(AI427,'Acompanhamento (DMP)'!$B$7:$O$390,12,FALSE),"")</f>
        <v>0</v>
      </c>
      <c r="AY427" s="82" t="str">
        <f>IFERROR(IF(VLOOKUP(AI427,'Acompanhamento (DMP)'!$B$7:$O$390,13,FALSE)="","",VLOOKUP(AI427,'Acompanhamento (DMP)'!$B$7:$O$390,13,FALSE)),"")</f>
        <v/>
      </c>
      <c r="AZ427" t="str">
        <f>IFERROR(IF(VLOOKUP(AI427,'Acompanhamento (DMP)'!$B$7:$O$390,14,FALSE)="","",VLOOKUP(AI427,'Acompanhamento (DMP)'!$B$7:$O$390,14,FALSE)),"")</f>
        <v/>
      </c>
      <c r="BA427" t="str">
        <f>IFERROR(IF(VLOOKUP(AI427,'Acompanhamento (DMP)'!$B$7:$O$390,15,FALSE)="","",VLOOKUP(AI427,'Acompanhamento (DMP)'!$B$7:$O$390,15,FALSE)),"")</f>
        <v/>
      </c>
      <c r="BB427" s="82" t="str">
        <f>IFERROR(IF(VLOOKUP(AI427,'Acompanhamento (DMP)'!$B$7:$O$390,16,FALSE)="","",VLOOKUP(AI427,'Acompanhamento (DMP)'!$B$7:$O$390,16,FALSE)),"")</f>
        <v/>
      </c>
      <c r="BC427" s="82" t="str">
        <f>IFERROR(IF(VLOOKUP(AI427,'Acompanhamento (DMP)'!$B$7:$O$390,17,FALSE)="","",VLOOKUP(AI427,'Acompanhamento (DMP)'!$B$7:$O$390,17,FALSE)),"")</f>
        <v/>
      </c>
      <c r="BD427" s="82" t="str">
        <f>IFERROR(IF(VLOOKUP(AI427,'Acompanhamento (DMP)'!$B$7:$O$390,18,FALSE)="","",VLOOKUP(AI427,'Acompanhamento (DMP)'!$B$7:$O$390,18,FALSE)),"")</f>
        <v/>
      </c>
      <c r="BE427" s="82" t="str">
        <f>IFERROR(IF(VLOOKUP(AI427,'Acompanhamento (DMP)'!$B$7:$O$390,19,FALSE)="","",VLOOKUP(AI427,'Acompanhamento (DMP)'!$B$7:$O$390,19,FALSE)),"")</f>
        <v/>
      </c>
      <c r="BF427" s="82" t="str">
        <f>IFERROR(IF(VLOOKUP(AI427,'Acompanhamento (DMP)'!$B$7:$O$390,20,FALSE)="","",VLOOKUP(AI427,'Acompanhamento (DMP)'!$B$7:$O$390,20,FALSE)),"")</f>
        <v/>
      </c>
      <c r="BG427" s="82" t="str">
        <f>IFERROR(IF(VLOOKUP(AI427,'Acompanhamento (DMP)'!$B$7:$O$390,21,FALSE)="","",VLOOKUP(AI427,'Acompanhamento (DMP)'!$B$7:$O$390,21,FALSE)),"")</f>
        <v/>
      </c>
      <c r="BH427" s="173" t="str">
        <f t="shared" si="6"/>
        <v/>
      </c>
    </row>
    <row r="428" spans="1:60" ht="15" customHeight="1">
      <c r="A428" s="248"/>
      <c r="B428" s="248"/>
      <c r="C428" s="72"/>
      <c r="D428" s="73"/>
      <c r="E428" s="72"/>
      <c r="F428" s="72"/>
      <c r="G428" s="72"/>
      <c r="H428" s="72"/>
      <c r="I428" s="72"/>
      <c r="J428" s="72"/>
      <c r="K428" s="72"/>
      <c r="L428" s="74"/>
      <c r="M428" s="74"/>
      <c r="N428" s="74"/>
      <c r="O428" s="74"/>
      <c r="P428" s="74"/>
      <c r="Q428" s="72" t="e">
        <f>IF(#REF!="","",IF(VLOOKUP(#REF!,#REF!,9,FALSE)="","",VLOOKUP(#REF!,#REF!,9,FALSE)))</f>
        <v>#REF!</v>
      </c>
      <c r="R428" s="74" t="e">
        <f>IF(#REF!="","",IF(VLOOKUP(#REF!,#REF!,10,FALSE)="","",VLOOKUP(#REF!,#REF!,10,FALSE)))</f>
        <v>#REF!</v>
      </c>
      <c r="AF428">
        <v>426</v>
      </c>
      <c r="AI428" t="str">
        <f>IF('PCA Licitação, Dispensa e Inex.'!B431="","",'PCA Licitação, Dispensa e Inex.'!B431)</f>
        <v/>
      </c>
      <c r="AJ428" t="str">
        <f>IF('PCA Licitação, Dispensa e Inex.'!C431="","",'PCA Licitação, Dispensa e Inex.'!C431)</f>
        <v/>
      </c>
      <c r="AK428" t="str">
        <f>IF('PCA Licitação, Dispensa e Inex.'!D431="","",'PCA Licitação, Dispensa e Inex.'!D431)</f>
        <v/>
      </c>
      <c r="AL428" t="str">
        <f>IF('PCA Licitação, Dispensa e Inex.'!H431="","",'PCA Licitação, Dispensa e Inex.'!H431)</f>
        <v/>
      </c>
      <c r="AM428" t="str">
        <f>IF('PCA Licitação, Dispensa e Inex.'!K431="","",'PCA Licitação, Dispensa e Inex.'!K431)</f>
        <v/>
      </c>
      <c r="AN428" t="str">
        <f>IF('PCA Licitação, Dispensa e Inex.'!L431="","",'PCA Licitação, Dispensa e Inex.'!L431)</f>
        <v/>
      </c>
      <c r="AO428" t="str">
        <f>IF('PCA Licitação, Dispensa e Inex.'!M431="","",'PCA Licitação, Dispensa e Inex.'!M431)</f>
        <v/>
      </c>
      <c r="AP428" t="str">
        <f>IF('PCA Licitação, Dispensa e Inex.'!N431="","",'PCA Licitação, Dispensa e Inex.'!N431)</f>
        <v/>
      </c>
      <c r="AQ428" s="82" t="str">
        <f>IF('PCA Licitação, Dispensa e Inex.'!O431="","",'PCA Licitação, Dispensa e Inex.'!O431)</f>
        <v/>
      </c>
      <c r="AR428" s="82" t="str">
        <f>IF('PCA Licitação, Dispensa e Inex.'!P431="","",'PCA Licitação, Dispensa e Inex.'!P431)</f>
        <v/>
      </c>
      <c r="AS428" s="82" t="str">
        <f>IF('PCA Licitação, Dispensa e Inex.'!Q431="","",'PCA Licitação, Dispensa e Inex.'!Q431)</f>
        <v/>
      </c>
      <c r="AT428" s="82" t="str">
        <f>IF('PCA Licitação, Dispensa e Inex.'!R431="","",'PCA Licitação, Dispensa e Inex.'!R431)</f>
        <v/>
      </c>
      <c r="AU428" s="82" t="str">
        <f>IF('PCA Licitação, Dispensa e Inex.'!S431="","",'PCA Licitação, Dispensa e Inex.'!S431)</f>
        <v/>
      </c>
      <c r="AV428" s="223" t="str">
        <f>IFERROR(VLOOKUP(AI428,'Acompanhamento (DMP)'!$B$7:$G$390,10,FALSE),"")</f>
        <v/>
      </c>
      <c r="AW428" t="str">
        <f>IFERROR(IF(VLOOKUP(AI428,'Acompanhamento (DMP)'!$B$7:$O$390,11,FALSE)="","",VLOOKUP(AI428,'Acompanhamento (DMP)'!$B$7:$O$390,11,FALSE)),"")</f>
        <v/>
      </c>
      <c r="AX428" s="82">
        <f>IFERROR(VLOOKUP(AI428,'Acompanhamento (DMP)'!$B$7:$O$390,12,FALSE),"")</f>
        <v>0</v>
      </c>
      <c r="AY428" s="82" t="str">
        <f>IFERROR(IF(VLOOKUP(AI428,'Acompanhamento (DMP)'!$B$7:$O$390,13,FALSE)="","",VLOOKUP(AI428,'Acompanhamento (DMP)'!$B$7:$O$390,13,FALSE)),"")</f>
        <v/>
      </c>
      <c r="AZ428" t="str">
        <f>IFERROR(IF(VLOOKUP(AI428,'Acompanhamento (DMP)'!$B$7:$O$390,14,FALSE)="","",VLOOKUP(AI428,'Acompanhamento (DMP)'!$B$7:$O$390,14,FALSE)),"")</f>
        <v/>
      </c>
      <c r="BA428" t="str">
        <f>IFERROR(IF(VLOOKUP(AI428,'Acompanhamento (DMP)'!$B$7:$O$390,15,FALSE)="","",VLOOKUP(AI428,'Acompanhamento (DMP)'!$B$7:$O$390,15,FALSE)),"")</f>
        <v/>
      </c>
      <c r="BB428" s="82" t="str">
        <f>IFERROR(IF(VLOOKUP(AI428,'Acompanhamento (DMP)'!$B$7:$O$390,16,FALSE)="","",VLOOKUP(AI428,'Acompanhamento (DMP)'!$B$7:$O$390,16,FALSE)),"")</f>
        <v/>
      </c>
      <c r="BC428" s="82" t="str">
        <f>IFERROR(IF(VLOOKUP(AI428,'Acompanhamento (DMP)'!$B$7:$O$390,17,FALSE)="","",VLOOKUP(AI428,'Acompanhamento (DMP)'!$B$7:$O$390,17,FALSE)),"")</f>
        <v/>
      </c>
      <c r="BD428" s="82" t="str">
        <f>IFERROR(IF(VLOOKUP(AI428,'Acompanhamento (DMP)'!$B$7:$O$390,18,FALSE)="","",VLOOKUP(AI428,'Acompanhamento (DMP)'!$B$7:$O$390,18,FALSE)),"")</f>
        <v/>
      </c>
      <c r="BE428" s="82" t="str">
        <f>IFERROR(IF(VLOOKUP(AI428,'Acompanhamento (DMP)'!$B$7:$O$390,19,FALSE)="","",VLOOKUP(AI428,'Acompanhamento (DMP)'!$B$7:$O$390,19,FALSE)),"")</f>
        <v/>
      </c>
      <c r="BF428" s="82" t="str">
        <f>IFERROR(IF(VLOOKUP(AI428,'Acompanhamento (DMP)'!$B$7:$O$390,20,FALSE)="","",VLOOKUP(AI428,'Acompanhamento (DMP)'!$B$7:$O$390,20,FALSE)),"")</f>
        <v/>
      </c>
      <c r="BG428" s="82" t="str">
        <f>IFERROR(IF(VLOOKUP(AI428,'Acompanhamento (DMP)'!$B$7:$O$390,21,FALSE)="","",VLOOKUP(AI428,'Acompanhamento (DMP)'!$B$7:$O$390,21,FALSE)),"")</f>
        <v/>
      </c>
      <c r="BH428" s="173" t="str">
        <f t="shared" si="6"/>
        <v/>
      </c>
    </row>
    <row r="429" spans="1:60" ht="15" customHeight="1">
      <c r="A429" s="248"/>
      <c r="B429" s="248"/>
      <c r="C429" s="72"/>
      <c r="D429" s="73"/>
      <c r="E429" s="72"/>
      <c r="F429" s="72"/>
      <c r="G429" s="72"/>
      <c r="H429" s="72"/>
      <c r="I429" s="72"/>
      <c r="J429" s="72"/>
      <c r="K429" s="72"/>
      <c r="L429" s="74"/>
      <c r="M429" s="74"/>
      <c r="N429" s="74"/>
      <c r="O429" s="74"/>
      <c r="P429" s="74"/>
      <c r="Q429" s="72" t="e">
        <f>IF(#REF!="","",IF(VLOOKUP(#REF!,#REF!,9,FALSE)="","",VLOOKUP(#REF!,#REF!,9,FALSE)))</f>
        <v>#REF!</v>
      </c>
      <c r="R429" s="74" t="e">
        <f>IF(#REF!="","",IF(VLOOKUP(#REF!,#REF!,10,FALSE)="","",VLOOKUP(#REF!,#REF!,10,FALSE)))</f>
        <v>#REF!</v>
      </c>
      <c r="AF429">
        <v>427</v>
      </c>
      <c r="AI429" t="str">
        <f>IF('PCA Licitação, Dispensa e Inex.'!B432="","",'PCA Licitação, Dispensa e Inex.'!B432)</f>
        <v/>
      </c>
      <c r="AJ429" t="str">
        <f>IF('PCA Licitação, Dispensa e Inex.'!C432="","",'PCA Licitação, Dispensa e Inex.'!C432)</f>
        <v/>
      </c>
      <c r="AK429" t="str">
        <f>IF('PCA Licitação, Dispensa e Inex.'!D432="","",'PCA Licitação, Dispensa e Inex.'!D432)</f>
        <v/>
      </c>
      <c r="AL429" t="str">
        <f>IF('PCA Licitação, Dispensa e Inex.'!H432="","",'PCA Licitação, Dispensa e Inex.'!H432)</f>
        <v/>
      </c>
      <c r="AM429" t="str">
        <f>IF('PCA Licitação, Dispensa e Inex.'!K432="","",'PCA Licitação, Dispensa e Inex.'!K432)</f>
        <v/>
      </c>
      <c r="AN429" t="str">
        <f>IF('PCA Licitação, Dispensa e Inex.'!L432="","",'PCA Licitação, Dispensa e Inex.'!L432)</f>
        <v/>
      </c>
      <c r="AO429" t="str">
        <f>IF('PCA Licitação, Dispensa e Inex.'!M432="","",'PCA Licitação, Dispensa e Inex.'!M432)</f>
        <v/>
      </c>
      <c r="AP429" t="str">
        <f>IF('PCA Licitação, Dispensa e Inex.'!N432="","",'PCA Licitação, Dispensa e Inex.'!N432)</f>
        <v/>
      </c>
      <c r="AQ429" s="82" t="str">
        <f>IF('PCA Licitação, Dispensa e Inex.'!O432="","",'PCA Licitação, Dispensa e Inex.'!O432)</f>
        <v/>
      </c>
      <c r="AR429" s="82" t="str">
        <f>IF('PCA Licitação, Dispensa e Inex.'!P432="","",'PCA Licitação, Dispensa e Inex.'!P432)</f>
        <v/>
      </c>
      <c r="AS429" s="82" t="str">
        <f>IF('PCA Licitação, Dispensa e Inex.'!Q432="","",'PCA Licitação, Dispensa e Inex.'!Q432)</f>
        <v/>
      </c>
      <c r="AT429" s="82" t="str">
        <f>IF('PCA Licitação, Dispensa e Inex.'!R432="","",'PCA Licitação, Dispensa e Inex.'!R432)</f>
        <v/>
      </c>
      <c r="AU429" s="82" t="str">
        <f>IF('PCA Licitação, Dispensa e Inex.'!S432="","",'PCA Licitação, Dispensa e Inex.'!S432)</f>
        <v/>
      </c>
      <c r="AV429" s="223" t="str">
        <f>IFERROR(VLOOKUP(AI429,'Acompanhamento (DMP)'!$B$7:$G$390,10,FALSE),"")</f>
        <v/>
      </c>
      <c r="AW429" t="str">
        <f>IFERROR(IF(VLOOKUP(AI429,'Acompanhamento (DMP)'!$B$7:$O$390,11,FALSE)="","",VLOOKUP(AI429,'Acompanhamento (DMP)'!$B$7:$O$390,11,FALSE)),"")</f>
        <v/>
      </c>
      <c r="AX429" s="82">
        <f>IFERROR(VLOOKUP(AI429,'Acompanhamento (DMP)'!$B$7:$O$390,12,FALSE),"")</f>
        <v>0</v>
      </c>
      <c r="AY429" s="82" t="str">
        <f>IFERROR(IF(VLOOKUP(AI429,'Acompanhamento (DMP)'!$B$7:$O$390,13,FALSE)="","",VLOOKUP(AI429,'Acompanhamento (DMP)'!$B$7:$O$390,13,FALSE)),"")</f>
        <v/>
      </c>
      <c r="AZ429" t="str">
        <f>IFERROR(IF(VLOOKUP(AI429,'Acompanhamento (DMP)'!$B$7:$O$390,14,FALSE)="","",VLOOKUP(AI429,'Acompanhamento (DMP)'!$B$7:$O$390,14,FALSE)),"")</f>
        <v/>
      </c>
      <c r="BA429" t="str">
        <f>IFERROR(IF(VLOOKUP(AI429,'Acompanhamento (DMP)'!$B$7:$O$390,15,FALSE)="","",VLOOKUP(AI429,'Acompanhamento (DMP)'!$B$7:$O$390,15,FALSE)),"")</f>
        <v/>
      </c>
      <c r="BB429" s="82" t="str">
        <f>IFERROR(IF(VLOOKUP(AI429,'Acompanhamento (DMP)'!$B$7:$O$390,16,FALSE)="","",VLOOKUP(AI429,'Acompanhamento (DMP)'!$B$7:$O$390,16,FALSE)),"")</f>
        <v/>
      </c>
      <c r="BC429" s="82" t="str">
        <f>IFERROR(IF(VLOOKUP(AI429,'Acompanhamento (DMP)'!$B$7:$O$390,17,FALSE)="","",VLOOKUP(AI429,'Acompanhamento (DMP)'!$B$7:$O$390,17,FALSE)),"")</f>
        <v/>
      </c>
      <c r="BD429" s="82" t="str">
        <f>IFERROR(IF(VLOOKUP(AI429,'Acompanhamento (DMP)'!$B$7:$O$390,18,FALSE)="","",VLOOKUP(AI429,'Acompanhamento (DMP)'!$B$7:$O$390,18,FALSE)),"")</f>
        <v/>
      </c>
      <c r="BE429" s="82" t="str">
        <f>IFERROR(IF(VLOOKUP(AI429,'Acompanhamento (DMP)'!$B$7:$O$390,19,FALSE)="","",VLOOKUP(AI429,'Acompanhamento (DMP)'!$B$7:$O$390,19,FALSE)),"")</f>
        <v/>
      </c>
      <c r="BF429" s="82" t="str">
        <f>IFERROR(IF(VLOOKUP(AI429,'Acompanhamento (DMP)'!$B$7:$O$390,20,FALSE)="","",VLOOKUP(AI429,'Acompanhamento (DMP)'!$B$7:$O$390,20,FALSE)),"")</f>
        <v/>
      </c>
      <c r="BG429" s="82" t="str">
        <f>IFERROR(IF(VLOOKUP(AI429,'Acompanhamento (DMP)'!$B$7:$O$390,21,FALSE)="","",VLOOKUP(AI429,'Acompanhamento (DMP)'!$B$7:$O$390,21,FALSE)),"")</f>
        <v/>
      </c>
      <c r="BH429" s="173" t="str">
        <f t="shared" si="6"/>
        <v/>
      </c>
    </row>
    <row r="430" spans="1:60" ht="15" customHeight="1">
      <c r="A430" s="248"/>
      <c r="B430" s="248"/>
      <c r="C430" s="72"/>
      <c r="D430" s="73"/>
      <c r="E430" s="72"/>
      <c r="F430" s="72"/>
      <c r="G430" s="72"/>
      <c r="H430" s="72"/>
      <c r="I430" s="72"/>
      <c r="J430" s="72"/>
      <c r="K430" s="72"/>
      <c r="L430" s="74"/>
      <c r="M430" s="74"/>
      <c r="N430" s="74"/>
      <c r="O430" s="74"/>
      <c r="P430" s="74"/>
      <c r="Q430" s="72" t="e">
        <f>IF(#REF!="","",IF(VLOOKUP(#REF!,#REF!,9,FALSE)="","",VLOOKUP(#REF!,#REF!,9,FALSE)))</f>
        <v>#REF!</v>
      </c>
      <c r="R430" s="74" t="e">
        <f>IF(#REF!="","",IF(VLOOKUP(#REF!,#REF!,10,FALSE)="","",VLOOKUP(#REF!,#REF!,10,FALSE)))</f>
        <v>#REF!</v>
      </c>
      <c r="AF430">
        <v>428</v>
      </c>
      <c r="AI430" t="str">
        <f>IF('PCA Licitação, Dispensa e Inex.'!B433="","",'PCA Licitação, Dispensa e Inex.'!B433)</f>
        <v/>
      </c>
      <c r="AJ430" t="str">
        <f>IF('PCA Licitação, Dispensa e Inex.'!C433="","",'PCA Licitação, Dispensa e Inex.'!C433)</f>
        <v/>
      </c>
      <c r="AK430" t="str">
        <f>IF('PCA Licitação, Dispensa e Inex.'!D433="","",'PCA Licitação, Dispensa e Inex.'!D433)</f>
        <v/>
      </c>
      <c r="AL430" t="str">
        <f>IF('PCA Licitação, Dispensa e Inex.'!H433="","",'PCA Licitação, Dispensa e Inex.'!H433)</f>
        <v/>
      </c>
      <c r="AM430" t="str">
        <f>IF('PCA Licitação, Dispensa e Inex.'!K433="","",'PCA Licitação, Dispensa e Inex.'!K433)</f>
        <v/>
      </c>
      <c r="AN430" t="str">
        <f>IF('PCA Licitação, Dispensa e Inex.'!L433="","",'PCA Licitação, Dispensa e Inex.'!L433)</f>
        <v/>
      </c>
      <c r="AO430" t="str">
        <f>IF('PCA Licitação, Dispensa e Inex.'!M433="","",'PCA Licitação, Dispensa e Inex.'!M433)</f>
        <v/>
      </c>
      <c r="AP430" t="str">
        <f>IF('PCA Licitação, Dispensa e Inex.'!N433="","",'PCA Licitação, Dispensa e Inex.'!N433)</f>
        <v/>
      </c>
      <c r="AQ430" s="82" t="str">
        <f>IF('PCA Licitação, Dispensa e Inex.'!O433="","",'PCA Licitação, Dispensa e Inex.'!O433)</f>
        <v/>
      </c>
      <c r="AR430" s="82" t="str">
        <f>IF('PCA Licitação, Dispensa e Inex.'!P433="","",'PCA Licitação, Dispensa e Inex.'!P433)</f>
        <v/>
      </c>
      <c r="AS430" s="82" t="str">
        <f>IF('PCA Licitação, Dispensa e Inex.'!Q433="","",'PCA Licitação, Dispensa e Inex.'!Q433)</f>
        <v/>
      </c>
      <c r="AT430" s="82" t="str">
        <f>IF('PCA Licitação, Dispensa e Inex.'!R433="","",'PCA Licitação, Dispensa e Inex.'!R433)</f>
        <v/>
      </c>
      <c r="AU430" s="82" t="str">
        <f>IF('PCA Licitação, Dispensa e Inex.'!S433="","",'PCA Licitação, Dispensa e Inex.'!S433)</f>
        <v/>
      </c>
      <c r="AV430" s="223" t="str">
        <f>IFERROR(VLOOKUP(AI430,'Acompanhamento (DMP)'!$B$7:$G$390,10,FALSE),"")</f>
        <v/>
      </c>
      <c r="AW430" t="str">
        <f>IFERROR(IF(VLOOKUP(AI430,'Acompanhamento (DMP)'!$B$7:$O$390,11,FALSE)="","",VLOOKUP(AI430,'Acompanhamento (DMP)'!$B$7:$O$390,11,FALSE)),"")</f>
        <v/>
      </c>
      <c r="AX430" s="82">
        <f>IFERROR(VLOOKUP(AI430,'Acompanhamento (DMP)'!$B$7:$O$390,12,FALSE),"")</f>
        <v>0</v>
      </c>
      <c r="AY430" s="82" t="str">
        <f>IFERROR(IF(VLOOKUP(AI430,'Acompanhamento (DMP)'!$B$7:$O$390,13,FALSE)="","",VLOOKUP(AI430,'Acompanhamento (DMP)'!$B$7:$O$390,13,FALSE)),"")</f>
        <v/>
      </c>
      <c r="AZ430" t="str">
        <f>IFERROR(IF(VLOOKUP(AI430,'Acompanhamento (DMP)'!$B$7:$O$390,14,FALSE)="","",VLOOKUP(AI430,'Acompanhamento (DMP)'!$B$7:$O$390,14,FALSE)),"")</f>
        <v/>
      </c>
      <c r="BA430" t="str">
        <f>IFERROR(IF(VLOOKUP(AI430,'Acompanhamento (DMP)'!$B$7:$O$390,15,FALSE)="","",VLOOKUP(AI430,'Acompanhamento (DMP)'!$B$7:$O$390,15,FALSE)),"")</f>
        <v/>
      </c>
      <c r="BB430" s="82" t="str">
        <f>IFERROR(IF(VLOOKUP(AI430,'Acompanhamento (DMP)'!$B$7:$O$390,16,FALSE)="","",VLOOKUP(AI430,'Acompanhamento (DMP)'!$B$7:$O$390,16,FALSE)),"")</f>
        <v/>
      </c>
      <c r="BC430" s="82" t="str">
        <f>IFERROR(IF(VLOOKUP(AI430,'Acompanhamento (DMP)'!$B$7:$O$390,17,FALSE)="","",VLOOKUP(AI430,'Acompanhamento (DMP)'!$B$7:$O$390,17,FALSE)),"")</f>
        <v/>
      </c>
      <c r="BD430" s="82" t="str">
        <f>IFERROR(IF(VLOOKUP(AI430,'Acompanhamento (DMP)'!$B$7:$O$390,18,FALSE)="","",VLOOKUP(AI430,'Acompanhamento (DMP)'!$B$7:$O$390,18,FALSE)),"")</f>
        <v/>
      </c>
      <c r="BE430" s="82" t="str">
        <f>IFERROR(IF(VLOOKUP(AI430,'Acompanhamento (DMP)'!$B$7:$O$390,19,FALSE)="","",VLOOKUP(AI430,'Acompanhamento (DMP)'!$B$7:$O$390,19,FALSE)),"")</f>
        <v/>
      </c>
      <c r="BF430" s="82" t="str">
        <f>IFERROR(IF(VLOOKUP(AI430,'Acompanhamento (DMP)'!$B$7:$O$390,20,FALSE)="","",VLOOKUP(AI430,'Acompanhamento (DMP)'!$B$7:$O$390,20,FALSE)),"")</f>
        <v/>
      </c>
      <c r="BG430" s="82" t="str">
        <f>IFERROR(IF(VLOOKUP(AI430,'Acompanhamento (DMP)'!$B$7:$O$390,21,FALSE)="","",VLOOKUP(AI430,'Acompanhamento (DMP)'!$B$7:$O$390,21,FALSE)),"")</f>
        <v/>
      </c>
      <c r="BH430" s="173" t="str">
        <f t="shared" si="6"/>
        <v/>
      </c>
    </row>
    <row r="431" spans="1:60" ht="15" customHeight="1">
      <c r="A431" s="248"/>
      <c r="B431" s="248"/>
      <c r="C431" s="72"/>
      <c r="D431" s="73"/>
      <c r="E431" s="72"/>
      <c r="F431" s="72"/>
      <c r="G431" s="72"/>
      <c r="H431" s="72"/>
      <c r="I431" s="72"/>
      <c r="J431" s="72"/>
      <c r="K431" s="72"/>
      <c r="L431" s="74"/>
      <c r="M431" s="74"/>
      <c r="N431" s="74"/>
      <c r="O431" s="74"/>
      <c r="P431" s="74"/>
      <c r="Q431" s="72" t="e">
        <f>IF(#REF!="","",IF(VLOOKUP(#REF!,#REF!,9,FALSE)="","",VLOOKUP(#REF!,#REF!,9,FALSE)))</f>
        <v>#REF!</v>
      </c>
      <c r="R431" s="74" t="e">
        <f>IF(#REF!="","",IF(VLOOKUP(#REF!,#REF!,10,FALSE)="","",VLOOKUP(#REF!,#REF!,10,FALSE)))</f>
        <v>#REF!</v>
      </c>
      <c r="AF431">
        <v>429</v>
      </c>
      <c r="AI431" t="str">
        <f>IF('PCA Licitação, Dispensa e Inex.'!B434="","",'PCA Licitação, Dispensa e Inex.'!B434)</f>
        <v/>
      </c>
      <c r="AJ431" t="str">
        <f>IF('PCA Licitação, Dispensa e Inex.'!C434="","",'PCA Licitação, Dispensa e Inex.'!C434)</f>
        <v/>
      </c>
      <c r="AK431" t="str">
        <f>IF('PCA Licitação, Dispensa e Inex.'!D434="","",'PCA Licitação, Dispensa e Inex.'!D434)</f>
        <v/>
      </c>
      <c r="AL431" t="str">
        <f>IF('PCA Licitação, Dispensa e Inex.'!H434="","",'PCA Licitação, Dispensa e Inex.'!H434)</f>
        <v/>
      </c>
      <c r="AM431" t="str">
        <f>IF('PCA Licitação, Dispensa e Inex.'!K434="","",'PCA Licitação, Dispensa e Inex.'!K434)</f>
        <v/>
      </c>
      <c r="AN431" t="str">
        <f>IF('PCA Licitação, Dispensa e Inex.'!L434="","",'PCA Licitação, Dispensa e Inex.'!L434)</f>
        <v/>
      </c>
      <c r="AO431" t="str">
        <f>IF('PCA Licitação, Dispensa e Inex.'!M434="","",'PCA Licitação, Dispensa e Inex.'!M434)</f>
        <v/>
      </c>
      <c r="AP431" t="str">
        <f>IF('PCA Licitação, Dispensa e Inex.'!N434="","",'PCA Licitação, Dispensa e Inex.'!N434)</f>
        <v/>
      </c>
      <c r="AQ431" s="82" t="str">
        <f>IF('PCA Licitação, Dispensa e Inex.'!O434="","",'PCA Licitação, Dispensa e Inex.'!O434)</f>
        <v/>
      </c>
      <c r="AR431" s="82" t="str">
        <f>IF('PCA Licitação, Dispensa e Inex.'!P434="","",'PCA Licitação, Dispensa e Inex.'!P434)</f>
        <v/>
      </c>
      <c r="AS431" s="82" t="str">
        <f>IF('PCA Licitação, Dispensa e Inex.'!Q434="","",'PCA Licitação, Dispensa e Inex.'!Q434)</f>
        <v/>
      </c>
      <c r="AT431" s="82" t="str">
        <f>IF('PCA Licitação, Dispensa e Inex.'!R434="","",'PCA Licitação, Dispensa e Inex.'!R434)</f>
        <v/>
      </c>
      <c r="AU431" s="82" t="str">
        <f>IF('PCA Licitação, Dispensa e Inex.'!S434="","",'PCA Licitação, Dispensa e Inex.'!S434)</f>
        <v/>
      </c>
      <c r="AV431" s="223" t="str">
        <f>IFERROR(VLOOKUP(AI431,'Acompanhamento (DMP)'!$B$7:$G$390,10,FALSE),"")</f>
        <v/>
      </c>
      <c r="AW431" t="str">
        <f>IFERROR(IF(VLOOKUP(AI431,'Acompanhamento (DMP)'!$B$7:$O$390,11,FALSE)="","",VLOOKUP(AI431,'Acompanhamento (DMP)'!$B$7:$O$390,11,FALSE)),"")</f>
        <v/>
      </c>
      <c r="AX431" s="82">
        <f>IFERROR(VLOOKUP(AI431,'Acompanhamento (DMP)'!$B$7:$O$390,12,FALSE),"")</f>
        <v>0</v>
      </c>
      <c r="AY431" s="82" t="str">
        <f>IFERROR(IF(VLOOKUP(AI431,'Acompanhamento (DMP)'!$B$7:$O$390,13,FALSE)="","",VLOOKUP(AI431,'Acompanhamento (DMP)'!$B$7:$O$390,13,FALSE)),"")</f>
        <v/>
      </c>
      <c r="AZ431" t="str">
        <f>IFERROR(IF(VLOOKUP(AI431,'Acompanhamento (DMP)'!$B$7:$O$390,14,FALSE)="","",VLOOKUP(AI431,'Acompanhamento (DMP)'!$B$7:$O$390,14,FALSE)),"")</f>
        <v/>
      </c>
      <c r="BA431" t="str">
        <f>IFERROR(IF(VLOOKUP(AI431,'Acompanhamento (DMP)'!$B$7:$O$390,15,FALSE)="","",VLOOKUP(AI431,'Acompanhamento (DMP)'!$B$7:$O$390,15,FALSE)),"")</f>
        <v/>
      </c>
      <c r="BB431" s="82" t="str">
        <f>IFERROR(IF(VLOOKUP(AI431,'Acompanhamento (DMP)'!$B$7:$O$390,16,FALSE)="","",VLOOKUP(AI431,'Acompanhamento (DMP)'!$B$7:$O$390,16,FALSE)),"")</f>
        <v/>
      </c>
      <c r="BC431" s="82" t="str">
        <f>IFERROR(IF(VLOOKUP(AI431,'Acompanhamento (DMP)'!$B$7:$O$390,17,FALSE)="","",VLOOKUP(AI431,'Acompanhamento (DMP)'!$B$7:$O$390,17,FALSE)),"")</f>
        <v/>
      </c>
      <c r="BD431" s="82" t="str">
        <f>IFERROR(IF(VLOOKUP(AI431,'Acompanhamento (DMP)'!$B$7:$O$390,18,FALSE)="","",VLOOKUP(AI431,'Acompanhamento (DMP)'!$B$7:$O$390,18,FALSE)),"")</f>
        <v/>
      </c>
      <c r="BE431" s="82" t="str">
        <f>IFERROR(IF(VLOOKUP(AI431,'Acompanhamento (DMP)'!$B$7:$O$390,19,FALSE)="","",VLOOKUP(AI431,'Acompanhamento (DMP)'!$B$7:$O$390,19,FALSE)),"")</f>
        <v/>
      </c>
      <c r="BF431" s="82" t="str">
        <f>IFERROR(IF(VLOOKUP(AI431,'Acompanhamento (DMP)'!$B$7:$O$390,20,FALSE)="","",VLOOKUP(AI431,'Acompanhamento (DMP)'!$B$7:$O$390,20,FALSE)),"")</f>
        <v/>
      </c>
      <c r="BG431" s="82" t="str">
        <f>IFERROR(IF(VLOOKUP(AI431,'Acompanhamento (DMP)'!$B$7:$O$390,21,FALSE)="","",VLOOKUP(AI431,'Acompanhamento (DMP)'!$B$7:$O$390,21,FALSE)),"")</f>
        <v/>
      </c>
      <c r="BH431" s="173" t="str">
        <f t="shared" si="6"/>
        <v/>
      </c>
    </row>
    <row r="432" spans="1:60" ht="15" customHeight="1">
      <c r="A432" s="248"/>
      <c r="B432" s="248"/>
      <c r="C432" s="72"/>
      <c r="D432" s="73"/>
      <c r="E432" s="72"/>
      <c r="F432" s="72"/>
      <c r="G432" s="72"/>
      <c r="H432" s="72"/>
      <c r="I432" s="72"/>
      <c r="J432" s="72"/>
      <c r="K432" s="72"/>
      <c r="L432" s="74"/>
      <c r="M432" s="74"/>
      <c r="N432" s="74"/>
      <c r="O432" s="74"/>
      <c r="P432" s="74"/>
      <c r="Q432" s="72" t="e">
        <f>IF(#REF!="","",IF(VLOOKUP(#REF!,#REF!,9,FALSE)="","",VLOOKUP(#REF!,#REF!,9,FALSE)))</f>
        <v>#REF!</v>
      </c>
      <c r="R432" s="74" t="e">
        <f>IF(#REF!="","",IF(VLOOKUP(#REF!,#REF!,10,FALSE)="","",VLOOKUP(#REF!,#REF!,10,FALSE)))</f>
        <v>#REF!</v>
      </c>
      <c r="AF432">
        <v>430</v>
      </c>
      <c r="AI432" t="str">
        <f>IF('PCA Licitação, Dispensa e Inex.'!B435="","",'PCA Licitação, Dispensa e Inex.'!B435)</f>
        <v/>
      </c>
      <c r="AJ432" t="str">
        <f>IF('PCA Licitação, Dispensa e Inex.'!C435="","",'PCA Licitação, Dispensa e Inex.'!C435)</f>
        <v/>
      </c>
      <c r="AK432" t="str">
        <f>IF('PCA Licitação, Dispensa e Inex.'!D435="","",'PCA Licitação, Dispensa e Inex.'!D435)</f>
        <v/>
      </c>
      <c r="AL432" t="str">
        <f>IF('PCA Licitação, Dispensa e Inex.'!H435="","",'PCA Licitação, Dispensa e Inex.'!H435)</f>
        <v/>
      </c>
      <c r="AM432" t="str">
        <f>IF('PCA Licitação, Dispensa e Inex.'!K435="","",'PCA Licitação, Dispensa e Inex.'!K435)</f>
        <v/>
      </c>
      <c r="AN432" t="str">
        <f>IF('PCA Licitação, Dispensa e Inex.'!L435="","",'PCA Licitação, Dispensa e Inex.'!L435)</f>
        <v/>
      </c>
      <c r="AO432" t="str">
        <f>IF('PCA Licitação, Dispensa e Inex.'!M435="","",'PCA Licitação, Dispensa e Inex.'!M435)</f>
        <v/>
      </c>
      <c r="AP432" t="str">
        <f>IF('PCA Licitação, Dispensa e Inex.'!N435="","",'PCA Licitação, Dispensa e Inex.'!N435)</f>
        <v/>
      </c>
      <c r="AQ432" s="82" t="str">
        <f>IF('PCA Licitação, Dispensa e Inex.'!O435="","",'PCA Licitação, Dispensa e Inex.'!O435)</f>
        <v/>
      </c>
      <c r="AR432" s="82" t="str">
        <f>IF('PCA Licitação, Dispensa e Inex.'!P435="","",'PCA Licitação, Dispensa e Inex.'!P435)</f>
        <v/>
      </c>
      <c r="AS432" s="82" t="str">
        <f>IF('PCA Licitação, Dispensa e Inex.'!Q435="","",'PCA Licitação, Dispensa e Inex.'!Q435)</f>
        <v/>
      </c>
      <c r="AT432" s="82" t="str">
        <f>IF('PCA Licitação, Dispensa e Inex.'!R435="","",'PCA Licitação, Dispensa e Inex.'!R435)</f>
        <v/>
      </c>
      <c r="AU432" s="82" t="str">
        <f>IF('PCA Licitação, Dispensa e Inex.'!S435="","",'PCA Licitação, Dispensa e Inex.'!S435)</f>
        <v/>
      </c>
      <c r="AV432" s="223" t="str">
        <f>IFERROR(VLOOKUP(AI432,'Acompanhamento (DMP)'!$B$7:$G$390,10,FALSE),"")</f>
        <v/>
      </c>
      <c r="AW432" t="str">
        <f>IFERROR(IF(VLOOKUP(AI432,'Acompanhamento (DMP)'!$B$7:$O$390,11,FALSE)="","",VLOOKUP(AI432,'Acompanhamento (DMP)'!$B$7:$O$390,11,FALSE)),"")</f>
        <v/>
      </c>
      <c r="AX432" s="82">
        <f>IFERROR(VLOOKUP(AI432,'Acompanhamento (DMP)'!$B$7:$O$390,12,FALSE),"")</f>
        <v>0</v>
      </c>
      <c r="AY432" s="82" t="str">
        <f>IFERROR(IF(VLOOKUP(AI432,'Acompanhamento (DMP)'!$B$7:$O$390,13,FALSE)="","",VLOOKUP(AI432,'Acompanhamento (DMP)'!$B$7:$O$390,13,FALSE)),"")</f>
        <v/>
      </c>
      <c r="AZ432" t="str">
        <f>IFERROR(IF(VLOOKUP(AI432,'Acompanhamento (DMP)'!$B$7:$O$390,14,FALSE)="","",VLOOKUP(AI432,'Acompanhamento (DMP)'!$B$7:$O$390,14,FALSE)),"")</f>
        <v/>
      </c>
      <c r="BA432" t="str">
        <f>IFERROR(IF(VLOOKUP(AI432,'Acompanhamento (DMP)'!$B$7:$O$390,15,FALSE)="","",VLOOKUP(AI432,'Acompanhamento (DMP)'!$B$7:$O$390,15,FALSE)),"")</f>
        <v/>
      </c>
      <c r="BB432" s="82" t="str">
        <f>IFERROR(IF(VLOOKUP(AI432,'Acompanhamento (DMP)'!$B$7:$O$390,16,FALSE)="","",VLOOKUP(AI432,'Acompanhamento (DMP)'!$B$7:$O$390,16,FALSE)),"")</f>
        <v/>
      </c>
      <c r="BC432" s="82" t="str">
        <f>IFERROR(IF(VLOOKUP(AI432,'Acompanhamento (DMP)'!$B$7:$O$390,17,FALSE)="","",VLOOKUP(AI432,'Acompanhamento (DMP)'!$B$7:$O$390,17,FALSE)),"")</f>
        <v/>
      </c>
      <c r="BD432" s="82" t="str">
        <f>IFERROR(IF(VLOOKUP(AI432,'Acompanhamento (DMP)'!$B$7:$O$390,18,FALSE)="","",VLOOKUP(AI432,'Acompanhamento (DMP)'!$B$7:$O$390,18,FALSE)),"")</f>
        <v/>
      </c>
      <c r="BE432" s="82" t="str">
        <f>IFERROR(IF(VLOOKUP(AI432,'Acompanhamento (DMP)'!$B$7:$O$390,19,FALSE)="","",VLOOKUP(AI432,'Acompanhamento (DMP)'!$B$7:$O$390,19,FALSE)),"")</f>
        <v/>
      </c>
      <c r="BF432" s="82" t="str">
        <f>IFERROR(IF(VLOOKUP(AI432,'Acompanhamento (DMP)'!$B$7:$O$390,20,FALSE)="","",VLOOKUP(AI432,'Acompanhamento (DMP)'!$B$7:$O$390,20,FALSE)),"")</f>
        <v/>
      </c>
      <c r="BG432" s="82" t="str">
        <f>IFERROR(IF(VLOOKUP(AI432,'Acompanhamento (DMP)'!$B$7:$O$390,21,FALSE)="","",VLOOKUP(AI432,'Acompanhamento (DMP)'!$B$7:$O$390,21,FALSE)),"")</f>
        <v/>
      </c>
      <c r="BH432" s="173" t="str">
        <f t="shared" si="6"/>
        <v/>
      </c>
    </row>
    <row r="433" spans="1:60" ht="15" customHeight="1">
      <c r="A433" s="248"/>
      <c r="B433" s="248"/>
      <c r="C433" s="72"/>
      <c r="D433" s="73"/>
      <c r="E433" s="72"/>
      <c r="F433" s="72"/>
      <c r="G433" s="72"/>
      <c r="H433" s="72"/>
      <c r="I433" s="72"/>
      <c r="J433" s="72"/>
      <c r="K433" s="72"/>
      <c r="L433" s="74"/>
      <c r="M433" s="74"/>
      <c r="N433" s="74"/>
      <c r="O433" s="74"/>
      <c r="P433" s="74"/>
      <c r="Q433" s="72" t="e">
        <f>IF(#REF!="","",IF(VLOOKUP(#REF!,#REF!,9,FALSE)="","",VLOOKUP(#REF!,#REF!,9,FALSE)))</f>
        <v>#REF!</v>
      </c>
      <c r="R433" s="74" t="e">
        <f>IF(#REF!="","",IF(VLOOKUP(#REF!,#REF!,10,FALSE)="","",VLOOKUP(#REF!,#REF!,10,FALSE)))</f>
        <v>#REF!</v>
      </c>
      <c r="AF433">
        <v>431</v>
      </c>
      <c r="AI433" t="str">
        <f>IF('PCA Licitação, Dispensa e Inex.'!B436="","",'PCA Licitação, Dispensa e Inex.'!B436)</f>
        <v/>
      </c>
      <c r="AJ433" t="str">
        <f>IF('PCA Licitação, Dispensa e Inex.'!C436="","",'PCA Licitação, Dispensa e Inex.'!C436)</f>
        <v/>
      </c>
      <c r="AK433" t="str">
        <f>IF('PCA Licitação, Dispensa e Inex.'!D436="","",'PCA Licitação, Dispensa e Inex.'!D436)</f>
        <v/>
      </c>
      <c r="AL433" t="str">
        <f>IF('PCA Licitação, Dispensa e Inex.'!H436="","",'PCA Licitação, Dispensa e Inex.'!H436)</f>
        <v/>
      </c>
      <c r="AM433" t="str">
        <f>IF('PCA Licitação, Dispensa e Inex.'!K436="","",'PCA Licitação, Dispensa e Inex.'!K436)</f>
        <v/>
      </c>
      <c r="AN433" t="str">
        <f>IF('PCA Licitação, Dispensa e Inex.'!L436="","",'PCA Licitação, Dispensa e Inex.'!L436)</f>
        <v/>
      </c>
      <c r="AO433" t="str">
        <f>IF('PCA Licitação, Dispensa e Inex.'!M436="","",'PCA Licitação, Dispensa e Inex.'!M436)</f>
        <v/>
      </c>
      <c r="AP433" t="str">
        <f>IF('PCA Licitação, Dispensa e Inex.'!N436="","",'PCA Licitação, Dispensa e Inex.'!N436)</f>
        <v/>
      </c>
      <c r="AQ433" s="82" t="str">
        <f>IF('PCA Licitação, Dispensa e Inex.'!O436="","",'PCA Licitação, Dispensa e Inex.'!O436)</f>
        <v/>
      </c>
      <c r="AR433" s="82" t="str">
        <f>IF('PCA Licitação, Dispensa e Inex.'!P436="","",'PCA Licitação, Dispensa e Inex.'!P436)</f>
        <v/>
      </c>
      <c r="AS433" s="82" t="str">
        <f>IF('PCA Licitação, Dispensa e Inex.'!Q436="","",'PCA Licitação, Dispensa e Inex.'!Q436)</f>
        <v/>
      </c>
      <c r="AT433" s="82" t="str">
        <f>IF('PCA Licitação, Dispensa e Inex.'!R436="","",'PCA Licitação, Dispensa e Inex.'!R436)</f>
        <v/>
      </c>
      <c r="AU433" s="82" t="str">
        <f>IF('PCA Licitação, Dispensa e Inex.'!S436="","",'PCA Licitação, Dispensa e Inex.'!S436)</f>
        <v/>
      </c>
      <c r="AV433" s="223" t="str">
        <f>IFERROR(VLOOKUP(AI433,'Acompanhamento (DMP)'!$B$7:$G$390,10,FALSE),"")</f>
        <v/>
      </c>
      <c r="AW433" t="str">
        <f>IFERROR(IF(VLOOKUP(AI433,'Acompanhamento (DMP)'!$B$7:$O$390,11,FALSE)="","",VLOOKUP(AI433,'Acompanhamento (DMP)'!$B$7:$O$390,11,FALSE)),"")</f>
        <v/>
      </c>
      <c r="AX433" s="82">
        <f>IFERROR(VLOOKUP(AI433,'Acompanhamento (DMP)'!$B$7:$O$390,12,FALSE),"")</f>
        <v>0</v>
      </c>
      <c r="AY433" s="82" t="str">
        <f>IFERROR(IF(VLOOKUP(AI433,'Acompanhamento (DMP)'!$B$7:$O$390,13,FALSE)="","",VLOOKUP(AI433,'Acompanhamento (DMP)'!$B$7:$O$390,13,FALSE)),"")</f>
        <v/>
      </c>
      <c r="AZ433" t="str">
        <f>IFERROR(IF(VLOOKUP(AI433,'Acompanhamento (DMP)'!$B$7:$O$390,14,FALSE)="","",VLOOKUP(AI433,'Acompanhamento (DMP)'!$B$7:$O$390,14,FALSE)),"")</f>
        <v/>
      </c>
      <c r="BA433" t="str">
        <f>IFERROR(IF(VLOOKUP(AI433,'Acompanhamento (DMP)'!$B$7:$O$390,15,FALSE)="","",VLOOKUP(AI433,'Acompanhamento (DMP)'!$B$7:$O$390,15,FALSE)),"")</f>
        <v/>
      </c>
      <c r="BB433" s="82" t="str">
        <f>IFERROR(IF(VLOOKUP(AI433,'Acompanhamento (DMP)'!$B$7:$O$390,16,FALSE)="","",VLOOKUP(AI433,'Acompanhamento (DMP)'!$B$7:$O$390,16,FALSE)),"")</f>
        <v/>
      </c>
      <c r="BC433" s="82" t="str">
        <f>IFERROR(IF(VLOOKUP(AI433,'Acompanhamento (DMP)'!$B$7:$O$390,17,FALSE)="","",VLOOKUP(AI433,'Acompanhamento (DMP)'!$B$7:$O$390,17,FALSE)),"")</f>
        <v/>
      </c>
      <c r="BD433" s="82" t="str">
        <f>IFERROR(IF(VLOOKUP(AI433,'Acompanhamento (DMP)'!$B$7:$O$390,18,FALSE)="","",VLOOKUP(AI433,'Acompanhamento (DMP)'!$B$7:$O$390,18,FALSE)),"")</f>
        <v/>
      </c>
      <c r="BE433" s="82" t="str">
        <f>IFERROR(IF(VLOOKUP(AI433,'Acompanhamento (DMP)'!$B$7:$O$390,19,FALSE)="","",VLOOKUP(AI433,'Acompanhamento (DMP)'!$B$7:$O$390,19,FALSE)),"")</f>
        <v/>
      </c>
      <c r="BF433" s="82" t="str">
        <f>IFERROR(IF(VLOOKUP(AI433,'Acompanhamento (DMP)'!$B$7:$O$390,20,FALSE)="","",VLOOKUP(AI433,'Acompanhamento (DMP)'!$B$7:$O$390,20,FALSE)),"")</f>
        <v/>
      </c>
      <c r="BG433" s="82" t="str">
        <f>IFERROR(IF(VLOOKUP(AI433,'Acompanhamento (DMP)'!$B$7:$O$390,21,FALSE)="","",VLOOKUP(AI433,'Acompanhamento (DMP)'!$B$7:$O$390,21,FALSE)),"")</f>
        <v/>
      </c>
      <c r="BH433" s="173" t="str">
        <f t="shared" si="6"/>
        <v/>
      </c>
    </row>
    <row r="434" spans="1:60" ht="15" customHeight="1">
      <c r="A434" s="248"/>
      <c r="B434" s="248"/>
      <c r="C434" s="72"/>
      <c r="D434" s="73"/>
      <c r="E434" s="72"/>
      <c r="F434" s="72"/>
      <c r="G434" s="72"/>
      <c r="H434" s="72"/>
      <c r="I434" s="72"/>
      <c r="J434" s="72"/>
      <c r="K434" s="72"/>
      <c r="L434" s="74"/>
      <c r="M434" s="74"/>
      <c r="N434" s="74"/>
      <c r="O434" s="74"/>
      <c r="P434" s="74"/>
      <c r="Q434" s="72" t="e">
        <f>IF(#REF!="","",IF(VLOOKUP(#REF!,#REF!,9,FALSE)="","",VLOOKUP(#REF!,#REF!,9,FALSE)))</f>
        <v>#REF!</v>
      </c>
      <c r="R434" s="74" t="e">
        <f>IF(#REF!="","",IF(VLOOKUP(#REF!,#REF!,10,FALSE)="","",VLOOKUP(#REF!,#REF!,10,FALSE)))</f>
        <v>#REF!</v>
      </c>
      <c r="AF434">
        <v>432</v>
      </c>
      <c r="AI434" t="str">
        <f>IF('PCA Licitação, Dispensa e Inex.'!B437="","",'PCA Licitação, Dispensa e Inex.'!B437)</f>
        <v/>
      </c>
      <c r="AJ434" t="str">
        <f>IF('PCA Licitação, Dispensa e Inex.'!C437="","",'PCA Licitação, Dispensa e Inex.'!C437)</f>
        <v/>
      </c>
      <c r="AK434" t="str">
        <f>IF('PCA Licitação, Dispensa e Inex.'!D437="","",'PCA Licitação, Dispensa e Inex.'!D437)</f>
        <v/>
      </c>
      <c r="AL434" t="str">
        <f>IF('PCA Licitação, Dispensa e Inex.'!H437="","",'PCA Licitação, Dispensa e Inex.'!H437)</f>
        <v/>
      </c>
      <c r="AM434" t="str">
        <f>IF('PCA Licitação, Dispensa e Inex.'!K437="","",'PCA Licitação, Dispensa e Inex.'!K437)</f>
        <v/>
      </c>
      <c r="AN434" t="str">
        <f>IF('PCA Licitação, Dispensa e Inex.'!L437="","",'PCA Licitação, Dispensa e Inex.'!L437)</f>
        <v/>
      </c>
      <c r="AO434" t="str">
        <f>IF('PCA Licitação, Dispensa e Inex.'!M437="","",'PCA Licitação, Dispensa e Inex.'!M437)</f>
        <v/>
      </c>
      <c r="AP434" t="str">
        <f>IF('PCA Licitação, Dispensa e Inex.'!N437="","",'PCA Licitação, Dispensa e Inex.'!N437)</f>
        <v/>
      </c>
      <c r="AQ434" s="82" t="str">
        <f>IF('PCA Licitação, Dispensa e Inex.'!O437="","",'PCA Licitação, Dispensa e Inex.'!O437)</f>
        <v/>
      </c>
      <c r="AR434" s="82" t="str">
        <f>IF('PCA Licitação, Dispensa e Inex.'!P437="","",'PCA Licitação, Dispensa e Inex.'!P437)</f>
        <v/>
      </c>
      <c r="AS434" s="82" t="str">
        <f>IF('PCA Licitação, Dispensa e Inex.'!Q437="","",'PCA Licitação, Dispensa e Inex.'!Q437)</f>
        <v/>
      </c>
      <c r="AT434" s="82" t="str">
        <f>IF('PCA Licitação, Dispensa e Inex.'!R437="","",'PCA Licitação, Dispensa e Inex.'!R437)</f>
        <v/>
      </c>
      <c r="AU434" s="82" t="str">
        <f>IF('PCA Licitação, Dispensa e Inex.'!S437="","",'PCA Licitação, Dispensa e Inex.'!S437)</f>
        <v/>
      </c>
      <c r="AV434" s="223" t="str">
        <f>IFERROR(VLOOKUP(AI434,'Acompanhamento (DMP)'!$B$7:$G$390,10,FALSE),"")</f>
        <v/>
      </c>
      <c r="AW434" t="str">
        <f>IFERROR(IF(VLOOKUP(AI434,'Acompanhamento (DMP)'!$B$7:$O$390,11,FALSE)="","",VLOOKUP(AI434,'Acompanhamento (DMP)'!$B$7:$O$390,11,FALSE)),"")</f>
        <v/>
      </c>
      <c r="AX434" s="82">
        <f>IFERROR(VLOOKUP(AI434,'Acompanhamento (DMP)'!$B$7:$O$390,12,FALSE),"")</f>
        <v>0</v>
      </c>
      <c r="AY434" s="82" t="str">
        <f>IFERROR(IF(VLOOKUP(AI434,'Acompanhamento (DMP)'!$B$7:$O$390,13,FALSE)="","",VLOOKUP(AI434,'Acompanhamento (DMP)'!$B$7:$O$390,13,FALSE)),"")</f>
        <v/>
      </c>
      <c r="AZ434" t="str">
        <f>IFERROR(IF(VLOOKUP(AI434,'Acompanhamento (DMP)'!$B$7:$O$390,14,FALSE)="","",VLOOKUP(AI434,'Acompanhamento (DMP)'!$B$7:$O$390,14,FALSE)),"")</f>
        <v/>
      </c>
      <c r="BA434" t="str">
        <f>IFERROR(IF(VLOOKUP(AI434,'Acompanhamento (DMP)'!$B$7:$O$390,15,FALSE)="","",VLOOKUP(AI434,'Acompanhamento (DMP)'!$B$7:$O$390,15,FALSE)),"")</f>
        <v/>
      </c>
      <c r="BB434" s="82" t="str">
        <f>IFERROR(IF(VLOOKUP(AI434,'Acompanhamento (DMP)'!$B$7:$O$390,16,FALSE)="","",VLOOKUP(AI434,'Acompanhamento (DMP)'!$B$7:$O$390,16,FALSE)),"")</f>
        <v/>
      </c>
      <c r="BC434" s="82" t="str">
        <f>IFERROR(IF(VLOOKUP(AI434,'Acompanhamento (DMP)'!$B$7:$O$390,17,FALSE)="","",VLOOKUP(AI434,'Acompanhamento (DMP)'!$B$7:$O$390,17,FALSE)),"")</f>
        <v/>
      </c>
      <c r="BD434" s="82" t="str">
        <f>IFERROR(IF(VLOOKUP(AI434,'Acompanhamento (DMP)'!$B$7:$O$390,18,FALSE)="","",VLOOKUP(AI434,'Acompanhamento (DMP)'!$B$7:$O$390,18,FALSE)),"")</f>
        <v/>
      </c>
      <c r="BE434" s="82" t="str">
        <f>IFERROR(IF(VLOOKUP(AI434,'Acompanhamento (DMP)'!$B$7:$O$390,19,FALSE)="","",VLOOKUP(AI434,'Acompanhamento (DMP)'!$B$7:$O$390,19,FALSE)),"")</f>
        <v/>
      </c>
      <c r="BF434" s="82" t="str">
        <f>IFERROR(IF(VLOOKUP(AI434,'Acompanhamento (DMP)'!$B$7:$O$390,20,FALSE)="","",VLOOKUP(AI434,'Acompanhamento (DMP)'!$B$7:$O$390,20,FALSE)),"")</f>
        <v/>
      </c>
      <c r="BG434" s="82" t="str">
        <f>IFERROR(IF(VLOOKUP(AI434,'Acompanhamento (DMP)'!$B$7:$O$390,21,FALSE)="","",VLOOKUP(AI434,'Acompanhamento (DMP)'!$B$7:$O$390,21,FALSE)),"")</f>
        <v/>
      </c>
      <c r="BH434" s="173" t="str">
        <f t="shared" si="6"/>
        <v/>
      </c>
    </row>
    <row r="435" spans="1:60" ht="15" customHeight="1">
      <c r="A435" s="248"/>
      <c r="B435" s="248"/>
      <c r="C435" s="72"/>
      <c r="D435" s="73"/>
      <c r="E435" s="72"/>
      <c r="F435" s="72"/>
      <c r="G435" s="72"/>
      <c r="H435" s="72"/>
      <c r="I435" s="72"/>
      <c r="J435" s="72"/>
      <c r="K435" s="72"/>
      <c r="L435" s="74"/>
      <c r="M435" s="74"/>
      <c r="N435" s="74"/>
      <c r="O435" s="74"/>
      <c r="P435" s="74"/>
      <c r="Q435" s="72" t="e">
        <f>IF(#REF!="","",IF(VLOOKUP(#REF!,#REF!,9,FALSE)="","",VLOOKUP(#REF!,#REF!,9,FALSE)))</f>
        <v>#REF!</v>
      </c>
      <c r="R435" s="74" t="e">
        <f>IF(#REF!="","",IF(VLOOKUP(#REF!,#REF!,10,FALSE)="","",VLOOKUP(#REF!,#REF!,10,FALSE)))</f>
        <v>#REF!</v>
      </c>
      <c r="AF435">
        <v>433</v>
      </c>
      <c r="AI435" t="str">
        <f>IF('PCA Licitação, Dispensa e Inex.'!B438="","",'PCA Licitação, Dispensa e Inex.'!B438)</f>
        <v/>
      </c>
      <c r="AJ435" t="str">
        <f>IF('PCA Licitação, Dispensa e Inex.'!C438="","",'PCA Licitação, Dispensa e Inex.'!C438)</f>
        <v/>
      </c>
      <c r="AK435" t="str">
        <f>IF('PCA Licitação, Dispensa e Inex.'!D438="","",'PCA Licitação, Dispensa e Inex.'!D438)</f>
        <v/>
      </c>
      <c r="AL435" t="str">
        <f>IF('PCA Licitação, Dispensa e Inex.'!H438="","",'PCA Licitação, Dispensa e Inex.'!H438)</f>
        <v/>
      </c>
      <c r="AM435" t="str">
        <f>IF('PCA Licitação, Dispensa e Inex.'!K438="","",'PCA Licitação, Dispensa e Inex.'!K438)</f>
        <v/>
      </c>
      <c r="AN435" t="str">
        <f>IF('PCA Licitação, Dispensa e Inex.'!L438="","",'PCA Licitação, Dispensa e Inex.'!L438)</f>
        <v/>
      </c>
      <c r="AO435" t="str">
        <f>IF('PCA Licitação, Dispensa e Inex.'!M438="","",'PCA Licitação, Dispensa e Inex.'!M438)</f>
        <v/>
      </c>
      <c r="AP435" t="str">
        <f>IF('PCA Licitação, Dispensa e Inex.'!N438="","",'PCA Licitação, Dispensa e Inex.'!N438)</f>
        <v/>
      </c>
      <c r="AQ435" s="82" t="str">
        <f>IF('PCA Licitação, Dispensa e Inex.'!O438="","",'PCA Licitação, Dispensa e Inex.'!O438)</f>
        <v/>
      </c>
      <c r="AR435" s="82" t="str">
        <f>IF('PCA Licitação, Dispensa e Inex.'!P438="","",'PCA Licitação, Dispensa e Inex.'!P438)</f>
        <v/>
      </c>
      <c r="AS435" s="82" t="str">
        <f>IF('PCA Licitação, Dispensa e Inex.'!Q438="","",'PCA Licitação, Dispensa e Inex.'!Q438)</f>
        <v/>
      </c>
      <c r="AT435" s="82" t="str">
        <f>IF('PCA Licitação, Dispensa e Inex.'!R438="","",'PCA Licitação, Dispensa e Inex.'!R438)</f>
        <v/>
      </c>
      <c r="AU435" s="82" t="str">
        <f>IF('PCA Licitação, Dispensa e Inex.'!S438="","",'PCA Licitação, Dispensa e Inex.'!S438)</f>
        <v/>
      </c>
      <c r="AV435" s="223" t="str">
        <f>IFERROR(VLOOKUP(AI435,'Acompanhamento (DMP)'!$B$7:$G$390,10,FALSE),"")</f>
        <v/>
      </c>
      <c r="AW435" t="str">
        <f>IFERROR(IF(VLOOKUP(AI435,'Acompanhamento (DMP)'!$B$7:$O$390,11,FALSE)="","",VLOOKUP(AI435,'Acompanhamento (DMP)'!$B$7:$O$390,11,FALSE)),"")</f>
        <v/>
      </c>
      <c r="AX435" s="82">
        <f>IFERROR(VLOOKUP(AI435,'Acompanhamento (DMP)'!$B$7:$O$390,12,FALSE),"")</f>
        <v>0</v>
      </c>
      <c r="AY435" s="82" t="str">
        <f>IFERROR(IF(VLOOKUP(AI435,'Acompanhamento (DMP)'!$B$7:$O$390,13,FALSE)="","",VLOOKUP(AI435,'Acompanhamento (DMP)'!$B$7:$O$390,13,FALSE)),"")</f>
        <v/>
      </c>
      <c r="AZ435" t="str">
        <f>IFERROR(IF(VLOOKUP(AI435,'Acompanhamento (DMP)'!$B$7:$O$390,14,FALSE)="","",VLOOKUP(AI435,'Acompanhamento (DMP)'!$B$7:$O$390,14,FALSE)),"")</f>
        <v/>
      </c>
      <c r="BA435" t="str">
        <f>IFERROR(IF(VLOOKUP(AI435,'Acompanhamento (DMP)'!$B$7:$O$390,15,FALSE)="","",VLOOKUP(AI435,'Acompanhamento (DMP)'!$B$7:$O$390,15,FALSE)),"")</f>
        <v/>
      </c>
      <c r="BB435" s="82" t="str">
        <f>IFERROR(IF(VLOOKUP(AI435,'Acompanhamento (DMP)'!$B$7:$O$390,16,FALSE)="","",VLOOKUP(AI435,'Acompanhamento (DMP)'!$B$7:$O$390,16,FALSE)),"")</f>
        <v/>
      </c>
      <c r="BC435" s="82" t="str">
        <f>IFERROR(IF(VLOOKUP(AI435,'Acompanhamento (DMP)'!$B$7:$O$390,17,FALSE)="","",VLOOKUP(AI435,'Acompanhamento (DMP)'!$B$7:$O$390,17,FALSE)),"")</f>
        <v/>
      </c>
      <c r="BD435" s="82" t="str">
        <f>IFERROR(IF(VLOOKUP(AI435,'Acompanhamento (DMP)'!$B$7:$O$390,18,FALSE)="","",VLOOKUP(AI435,'Acompanhamento (DMP)'!$B$7:$O$390,18,FALSE)),"")</f>
        <v/>
      </c>
      <c r="BE435" s="82" t="str">
        <f>IFERROR(IF(VLOOKUP(AI435,'Acompanhamento (DMP)'!$B$7:$O$390,19,FALSE)="","",VLOOKUP(AI435,'Acompanhamento (DMP)'!$B$7:$O$390,19,FALSE)),"")</f>
        <v/>
      </c>
      <c r="BF435" s="82" t="str">
        <f>IFERROR(IF(VLOOKUP(AI435,'Acompanhamento (DMP)'!$B$7:$O$390,20,FALSE)="","",VLOOKUP(AI435,'Acompanhamento (DMP)'!$B$7:$O$390,20,FALSE)),"")</f>
        <v/>
      </c>
      <c r="BG435" s="82" t="str">
        <f>IFERROR(IF(VLOOKUP(AI435,'Acompanhamento (DMP)'!$B$7:$O$390,21,FALSE)="","",VLOOKUP(AI435,'Acompanhamento (DMP)'!$B$7:$O$390,21,FALSE)),"")</f>
        <v/>
      </c>
      <c r="BH435" s="173" t="str">
        <f t="shared" si="6"/>
        <v/>
      </c>
    </row>
    <row r="436" spans="1:60" ht="15" customHeight="1">
      <c r="A436" s="248"/>
      <c r="B436" s="248"/>
      <c r="C436" s="72"/>
      <c r="D436" s="73"/>
      <c r="E436" s="72"/>
      <c r="F436" s="72"/>
      <c r="G436" s="72"/>
      <c r="H436" s="72"/>
      <c r="I436" s="72"/>
      <c r="J436" s="72"/>
      <c r="K436" s="72"/>
      <c r="L436" s="74"/>
      <c r="M436" s="74"/>
      <c r="N436" s="74"/>
      <c r="O436" s="74"/>
      <c r="P436" s="74"/>
      <c r="Q436" s="72" t="e">
        <f>IF(#REF!="","",IF(VLOOKUP(#REF!,#REF!,9,FALSE)="","",VLOOKUP(#REF!,#REF!,9,FALSE)))</f>
        <v>#REF!</v>
      </c>
      <c r="R436" s="74" t="e">
        <f>IF(#REF!="","",IF(VLOOKUP(#REF!,#REF!,10,FALSE)="","",VLOOKUP(#REF!,#REF!,10,FALSE)))</f>
        <v>#REF!</v>
      </c>
      <c r="AF436">
        <v>434</v>
      </c>
      <c r="AI436" t="str">
        <f>IF('PCA Licitação, Dispensa e Inex.'!B439="","",'PCA Licitação, Dispensa e Inex.'!B439)</f>
        <v/>
      </c>
      <c r="AJ436" t="str">
        <f>IF('PCA Licitação, Dispensa e Inex.'!C439="","",'PCA Licitação, Dispensa e Inex.'!C439)</f>
        <v/>
      </c>
      <c r="AK436" t="str">
        <f>IF('PCA Licitação, Dispensa e Inex.'!D439="","",'PCA Licitação, Dispensa e Inex.'!D439)</f>
        <v/>
      </c>
      <c r="AL436" t="str">
        <f>IF('PCA Licitação, Dispensa e Inex.'!H439="","",'PCA Licitação, Dispensa e Inex.'!H439)</f>
        <v/>
      </c>
      <c r="AM436" t="str">
        <f>IF('PCA Licitação, Dispensa e Inex.'!K439="","",'PCA Licitação, Dispensa e Inex.'!K439)</f>
        <v/>
      </c>
      <c r="AN436" t="str">
        <f>IF('PCA Licitação, Dispensa e Inex.'!L439="","",'PCA Licitação, Dispensa e Inex.'!L439)</f>
        <v/>
      </c>
      <c r="AO436" t="str">
        <f>IF('PCA Licitação, Dispensa e Inex.'!M439="","",'PCA Licitação, Dispensa e Inex.'!M439)</f>
        <v/>
      </c>
      <c r="AP436" t="str">
        <f>IF('PCA Licitação, Dispensa e Inex.'!N439="","",'PCA Licitação, Dispensa e Inex.'!N439)</f>
        <v/>
      </c>
      <c r="AQ436" s="82" t="str">
        <f>IF('PCA Licitação, Dispensa e Inex.'!O439="","",'PCA Licitação, Dispensa e Inex.'!O439)</f>
        <v/>
      </c>
      <c r="AR436" s="82" t="str">
        <f>IF('PCA Licitação, Dispensa e Inex.'!P439="","",'PCA Licitação, Dispensa e Inex.'!P439)</f>
        <v/>
      </c>
      <c r="AS436" s="82" t="str">
        <f>IF('PCA Licitação, Dispensa e Inex.'!Q439="","",'PCA Licitação, Dispensa e Inex.'!Q439)</f>
        <v/>
      </c>
      <c r="AT436" s="82" t="str">
        <f>IF('PCA Licitação, Dispensa e Inex.'!R439="","",'PCA Licitação, Dispensa e Inex.'!R439)</f>
        <v/>
      </c>
      <c r="AU436" s="82" t="str">
        <f>IF('PCA Licitação, Dispensa e Inex.'!S439="","",'PCA Licitação, Dispensa e Inex.'!S439)</f>
        <v/>
      </c>
      <c r="AV436" s="223" t="str">
        <f>IFERROR(VLOOKUP(AI436,'Acompanhamento (DMP)'!$B$7:$G$390,10,FALSE),"")</f>
        <v/>
      </c>
      <c r="AW436" t="str">
        <f>IFERROR(IF(VLOOKUP(AI436,'Acompanhamento (DMP)'!$B$7:$O$390,11,FALSE)="","",VLOOKUP(AI436,'Acompanhamento (DMP)'!$B$7:$O$390,11,FALSE)),"")</f>
        <v/>
      </c>
      <c r="AX436" s="82">
        <f>IFERROR(VLOOKUP(AI436,'Acompanhamento (DMP)'!$B$7:$O$390,12,FALSE),"")</f>
        <v>0</v>
      </c>
      <c r="AY436" s="82" t="str">
        <f>IFERROR(IF(VLOOKUP(AI436,'Acompanhamento (DMP)'!$B$7:$O$390,13,FALSE)="","",VLOOKUP(AI436,'Acompanhamento (DMP)'!$B$7:$O$390,13,FALSE)),"")</f>
        <v/>
      </c>
      <c r="AZ436" t="str">
        <f>IFERROR(IF(VLOOKUP(AI436,'Acompanhamento (DMP)'!$B$7:$O$390,14,FALSE)="","",VLOOKUP(AI436,'Acompanhamento (DMP)'!$B$7:$O$390,14,FALSE)),"")</f>
        <v/>
      </c>
      <c r="BA436" t="str">
        <f>IFERROR(IF(VLOOKUP(AI436,'Acompanhamento (DMP)'!$B$7:$O$390,15,FALSE)="","",VLOOKUP(AI436,'Acompanhamento (DMP)'!$B$7:$O$390,15,FALSE)),"")</f>
        <v/>
      </c>
      <c r="BB436" s="82" t="str">
        <f>IFERROR(IF(VLOOKUP(AI436,'Acompanhamento (DMP)'!$B$7:$O$390,16,FALSE)="","",VLOOKUP(AI436,'Acompanhamento (DMP)'!$B$7:$O$390,16,FALSE)),"")</f>
        <v/>
      </c>
      <c r="BC436" s="82" t="str">
        <f>IFERROR(IF(VLOOKUP(AI436,'Acompanhamento (DMP)'!$B$7:$O$390,17,FALSE)="","",VLOOKUP(AI436,'Acompanhamento (DMP)'!$B$7:$O$390,17,FALSE)),"")</f>
        <v/>
      </c>
      <c r="BD436" s="82" t="str">
        <f>IFERROR(IF(VLOOKUP(AI436,'Acompanhamento (DMP)'!$B$7:$O$390,18,FALSE)="","",VLOOKUP(AI436,'Acompanhamento (DMP)'!$B$7:$O$390,18,FALSE)),"")</f>
        <v/>
      </c>
      <c r="BE436" s="82" t="str">
        <f>IFERROR(IF(VLOOKUP(AI436,'Acompanhamento (DMP)'!$B$7:$O$390,19,FALSE)="","",VLOOKUP(AI436,'Acompanhamento (DMP)'!$B$7:$O$390,19,FALSE)),"")</f>
        <v/>
      </c>
      <c r="BF436" s="82" t="str">
        <f>IFERROR(IF(VLOOKUP(AI436,'Acompanhamento (DMP)'!$B$7:$O$390,20,FALSE)="","",VLOOKUP(AI436,'Acompanhamento (DMP)'!$B$7:$O$390,20,FALSE)),"")</f>
        <v/>
      </c>
      <c r="BG436" s="82" t="str">
        <f>IFERROR(IF(VLOOKUP(AI436,'Acompanhamento (DMP)'!$B$7:$O$390,21,FALSE)="","",VLOOKUP(AI436,'Acompanhamento (DMP)'!$B$7:$O$390,21,FALSE)),"")</f>
        <v/>
      </c>
      <c r="BH436" s="173" t="str">
        <f t="shared" si="6"/>
        <v/>
      </c>
    </row>
    <row r="437" spans="1:60" ht="15" customHeight="1">
      <c r="A437" s="248"/>
      <c r="B437" s="248"/>
      <c r="C437" s="72"/>
      <c r="D437" s="73"/>
      <c r="E437" s="72"/>
      <c r="F437" s="72"/>
      <c r="G437" s="72"/>
      <c r="H437" s="72"/>
      <c r="I437" s="72"/>
      <c r="J437" s="72"/>
      <c r="K437" s="72"/>
      <c r="L437" s="74"/>
      <c r="M437" s="74"/>
      <c r="N437" s="74"/>
      <c r="O437" s="74"/>
      <c r="P437" s="74"/>
      <c r="Q437" s="72" t="e">
        <f>IF(#REF!="","",IF(VLOOKUP(#REF!,#REF!,9,FALSE)="","",VLOOKUP(#REF!,#REF!,9,FALSE)))</f>
        <v>#REF!</v>
      </c>
      <c r="R437" s="74" t="e">
        <f>IF(#REF!="","",IF(VLOOKUP(#REF!,#REF!,10,FALSE)="","",VLOOKUP(#REF!,#REF!,10,FALSE)))</f>
        <v>#REF!</v>
      </c>
      <c r="AF437">
        <v>435</v>
      </c>
      <c r="AI437" t="str">
        <f>IF('PCA Licitação, Dispensa e Inex.'!B440="","",'PCA Licitação, Dispensa e Inex.'!B440)</f>
        <v/>
      </c>
      <c r="AJ437" t="str">
        <f>IF('PCA Licitação, Dispensa e Inex.'!C440="","",'PCA Licitação, Dispensa e Inex.'!C440)</f>
        <v/>
      </c>
      <c r="AK437" t="str">
        <f>IF('PCA Licitação, Dispensa e Inex.'!D440="","",'PCA Licitação, Dispensa e Inex.'!D440)</f>
        <v/>
      </c>
      <c r="AL437" t="str">
        <f>IF('PCA Licitação, Dispensa e Inex.'!H440="","",'PCA Licitação, Dispensa e Inex.'!H440)</f>
        <v/>
      </c>
      <c r="AM437" t="str">
        <f>IF('PCA Licitação, Dispensa e Inex.'!K440="","",'PCA Licitação, Dispensa e Inex.'!K440)</f>
        <v/>
      </c>
      <c r="AN437" t="str">
        <f>IF('PCA Licitação, Dispensa e Inex.'!L440="","",'PCA Licitação, Dispensa e Inex.'!L440)</f>
        <v/>
      </c>
      <c r="AO437" t="str">
        <f>IF('PCA Licitação, Dispensa e Inex.'!M440="","",'PCA Licitação, Dispensa e Inex.'!M440)</f>
        <v/>
      </c>
      <c r="AP437" t="str">
        <f>IF('PCA Licitação, Dispensa e Inex.'!N440="","",'PCA Licitação, Dispensa e Inex.'!N440)</f>
        <v/>
      </c>
      <c r="AQ437" s="82" t="str">
        <f>IF('PCA Licitação, Dispensa e Inex.'!O440="","",'PCA Licitação, Dispensa e Inex.'!O440)</f>
        <v/>
      </c>
      <c r="AR437" s="82" t="str">
        <f>IF('PCA Licitação, Dispensa e Inex.'!P440="","",'PCA Licitação, Dispensa e Inex.'!P440)</f>
        <v/>
      </c>
      <c r="AS437" s="82" t="str">
        <f>IF('PCA Licitação, Dispensa e Inex.'!Q440="","",'PCA Licitação, Dispensa e Inex.'!Q440)</f>
        <v/>
      </c>
      <c r="AT437" s="82" t="str">
        <f>IF('PCA Licitação, Dispensa e Inex.'!R440="","",'PCA Licitação, Dispensa e Inex.'!R440)</f>
        <v/>
      </c>
      <c r="AU437" s="82" t="str">
        <f>IF('PCA Licitação, Dispensa e Inex.'!S440="","",'PCA Licitação, Dispensa e Inex.'!S440)</f>
        <v/>
      </c>
      <c r="AV437" s="223" t="str">
        <f>IFERROR(VLOOKUP(AI437,'Acompanhamento (DMP)'!$B$7:$G$390,10,FALSE),"")</f>
        <v/>
      </c>
      <c r="AW437" t="str">
        <f>IFERROR(IF(VLOOKUP(AI437,'Acompanhamento (DMP)'!$B$7:$O$390,11,FALSE)="","",VLOOKUP(AI437,'Acompanhamento (DMP)'!$B$7:$O$390,11,FALSE)),"")</f>
        <v/>
      </c>
      <c r="AX437" s="82">
        <f>IFERROR(VLOOKUP(AI437,'Acompanhamento (DMP)'!$B$7:$O$390,12,FALSE),"")</f>
        <v>0</v>
      </c>
      <c r="AY437" s="82" t="str">
        <f>IFERROR(IF(VLOOKUP(AI437,'Acompanhamento (DMP)'!$B$7:$O$390,13,FALSE)="","",VLOOKUP(AI437,'Acompanhamento (DMP)'!$B$7:$O$390,13,FALSE)),"")</f>
        <v/>
      </c>
      <c r="AZ437" t="str">
        <f>IFERROR(IF(VLOOKUP(AI437,'Acompanhamento (DMP)'!$B$7:$O$390,14,FALSE)="","",VLOOKUP(AI437,'Acompanhamento (DMP)'!$B$7:$O$390,14,FALSE)),"")</f>
        <v/>
      </c>
      <c r="BA437" t="str">
        <f>IFERROR(IF(VLOOKUP(AI437,'Acompanhamento (DMP)'!$B$7:$O$390,15,FALSE)="","",VLOOKUP(AI437,'Acompanhamento (DMP)'!$B$7:$O$390,15,FALSE)),"")</f>
        <v/>
      </c>
      <c r="BB437" s="82" t="str">
        <f>IFERROR(IF(VLOOKUP(AI437,'Acompanhamento (DMP)'!$B$7:$O$390,16,FALSE)="","",VLOOKUP(AI437,'Acompanhamento (DMP)'!$B$7:$O$390,16,FALSE)),"")</f>
        <v/>
      </c>
      <c r="BC437" s="82" t="str">
        <f>IFERROR(IF(VLOOKUP(AI437,'Acompanhamento (DMP)'!$B$7:$O$390,17,FALSE)="","",VLOOKUP(AI437,'Acompanhamento (DMP)'!$B$7:$O$390,17,FALSE)),"")</f>
        <v/>
      </c>
      <c r="BD437" s="82" t="str">
        <f>IFERROR(IF(VLOOKUP(AI437,'Acompanhamento (DMP)'!$B$7:$O$390,18,FALSE)="","",VLOOKUP(AI437,'Acompanhamento (DMP)'!$B$7:$O$390,18,FALSE)),"")</f>
        <v/>
      </c>
      <c r="BE437" s="82" t="str">
        <f>IFERROR(IF(VLOOKUP(AI437,'Acompanhamento (DMP)'!$B$7:$O$390,19,FALSE)="","",VLOOKUP(AI437,'Acompanhamento (DMP)'!$B$7:$O$390,19,FALSE)),"")</f>
        <v/>
      </c>
      <c r="BF437" s="82" t="str">
        <f>IFERROR(IF(VLOOKUP(AI437,'Acompanhamento (DMP)'!$B$7:$O$390,20,FALSE)="","",VLOOKUP(AI437,'Acompanhamento (DMP)'!$B$7:$O$390,20,FALSE)),"")</f>
        <v/>
      </c>
      <c r="BG437" s="82" t="str">
        <f>IFERROR(IF(VLOOKUP(AI437,'Acompanhamento (DMP)'!$B$7:$O$390,21,FALSE)="","",VLOOKUP(AI437,'Acompanhamento (DMP)'!$B$7:$O$390,21,FALSE)),"")</f>
        <v/>
      </c>
      <c r="BH437" s="173" t="str">
        <f t="shared" si="6"/>
        <v/>
      </c>
    </row>
    <row r="438" spans="1:60" ht="15" customHeight="1">
      <c r="A438" s="248"/>
      <c r="B438" s="248"/>
      <c r="C438" s="72"/>
      <c r="D438" s="73"/>
      <c r="E438" s="72"/>
      <c r="F438" s="72"/>
      <c r="G438" s="72"/>
      <c r="H438" s="72"/>
      <c r="I438" s="72"/>
      <c r="J438" s="72"/>
      <c r="K438" s="72"/>
      <c r="L438" s="74"/>
      <c r="M438" s="74"/>
      <c r="N438" s="74"/>
      <c r="O438" s="74"/>
      <c r="P438" s="74"/>
      <c r="Q438" s="72" t="e">
        <f>IF(#REF!="","",IF(VLOOKUP(#REF!,#REF!,9,FALSE)="","",VLOOKUP(#REF!,#REF!,9,FALSE)))</f>
        <v>#REF!</v>
      </c>
      <c r="R438" s="74" t="e">
        <f>IF(#REF!="","",IF(VLOOKUP(#REF!,#REF!,10,FALSE)="","",VLOOKUP(#REF!,#REF!,10,FALSE)))</f>
        <v>#REF!</v>
      </c>
      <c r="AF438">
        <v>436</v>
      </c>
      <c r="AI438" t="str">
        <f>IF('PCA Licitação, Dispensa e Inex.'!B441="","",'PCA Licitação, Dispensa e Inex.'!B441)</f>
        <v/>
      </c>
      <c r="AJ438" t="str">
        <f>IF('PCA Licitação, Dispensa e Inex.'!C441="","",'PCA Licitação, Dispensa e Inex.'!C441)</f>
        <v/>
      </c>
      <c r="AK438" t="str">
        <f>IF('PCA Licitação, Dispensa e Inex.'!D441="","",'PCA Licitação, Dispensa e Inex.'!D441)</f>
        <v/>
      </c>
      <c r="AL438" t="str">
        <f>IF('PCA Licitação, Dispensa e Inex.'!H441="","",'PCA Licitação, Dispensa e Inex.'!H441)</f>
        <v/>
      </c>
      <c r="AM438" t="str">
        <f>IF('PCA Licitação, Dispensa e Inex.'!K441="","",'PCA Licitação, Dispensa e Inex.'!K441)</f>
        <v/>
      </c>
      <c r="AN438" t="str">
        <f>IF('PCA Licitação, Dispensa e Inex.'!L441="","",'PCA Licitação, Dispensa e Inex.'!L441)</f>
        <v/>
      </c>
      <c r="AO438" t="str">
        <f>IF('PCA Licitação, Dispensa e Inex.'!M441="","",'PCA Licitação, Dispensa e Inex.'!M441)</f>
        <v/>
      </c>
      <c r="AP438" t="str">
        <f>IF('PCA Licitação, Dispensa e Inex.'!N441="","",'PCA Licitação, Dispensa e Inex.'!N441)</f>
        <v/>
      </c>
      <c r="AQ438" s="82" t="str">
        <f>IF('PCA Licitação, Dispensa e Inex.'!O441="","",'PCA Licitação, Dispensa e Inex.'!O441)</f>
        <v/>
      </c>
      <c r="AR438" s="82" t="str">
        <f>IF('PCA Licitação, Dispensa e Inex.'!P441="","",'PCA Licitação, Dispensa e Inex.'!P441)</f>
        <v/>
      </c>
      <c r="AS438" s="82" t="str">
        <f>IF('PCA Licitação, Dispensa e Inex.'!Q441="","",'PCA Licitação, Dispensa e Inex.'!Q441)</f>
        <v/>
      </c>
      <c r="AT438" s="82" t="str">
        <f>IF('PCA Licitação, Dispensa e Inex.'!R441="","",'PCA Licitação, Dispensa e Inex.'!R441)</f>
        <v/>
      </c>
      <c r="AU438" s="82" t="str">
        <f>IF('PCA Licitação, Dispensa e Inex.'!S441="","",'PCA Licitação, Dispensa e Inex.'!S441)</f>
        <v/>
      </c>
      <c r="AV438" s="223" t="str">
        <f>IFERROR(VLOOKUP(AI438,'Acompanhamento (DMP)'!$B$7:$G$390,10,FALSE),"")</f>
        <v/>
      </c>
      <c r="AW438" t="str">
        <f>IFERROR(IF(VLOOKUP(AI438,'Acompanhamento (DMP)'!$B$7:$O$390,11,FALSE)="","",VLOOKUP(AI438,'Acompanhamento (DMP)'!$B$7:$O$390,11,FALSE)),"")</f>
        <v/>
      </c>
      <c r="AX438" s="82">
        <f>IFERROR(VLOOKUP(AI438,'Acompanhamento (DMP)'!$B$7:$O$390,12,FALSE),"")</f>
        <v>0</v>
      </c>
      <c r="AY438" s="82" t="str">
        <f>IFERROR(IF(VLOOKUP(AI438,'Acompanhamento (DMP)'!$B$7:$O$390,13,FALSE)="","",VLOOKUP(AI438,'Acompanhamento (DMP)'!$B$7:$O$390,13,FALSE)),"")</f>
        <v/>
      </c>
      <c r="AZ438" t="str">
        <f>IFERROR(IF(VLOOKUP(AI438,'Acompanhamento (DMP)'!$B$7:$O$390,14,FALSE)="","",VLOOKUP(AI438,'Acompanhamento (DMP)'!$B$7:$O$390,14,FALSE)),"")</f>
        <v/>
      </c>
      <c r="BA438" t="str">
        <f>IFERROR(IF(VLOOKUP(AI438,'Acompanhamento (DMP)'!$B$7:$O$390,15,FALSE)="","",VLOOKUP(AI438,'Acompanhamento (DMP)'!$B$7:$O$390,15,FALSE)),"")</f>
        <v/>
      </c>
      <c r="BB438" s="82" t="str">
        <f>IFERROR(IF(VLOOKUP(AI438,'Acompanhamento (DMP)'!$B$7:$O$390,16,FALSE)="","",VLOOKUP(AI438,'Acompanhamento (DMP)'!$B$7:$O$390,16,FALSE)),"")</f>
        <v/>
      </c>
      <c r="BC438" s="82" t="str">
        <f>IFERROR(IF(VLOOKUP(AI438,'Acompanhamento (DMP)'!$B$7:$O$390,17,FALSE)="","",VLOOKUP(AI438,'Acompanhamento (DMP)'!$B$7:$O$390,17,FALSE)),"")</f>
        <v/>
      </c>
      <c r="BD438" s="82" t="str">
        <f>IFERROR(IF(VLOOKUP(AI438,'Acompanhamento (DMP)'!$B$7:$O$390,18,FALSE)="","",VLOOKUP(AI438,'Acompanhamento (DMP)'!$B$7:$O$390,18,FALSE)),"")</f>
        <v/>
      </c>
      <c r="BE438" s="82" t="str">
        <f>IFERROR(IF(VLOOKUP(AI438,'Acompanhamento (DMP)'!$B$7:$O$390,19,FALSE)="","",VLOOKUP(AI438,'Acompanhamento (DMP)'!$B$7:$O$390,19,FALSE)),"")</f>
        <v/>
      </c>
      <c r="BF438" s="82" t="str">
        <f>IFERROR(IF(VLOOKUP(AI438,'Acompanhamento (DMP)'!$B$7:$O$390,20,FALSE)="","",VLOOKUP(AI438,'Acompanhamento (DMP)'!$B$7:$O$390,20,FALSE)),"")</f>
        <v/>
      </c>
      <c r="BG438" s="82" t="str">
        <f>IFERROR(IF(VLOOKUP(AI438,'Acompanhamento (DMP)'!$B$7:$O$390,21,FALSE)="","",VLOOKUP(AI438,'Acompanhamento (DMP)'!$B$7:$O$390,21,FALSE)),"")</f>
        <v/>
      </c>
      <c r="BH438" s="173" t="str">
        <f t="shared" si="6"/>
        <v/>
      </c>
    </row>
    <row r="439" spans="1:60" ht="15" customHeight="1">
      <c r="A439" s="248"/>
      <c r="B439" s="248"/>
      <c r="C439" s="72"/>
      <c r="D439" s="73"/>
      <c r="E439" s="72"/>
      <c r="F439" s="72"/>
      <c r="G439" s="72"/>
      <c r="H439" s="72"/>
      <c r="I439" s="72"/>
      <c r="J439" s="72"/>
      <c r="K439" s="72"/>
      <c r="L439" s="74"/>
      <c r="M439" s="74"/>
      <c r="N439" s="74"/>
      <c r="O439" s="74"/>
      <c r="P439" s="74"/>
      <c r="Q439" s="72" t="e">
        <f>IF(#REF!="","",IF(VLOOKUP(#REF!,#REF!,9,FALSE)="","",VLOOKUP(#REF!,#REF!,9,FALSE)))</f>
        <v>#REF!</v>
      </c>
      <c r="R439" s="74" t="e">
        <f>IF(#REF!="","",IF(VLOOKUP(#REF!,#REF!,10,FALSE)="","",VLOOKUP(#REF!,#REF!,10,FALSE)))</f>
        <v>#REF!</v>
      </c>
      <c r="AF439">
        <v>437</v>
      </c>
      <c r="AI439" t="str">
        <f>IF('PCA Licitação, Dispensa e Inex.'!B442="","",'PCA Licitação, Dispensa e Inex.'!B442)</f>
        <v/>
      </c>
      <c r="AJ439" t="str">
        <f>IF('PCA Licitação, Dispensa e Inex.'!C442="","",'PCA Licitação, Dispensa e Inex.'!C442)</f>
        <v/>
      </c>
      <c r="AK439" t="str">
        <f>IF('PCA Licitação, Dispensa e Inex.'!D442="","",'PCA Licitação, Dispensa e Inex.'!D442)</f>
        <v/>
      </c>
      <c r="AL439" t="str">
        <f>IF('PCA Licitação, Dispensa e Inex.'!H442="","",'PCA Licitação, Dispensa e Inex.'!H442)</f>
        <v/>
      </c>
      <c r="AM439" t="str">
        <f>IF('PCA Licitação, Dispensa e Inex.'!K442="","",'PCA Licitação, Dispensa e Inex.'!K442)</f>
        <v/>
      </c>
      <c r="AN439" t="str">
        <f>IF('PCA Licitação, Dispensa e Inex.'!L442="","",'PCA Licitação, Dispensa e Inex.'!L442)</f>
        <v/>
      </c>
      <c r="AO439" t="str">
        <f>IF('PCA Licitação, Dispensa e Inex.'!M442="","",'PCA Licitação, Dispensa e Inex.'!M442)</f>
        <v/>
      </c>
      <c r="AP439" t="str">
        <f>IF('PCA Licitação, Dispensa e Inex.'!N442="","",'PCA Licitação, Dispensa e Inex.'!N442)</f>
        <v/>
      </c>
      <c r="AQ439" s="82" t="str">
        <f>IF('PCA Licitação, Dispensa e Inex.'!O442="","",'PCA Licitação, Dispensa e Inex.'!O442)</f>
        <v/>
      </c>
      <c r="AR439" s="82" t="str">
        <f>IF('PCA Licitação, Dispensa e Inex.'!P442="","",'PCA Licitação, Dispensa e Inex.'!P442)</f>
        <v/>
      </c>
      <c r="AS439" s="82" t="str">
        <f>IF('PCA Licitação, Dispensa e Inex.'!Q442="","",'PCA Licitação, Dispensa e Inex.'!Q442)</f>
        <v/>
      </c>
      <c r="AT439" s="82" t="str">
        <f>IF('PCA Licitação, Dispensa e Inex.'!R442="","",'PCA Licitação, Dispensa e Inex.'!R442)</f>
        <v/>
      </c>
      <c r="AU439" s="82" t="str">
        <f>IF('PCA Licitação, Dispensa e Inex.'!S442="","",'PCA Licitação, Dispensa e Inex.'!S442)</f>
        <v/>
      </c>
      <c r="AV439" s="223" t="str">
        <f>IFERROR(VLOOKUP(AI439,'Acompanhamento (DMP)'!$B$7:$G$390,10,FALSE),"")</f>
        <v/>
      </c>
      <c r="AW439" t="str">
        <f>IFERROR(IF(VLOOKUP(AI439,'Acompanhamento (DMP)'!$B$7:$O$390,11,FALSE)="","",VLOOKUP(AI439,'Acompanhamento (DMP)'!$B$7:$O$390,11,FALSE)),"")</f>
        <v/>
      </c>
      <c r="AX439" s="82">
        <f>IFERROR(VLOOKUP(AI439,'Acompanhamento (DMP)'!$B$7:$O$390,12,FALSE),"")</f>
        <v>0</v>
      </c>
      <c r="AY439" s="82" t="str">
        <f>IFERROR(IF(VLOOKUP(AI439,'Acompanhamento (DMP)'!$B$7:$O$390,13,FALSE)="","",VLOOKUP(AI439,'Acompanhamento (DMP)'!$B$7:$O$390,13,FALSE)),"")</f>
        <v/>
      </c>
      <c r="AZ439" t="str">
        <f>IFERROR(IF(VLOOKUP(AI439,'Acompanhamento (DMP)'!$B$7:$O$390,14,FALSE)="","",VLOOKUP(AI439,'Acompanhamento (DMP)'!$B$7:$O$390,14,FALSE)),"")</f>
        <v/>
      </c>
      <c r="BA439" t="str">
        <f>IFERROR(IF(VLOOKUP(AI439,'Acompanhamento (DMP)'!$B$7:$O$390,15,FALSE)="","",VLOOKUP(AI439,'Acompanhamento (DMP)'!$B$7:$O$390,15,FALSE)),"")</f>
        <v/>
      </c>
      <c r="BB439" s="82" t="str">
        <f>IFERROR(IF(VLOOKUP(AI439,'Acompanhamento (DMP)'!$B$7:$O$390,16,FALSE)="","",VLOOKUP(AI439,'Acompanhamento (DMP)'!$B$7:$O$390,16,FALSE)),"")</f>
        <v/>
      </c>
      <c r="BC439" s="82" t="str">
        <f>IFERROR(IF(VLOOKUP(AI439,'Acompanhamento (DMP)'!$B$7:$O$390,17,FALSE)="","",VLOOKUP(AI439,'Acompanhamento (DMP)'!$B$7:$O$390,17,FALSE)),"")</f>
        <v/>
      </c>
      <c r="BD439" s="82" t="str">
        <f>IFERROR(IF(VLOOKUP(AI439,'Acompanhamento (DMP)'!$B$7:$O$390,18,FALSE)="","",VLOOKUP(AI439,'Acompanhamento (DMP)'!$B$7:$O$390,18,FALSE)),"")</f>
        <v/>
      </c>
      <c r="BE439" s="82" t="str">
        <f>IFERROR(IF(VLOOKUP(AI439,'Acompanhamento (DMP)'!$B$7:$O$390,19,FALSE)="","",VLOOKUP(AI439,'Acompanhamento (DMP)'!$B$7:$O$390,19,FALSE)),"")</f>
        <v/>
      </c>
      <c r="BF439" s="82" t="str">
        <f>IFERROR(IF(VLOOKUP(AI439,'Acompanhamento (DMP)'!$B$7:$O$390,20,FALSE)="","",VLOOKUP(AI439,'Acompanhamento (DMP)'!$B$7:$O$390,20,FALSE)),"")</f>
        <v/>
      </c>
      <c r="BG439" s="82" t="str">
        <f>IFERROR(IF(VLOOKUP(AI439,'Acompanhamento (DMP)'!$B$7:$O$390,21,FALSE)="","",VLOOKUP(AI439,'Acompanhamento (DMP)'!$B$7:$O$390,21,FALSE)),"")</f>
        <v/>
      </c>
      <c r="BH439" s="173" t="str">
        <f t="shared" si="6"/>
        <v/>
      </c>
    </row>
    <row r="440" spans="1:60" ht="15" customHeight="1">
      <c r="A440" s="248"/>
      <c r="B440" s="248"/>
      <c r="C440" s="72"/>
      <c r="D440" s="73"/>
      <c r="E440" s="72"/>
      <c r="F440" s="72"/>
      <c r="G440" s="72"/>
      <c r="H440" s="72"/>
      <c r="I440" s="72"/>
      <c r="J440" s="72"/>
      <c r="K440" s="72"/>
      <c r="L440" s="74"/>
      <c r="M440" s="74"/>
      <c r="N440" s="74"/>
      <c r="O440" s="74"/>
      <c r="P440" s="74"/>
      <c r="Q440" s="72" t="e">
        <f>IF(#REF!="","",IF(VLOOKUP(#REF!,#REF!,9,FALSE)="","",VLOOKUP(#REF!,#REF!,9,FALSE)))</f>
        <v>#REF!</v>
      </c>
      <c r="R440" s="74" t="e">
        <f>IF(#REF!="","",IF(VLOOKUP(#REF!,#REF!,10,FALSE)="","",VLOOKUP(#REF!,#REF!,10,FALSE)))</f>
        <v>#REF!</v>
      </c>
      <c r="AF440">
        <v>438</v>
      </c>
      <c r="AI440" t="str">
        <f>IF('PCA Licitação, Dispensa e Inex.'!B443="","",'PCA Licitação, Dispensa e Inex.'!B443)</f>
        <v/>
      </c>
      <c r="AJ440" t="str">
        <f>IF('PCA Licitação, Dispensa e Inex.'!C443="","",'PCA Licitação, Dispensa e Inex.'!C443)</f>
        <v/>
      </c>
      <c r="AK440" t="str">
        <f>IF('PCA Licitação, Dispensa e Inex.'!D443="","",'PCA Licitação, Dispensa e Inex.'!D443)</f>
        <v/>
      </c>
      <c r="AL440" t="str">
        <f>IF('PCA Licitação, Dispensa e Inex.'!H443="","",'PCA Licitação, Dispensa e Inex.'!H443)</f>
        <v/>
      </c>
      <c r="AM440" t="str">
        <f>IF('PCA Licitação, Dispensa e Inex.'!K443="","",'PCA Licitação, Dispensa e Inex.'!K443)</f>
        <v/>
      </c>
      <c r="AN440" t="str">
        <f>IF('PCA Licitação, Dispensa e Inex.'!L443="","",'PCA Licitação, Dispensa e Inex.'!L443)</f>
        <v/>
      </c>
      <c r="AO440" t="str">
        <f>IF('PCA Licitação, Dispensa e Inex.'!M443="","",'PCA Licitação, Dispensa e Inex.'!M443)</f>
        <v/>
      </c>
      <c r="AP440" t="str">
        <f>IF('PCA Licitação, Dispensa e Inex.'!N443="","",'PCA Licitação, Dispensa e Inex.'!N443)</f>
        <v/>
      </c>
      <c r="AQ440" s="82" t="str">
        <f>IF('PCA Licitação, Dispensa e Inex.'!O443="","",'PCA Licitação, Dispensa e Inex.'!O443)</f>
        <v/>
      </c>
      <c r="AR440" s="82" t="str">
        <f>IF('PCA Licitação, Dispensa e Inex.'!P443="","",'PCA Licitação, Dispensa e Inex.'!P443)</f>
        <v/>
      </c>
      <c r="AS440" s="82" t="str">
        <f>IF('PCA Licitação, Dispensa e Inex.'!Q443="","",'PCA Licitação, Dispensa e Inex.'!Q443)</f>
        <v/>
      </c>
      <c r="AT440" s="82" t="str">
        <f>IF('PCA Licitação, Dispensa e Inex.'!R443="","",'PCA Licitação, Dispensa e Inex.'!R443)</f>
        <v/>
      </c>
      <c r="AU440" s="82" t="str">
        <f>IF('PCA Licitação, Dispensa e Inex.'!S443="","",'PCA Licitação, Dispensa e Inex.'!S443)</f>
        <v/>
      </c>
      <c r="AV440" s="223" t="str">
        <f>IFERROR(VLOOKUP(AI440,'Acompanhamento (DMP)'!$B$7:$G$390,10,FALSE),"")</f>
        <v/>
      </c>
      <c r="AW440" t="str">
        <f>IFERROR(IF(VLOOKUP(AI440,'Acompanhamento (DMP)'!$B$7:$O$390,11,FALSE)="","",VLOOKUP(AI440,'Acompanhamento (DMP)'!$B$7:$O$390,11,FALSE)),"")</f>
        <v/>
      </c>
      <c r="AX440" s="82">
        <f>IFERROR(VLOOKUP(AI440,'Acompanhamento (DMP)'!$B$7:$O$390,12,FALSE),"")</f>
        <v>0</v>
      </c>
      <c r="AY440" s="82" t="str">
        <f>IFERROR(IF(VLOOKUP(AI440,'Acompanhamento (DMP)'!$B$7:$O$390,13,FALSE)="","",VLOOKUP(AI440,'Acompanhamento (DMP)'!$B$7:$O$390,13,FALSE)),"")</f>
        <v/>
      </c>
      <c r="AZ440" t="str">
        <f>IFERROR(IF(VLOOKUP(AI440,'Acompanhamento (DMP)'!$B$7:$O$390,14,FALSE)="","",VLOOKUP(AI440,'Acompanhamento (DMP)'!$B$7:$O$390,14,FALSE)),"")</f>
        <v/>
      </c>
      <c r="BA440" t="str">
        <f>IFERROR(IF(VLOOKUP(AI440,'Acompanhamento (DMP)'!$B$7:$O$390,15,FALSE)="","",VLOOKUP(AI440,'Acompanhamento (DMP)'!$B$7:$O$390,15,FALSE)),"")</f>
        <v/>
      </c>
      <c r="BB440" s="82" t="str">
        <f>IFERROR(IF(VLOOKUP(AI440,'Acompanhamento (DMP)'!$B$7:$O$390,16,FALSE)="","",VLOOKUP(AI440,'Acompanhamento (DMP)'!$B$7:$O$390,16,FALSE)),"")</f>
        <v/>
      </c>
      <c r="BC440" s="82" t="str">
        <f>IFERROR(IF(VLOOKUP(AI440,'Acompanhamento (DMP)'!$B$7:$O$390,17,FALSE)="","",VLOOKUP(AI440,'Acompanhamento (DMP)'!$B$7:$O$390,17,FALSE)),"")</f>
        <v/>
      </c>
      <c r="BD440" s="82" t="str">
        <f>IFERROR(IF(VLOOKUP(AI440,'Acompanhamento (DMP)'!$B$7:$O$390,18,FALSE)="","",VLOOKUP(AI440,'Acompanhamento (DMP)'!$B$7:$O$390,18,FALSE)),"")</f>
        <v/>
      </c>
      <c r="BE440" s="82" t="str">
        <f>IFERROR(IF(VLOOKUP(AI440,'Acompanhamento (DMP)'!$B$7:$O$390,19,FALSE)="","",VLOOKUP(AI440,'Acompanhamento (DMP)'!$B$7:$O$390,19,FALSE)),"")</f>
        <v/>
      </c>
      <c r="BF440" s="82" t="str">
        <f>IFERROR(IF(VLOOKUP(AI440,'Acompanhamento (DMP)'!$B$7:$O$390,20,FALSE)="","",VLOOKUP(AI440,'Acompanhamento (DMP)'!$B$7:$O$390,20,FALSE)),"")</f>
        <v/>
      </c>
      <c r="BG440" s="82" t="str">
        <f>IFERROR(IF(VLOOKUP(AI440,'Acompanhamento (DMP)'!$B$7:$O$390,21,FALSE)="","",VLOOKUP(AI440,'Acompanhamento (DMP)'!$B$7:$O$390,21,FALSE)),"")</f>
        <v/>
      </c>
      <c r="BH440" s="173" t="str">
        <f t="shared" si="6"/>
        <v/>
      </c>
    </row>
    <row r="441" spans="1:60" ht="15" customHeight="1">
      <c r="A441" s="248"/>
      <c r="B441" s="248"/>
      <c r="C441" s="72"/>
      <c r="D441" s="73"/>
      <c r="E441" s="72"/>
      <c r="F441" s="72"/>
      <c r="G441" s="72"/>
      <c r="H441" s="72"/>
      <c r="I441" s="72"/>
      <c r="J441" s="72"/>
      <c r="K441" s="72"/>
      <c r="L441" s="74"/>
      <c r="M441" s="74"/>
      <c r="N441" s="74"/>
      <c r="O441" s="74"/>
      <c r="P441" s="74"/>
      <c r="Q441" s="72" t="e">
        <f>IF(#REF!="","",IF(VLOOKUP(#REF!,#REF!,9,FALSE)="","",VLOOKUP(#REF!,#REF!,9,FALSE)))</f>
        <v>#REF!</v>
      </c>
      <c r="R441" s="74" t="e">
        <f>IF(#REF!="","",IF(VLOOKUP(#REF!,#REF!,10,FALSE)="","",VLOOKUP(#REF!,#REF!,10,FALSE)))</f>
        <v>#REF!</v>
      </c>
      <c r="AF441">
        <v>439</v>
      </c>
      <c r="AI441" t="str">
        <f>IF('PCA Licitação, Dispensa e Inex.'!B444="","",'PCA Licitação, Dispensa e Inex.'!B444)</f>
        <v/>
      </c>
      <c r="AJ441" t="str">
        <f>IF('PCA Licitação, Dispensa e Inex.'!C444="","",'PCA Licitação, Dispensa e Inex.'!C444)</f>
        <v/>
      </c>
      <c r="AK441" t="str">
        <f>IF('PCA Licitação, Dispensa e Inex.'!D444="","",'PCA Licitação, Dispensa e Inex.'!D444)</f>
        <v/>
      </c>
      <c r="AL441" t="str">
        <f>IF('PCA Licitação, Dispensa e Inex.'!H444="","",'PCA Licitação, Dispensa e Inex.'!H444)</f>
        <v/>
      </c>
      <c r="AM441" t="str">
        <f>IF('PCA Licitação, Dispensa e Inex.'!K444="","",'PCA Licitação, Dispensa e Inex.'!K444)</f>
        <v/>
      </c>
      <c r="AN441" t="str">
        <f>IF('PCA Licitação, Dispensa e Inex.'!L444="","",'PCA Licitação, Dispensa e Inex.'!L444)</f>
        <v/>
      </c>
      <c r="AO441" t="str">
        <f>IF('PCA Licitação, Dispensa e Inex.'!M444="","",'PCA Licitação, Dispensa e Inex.'!M444)</f>
        <v/>
      </c>
      <c r="AP441" t="str">
        <f>IF('PCA Licitação, Dispensa e Inex.'!N444="","",'PCA Licitação, Dispensa e Inex.'!N444)</f>
        <v/>
      </c>
      <c r="AQ441" s="82" t="str">
        <f>IF('PCA Licitação, Dispensa e Inex.'!O444="","",'PCA Licitação, Dispensa e Inex.'!O444)</f>
        <v/>
      </c>
      <c r="AR441" s="82" t="str">
        <f>IF('PCA Licitação, Dispensa e Inex.'!P444="","",'PCA Licitação, Dispensa e Inex.'!P444)</f>
        <v/>
      </c>
      <c r="AS441" s="82" t="str">
        <f>IF('PCA Licitação, Dispensa e Inex.'!Q444="","",'PCA Licitação, Dispensa e Inex.'!Q444)</f>
        <v/>
      </c>
      <c r="AT441" s="82" t="str">
        <f>IF('PCA Licitação, Dispensa e Inex.'!R444="","",'PCA Licitação, Dispensa e Inex.'!R444)</f>
        <v/>
      </c>
      <c r="AU441" s="82" t="str">
        <f>IF('PCA Licitação, Dispensa e Inex.'!S444="","",'PCA Licitação, Dispensa e Inex.'!S444)</f>
        <v/>
      </c>
      <c r="AV441" s="223" t="str">
        <f>IFERROR(VLOOKUP(AI441,'Acompanhamento (DMP)'!$B$7:$G$390,10,FALSE),"")</f>
        <v/>
      </c>
      <c r="AW441" t="str">
        <f>IFERROR(IF(VLOOKUP(AI441,'Acompanhamento (DMP)'!$B$7:$O$390,11,FALSE)="","",VLOOKUP(AI441,'Acompanhamento (DMP)'!$B$7:$O$390,11,FALSE)),"")</f>
        <v/>
      </c>
      <c r="AX441" s="82">
        <f>IFERROR(VLOOKUP(AI441,'Acompanhamento (DMP)'!$B$7:$O$390,12,FALSE),"")</f>
        <v>0</v>
      </c>
      <c r="AY441" s="82" t="str">
        <f>IFERROR(IF(VLOOKUP(AI441,'Acompanhamento (DMP)'!$B$7:$O$390,13,FALSE)="","",VLOOKUP(AI441,'Acompanhamento (DMP)'!$B$7:$O$390,13,FALSE)),"")</f>
        <v/>
      </c>
      <c r="AZ441" t="str">
        <f>IFERROR(IF(VLOOKUP(AI441,'Acompanhamento (DMP)'!$B$7:$O$390,14,FALSE)="","",VLOOKUP(AI441,'Acompanhamento (DMP)'!$B$7:$O$390,14,FALSE)),"")</f>
        <v/>
      </c>
      <c r="BA441" t="str">
        <f>IFERROR(IF(VLOOKUP(AI441,'Acompanhamento (DMP)'!$B$7:$O$390,15,FALSE)="","",VLOOKUP(AI441,'Acompanhamento (DMP)'!$B$7:$O$390,15,FALSE)),"")</f>
        <v/>
      </c>
      <c r="BB441" s="82" t="str">
        <f>IFERROR(IF(VLOOKUP(AI441,'Acompanhamento (DMP)'!$B$7:$O$390,16,FALSE)="","",VLOOKUP(AI441,'Acompanhamento (DMP)'!$B$7:$O$390,16,FALSE)),"")</f>
        <v/>
      </c>
      <c r="BC441" s="82" t="str">
        <f>IFERROR(IF(VLOOKUP(AI441,'Acompanhamento (DMP)'!$B$7:$O$390,17,FALSE)="","",VLOOKUP(AI441,'Acompanhamento (DMP)'!$B$7:$O$390,17,FALSE)),"")</f>
        <v/>
      </c>
      <c r="BD441" s="82" t="str">
        <f>IFERROR(IF(VLOOKUP(AI441,'Acompanhamento (DMP)'!$B$7:$O$390,18,FALSE)="","",VLOOKUP(AI441,'Acompanhamento (DMP)'!$B$7:$O$390,18,FALSE)),"")</f>
        <v/>
      </c>
      <c r="BE441" s="82" t="str">
        <f>IFERROR(IF(VLOOKUP(AI441,'Acompanhamento (DMP)'!$B$7:$O$390,19,FALSE)="","",VLOOKUP(AI441,'Acompanhamento (DMP)'!$B$7:$O$390,19,FALSE)),"")</f>
        <v/>
      </c>
      <c r="BF441" s="82" t="str">
        <f>IFERROR(IF(VLOOKUP(AI441,'Acompanhamento (DMP)'!$B$7:$O$390,20,FALSE)="","",VLOOKUP(AI441,'Acompanhamento (DMP)'!$B$7:$O$390,20,FALSE)),"")</f>
        <v/>
      </c>
      <c r="BG441" s="82" t="str">
        <f>IFERROR(IF(VLOOKUP(AI441,'Acompanhamento (DMP)'!$B$7:$O$390,21,FALSE)="","",VLOOKUP(AI441,'Acompanhamento (DMP)'!$B$7:$O$390,21,FALSE)),"")</f>
        <v/>
      </c>
      <c r="BH441" s="173" t="str">
        <f t="shared" si="6"/>
        <v/>
      </c>
    </row>
    <row r="442" spans="1:60" ht="15" customHeight="1">
      <c r="A442" s="248"/>
      <c r="B442" s="248"/>
      <c r="C442" s="72"/>
      <c r="D442" s="73"/>
      <c r="E442" s="72"/>
      <c r="F442" s="72"/>
      <c r="G442" s="72"/>
      <c r="H442" s="72"/>
      <c r="I442" s="72"/>
      <c r="J442" s="72"/>
      <c r="K442" s="72"/>
      <c r="L442" s="74"/>
      <c r="M442" s="74"/>
      <c r="N442" s="74"/>
      <c r="O442" s="74"/>
      <c r="P442" s="74"/>
      <c r="Q442" s="72" t="e">
        <f>IF(#REF!="","",IF(VLOOKUP(#REF!,#REF!,9,FALSE)="","",VLOOKUP(#REF!,#REF!,9,FALSE)))</f>
        <v>#REF!</v>
      </c>
      <c r="R442" s="74" t="e">
        <f>IF(#REF!="","",IF(VLOOKUP(#REF!,#REF!,10,FALSE)="","",VLOOKUP(#REF!,#REF!,10,FALSE)))</f>
        <v>#REF!</v>
      </c>
      <c r="AF442">
        <v>440</v>
      </c>
      <c r="AI442" t="str">
        <f>IF('PCA Licitação, Dispensa e Inex.'!B445="","",'PCA Licitação, Dispensa e Inex.'!B445)</f>
        <v/>
      </c>
      <c r="AJ442" t="str">
        <f>IF('PCA Licitação, Dispensa e Inex.'!C445="","",'PCA Licitação, Dispensa e Inex.'!C445)</f>
        <v/>
      </c>
      <c r="AK442" t="str">
        <f>IF('PCA Licitação, Dispensa e Inex.'!D445="","",'PCA Licitação, Dispensa e Inex.'!D445)</f>
        <v/>
      </c>
      <c r="AL442" t="str">
        <f>IF('PCA Licitação, Dispensa e Inex.'!H445="","",'PCA Licitação, Dispensa e Inex.'!H445)</f>
        <v/>
      </c>
      <c r="AM442" t="str">
        <f>IF('PCA Licitação, Dispensa e Inex.'!K445="","",'PCA Licitação, Dispensa e Inex.'!K445)</f>
        <v/>
      </c>
      <c r="AN442" t="str">
        <f>IF('PCA Licitação, Dispensa e Inex.'!L445="","",'PCA Licitação, Dispensa e Inex.'!L445)</f>
        <v/>
      </c>
      <c r="AO442" t="str">
        <f>IF('PCA Licitação, Dispensa e Inex.'!M445="","",'PCA Licitação, Dispensa e Inex.'!M445)</f>
        <v/>
      </c>
      <c r="AP442" t="str">
        <f>IF('PCA Licitação, Dispensa e Inex.'!N445="","",'PCA Licitação, Dispensa e Inex.'!N445)</f>
        <v/>
      </c>
      <c r="AQ442" s="82" t="str">
        <f>IF('PCA Licitação, Dispensa e Inex.'!O445="","",'PCA Licitação, Dispensa e Inex.'!O445)</f>
        <v/>
      </c>
      <c r="AR442" s="82" t="str">
        <f>IF('PCA Licitação, Dispensa e Inex.'!P445="","",'PCA Licitação, Dispensa e Inex.'!P445)</f>
        <v/>
      </c>
      <c r="AS442" s="82" t="str">
        <f>IF('PCA Licitação, Dispensa e Inex.'!Q445="","",'PCA Licitação, Dispensa e Inex.'!Q445)</f>
        <v/>
      </c>
      <c r="AT442" s="82" t="str">
        <f>IF('PCA Licitação, Dispensa e Inex.'!R445="","",'PCA Licitação, Dispensa e Inex.'!R445)</f>
        <v/>
      </c>
      <c r="AU442" s="82" t="str">
        <f>IF('PCA Licitação, Dispensa e Inex.'!S445="","",'PCA Licitação, Dispensa e Inex.'!S445)</f>
        <v/>
      </c>
      <c r="AV442" s="223" t="str">
        <f>IFERROR(VLOOKUP(AI442,'Acompanhamento (DMP)'!$B$7:$G$390,10,FALSE),"")</f>
        <v/>
      </c>
      <c r="AW442" t="str">
        <f>IFERROR(IF(VLOOKUP(AI442,'Acompanhamento (DMP)'!$B$7:$O$390,11,FALSE)="","",VLOOKUP(AI442,'Acompanhamento (DMP)'!$B$7:$O$390,11,FALSE)),"")</f>
        <v/>
      </c>
      <c r="AX442" s="82">
        <f>IFERROR(VLOOKUP(AI442,'Acompanhamento (DMP)'!$B$7:$O$390,12,FALSE),"")</f>
        <v>0</v>
      </c>
      <c r="AY442" s="82" t="str">
        <f>IFERROR(IF(VLOOKUP(AI442,'Acompanhamento (DMP)'!$B$7:$O$390,13,FALSE)="","",VLOOKUP(AI442,'Acompanhamento (DMP)'!$B$7:$O$390,13,FALSE)),"")</f>
        <v/>
      </c>
      <c r="AZ442" t="str">
        <f>IFERROR(IF(VLOOKUP(AI442,'Acompanhamento (DMP)'!$B$7:$O$390,14,FALSE)="","",VLOOKUP(AI442,'Acompanhamento (DMP)'!$B$7:$O$390,14,FALSE)),"")</f>
        <v/>
      </c>
      <c r="BA442" t="str">
        <f>IFERROR(IF(VLOOKUP(AI442,'Acompanhamento (DMP)'!$B$7:$O$390,15,FALSE)="","",VLOOKUP(AI442,'Acompanhamento (DMP)'!$B$7:$O$390,15,FALSE)),"")</f>
        <v/>
      </c>
      <c r="BB442" s="82" t="str">
        <f>IFERROR(IF(VLOOKUP(AI442,'Acompanhamento (DMP)'!$B$7:$O$390,16,FALSE)="","",VLOOKUP(AI442,'Acompanhamento (DMP)'!$B$7:$O$390,16,FALSE)),"")</f>
        <v/>
      </c>
      <c r="BC442" s="82" t="str">
        <f>IFERROR(IF(VLOOKUP(AI442,'Acompanhamento (DMP)'!$B$7:$O$390,17,FALSE)="","",VLOOKUP(AI442,'Acompanhamento (DMP)'!$B$7:$O$390,17,FALSE)),"")</f>
        <v/>
      </c>
      <c r="BD442" s="82" t="str">
        <f>IFERROR(IF(VLOOKUP(AI442,'Acompanhamento (DMP)'!$B$7:$O$390,18,FALSE)="","",VLOOKUP(AI442,'Acompanhamento (DMP)'!$B$7:$O$390,18,FALSE)),"")</f>
        <v/>
      </c>
      <c r="BE442" s="82" t="str">
        <f>IFERROR(IF(VLOOKUP(AI442,'Acompanhamento (DMP)'!$B$7:$O$390,19,FALSE)="","",VLOOKUP(AI442,'Acompanhamento (DMP)'!$B$7:$O$390,19,FALSE)),"")</f>
        <v/>
      </c>
      <c r="BF442" s="82" t="str">
        <f>IFERROR(IF(VLOOKUP(AI442,'Acompanhamento (DMP)'!$B$7:$O$390,20,FALSE)="","",VLOOKUP(AI442,'Acompanhamento (DMP)'!$B$7:$O$390,20,FALSE)),"")</f>
        <v/>
      </c>
      <c r="BG442" s="82" t="str">
        <f>IFERROR(IF(VLOOKUP(AI442,'Acompanhamento (DMP)'!$B$7:$O$390,21,FALSE)="","",VLOOKUP(AI442,'Acompanhamento (DMP)'!$B$7:$O$390,21,FALSE)),"")</f>
        <v/>
      </c>
      <c r="BH442" s="173" t="str">
        <f t="shared" si="6"/>
        <v/>
      </c>
    </row>
    <row r="443" spans="1:60" ht="15" customHeight="1">
      <c r="A443" s="248"/>
      <c r="B443" s="248"/>
      <c r="C443" s="72"/>
      <c r="D443" s="73"/>
      <c r="E443" s="72"/>
      <c r="F443" s="72"/>
      <c r="G443" s="72"/>
      <c r="H443" s="72"/>
      <c r="I443" s="72"/>
      <c r="J443" s="72"/>
      <c r="K443" s="72"/>
      <c r="L443" s="74"/>
      <c r="M443" s="74"/>
      <c r="N443" s="74"/>
      <c r="O443" s="74"/>
      <c r="P443" s="74"/>
      <c r="Q443" s="72" t="e">
        <f>IF(#REF!="","",IF(VLOOKUP(#REF!,#REF!,9,FALSE)="","",VLOOKUP(#REF!,#REF!,9,FALSE)))</f>
        <v>#REF!</v>
      </c>
      <c r="R443" s="74" t="e">
        <f>IF(#REF!="","",IF(VLOOKUP(#REF!,#REF!,10,FALSE)="","",VLOOKUP(#REF!,#REF!,10,FALSE)))</f>
        <v>#REF!</v>
      </c>
      <c r="AF443">
        <v>441</v>
      </c>
      <c r="AI443" t="str">
        <f>IF('PCA Licitação, Dispensa e Inex.'!B446="","",'PCA Licitação, Dispensa e Inex.'!B446)</f>
        <v/>
      </c>
      <c r="AJ443" t="str">
        <f>IF('PCA Licitação, Dispensa e Inex.'!C446="","",'PCA Licitação, Dispensa e Inex.'!C446)</f>
        <v/>
      </c>
      <c r="AK443" t="str">
        <f>IF('PCA Licitação, Dispensa e Inex.'!D446="","",'PCA Licitação, Dispensa e Inex.'!D446)</f>
        <v/>
      </c>
      <c r="AL443" t="str">
        <f>IF('PCA Licitação, Dispensa e Inex.'!H446="","",'PCA Licitação, Dispensa e Inex.'!H446)</f>
        <v/>
      </c>
      <c r="AM443" t="str">
        <f>IF('PCA Licitação, Dispensa e Inex.'!K446="","",'PCA Licitação, Dispensa e Inex.'!K446)</f>
        <v/>
      </c>
      <c r="AN443" t="str">
        <f>IF('PCA Licitação, Dispensa e Inex.'!L446="","",'PCA Licitação, Dispensa e Inex.'!L446)</f>
        <v/>
      </c>
      <c r="AO443" t="str">
        <f>IF('PCA Licitação, Dispensa e Inex.'!M446="","",'PCA Licitação, Dispensa e Inex.'!M446)</f>
        <v/>
      </c>
      <c r="AP443" t="str">
        <f>IF('PCA Licitação, Dispensa e Inex.'!N446="","",'PCA Licitação, Dispensa e Inex.'!N446)</f>
        <v/>
      </c>
      <c r="AQ443" s="82" t="str">
        <f>IF('PCA Licitação, Dispensa e Inex.'!O446="","",'PCA Licitação, Dispensa e Inex.'!O446)</f>
        <v/>
      </c>
      <c r="AR443" s="82" t="str">
        <f>IF('PCA Licitação, Dispensa e Inex.'!P446="","",'PCA Licitação, Dispensa e Inex.'!P446)</f>
        <v/>
      </c>
      <c r="AS443" s="82" t="str">
        <f>IF('PCA Licitação, Dispensa e Inex.'!Q446="","",'PCA Licitação, Dispensa e Inex.'!Q446)</f>
        <v/>
      </c>
      <c r="AT443" s="82" t="str">
        <f>IF('PCA Licitação, Dispensa e Inex.'!R446="","",'PCA Licitação, Dispensa e Inex.'!R446)</f>
        <v/>
      </c>
      <c r="AU443" s="82" t="str">
        <f>IF('PCA Licitação, Dispensa e Inex.'!S446="","",'PCA Licitação, Dispensa e Inex.'!S446)</f>
        <v/>
      </c>
      <c r="AV443" s="223" t="str">
        <f>IFERROR(VLOOKUP(AI443,'Acompanhamento (DMP)'!$B$7:$G$390,10,FALSE),"")</f>
        <v/>
      </c>
      <c r="AW443" t="str">
        <f>IFERROR(IF(VLOOKUP(AI443,'Acompanhamento (DMP)'!$B$7:$O$390,11,FALSE)="","",VLOOKUP(AI443,'Acompanhamento (DMP)'!$B$7:$O$390,11,FALSE)),"")</f>
        <v/>
      </c>
      <c r="AX443" s="82">
        <f>IFERROR(VLOOKUP(AI443,'Acompanhamento (DMP)'!$B$7:$O$390,12,FALSE),"")</f>
        <v>0</v>
      </c>
      <c r="AY443" s="82" t="str">
        <f>IFERROR(IF(VLOOKUP(AI443,'Acompanhamento (DMP)'!$B$7:$O$390,13,FALSE)="","",VLOOKUP(AI443,'Acompanhamento (DMP)'!$B$7:$O$390,13,FALSE)),"")</f>
        <v/>
      </c>
      <c r="AZ443" t="str">
        <f>IFERROR(IF(VLOOKUP(AI443,'Acompanhamento (DMP)'!$B$7:$O$390,14,FALSE)="","",VLOOKUP(AI443,'Acompanhamento (DMP)'!$B$7:$O$390,14,FALSE)),"")</f>
        <v/>
      </c>
      <c r="BA443" t="str">
        <f>IFERROR(IF(VLOOKUP(AI443,'Acompanhamento (DMP)'!$B$7:$O$390,15,FALSE)="","",VLOOKUP(AI443,'Acompanhamento (DMP)'!$B$7:$O$390,15,FALSE)),"")</f>
        <v/>
      </c>
      <c r="BB443" s="82" t="str">
        <f>IFERROR(IF(VLOOKUP(AI443,'Acompanhamento (DMP)'!$B$7:$O$390,16,FALSE)="","",VLOOKUP(AI443,'Acompanhamento (DMP)'!$B$7:$O$390,16,FALSE)),"")</f>
        <v/>
      </c>
      <c r="BC443" s="82" t="str">
        <f>IFERROR(IF(VLOOKUP(AI443,'Acompanhamento (DMP)'!$B$7:$O$390,17,FALSE)="","",VLOOKUP(AI443,'Acompanhamento (DMP)'!$B$7:$O$390,17,FALSE)),"")</f>
        <v/>
      </c>
      <c r="BD443" s="82" t="str">
        <f>IFERROR(IF(VLOOKUP(AI443,'Acompanhamento (DMP)'!$B$7:$O$390,18,FALSE)="","",VLOOKUP(AI443,'Acompanhamento (DMP)'!$B$7:$O$390,18,FALSE)),"")</f>
        <v/>
      </c>
      <c r="BE443" s="82" t="str">
        <f>IFERROR(IF(VLOOKUP(AI443,'Acompanhamento (DMP)'!$B$7:$O$390,19,FALSE)="","",VLOOKUP(AI443,'Acompanhamento (DMP)'!$B$7:$O$390,19,FALSE)),"")</f>
        <v/>
      </c>
      <c r="BF443" s="82" t="str">
        <f>IFERROR(IF(VLOOKUP(AI443,'Acompanhamento (DMP)'!$B$7:$O$390,20,FALSE)="","",VLOOKUP(AI443,'Acompanhamento (DMP)'!$B$7:$O$390,20,FALSE)),"")</f>
        <v/>
      </c>
      <c r="BG443" s="82" t="str">
        <f>IFERROR(IF(VLOOKUP(AI443,'Acompanhamento (DMP)'!$B$7:$O$390,21,FALSE)="","",VLOOKUP(AI443,'Acompanhamento (DMP)'!$B$7:$O$390,21,FALSE)),"")</f>
        <v/>
      </c>
      <c r="BH443" s="173" t="str">
        <f t="shared" si="6"/>
        <v/>
      </c>
    </row>
    <row r="444" spans="1:60" ht="15" customHeight="1">
      <c r="A444" s="248"/>
      <c r="B444" s="248"/>
      <c r="C444" s="72"/>
      <c r="D444" s="73"/>
      <c r="E444" s="72"/>
      <c r="F444" s="72"/>
      <c r="G444" s="72"/>
      <c r="H444" s="72"/>
      <c r="I444" s="72"/>
      <c r="J444" s="72"/>
      <c r="K444" s="72"/>
      <c r="L444" s="74"/>
      <c r="M444" s="74"/>
      <c r="N444" s="74"/>
      <c r="O444" s="74"/>
      <c r="P444" s="74"/>
      <c r="Q444" s="72" t="e">
        <f>IF(#REF!="","",IF(VLOOKUP(#REF!,#REF!,9,FALSE)="","",VLOOKUP(#REF!,#REF!,9,FALSE)))</f>
        <v>#REF!</v>
      </c>
      <c r="R444" s="74" t="e">
        <f>IF(#REF!="","",IF(VLOOKUP(#REF!,#REF!,10,FALSE)="","",VLOOKUP(#REF!,#REF!,10,FALSE)))</f>
        <v>#REF!</v>
      </c>
      <c r="AF444">
        <v>442</v>
      </c>
      <c r="AI444" t="str">
        <f>IF('PCA Licitação, Dispensa e Inex.'!B447="","",'PCA Licitação, Dispensa e Inex.'!B447)</f>
        <v/>
      </c>
      <c r="AJ444" t="str">
        <f>IF('PCA Licitação, Dispensa e Inex.'!C447="","",'PCA Licitação, Dispensa e Inex.'!C447)</f>
        <v/>
      </c>
      <c r="AK444" t="str">
        <f>IF('PCA Licitação, Dispensa e Inex.'!D447="","",'PCA Licitação, Dispensa e Inex.'!D447)</f>
        <v/>
      </c>
      <c r="AL444" t="str">
        <f>IF('PCA Licitação, Dispensa e Inex.'!H447="","",'PCA Licitação, Dispensa e Inex.'!H447)</f>
        <v/>
      </c>
      <c r="AM444" t="str">
        <f>IF('PCA Licitação, Dispensa e Inex.'!K447="","",'PCA Licitação, Dispensa e Inex.'!K447)</f>
        <v/>
      </c>
      <c r="AN444" t="str">
        <f>IF('PCA Licitação, Dispensa e Inex.'!L447="","",'PCA Licitação, Dispensa e Inex.'!L447)</f>
        <v/>
      </c>
      <c r="AO444" t="str">
        <f>IF('PCA Licitação, Dispensa e Inex.'!M447="","",'PCA Licitação, Dispensa e Inex.'!M447)</f>
        <v/>
      </c>
      <c r="AP444" t="str">
        <f>IF('PCA Licitação, Dispensa e Inex.'!N447="","",'PCA Licitação, Dispensa e Inex.'!N447)</f>
        <v/>
      </c>
      <c r="AQ444" s="82" t="str">
        <f>IF('PCA Licitação, Dispensa e Inex.'!O447="","",'PCA Licitação, Dispensa e Inex.'!O447)</f>
        <v/>
      </c>
      <c r="AR444" s="82" t="str">
        <f>IF('PCA Licitação, Dispensa e Inex.'!P447="","",'PCA Licitação, Dispensa e Inex.'!P447)</f>
        <v/>
      </c>
      <c r="AS444" s="82" t="str">
        <f>IF('PCA Licitação, Dispensa e Inex.'!Q447="","",'PCA Licitação, Dispensa e Inex.'!Q447)</f>
        <v/>
      </c>
      <c r="AT444" s="82" t="str">
        <f>IF('PCA Licitação, Dispensa e Inex.'!R447="","",'PCA Licitação, Dispensa e Inex.'!R447)</f>
        <v/>
      </c>
      <c r="AU444" s="82" t="str">
        <f>IF('PCA Licitação, Dispensa e Inex.'!S447="","",'PCA Licitação, Dispensa e Inex.'!S447)</f>
        <v/>
      </c>
      <c r="AV444" s="223" t="str">
        <f>IFERROR(VLOOKUP(AI444,'Acompanhamento (DMP)'!$B$7:$G$390,10,FALSE),"")</f>
        <v/>
      </c>
      <c r="AW444" t="str">
        <f>IFERROR(IF(VLOOKUP(AI444,'Acompanhamento (DMP)'!$B$7:$O$390,11,FALSE)="","",VLOOKUP(AI444,'Acompanhamento (DMP)'!$B$7:$O$390,11,FALSE)),"")</f>
        <v/>
      </c>
      <c r="AX444" s="82">
        <f>IFERROR(VLOOKUP(AI444,'Acompanhamento (DMP)'!$B$7:$O$390,12,FALSE),"")</f>
        <v>0</v>
      </c>
      <c r="AY444" s="82" t="str">
        <f>IFERROR(IF(VLOOKUP(AI444,'Acompanhamento (DMP)'!$B$7:$O$390,13,FALSE)="","",VLOOKUP(AI444,'Acompanhamento (DMP)'!$B$7:$O$390,13,FALSE)),"")</f>
        <v/>
      </c>
      <c r="AZ444" t="str">
        <f>IFERROR(IF(VLOOKUP(AI444,'Acompanhamento (DMP)'!$B$7:$O$390,14,FALSE)="","",VLOOKUP(AI444,'Acompanhamento (DMP)'!$B$7:$O$390,14,FALSE)),"")</f>
        <v/>
      </c>
      <c r="BA444" t="str">
        <f>IFERROR(IF(VLOOKUP(AI444,'Acompanhamento (DMP)'!$B$7:$O$390,15,FALSE)="","",VLOOKUP(AI444,'Acompanhamento (DMP)'!$B$7:$O$390,15,FALSE)),"")</f>
        <v/>
      </c>
      <c r="BB444" s="82" t="str">
        <f>IFERROR(IF(VLOOKUP(AI444,'Acompanhamento (DMP)'!$B$7:$O$390,16,FALSE)="","",VLOOKUP(AI444,'Acompanhamento (DMP)'!$B$7:$O$390,16,FALSE)),"")</f>
        <v/>
      </c>
      <c r="BC444" s="82" t="str">
        <f>IFERROR(IF(VLOOKUP(AI444,'Acompanhamento (DMP)'!$B$7:$O$390,17,FALSE)="","",VLOOKUP(AI444,'Acompanhamento (DMP)'!$B$7:$O$390,17,FALSE)),"")</f>
        <v/>
      </c>
      <c r="BD444" s="82" t="str">
        <f>IFERROR(IF(VLOOKUP(AI444,'Acompanhamento (DMP)'!$B$7:$O$390,18,FALSE)="","",VLOOKUP(AI444,'Acompanhamento (DMP)'!$B$7:$O$390,18,FALSE)),"")</f>
        <v/>
      </c>
      <c r="BE444" s="82" t="str">
        <f>IFERROR(IF(VLOOKUP(AI444,'Acompanhamento (DMP)'!$B$7:$O$390,19,FALSE)="","",VLOOKUP(AI444,'Acompanhamento (DMP)'!$B$7:$O$390,19,FALSE)),"")</f>
        <v/>
      </c>
      <c r="BF444" s="82" t="str">
        <f>IFERROR(IF(VLOOKUP(AI444,'Acompanhamento (DMP)'!$B$7:$O$390,20,FALSE)="","",VLOOKUP(AI444,'Acompanhamento (DMP)'!$B$7:$O$390,20,FALSE)),"")</f>
        <v/>
      </c>
      <c r="BG444" s="82" t="str">
        <f>IFERROR(IF(VLOOKUP(AI444,'Acompanhamento (DMP)'!$B$7:$O$390,21,FALSE)="","",VLOOKUP(AI444,'Acompanhamento (DMP)'!$B$7:$O$390,21,FALSE)),"")</f>
        <v/>
      </c>
      <c r="BH444" s="173" t="str">
        <f t="shared" si="6"/>
        <v/>
      </c>
    </row>
    <row r="445" spans="1:60" ht="15" customHeight="1">
      <c r="A445" s="248"/>
      <c r="B445" s="248"/>
      <c r="C445" s="72"/>
      <c r="D445" s="73"/>
      <c r="E445" s="72"/>
      <c r="F445" s="72"/>
      <c r="G445" s="72"/>
      <c r="H445" s="72"/>
      <c r="I445" s="72"/>
      <c r="J445" s="72"/>
      <c r="K445" s="72"/>
      <c r="L445" s="74"/>
      <c r="M445" s="74"/>
      <c r="N445" s="74"/>
      <c r="O445" s="74"/>
      <c r="P445" s="74"/>
      <c r="Q445" s="72" t="e">
        <f>IF(#REF!="","",IF(VLOOKUP(#REF!,#REF!,9,FALSE)="","",VLOOKUP(#REF!,#REF!,9,FALSE)))</f>
        <v>#REF!</v>
      </c>
      <c r="R445" s="74" t="e">
        <f>IF(#REF!="","",IF(VLOOKUP(#REF!,#REF!,10,FALSE)="","",VLOOKUP(#REF!,#REF!,10,FALSE)))</f>
        <v>#REF!</v>
      </c>
      <c r="AF445">
        <v>443</v>
      </c>
      <c r="AI445" t="str">
        <f>IF('PCA Licitação, Dispensa e Inex.'!B448="","",'PCA Licitação, Dispensa e Inex.'!B448)</f>
        <v/>
      </c>
      <c r="AJ445" t="str">
        <f>IF('PCA Licitação, Dispensa e Inex.'!C448="","",'PCA Licitação, Dispensa e Inex.'!C448)</f>
        <v/>
      </c>
      <c r="AK445" t="str">
        <f>IF('PCA Licitação, Dispensa e Inex.'!D448="","",'PCA Licitação, Dispensa e Inex.'!D448)</f>
        <v/>
      </c>
      <c r="AL445" t="str">
        <f>IF('PCA Licitação, Dispensa e Inex.'!H448="","",'PCA Licitação, Dispensa e Inex.'!H448)</f>
        <v/>
      </c>
      <c r="AM445" t="str">
        <f>IF('PCA Licitação, Dispensa e Inex.'!K448="","",'PCA Licitação, Dispensa e Inex.'!K448)</f>
        <v/>
      </c>
      <c r="AN445" t="str">
        <f>IF('PCA Licitação, Dispensa e Inex.'!L448="","",'PCA Licitação, Dispensa e Inex.'!L448)</f>
        <v/>
      </c>
      <c r="AO445" t="str">
        <f>IF('PCA Licitação, Dispensa e Inex.'!M448="","",'PCA Licitação, Dispensa e Inex.'!M448)</f>
        <v/>
      </c>
      <c r="AP445" t="str">
        <f>IF('PCA Licitação, Dispensa e Inex.'!N448="","",'PCA Licitação, Dispensa e Inex.'!N448)</f>
        <v/>
      </c>
      <c r="AQ445" s="82" t="str">
        <f>IF('PCA Licitação, Dispensa e Inex.'!O448="","",'PCA Licitação, Dispensa e Inex.'!O448)</f>
        <v/>
      </c>
      <c r="AR445" s="82" t="str">
        <f>IF('PCA Licitação, Dispensa e Inex.'!P448="","",'PCA Licitação, Dispensa e Inex.'!P448)</f>
        <v/>
      </c>
      <c r="AS445" s="82" t="str">
        <f>IF('PCA Licitação, Dispensa e Inex.'!Q448="","",'PCA Licitação, Dispensa e Inex.'!Q448)</f>
        <v/>
      </c>
      <c r="AT445" s="82" t="str">
        <f>IF('PCA Licitação, Dispensa e Inex.'!R448="","",'PCA Licitação, Dispensa e Inex.'!R448)</f>
        <v/>
      </c>
      <c r="AU445" s="82" t="str">
        <f>IF('PCA Licitação, Dispensa e Inex.'!S448="","",'PCA Licitação, Dispensa e Inex.'!S448)</f>
        <v/>
      </c>
      <c r="AV445" s="223" t="str">
        <f>IFERROR(VLOOKUP(AI445,'Acompanhamento (DMP)'!$B$7:$G$390,10,FALSE),"")</f>
        <v/>
      </c>
      <c r="AW445" t="str">
        <f>IFERROR(IF(VLOOKUP(AI445,'Acompanhamento (DMP)'!$B$7:$O$390,11,FALSE)="","",VLOOKUP(AI445,'Acompanhamento (DMP)'!$B$7:$O$390,11,FALSE)),"")</f>
        <v/>
      </c>
      <c r="AX445" s="82">
        <f>IFERROR(VLOOKUP(AI445,'Acompanhamento (DMP)'!$B$7:$O$390,12,FALSE),"")</f>
        <v>0</v>
      </c>
      <c r="AY445" s="82" t="str">
        <f>IFERROR(IF(VLOOKUP(AI445,'Acompanhamento (DMP)'!$B$7:$O$390,13,FALSE)="","",VLOOKUP(AI445,'Acompanhamento (DMP)'!$B$7:$O$390,13,FALSE)),"")</f>
        <v/>
      </c>
      <c r="AZ445" t="str">
        <f>IFERROR(IF(VLOOKUP(AI445,'Acompanhamento (DMP)'!$B$7:$O$390,14,FALSE)="","",VLOOKUP(AI445,'Acompanhamento (DMP)'!$B$7:$O$390,14,FALSE)),"")</f>
        <v/>
      </c>
      <c r="BA445" t="str">
        <f>IFERROR(IF(VLOOKUP(AI445,'Acompanhamento (DMP)'!$B$7:$O$390,15,FALSE)="","",VLOOKUP(AI445,'Acompanhamento (DMP)'!$B$7:$O$390,15,FALSE)),"")</f>
        <v/>
      </c>
      <c r="BB445" s="82" t="str">
        <f>IFERROR(IF(VLOOKUP(AI445,'Acompanhamento (DMP)'!$B$7:$O$390,16,FALSE)="","",VLOOKUP(AI445,'Acompanhamento (DMP)'!$B$7:$O$390,16,FALSE)),"")</f>
        <v/>
      </c>
      <c r="BC445" s="82" t="str">
        <f>IFERROR(IF(VLOOKUP(AI445,'Acompanhamento (DMP)'!$B$7:$O$390,17,FALSE)="","",VLOOKUP(AI445,'Acompanhamento (DMP)'!$B$7:$O$390,17,FALSE)),"")</f>
        <v/>
      </c>
      <c r="BD445" s="82" t="str">
        <f>IFERROR(IF(VLOOKUP(AI445,'Acompanhamento (DMP)'!$B$7:$O$390,18,FALSE)="","",VLOOKUP(AI445,'Acompanhamento (DMP)'!$B$7:$O$390,18,FALSE)),"")</f>
        <v/>
      </c>
      <c r="BE445" s="82" t="str">
        <f>IFERROR(IF(VLOOKUP(AI445,'Acompanhamento (DMP)'!$B$7:$O$390,19,FALSE)="","",VLOOKUP(AI445,'Acompanhamento (DMP)'!$B$7:$O$390,19,FALSE)),"")</f>
        <v/>
      </c>
      <c r="BF445" s="82" t="str">
        <f>IFERROR(IF(VLOOKUP(AI445,'Acompanhamento (DMP)'!$B$7:$O$390,20,FALSE)="","",VLOOKUP(AI445,'Acompanhamento (DMP)'!$B$7:$O$390,20,FALSE)),"")</f>
        <v/>
      </c>
      <c r="BG445" s="82" t="str">
        <f>IFERROR(IF(VLOOKUP(AI445,'Acompanhamento (DMP)'!$B$7:$O$390,21,FALSE)="","",VLOOKUP(AI445,'Acompanhamento (DMP)'!$B$7:$O$390,21,FALSE)),"")</f>
        <v/>
      </c>
      <c r="BH445" s="173" t="str">
        <f t="shared" si="6"/>
        <v/>
      </c>
    </row>
    <row r="446" spans="1:60" ht="15" customHeight="1">
      <c r="A446" s="248"/>
      <c r="B446" s="248"/>
      <c r="C446" s="72"/>
      <c r="D446" s="73"/>
      <c r="E446" s="72"/>
      <c r="F446" s="72"/>
      <c r="G446" s="72"/>
      <c r="H446" s="72"/>
      <c r="I446" s="72"/>
      <c r="J446" s="72"/>
      <c r="K446" s="72"/>
      <c r="L446" s="74"/>
      <c r="M446" s="74"/>
      <c r="N446" s="74"/>
      <c r="O446" s="74"/>
      <c r="P446" s="74"/>
      <c r="Q446" s="72" t="e">
        <f>IF(#REF!="","",IF(VLOOKUP(#REF!,#REF!,9,FALSE)="","",VLOOKUP(#REF!,#REF!,9,FALSE)))</f>
        <v>#REF!</v>
      </c>
      <c r="R446" s="74" t="e">
        <f>IF(#REF!="","",IF(VLOOKUP(#REF!,#REF!,10,FALSE)="","",VLOOKUP(#REF!,#REF!,10,FALSE)))</f>
        <v>#REF!</v>
      </c>
      <c r="AF446">
        <v>444</v>
      </c>
      <c r="AI446" t="str">
        <f>IF('PCA Licitação, Dispensa e Inex.'!B449="","",'PCA Licitação, Dispensa e Inex.'!B449)</f>
        <v/>
      </c>
      <c r="AJ446" t="str">
        <f>IF('PCA Licitação, Dispensa e Inex.'!C449="","",'PCA Licitação, Dispensa e Inex.'!C449)</f>
        <v/>
      </c>
      <c r="AK446" t="str">
        <f>IF('PCA Licitação, Dispensa e Inex.'!D449="","",'PCA Licitação, Dispensa e Inex.'!D449)</f>
        <v/>
      </c>
      <c r="AL446" t="str">
        <f>IF('PCA Licitação, Dispensa e Inex.'!H449="","",'PCA Licitação, Dispensa e Inex.'!H449)</f>
        <v/>
      </c>
      <c r="AM446" t="str">
        <f>IF('PCA Licitação, Dispensa e Inex.'!K449="","",'PCA Licitação, Dispensa e Inex.'!K449)</f>
        <v/>
      </c>
      <c r="AN446" t="str">
        <f>IF('PCA Licitação, Dispensa e Inex.'!L449="","",'PCA Licitação, Dispensa e Inex.'!L449)</f>
        <v/>
      </c>
      <c r="AO446" t="str">
        <f>IF('PCA Licitação, Dispensa e Inex.'!M449="","",'PCA Licitação, Dispensa e Inex.'!M449)</f>
        <v/>
      </c>
      <c r="AP446" t="str">
        <f>IF('PCA Licitação, Dispensa e Inex.'!N449="","",'PCA Licitação, Dispensa e Inex.'!N449)</f>
        <v/>
      </c>
      <c r="AQ446" s="82" t="str">
        <f>IF('PCA Licitação, Dispensa e Inex.'!O449="","",'PCA Licitação, Dispensa e Inex.'!O449)</f>
        <v/>
      </c>
      <c r="AR446" s="82" t="str">
        <f>IF('PCA Licitação, Dispensa e Inex.'!P449="","",'PCA Licitação, Dispensa e Inex.'!P449)</f>
        <v/>
      </c>
      <c r="AS446" s="82" t="str">
        <f>IF('PCA Licitação, Dispensa e Inex.'!Q449="","",'PCA Licitação, Dispensa e Inex.'!Q449)</f>
        <v/>
      </c>
      <c r="AT446" s="82" t="str">
        <f>IF('PCA Licitação, Dispensa e Inex.'!R449="","",'PCA Licitação, Dispensa e Inex.'!R449)</f>
        <v/>
      </c>
      <c r="AU446" s="82" t="str">
        <f>IF('PCA Licitação, Dispensa e Inex.'!S449="","",'PCA Licitação, Dispensa e Inex.'!S449)</f>
        <v/>
      </c>
      <c r="AV446" s="223" t="str">
        <f>IFERROR(VLOOKUP(AI446,'Acompanhamento (DMP)'!$B$7:$G$390,10,FALSE),"")</f>
        <v/>
      </c>
      <c r="AW446" t="str">
        <f>IFERROR(IF(VLOOKUP(AI446,'Acompanhamento (DMP)'!$B$7:$O$390,11,FALSE)="","",VLOOKUP(AI446,'Acompanhamento (DMP)'!$B$7:$O$390,11,FALSE)),"")</f>
        <v/>
      </c>
      <c r="AX446" s="82">
        <f>IFERROR(VLOOKUP(AI446,'Acompanhamento (DMP)'!$B$7:$O$390,12,FALSE),"")</f>
        <v>0</v>
      </c>
      <c r="AY446" s="82" t="str">
        <f>IFERROR(IF(VLOOKUP(AI446,'Acompanhamento (DMP)'!$B$7:$O$390,13,FALSE)="","",VLOOKUP(AI446,'Acompanhamento (DMP)'!$B$7:$O$390,13,FALSE)),"")</f>
        <v/>
      </c>
      <c r="AZ446" t="str">
        <f>IFERROR(IF(VLOOKUP(AI446,'Acompanhamento (DMP)'!$B$7:$O$390,14,FALSE)="","",VLOOKUP(AI446,'Acompanhamento (DMP)'!$B$7:$O$390,14,FALSE)),"")</f>
        <v/>
      </c>
      <c r="BA446" t="str">
        <f>IFERROR(IF(VLOOKUP(AI446,'Acompanhamento (DMP)'!$B$7:$O$390,15,FALSE)="","",VLOOKUP(AI446,'Acompanhamento (DMP)'!$B$7:$O$390,15,FALSE)),"")</f>
        <v/>
      </c>
      <c r="BB446" s="82" t="str">
        <f>IFERROR(IF(VLOOKUP(AI446,'Acompanhamento (DMP)'!$B$7:$O$390,16,FALSE)="","",VLOOKUP(AI446,'Acompanhamento (DMP)'!$B$7:$O$390,16,FALSE)),"")</f>
        <v/>
      </c>
      <c r="BC446" s="82" t="str">
        <f>IFERROR(IF(VLOOKUP(AI446,'Acompanhamento (DMP)'!$B$7:$O$390,17,FALSE)="","",VLOOKUP(AI446,'Acompanhamento (DMP)'!$B$7:$O$390,17,FALSE)),"")</f>
        <v/>
      </c>
      <c r="BD446" s="82" t="str">
        <f>IFERROR(IF(VLOOKUP(AI446,'Acompanhamento (DMP)'!$B$7:$O$390,18,FALSE)="","",VLOOKUP(AI446,'Acompanhamento (DMP)'!$B$7:$O$390,18,FALSE)),"")</f>
        <v/>
      </c>
      <c r="BE446" s="82" t="str">
        <f>IFERROR(IF(VLOOKUP(AI446,'Acompanhamento (DMP)'!$B$7:$O$390,19,FALSE)="","",VLOOKUP(AI446,'Acompanhamento (DMP)'!$B$7:$O$390,19,FALSE)),"")</f>
        <v/>
      </c>
      <c r="BF446" s="82" t="str">
        <f>IFERROR(IF(VLOOKUP(AI446,'Acompanhamento (DMP)'!$B$7:$O$390,20,FALSE)="","",VLOOKUP(AI446,'Acompanhamento (DMP)'!$B$7:$O$390,20,FALSE)),"")</f>
        <v/>
      </c>
      <c r="BG446" s="82" t="str">
        <f>IFERROR(IF(VLOOKUP(AI446,'Acompanhamento (DMP)'!$B$7:$O$390,21,FALSE)="","",VLOOKUP(AI446,'Acompanhamento (DMP)'!$B$7:$O$390,21,FALSE)),"")</f>
        <v/>
      </c>
      <c r="BH446" s="173" t="str">
        <f t="shared" si="6"/>
        <v/>
      </c>
    </row>
    <row r="447" spans="1:60" ht="15" customHeight="1">
      <c r="A447" s="248"/>
      <c r="B447" s="248"/>
      <c r="C447" s="72"/>
      <c r="D447" s="73"/>
      <c r="E447" s="72"/>
      <c r="F447" s="72"/>
      <c r="G447" s="72"/>
      <c r="H447" s="72"/>
      <c r="I447" s="72"/>
      <c r="J447" s="72"/>
      <c r="K447" s="72"/>
      <c r="L447" s="74"/>
      <c r="M447" s="74"/>
      <c r="N447" s="74"/>
      <c r="O447" s="74"/>
      <c r="P447" s="74"/>
      <c r="Q447" s="72" t="e">
        <f>IF(#REF!="","",IF(VLOOKUP(#REF!,#REF!,9,FALSE)="","",VLOOKUP(#REF!,#REF!,9,FALSE)))</f>
        <v>#REF!</v>
      </c>
      <c r="R447" s="74" t="e">
        <f>IF(#REF!="","",IF(VLOOKUP(#REF!,#REF!,10,FALSE)="","",VLOOKUP(#REF!,#REF!,10,FALSE)))</f>
        <v>#REF!</v>
      </c>
      <c r="AF447">
        <v>445</v>
      </c>
      <c r="AI447" t="str">
        <f>IF('PCA Licitação, Dispensa e Inex.'!B450="","",'PCA Licitação, Dispensa e Inex.'!B450)</f>
        <v/>
      </c>
      <c r="AJ447" t="str">
        <f>IF('PCA Licitação, Dispensa e Inex.'!C450="","",'PCA Licitação, Dispensa e Inex.'!C450)</f>
        <v/>
      </c>
      <c r="AK447" t="str">
        <f>IF('PCA Licitação, Dispensa e Inex.'!D450="","",'PCA Licitação, Dispensa e Inex.'!D450)</f>
        <v/>
      </c>
      <c r="AL447" t="str">
        <f>IF('PCA Licitação, Dispensa e Inex.'!H450="","",'PCA Licitação, Dispensa e Inex.'!H450)</f>
        <v/>
      </c>
      <c r="AM447" t="str">
        <f>IF('PCA Licitação, Dispensa e Inex.'!K450="","",'PCA Licitação, Dispensa e Inex.'!K450)</f>
        <v/>
      </c>
      <c r="AN447" t="str">
        <f>IF('PCA Licitação, Dispensa e Inex.'!L450="","",'PCA Licitação, Dispensa e Inex.'!L450)</f>
        <v/>
      </c>
      <c r="AO447" t="str">
        <f>IF('PCA Licitação, Dispensa e Inex.'!M450="","",'PCA Licitação, Dispensa e Inex.'!M450)</f>
        <v/>
      </c>
      <c r="AP447" t="str">
        <f>IF('PCA Licitação, Dispensa e Inex.'!N450="","",'PCA Licitação, Dispensa e Inex.'!N450)</f>
        <v/>
      </c>
      <c r="AQ447" s="82" t="str">
        <f>IF('PCA Licitação, Dispensa e Inex.'!O450="","",'PCA Licitação, Dispensa e Inex.'!O450)</f>
        <v/>
      </c>
      <c r="AR447" s="82" t="str">
        <f>IF('PCA Licitação, Dispensa e Inex.'!P450="","",'PCA Licitação, Dispensa e Inex.'!P450)</f>
        <v/>
      </c>
      <c r="AS447" s="82" t="str">
        <f>IF('PCA Licitação, Dispensa e Inex.'!Q450="","",'PCA Licitação, Dispensa e Inex.'!Q450)</f>
        <v/>
      </c>
      <c r="AT447" s="82" t="str">
        <f>IF('PCA Licitação, Dispensa e Inex.'!R450="","",'PCA Licitação, Dispensa e Inex.'!R450)</f>
        <v/>
      </c>
      <c r="AU447" s="82" t="str">
        <f>IF('PCA Licitação, Dispensa e Inex.'!S450="","",'PCA Licitação, Dispensa e Inex.'!S450)</f>
        <v/>
      </c>
      <c r="AV447" s="223" t="str">
        <f>IFERROR(VLOOKUP(AI447,'Acompanhamento (DMP)'!$B$7:$G$390,10,FALSE),"")</f>
        <v/>
      </c>
      <c r="AW447" t="str">
        <f>IFERROR(IF(VLOOKUP(AI447,'Acompanhamento (DMP)'!$B$7:$O$390,11,FALSE)="","",VLOOKUP(AI447,'Acompanhamento (DMP)'!$B$7:$O$390,11,FALSE)),"")</f>
        <v/>
      </c>
      <c r="AX447" s="82">
        <f>IFERROR(VLOOKUP(AI447,'Acompanhamento (DMP)'!$B$7:$O$390,12,FALSE),"")</f>
        <v>0</v>
      </c>
      <c r="AY447" s="82" t="str">
        <f>IFERROR(IF(VLOOKUP(AI447,'Acompanhamento (DMP)'!$B$7:$O$390,13,FALSE)="","",VLOOKUP(AI447,'Acompanhamento (DMP)'!$B$7:$O$390,13,FALSE)),"")</f>
        <v/>
      </c>
      <c r="AZ447" t="str">
        <f>IFERROR(IF(VLOOKUP(AI447,'Acompanhamento (DMP)'!$B$7:$O$390,14,FALSE)="","",VLOOKUP(AI447,'Acompanhamento (DMP)'!$B$7:$O$390,14,FALSE)),"")</f>
        <v/>
      </c>
      <c r="BA447" t="str">
        <f>IFERROR(IF(VLOOKUP(AI447,'Acompanhamento (DMP)'!$B$7:$O$390,15,FALSE)="","",VLOOKUP(AI447,'Acompanhamento (DMP)'!$B$7:$O$390,15,FALSE)),"")</f>
        <v/>
      </c>
      <c r="BB447" s="82" t="str">
        <f>IFERROR(IF(VLOOKUP(AI447,'Acompanhamento (DMP)'!$B$7:$O$390,16,FALSE)="","",VLOOKUP(AI447,'Acompanhamento (DMP)'!$B$7:$O$390,16,FALSE)),"")</f>
        <v/>
      </c>
      <c r="BC447" s="82" t="str">
        <f>IFERROR(IF(VLOOKUP(AI447,'Acompanhamento (DMP)'!$B$7:$O$390,17,FALSE)="","",VLOOKUP(AI447,'Acompanhamento (DMP)'!$B$7:$O$390,17,FALSE)),"")</f>
        <v/>
      </c>
      <c r="BD447" s="82" t="str">
        <f>IFERROR(IF(VLOOKUP(AI447,'Acompanhamento (DMP)'!$B$7:$O$390,18,FALSE)="","",VLOOKUP(AI447,'Acompanhamento (DMP)'!$B$7:$O$390,18,FALSE)),"")</f>
        <v/>
      </c>
      <c r="BE447" s="82" t="str">
        <f>IFERROR(IF(VLOOKUP(AI447,'Acompanhamento (DMP)'!$B$7:$O$390,19,FALSE)="","",VLOOKUP(AI447,'Acompanhamento (DMP)'!$B$7:$O$390,19,FALSE)),"")</f>
        <v/>
      </c>
      <c r="BF447" s="82" t="str">
        <f>IFERROR(IF(VLOOKUP(AI447,'Acompanhamento (DMP)'!$B$7:$O$390,20,FALSE)="","",VLOOKUP(AI447,'Acompanhamento (DMP)'!$B$7:$O$390,20,FALSE)),"")</f>
        <v/>
      </c>
      <c r="BG447" s="82" t="str">
        <f>IFERROR(IF(VLOOKUP(AI447,'Acompanhamento (DMP)'!$B$7:$O$390,21,FALSE)="","",VLOOKUP(AI447,'Acompanhamento (DMP)'!$B$7:$O$390,21,FALSE)),"")</f>
        <v/>
      </c>
      <c r="BH447" s="173" t="str">
        <f t="shared" si="6"/>
        <v/>
      </c>
    </row>
    <row r="448" spans="1:60" ht="15" customHeight="1">
      <c r="A448" s="248"/>
      <c r="B448" s="248"/>
      <c r="C448" s="72"/>
      <c r="D448" s="73"/>
      <c r="E448" s="72"/>
      <c r="F448" s="72"/>
      <c r="G448" s="72"/>
      <c r="H448" s="72"/>
      <c r="I448" s="72"/>
      <c r="J448" s="72"/>
      <c r="K448" s="72"/>
      <c r="L448" s="74"/>
      <c r="M448" s="74"/>
      <c r="N448" s="74"/>
      <c r="O448" s="74"/>
      <c r="P448" s="74"/>
      <c r="Q448" s="72" t="e">
        <f>IF(#REF!="","",IF(VLOOKUP(#REF!,#REF!,9,FALSE)="","",VLOOKUP(#REF!,#REF!,9,FALSE)))</f>
        <v>#REF!</v>
      </c>
      <c r="R448" s="74" t="e">
        <f>IF(#REF!="","",IF(VLOOKUP(#REF!,#REF!,10,FALSE)="","",VLOOKUP(#REF!,#REF!,10,FALSE)))</f>
        <v>#REF!</v>
      </c>
      <c r="AF448">
        <v>446</v>
      </c>
      <c r="AI448" t="str">
        <f>IF('PCA Licitação, Dispensa e Inex.'!B451="","",'PCA Licitação, Dispensa e Inex.'!B451)</f>
        <v/>
      </c>
      <c r="AJ448" t="str">
        <f>IF('PCA Licitação, Dispensa e Inex.'!C451="","",'PCA Licitação, Dispensa e Inex.'!C451)</f>
        <v/>
      </c>
      <c r="AK448" t="str">
        <f>IF('PCA Licitação, Dispensa e Inex.'!D451="","",'PCA Licitação, Dispensa e Inex.'!D451)</f>
        <v/>
      </c>
      <c r="AL448" t="str">
        <f>IF('PCA Licitação, Dispensa e Inex.'!H451="","",'PCA Licitação, Dispensa e Inex.'!H451)</f>
        <v/>
      </c>
      <c r="AM448" t="str">
        <f>IF('PCA Licitação, Dispensa e Inex.'!K451="","",'PCA Licitação, Dispensa e Inex.'!K451)</f>
        <v/>
      </c>
      <c r="AN448" t="str">
        <f>IF('PCA Licitação, Dispensa e Inex.'!L451="","",'PCA Licitação, Dispensa e Inex.'!L451)</f>
        <v/>
      </c>
      <c r="AO448" t="str">
        <f>IF('PCA Licitação, Dispensa e Inex.'!M451="","",'PCA Licitação, Dispensa e Inex.'!M451)</f>
        <v/>
      </c>
      <c r="AP448" t="str">
        <f>IF('PCA Licitação, Dispensa e Inex.'!N451="","",'PCA Licitação, Dispensa e Inex.'!N451)</f>
        <v/>
      </c>
      <c r="AQ448" s="82" t="str">
        <f>IF('PCA Licitação, Dispensa e Inex.'!O451="","",'PCA Licitação, Dispensa e Inex.'!O451)</f>
        <v/>
      </c>
      <c r="AR448" s="82" t="str">
        <f>IF('PCA Licitação, Dispensa e Inex.'!P451="","",'PCA Licitação, Dispensa e Inex.'!P451)</f>
        <v/>
      </c>
      <c r="AS448" s="82" t="str">
        <f>IF('PCA Licitação, Dispensa e Inex.'!Q451="","",'PCA Licitação, Dispensa e Inex.'!Q451)</f>
        <v/>
      </c>
      <c r="AT448" s="82" t="str">
        <f>IF('PCA Licitação, Dispensa e Inex.'!R451="","",'PCA Licitação, Dispensa e Inex.'!R451)</f>
        <v/>
      </c>
      <c r="AU448" s="82" t="str">
        <f>IF('PCA Licitação, Dispensa e Inex.'!S451="","",'PCA Licitação, Dispensa e Inex.'!S451)</f>
        <v/>
      </c>
      <c r="AV448" s="223" t="str">
        <f>IFERROR(VLOOKUP(AI448,'Acompanhamento (DMP)'!$B$7:$G$390,10,FALSE),"")</f>
        <v/>
      </c>
      <c r="AW448" t="str">
        <f>IFERROR(IF(VLOOKUP(AI448,'Acompanhamento (DMP)'!$B$7:$O$390,11,FALSE)="","",VLOOKUP(AI448,'Acompanhamento (DMP)'!$B$7:$O$390,11,FALSE)),"")</f>
        <v/>
      </c>
      <c r="AX448" s="82">
        <f>IFERROR(VLOOKUP(AI448,'Acompanhamento (DMP)'!$B$7:$O$390,12,FALSE),"")</f>
        <v>0</v>
      </c>
      <c r="AY448" s="82" t="str">
        <f>IFERROR(IF(VLOOKUP(AI448,'Acompanhamento (DMP)'!$B$7:$O$390,13,FALSE)="","",VLOOKUP(AI448,'Acompanhamento (DMP)'!$B$7:$O$390,13,FALSE)),"")</f>
        <v/>
      </c>
      <c r="AZ448" t="str">
        <f>IFERROR(IF(VLOOKUP(AI448,'Acompanhamento (DMP)'!$B$7:$O$390,14,FALSE)="","",VLOOKUP(AI448,'Acompanhamento (DMP)'!$B$7:$O$390,14,FALSE)),"")</f>
        <v/>
      </c>
      <c r="BA448" t="str">
        <f>IFERROR(IF(VLOOKUP(AI448,'Acompanhamento (DMP)'!$B$7:$O$390,15,FALSE)="","",VLOOKUP(AI448,'Acompanhamento (DMP)'!$B$7:$O$390,15,FALSE)),"")</f>
        <v/>
      </c>
      <c r="BB448" s="82" t="str">
        <f>IFERROR(IF(VLOOKUP(AI448,'Acompanhamento (DMP)'!$B$7:$O$390,16,FALSE)="","",VLOOKUP(AI448,'Acompanhamento (DMP)'!$B$7:$O$390,16,FALSE)),"")</f>
        <v/>
      </c>
      <c r="BC448" s="82" t="str">
        <f>IFERROR(IF(VLOOKUP(AI448,'Acompanhamento (DMP)'!$B$7:$O$390,17,FALSE)="","",VLOOKUP(AI448,'Acompanhamento (DMP)'!$B$7:$O$390,17,FALSE)),"")</f>
        <v/>
      </c>
      <c r="BD448" s="82" t="str">
        <f>IFERROR(IF(VLOOKUP(AI448,'Acompanhamento (DMP)'!$B$7:$O$390,18,FALSE)="","",VLOOKUP(AI448,'Acompanhamento (DMP)'!$B$7:$O$390,18,FALSE)),"")</f>
        <v/>
      </c>
      <c r="BE448" s="82" t="str">
        <f>IFERROR(IF(VLOOKUP(AI448,'Acompanhamento (DMP)'!$B$7:$O$390,19,FALSE)="","",VLOOKUP(AI448,'Acompanhamento (DMP)'!$B$7:$O$390,19,FALSE)),"")</f>
        <v/>
      </c>
      <c r="BF448" s="82" t="str">
        <f>IFERROR(IF(VLOOKUP(AI448,'Acompanhamento (DMP)'!$B$7:$O$390,20,FALSE)="","",VLOOKUP(AI448,'Acompanhamento (DMP)'!$B$7:$O$390,20,FALSE)),"")</f>
        <v/>
      </c>
      <c r="BG448" s="82" t="str">
        <f>IFERROR(IF(VLOOKUP(AI448,'Acompanhamento (DMP)'!$B$7:$O$390,21,FALSE)="","",VLOOKUP(AI448,'Acompanhamento (DMP)'!$B$7:$O$390,21,FALSE)),"")</f>
        <v/>
      </c>
      <c r="BH448" s="173" t="str">
        <f t="shared" si="6"/>
        <v/>
      </c>
    </row>
    <row r="449" spans="1:60" ht="15" customHeight="1">
      <c r="A449" s="248"/>
      <c r="B449" s="248"/>
      <c r="C449" s="72"/>
      <c r="D449" s="73"/>
      <c r="E449" s="72"/>
      <c r="F449" s="72"/>
      <c r="G449" s="72"/>
      <c r="H449" s="72"/>
      <c r="I449" s="72"/>
      <c r="J449" s="72"/>
      <c r="K449" s="72"/>
      <c r="L449" s="74"/>
      <c r="M449" s="74"/>
      <c r="N449" s="74"/>
      <c r="O449" s="74"/>
      <c r="P449" s="74"/>
      <c r="Q449" s="72" t="e">
        <f>IF(#REF!="","",IF(VLOOKUP(#REF!,#REF!,9,FALSE)="","",VLOOKUP(#REF!,#REF!,9,FALSE)))</f>
        <v>#REF!</v>
      </c>
      <c r="R449" s="74" t="e">
        <f>IF(#REF!="","",IF(VLOOKUP(#REF!,#REF!,10,FALSE)="","",VLOOKUP(#REF!,#REF!,10,FALSE)))</f>
        <v>#REF!</v>
      </c>
      <c r="AF449">
        <v>447</v>
      </c>
      <c r="AI449" t="str">
        <f>IF('PCA Licitação, Dispensa e Inex.'!B452="","",'PCA Licitação, Dispensa e Inex.'!B452)</f>
        <v/>
      </c>
      <c r="AJ449" t="str">
        <f>IF('PCA Licitação, Dispensa e Inex.'!C452="","",'PCA Licitação, Dispensa e Inex.'!C452)</f>
        <v/>
      </c>
      <c r="AK449" t="str">
        <f>IF('PCA Licitação, Dispensa e Inex.'!D452="","",'PCA Licitação, Dispensa e Inex.'!D452)</f>
        <v/>
      </c>
      <c r="AL449" t="str">
        <f>IF('PCA Licitação, Dispensa e Inex.'!H452="","",'PCA Licitação, Dispensa e Inex.'!H452)</f>
        <v/>
      </c>
      <c r="AM449" t="str">
        <f>IF('PCA Licitação, Dispensa e Inex.'!K452="","",'PCA Licitação, Dispensa e Inex.'!K452)</f>
        <v/>
      </c>
      <c r="AN449" t="str">
        <f>IF('PCA Licitação, Dispensa e Inex.'!L452="","",'PCA Licitação, Dispensa e Inex.'!L452)</f>
        <v/>
      </c>
      <c r="AO449" t="str">
        <f>IF('PCA Licitação, Dispensa e Inex.'!M452="","",'PCA Licitação, Dispensa e Inex.'!M452)</f>
        <v/>
      </c>
      <c r="AP449" t="str">
        <f>IF('PCA Licitação, Dispensa e Inex.'!N452="","",'PCA Licitação, Dispensa e Inex.'!N452)</f>
        <v/>
      </c>
      <c r="AQ449" s="82" t="str">
        <f>IF('PCA Licitação, Dispensa e Inex.'!O452="","",'PCA Licitação, Dispensa e Inex.'!O452)</f>
        <v/>
      </c>
      <c r="AR449" s="82" t="str">
        <f>IF('PCA Licitação, Dispensa e Inex.'!P452="","",'PCA Licitação, Dispensa e Inex.'!P452)</f>
        <v/>
      </c>
      <c r="AS449" s="82" t="str">
        <f>IF('PCA Licitação, Dispensa e Inex.'!Q452="","",'PCA Licitação, Dispensa e Inex.'!Q452)</f>
        <v/>
      </c>
      <c r="AT449" s="82" t="str">
        <f>IF('PCA Licitação, Dispensa e Inex.'!R452="","",'PCA Licitação, Dispensa e Inex.'!R452)</f>
        <v/>
      </c>
      <c r="AU449" s="82" t="str">
        <f>IF('PCA Licitação, Dispensa e Inex.'!S452="","",'PCA Licitação, Dispensa e Inex.'!S452)</f>
        <v/>
      </c>
      <c r="AV449" s="223" t="str">
        <f>IFERROR(VLOOKUP(AI449,'Acompanhamento (DMP)'!$B$7:$G$390,10,FALSE),"")</f>
        <v/>
      </c>
      <c r="AW449" t="str">
        <f>IFERROR(IF(VLOOKUP(AI449,'Acompanhamento (DMP)'!$B$7:$O$390,11,FALSE)="","",VLOOKUP(AI449,'Acompanhamento (DMP)'!$B$7:$O$390,11,FALSE)),"")</f>
        <v/>
      </c>
      <c r="AX449" s="82">
        <f>IFERROR(VLOOKUP(AI449,'Acompanhamento (DMP)'!$B$7:$O$390,12,FALSE),"")</f>
        <v>0</v>
      </c>
      <c r="AY449" s="82" t="str">
        <f>IFERROR(IF(VLOOKUP(AI449,'Acompanhamento (DMP)'!$B$7:$O$390,13,FALSE)="","",VLOOKUP(AI449,'Acompanhamento (DMP)'!$B$7:$O$390,13,FALSE)),"")</f>
        <v/>
      </c>
      <c r="AZ449" t="str">
        <f>IFERROR(IF(VLOOKUP(AI449,'Acompanhamento (DMP)'!$B$7:$O$390,14,FALSE)="","",VLOOKUP(AI449,'Acompanhamento (DMP)'!$B$7:$O$390,14,FALSE)),"")</f>
        <v/>
      </c>
      <c r="BA449" t="str">
        <f>IFERROR(IF(VLOOKUP(AI449,'Acompanhamento (DMP)'!$B$7:$O$390,15,FALSE)="","",VLOOKUP(AI449,'Acompanhamento (DMP)'!$B$7:$O$390,15,FALSE)),"")</f>
        <v/>
      </c>
      <c r="BB449" s="82" t="str">
        <f>IFERROR(IF(VLOOKUP(AI449,'Acompanhamento (DMP)'!$B$7:$O$390,16,FALSE)="","",VLOOKUP(AI449,'Acompanhamento (DMP)'!$B$7:$O$390,16,FALSE)),"")</f>
        <v/>
      </c>
      <c r="BC449" s="82" t="str">
        <f>IFERROR(IF(VLOOKUP(AI449,'Acompanhamento (DMP)'!$B$7:$O$390,17,FALSE)="","",VLOOKUP(AI449,'Acompanhamento (DMP)'!$B$7:$O$390,17,FALSE)),"")</f>
        <v/>
      </c>
      <c r="BD449" s="82" t="str">
        <f>IFERROR(IF(VLOOKUP(AI449,'Acompanhamento (DMP)'!$B$7:$O$390,18,FALSE)="","",VLOOKUP(AI449,'Acompanhamento (DMP)'!$B$7:$O$390,18,FALSE)),"")</f>
        <v/>
      </c>
      <c r="BE449" s="82" t="str">
        <f>IFERROR(IF(VLOOKUP(AI449,'Acompanhamento (DMP)'!$B$7:$O$390,19,FALSE)="","",VLOOKUP(AI449,'Acompanhamento (DMP)'!$B$7:$O$390,19,FALSE)),"")</f>
        <v/>
      </c>
      <c r="BF449" s="82" t="str">
        <f>IFERROR(IF(VLOOKUP(AI449,'Acompanhamento (DMP)'!$B$7:$O$390,20,FALSE)="","",VLOOKUP(AI449,'Acompanhamento (DMP)'!$B$7:$O$390,20,FALSE)),"")</f>
        <v/>
      </c>
      <c r="BG449" s="82" t="str">
        <f>IFERROR(IF(VLOOKUP(AI449,'Acompanhamento (DMP)'!$B$7:$O$390,21,FALSE)="","",VLOOKUP(AI449,'Acompanhamento (DMP)'!$B$7:$O$390,21,FALSE)),"")</f>
        <v/>
      </c>
      <c r="BH449" s="173" t="str">
        <f t="shared" si="6"/>
        <v/>
      </c>
    </row>
    <row r="450" spans="1:60" ht="15" customHeight="1">
      <c r="A450" s="248"/>
      <c r="B450" s="248"/>
      <c r="C450" s="72"/>
      <c r="D450" s="73"/>
      <c r="E450" s="72"/>
      <c r="F450" s="72"/>
      <c r="G450" s="72"/>
      <c r="H450" s="72"/>
      <c r="I450" s="72"/>
      <c r="J450" s="72"/>
      <c r="K450" s="72"/>
      <c r="L450" s="74"/>
      <c r="M450" s="74"/>
      <c r="N450" s="74"/>
      <c r="O450" s="74"/>
      <c r="P450" s="74"/>
      <c r="Q450" s="72" t="e">
        <f>IF(#REF!="","",IF(VLOOKUP(#REF!,#REF!,9,FALSE)="","",VLOOKUP(#REF!,#REF!,9,FALSE)))</f>
        <v>#REF!</v>
      </c>
      <c r="R450" s="74" t="e">
        <f>IF(#REF!="","",IF(VLOOKUP(#REF!,#REF!,10,FALSE)="","",VLOOKUP(#REF!,#REF!,10,FALSE)))</f>
        <v>#REF!</v>
      </c>
      <c r="AF450">
        <v>448</v>
      </c>
      <c r="AI450" t="str">
        <f>IF('PCA Licitação, Dispensa e Inex.'!B453="","",'PCA Licitação, Dispensa e Inex.'!B453)</f>
        <v/>
      </c>
      <c r="AJ450" t="str">
        <f>IF('PCA Licitação, Dispensa e Inex.'!C453="","",'PCA Licitação, Dispensa e Inex.'!C453)</f>
        <v/>
      </c>
      <c r="AK450" t="str">
        <f>IF('PCA Licitação, Dispensa e Inex.'!D453="","",'PCA Licitação, Dispensa e Inex.'!D453)</f>
        <v/>
      </c>
      <c r="AL450" t="str">
        <f>IF('PCA Licitação, Dispensa e Inex.'!H453="","",'PCA Licitação, Dispensa e Inex.'!H453)</f>
        <v/>
      </c>
      <c r="AM450" t="str">
        <f>IF('PCA Licitação, Dispensa e Inex.'!K453="","",'PCA Licitação, Dispensa e Inex.'!K453)</f>
        <v/>
      </c>
      <c r="AN450" t="str">
        <f>IF('PCA Licitação, Dispensa e Inex.'!L453="","",'PCA Licitação, Dispensa e Inex.'!L453)</f>
        <v/>
      </c>
      <c r="AO450" t="str">
        <f>IF('PCA Licitação, Dispensa e Inex.'!M453="","",'PCA Licitação, Dispensa e Inex.'!M453)</f>
        <v/>
      </c>
      <c r="AP450" t="str">
        <f>IF('PCA Licitação, Dispensa e Inex.'!N453="","",'PCA Licitação, Dispensa e Inex.'!N453)</f>
        <v/>
      </c>
      <c r="AQ450" s="82" t="str">
        <f>IF('PCA Licitação, Dispensa e Inex.'!O453="","",'PCA Licitação, Dispensa e Inex.'!O453)</f>
        <v/>
      </c>
      <c r="AR450" s="82" t="str">
        <f>IF('PCA Licitação, Dispensa e Inex.'!P453="","",'PCA Licitação, Dispensa e Inex.'!P453)</f>
        <v/>
      </c>
      <c r="AS450" s="82" t="str">
        <f>IF('PCA Licitação, Dispensa e Inex.'!Q453="","",'PCA Licitação, Dispensa e Inex.'!Q453)</f>
        <v/>
      </c>
      <c r="AT450" s="82" t="str">
        <f>IF('PCA Licitação, Dispensa e Inex.'!R453="","",'PCA Licitação, Dispensa e Inex.'!R453)</f>
        <v/>
      </c>
      <c r="AU450" s="82" t="str">
        <f>IF('PCA Licitação, Dispensa e Inex.'!S453="","",'PCA Licitação, Dispensa e Inex.'!S453)</f>
        <v/>
      </c>
      <c r="AV450" s="223" t="str">
        <f>IFERROR(VLOOKUP(AI450,'Acompanhamento (DMP)'!$B$7:$G$390,10,FALSE),"")</f>
        <v/>
      </c>
      <c r="AW450" t="str">
        <f>IFERROR(IF(VLOOKUP(AI450,'Acompanhamento (DMP)'!$B$7:$O$390,11,FALSE)="","",VLOOKUP(AI450,'Acompanhamento (DMP)'!$B$7:$O$390,11,FALSE)),"")</f>
        <v/>
      </c>
      <c r="AX450" s="82">
        <f>IFERROR(VLOOKUP(AI450,'Acompanhamento (DMP)'!$B$7:$O$390,12,FALSE),"")</f>
        <v>0</v>
      </c>
      <c r="AY450" s="82" t="str">
        <f>IFERROR(IF(VLOOKUP(AI450,'Acompanhamento (DMP)'!$B$7:$O$390,13,FALSE)="","",VLOOKUP(AI450,'Acompanhamento (DMP)'!$B$7:$O$390,13,FALSE)),"")</f>
        <v/>
      </c>
      <c r="AZ450" t="str">
        <f>IFERROR(IF(VLOOKUP(AI450,'Acompanhamento (DMP)'!$B$7:$O$390,14,FALSE)="","",VLOOKUP(AI450,'Acompanhamento (DMP)'!$B$7:$O$390,14,FALSE)),"")</f>
        <v/>
      </c>
      <c r="BA450" t="str">
        <f>IFERROR(IF(VLOOKUP(AI450,'Acompanhamento (DMP)'!$B$7:$O$390,15,FALSE)="","",VLOOKUP(AI450,'Acompanhamento (DMP)'!$B$7:$O$390,15,FALSE)),"")</f>
        <v/>
      </c>
      <c r="BB450" s="82" t="str">
        <f>IFERROR(IF(VLOOKUP(AI450,'Acompanhamento (DMP)'!$B$7:$O$390,16,FALSE)="","",VLOOKUP(AI450,'Acompanhamento (DMP)'!$B$7:$O$390,16,FALSE)),"")</f>
        <v/>
      </c>
      <c r="BC450" s="82" t="str">
        <f>IFERROR(IF(VLOOKUP(AI450,'Acompanhamento (DMP)'!$B$7:$O$390,17,FALSE)="","",VLOOKUP(AI450,'Acompanhamento (DMP)'!$B$7:$O$390,17,FALSE)),"")</f>
        <v/>
      </c>
      <c r="BD450" s="82" t="str">
        <f>IFERROR(IF(VLOOKUP(AI450,'Acompanhamento (DMP)'!$B$7:$O$390,18,FALSE)="","",VLOOKUP(AI450,'Acompanhamento (DMP)'!$B$7:$O$390,18,FALSE)),"")</f>
        <v/>
      </c>
      <c r="BE450" s="82" t="str">
        <f>IFERROR(IF(VLOOKUP(AI450,'Acompanhamento (DMP)'!$B$7:$O$390,19,FALSE)="","",VLOOKUP(AI450,'Acompanhamento (DMP)'!$B$7:$O$390,19,FALSE)),"")</f>
        <v/>
      </c>
      <c r="BF450" s="82" t="str">
        <f>IFERROR(IF(VLOOKUP(AI450,'Acompanhamento (DMP)'!$B$7:$O$390,20,FALSE)="","",VLOOKUP(AI450,'Acompanhamento (DMP)'!$B$7:$O$390,20,FALSE)),"")</f>
        <v/>
      </c>
      <c r="BG450" s="82" t="str">
        <f>IFERROR(IF(VLOOKUP(AI450,'Acompanhamento (DMP)'!$B$7:$O$390,21,FALSE)="","",VLOOKUP(AI450,'Acompanhamento (DMP)'!$B$7:$O$390,21,FALSE)),"")</f>
        <v/>
      </c>
      <c r="BH450" s="173" t="str">
        <f t="shared" si="6"/>
        <v/>
      </c>
    </row>
    <row r="451" spans="1:60" ht="15" customHeight="1">
      <c r="A451" s="248"/>
      <c r="B451" s="248"/>
      <c r="C451" s="72"/>
      <c r="D451" s="73"/>
      <c r="E451" s="72"/>
      <c r="F451" s="72"/>
      <c r="G451" s="72"/>
      <c r="H451" s="72"/>
      <c r="I451" s="72"/>
      <c r="J451" s="72"/>
      <c r="K451" s="72"/>
      <c r="L451" s="74"/>
      <c r="M451" s="74"/>
      <c r="N451" s="74"/>
      <c r="O451" s="74"/>
      <c r="P451" s="74"/>
      <c r="Q451" s="72" t="e">
        <f>IF(#REF!="","",IF(VLOOKUP(#REF!,#REF!,9,FALSE)="","",VLOOKUP(#REF!,#REF!,9,FALSE)))</f>
        <v>#REF!</v>
      </c>
      <c r="R451" s="74" t="e">
        <f>IF(#REF!="","",IF(VLOOKUP(#REF!,#REF!,10,FALSE)="","",VLOOKUP(#REF!,#REF!,10,FALSE)))</f>
        <v>#REF!</v>
      </c>
      <c r="AF451">
        <v>449</v>
      </c>
      <c r="AI451" t="str">
        <f>IF('PCA Licitação, Dispensa e Inex.'!B454="","",'PCA Licitação, Dispensa e Inex.'!B454)</f>
        <v/>
      </c>
      <c r="AJ451" t="str">
        <f>IF('PCA Licitação, Dispensa e Inex.'!C454="","",'PCA Licitação, Dispensa e Inex.'!C454)</f>
        <v/>
      </c>
      <c r="AK451" t="str">
        <f>IF('PCA Licitação, Dispensa e Inex.'!D454="","",'PCA Licitação, Dispensa e Inex.'!D454)</f>
        <v/>
      </c>
      <c r="AL451" t="str">
        <f>IF('PCA Licitação, Dispensa e Inex.'!H454="","",'PCA Licitação, Dispensa e Inex.'!H454)</f>
        <v/>
      </c>
      <c r="AM451" t="str">
        <f>IF('PCA Licitação, Dispensa e Inex.'!K454="","",'PCA Licitação, Dispensa e Inex.'!K454)</f>
        <v/>
      </c>
      <c r="AN451" t="str">
        <f>IF('PCA Licitação, Dispensa e Inex.'!L454="","",'PCA Licitação, Dispensa e Inex.'!L454)</f>
        <v/>
      </c>
      <c r="AO451" t="str">
        <f>IF('PCA Licitação, Dispensa e Inex.'!M454="","",'PCA Licitação, Dispensa e Inex.'!M454)</f>
        <v/>
      </c>
      <c r="AP451" t="str">
        <f>IF('PCA Licitação, Dispensa e Inex.'!N454="","",'PCA Licitação, Dispensa e Inex.'!N454)</f>
        <v/>
      </c>
      <c r="AQ451" s="82" t="str">
        <f>IF('PCA Licitação, Dispensa e Inex.'!O454="","",'PCA Licitação, Dispensa e Inex.'!O454)</f>
        <v/>
      </c>
      <c r="AR451" s="82" t="str">
        <f>IF('PCA Licitação, Dispensa e Inex.'!P454="","",'PCA Licitação, Dispensa e Inex.'!P454)</f>
        <v/>
      </c>
      <c r="AS451" s="82" t="str">
        <f>IF('PCA Licitação, Dispensa e Inex.'!Q454="","",'PCA Licitação, Dispensa e Inex.'!Q454)</f>
        <v/>
      </c>
      <c r="AT451" s="82" t="str">
        <f>IF('PCA Licitação, Dispensa e Inex.'!R454="","",'PCA Licitação, Dispensa e Inex.'!R454)</f>
        <v/>
      </c>
      <c r="AU451" s="82" t="str">
        <f>IF('PCA Licitação, Dispensa e Inex.'!S454="","",'PCA Licitação, Dispensa e Inex.'!S454)</f>
        <v/>
      </c>
      <c r="AV451" s="223" t="str">
        <f>IFERROR(VLOOKUP(AI451,'Acompanhamento (DMP)'!$B$7:$G$390,10,FALSE),"")</f>
        <v/>
      </c>
      <c r="AW451" t="str">
        <f>IFERROR(IF(VLOOKUP(AI451,'Acompanhamento (DMP)'!$B$7:$O$390,11,FALSE)="","",VLOOKUP(AI451,'Acompanhamento (DMP)'!$B$7:$O$390,11,FALSE)),"")</f>
        <v/>
      </c>
      <c r="AX451" s="82">
        <f>IFERROR(VLOOKUP(AI451,'Acompanhamento (DMP)'!$B$7:$O$390,12,FALSE),"")</f>
        <v>0</v>
      </c>
      <c r="AY451" s="82" t="str">
        <f>IFERROR(IF(VLOOKUP(AI451,'Acompanhamento (DMP)'!$B$7:$O$390,13,FALSE)="","",VLOOKUP(AI451,'Acompanhamento (DMP)'!$B$7:$O$390,13,FALSE)),"")</f>
        <v/>
      </c>
      <c r="AZ451" t="str">
        <f>IFERROR(IF(VLOOKUP(AI451,'Acompanhamento (DMP)'!$B$7:$O$390,14,FALSE)="","",VLOOKUP(AI451,'Acompanhamento (DMP)'!$B$7:$O$390,14,FALSE)),"")</f>
        <v/>
      </c>
      <c r="BA451" t="str">
        <f>IFERROR(IF(VLOOKUP(AI451,'Acompanhamento (DMP)'!$B$7:$O$390,15,FALSE)="","",VLOOKUP(AI451,'Acompanhamento (DMP)'!$B$7:$O$390,15,FALSE)),"")</f>
        <v/>
      </c>
      <c r="BB451" s="82" t="str">
        <f>IFERROR(IF(VLOOKUP(AI451,'Acompanhamento (DMP)'!$B$7:$O$390,16,FALSE)="","",VLOOKUP(AI451,'Acompanhamento (DMP)'!$B$7:$O$390,16,FALSE)),"")</f>
        <v/>
      </c>
      <c r="BC451" s="82" t="str">
        <f>IFERROR(IF(VLOOKUP(AI451,'Acompanhamento (DMP)'!$B$7:$O$390,17,FALSE)="","",VLOOKUP(AI451,'Acompanhamento (DMP)'!$B$7:$O$390,17,FALSE)),"")</f>
        <v/>
      </c>
      <c r="BD451" s="82" t="str">
        <f>IFERROR(IF(VLOOKUP(AI451,'Acompanhamento (DMP)'!$B$7:$O$390,18,FALSE)="","",VLOOKUP(AI451,'Acompanhamento (DMP)'!$B$7:$O$390,18,FALSE)),"")</f>
        <v/>
      </c>
      <c r="BE451" s="82" t="str">
        <f>IFERROR(IF(VLOOKUP(AI451,'Acompanhamento (DMP)'!$B$7:$O$390,19,FALSE)="","",VLOOKUP(AI451,'Acompanhamento (DMP)'!$B$7:$O$390,19,FALSE)),"")</f>
        <v/>
      </c>
      <c r="BF451" s="82" t="str">
        <f>IFERROR(IF(VLOOKUP(AI451,'Acompanhamento (DMP)'!$B$7:$O$390,20,FALSE)="","",VLOOKUP(AI451,'Acompanhamento (DMP)'!$B$7:$O$390,20,FALSE)),"")</f>
        <v/>
      </c>
      <c r="BG451" s="82" t="str">
        <f>IFERROR(IF(VLOOKUP(AI451,'Acompanhamento (DMP)'!$B$7:$O$390,21,FALSE)="","",VLOOKUP(AI451,'Acompanhamento (DMP)'!$B$7:$O$390,21,FALSE)),"")</f>
        <v/>
      </c>
      <c r="BH451" s="173" t="str">
        <f t="shared" ref="BH451:BH514" si="7">IF(BF451="","",BF451-BE451)</f>
        <v/>
      </c>
    </row>
    <row r="452" spans="1:60" ht="15" customHeight="1">
      <c r="A452" s="248"/>
      <c r="B452" s="248"/>
      <c r="C452" s="72"/>
      <c r="D452" s="73"/>
      <c r="E452" s="72"/>
      <c r="F452" s="72"/>
      <c r="G452" s="72"/>
      <c r="H452" s="72"/>
      <c r="I452" s="72"/>
      <c r="J452" s="72"/>
      <c r="K452" s="72"/>
      <c r="L452" s="74"/>
      <c r="M452" s="74"/>
      <c r="N452" s="74"/>
      <c r="O452" s="74"/>
      <c r="P452" s="74"/>
      <c r="Q452" s="72" t="e">
        <f>IF(#REF!="","",IF(VLOOKUP(#REF!,#REF!,9,FALSE)="","",VLOOKUP(#REF!,#REF!,9,FALSE)))</f>
        <v>#REF!</v>
      </c>
      <c r="R452" s="74" t="e">
        <f>IF(#REF!="","",IF(VLOOKUP(#REF!,#REF!,10,FALSE)="","",VLOOKUP(#REF!,#REF!,10,FALSE)))</f>
        <v>#REF!</v>
      </c>
      <c r="AF452">
        <v>450</v>
      </c>
      <c r="AI452" t="str">
        <f>IF('PCA Licitação, Dispensa e Inex.'!B455="","",'PCA Licitação, Dispensa e Inex.'!B455)</f>
        <v/>
      </c>
      <c r="AJ452" t="str">
        <f>IF('PCA Licitação, Dispensa e Inex.'!C455="","",'PCA Licitação, Dispensa e Inex.'!C455)</f>
        <v/>
      </c>
      <c r="AK452" t="str">
        <f>IF('PCA Licitação, Dispensa e Inex.'!D455="","",'PCA Licitação, Dispensa e Inex.'!D455)</f>
        <v/>
      </c>
      <c r="AL452" t="str">
        <f>IF('PCA Licitação, Dispensa e Inex.'!H455="","",'PCA Licitação, Dispensa e Inex.'!H455)</f>
        <v/>
      </c>
      <c r="AM452" t="str">
        <f>IF('PCA Licitação, Dispensa e Inex.'!K455="","",'PCA Licitação, Dispensa e Inex.'!K455)</f>
        <v/>
      </c>
      <c r="AN452" t="str">
        <f>IF('PCA Licitação, Dispensa e Inex.'!L455="","",'PCA Licitação, Dispensa e Inex.'!L455)</f>
        <v/>
      </c>
      <c r="AO452" t="str">
        <f>IF('PCA Licitação, Dispensa e Inex.'!M455="","",'PCA Licitação, Dispensa e Inex.'!M455)</f>
        <v/>
      </c>
      <c r="AP452" t="str">
        <f>IF('PCA Licitação, Dispensa e Inex.'!N455="","",'PCA Licitação, Dispensa e Inex.'!N455)</f>
        <v/>
      </c>
      <c r="AQ452" s="82" t="str">
        <f>IF('PCA Licitação, Dispensa e Inex.'!O455="","",'PCA Licitação, Dispensa e Inex.'!O455)</f>
        <v/>
      </c>
      <c r="AR452" s="82" t="str">
        <f>IF('PCA Licitação, Dispensa e Inex.'!P455="","",'PCA Licitação, Dispensa e Inex.'!P455)</f>
        <v/>
      </c>
      <c r="AS452" s="82" t="str">
        <f>IF('PCA Licitação, Dispensa e Inex.'!Q455="","",'PCA Licitação, Dispensa e Inex.'!Q455)</f>
        <v/>
      </c>
      <c r="AT452" s="82" t="str">
        <f>IF('PCA Licitação, Dispensa e Inex.'!R455="","",'PCA Licitação, Dispensa e Inex.'!R455)</f>
        <v/>
      </c>
      <c r="AU452" s="82" t="str">
        <f>IF('PCA Licitação, Dispensa e Inex.'!S455="","",'PCA Licitação, Dispensa e Inex.'!S455)</f>
        <v/>
      </c>
      <c r="AV452" s="223" t="str">
        <f>IFERROR(VLOOKUP(AI452,'Acompanhamento (DMP)'!$B$7:$G$390,10,FALSE),"")</f>
        <v/>
      </c>
      <c r="AW452" t="str">
        <f>IFERROR(IF(VLOOKUP(AI452,'Acompanhamento (DMP)'!$B$7:$O$390,11,FALSE)="","",VLOOKUP(AI452,'Acompanhamento (DMP)'!$B$7:$O$390,11,FALSE)),"")</f>
        <v/>
      </c>
      <c r="AX452" s="82">
        <f>IFERROR(VLOOKUP(AI452,'Acompanhamento (DMP)'!$B$7:$O$390,12,FALSE),"")</f>
        <v>0</v>
      </c>
      <c r="AY452" s="82" t="str">
        <f>IFERROR(IF(VLOOKUP(AI452,'Acompanhamento (DMP)'!$B$7:$O$390,13,FALSE)="","",VLOOKUP(AI452,'Acompanhamento (DMP)'!$B$7:$O$390,13,FALSE)),"")</f>
        <v/>
      </c>
      <c r="AZ452" t="str">
        <f>IFERROR(IF(VLOOKUP(AI452,'Acompanhamento (DMP)'!$B$7:$O$390,14,FALSE)="","",VLOOKUP(AI452,'Acompanhamento (DMP)'!$B$7:$O$390,14,FALSE)),"")</f>
        <v/>
      </c>
      <c r="BA452" t="str">
        <f>IFERROR(IF(VLOOKUP(AI452,'Acompanhamento (DMP)'!$B$7:$O$390,15,FALSE)="","",VLOOKUP(AI452,'Acompanhamento (DMP)'!$B$7:$O$390,15,FALSE)),"")</f>
        <v/>
      </c>
      <c r="BB452" s="82" t="str">
        <f>IFERROR(IF(VLOOKUP(AI452,'Acompanhamento (DMP)'!$B$7:$O$390,16,FALSE)="","",VLOOKUP(AI452,'Acompanhamento (DMP)'!$B$7:$O$390,16,FALSE)),"")</f>
        <v/>
      </c>
      <c r="BC452" s="82" t="str">
        <f>IFERROR(IF(VLOOKUP(AI452,'Acompanhamento (DMP)'!$B$7:$O$390,17,FALSE)="","",VLOOKUP(AI452,'Acompanhamento (DMP)'!$B$7:$O$390,17,FALSE)),"")</f>
        <v/>
      </c>
      <c r="BD452" s="82" t="str">
        <f>IFERROR(IF(VLOOKUP(AI452,'Acompanhamento (DMP)'!$B$7:$O$390,18,FALSE)="","",VLOOKUP(AI452,'Acompanhamento (DMP)'!$B$7:$O$390,18,FALSE)),"")</f>
        <v/>
      </c>
      <c r="BE452" s="82" t="str">
        <f>IFERROR(IF(VLOOKUP(AI452,'Acompanhamento (DMP)'!$B$7:$O$390,19,FALSE)="","",VLOOKUP(AI452,'Acompanhamento (DMP)'!$B$7:$O$390,19,FALSE)),"")</f>
        <v/>
      </c>
      <c r="BF452" s="82" t="str">
        <f>IFERROR(IF(VLOOKUP(AI452,'Acompanhamento (DMP)'!$B$7:$O$390,20,FALSE)="","",VLOOKUP(AI452,'Acompanhamento (DMP)'!$B$7:$O$390,20,FALSE)),"")</f>
        <v/>
      </c>
      <c r="BG452" s="82" t="str">
        <f>IFERROR(IF(VLOOKUP(AI452,'Acompanhamento (DMP)'!$B$7:$O$390,21,FALSE)="","",VLOOKUP(AI452,'Acompanhamento (DMP)'!$B$7:$O$390,21,FALSE)),"")</f>
        <v/>
      </c>
      <c r="BH452" s="173" t="str">
        <f t="shared" si="7"/>
        <v/>
      </c>
    </row>
    <row r="453" spans="1:60" ht="15" customHeight="1">
      <c r="A453" s="248"/>
      <c r="B453" s="248"/>
      <c r="C453" s="72"/>
      <c r="D453" s="73"/>
      <c r="E453" s="72"/>
      <c r="F453" s="72"/>
      <c r="G453" s="72"/>
      <c r="H453" s="72"/>
      <c r="I453" s="72"/>
      <c r="J453" s="72"/>
      <c r="K453" s="72"/>
      <c r="L453" s="74"/>
      <c r="M453" s="74"/>
      <c r="N453" s="74"/>
      <c r="O453" s="74"/>
      <c r="P453" s="74"/>
      <c r="Q453" s="72" t="e">
        <f>IF(#REF!="","",IF(VLOOKUP(#REF!,#REF!,9,FALSE)="","",VLOOKUP(#REF!,#REF!,9,FALSE)))</f>
        <v>#REF!</v>
      </c>
      <c r="R453" s="74" t="e">
        <f>IF(#REF!="","",IF(VLOOKUP(#REF!,#REF!,10,FALSE)="","",VLOOKUP(#REF!,#REF!,10,FALSE)))</f>
        <v>#REF!</v>
      </c>
      <c r="AF453">
        <v>451</v>
      </c>
      <c r="AI453" t="str">
        <f>IF('PCA Licitação, Dispensa e Inex.'!B456="","",'PCA Licitação, Dispensa e Inex.'!B456)</f>
        <v/>
      </c>
      <c r="AJ453" t="str">
        <f>IF('PCA Licitação, Dispensa e Inex.'!C456="","",'PCA Licitação, Dispensa e Inex.'!C456)</f>
        <v/>
      </c>
      <c r="AK453" t="str">
        <f>IF('PCA Licitação, Dispensa e Inex.'!D456="","",'PCA Licitação, Dispensa e Inex.'!D456)</f>
        <v/>
      </c>
      <c r="AL453" t="str">
        <f>IF('PCA Licitação, Dispensa e Inex.'!H456="","",'PCA Licitação, Dispensa e Inex.'!H456)</f>
        <v/>
      </c>
      <c r="AM453" t="str">
        <f>IF('PCA Licitação, Dispensa e Inex.'!K456="","",'PCA Licitação, Dispensa e Inex.'!K456)</f>
        <v/>
      </c>
      <c r="AN453" t="str">
        <f>IF('PCA Licitação, Dispensa e Inex.'!L456="","",'PCA Licitação, Dispensa e Inex.'!L456)</f>
        <v/>
      </c>
      <c r="AO453" t="str">
        <f>IF('PCA Licitação, Dispensa e Inex.'!M456="","",'PCA Licitação, Dispensa e Inex.'!M456)</f>
        <v/>
      </c>
      <c r="AP453" t="str">
        <f>IF('PCA Licitação, Dispensa e Inex.'!N456="","",'PCA Licitação, Dispensa e Inex.'!N456)</f>
        <v/>
      </c>
      <c r="AQ453" s="82" t="str">
        <f>IF('PCA Licitação, Dispensa e Inex.'!O456="","",'PCA Licitação, Dispensa e Inex.'!O456)</f>
        <v/>
      </c>
      <c r="AR453" s="82" t="str">
        <f>IF('PCA Licitação, Dispensa e Inex.'!P456="","",'PCA Licitação, Dispensa e Inex.'!P456)</f>
        <v/>
      </c>
      <c r="AS453" s="82" t="str">
        <f>IF('PCA Licitação, Dispensa e Inex.'!Q456="","",'PCA Licitação, Dispensa e Inex.'!Q456)</f>
        <v/>
      </c>
      <c r="AT453" s="82" t="str">
        <f>IF('PCA Licitação, Dispensa e Inex.'!R456="","",'PCA Licitação, Dispensa e Inex.'!R456)</f>
        <v/>
      </c>
      <c r="AU453" s="82" t="str">
        <f>IF('PCA Licitação, Dispensa e Inex.'!S456="","",'PCA Licitação, Dispensa e Inex.'!S456)</f>
        <v/>
      </c>
      <c r="AV453" s="223" t="str">
        <f>IFERROR(VLOOKUP(AI453,'Acompanhamento (DMP)'!$B$7:$G$390,10,FALSE),"")</f>
        <v/>
      </c>
      <c r="AW453" t="str">
        <f>IFERROR(IF(VLOOKUP(AI453,'Acompanhamento (DMP)'!$B$7:$O$390,11,FALSE)="","",VLOOKUP(AI453,'Acompanhamento (DMP)'!$B$7:$O$390,11,FALSE)),"")</f>
        <v/>
      </c>
      <c r="AX453" s="82">
        <f>IFERROR(VLOOKUP(AI453,'Acompanhamento (DMP)'!$B$7:$O$390,12,FALSE),"")</f>
        <v>0</v>
      </c>
      <c r="AY453" s="82" t="str">
        <f>IFERROR(IF(VLOOKUP(AI453,'Acompanhamento (DMP)'!$B$7:$O$390,13,FALSE)="","",VLOOKUP(AI453,'Acompanhamento (DMP)'!$B$7:$O$390,13,FALSE)),"")</f>
        <v/>
      </c>
      <c r="AZ453" t="str">
        <f>IFERROR(IF(VLOOKUP(AI453,'Acompanhamento (DMP)'!$B$7:$O$390,14,FALSE)="","",VLOOKUP(AI453,'Acompanhamento (DMP)'!$B$7:$O$390,14,FALSE)),"")</f>
        <v/>
      </c>
      <c r="BA453" t="str">
        <f>IFERROR(IF(VLOOKUP(AI453,'Acompanhamento (DMP)'!$B$7:$O$390,15,FALSE)="","",VLOOKUP(AI453,'Acompanhamento (DMP)'!$B$7:$O$390,15,FALSE)),"")</f>
        <v/>
      </c>
      <c r="BB453" s="82" t="str">
        <f>IFERROR(IF(VLOOKUP(AI453,'Acompanhamento (DMP)'!$B$7:$O$390,16,FALSE)="","",VLOOKUP(AI453,'Acompanhamento (DMP)'!$B$7:$O$390,16,FALSE)),"")</f>
        <v/>
      </c>
      <c r="BC453" s="82" t="str">
        <f>IFERROR(IF(VLOOKUP(AI453,'Acompanhamento (DMP)'!$B$7:$O$390,17,FALSE)="","",VLOOKUP(AI453,'Acompanhamento (DMP)'!$B$7:$O$390,17,FALSE)),"")</f>
        <v/>
      </c>
      <c r="BD453" s="82" t="str">
        <f>IFERROR(IF(VLOOKUP(AI453,'Acompanhamento (DMP)'!$B$7:$O$390,18,FALSE)="","",VLOOKUP(AI453,'Acompanhamento (DMP)'!$B$7:$O$390,18,FALSE)),"")</f>
        <v/>
      </c>
      <c r="BE453" s="82" t="str">
        <f>IFERROR(IF(VLOOKUP(AI453,'Acompanhamento (DMP)'!$B$7:$O$390,19,FALSE)="","",VLOOKUP(AI453,'Acompanhamento (DMP)'!$B$7:$O$390,19,FALSE)),"")</f>
        <v/>
      </c>
      <c r="BF453" s="82" t="str">
        <f>IFERROR(IF(VLOOKUP(AI453,'Acompanhamento (DMP)'!$B$7:$O$390,20,FALSE)="","",VLOOKUP(AI453,'Acompanhamento (DMP)'!$B$7:$O$390,20,FALSE)),"")</f>
        <v/>
      </c>
      <c r="BG453" s="82" t="str">
        <f>IFERROR(IF(VLOOKUP(AI453,'Acompanhamento (DMP)'!$B$7:$O$390,21,FALSE)="","",VLOOKUP(AI453,'Acompanhamento (DMP)'!$B$7:$O$390,21,FALSE)),"")</f>
        <v/>
      </c>
      <c r="BH453" s="173" t="str">
        <f t="shared" si="7"/>
        <v/>
      </c>
    </row>
    <row r="454" spans="1:60" ht="15" customHeight="1">
      <c r="A454" s="248"/>
      <c r="B454" s="248"/>
      <c r="C454" s="72"/>
      <c r="D454" s="73"/>
      <c r="E454" s="72"/>
      <c r="F454" s="72"/>
      <c r="G454" s="72"/>
      <c r="H454" s="72"/>
      <c r="I454" s="72"/>
      <c r="J454" s="72"/>
      <c r="K454" s="72"/>
      <c r="L454" s="74"/>
      <c r="M454" s="74"/>
      <c r="N454" s="74"/>
      <c r="O454" s="74"/>
      <c r="P454" s="74"/>
      <c r="Q454" s="72" t="e">
        <f>IF(#REF!="","",IF(VLOOKUP(#REF!,#REF!,9,FALSE)="","",VLOOKUP(#REF!,#REF!,9,FALSE)))</f>
        <v>#REF!</v>
      </c>
      <c r="R454" s="74" t="e">
        <f>IF(#REF!="","",IF(VLOOKUP(#REF!,#REF!,10,FALSE)="","",VLOOKUP(#REF!,#REF!,10,FALSE)))</f>
        <v>#REF!</v>
      </c>
      <c r="AF454">
        <v>452</v>
      </c>
      <c r="AI454" t="str">
        <f>IF('PCA Licitação, Dispensa e Inex.'!B457="","",'PCA Licitação, Dispensa e Inex.'!B457)</f>
        <v/>
      </c>
      <c r="AJ454" t="str">
        <f>IF('PCA Licitação, Dispensa e Inex.'!C457="","",'PCA Licitação, Dispensa e Inex.'!C457)</f>
        <v/>
      </c>
      <c r="AK454" t="str">
        <f>IF('PCA Licitação, Dispensa e Inex.'!D457="","",'PCA Licitação, Dispensa e Inex.'!D457)</f>
        <v/>
      </c>
      <c r="AL454" t="str">
        <f>IF('PCA Licitação, Dispensa e Inex.'!H457="","",'PCA Licitação, Dispensa e Inex.'!H457)</f>
        <v/>
      </c>
      <c r="AM454" t="str">
        <f>IF('PCA Licitação, Dispensa e Inex.'!K457="","",'PCA Licitação, Dispensa e Inex.'!K457)</f>
        <v/>
      </c>
      <c r="AN454" t="str">
        <f>IF('PCA Licitação, Dispensa e Inex.'!L457="","",'PCA Licitação, Dispensa e Inex.'!L457)</f>
        <v/>
      </c>
      <c r="AO454" t="str">
        <f>IF('PCA Licitação, Dispensa e Inex.'!M457="","",'PCA Licitação, Dispensa e Inex.'!M457)</f>
        <v/>
      </c>
      <c r="AP454" t="str">
        <f>IF('PCA Licitação, Dispensa e Inex.'!N457="","",'PCA Licitação, Dispensa e Inex.'!N457)</f>
        <v/>
      </c>
      <c r="AQ454" s="82" t="str">
        <f>IF('PCA Licitação, Dispensa e Inex.'!O457="","",'PCA Licitação, Dispensa e Inex.'!O457)</f>
        <v/>
      </c>
      <c r="AR454" s="82" t="str">
        <f>IF('PCA Licitação, Dispensa e Inex.'!P457="","",'PCA Licitação, Dispensa e Inex.'!P457)</f>
        <v/>
      </c>
      <c r="AS454" s="82" t="str">
        <f>IF('PCA Licitação, Dispensa e Inex.'!Q457="","",'PCA Licitação, Dispensa e Inex.'!Q457)</f>
        <v/>
      </c>
      <c r="AT454" s="82" t="str">
        <f>IF('PCA Licitação, Dispensa e Inex.'!R457="","",'PCA Licitação, Dispensa e Inex.'!R457)</f>
        <v/>
      </c>
      <c r="AU454" s="82" t="str">
        <f>IF('PCA Licitação, Dispensa e Inex.'!S457="","",'PCA Licitação, Dispensa e Inex.'!S457)</f>
        <v/>
      </c>
      <c r="AV454" s="223" t="str">
        <f>IFERROR(VLOOKUP(AI454,'Acompanhamento (DMP)'!$B$7:$G$390,10,FALSE),"")</f>
        <v/>
      </c>
      <c r="AW454" t="str">
        <f>IFERROR(IF(VLOOKUP(AI454,'Acompanhamento (DMP)'!$B$7:$O$390,11,FALSE)="","",VLOOKUP(AI454,'Acompanhamento (DMP)'!$B$7:$O$390,11,FALSE)),"")</f>
        <v/>
      </c>
      <c r="AX454" s="82">
        <f>IFERROR(VLOOKUP(AI454,'Acompanhamento (DMP)'!$B$7:$O$390,12,FALSE),"")</f>
        <v>0</v>
      </c>
      <c r="AY454" s="82" t="str">
        <f>IFERROR(IF(VLOOKUP(AI454,'Acompanhamento (DMP)'!$B$7:$O$390,13,FALSE)="","",VLOOKUP(AI454,'Acompanhamento (DMP)'!$B$7:$O$390,13,FALSE)),"")</f>
        <v/>
      </c>
      <c r="AZ454" t="str">
        <f>IFERROR(IF(VLOOKUP(AI454,'Acompanhamento (DMP)'!$B$7:$O$390,14,FALSE)="","",VLOOKUP(AI454,'Acompanhamento (DMP)'!$B$7:$O$390,14,FALSE)),"")</f>
        <v/>
      </c>
      <c r="BA454" t="str">
        <f>IFERROR(IF(VLOOKUP(AI454,'Acompanhamento (DMP)'!$B$7:$O$390,15,FALSE)="","",VLOOKUP(AI454,'Acompanhamento (DMP)'!$B$7:$O$390,15,FALSE)),"")</f>
        <v/>
      </c>
      <c r="BB454" s="82" t="str">
        <f>IFERROR(IF(VLOOKUP(AI454,'Acompanhamento (DMP)'!$B$7:$O$390,16,FALSE)="","",VLOOKUP(AI454,'Acompanhamento (DMP)'!$B$7:$O$390,16,FALSE)),"")</f>
        <v/>
      </c>
      <c r="BC454" s="82" t="str">
        <f>IFERROR(IF(VLOOKUP(AI454,'Acompanhamento (DMP)'!$B$7:$O$390,17,FALSE)="","",VLOOKUP(AI454,'Acompanhamento (DMP)'!$B$7:$O$390,17,FALSE)),"")</f>
        <v/>
      </c>
      <c r="BD454" s="82" t="str">
        <f>IFERROR(IF(VLOOKUP(AI454,'Acompanhamento (DMP)'!$B$7:$O$390,18,FALSE)="","",VLOOKUP(AI454,'Acompanhamento (DMP)'!$B$7:$O$390,18,FALSE)),"")</f>
        <v/>
      </c>
      <c r="BE454" s="82" t="str">
        <f>IFERROR(IF(VLOOKUP(AI454,'Acompanhamento (DMP)'!$B$7:$O$390,19,FALSE)="","",VLOOKUP(AI454,'Acompanhamento (DMP)'!$B$7:$O$390,19,FALSE)),"")</f>
        <v/>
      </c>
      <c r="BF454" s="82" t="str">
        <f>IFERROR(IF(VLOOKUP(AI454,'Acompanhamento (DMP)'!$B$7:$O$390,20,FALSE)="","",VLOOKUP(AI454,'Acompanhamento (DMP)'!$B$7:$O$390,20,FALSE)),"")</f>
        <v/>
      </c>
      <c r="BG454" s="82" t="str">
        <f>IFERROR(IF(VLOOKUP(AI454,'Acompanhamento (DMP)'!$B$7:$O$390,21,FALSE)="","",VLOOKUP(AI454,'Acompanhamento (DMP)'!$B$7:$O$390,21,FALSE)),"")</f>
        <v/>
      </c>
      <c r="BH454" s="173" t="str">
        <f t="shared" si="7"/>
        <v/>
      </c>
    </row>
    <row r="455" spans="1:60" ht="15" customHeight="1">
      <c r="A455" s="248"/>
      <c r="B455" s="248"/>
      <c r="C455" s="72"/>
      <c r="D455" s="73"/>
      <c r="E455" s="72"/>
      <c r="F455" s="72"/>
      <c r="G455" s="72"/>
      <c r="H455" s="72"/>
      <c r="I455" s="72"/>
      <c r="J455" s="72"/>
      <c r="K455" s="72"/>
      <c r="L455" s="74"/>
      <c r="M455" s="74"/>
      <c r="N455" s="74"/>
      <c r="O455" s="74"/>
      <c r="P455" s="74"/>
      <c r="Q455" s="72" t="e">
        <f>IF(#REF!="","",IF(VLOOKUP(#REF!,#REF!,9,FALSE)="","",VLOOKUP(#REF!,#REF!,9,FALSE)))</f>
        <v>#REF!</v>
      </c>
      <c r="R455" s="74" t="e">
        <f>IF(#REF!="","",IF(VLOOKUP(#REF!,#REF!,10,FALSE)="","",VLOOKUP(#REF!,#REF!,10,FALSE)))</f>
        <v>#REF!</v>
      </c>
      <c r="AF455">
        <v>453</v>
      </c>
      <c r="AI455" t="str">
        <f>IF('PCA Licitação, Dispensa e Inex.'!B458="","",'PCA Licitação, Dispensa e Inex.'!B458)</f>
        <v/>
      </c>
      <c r="AJ455" t="str">
        <f>IF('PCA Licitação, Dispensa e Inex.'!C458="","",'PCA Licitação, Dispensa e Inex.'!C458)</f>
        <v/>
      </c>
      <c r="AK455" t="str">
        <f>IF('PCA Licitação, Dispensa e Inex.'!D458="","",'PCA Licitação, Dispensa e Inex.'!D458)</f>
        <v/>
      </c>
      <c r="AL455" t="str">
        <f>IF('PCA Licitação, Dispensa e Inex.'!H458="","",'PCA Licitação, Dispensa e Inex.'!H458)</f>
        <v/>
      </c>
      <c r="AM455" t="str">
        <f>IF('PCA Licitação, Dispensa e Inex.'!K458="","",'PCA Licitação, Dispensa e Inex.'!K458)</f>
        <v/>
      </c>
      <c r="AN455" t="str">
        <f>IF('PCA Licitação, Dispensa e Inex.'!L458="","",'PCA Licitação, Dispensa e Inex.'!L458)</f>
        <v/>
      </c>
      <c r="AO455" t="str">
        <f>IF('PCA Licitação, Dispensa e Inex.'!M458="","",'PCA Licitação, Dispensa e Inex.'!M458)</f>
        <v/>
      </c>
      <c r="AP455" t="str">
        <f>IF('PCA Licitação, Dispensa e Inex.'!N458="","",'PCA Licitação, Dispensa e Inex.'!N458)</f>
        <v/>
      </c>
      <c r="AQ455" s="82" t="str">
        <f>IF('PCA Licitação, Dispensa e Inex.'!O458="","",'PCA Licitação, Dispensa e Inex.'!O458)</f>
        <v/>
      </c>
      <c r="AR455" s="82" t="str">
        <f>IF('PCA Licitação, Dispensa e Inex.'!P458="","",'PCA Licitação, Dispensa e Inex.'!P458)</f>
        <v/>
      </c>
      <c r="AS455" s="82" t="str">
        <f>IF('PCA Licitação, Dispensa e Inex.'!Q458="","",'PCA Licitação, Dispensa e Inex.'!Q458)</f>
        <v/>
      </c>
      <c r="AT455" s="82" t="str">
        <f>IF('PCA Licitação, Dispensa e Inex.'!R458="","",'PCA Licitação, Dispensa e Inex.'!R458)</f>
        <v/>
      </c>
      <c r="AU455" s="82" t="str">
        <f>IF('PCA Licitação, Dispensa e Inex.'!S458="","",'PCA Licitação, Dispensa e Inex.'!S458)</f>
        <v/>
      </c>
      <c r="AV455" s="223" t="str">
        <f>IFERROR(VLOOKUP(AI455,'Acompanhamento (DMP)'!$B$7:$G$390,10,FALSE),"")</f>
        <v/>
      </c>
      <c r="AW455" t="str">
        <f>IFERROR(IF(VLOOKUP(AI455,'Acompanhamento (DMP)'!$B$7:$O$390,11,FALSE)="","",VLOOKUP(AI455,'Acompanhamento (DMP)'!$B$7:$O$390,11,FALSE)),"")</f>
        <v/>
      </c>
      <c r="AX455" s="82">
        <f>IFERROR(VLOOKUP(AI455,'Acompanhamento (DMP)'!$B$7:$O$390,12,FALSE),"")</f>
        <v>0</v>
      </c>
      <c r="AY455" s="82" t="str">
        <f>IFERROR(IF(VLOOKUP(AI455,'Acompanhamento (DMP)'!$B$7:$O$390,13,FALSE)="","",VLOOKUP(AI455,'Acompanhamento (DMP)'!$B$7:$O$390,13,FALSE)),"")</f>
        <v/>
      </c>
      <c r="AZ455" t="str">
        <f>IFERROR(IF(VLOOKUP(AI455,'Acompanhamento (DMP)'!$B$7:$O$390,14,FALSE)="","",VLOOKUP(AI455,'Acompanhamento (DMP)'!$B$7:$O$390,14,FALSE)),"")</f>
        <v/>
      </c>
      <c r="BA455" t="str">
        <f>IFERROR(IF(VLOOKUP(AI455,'Acompanhamento (DMP)'!$B$7:$O$390,15,FALSE)="","",VLOOKUP(AI455,'Acompanhamento (DMP)'!$B$7:$O$390,15,FALSE)),"")</f>
        <v/>
      </c>
      <c r="BB455" s="82" t="str">
        <f>IFERROR(IF(VLOOKUP(AI455,'Acompanhamento (DMP)'!$B$7:$O$390,16,FALSE)="","",VLOOKUP(AI455,'Acompanhamento (DMP)'!$B$7:$O$390,16,FALSE)),"")</f>
        <v/>
      </c>
      <c r="BC455" s="82" t="str">
        <f>IFERROR(IF(VLOOKUP(AI455,'Acompanhamento (DMP)'!$B$7:$O$390,17,FALSE)="","",VLOOKUP(AI455,'Acompanhamento (DMP)'!$B$7:$O$390,17,FALSE)),"")</f>
        <v/>
      </c>
      <c r="BD455" s="82" t="str">
        <f>IFERROR(IF(VLOOKUP(AI455,'Acompanhamento (DMP)'!$B$7:$O$390,18,FALSE)="","",VLOOKUP(AI455,'Acompanhamento (DMP)'!$B$7:$O$390,18,FALSE)),"")</f>
        <v/>
      </c>
      <c r="BE455" s="82" t="str">
        <f>IFERROR(IF(VLOOKUP(AI455,'Acompanhamento (DMP)'!$B$7:$O$390,19,FALSE)="","",VLOOKUP(AI455,'Acompanhamento (DMP)'!$B$7:$O$390,19,FALSE)),"")</f>
        <v/>
      </c>
      <c r="BF455" s="82" t="str">
        <f>IFERROR(IF(VLOOKUP(AI455,'Acompanhamento (DMP)'!$B$7:$O$390,20,FALSE)="","",VLOOKUP(AI455,'Acompanhamento (DMP)'!$B$7:$O$390,20,FALSE)),"")</f>
        <v/>
      </c>
      <c r="BG455" s="82" t="str">
        <f>IFERROR(IF(VLOOKUP(AI455,'Acompanhamento (DMP)'!$B$7:$O$390,21,FALSE)="","",VLOOKUP(AI455,'Acompanhamento (DMP)'!$B$7:$O$390,21,FALSE)),"")</f>
        <v/>
      </c>
      <c r="BH455" s="173" t="str">
        <f t="shared" si="7"/>
        <v/>
      </c>
    </row>
    <row r="456" spans="1:60" ht="15" customHeight="1">
      <c r="A456" s="248"/>
      <c r="B456" s="248"/>
      <c r="C456" s="72"/>
      <c r="D456" s="73"/>
      <c r="E456" s="72"/>
      <c r="F456" s="72"/>
      <c r="G456" s="72"/>
      <c r="H456" s="72"/>
      <c r="I456" s="72"/>
      <c r="J456" s="72"/>
      <c r="K456" s="72"/>
      <c r="L456" s="74"/>
      <c r="M456" s="74"/>
      <c r="N456" s="74"/>
      <c r="O456" s="74"/>
      <c r="P456" s="74"/>
      <c r="Q456" s="72" t="e">
        <f>IF(#REF!="","",IF(VLOOKUP(#REF!,#REF!,9,FALSE)="","",VLOOKUP(#REF!,#REF!,9,FALSE)))</f>
        <v>#REF!</v>
      </c>
      <c r="R456" s="74" t="e">
        <f>IF(#REF!="","",IF(VLOOKUP(#REF!,#REF!,10,FALSE)="","",VLOOKUP(#REF!,#REF!,10,FALSE)))</f>
        <v>#REF!</v>
      </c>
      <c r="AF456">
        <v>454</v>
      </c>
      <c r="AI456" t="str">
        <f>IF('PCA Licitação, Dispensa e Inex.'!B459="","",'PCA Licitação, Dispensa e Inex.'!B459)</f>
        <v/>
      </c>
      <c r="AJ456" t="str">
        <f>IF('PCA Licitação, Dispensa e Inex.'!C459="","",'PCA Licitação, Dispensa e Inex.'!C459)</f>
        <v/>
      </c>
      <c r="AK456" t="str">
        <f>IF('PCA Licitação, Dispensa e Inex.'!D459="","",'PCA Licitação, Dispensa e Inex.'!D459)</f>
        <v/>
      </c>
      <c r="AL456" t="str">
        <f>IF('PCA Licitação, Dispensa e Inex.'!H459="","",'PCA Licitação, Dispensa e Inex.'!H459)</f>
        <v/>
      </c>
      <c r="AM456" t="str">
        <f>IF('PCA Licitação, Dispensa e Inex.'!K459="","",'PCA Licitação, Dispensa e Inex.'!K459)</f>
        <v/>
      </c>
      <c r="AN456" t="str">
        <f>IF('PCA Licitação, Dispensa e Inex.'!L459="","",'PCA Licitação, Dispensa e Inex.'!L459)</f>
        <v/>
      </c>
      <c r="AO456" t="str">
        <f>IF('PCA Licitação, Dispensa e Inex.'!M459="","",'PCA Licitação, Dispensa e Inex.'!M459)</f>
        <v/>
      </c>
      <c r="AP456" t="str">
        <f>IF('PCA Licitação, Dispensa e Inex.'!N459="","",'PCA Licitação, Dispensa e Inex.'!N459)</f>
        <v/>
      </c>
      <c r="AQ456" s="82" t="str">
        <f>IF('PCA Licitação, Dispensa e Inex.'!O459="","",'PCA Licitação, Dispensa e Inex.'!O459)</f>
        <v/>
      </c>
      <c r="AR456" s="82" t="str">
        <f>IF('PCA Licitação, Dispensa e Inex.'!P459="","",'PCA Licitação, Dispensa e Inex.'!P459)</f>
        <v/>
      </c>
      <c r="AS456" s="82" t="str">
        <f>IF('PCA Licitação, Dispensa e Inex.'!Q459="","",'PCA Licitação, Dispensa e Inex.'!Q459)</f>
        <v/>
      </c>
      <c r="AT456" s="82" t="str">
        <f>IF('PCA Licitação, Dispensa e Inex.'!R459="","",'PCA Licitação, Dispensa e Inex.'!R459)</f>
        <v/>
      </c>
      <c r="AU456" s="82" t="str">
        <f>IF('PCA Licitação, Dispensa e Inex.'!S459="","",'PCA Licitação, Dispensa e Inex.'!S459)</f>
        <v/>
      </c>
      <c r="AV456" s="223" t="str">
        <f>IFERROR(VLOOKUP(AI456,'Acompanhamento (DMP)'!$B$7:$G$390,10,FALSE),"")</f>
        <v/>
      </c>
      <c r="AW456" t="str">
        <f>IFERROR(IF(VLOOKUP(AI456,'Acompanhamento (DMP)'!$B$7:$O$390,11,FALSE)="","",VLOOKUP(AI456,'Acompanhamento (DMP)'!$B$7:$O$390,11,FALSE)),"")</f>
        <v/>
      </c>
      <c r="AX456" s="82">
        <f>IFERROR(VLOOKUP(AI456,'Acompanhamento (DMP)'!$B$7:$O$390,12,FALSE),"")</f>
        <v>0</v>
      </c>
      <c r="AY456" s="82" t="str">
        <f>IFERROR(IF(VLOOKUP(AI456,'Acompanhamento (DMP)'!$B$7:$O$390,13,FALSE)="","",VLOOKUP(AI456,'Acompanhamento (DMP)'!$B$7:$O$390,13,FALSE)),"")</f>
        <v/>
      </c>
      <c r="AZ456" t="str">
        <f>IFERROR(IF(VLOOKUP(AI456,'Acompanhamento (DMP)'!$B$7:$O$390,14,FALSE)="","",VLOOKUP(AI456,'Acompanhamento (DMP)'!$B$7:$O$390,14,FALSE)),"")</f>
        <v/>
      </c>
      <c r="BA456" t="str">
        <f>IFERROR(IF(VLOOKUP(AI456,'Acompanhamento (DMP)'!$B$7:$O$390,15,FALSE)="","",VLOOKUP(AI456,'Acompanhamento (DMP)'!$B$7:$O$390,15,FALSE)),"")</f>
        <v/>
      </c>
      <c r="BB456" s="82" t="str">
        <f>IFERROR(IF(VLOOKUP(AI456,'Acompanhamento (DMP)'!$B$7:$O$390,16,FALSE)="","",VLOOKUP(AI456,'Acompanhamento (DMP)'!$B$7:$O$390,16,FALSE)),"")</f>
        <v/>
      </c>
      <c r="BC456" s="82" t="str">
        <f>IFERROR(IF(VLOOKUP(AI456,'Acompanhamento (DMP)'!$B$7:$O$390,17,FALSE)="","",VLOOKUP(AI456,'Acompanhamento (DMP)'!$B$7:$O$390,17,FALSE)),"")</f>
        <v/>
      </c>
      <c r="BD456" s="82" t="str">
        <f>IFERROR(IF(VLOOKUP(AI456,'Acompanhamento (DMP)'!$B$7:$O$390,18,FALSE)="","",VLOOKUP(AI456,'Acompanhamento (DMP)'!$B$7:$O$390,18,FALSE)),"")</f>
        <v/>
      </c>
      <c r="BE456" s="82" t="str">
        <f>IFERROR(IF(VLOOKUP(AI456,'Acompanhamento (DMP)'!$B$7:$O$390,19,FALSE)="","",VLOOKUP(AI456,'Acompanhamento (DMP)'!$B$7:$O$390,19,FALSE)),"")</f>
        <v/>
      </c>
      <c r="BF456" s="82" t="str">
        <f>IFERROR(IF(VLOOKUP(AI456,'Acompanhamento (DMP)'!$B$7:$O$390,20,FALSE)="","",VLOOKUP(AI456,'Acompanhamento (DMP)'!$B$7:$O$390,20,FALSE)),"")</f>
        <v/>
      </c>
      <c r="BG456" s="82" t="str">
        <f>IFERROR(IF(VLOOKUP(AI456,'Acompanhamento (DMP)'!$B$7:$O$390,21,FALSE)="","",VLOOKUP(AI456,'Acompanhamento (DMP)'!$B$7:$O$390,21,FALSE)),"")</f>
        <v/>
      </c>
      <c r="BH456" s="173" t="str">
        <f t="shared" si="7"/>
        <v/>
      </c>
    </row>
    <row r="457" spans="1:60" ht="15" customHeight="1">
      <c r="A457" s="248"/>
      <c r="B457" s="248"/>
      <c r="C457" s="72"/>
      <c r="D457" s="73"/>
      <c r="E457" s="72"/>
      <c r="F457" s="72"/>
      <c r="G457" s="72"/>
      <c r="H457" s="72"/>
      <c r="I457" s="72"/>
      <c r="J457" s="72"/>
      <c r="K457" s="72"/>
      <c r="L457" s="74"/>
      <c r="M457" s="74"/>
      <c r="N457" s="74"/>
      <c r="O457" s="74"/>
      <c r="P457" s="74"/>
      <c r="Q457" s="72" t="e">
        <f>IF(#REF!="","",IF(VLOOKUP(#REF!,#REF!,9,FALSE)="","",VLOOKUP(#REF!,#REF!,9,FALSE)))</f>
        <v>#REF!</v>
      </c>
      <c r="R457" s="74" t="e">
        <f>IF(#REF!="","",IF(VLOOKUP(#REF!,#REF!,10,FALSE)="","",VLOOKUP(#REF!,#REF!,10,FALSE)))</f>
        <v>#REF!</v>
      </c>
      <c r="AF457">
        <v>455</v>
      </c>
      <c r="AI457" t="str">
        <f>IF('PCA Licitação, Dispensa e Inex.'!B460="","",'PCA Licitação, Dispensa e Inex.'!B460)</f>
        <v/>
      </c>
      <c r="AJ457" t="str">
        <f>IF('PCA Licitação, Dispensa e Inex.'!C460="","",'PCA Licitação, Dispensa e Inex.'!C460)</f>
        <v/>
      </c>
      <c r="AK457" t="str">
        <f>IF('PCA Licitação, Dispensa e Inex.'!D460="","",'PCA Licitação, Dispensa e Inex.'!D460)</f>
        <v/>
      </c>
      <c r="AL457" t="str">
        <f>IF('PCA Licitação, Dispensa e Inex.'!H460="","",'PCA Licitação, Dispensa e Inex.'!H460)</f>
        <v/>
      </c>
      <c r="AM457" t="str">
        <f>IF('PCA Licitação, Dispensa e Inex.'!K460="","",'PCA Licitação, Dispensa e Inex.'!K460)</f>
        <v/>
      </c>
      <c r="AN457" t="str">
        <f>IF('PCA Licitação, Dispensa e Inex.'!L460="","",'PCA Licitação, Dispensa e Inex.'!L460)</f>
        <v/>
      </c>
      <c r="AO457" t="str">
        <f>IF('PCA Licitação, Dispensa e Inex.'!M460="","",'PCA Licitação, Dispensa e Inex.'!M460)</f>
        <v/>
      </c>
      <c r="AP457" t="str">
        <f>IF('PCA Licitação, Dispensa e Inex.'!N460="","",'PCA Licitação, Dispensa e Inex.'!N460)</f>
        <v/>
      </c>
      <c r="AQ457" s="82" t="str">
        <f>IF('PCA Licitação, Dispensa e Inex.'!O460="","",'PCA Licitação, Dispensa e Inex.'!O460)</f>
        <v/>
      </c>
      <c r="AR457" s="82" t="str">
        <f>IF('PCA Licitação, Dispensa e Inex.'!P460="","",'PCA Licitação, Dispensa e Inex.'!P460)</f>
        <v/>
      </c>
      <c r="AS457" s="82" t="str">
        <f>IF('PCA Licitação, Dispensa e Inex.'!Q460="","",'PCA Licitação, Dispensa e Inex.'!Q460)</f>
        <v/>
      </c>
      <c r="AT457" s="82" t="str">
        <f>IF('PCA Licitação, Dispensa e Inex.'!R460="","",'PCA Licitação, Dispensa e Inex.'!R460)</f>
        <v/>
      </c>
      <c r="AU457" s="82" t="str">
        <f>IF('PCA Licitação, Dispensa e Inex.'!S460="","",'PCA Licitação, Dispensa e Inex.'!S460)</f>
        <v/>
      </c>
      <c r="AV457" s="223" t="str">
        <f>IFERROR(VLOOKUP(AI457,'Acompanhamento (DMP)'!$B$7:$G$390,10,FALSE),"")</f>
        <v/>
      </c>
      <c r="AW457" t="str">
        <f>IFERROR(IF(VLOOKUP(AI457,'Acompanhamento (DMP)'!$B$7:$O$390,11,FALSE)="","",VLOOKUP(AI457,'Acompanhamento (DMP)'!$B$7:$O$390,11,FALSE)),"")</f>
        <v/>
      </c>
      <c r="AX457" s="82">
        <f>IFERROR(VLOOKUP(AI457,'Acompanhamento (DMP)'!$B$7:$O$390,12,FALSE),"")</f>
        <v>0</v>
      </c>
      <c r="AY457" s="82" t="str">
        <f>IFERROR(IF(VLOOKUP(AI457,'Acompanhamento (DMP)'!$B$7:$O$390,13,FALSE)="","",VLOOKUP(AI457,'Acompanhamento (DMP)'!$B$7:$O$390,13,FALSE)),"")</f>
        <v/>
      </c>
      <c r="AZ457" t="str">
        <f>IFERROR(IF(VLOOKUP(AI457,'Acompanhamento (DMP)'!$B$7:$O$390,14,FALSE)="","",VLOOKUP(AI457,'Acompanhamento (DMP)'!$B$7:$O$390,14,FALSE)),"")</f>
        <v/>
      </c>
      <c r="BA457" t="str">
        <f>IFERROR(IF(VLOOKUP(AI457,'Acompanhamento (DMP)'!$B$7:$O$390,15,FALSE)="","",VLOOKUP(AI457,'Acompanhamento (DMP)'!$B$7:$O$390,15,FALSE)),"")</f>
        <v/>
      </c>
      <c r="BB457" s="82" t="str">
        <f>IFERROR(IF(VLOOKUP(AI457,'Acompanhamento (DMP)'!$B$7:$O$390,16,FALSE)="","",VLOOKUP(AI457,'Acompanhamento (DMP)'!$B$7:$O$390,16,FALSE)),"")</f>
        <v/>
      </c>
      <c r="BC457" s="82" t="str">
        <f>IFERROR(IF(VLOOKUP(AI457,'Acompanhamento (DMP)'!$B$7:$O$390,17,FALSE)="","",VLOOKUP(AI457,'Acompanhamento (DMP)'!$B$7:$O$390,17,FALSE)),"")</f>
        <v/>
      </c>
      <c r="BD457" s="82" t="str">
        <f>IFERROR(IF(VLOOKUP(AI457,'Acompanhamento (DMP)'!$B$7:$O$390,18,FALSE)="","",VLOOKUP(AI457,'Acompanhamento (DMP)'!$B$7:$O$390,18,FALSE)),"")</f>
        <v/>
      </c>
      <c r="BE457" s="82" t="str">
        <f>IFERROR(IF(VLOOKUP(AI457,'Acompanhamento (DMP)'!$B$7:$O$390,19,FALSE)="","",VLOOKUP(AI457,'Acompanhamento (DMP)'!$B$7:$O$390,19,FALSE)),"")</f>
        <v/>
      </c>
      <c r="BF457" s="82" t="str">
        <f>IFERROR(IF(VLOOKUP(AI457,'Acompanhamento (DMP)'!$B$7:$O$390,20,FALSE)="","",VLOOKUP(AI457,'Acompanhamento (DMP)'!$B$7:$O$390,20,FALSE)),"")</f>
        <v/>
      </c>
      <c r="BG457" s="82" t="str">
        <f>IFERROR(IF(VLOOKUP(AI457,'Acompanhamento (DMP)'!$B$7:$O$390,21,FALSE)="","",VLOOKUP(AI457,'Acompanhamento (DMP)'!$B$7:$O$390,21,FALSE)),"")</f>
        <v/>
      </c>
      <c r="BH457" s="173" t="str">
        <f t="shared" si="7"/>
        <v/>
      </c>
    </row>
    <row r="458" spans="1:60" ht="15" customHeight="1">
      <c r="A458" s="248"/>
      <c r="B458" s="248"/>
      <c r="C458" s="72"/>
      <c r="D458" s="73"/>
      <c r="E458" s="72"/>
      <c r="F458" s="72"/>
      <c r="G458" s="72"/>
      <c r="H458" s="72"/>
      <c r="I458" s="72"/>
      <c r="J458" s="72"/>
      <c r="K458" s="72"/>
      <c r="L458" s="74"/>
      <c r="M458" s="74"/>
      <c r="N458" s="74"/>
      <c r="O458" s="74"/>
      <c r="P458" s="74"/>
      <c r="Q458" s="72" t="e">
        <f>IF(#REF!="","",IF(VLOOKUP(#REF!,#REF!,9,FALSE)="","",VLOOKUP(#REF!,#REF!,9,FALSE)))</f>
        <v>#REF!</v>
      </c>
      <c r="R458" s="74" t="e">
        <f>IF(#REF!="","",IF(VLOOKUP(#REF!,#REF!,10,FALSE)="","",VLOOKUP(#REF!,#REF!,10,FALSE)))</f>
        <v>#REF!</v>
      </c>
      <c r="AF458">
        <v>456</v>
      </c>
      <c r="AI458" t="str">
        <f>IF('PCA Licitação, Dispensa e Inex.'!B461="","",'PCA Licitação, Dispensa e Inex.'!B461)</f>
        <v/>
      </c>
      <c r="AJ458" t="str">
        <f>IF('PCA Licitação, Dispensa e Inex.'!C461="","",'PCA Licitação, Dispensa e Inex.'!C461)</f>
        <v/>
      </c>
      <c r="AK458" t="str">
        <f>IF('PCA Licitação, Dispensa e Inex.'!D461="","",'PCA Licitação, Dispensa e Inex.'!D461)</f>
        <v/>
      </c>
      <c r="AL458" t="str">
        <f>IF('PCA Licitação, Dispensa e Inex.'!H461="","",'PCA Licitação, Dispensa e Inex.'!H461)</f>
        <v/>
      </c>
      <c r="AM458" t="str">
        <f>IF('PCA Licitação, Dispensa e Inex.'!K461="","",'PCA Licitação, Dispensa e Inex.'!K461)</f>
        <v/>
      </c>
      <c r="AN458" t="str">
        <f>IF('PCA Licitação, Dispensa e Inex.'!L461="","",'PCA Licitação, Dispensa e Inex.'!L461)</f>
        <v/>
      </c>
      <c r="AO458" t="str">
        <f>IF('PCA Licitação, Dispensa e Inex.'!M461="","",'PCA Licitação, Dispensa e Inex.'!M461)</f>
        <v/>
      </c>
      <c r="AP458" t="str">
        <f>IF('PCA Licitação, Dispensa e Inex.'!N461="","",'PCA Licitação, Dispensa e Inex.'!N461)</f>
        <v/>
      </c>
      <c r="AQ458" s="82" t="str">
        <f>IF('PCA Licitação, Dispensa e Inex.'!O461="","",'PCA Licitação, Dispensa e Inex.'!O461)</f>
        <v/>
      </c>
      <c r="AR458" s="82" t="str">
        <f>IF('PCA Licitação, Dispensa e Inex.'!P461="","",'PCA Licitação, Dispensa e Inex.'!P461)</f>
        <v/>
      </c>
      <c r="AS458" s="82" t="str">
        <f>IF('PCA Licitação, Dispensa e Inex.'!Q461="","",'PCA Licitação, Dispensa e Inex.'!Q461)</f>
        <v/>
      </c>
      <c r="AT458" s="82" t="str">
        <f>IF('PCA Licitação, Dispensa e Inex.'!R461="","",'PCA Licitação, Dispensa e Inex.'!R461)</f>
        <v/>
      </c>
      <c r="AU458" s="82" t="str">
        <f>IF('PCA Licitação, Dispensa e Inex.'!S461="","",'PCA Licitação, Dispensa e Inex.'!S461)</f>
        <v/>
      </c>
      <c r="AV458" s="223" t="str">
        <f>IFERROR(VLOOKUP(AI458,'Acompanhamento (DMP)'!$B$7:$G$390,10,FALSE),"")</f>
        <v/>
      </c>
      <c r="AW458" t="str">
        <f>IFERROR(IF(VLOOKUP(AI458,'Acompanhamento (DMP)'!$B$7:$O$390,11,FALSE)="","",VLOOKUP(AI458,'Acompanhamento (DMP)'!$B$7:$O$390,11,FALSE)),"")</f>
        <v/>
      </c>
      <c r="AX458" s="82">
        <f>IFERROR(VLOOKUP(AI458,'Acompanhamento (DMP)'!$B$7:$O$390,12,FALSE),"")</f>
        <v>0</v>
      </c>
      <c r="AY458" s="82" t="str">
        <f>IFERROR(IF(VLOOKUP(AI458,'Acompanhamento (DMP)'!$B$7:$O$390,13,FALSE)="","",VLOOKUP(AI458,'Acompanhamento (DMP)'!$B$7:$O$390,13,FALSE)),"")</f>
        <v/>
      </c>
      <c r="AZ458" t="str">
        <f>IFERROR(IF(VLOOKUP(AI458,'Acompanhamento (DMP)'!$B$7:$O$390,14,FALSE)="","",VLOOKUP(AI458,'Acompanhamento (DMP)'!$B$7:$O$390,14,FALSE)),"")</f>
        <v/>
      </c>
      <c r="BA458" t="str">
        <f>IFERROR(IF(VLOOKUP(AI458,'Acompanhamento (DMP)'!$B$7:$O$390,15,FALSE)="","",VLOOKUP(AI458,'Acompanhamento (DMP)'!$B$7:$O$390,15,FALSE)),"")</f>
        <v/>
      </c>
      <c r="BB458" s="82" t="str">
        <f>IFERROR(IF(VLOOKUP(AI458,'Acompanhamento (DMP)'!$B$7:$O$390,16,FALSE)="","",VLOOKUP(AI458,'Acompanhamento (DMP)'!$B$7:$O$390,16,FALSE)),"")</f>
        <v/>
      </c>
      <c r="BC458" s="82" t="str">
        <f>IFERROR(IF(VLOOKUP(AI458,'Acompanhamento (DMP)'!$B$7:$O$390,17,FALSE)="","",VLOOKUP(AI458,'Acompanhamento (DMP)'!$B$7:$O$390,17,FALSE)),"")</f>
        <v/>
      </c>
      <c r="BD458" s="82" t="str">
        <f>IFERROR(IF(VLOOKUP(AI458,'Acompanhamento (DMP)'!$B$7:$O$390,18,FALSE)="","",VLOOKUP(AI458,'Acompanhamento (DMP)'!$B$7:$O$390,18,FALSE)),"")</f>
        <v/>
      </c>
      <c r="BE458" s="82" t="str">
        <f>IFERROR(IF(VLOOKUP(AI458,'Acompanhamento (DMP)'!$B$7:$O$390,19,FALSE)="","",VLOOKUP(AI458,'Acompanhamento (DMP)'!$B$7:$O$390,19,FALSE)),"")</f>
        <v/>
      </c>
      <c r="BF458" s="82" t="str">
        <f>IFERROR(IF(VLOOKUP(AI458,'Acompanhamento (DMP)'!$B$7:$O$390,20,FALSE)="","",VLOOKUP(AI458,'Acompanhamento (DMP)'!$B$7:$O$390,20,FALSE)),"")</f>
        <v/>
      </c>
      <c r="BG458" s="82" t="str">
        <f>IFERROR(IF(VLOOKUP(AI458,'Acompanhamento (DMP)'!$B$7:$O$390,21,FALSE)="","",VLOOKUP(AI458,'Acompanhamento (DMP)'!$B$7:$O$390,21,FALSE)),"")</f>
        <v/>
      </c>
      <c r="BH458" s="173" t="str">
        <f t="shared" si="7"/>
        <v/>
      </c>
    </row>
    <row r="459" spans="1:60" ht="15" customHeight="1">
      <c r="A459" s="248"/>
      <c r="B459" s="248"/>
      <c r="C459" s="72"/>
      <c r="D459" s="73"/>
      <c r="E459" s="72"/>
      <c r="F459" s="72"/>
      <c r="G459" s="72"/>
      <c r="H459" s="72"/>
      <c r="I459" s="72"/>
      <c r="J459" s="72"/>
      <c r="K459" s="72"/>
      <c r="L459" s="74"/>
      <c r="M459" s="74"/>
      <c r="N459" s="74"/>
      <c r="O459" s="74"/>
      <c r="P459" s="74"/>
      <c r="Q459" s="72" t="e">
        <f>IF(#REF!="","",IF(VLOOKUP(#REF!,#REF!,9,FALSE)="","",VLOOKUP(#REF!,#REF!,9,FALSE)))</f>
        <v>#REF!</v>
      </c>
      <c r="R459" s="74" t="e">
        <f>IF(#REF!="","",IF(VLOOKUP(#REF!,#REF!,10,FALSE)="","",VLOOKUP(#REF!,#REF!,10,FALSE)))</f>
        <v>#REF!</v>
      </c>
      <c r="AF459">
        <v>457</v>
      </c>
      <c r="AI459" t="str">
        <f>IF('PCA Licitação, Dispensa e Inex.'!B462="","",'PCA Licitação, Dispensa e Inex.'!B462)</f>
        <v/>
      </c>
      <c r="AJ459" t="str">
        <f>IF('PCA Licitação, Dispensa e Inex.'!C462="","",'PCA Licitação, Dispensa e Inex.'!C462)</f>
        <v/>
      </c>
      <c r="AK459" t="str">
        <f>IF('PCA Licitação, Dispensa e Inex.'!D462="","",'PCA Licitação, Dispensa e Inex.'!D462)</f>
        <v/>
      </c>
      <c r="AL459" t="str">
        <f>IF('PCA Licitação, Dispensa e Inex.'!H462="","",'PCA Licitação, Dispensa e Inex.'!H462)</f>
        <v/>
      </c>
      <c r="AM459" t="str">
        <f>IF('PCA Licitação, Dispensa e Inex.'!K462="","",'PCA Licitação, Dispensa e Inex.'!K462)</f>
        <v/>
      </c>
      <c r="AN459" t="str">
        <f>IF('PCA Licitação, Dispensa e Inex.'!L462="","",'PCA Licitação, Dispensa e Inex.'!L462)</f>
        <v/>
      </c>
      <c r="AO459" t="str">
        <f>IF('PCA Licitação, Dispensa e Inex.'!M462="","",'PCA Licitação, Dispensa e Inex.'!M462)</f>
        <v/>
      </c>
      <c r="AP459" t="str">
        <f>IF('PCA Licitação, Dispensa e Inex.'!N462="","",'PCA Licitação, Dispensa e Inex.'!N462)</f>
        <v/>
      </c>
      <c r="AQ459" s="82" t="str">
        <f>IF('PCA Licitação, Dispensa e Inex.'!O462="","",'PCA Licitação, Dispensa e Inex.'!O462)</f>
        <v/>
      </c>
      <c r="AR459" s="82" t="str">
        <f>IF('PCA Licitação, Dispensa e Inex.'!P462="","",'PCA Licitação, Dispensa e Inex.'!P462)</f>
        <v/>
      </c>
      <c r="AS459" s="82" t="str">
        <f>IF('PCA Licitação, Dispensa e Inex.'!Q462="","",'PCA Licitação, Dispensa e Inex.'!Q462)</f>
        <v/>
      </c>
      <c r="AT459" s="82" t="str">
        <f>IF('PCA Licitação, Dispensa e Inex.'!R462="","",'PCA Licitação, Dispensa e Inex.'!R462)</f>
        <v/>
      </c>
      <c r="AU459" s="82" t="str">
        <f>IF('PCA Licitação, Dispensa e Inex.'!S462="","",'PCA Licitação, Dispensa e Inex.'!S462)</f>
        <v/>
      </c>
      <c r="AV459" s="223" t="str">
        <f>IFERROR(VLOOKUP(AI459,'Acompanhamento (DMP)'!$B$7:$G$390,10,FALSE),"")</f>
        <v/>
      </c>
      <c r="AW459" t="str">
        <f>IFERROR(IF(VLOOKUP(AI459,'Acompanhamento (DMP)'!$B$7:$O$390,11,FALSE)="","",VLOOKUP(AI459,'Acompanhamento (DMP)'!$B$7:$O$390,11,FALSE)),"")</f>
        <v/>
      </c>
      <c r="AX459" s="82">
        <f>IFERROR(VLOOKUP(AI459,'Acompanhamento (DMP)'!$B$7:$O$390,12,FALSE),"")</f>
        <v>0</v>
      </c>
      <c r="AY459" s="82" t="str">
        <f>IFERROR(IF(VLOOKUP(AI459,'Acompanhamento (DMP)'!$B$7:$O$390,13,FALSE)="","",VLOOKUP(AI459,'Acompanhamento (DMP)'!$B$7:$O$390,13,FALSE)),"")</f>
        <v/>
      </c>
      <c r="AZ459" t="str">
        <f>IFERROR(IF(VLOOKUP(AI459,'Acompanhamento (DMP)'!$B$7:$O$390,14,FALSE)="","",VLOOKUP(AI459,'Acompanhamento (DMP)'!$B$7:$O$390,14,FALSE)),"")</f>
        <v/>
      </c>
      <c r="BA459" t="str">
        <f>IFERROR(IF(VLOOKUP(AI459,'Acompanhamento (DMP)'!$B$7:$O$390,15,FALSE)="","",VLOOKUP(AI459,'Acompanhamento (DMP)'!$B$7:$O$390,15,FALSE)),"")</f>
        <v/>
      </c>
      <c r="BB459" s="82" t="str">
        <f>IFERROR(IF(VLOOKUP(AI459,'Acompanhamento (DMP)'!$B$7:$O$390,16,FALSE)="","",VLOOKUP(AI459,'Acompanhamento (DMP)'!$B$7:$O$390,16,FALSE)),"")</f>
        <v/>
      </c>
      <c r="BC459" s="82" t="str">
        <f>IFERROR(IF(VLOOKUP(AI459,'Acompanhamento (DMP)'!$B$7:$O$390,17,FALSE)="","",VLOOKUP(AI459,'Acompanhamento (DMP)'!$B$7:$O$390,17,FALSE)),"")</f>
        <v/>
      </c>
      <c r="BD459" s="82" t="str">
        <f>IFERROR(IF(VLOOKUP(AI459,'Acompanhamento (DMP)'!$B$7:$O$390,18,FALSE)="","",VLOOKUP(AI459,'Acompanhamento (DMP)'!$B$7:$O$390,18,FALSE)),"")</f>
        <v/>
      </c>
      <c r="BE459" s="82" t="str">
        <f>IFERROR(IF(VLOOKUP(AI459,'Acompanhamento (DMP)'!$B$7:$O$390,19,FALSE)="","",VLOOKUP(AI459,'Acompanhamento (DMP)'!$B$7:$O$390,19,FALSE)),"")</f>
        <v/>
      </c>
      <c r="BF459" s="82" t="str">
        <f>IFERROR(IF(VLOOKUP(AI459,'Acompanhamento (DMP)'!$B$7:$O$390,20,FALSE)="","",VLOOKUP(AI459,'Acompanhamento (DMP)'!$B$7:$O$390,20,FALSE)),"")</f>
        <v/>
      </c>
      <c r="BG459" s="82" t="str">
        <f>IFERROR(IF(VLOOKUP(AI459,'Acompanhamento (DMP)'!$B$7:$O$390,21,FALSE)="","",VLOOKUP(AI459,'Acompanhamento (DMP)'!$B$7:$O$390,21,FALSE)),"")</f>
        <v/>
      </c>
      <c r="BH459" s="173" t="str">
        <f t="shared" si="7"/>
        <v/>
      </c>
    </row>
    <row r="460" spans="1:60" ht="15" customHeight="1">
      <c r="A460" s="248"/>
      <c r="B460" s="248"/>
      <c r="C460" s="72"/>
      <c r="D460" s="73"/>
      <c r="E460" s="72"/>
      <c r="F460" s="72"/>
      <c r="G460" s="72"/>
      <c r="H460" s="72"/>
      <c r="I460" s="72"/>
      <c r="J460" s="72"/>
      <c r="K460" s="72"/>
      <c r="L460" s="74"/>
      <c r="M460" s="74"/>
      <c r="N460" s="74"/>
      <c r="O460" s="74"/>
      <c r="P460" s="74"/>
      <c r="Q460" s="72" t="e">
        <f>IF(#REF!="","",IF(VLOOKUP(#REF!,#REF!,9,FALSE)="","",VLOOKUP(#REF!,#REF!,9,FALSE)))</f>
        <v>#REF!</v>
      </c>
      <c r="R460" s="74" t="e">
        <f>IF(#REF!="","",IF(VLOOKUP(#REF!,#REF!,10,FALSE)="","",VLOOKUP(#REF!,#REF!,10,FALSE)))</f>
        <v>#REF!</v>
      </c>
      <c r="AF460">
        <v>458</v>
      </c>
      <c r="AI460" t="str">
        <f>IF('PCA Licitação, Dispensa e Inex.'!B463="","",'PCA Licitação, Dispensa e Inex.'!B463)</f>
        <v/>
      </c>
      <c r="AJ460" t="str">
        <f>IF('PCA Licitação, Dispensa e Inex.'!C463="","",'PCA Licitação, Dispensa e Inex.'!C463)</f>
        <v/>
      </c>
      <c r="AK460" t="str">
        <f>IF('PCA Licitação, Dispensa e Inex.'!D463="","",'PCA Licitação, Dispensa e Inex.'!D463)</f>
        <v/>
      </c>
      <c r="AL460" t="str">
        <f>IF('PCA Licitação, Dispensa e Inex.'!H463="","",'PCA Licitação, Dispensa e Inex.'!H463)</f>
        <v/>
      </c>
      <c r="AM460" t="str">
        <f>IF('PCA Licitação, Dispensa e Inex.'!K463="","",'PCA Licitação, Dispensa e Inex.'!K463)</f>
        <v/>
      </c>
      <c r="AN460" t="str">
        <f>IF('PCA Licitação, Dispensa e Inex.'!L463="","",'PCA Licitação, Dispensa e Inex.'!L463)</f>
        <v/>
      </c>
      <c r="AO460" t="str">
        <f>IF('PCA Licitação, Dispensa e Inex.'!M463="","",'PCA Licitação, Dispensa e Inex.'!M463)</f>
        <v/>
      </c>
      <c r="AP460" t="str">
        <f>IF('PCA Licitação, Dispensa e Inex.'!N463="","",'PCA Licitação, Dispensa e Inex.'!N463)</f>
        <v/>
      </c>
      <c r="AQ460" s="82" t="str">
        <f>IF('PCA Licitação, Dispensa e Inex.'!O463="","",'PCA Licitação, Dispensa e Inex.'!O463)</f>
        <v/>
      </c>
      <c r="AR460" s="82" t="str">
        <f>IF('PCA Licitação, Dispensa e Inex.'!P463="","",'PCA Licitação, Dispensa e Inex.'!P463)</f>
        <v/>
      </c>
      <c r="AS460" s="82" t="str">
        <f>IF('PCA Licitação, Dispensa e Inex.'!Q463="","",'PCA Licitação, Dispensa e Inex.'!Q463)</f>
        <v/>
      </c>
      <c r="AT460" s="82" t="str">
        <f>IF('PCA Licitação, Dispensa e Inex.'!R463="","",'PCA Licitação, Dispensa e Inex.'!R463)</f>
        <v/>
      </c>
      <c r="AU460" s="82" t="str">
        <f>IF('PCA Licitação, Dispensa e Inex.'!S463="","",'PCA Licitação, Dispensa e Inex.'!S463)</f>
        <v/>
      </c>
      <c r="AV460" s="223" t="str">
        <f>IFERROR(VLOOKUP(AI460,'Acompanhamento (DMP)'!$B$7:$G$390,10,FALSE),"")</f>
        <v/>
      </c>
      <c r="AW460" t="str">
        <f>IFERROR(IF(VLOOKUP(AI460,'Acompanhamento (DMP)'!$B$7:$O$390,11,FALSE)="","",VLOOKUP(AI460,'Acompanhamento (DMP)'!$B$7:$O$390,11,FALSE)),"")</f>
        <v/>
      </c>
      <c r="AX460" s="82">
        <f>IFERROR(VLOOKUP(AI460,'Acompanhamento (DMP)'!$B$7:$O$390,12,FALSE),"")</f>
        <v>0</v>
      </c>
      <c r="AY460" s="82" t="str">
        <f>IFERROR(IF(VLOOKUP(AI460,'Acompanhamento (DMP)'!$B$7:$O$390,13,FALSE)="","",VLOOKUP(AI460,'Acompanhamento (DMP)'!$B$7:$O$390,13,FALSE)),"")</f>
        <v/>
      </c>
      <c r="AZ460" t="str">
        <f>IFERROR(IF(VLOOKUP(AI460,'Acompanhamento (DMP)'!$B$7:$O$390,14,FALSE)="","",VLOOKUP(AI460,'Acompanhamento (DMP)'!$B$7:$O$390,14,FALSE)),"")</f>
        <v/>
      </c>
      <c r="BA460" t="str">
        <f>IFERROR(IF(VLOOKUP(AI460,'Acompanhamento (DMP)'!$B$7:$O$390,15,FALSE)="","",VLOOKUP(AI460,'Acompanhamento (DMP)'!$B$7:$O$390,15,FALSE)),"")</f>
        <v/>
      </c>
      <c r="BB460" s="82" t="str">
        <f>IFERROR(IF(VLOOKUP(AI460,'Acompanhamento (DMP)'!$B$7:$O$390,16,FALSE)="","",VLOOKUP(AI460,'Acompanhamento (DMP)'!$B$7:$O$390,16,FALSE)),"")</f>
        <v/>
      </c>
      <c r="BC460" s="82" t="str">
        <f>IFERROR(IF(VLOOKUP(AI460,'Acompanhamento (DMP)'!$B$7:$O$390,17,FALSE)="","",VLOOKUP(AI460,'Acompanhamento (DMP)'!$B$7:$O$390,17,FALSE)),"")</f>
        <v/>
      </c>
      <c r="BD460" s="82" t="str">
        <f>IFERROR(IF(VLOOKUP(AI460,'Acompanhamento (DMP)'!$B$7:$O$390,18,FALSE)="","",VLOOKUP(AI460,'Acompanhamento (DMP)'!$B$7:$O$390,18,FALSE)),"")</f>
        <v/>
      </c>
      <c r="BE460" s="82" t="str">
        <f>IFERROR(IF(VLOOKUP(AI460,'Acompanhamento (DMP)'!$B$7:$O$390,19,FALSE)="","",VLOOKUP(AI460,'Acompanhamento (DMP)'!$B$7:$O$390,19,FALSE)),"")</f>
        <v/>
      </c>
      <c r="BF460" s="82" t="str">
        <f>IFERROR(IF(VLOOKUP(AI460,'Acompanhamento (DMP)'!$B$7:$O$390,20,FALSE)="","",VLOOKUP(AI460,'Acompanhamento (DMP)'!$B$7:$O$390,20,FALSE)),"")</f>
        <v/>
      </c>
      <c r="BG460" s="82" t="str">
        <f>IFERROR(IF(VLOOKUP(AI460,'Acompanhamento (DMP)'!$B$7:$O$390,21,FALSE)="","",VLOOKUP(AI460,'Acompanhamento (DMP)'!$B$7:$O$390,21,FALSE)),"")</f>
        <v/>
      </c>
      <c r="BH460" s="173" t="str">
        <f t="shared" si="7"/>
        <v/>
      </c>
    </row>
    <row r="461" spans="1:60" ht="15" customHeight="1">
      <c r="A461" s="248"/>
      <c r="B461" s="248"/>
      <c r="C461" s="72"/>
      <c r="D461" s="73"/>
      <c r="E461" s="72"/>
      <c r="F461" s="72"/>
      <c r="G461" s="72"/>
      <c r="H461" s="72"/>
      <c r="I461" s="72"/>
      <c r="J461" s="72"/>
      <c r="K461" s="72"/>
      <c r="L461" s="74"/>
      <c r="M461" s="74"/>
      <c r="N461" s="74"/>
      <c r="O461" s="74"/>
      <c r="P461" s="74"/>
      <c r="Q461" s="72" t="e">
        <f>IF(#REF!="","",IF(VLOOKUP(#REF!,#REF!,9,FALSE)="","",VLOOKUP(#REF!,#REF!,9,FALSE)))</f>
        <v>#REF!</v>
      </c>
      <c r="R461" s="74" t="e">
        <f>IF(#REF!="","",IF(VLOOKUP(#REF!,#REF!,10,FALSE)="","",VLOOKUP(#REF!,#REF!,10,FALSE)))</f>
        <v>#REF!</v>
      </c>
      <c r="AF461">
        <v>459</v>
      </c>
      <c r="AI461" t="str">
        <f>IF('PCA Licitação, Dispensa e Inex.'!B464="","",'PCA Licitação, Dispensa e Inex.'!B464)</f>
        <v/>
      </c>
      <c r="AJ461" t="str">
        <f>IF('PCA Licitação, Dispensa e Inex.'!C464="","",'PCA Licitação, Dispensa e Inex.'!C464)</f>
        <v/>
      </c>
      <c r="AK461" t="str">
        <f>IF('PCA Licitação, Dispensa e Inex.'!D464="","",'PCA Licitação, Dispensa e Inex.'!D464)</f>
        <v/>
      </c>
      <c r="AL461" t="str">
        <f>IF('PCA Licitação, Dispensa e Inex.'!H464="","",'PCA Licitação, Dispensa e Inex.'!H464)</f>
        <v/>
      </c>
      <c r="AM461" t="str">
        <f>IF('PCA Licitação, Dispensa e Inex.'!K464="","",'PCA Licitação, Dispensa e Inex.'!K464)</f>
        <v/>
      </c>
      <c r="AN461" t="str">
        <f>IF('PCA Licitação, Dispensa e Inex.'!L464="","",'PCA Licitação, Dispensa e Inex.'!L464)</f>
        <v/>
      </c>
      <c r="AO461" t="str">
        <f>IF('PCA Licitação, Dispensa e Inex.'!M464="","",'PCA Licitação, Dispensa e Inex.'!M464)</f>
        <v/>
      </c>
      <c r="AP461" t="str">
        <f>IF('PCA Licitação, Dispensa e Inex.'!N464="","",'PCA Licitação, Dispensa e Inex.'!N464)</f>
        <v/>
      </c>
      <c r="AQ461" s="82" t="str">
        <f>IF('PCA Licitação, Dispensa e Inex.'!O464="","",'PCA Licitação, Dispensa e Inex.'!O464)</f>
        <v/>
      </c>
      <c r="AR461" s="82" t="str">
        <f>IF('PCA Licitação, Dispensa e Inex.'!P464="","",'PCA Licitação, Dispensa e Inex.'!P464)</f>
        <v/>
      </c>
      <c r="AS461" s="82" t="str">
        <f>IF('PCA Licitação, Dispensa e Inex.'!Q464="","",'PCA Licitação, Dispensa e Inex.'!Q464)</f>
        <v/>
      </c>
      <c r="AT461" s="82" t="str">
        <f>IF('PCA Licitação, Dispensa e Inex.'!R464="","",'PCA Licitação, Dispensa e Inex.'!R464)</f>
        <v/>
      </c>
      <c r="AU461" s="82" t="str">
        <f>IF('PCA Licitação, Dispensa e Inex.'!S464="","",'PCA Licitação, Dispensa e Inex.'!S464)</f>
        <v/>
      </c>
      <c r="AV461" s="223" t="str">
        <f>IFERROR(VLOOKUP(AI461,'Acompanhamento (DMP)'!$B$7:$G$390,10,FALSE),"")</f>
        <v/>
      </c>
      <c r="AW461" t="str">
        <f>IFERROR(IF(VLOOKUP(AI461,'Acompanhamento (DMP)'!$B$7:$O$390,11,FALSE)="","",VLOOKUP(AI461,'Acompanhamento (DMP)'!$B$7:$O$390,11,FALSE)),"")</f>
        <v/>
      </c>
      <c r="AX461" s="82">
        <f>IFERROR(VLOOKUP(AI461,'Acompanhamento (DMP)'!$B$7:$O$390,12,FALSE),"")</f>
        <v>0</v>
      </c>
      <c r="AY461" s="82" t="str">
        <f>IFERROR(IF(VLOOKUP(AI461,'Acompanhamento (DMP)'!$B$7:$O$390,13,FALSE)="","",VLOOKUP(AI461,'Acompanhamento (DMP)'!$B$7:$O$390,13,FALSE)),"")</f>
        <v/>
      </c>
      <c r="AZ461" t="str">
        <f>IFERROR(IF(VLOOKUP(AI461,'Acompanhamento (DMP)'!$B$7:$O$390,14,FALSE)="","",VLOOKUP(AI461,'Acompanhamento (DMP)'!$B$7:$O$390,14,FALSE)),"")</f>
        <v/>
      </c>
      <c r="BA461" t="str">
        <f>IFERROR(IF(VLOOKUP(AI461,'Acompanhamento (DMP)'!$B$7:$O$390,15,FALSE)="","",VLOOKUP(AI461,'Acompanhamento (DMP)'!$B$7:$O$390,15,FALSE)),"")</f>
        <v/>
      </c>
      <c r="BB461" s="82" t="str">
        <f>IFERROR(IF(VLOOKUP(AI461,'Acompanhamento (DMP)'!$B$7:$O$390,16,FALSE)="","",VLOOKUP(AI461,'Acompanhamento (DMP)'!$B$7:$O$390,16,FALSE)),"")</f>
        <v/>
      </c>
      <c r="BC461" s="82" t="str">
        <f>IFERROR(IF(VLOOKUP(AI461,'Acompanhamento (DMP)'!$B$7:$O$390,17,FALSE)="","",VLOOKUP(AI461,'Acompanhamento (DMP)'!$B$7:$O$390,17,FALSE)),"")</f>
        <v/>
      </c>
      <c r="BD461" s="82" t="str">
        <f>IFERROR(IF(VLOOKUP(AI461,'Acompanhamento (DMP)'!$B$7:$O$390,18,FALSE)="","",VLOOKUP(AI461,'Acompanhamento (DMP)'!$B$7:$O$390,18,FALSE)),"")</f>
        <v/>
      </c>
      <c r="BE461" s="82" t="str">
        <f>IFERROR(IF(VLOOKUP(AI461,'Acompanhamento (DMP)'!$B$7:$O$390,19,FALSE)="","",VLOOKUP(AI461,'Acompanhamento (DMP)'!$B$7:$O$390,19,FALSE)),"")</f>
        <v/>
      </c>
      <c r="BF461" s="82" t="str">
        <f>IFERROR(IF(VLOOKUP(AI461,'Acompanhamento (DMP)'!$B$7:$O$390,20,FALSE)="","",VLOOKUP(AI461,'Acompanhamento (DMP)'!$B$7:$O$390,20,FALSE)),"")</f>
        <v/>
      </c>
      <c r="BG461" s="82" t="str">
        <f>IFERROR(IF(VLOOKUP(AI461,'Acompanhamento (DMP)'!$B$7:$O$390,21,FALSE)="","",VLOOKUP(AI461,'Acompanhamento (DMP)'!$B$7:$O$390,21,FALSE)),"")</f>
        <v/>
      </c>
      <c r="BH461" s="173" t="str">
        <f t="shared" si="7"/>
        <v/>
      </c>
    </row>
    <row r="462" spans="1:60" ht="15" customHeight="1">
      <c r="A462" s="248"/>
      <c r="B462" s="248"/>
      <c r="C462" s="72"/>
      <c r="D462" s="73"/>
      <c r="E462" s="72"/>
      <c r="F462" s="72"/>
      <c r="G462" s="72"/>
      <c r="H462" s="72"/>
      <c r="I462" s="72"/>
      <c r="J462" s="72"/>
      <c r="K462" s="72"/>
      <c r="L462" s="74"/>
      <c r="M462" s="74"/>
      <c r="N462" s="74"/>
      <c r="O462" s="74"/>
      <c r="P462" s="74"/>
      <c r="Q462" s="72" t="e">
        <f>IF(#REF!="","",IF(VLOOKUP(#REF!,#REF!,9,FALSE)="","",VLOOKUP(#REF!,#REF!,9,FALSE)))</f>
        <v>#REF!</v>
      </c>
      <c r="R462" s="74" t="e">
        <f>IF(#REF!="","",IF(VLOOKUP(#REF!,#REF!,10,FALSE)="","",VLOOKUP(#REF!,#REF!,10,FALSE)))</f>
        <v>#REF!</v>
      </c>
      <c r="AF462">
        <v>460</v>
      </c>
      <c r="AI462" t="str">
        <f>IF('PCA Licitação, Dispensa e Inex.'!B465="","",'PCA Licitação, Dispensa e Inex.'!B465)</f>
        <v/>
      </c>
      <c r="AJ462" t="str">
        <f>IF('PCA Licitação, Dispensa e Inex.'!C465="","",'PCA Licitação, Dispensa e Inex.'!C465)</f>
        <v/>
      </c>
      <c r="AK462" t="str">
        <f>IF('PCA Licitação, Dispensa e Inex.'!D465="","",'PCA Licitação, Dispensa e Inex.'!D465)</f>
        <v/>
      </c>
      <c r="AL462" t="str">
        <f>IF('PCA Licitação, Dispensa e Inex.'!H465="","",'PCA Licitação, Dispensa e Inex.'!H465)</f>
        <v/>
      </c>
      <c r="AM462" t="str">
        <f>IF('PCA Licitação, Dispensa e Inex.'!K465="","",'PCA Licitação, Dispensa e Inex.'!K465)</f>
        <v/>
      </c>
      <c r="AN462" t="str">
        <f>IF('PCA Licitação, Dispensa e Inex.'!L465="","",'PCA Licitação, Dispensa e Inex.'!L465)</f>
        <v/>
      </c>
      <c r="AO462" t="str">
        <f>IF('PCA Licitação, Dispensa e Inex.'!M465="","",'PCA Licitação, Dispensa e Inex.'!M465)</f>
        <v/>
      </c>
      <c r="AP462" t="str">
        <f>IF('PCA Licitação, Dispensa e Inex.'!N465="","",'PCA Licitação, Dispensa e Inex.'!N465)</f>
        <v/>
      </c>
      <c r="AQ462" s="82" t="str">
        <f>IF('PCA Licitação, Dispensa e Inex.'!O465="","",'PCA Licitação, Dispensa e Inex.'!O465)</f>
        <v/>
      </c>
      <c r="AR462" s="82" t="str">
        <f>IF('PCA Licitação, Dispensa e Inex.'!P465="","",'PCA Licitação, Dispensa e Inex.'!P465)</f>
        <v/>
      </c>
      <c r="AS462" s="82" t="str">
        <f>IF('PCA Licitação, Dispensa e Inex.'!Q465="","",'PCA Licitação, Dispensa e Inex.'!Q465)</f>
        <v/>
      </c>
      <c r="AT462" s="82" t="str">
        <f>IF('PCA Licitação, Dispensa e Inex.'!R465="","",'PCA Licitação, Dispensa e Inex.'!R465)</f>
        <v/>
      </c>
      <c r="AU462" s="82" t="str">
        <f>IF('PCA Licitação, Dispensa e Inex.'!S465="","",'PCA Licitação, Dispensa e Inex.'!S465)</f>
        <v/>
      </c>
      <c r="AV462" s="223" t="str">
        <f>IFERROR(VLOOKUP(AI462,'Acompanhamento (DMP)'!$B$7:$G$390,10,FALSE),"")</f>
        <v/>
      </c>
      <c r="AW462" t="str">
        <f>IFERROR(IF(VLOOKUP(AI462,'Acompanhamento (DMP)'!$B$7:$O$390,11,FALSE)="","",VLOOKUP(AI462,'Acompanhamento (DMP)'!$B$7:$O$390,11,FALSE)),"")</f>
        <v/>
      </c>
      <c r="AX462" s="82">
        <f>IFERROR(VLOOKUP(AI462,'Acompanhamento (DMP)'!$B$7:$O$390,12,FALSE),"")</f>
        <v>0</v>
      </c>
      <c r="AY462" s="82" t="str">
        <f>IFERROR(IF(VLOOKUP(AI462,'Acompanhamento (DMP)'!$B$7:$O$390,13,FALSE)="","",VLOOKUP(AI462,'Acompanhamento (DMP)'!$B$7:$O$390,13,FALSE)),"")</f>
        <v/>
      </c>
      <c r="AZ462" t="str">
        <f>IFERROR(IF(VLOOKUP(AI462,'Acompanhamento (DMP)'!$B$7:$O$390,14,FALSE)="","",VLOOKUP(AI462,'Acompanhamento (DMP)'!$B$7:$O$390,14,FALSE)),"")</f>
        <v/>
      </c>
      <c r="BA462" t="str">
        <f>IFERROR(IF(VLOOKUP(AI462,'Acompanhamento (DMP)'!$B$7:$O$390,15,FALSE)="","",VLOOKUP(AI462,'Acompanhamento (DMP)'!$B$7:$O$390,15,FALSE)),"")</f>
        <v/>
      </c>
      <c r="BB462" s="82" t="str">
        <f>IFERROR(IF(VLOOKUP(AI462,'Acompanhamento (DMP)'!$B$7:$O$390,16,FALSE)="","",VLOOKUP(AI462,'Acompanhamento (DMP)'!$B$7:$O$390,16,FALSE)),"")</f>
        <v/>
      </c>
      <c r="BC462" s="82" t="str">
        <f>IFERROR(IF(VLOOKUP(AI462,'Acompanhamento (DMP)'!$B$7:$O$390,17,FALSE)="","",VLOOKUP(AI462,'Acompanhamento (DMP)'!$B$7:$O$390,17,FALSE)),"")</f>
        <v/>
      </c>
      <c r="BD462" s="82" t="str">
        <f>IFERROR(IF(VLOOKUP(AI462,'Acompanhamento (DMP)'!$B$7:$O$390,18,FALSE)="","",VLOOKUP(AI462,'Acompanhamento (DMP)'!$B$7:$O$390,18,FALSE)),"")</f>
        <v/>
      </c>
      <c r="BE462" s="82" t="str">
        <f>IFERROR(IF(VLOOKUP(AI462,'Acompanhamento (DMP)'!$B$7:$O$390,19,FALSE)="","",VLOOKUP(AI462,'Acompanhamento (DMP)'!$B$7:$O$390,19,FALSE)),"")</f>
        <v/>
      </c>
      <c r="BF462" s="82" t="str">
        <f>IFERROR(IF(VLOOKUP(AI462,'Acompanhamento (DMP)'!$B$7:$O$390,20,FALSE)="","",VLOOKUP(AI462,'Acompanhamento (DMP)'!$B$7:$O$390,20,FALSE)),"")</f>
        <v/>
      </c>
      <c r="BG462" s="82" t="str">
        <f>IFERROR(IF(VLOOKUP(AI462,'Acompanhamento (DMP)'!$B$7:$O$390,21,FALSE)="","",VLOOKUP(AI462,'Acompanhamento (DMP)'!$B$7:$O$390,21,FALSE)),"")</f>
        <v/>
      </c>
      <c r="BH462" s="173" t="str">
        <f t="shared" si="7"/>
        <v/>
      </c>
    </row>
    <row r="463" spans="1:60" ht="15" customHeight="1">
      <c r="A463" s="248"/>
      <c r="B463" s="248"/>
      <c r="C463" s="72"/>
      <c r="D463" s="73"/>
      <c r="E463" s="72"/>
      <c r="F463" s="72"/>
      <c r="G463" s="72"/>
      <c r="H463" s="72"/>
      <c r="I463" s="72"/>
      <c r="J463" s="72"/>
      <c r="K463" s="72"/>
      <c r="L463" s="74"/>
      <c r="M463" s="74"/>
      <c r="N463" s="74"/>
      <c r="O463" s="74"/>
      <c r="P463" s="74"/>
      <c r="Q463" s="72" t="e">
        <f>IF(#REF!="","",IF(VLOOKUP(#REF!,#REF!,9,FALSE)="","",VLOOKUP(#REF!,#REF!,9,FALSE)))</f>
        <v>#REF!</v>
      </c>
      <c r="R463" s="74" t="e">
        <f>IF(#REF!="","",IF(VLOOKUP(#REF!,#REF!,10,FALSE)="","",VLOOKUP(#REF!,#REF!,10,FALSE)))</f>
        <v>#REF!</v>
      </c>
      <c r="AF463">
        <v>461</v>
      </c>
      <c r="AI463" t="str">
        <f>IF('PCA Licitação, Dispensa e Inex.'!B466="","",'PCA Licitação, Dispensa e Inex.'!B466)</f>
        <v/>
      </c>
      <c r="AJ463" t="str">
        <f>IF('PCA Licitação, Dispensa e Inex.'!C466="","",'PCA Licitação, Dispensa e Inex.'!C466)</f>
        <v/>
      </c>
      <c r="AK463" t="str">
        <f>IF('PCA Licitação, Dispensa e Inex.'!D466="","",'PCA Licitação, Dispensa e Inex.'!D466)</f>
        <v/>
      </c>
      <c r="AL463" t="str">
        <f>IF('PCA Licitação, Dispensa e Inex.'!H466="","",'PCA Licitação, Dispensa e Inex.'!H466)</f>
        <v/>
      </c>
      <c r="AM463" t="str">
        <f>IF('PCA Licitação, Dispensa e Inex.'!K466="","",'PCA Licitação, Dispensa e Inex.'!K466)</f>
        <v/>
      </c>
      <c r="AN463" t="str">
        <f>IF('PCA Licitação, Dispensa e Inex.'!L466="","",'PCA Licitação, Dispensa e Inex.'!L466)</f>
        <v/>
      </c>
      <c r="AO463" t="str">
        <f>IF('PCA Licitação, Dispensa e Inex.'!M466="","",'PCA Licitação, Dispensa e Inex.'!M466)</f>
        <v/>
      </c>
      <c r="AP463" t="str">
        <f>IF('PCA Licitação, Dispensa e Inex.'!N466="","",'PCA Licitação, Dispensa e Inex.'!N466)</f>
        <v/>
      </c>
      <c r="AQ463" s="82" t="str">
        <f>IF('PCA Licitação, Dispensa e Inex.'!O466="","",'PCA Licitação, Dispensa e Inex.'!O466)</f>
        <v/>
      </c>
      <c r="AR463" s="82" t="str">
        <f>IF('PCA Licitação, Dispensa e Inex.'!P466="","",'PCA Licitação, Dispensa e Inex.'!P466)</f>
        <v/>
      </c>
      <c r="AS463" s="82" t="str">
        <f>IF('PCA Licitação, Dispensa e Inex.'!Q466="","",'PCA Licitação, Dispensa e Inex.'!Q466)</f>
        <v/>
      </c>
      <c r="AT463" s="82" t="str">
        <f>IF('PCA Licitação, Dispensa e Inex.'!R466="","",'PCA Licitação, Dispensa e Inex.'!R466)</f>
        <v/>
      </c>
      <c r="AU463" s="82" t="str">
        <f>IF('PCA Licitação, Dispensa e Inex.'!S466="","",'PCA Licitação, Dispensa e Inex.'!S466)</f>
        <v/>
      </c>
      <c r="AV463" s="223" t="str">
        <f>IFERROR(VLOOKUP(AI463,'Acompanhamento (DMP)'!$B$7:$G$390,10,FALSE),"")</f>
        <v/>
      </c>
      <c r="AW463" t="str">
        <f>IFERROR(IF(VLOOKUP(AI463,'Acompanhamento (DMP)'!$B$7:$O$390,11,FALSE)="","",VLOOKUP(AI463,'Acompanhamento (DMP)'!$B$7:$O$390,11,FALSE)),"")</f>
        <v/>
      </c>
      <c r="AX463" s="82">
        <f>IFERROR(VLOOKUP(AI463,'Acompanhamento (DMP)'!$B$7:$O$390,12,FALSE),"")</f>
        <v>0</v>
      </c>
      <c r="AY463" s="82" t="str">
        <f>IFERROR(IF(VLOOKUP(AI463,'Acompanhamento (DMP)'!$B$7:$O$390,13,FALSE)="","",VLOOKUP(AI463,'Acompanhamento (DMP)'!$B$7:$O$390,13,FALSE)),"")</f>
        <v/>
      </c>
      <c r="AZ463" t="str">
        <f>IFERROR(IF(VLOOKUP(AI463,'Acompanhamento (DMP)'!$B$7:$O$390,14,FALSE)="","",VLOOKUP(AI463,'Acompanhamento (DMP)'!$B$7:$O$390,14,FALSE)),"")</f>
        <v/>
      </c>
      <c r="BA463" t="str">
        <f>IFERROR(IF(VLOOKUP(AI463,'Acompanhamento (DMP)'!$B$7:$O$390,15,FALSE)="","",VLOOKUP(AI463,'Acompanhamento (DMP)'!$B$7:$O$390,15,FALSE)),"")</f>
        <v/>
      </c>
      <c r="BB463" s="82" t="str">
        <f>IFERROR(IF(VLOOKUP(AI463,'Acompanhamento (DMP)'!$B$7:$O$390,16,FALSE)="","",VLOOKUP(AI463,'Acompanhamento (DMP)'!$B$7:$O$390,16,FALSE)),"")</f>
        <v/>
      </c>
      <c r="BC463" s="82" t="str">
        <f>IFERROR(IF(VLOOKUP(AI463,'Acompanhamento (DMP)'!$B$7:$O$390,17,FALSE)="","",VLOOKUP(AI463,'Acompanhamento (DMP)'!$B$7:$O$390,17,FALSE)),"")</f>
        <v/>
      </c>
      <c r="BD463" s="82" t="str">
        <f>IFERROR(IF(VLOOKUP(AI463,'Acompanhamento (DMP)'!$B$7:$O$390,18,FALSE)="","",VLOOKUP(AI463,'Acompanhamento (DMP)'!$B$7:$O$390,18,FALSE)),"")</f>
        <v/>
      </c>
      <c r="BE463" s="82" t="str">
        <f>IFERROR(IF(VLOOKUP(AI463,'Acompanhamento (DMP)'!$B$7:$O$390,19,FALSE)="","",VLOOKUP(AI463,'Acompanhamento (DMP)'!$B$7:$O$390,19,FALSE)),"")</f>
        <v/>
      </c>
      <c r="BF463" s="82" t="str">
        <f>IFERROR(IF(VLOOKUP(AI463,'Acompanhamento (DMP)'!$B$7:$O$390,20,FALSE)="","",VLOOKUP(AI463,'Acompanhamento (DMP)'!$B$7:$O$390,20,FALSE)),"")</f>
        <v/>
      </c>
      <c r="BG463" s="82" t="str">
        <f>IFERROR(IF(VLOOKUP(AI463,'Acompanhamento (DMP)'!$B$7:$O$390,21,FALSE)="","",VLOOKUP(AI463,'Acompanhamento (DMP)'!$B$7:$O$390,21,FALSE)),"")</f>
        <v/>
      </c>
      <c r="BH463" s="173" t="str">
        <f t="shared" si="7"/>
        <v/>
      </c>
    </row>
    <row r="464" spans="1:60" ht="15" customHeight="1">
      <c r="A464" s="248"/>
      <c r="B464" s="248"/>
      <c r="C464" s="72"/>
      <c r="D464" s="73"/>
      <c r="E464" s="72"/>
      <c r="F464" s="72"/>
      <c r="G464" s="72"/>
      <c r="H464" s="72"/>
      <c r="I464" s="72"/>
      <c r="J464" s="72"/>
      <c r="K464" s="72"/>
      <c r="L464" s="74"/>
      <c r="M464" s="74"/>
      <c r="N464" s="74"/>
      <c r="O464" s="74"/>
      <c r="P464" s="74"/>
      <c r="Q464" s="72" t="e">
        <f>IF(#REF!="","",IF(VLOOKUP(#REF!,#REF!,9,FALSE)="","",VLOOKUP(#REF!,#REF!,9,FALSE)))</f>
        <v>#REF!</v>
      </c>
      <c r="R464" s="74" t="e">
        <f>IF(#REF!="","",IF(VLOOKUP(#REF!,#REF!,10,FALSE)="","",VLOOKUP(#REF!,#REF!,10,FALSE)))</f>
        <v>#REF!</v>
      </c>
      <c r="AF464">
        <v>462</v>
      </c>
      <c r="AI464" t="str">
        <f>IF('PCA Licitação, Dispensa e Inex.'!B467="","",'PCA Licitação, Dispensa e Inex.'!B467)</f>
        <v/>
      </c>
      <c r="AJ464" t="str">
        <f>IF('PCA Licitação, Dispensa e Inex.'!C467="","",'PCA Licitação, Dispensa e Inex.'!C467)</f>
        <v/>
      </c>
      <c r="AK464" t="str">
        <f>IF('PCA Licitação, Dispensa e Inex.'!D467="","",'PCA Licitação, Dispensa e Inex.'!D467)</f>
        <v/>
      </c>
      <c r="AL464" t="str">
        <f>IF('PCA Licitação, Dispensa e Inex.'!H467="","",'PCA Licitação, Dispensa e Inex.'!H467)</f>
        <v/>
      </c>
      <c r="AM464" t="str">
        <f>IF('PCA Licitação, Dispensa e Inex.'!K467="","",'PCA Licitação, Dispensa e Inex.'!K467)</f>
        <v/>
      </c>
      <c r="AN464" t="str">
        <f>IF('PCA Licitação, Dispensa e Inex.'!L467="","",'PCA Licitação, Dispensa e Inex.'!L467)</f>
        <v/>
      </c>
      <c r="AO464" t="str">
        <f>IF('PCA Licitação, Dispensa e Inex.'!M467="","",'PCA Licitação, Dispensa e Inex.'!M467)</f>
        <v/>
      </c>
      <c r="AP464" t="str">
        <f>IF('PCA Licitação, Dispensa e Inex.'!N467="","",'PCA Licitação, Dispensa e Inex.'!N467)</f>
        <v/>
      </c>
      <c r="AQ464" s="82" t="str">
        <f>IF('PCA Licitação, Dispensa e Inex.'!O467="","",'PCA Licitação, Dispensa e Inex.'!O467)</f>
        <v/>
      </c>
      <c r="AR464" s="82" t="str">
        <f>IF('PCA Licitação, Dispensa e Inex.'!P467="","",'PCA Licitação, Dispensa e Inex.'!P467)</f>
        <v/>
      </c>
      <c r="AS464" s="82" t="str">
        <f>IF('PCA Licitação, Dispensa e Inex.'!Q467="","",'PCA Licitação, Dispensa e Inex.'!Q467)</f>
        <v/>
      </c>
      <c r="AT464" s="82" t="str">
        <f>IF('PCA Licitação, Dispensa e Inex.'!R467="","",'PCA Licitação, Dispensa e Inex.'!R467)</f>
        <v/>
      </c>
      <c r="AU464" s="82" t="str">
        <f>IF('PCA Licitação, Dispensa e Inex.'!S467="","",'PCA Licitação, Dispensa e Inex.'!S467)</f>
        <v/>
      </c>
      <c r="AV464" s="223" t="str">
        <f>IFERROR(VLOOKUP(AI464,'Acompanhamento (DMP)'!$B$7:$G$390,10,FALSE),"")</f>
        <v/>
      </c>
      <c r="AW464" t="str">
        <f>IFERROR(IF(VLOOKUP(AI464,'Acompanhamento (DMP)'!$B$7:$O$390,11,FALSE)="","",VLOOKUP(AI464,'Acompanhamento (DMP)'!$B$7:$O$390,11,FALSE)),"")</f>
        <v/>
      </c>
      <c r="AX464" s="82">
        <f>IFERROR(VLOOKUP(AI464,'Acompanhamento (DMP)'!$B$7:$O$390,12,FALSE),"")</f>
        <v>0</v>
      </c>
      <c r="AY464" s="82" t="str">
        <f>IFERROR(IF(VLOOKUP(AI464,'Acompanhamento (DMP)'!$B$7:$O$390,13,FALSE)="","",VLOOKUP(AI464,'Acompanhamento (DMP)'!$B$7:$O$390,13,FALSE)),"")</f>
        <v/>
      </c>
      <c r="AZ464" t="str">
        <f>IFERROR(IF(VLOOKUP(AI464,'Acompanhamento (DMP)'!$B$7:$O$390,14,FALSE)="","",VLOOKUP(AI464,'Acompanhamento (DMP)'!$B$7:$O$390,14,FALSE)),"")</f>
        <v/>
      </c>
      <c r="BA464" t="str">
        <f>IFERROR(IF(VLOOKUP(AI464,'Acompanhamento (DMP)'!$B$7:$O$390,15,FALSE)="","",VLOOKUP(AI464,'Acompanhamento (DMP)'!$B$7:$O$390,15,FALSE)),"")</f>
        <v/>
      </c>
      <c r="BB464" s="82" t="str">
        <f>IFERROR(IF(VLOOKUP(AI464,'Acompanhamento (DMP)'!$B$7:$O$390,16,FALSE)="","",VLOOKUP(AI464,'Acompanhamento (DMP)'!$B$7:$O$390,16,FALSE)),"")</f>
        <v/>
      </c>
      <c r="BC464" s="82" t="str">
        <f>IFERROR(IF(VLOOKUP(AI464,'Acompanhamento (DMP)'!$B$7:$O$390,17,FALSE)="","",VLOOKUP(AI464,'Acompanhamento (DMP)'!$B$7:$O$390,17,FALSE)),"")</f>
        <v/>
      </c>
      <c r="BD464" s="82" t="str">
        <f>IFERROR(IF(VLOOKUP(AI464,'Acompanhamento (DMP)'!$B$7:$O$390,18,FALSE)="","",VLOOKUP(AI464,'Acompanhamento (DMP)'!$B$7:$O$390,18,FALSE)),"")</f>
        <v/>
      </c>
      <c r="BE464" s="82" t="str">
        <f>IFERROR(IF(VLOOKUP(AI464,'Acompanhamento (DMP)'!$B$7:$O$390,19,FALSE)="","",VLOOKUP(AI464,'Acompanhamento (DMP)'!$B$7:$O$390,19,FALSE)),"")</f>
        <v/>
      </c>
      <c r="BF464" s="82" t="str">
        <f>IFERROR(IF(VLOOKUP(AI464,'Acompanhamento (DMP)'!$B$7:$O$390,20,FALSE)="","",VLOOKUP(AI464,'Acompanhamento (DMP)'!$B$7:$O$390,20,FALSE)),"")</f>
        <v/>
      </c>
      <c r="BG464" s="82" t="str">
        <f>IFERROR(IF(VLOOKUP(AI464,'Acompanhamento (DMP)'!$B$7:$O$390,21,FALSE)="","",VLOOKUP(AI464,'Acompanhamento (DMP)'!$B$7:$O$390,21,FALSE)),"")</f>
        <v/>
      </c>
      <c r="BH464" s="173" t="str">
        <f t="shared" si="7"/>
        <v/>
      </c>
    </row>
    <row r="465" spans="1:60" ht="15" customHeight="1">
      <c r="A465" s="248"/>
      <c r="B465" s="248"/>
      <c r="C465" s="72"/>
      <c r="D465" s="73"/>
      <c r="E465" s="72"/>
      <c r="F465" s="72"/>
      <c r="G465" s="72"/>
      <c r="H465" s="72"/>
      <c r="I465" s="72"/>
      <c r="J465" s="72"/>
      <c r="K465" s="72"/>
      <c r="L465" s="74"/>
      <c r="M465" s="74"/>
      <c r="N465" s="74"/>
      <c r="O465" s="74"/>
      <c r="P465" s="74"/>
      <c r="Q465" s="72" t="e">
        <f>IF(#REF!="","",IF(VLOOKUP(#REF!,#REF!,9,FALSE)="","",VLOOKUP(#REF!,#REF!,9,FALSE)))</f>
        <v>#REF!</v>
      </c>
      <c r="R465" s="74" t="e">
        <f>IF(#REF!="","",IF(VLOOKUP(#REF!,#REF!,10,FALSE)="","",VLOOKUP(#REF!,#REF!,10,FALSE)))</f>
        <v>#REF!</v>
      </c>
      <c r="AF465">
        <v>463</v>
      </c>
      <c r="AI465" t="str">
        <f>IF('PCA Licitação, Dispensa e Inex.'!B468="","",'PCA Licitação, Dispensa e Inex.'!B468)</f>
        <v/>
      </c>
      <c r="AJ465" t="str">
        <f>IF('PCA Licitação, Dispensa e Inex.'!C468="","",'PCA Licitação, Dispensa e Inex.'!C468)</f>
        <v/>
      </c>
      <c r="AK465" t="str">
        <f>IF('PCA Licitação, Dispensa e Inex.'!D468="","",'PCA Licitação, Dispensa e Inex.'!D468)</f>
        <v/>
      </c>
      <c r="AL465" t="str">
        <f>IF('PCA Licitação, Dispensa e Inex.'!H468="","",'PCA Licitação, Dispensa e Inex.'!H468)</f>
        <v/>
      </c>
      <c r="AM465" t="str">
        <f>IF('PCA Licitação, Dispensa e Inex.'!K468="","",'PCA Licitação, Dispensa e Inex.'!K468)</f>
        <v/>
      </c>
      <c r="AN465" t="str">
        <f>IF('PCA Licitação, Dispensa e Inex.'!L468="","",'PCA Licitação, Dispensa e Inex.'!L468)</f>
        <v/>
      </c>
      <c r="AO465" t="str">
        <f>IF('PCA Licitação, Dispensa e Inex.'!M468="","",'PCA Licitação, Dispensa e Inex.'!M468)</f>
        <v/>
      </c>
      <c r="AP465" t="str">
        <f>IF('PCA Licitação, Dispensa e Inex.'!N468="","",'PCA Licitação, Dispensa e Inex.'!N468)</f>
        <v/>
      </c>
      <c r="AQ465" s="82" t="str">
        <f>IF('PCA Licitação, Dispensa e Inex.'!O468="","",'PCA Licitação, Dispensa e Inex.'!O468)</f>
        <v/>
      </c>
      <c r="AR465" s="82" t="str">
        <f>IF('PCA Licitação, Dispensa e Inex.'!P468="","",'PCA Licitação, Dispensa e Inex.'!P468)</f>
        <v/>
      </c>
      <c r="AS465" s="82" t="str">
        <f>IF('PCA Licitação, Dispensa e Inex.'!Q468="","",'PCA Licitação, Dispensa e Inex.'!Q468)</f>
        <v/>
      </c>
      <c r="AT465" s="82" t="str">
        <f>IF('PCA Licitação, Dispensa e Inex.'!R468="","",'PCA Licitação, Dispensa e Inex.'!R468)</f>
        <v/>
      </c>
      <c r="AU465" s="82" t="str">
        <f>IF('PCA Licitação, Dispensa e Inex.'!S468="","",'PCA Licitação, Dispensa e Inex.'!S468)</f>
        <v/>
      </c>
      <c r="AV465" s="223" t="str">
        <f>IFERROR(VLOOKUP(AI465,'Acompanhamento (DMP)'!$B$7:$G$390,10,FALSE),"")</f>
        <v/>
      </c>
      <c r="AW465" t="str">
        <f>IFERROR(IF(VLOOKUP(AI465,'Acompanhamento (DMP)'!$B$7:$O$390,11,FALSE)="","",VLOOKUP(AI465,'Acompanhamento (DMP)'!$B$7:$O$390,11,FALSE)),"")</f>
        <v/>
      </c>
      <c r="AX465" s="82">
        <f>IFERROR(VLOOKUP(AI465,'Acompanhamento (DMP)'!$B$7:$O$390,12,FALSE),"")</f>
        <v>0</v>
      </c>
      <c r="AY465" s="82" t="str">
        <f>IFERROR(IF(VLOOKUP(AI465,'Acompanhamento (DMP)'!$B$7:$O$390,13,FALSE)="","",VLOOKUP(AI465,'Acompanhamento (DMP)'!$B$7:$O$390,13,FALSE)),"")</f>
        <v/>
      </c>
      <c r="AZ465" t="str">
        <f>IFERROR(IF(VLOOKUP(AI465,'Acompanhamento (DMP)'!$B$7:$O$390,14,FALSE)="","",VLOOKUP(AI465,'Acompanhamento (DMP)'!$B$7:$O$390,14,FALSE)),"")</f>
        <v/>
      </c>
      <c r="BA465" t="str">
        <f>IFERROR(IF(VLOOKUP(AI465,'Acompanhamento (DMP)'!$B$7:$O$390,15,FALSE)="","",VLOOKUP(AI465,'Acompanhamento (DMP)'!$B$7:$O$390,15,FALSE)),"")</f>
        <v/>
      </c>
      <c r="BB465" s="82" t="str">
        <f>IFERROR(IF(VLOOKUP(AI465,'Acompanhamento (DMP)'!$B$7:$O$390,16,FALSE)="","",VLOOKUP(AI465,'Acompanhamento (DMP)'!$B$7:$O$390,16,FALSE)),"")</f>
        <v/>
      </c>
      <c r="BC465" s="82" t="str">
        <f>IFERROR(IF(VLOOKUP(AI465,'Acompanhamento (DMP)'!$B$7:$O$390,17,FALSE)="","",VLOOKUP(AI465,'Acompanhamento (DMP)'!$B$7:$O$390,17,FALSE)),"")</f>
        <v/>
      </c>
      <c r="BD465" s="82" t="str">
        <f>IFERROR(IF(VLOOKUP(AI465,'Acompanhamento (DMP)'!$B$7:$O$390,18,FALSE)="","",VLOOKUP(AI465,'Acompanhamento (DMP)'!$B$7:$O$390,18,FALSE)),"")</f>
        <v/>
      </c>
      <c r="BE465" s="82" t="str">
        <f>IFERROR(IF(VLOOKUP(AI465,'Acompanhamento (DMP)'!$B$7:$O$390,19,FALSE)="","",VLOOKUP(AI465,'Acompanhamento (DMP)'!$B$7:$O$390,19,FALSE)),"")</f>
        <v/>
      </c>
      <c r="BF465" s="82" t="str">
        <f>IFERROR(IF(VLOOKUP(AI465,'Acompanhamento (DMP)'!$B$7:$O$390,20,FALSE)="","",VLOOKUP(AI465,'Acompanhamento (DMP)'!$B$7:$O$390,20,FALSE)),"")</f>
        <v/>
      </c>
      <c r="BG465" s="82" t="str">
        <f>IFERROR(IF(VLOOKUP(AI465,'Acompanhamento (DMP)'!$B$7:$O$390,21,FALSE)="","",VLOOKUP(AI465,'Acompanhamento (DMP)'!$B$7:$O$390,21,FALSE)),"")</f>
        <v/>
      </c>
      <c r="BH465" s="173" t="str">
        <f t="shared" si="7"/>
        <v/>
      </c>
    </row>
    <row r="466" spans="1:60" ht="15" customHeight="1">
      <c r="A466" s="248"/>
      <c r="B466" s="248"/>
      <c r="C466" s="72"/>
      <c r="D466" s="73"/>
      <c r="E466" s="72"/>
      <c r="F466" s="72"/>
      <c r="G466" s="72"/>
      <c r="H466" s="72"/>
      <c r="I466" s="72"/>
      <c r="J466" s="72"/>
      <c r="K466" s="72"/>
      <c r="L466" s="74"/>
      <c r="M466" s="74"/>
      <c r="N466" s="74"/>
      <c r="O466" s="74"/>
      <c r="P466" s="74"/>
      <c r="Q466" s="72" t="e">
        <f>IF(#REF!="","",IF(VLOOKUP(#REF!,#REF!,9,FALSE)="","",VLOOKUP(#REF!,#REF!,9,FALSE)))</f>
        <v>#REF!</v>
      </c>
      <c r="R466" s="74" t="e">
        <f>IF(#REF!="","",IF(VLOOKUP(#REF!,#REF!,10,FALSE)="","",VLOOKUP(#REF!,#REF!,10,FALSE)))</f>
        <v>#REF!</v>
      </c>
      <c r="AF466">
        <v>464</v>
      </c>
      <c r="AI466" t="str">
        <f>IF('PCA Licitação, Dispensa e Inex.'!B469="","",'PCA Licitação, Dispensa e Inex.'!B469)</f>
        <v/>
      </c>
      <c r="AJ466" t="str">
        <f>IF('PCA Licitação, Dispensa e Inex.'!C469="","",'PCA Licitação, Dispensa e Inex.'!C469)</f>
        <v/>
      </c>
      <c r="AK466" t="str">
        <f>IF('PCA Licitação, Dispensa e Inex.'!D469="","",'PCA Licitação, Dispensa e Inex.'!D469)</f>
        <v/>
      </c>
      <c r="AL466" t="str">
        <f>IF('PCA Licitação, Dispensa e Inex.'!H469="","",'PCA Licitação, Dispensa e Inex.'!H469)</f>
        <v/>
      </c>
      <c r="AM466" t="str">
        <f>IF('PCA Licitação, Dispensa e Inex.'!K469="","",'PCA Licitação, Dispensa e Inex.'!K469)</f>
        <v/>
      </c>
      <c r="AN466" t="str">
        <f>IF('PCA Licitação, Dispensa e Inex.'!L469="","",'PCA Licitação, Dispensa e Inex.'!L469)</f>
        <v/>
      </c>
      <c r="AO466" t="str">
        <f>IF('PCA Licitação, Dispensa e Inex.'!M469="","",'PCA Licitação, Dispensa e Inex.'!M469)</f>
        <v/>
      </c>
      <c r="AP466" t="str">
        <f>IF('PCA Licitação, Dispensa e Inex.'!N469="","",'PCA Licitação, Dispensa e Inex.'!N469)</f>
        <v/>
      </c>
      <c r="AQ466" s="82" t="str">
        <f>IF('PCA Licitação, Dispensa e Inex.'!O469="","",'PCA Licitação, Dispensa e Inex.'!O469)</f>
        <v/>
      </c>
      <c r="AR466" s="82" t="str">
        <f>IF('PCA Licitação, Dispensa e Inex.'!P469="","",'PCA Licitação, Dispensa e Inex.'!P469)</f>
        <v/>
      </c>
      <c r="AS466" s="82" t="str">
        <f>IF('PCA Licitação, Dispensa e Inex.'!Q469="","",'PCA Licitação, Dispensa e Inex.'!Q469)</f>
        <v/>
      </c>
      <c r="AT466" s="82" t="str">
        <f>IF('PCA Licitação, Dispensa e Inex.'!R469="","",'PCA Licitação, Dispensa e Inex.'!R469)</f>
        <v/>
      </c>
      <c r="AU466" s="82" t="str">
        <f>IF('PCA Licitação, Dispensa e Inex.'!S469="","",'PCA Licitação, Dispensa e Inex.'!S469)</f>
        <v/>
      </c>
      <c r="AV466" s="223" t="str">
        <f>IFERROR(VLOOKUP(AI466,'Acompanhamento (DMP)'!$B$7:$G$390,10,FALSE),"")</f>
        <v/>
      </c>
      <c r="AW466" t="str">
        <f>IFERROR(IF(VLOOKUP(AI466,'Acompanhamento (DMP)'!$B$7:$O$390,11,FALSE)="","",VLOOKUP(AI466,'Acompanhamento (DMP)'!$B$7:$O$390,11,FALSE)),"")</f>
        <v/>
      </c>
      <c r="AX466" s="82">
        <f>IFERROR(VLOOKUP(AI466,'Acompanhamento (DMP)'!$B$7:$O$390,12,FALSE),"")</f>
        <v>0</v>
      </c>
      <c r="AY466" s="82" t="str">
        <f>IFERROR(IF(VLOOKUP(AI466,'Acompanhamento (DMP)'!$B$7:$O$390,13,FALSE)="","",VLOOKUP(AI466,'Acompanhamento (DMP)'!$B$7:$O$390,13,FALSE)),"")</f>
        <v/>
      </c>
      <c r="AZ466" t="str">
        <f>IFERROR(IF(VLOOKUP(AI466,'Acompanhamento (DMP)'!$B$7:$O$390,14,FALSE)="","",VLOOKUP(AI466,'Acompanhamento (DMP)'!$B$7:$O$390,14,FALSE)),"")</f>
        <v/>
      </c>
      <c r="BA466" t="str">
        <f>IFERROR(IF(VLOOKUP(AI466,'Acompanhamento (DMP)'!$B$7:$O$390,15,FALSE)="","",VLOOKUP(AI466,'Acompanhamento (DMP)'!$B$7:$O$390,15,FALSE)),"")</f>
        <v/>
      </c>
      <c r="BB466" s="82" t="str">
        <f>IFERROR(IF(VLOOKUP(AI466,'Acompanhamento (DMP)'!$B$7:$O$390,16,FALSE)="","",VLOOKUP(AI466,'Acompanhamento (DMP)'!$B$7:$O$390,16,FALSE)),"")</f>
        <v/>
      </c>
      <c r="BC466" s="82" t="str">
        <f>IFERROR(IF(VLOOKUP(AI466,'Acompanhamento (DMP)'!$B$7:$O$390,17,FALSE)="","",VLOOKUP(AI466,'Acompanhamento (DMP)'!$B$7:$O$390,17,FALSE)),"")</f>
        <v/>
      </c>
      <c r="BD466" s="82" t="str">
        <f>IFERROR(IF(VLOOKUP(AI466,'Acompanhamento (DMP)'!$B$7:$O$390,18,FALSE)="","",VLOOKUP(AI466,'Acompanhamento (DMP)'!$B$7:$O$390,18,FALSE)),"")</f>
        <v/>
      </c>
      <c r="BE466" s="82" t="str">
        <f>IFERROR(IF(VLOOKUP(AI466,'Acompanhamento (DMP)'!$B$7:$O$390,19,FALSE)="","",VLOOKUP(AI466,'Acompanhamento (DMP)'!$B$7:$O$390,19,FALSE)),"")</f>
        <v/>
      </c>
      <c r="BF466" s="82" t="str">
        <f>IFERROR(IF(VLOOKUP(AI466,'Acompanhamento (DMP)'!$B$7:$O$390,20,FALSE)="","",VLOOKUP(AI466,'Acompanhamento (DMP)'!$B$7:$O$390,20,FALSE)),"")</f>
        <v/>
      </c>
      <c r="BG466" s="82" t="str">
        <f>IFERROR(IF(VLOOKUP(AI466,'Acompanhamento (DMP)'!$B$7:$O$390,21,FALSE)="","",VLOOKUP(AI466,'Acompanhamento (DMP)'!$B$7:$O$390,21,FALSE)),"")</f>
        <v/>
      </c>
      <c r="BH466" s="173" t="str">
        <f t="shared" si="7"/>
        <v/>
      </c>
    </row>
    <row r="467" spans="1:60" ht="15" customHeight="1">
      <c r="A467" s="248"/>
      <c r="B467" s="248"/>
      <c r="C467" s="72"/>
      <c r="D467" s="73"/>
      <c r="E467" s="72"/>
      <c r="F467" s="72"/>
      <c r="G467" s="72"/>
      <c r="H467" s="72"/>
      <c r="I467" s="72"/>
      <c r="J467" s="72"/>
      <c r="K467" s="72"/>
      <c r="L467" s="74"/>
      <c r="M467" s="74"/>
      <c r="N467" s="74"/>
      <c r="O467" s="74"/>
      <c r="P467" s="74"/>
      <c r="Q467" s="72" t="e">
        <f>IF(#REF!="","",IF(VLOOKUP(#REF!,#REF!,9,FALSE)="","",VLOOKUP(#REF!,#REF!,9,FALSE)))</f>
        <v>#REF!</v>
      </c>
      <c r="R467" s="74" t="e">
        <f>IF(#REF!="","",IF(VLOOKUP(#REF!,#REF!,10,FALSE)="","",VLOOKUP(#REF!,#REF!,10,FALSE)))</f>
        <v>#REF!</v>
      </c>
      <c r="AF467">
        <v>465</v>
      </c>
      <c r="AI467" t="str">
        <f>IF('PCA Licitação, Dispensa e Inex.'!B470="","",'PCA Licitação, Dispensa e Inex.'!B470)</f>
        <v/>
      </c>
      <c r="AJ467" t="str">
        <f>IF('PCA Licitação, Dispensa e Inex.'!C470="","",'PCA Licitação, Dispensa e Inex.'!C470)</f>
        <v/>
      </c>
      <c r="AK467" t="str">
        <f>IF('PCA Licitação, Dispensa e Inex.'!D470="","",'PCA Licitação, Dispensa e Inex.'!D470)</f>
        <v/>
      </c>
      <c r="AL467" t="str">
        <f>IF('PCA Licitação, Dispensa e Inex.'!H470="","",'PCA Licitação, Dispensa e Inex.'!H470)</f>
        <v/>
      </c>
      <c r="AM467" t="str">
        <f>IF('PCA Licitação, Dispensa e Inex.'!K470="","",'PCA Licitação, Dispensa e Inex.'!K470)</f>
        <v/>
      </c>
      <c r="AN467" t="str">
        <f>IF('PCA Licitação, Dispensa e Inex.'!L470="","",'PCA Licitação, Dispensa e Inex.'!L470)</f>
        <v/>
      </c>
      <c r="AO467" t="str">
        <f>IF('PCA Licitação, Dispensa e Inex.'!M470="","",'PCA Licitação, Dispensa e Inex.'!M470)</f>
        <v/>
      </c>
      <c r="AP467" t="str">
        <f>IF('PCA Licitação, Dispensa e Inex.'!N470="","",'PCA Licitação, Dispensa e Inex.'!N470)</f>
        <v/>
      </c>
      <c r="AQ467" s="82" t="str">
        <f>IF('PCA Licitação, Dispensa e Inex.'!O470="","",'PCA Licitação, Dispensa e Inex.'!O470)</f>
        <v/>
      </c>
      <c r="AR467" s="82" t="str">
        <f>IF('PCA Licitação, Dispensa e Inex.'!P470="","",'PCA Licitação, Dispensa e Inex.'!P470)</f>
        <v/>
      </c>
      <c r="AS467" s="82" t="str">
        <f>IF('PCA Licitação, Dispensa e Inex.'!Q470="","",'PCA Licitação, Dispensa e Inex.'!Q470)</f>
        <v/>
      </c>
      <c r="AT467" s="82" t="str">
        <f>IF('PCA Licitação, Dispensa e Inex.'!R470="","",'PCA Licitação, Dispensa e Inex.'!R470)</f>
        <v/>
      </c>
      <c r="AU467" s="82" t="str">
        <f>IF('PCA Licitação, Dispensa e Inex.'!S470="","",'PCA Licitação, Dispensa e Inex.'!S470)</f>
        <v/>
      </c>
      <c r="AV467" s="223" t="str">
        <f>IFERROR(VLOOKUP(AI467,'Acompanhamento (DMP)'!$B$7:$G$390,10,FALSE),"")</f>
        <v/>
      </c>
      <c r="AW467" t="str">
        <f>IFERROR(IF(VLOOKUP(AI467,'Acompanhamento (DMP)'!$B$7:$O$390,11,FALSE)="","",VLOOKUP(AI467,'Acompanhamento (DMP)'!$B$7:$O$390,11,FALSE)),"")</f>
        <v/>
      </c>
      <c r="AX467" s="82">
        <f>IFERROR(VLOOKUP(AI467,'Acompanhamento (DMP)'!$B$7:$O$390,12,FALSE),"")</f>
        <v>0</v>
      </c>
      <c r="AY467" s="82" t="str">
        <f>IFERROR(IF(VLOOKUP(AI467,'Acompanhamento (DMP)'!$B$7:$O$390,13,FALSE)="","",VLOOKUP(AI467,'Acompanhamento (DMP)'!$B$7:$O$390,13,FALSE)),"")</f>
        <v/>
      </c>
      <c r="AZ467" t="str">
        <f>IFERROR(IF(VLOOKUP(AI467,'Acompanhamento (DMP)'!$B$7:$O$390,14,FALSE)="","",VLOOKUP(AI467,'Acompanhamento (DMP)'!$B$7:$O$390,14,FALSE)),"")</f>
        <v/>
      </c>
      <c r="BA467" t="str">
        <f>IFERROR(IF(VLOOKUP(AI467,'Acompanhamento (DMP)'!$B$7:$O$390,15,FALSE)="","",VLOOKUP(AI467,'Acompanhamento (DMP)'!$B$7:$O$390,15,FALSE)),"")</f>
        <v/>
      </c>
      <c r="BB467" s="82" t="str">
        <f>IFERROR(IF(VLOOKUP(AI467,'Acompanhamento (DMP)'!$B$7:$O$390,16,FALSE)="","",VLOOKUP(AI467,'Acompanhamento (DMP)'!$B$7:$O$390,16,FALSE)),"")</f>
        <v/>
      </c>
      <c r="BC467" s="82" t="str">
        <f>IFERROR(IF(VLOOKUP(AI467,'Acompanhamento (DMP)'!$B$7:$O$390,17,FALSE)="","",VLOOKUP(AI467,'Acompanhamento (DMP)'!$B$7:$O$390,17,FALSE)),"")</f>
        <v/>
      </c>
      <c r="BD467" s="82" t="str">
        <f>IFERROR(IF(VLOOKUP(AI467,'Acompanhamento (DMP)'!$B$7:$O$390,18,FALSE)="","",VLOOKUP(AI467,'Acompanhamento (DMP)'!$B$7:$O$390,18,FALSE)),"")</f>
        <v/>
      </c>
      <c r="BE467" s="82" t="str">
        <f>IFERROR(IF(VLOOKUP(AI467,'Acompanhamento (DMP)'!$B$7:$O$390,19,FALSE)="","",VLOOKUP(AI467,'Acompanhamento (DMP)'!$B$7:$O$390,19,FALSE)),"")</f>
        <v/>
      </c>
      <c r="BF467" s="82" t="str">
        <f>IFERROR(IF(VLOOKUP(AI467,'Acompanhamento (DMP)'!$B$7:$O$390,20,FALSE)="","",VLOOKUP(AI467,'Acompanhamento (DMP)'!$B$7:$O$390,20,FALSE)),"")</f>
        <v/>
      </c>
      <c r="BG467" s="82" t="str">
        <f>IFERROR(IF(VLOOKUP(AI467,'Acompanhamento (DMP)'!$B$7:$O$390,21,FALSE)="","",VLOOKUP(AI467,'Acompanhamento (DMP)'!$B$7:$O$390,21,FALSE)),"")</f>
        <v/>
      </c>
      <c r="BH467" s="173" t="str">
        <f t="shared" si="7"/>
        <v/>
      </c>
    </row>
    <row r="468" spans="1:60" ht="15" customHeight="1">
      <c r="A468" s="248"/>
      <c r="B468" s="248"/>
      <c r="C468" s="72"/>
      <c r="D468" s="73"/>
      <c r="E468" s="72"/>
      <c r="F468" s="72"/>
      <c r="G468" s="72"/>
      <c r="H468" s="72"/>
      <c r="I468" s="72"/>
      <c r="J468" s="72"/>
      <c r="K468" s="72"/>
      <c r="L468" s="74"/>
      <c r="M468" s="74"/>
      <c r="N468" s="74"/>
      <c r="O468" s="74"/>
      <c r="P468" s="74"/>
      <c r="Q468" s="72" t="e">
        <f>IF(#REF!="","",IF(VLOOKUP(#REF!,#REF!,9,FALSE)="","",VLOOKUP(#REF!,#REF!,9,FALSE)))</f>
        <v>#REF!</v>
      </c>
      <c r="R468" s="74" t="e">
        <f>IF(#REF!="","",IF(VLOOKUP(#REF!,#REF!,10,FALSE)="","",VLOOKUP(#REF!,#REF!,10,FALSE)))</f>
        <v>#REF!</v>
      </c>
      <c r="AF468">
        <v>466</v>
      </c>
      <c r="AI468" t="str">
        <f>IF('PCA Licitação, Dispensa e Inex.'!B471="","",'PCA Licitação, Dispensa e Inex.'!B471)</f>
        <v/>
      </c>
      <c r="AJ468" t="str">
        <f>IF('PCA Licitação, Dispensa e Inex.'!C471="","",'PCA Licitação, Dispensa e Inex.'!C471)</f>
        <v/>
      </c>
      <c r="AK468" t="str">
        <f>IF('PCA Licitação, Dispensa e Inex.'!D471="","",'PCA Licitação, Dispensa e Inex.'!D471)</f>
        <v/>
      </c>
      <c r="AL468" t="str">
        <f>IF('PCA Licitação, Dispensa e Inex.'!H471="","",'PCA Licitação, Dispensa e Inex.'!H471)</f>
        <v/>
      </c>
      <c r="AM468" t="str">
        <f>IF('PCA Licitação, Dispensa e Inex.'!K471="","",'PCA Licitação, Dispensa e Inex.'!K471)</f>
        <v/>
      </c>
      <c r="AN468" t="str">
        <f>IF('PCA Licitação, Dispensa e Inex.'!L471="","",'PCA Licitação, Dispensa e Inex.'!L471)</f>
        <v/>
      </c>
      <c r="AO468" t="str">
        <f>IF('PCA Licitação, Dispensa e Inex.'!M471="","",'PCA Licitação, Dispensa e Inex.'!M471)</f>
        <v/>
      </c>
      <c r="AP468" t="str">
        <f>IF('PCA Licitação, Dispensa e Inex.'!N471="","",'PCA Licitação, Dispensa e Inex.'!N471)</f>
        <v/>
      </c>
      <c r="AQ468" s="82" t="str">
        <f>IF('PCA Licitação, Dispensa e Inex.'!O471="","",'PCA Licitação, Dispensa e Inex.'!O471)</f>
        <v/>
      </c>
      <c r="AR468" s="82" t="str">
        <f>IF('PCA Licitação, Dispensa e Inex.'!P471="","",'PCA Licitação, Dispensa e Inex.'!P471)</f>
        <v/>
      </c>
      <c r="AS468" s="82" t="str">
        <f>IF('PCA Licitação, Dispensa e Inex.'!Q471="","",'PCA Licitação, Dispensa e Inex.'!Q471)</f>
        <v/>
      </c>
      <c r="AT468" s="82" t="str">
        <f>IF('PCA Licitação, Dispensa e Inex.'!R471="","",'PCA Licitação, Dispensa e Inex.'!R471)</f>
        <v/>
      </c>
      <c r="AU468" s="82" t="str">
        <f>IF('PCA Licitação, Dispensa e Inex.'!S471="","",'PCA Licitação, Dispensa e Inex.'!S471)</f>
        <v/>
      </c>
      <c r="AV468" s="223" t="str">
        <f>IFERROR(VLOOKUP(AI468,'Acompanhamento (DMP)'!$B$7:$G$390,10,FALSE),"")</f>
        <v/>
      </c>
      <c r="AW468" t="str">
        <f>IFERROR(IF(VLOOKUP(AI468,'Acompanhamento (DMP)'!$B$7:$O$390,11,FALSE)="","",VLOOKUP(AI468,'Acompanhamento (DMP)'!$B$7:$O$390,11,FALSE)),"")</f>
        <v/>
      </c>
      <c r="AX468" s="82">
        <f>IFERROR(VLOOKUP(AI468,'Acompanhamento (DMP)'!$B$7:$O$390,12,FALSE),"")</f>
        <v>0</v>
      </c>
      <c r="AY468" s="82" t="str">
        <f>IFERROR(IF(VLOOKUP(AI468,'Acompanhamento (DMP)'!$B$7:$O$390,13,FALSE)="","",VLOOKUP(AI468,'Acompanhamento (DMP)'!$B$7:$O$390,13,FALSE)),"")</f>
        <v/>
      </c>
      <c r="AZ468" t="str">
        <f>IFERROR(IF(VLOOKUP(AI468,'Acompanhamento (DMP)'!$B$7:$O$390,14,FALSE)="","",VLOOKUP(AI468,'Acompanhamento (DMP)'!$B$7:$O$390,14,FALSE)),"")</f>
        <v/>
      </c>
      <c r="BA468" t="str">
        <f>IFERROR(IF(VLOOKUP(AI468,'Acompanhamento (DMP)'!$B$7:$O$390,15,FALSE)="","",VLOOKUP(AI468,'Acompanhamento (DMP)'!$B$7:$O$390,15,FALSE)),"")</f>
        <v/>
      </c>
      <c r="BB468" s="82" t="str">
        <f>IFERROR(IF(VLOOKUP(AI468,'Acompanhamento (DMP)'!$B$7:$O$390,16,FALSE)="","",VLOOKUP(AI468,'Acompanhamento (DMP)'!$B$7:$O$390,16,FALSE)),"")</f>
        <v/>
      </c>
      <c r="BC468" s="82" t="str">
        <f>IFERROR(IF(VLOOKUP(AI468,'Acompanhamento (DMP)'!$B$7:$O$390,17,FALSE)="","",VLOOKUP(AI468,'Acompanhamento (DMP)'!$B$7:$O$390,17,FALSE)),"")</f>
        <v/>
      </c>
      <c r="BD468" s="82" t="str">
        <f>IFERROR(IF(VLOOKUP(AI468,'Acompanhamento (DMP)'!$B$7:$O$390,18,FALSE)="","",VLOOKUP(AI468,'Acompanhamento (DMP)'!$B$7:$O$390,18,FALSE)),"")</f>
        <v/>
      </c>
      <c r="BE468" s="82" t="str">
        <f>IFERROR(IF(VLOOKUP(AI468,'Acompanhamento (DMP)'!$B$7:$O$390,19,FALSE)="","",VLOOKUP(AI468,'Acompanhamento (DMP)'!$B$7:$O$390,19,FALSE)),"")</f>
        <v/>
      </c>
      <c r="BF468" s="82" t="str">
        <f>IFERROR(IF(VLOOKUP(AI468,'Acompanhamento (DMP)'!$B$7:$O$390,20,FALSE)="","",VLOOKUP(AI468,'Acompanhamento (DMP)'!$B$7:$O$390,20,FALSE)),"")</f>
        <v/>
      </c>
      <c r="BG468" s="82" t="str">
        <f>IFERROR(IF(VLOOKUP(AI468,'Acompanhamento (DMP)'!$B$7:$O$390,21,FALSE)="","",VLOOKUP(AI468,'Acompanhamento (DMP)'!$B$7:$O$390,21,FALSE)),"")</f>
        <v/>
      </c>
      <c r="BH468" s="173" t="str">
        <f t="shared" si="7"/>
        <v/>
      </c>
    </row>
    <row r="469" spans="1:60" ht="15" customHeight="1">
      <c r="A469" s="248"/>
      <c r="B469" s="248"/>
      <c r="C469" s="72"/>
      <c r="D469" s="73"/>
      <c r="E469" s="72"/>
      <c r="F469" s="72"/>
      <c r="G469" s="72"/>
      <c r="H469" s="72"/>
      <c r="I469" s="72"/>
      <c r="J469" s="72"/>
      <c r="K469" s="72"/>
      <c r="L469" s="74"/>
      <c r="M469" s="74"/>
      <c r="N469" s="74"/>
      <c r="O469" s="74"/>
      <c r="P469" s="74"/>
      <c r="Q469" s="72" t="e">
        <f>IF(#REF!="","",IF(VLOOKUP(#REF!,#REF!,9,FALSE)="","",VLOOKUP(#REF!,#REF!,9,FALSE)))</f>
        <v>#REF!</v>
      </c>
      <c r="R469" s="74" t="e">
        <f>IF(#REF!="","",IF(VLOOKUP(#REF!,#REF!,10,FALSE)="","",VLOOKUP(#REF!,#REF!,10,FALSE)))</f>
        <v>#REF!</v>
      </c>
      <c r="AF469">
        <v>467</v>
      </c>
      <c r="AI469" t="str">
        <f>IF('PCA Licitação, Dispensa e Inex.'!B472="","",'PCA Licitação, Dispensa e Inex.'!B472)</f>
        <v/>
      </c>
      <c r="AJ469" t="str">
        <f>IF('PCA Licitação, Dispensa e Inex.'!C472="","",'PCA Licitação, Dispensa e Inex.'!C472)</f>
        <v/>
      </c>
      <c r="AK469" t="str">
        <f>IF('PCA Licitação, Dispensa e Inex.'!D472="","",'PCA Licitação, Dispensa e Inex.'!D472)</f>
        <v/>
      </c>
      <c r="AL469" t="str">
        <f>IF('PCA Licitação, Dispensa e Inex.'!H472="","",'PCA Licitação, Dispensa e Inex.'!H472)</f>
        <v/>
      </c>
      <c r="AM469" t="str">
        <f>IF('PCA Licitação, Dispensa e Inex.'!K472="","",'PCA Licitação, Dispensa e Inex.'!K472)</f>
        <v/>
      </c>
      <c r="AN469" t="str">
        <f>IF('PCA Licitação, Dispensa e Inex.'!L472="","",'PCA Licitação, Dispensa e Inex.'!L472)</f>
        <v/>
      </c>
      <c r="AO469" t="str">
        <f>IF('PCA Licitação, Dispensa e Inex.'!M472="","",'PCA Licitação, Dispensa e Inex.'!M472)</f>
        <v/>
      </c>
      <c r="AP469" t="str">
        <f>IF('PCA Licitação, Dispensa e Inex.'!N472="","",'PCA Licitação, Dispensa e Inex.'!N472)</f>
        <v/>
      </c>
      <c r="AQ469" s="82" t="str">
        <f>IF('PCA Licitação, Dispensa e Inex.'!O472="","",'PCA Licitação, Dispensa e Inex.'!O472)</f>
        <v/>
      </c>
      <c r="AR469" s="82" t="str">
        <f>IF('PCA Licitação, Dispensa e Inex.'!P472="","",'PCA Licitação, Dispensa e Inex.'!P472)</f>
        <v/>
      </c>
      <c r="AS469" s="82" t="str">
        <f>IF('PCA Licitação, Dispensa e Inex.'!Q472="","",'PCA Licitação, Dispensa e Inex.'!Q472)</f>
        <v/>
      </c>
      <c r="AT469" s="82" t="str">
        <f>IF('PCA Licitação, Dispensa e Inex.'!R472="","",'PCA Licitação, Dispensa e Inex.'!R472)</f>
        <v/>
      </c>
      <c r="AU469" s="82" t="str">
        <f>IF('PCA Licitação, Dispensa e Inex.'!S472="","",'PCA Licitação, Dispensa e Inex.'!S472)</f>
        <v/>
      </c>
      <c r="AV469" s="223" t="str">
        <f>IFERROR(VLOOKUP(AI469,'Acompanhamento (DMP)'!$B$7:$G$390,10,FALSE),"")</f>
        <v/>
      </c>
      <c r="AW469" t="str">
        <f>IFERROR(IF(VLOOKUP(AI469,'Acompanhamento (DMP)'!$B$7:$O$390,11,FALSE)="","",VLOOKUP(AI469,'Acompanhamento (DMP)'!$B$7:$O$390,11,FALSE)),"")</f>
        <v/>
      </c>
      <c r="AX469" s="82">
        <f>IFERROR(VLOOKUP(AI469,'Acompanhamento (DMP)'!$B$7:$O$390,12,FALSE),"")</f>
        <v>0</v>
      </c>
      <c r="AY469" s="82" t="str">
        <f>IFERROR(IF(VLOOKUP(AI469,'Acompanhamento (DMP)'!$B$7:$O$390,13,FALSE)="","",VLOOKUP(AI469,'Acompanhamento (DMP)'!$B$7:$O$390,13,FALSE)),"")</f>
        <v/>
      </c>
      <c r="AZ469" t="str">
        <f>IFERROR(IF(VLOOKUP(AI469,'Acompanhamento (DMP)'!$B$7:$O$390,14,FALSE)="","",VLOOKUP(AI469,'Acompanhamento (DMP)'!$B$7:$O$390,14,FALSE)),"")</f>
        <v/>
      </c>
      <c r="BA469" t="str">
        <f>IFERROR(IF(VLOOKUP(AI469,'Acompanhamento (DMP)'!$B$7:$O$390,15,FALSE)="","",VLOOKUP(AI469,'Acompanhamento (DMP)'!$B$7:$O$390,15,FALSE)),"")</f>
        <v/>
      </c>
      <c r="BB469" s="82" t="str">
        <f>IFERROR(IF(VLOOKUP(AI469,'Acompanhamento (DMP)'!$B$7:$O$390,16,FALSE)="","",VLOOKUP(AI469,'Acompanhamento (DMP)'!$B$7:$O$390,16,FALSE)),"")</f>
        <v/>
      </c>
      <c r="BC469" s="82" t="str">
        <f>IFERROR(IF(VLOOKUP(AI469,'Acompanhamento (DMP)'!$B$7:$O$390,17,FALSE)="","",VLOOKUP(AI469,'Acompanhamento (DMP)'!$B$7:$O$390,17,FALSE)),"")</f>
        <v/>
      </c>
      <c r="BD469" s="82" t="str">
        <f>IFERROR(IF(VLOOKUP(AI469,'Acompanhamento (DMP)'!$B$7:$O$390,18,FALSE)="","",VLOOKUP(AI469,'Acompanhamento (DMP)'!$B$7:$O$390,18,FALSE)),"")</f>
        <v/>
      </c>
      <c r="BE469" s="82" t="str">
        <f>IFERROR(IF(VLOOKUP(AI469,'Acompanhamento (DMP)'!$B$7:$O$390,19,FALSE)="","",VLOOKUP(AI469,'Acompanhamento (DMP)'!$B$7:$O$390,19,FALSE)),"")</f>
        <v/>
      </c>
      <c r="BF469" s="82" t="str">
        <f>IFERROR(IF(VLOOKUP(AI469,'Acompanhamento (DMP)'!$B$7:$O$390,20,FALSE)="","",VLOOKUP(AI469,'Acompanhamento (DMP)'!$B$7:$O$390,20,FALSE)),"")</f>
        <v/>
      </c>
      <c r="BG469" s="82" t="str">
        <f>IFERROR(IF(VLOOKUP(AI469,'Acompanhamento (DMP)'!$B$7:$O$390,21,FALSE)="","",VLOOKUP(AI469,'Acompanhamento (DMP)'!$B$7:$O$390,21,FALSE)),"")</f>
        <v/>
      </c>
      <c r="BH469" s="173" t="str">
        <f t="shared" si="7"/>
        <v/>
      </c>
    </row>
    <row r="470" spans="1:60" ht="15" customHeight="1">
      <c r="A470" s="248"/>
      <c r="B470" s="248"/>
      <c r="C470" s="72"/>
      <c r="D470" s="73"/>
      <c r="E470" s="72"/>
      <c r="F470" s="72"/>
      <c r="G470" s="72"/>
      <c r="H470" s="72"/>
      <c r="I470" s="72"/>
      <c r="J470" s="72"/>
      <c r="K470" s="72"/>
      <c r="L470" s="74"/>
      <c r="M470" s="74"/>
      <c r="N470" s="74"/>
      <c r="O470" s="74"/>
      <c r="P470" s="74"/>
      <c r="Q470" s="72" t="e">
        <f>IF(#REF!="","",IF(VLOOKUP(#REF!,#REF!,9,FALSE)="","",VLOOKUP(#REF!,#REF!,9,FALSE)))</f>
        <v>#REF!</v>
      </c>
      <c r="R470" s="74" t="e">
        <f>IF(#REF!="","",IF(VLOOKUP(#REF!,#REF!,10,FALSE)="","",VLOOKUP(#REF!,#REF!,10,FALSE)))</f>
        <v>#REF!</v>
      </c>
      <c r="AF470">
        <v>468</v>
      </c>
      <c r="AI470" t="str">
        <f>IF('PCA Licitação, Dispensa e Inex.'!B473="","",'PCA Licitação, Dispensa e Inex.'!B473)</f>
        <v/>
      </c>
      <c r="AJ470" t="str">
        <f>IF('PCA Licitação, Dispensa e Inex.'!C473="","",'PCA Licitação, Dispensa e Inex.'!C473)</f>
        <v/>
      </c>
      <c r="AK470" t="str">
        <f>IF('PCA Licitação, Dispensa e Inex.'!D473="","",'PCA Licitação, Dispensa e Inex.'!D473)</f>
        <v/>
      </c>
      <c r="AL470" t="str">
        <f>IF('PCA Licitação, Dispensa e Inex.'!H473="","",'PCA Licitação, Dispensa e Inex.'!H473)</f>
        <v/>
      </c>
      <c r="AM470" t="str">
        <f>IF('PCA Licitação, Dispensa e Inex.'!K473="","",'PCA Licitação, Dispensa e Inex.'!K473)</f>
        <v/>
      </c>
      <c r="AN470" t="str">
        <f>IF('PCA Licitação, Dispensa e Inex.'!L473="","",'PCA Licitação, Dispensa e Inex.'!L473)</f>
        <v/>
      </c>
      <c r="AO470" t="str">
        <f>IF('PCA Licitação, Dispensa e Inex.'!M473="","",'PCA Licitação, Dispensa e Inex.'!M473)</f>
        <v/>
      </c>
      <c r="AP470" t="str">
        <f>IF('PCA Licitação, Dispensa e Inex.'!N473="","",'PCA Licitação, Dispensa e Inex.'!N473)</f>
        <v/>
      </c>
      <c r="AQ470" s="82" t="str">
        <f>IF('PCA Licitação, Dispensa e Inex.'!O473="","",'PCA Licitação, Dispensa e Inex.'!O473)</f>
        <v/>
      </c>
      <c r="AR470" s="82" t="str">
        <f>IF('PCA Licitação, Dispensa e Inex.'!P473="","",'PCA Licitação, Dispensa e Inex.'!P473)</f>
        <v/>
      </c>
      <c r="AS470" s="82" t="str">
        <f>IF('PCA Licitação, Dispensa e Inex.'!Q473="","",'PCA Licitação, Dispensa e Inex.'!Q473)</f>
        <v/>
      </c>
      <c r="AT470" s="82" t="str">
        <f>IF('PCA Licitação, Dispensa e Inex.'!R473="","",'PCA Licitação, Dispensa e Inex.'!R473)</f>
        <v/>
      </c>
      <c r="AU470" s="82" t="str">
        <f>IF('PCA Licitação, Dispensa e Inex.'!S473="","",'PCA Licitação, Dispensa e Inex.'!S473)</f>
        <v/>
      </c>
      <c r="AV470" s="223" t="str">
        <f>IFERROR(VLOOKUP(AI470,'Acompanhamento (DMP)'!$B$7:$G$390,10,FALSE),"")</f>
        <v/>
      </c>
      <c r="AW470" t="str">
        <f>IFERROR(IF(VLOOKUP(AI470,'Acompanhamento (DMP)'!$B$7:$O$390,11,FALSE)="","",VLOOKUP(AI470,'Acompanhamento (DMP)'!$B$7:$O$390,11,FALSE)),"")</f>
        <v/>
      </c>
      <c r="AX470" s="82">
        <f>IFERROR(VLOOKUP(AI470,'Acompanhamento (DMP)'!$B$7:$O$390,12,FALSE),"")</f>
        <v>0</v>
      </c>
      <c r="AY470" s="82" t="str">
        <f>IFERROR(IF(VLOOKUP(AI470,'Acompanhamento (DMP)'!$B$7:$O$390,13,FALSE)="","",VLOOKUP(AI470,'Acompanhamento (DMP)'!$B$7:$O$390,13,FALSE)),"")</f>
        <v/>
      </c>
      <c r="AZ470" t="str">
        <f>IFERROR(IF(VLOOKUP(AI470,'Acompanhamento (DMP)'!$B$7:$O$390,14,FALSE)="","",VLOOKUP(AI470,'Acompanhamento (DMP)'!$B$7:$O$390,14,FALSE)),"")</f>
        <v/>
      </c>
      <c r="BA470" t="str">
        <f>IFERROR(IF(VLOOKUP(AI470,'Acompanhamento (DMP)'!$B$7:$O$390,15,FALSE)="","",VLOOKUP(AI470,'Acompanhamento (DMP)'!$B$7:$O$390,15,FALSE)),"")</f>
        <v/>
      </c>
      <c r="BB470" s="82" t="str">
        <f>IFERROR(IF(VLOOKUP(AI470,'Acompanhamento (DMP)'!$B$7:$O$390,16,FALSE)="","",VLOOKUP(AI470,'Acompanhamento (DMP)'!$B$7:$O$390,16,FALSE)),"")</f>
        <v/>
      </c>
      <c r="BC470" s="82" t="str">
        <f>IFERROR(IF(VLOOKUP(AI470,'Acompanhamento (DMP)'!$B$7:$O$390,17,FALSE)="","",VLOOKUP(AI470,'Acompanhamento (DMP)'!$B$7:$O$390,17,FALSE)),"")</f>
        <v/>
      </c>
      <c r="BD470" s="82" t="str">
        <f>IFERROR(IF(VLOOKUP(AI470,'Acompanhamento (DMP)'!$B$7:$O$390,18,FALSE)="","",VLOOKUP(AI470,'Acompanhamento (DMP)'!$B$7:$O$390,18,FALSE)),"")</f>
        <v/>
      </c>
      <c r="BE470" s="82" t="str">
        <f>IFERROR(IF(VLOOKUP(AI470,'Acompanhamento (DMP)'!$B$7:$O$390,19,FALSE)="","",VLOOKUP(AI470,'Acompanhamento (DMP)'!$B$7:$O$390,19,FALSE)),"")</f>
        <v/>
      </c>
      <c r="BF470" s="82" t="str">
        <f>IFERROR(IF(VLOOKUP(AI470,'Acompanhamento (DMP)'!$B$7:$O$390,20,FALSE)="","",VLOOKUP(AI470,'Acompanhamento (DMP)'!$B$7:$O$390,20,FALSE)),"")</f>
        <v/>
      </c>
      <c r="BG470" s="82" t="str">
        <f>IFERROR(IF(VLOOKUP(AI470,'Acompanhamento (DMP)'!$B$7:$O$390,21,FALSE)="","",VLOOKUP(AI470,'Acompanhamento (DMP)'!$B$7:$O$390,21,FALSE)),"")</f>
        <v/>
      </c>
      <c r="BH470" s="173" t="str">
        <f t="shared" si="7"/>
        <v/>
      </c>
    </row>
    <row r="471" spans="1:60" ht="15" customHeight="1">
      <c r="A471" s="248"/>
      <c r="B471" s="248"/>
      <c r="C471" s="72"/>
      <c r="D471" s="73"/>
      <c r="E471" s="72"/>
      <c r="F471" s="72"/>
      <c r="G471" s="72"/>
      <c r="H471" s="72"/>
      <c r="I471" s="72"/>
      <c r="J471" s="72"/>
      <c r="K471" s="72"/>
      <c r="L471" s="74"/>
      <c r="M471" s="74"/>
      <c r="N471" s="74"/>
      <c r="O471" s="74"/>
      <c r="P471" s="74"/>
      <c r="Q471" s="72" t="e">
        <f>IF(#REF!="","",IF(VLOOKUP(#REF!,#REF!,9,FALSE)="","",VLOOKUP(#REF!,#REF!,9,FALSE)))</f>
        <v>#REF!</v>
      </c>
      <c r="R471" s="74" t="e">
        <f>IF(#REF!="","",IF(VLOOKUP(#REF!,#REF!,10,FALSE)="","",VLOOKUP(#REF!,#REF!,10,FALSE)))</f>
        <v>#REF!</v>
      </c>
      <c r="AF471">
        <v>469</v>
      </c>
      <c r="AI471" t="str">
        <f>IF('PCA Licitação, Dispensa e Inex.'!B474="","",'PCA Licitação, Dispensa e Inex.'!B474)</f>
        <v/>
      </c>
      <c r="AJ471" t="str">
        <f>IF('PCA Licitação, Dispensa e Inex.'!C474="","",'PCA Licitação, Dispensa e Inex.'!C474)</f>
        <v/>
      </c>
      <c r="AK471" t="str">
        <f>IF('PCA Licitação, Dispensa e Inex.'!D474="","",'PCA Licitação, Dispensa e Inex.'!D474)</f>
        <v/>
      </c>
      <c r="AL471" t="str">
        <f>IF('PCA Licitação, Dispensa e Inex.'!H474="","",'PCA Licitação, Dispensa e Inex.'!H474)</f>
        <v/>
      </c>
      <c r="AM471" t="str">
        <f>IF('PCA Licitação, Dispensa e Inex.'!K474="","",'PCA Licitação, Dispensa e Inex.'!K474)</f>
        <v/>
      </c>
      <c r="AN471" t="str">
        <f>IF('PCA Licitação, Dispensa e Inex.'!L474="","",'PCA Licitação, Dispensa e Inex.'!L474)</f>
        <v/>
      </c>
      <c r="AO471" t="str">
        <f>IF('PCA Licitação, Dispensa e Inex.'!M474="","",'PCA Licitação, Dispensa e Inex.'!M474)</f>
        <v/>
      </c>
      <c r="AP471" t="str">
        <f>IF('PCA Licitação, Dispensa e Inex.'!N474="","",'PCA Licitação, Dispensa e Inex.'!N474)</f>
        <v/>
      </c>
      <c r="AQ471" s="82" t="str">
        <f>IF('PCA Licitação, Dispensa e Inex.'!O474="","",'PCA Licitação, Dispensa e Inex.'!O474)</f>
        <v/>
      </c>
      <c r="AR471" s="82" t="str">
        <f>IF('PCA Licitação, Dispensa e Inex.'!P474="","",'PCA Licitação, Dispensa e Inex.'!P474)</f>
        <v/>
      </c>
      <c r="AS471" s="82" t="str">
        <f>IF('PCA Licitação, Dispensa e Inex.'!Q474="","",'PCA Licitação, Dispensa e Inex.'!Q474)</f>
        <v/>
      </c>
      <c r="AT471" s="82" t="str">
        <f>IF('PCA Licitação, Dispensa e Inex.'!R474="","",'PCA Licitação, Dispensa e Inex.'!R474)</f>
        <v/>
      </c>
      <c r="AU471" s="82" t="str">
        <f>IF('PCA Licitação, Dispensa e Inex.'!S474="","",'PCA Licitação, Dispensa e Inex.'!S474)</f>
        <v/>
      </c>
      <c r="AV471" s="223" t="str">
        <f>IFERROR(VLOOKUP(AI471,'Acompanhamento (DMP)'!$B$7:$G$390,10,FALSE),"")</f>
        <v/>
      </c>
      <c r="AW471" t="str">
        <f>IFERROR(IF(VLOOKUP(AI471,'Acompanhamento (DMP)'!$B$7:$O$390,11,FALSE)="","",VLOOKUP(AI471,'Acompanhamento (DMP)'!$B$7:$O$390,11,FALSE)),"")</f>
        <v/>
      </c>
      <c r="AX471" s="82">
        <f>IFERROR(VLOOKUP(AI471,'Acompanhamento (DMP)'!$B$7:$O$390,12,FALSE),"")</f>
        <v>0</v>
      </c>
      <c r="AY471" s="82" t="str">
        <f>IFERROR(IF(VLOOKUP(AI471,'Acompanhamento (DMP)'!$B$7:$O$390,13,FALSE)="","",VLOOKUP(AI471,'Acompanhamento (DMP)'!$B$7:$O$390,13,FALSE)),"")</f>
        <v/>
      </c>
      <c r="AZ471" t="str">
        <f>IFERROR(IF(VLOOKUP(AI471,'Acompanhamento (DMP)'!$B$7:$O$390,14,FALSE)="","",VLOOKUP(AI471,'Acompanhamento (DMP)'!$B$7:$O$390,14,FALSE)),"")</f>
        <v/>
      </c>
      <c r="BA471" t="str">
        <f>IFERROR(IF(VLOOKUP(AI471,'Acompanhamento (DMP)'!$B$7:$O$390,15,FALSE)="","",VLOOKUP(AI471,'Acompanhamento (DMP)'!$B$7:$O$390,15,FALSE)),"")</f>
        <v/>
      </c>
      <c r="BB471" s="82" t="str">
        <f>IFERROR(IF(VLOOKUP(AI471,'Acompanhamento (DMP)'!$B$7:$O$390,16,FALSE)="","",VLOOKUP(AI471,'Acompanhamento (DMP)'!$B$7:$O$390,16,FALSE)),"")</f>
        <v/>
      </c>
      <c r="BC471" s="82" t="str">
        <f>IFERROR(IF(VLOOKUP(AI471,'Acompanhamento (DMP)'!$B$7:$O$390,17,FALSE)="","",VLOOKUP(AI471,'Acompanhamento (DMP)'!$B$7:$O$390,17,FALSE)),"")</f>
        <v/>
      </c>
      <c r="BD471" s="82" t="str">
        <f>IFERROR(IF(VLOOKUP(AI471,'Acompanhamento (DMP)'!$B$7:$O$390,18,FALSE)="","",VLOOKUP(AI471,'Acompanhamento (DMP)'!$B$7:$O$390,18,FALSE)),"")</f>
        <v/>
      </c>
      <c r="BE471" s="82" t="str">
        <f>IFERROR(IF(VLOOKUP(AI471,'Acompanhamento (DMP)'!$B$7:$O$390,19,FALSE)="","",VLOOKUP(AI471,'Acompanhamento (DMP)'!$B$7:$O$390,19,FALSE)),"")</f>
        <v/>
      </c>
      <c r="BF471" s="82" t="str">
        <f>IFERROR(IF(VLOOKUP(AI471,'Acompanhamento (DMP)'!$B$7:$O$390,20,FALSE)="","",VLOOKUP(AI471,'Acompanhamento (DMP)'!$B$7:$O$390,20,FALSE)),"")</f>
        <v/>
      </c>
      <c r="BG471" s="82" t="str">
        <f>IFERROR(IF(VLOOKUP(AI471,'Acompanhamento (DMP)'!$B$7:$O$390,21,FALSE)="","",VLOOKUP(AI471,'Acompanhamento (DMP)'!$B$7:$O$390,21,FALSE)),"")</f>
        <v/>
      </c>
      <c r="BH471" s="173" t="str">
        <f t="shared" si="7"/>
        <v/>
      </c>
    </row>
    <row r="472" spans="1:60" ht="15" customHeight="1">
      <c r="A472" s="248"/>
      <c r="B472" s="248"/>
      <c r="C472" s="72"/>
      <c r="D472" s="73"/>
      <c r="E472" s="72"/>
      <c r="F472" s="72"/>
      <c r="G472" s="72"/>
      <c r="H472" s="72"/>
      <c r="I472" s="72"/>
      <c r="J472" s="72"/>
      <c r="K472" s="72"/>
      <c r="L472" s="74"/>
      <c r="M472" s="74"/>
      <c r="N472" s="74"/>
      <c r="O472" s="74"/>
      <c r="P472" s="74"/>
      <c r="Q472" s="72" t="e">
        <f>IF(#REF!="","",IF(VLOOKUP(#REF!,#REF!,9,FALSE)="","",VLOOKUP(#REF!,#REF!,9,FALSE)))</f>
        <v>#REF!</v>
      </c>
      <c r="R472" s="74" t="e">
        <f>IF(#REF!="","",IF(VLOOKUP(#REF!,#REF!,10,FALSE)="","",VLOOKUP(#REF!,#REF!,10,FALSE)))</f>
        <v>#REF!</v>
      </c>
      <c r="AF472">
        <v>470</v>
      </c>
      <c r="AI472" t="str">
        <f>IF('PCA Licitação, Dispensa e Inex.'!B475="","",'PCA Licitação, Dispensa e Inex.'!B475)</f>
        <v/>
      </c>
      <c r="AJ472" t="str">
        <f>IF('PCA Licitação, Dispensa e Inex.'!C475="","",'PCA Licitação, Dispensa e Inex.'!C475)</f>
        <v/>
      </c>
      <c r="AK472" t="str">
        <f>IF('PCA Licitação, Dispensa e Inex.'!D475="","",'PCA Licitação, Dispensa e Inex.'!D475)</f>
        <v/>
      </c>
      <c r="AL472" t="str">
        <f>IF('PCA Licitação, Dispensa e Inex.'!H475="","",'PCA Licitação, Dispensa e Inex.'!H475)</f>
        <v/>
      </c>
      <c r="AM472" t="str">
        <f>IF('PCA Licitação, Dispensa e Inex.'!K475="","",'PCA Licitação, Dispensa e Inex.'!K475)</f>
        <v/>
      </c>
      <c r="AN472" t="str">
        <f>IF('PCA Licitação, Dispensa e Inex.'!L475="","",'PCA Licitação, Dispensa e Inex.'!L475)</f>
        <v/>
      </c>
      <c r="AO472" t="str">
        <f>IF('PCA Licitação, Dispensa e Inex.'!M475="","",'PCA Licitação, Dispensa e Inex.'!M475)</f>
        <v/>
      </c>
      <c r="AP472" t="str">
        <f>IF('PCA Licitação, Dispensa e Inex.'!N475="","",'PCA Licitação, Dispensa e Inex.'!N475)</f>
        <v/>
      </c>
      <c r="AQ472" s="82" t="str">
        <f>IF('PCA Licitação, Dispensa e Inex.'!O475="","",'PCA Licitação, Dispensa e Inex.'!O475)</f>
        <v/>
      </c>
      <c r="AR472" s="82" t="str">
        <f>IF('PCA Licitação, Dispensa e Inex.'!P475="","",'PCA Licitação, Dispensa e Inex.'!P475)</f>
        <v/>
      </c>
      <c r="AS472" s="82" t="str">
        <f>IF('PCA Licitação, Dispensa e Inex.'!Q475="","",'PCA Licitação, Dispensa e Inex.'!Q475)</f>
        <v/>
      </c>
      <c r="AT472" s="82" t="str">
        <f>IF('PCA Licitação, Dispensa e Inex.'!R475="","",'PCA Licitação, Dispensa e Inex.'!R475)</f>
        <v/>
      </c>
      <c r="AU472" s="82" t="str">
        <f>IF('PCA Licitação, Dispensa e Inex.'!S475="","",'PCA Licitação, Dispensa e Inex.'!S475)</f>
        <v/>
      </c>
      <c r="AV472" s="223" t="str">
        <f>IFERROR(VLOOKUP(AI472,'Acompanhamento (DMP)'!$B$7:$G$390,10,FALSE),"")</f>
        <v/>
      </c>
      <c r="AW472" t="str">
        <f>IFERROR(IF(VLOOKUP(AI472,'Acompanhamento (DMP)'!$B$7:$O$390,11,FALSE)="","",VLOOKUP(AI472,'Acompanhamento (DMP)'!$B$7:$O$390,11,FALSE)),"")</f>
        <v/>
      </c>
      <c r="AX472" s="82">
        <f>IFERROR(VLOOKUP(AI472,'Acompanhamento (DMP)'!$B$7:$O$390,12,FALSE),"")</f>
        <v>0</v>
      </c>
      <c r="AY472" s="82" t="str">
        <f>IFERROR(IF(VLOOKUP(AI472,'Acompanhamento (DMP)'!$B$7:$O$390,13,FALSE)="","",VLOOKUP(AI472,'Acompanhamento (DMP)'!$B$7:$O$390,13,FALSE)),"")</f>
        <v/>
      </c>
      <c r="AZ472" t="str">
        <f>IFERROR(IF(VLOOKUP(AI472,'Acompanhamento (DMP)'!$B$7:$O$390,14,FALSE)="","",VLOOKUP(AI472,'Acompanhamento (DMP)'!$B$7:$O$390,14,FALSE)),"")</f>
        <v/>
      </c>
      <c r="BA472" t="str">
        <f>IFERROR(IF(VLOOKUP(AI472,'Acompanhamento (DMP)'!$B$7:$O$390,15,FALSE)="","",VLOOKUP(AI472,'Acompanhamento (DMP)'!$B$7:$O$390,15,FALSE)),"")</f>
        <v/>
      </c>
      <c r="BB472" s="82" t="str">
        <f>IFERROR(IF(VLOOKUP(AI472,'Acompanhamento (DMP)'!$B$7:$O$390,16,FALSE)="","",VLOOKUP(AI472,'Acompanhamento (DMP)'!$B$7:$O$390,16,FALSE)),"")</f>
        <v/>
      </c>
      <c r="BC472" s="82" t="str">
        <f>IFERROR(IF(VLOOKUP(AI472,'Acompanhamento (DMP)'!$B$7:$O$390,17,FALSE)="","",VLOOKUP(AI472,'Acompanhamento (DMP)'!$B$7:$O$390,17,FALSE)),"")</f>
        <v/>
      </c>
      <c r="BD472" s="82" t="str">
        <f>IFERROR(IF(VLOOKUP(AI472,'Acompanhamento (DMP)'!$B$7:$O$390,18,FALSE)="","",VLOOKUP(AI472,'Acompanhamento (DMP)'!$B$7:$O$390,18,FALSE)),"")</f>
        <v/>
      </c>
      <c r="BE472" s="82" t="str">
        <f>IFERROR(IF(VLOOKUP(AI472,'Acompanhamento (DMP)'!$B$7:$O$390,19,FALSE)="","",VLOOKUP(AI472,'Acompanhamento (DMP)'!$B$7:$O$390,19,FALSE)),"")</f>
        <v/>
      </c>
      <c r="BF472" s="82" t="str">
        <f>IFERROR(IF(VLOOKUP(AI472,'Acompanhamento (DMP)'!$B$7:$O$390,20,FALSE)="","",VLOOKUP(AI472,'Acompanhamento (DMP)'!$B$7:$O$390,20,FALSE)),"")</f>
        <v/>
      </c>
      <c r="BG472" s="82" t="str">
        <f>IFERROR(IF(VLOOKUP(AI472,'Acompanhamento (DMP)'!$B$7:$O$390,21,FALSE)="","",VLOOKUP(AI472,'Acompanhamento (DMP)'!$B$7:$O$390,21,FALSE)),"")</f>
        <v/>
      </c>
      <c r="BH472" s="173" t="str">
        <f t="shared" si="7"/>
        <v/>
      </c>
    </row>
    <row r="473" spans="1:60" ht="15" customHeight="1">
      <c r="A473" s="248"/>
      <c r="B473" s="248"/>
      <c r="C473" s="72"/>
      <c r="D473" s="73"/>
      <c r="E473" s="72"/>
      <c r="F473" s="72"/>
      <c r="G473" s="72"/>
      <c r="H473" s="72"/>
      <c r="I473" s="72"/>
      <c r="J473" s="72"/>
      <c r="K473" s="72"/>
      <c r="L473" s="74"/>
      <c r="M473" s="74"/>
      <c r="N473" s="74"/>
      <c r="O473" s="74"/>
      <c r="P473" s="74"/>
      <c r="Q473" s="72" t="e">
        <f>IF(#REF!="","",IF(VLOOKUP(#REF!,#REF!,9,FALSE)="","",VLOOKUP(#REF!,#REF!,9,FALSE)))</f>
        <v>#REF!</v>
      </c>
      <c r="R473" s="74" t="e">
        <f>IF(#REF!="","",IF(VLOOKUP(#REF!,#REF!,10,FALSE)="","",VLOOKUP(#REF!,#REF!,10,FALSE)))</f>
        <v>#REF!</v>
      </c>
      <c r="AF473">
        <v>471</v>
      </c>
      <c r="AI473" t="str">
        <f>IF('PCA Licitação, Dispensa e Inex.'!B476="","",'PCA Licitação, Dispensa e Inex.'!B476)</f>
        <v/>
      </c>
      <c r="AJ473" t="str">
        <f>IF('PCA Licitação, Dispensa e Inex.'!C476="","",'PCA Licitação, Dispensa e Inex.'!C476)</f>
        <v/>
      </c>
      <c r="AK473" t="str">
        <f>IF('PCA Licitação, Dispensa e Inex.'!D476="","",'PCA Licitação, Dispensa e Inex.'!D476)</f>
        <v/>
      </c>
      <c r="AL473" t="str">
        <f>IF('PCA Licitação, Dispensa e Inex.'!H476="","",'PCA Licitação, Dispensa e Inex.'!H476)</f>
        <v/>
      </c>
      <c r="AM473" t="str">
        <f>IF('PCA Licitação, Dispensa e Inex.'!K476="","",'PCA Licitação, Dispensa e Inex.'!K476)</f>
        <v/>
      </c>
      <c r="AN473" t="str">
        <f>IF('PCA Licitação, Dispensa e Inex.'!L476="","",'PCA Licitação, Dispensa e Inex.'!L476)</f>
        <v/>
      </c>
      <c r="AO473" t="str">
        <f>IF('PCA Licitação, Dispensa e Inex.'!M476="","",'PCA Licitação, Dispensa e Inex.'!M476)</f>
        <v/>
      </c>
      <c r="AP473" t="str">
        <f>IF('PCA Licitação, Dispensa e Inex.'!N476="","",'PCA Licitação, Dispensa e Inex.'!N476)</f>
        <v/>
      </c>
      <c r="AQ473" s="82" t="str">
        <f>IF('PCA Licitação, Dispensa e Inex.'!O476="","",'PCA Licitação, Dispensa e Inex.'!O476)</f>
        <v/>
      </c>
      <c r="AR473" s="82" t="str">
        <f>IF('PCA Licitação, Dispensa e Inex.'!P476="","",'PCA Licitação, Dispensa e Inex.'!P476)</f>
        <v/>
      </c>
      <c r="AS473" s="82" t="str">
        <f>IF('PCA Licitação, Dispensa e Inex.'!Q476="","",'PCA Licitação, Dispensa e Inex.'!Q476)</f>
        <v/>
      </c>
      <c r="AT473" s="82" t="str">
        <f>IF('PCA Licitação, Dispensa e Inex.'!R476="","",'PCA Licitação, Dispensa e Inex.'!R476)</f>
        <v/>
      </c>
      <c r="AU473" s="82" t="str">
        <f>IF('PCA Licitação, Dispensa e Inex.'!S476="","",'PCA Licitação, Dispensa e Inex.'!S476)</f>
        <v/>
      </c>
      <c r="AV473" s="223" t="str">
        <f>IFERROR(VLOOKUP(AI473,'Acompanhamento (DMP)'!$B$7:$G$390,10,FALSE),"")</f>
        <v/>
      </c>
      <c r="AW473" t="str">
        <f>IFERROR(IF(VLOOKUP(AI473,'Acompanhamento (DMP)'!$B$7:$O$390,11,FALSE)="","",VLOOKUP(AI473,'Acompanhamento (DMP)'!$B$7:$O$390,11,FALSE)),"")</f>
        <v/>
      </c>
      <c r="AX473" s="82">
        <f>IFERROR(VLOOKUP(AI473,'Acompanhamento (DMP)'!$B$7:$O$390,12,FALSE),"")</f>
        <v>0</v>
      </c>
      <c r="AY473" s="82" t="str">
        <f>IFERROR(IF(VLOOKUP(AI473,'Acompanhamento (DMP)'!$B$7:$O$390,13,FALSE)="","",VLOOKUP(AI473,'Acompanhamento (DMP)'!$B$7:$O$390,13,FALSE)),"")</f>
        <v/>
      </c>
      <c r="AZ473" t="str">
        <f>IFERROR(IF(VLOOKUP(AI473,'Acompanhamento (DMP)'!$B$7:$O$390,14,FALSE)="","",VLOOKUP(AI473,'Acompanhamento (DMP)'!$B$7:$O$390,14,FALSE)),"")</f>
        <v/>
      </c>
      <c r="BA473" t="str">
        <f>IFERROR(IF(VLOOKUP(AI473,'Acompanhamento (DMP)'!$B$7:$O$390,15,FALSE)="","",VLOOKUP(AI473,'Acompanhamento (DMP)'!$B$7:$O$390,15,FALSE)),"")</f>
        <v/>
      </c>
      <c r="BB473" s="82" t="str">
        <f>IFERROR(IF(VLOOKUP(AI473,'Acompanhamento (DMP)'!$B$7:$O$390,16,FALSE)="","",VLOOKUP(AI473,'Acompanhamento (DMP)'!$B$7:$O$390,16,FALSE)),"")</f>
        <v/>
      </c>
      <c r="BC473" s="82" t="str">
        <f>IFERROR(IF(VLOOKUP(AI473,'Acompanhamento (DMP)'!$B$7:$O$390,17,FALSE)="","",VLOOKUP(AI473,'Acompanhamento (DMP)'!$B$7:$O$390,17,FALSE)),"")</f>
        <v/>
      </c>
      <c r="BD473" s="82" t="str">
        <f>IFERROR(IF(VLOOKUP(AI473,'Acompanhamento (DMP)'!$B$7:$O$390,18,FALSE)="","",VLOOKUP(AI473,'Acompanhamento (DMP)'!$B$7:$O$390,18,FALSE)),"")</f>
        <v/>
      </c>
      <c r="BE473" s="82" t="str">
        <f>IFERROR(IF(VLOOKUP(AI473,'Acompanhamento (DMP)'!$B$7:$O$390,19,FALSE)="","",VLOOKUP(AI473,'Acompanhamento (DMP)'!$B$7:$O$390,19,FALSE)),"")</f>
        <v/>
      </c>
      <c r="BF473" s="82" t="str">
        <f>IFERROR(IF(VLOOKUP(AI473,'Acompanhamento (DMP)'!$B$7:$O$390,20,FALSE)="","",VLOOKUP(AI473,'Acompanhamento (DMP)'!$B$7:$O$390,20,FALSE)),"")</f>
        <v/>
      </c>
      <c r="BG473" s="82" t="str">
        <f>IFERROR(IF(VLOOKUP(AI473,'Acompanhamento (DMP)'!$B$7:$O$390,21,FALSE)="","",VLOOKUP(AI473,'Acompanhamento (DMP)'!$B$7:$O$390,21,FALSE)),"")</f>
        <v/>
      </c>
      <c r="BH473" s="173" t="str">
        <f t="shared" si="7"/>
        <v/>
      </c>
    </row>
    <row r="474" spans="1:60" ht="15" customHeight="1">
      <c r="A474" s="248"/>
      <c r="B474" s="248"/>
      <c r="C474" s="72"/>
      <c r="D474" s="73"/>
      <c r="E474" s="72"/>
      <c r="F474" s="72"/>
      <c r="G474" s="72"/>
      <c r="H474" s="72"/>
      <c r="I474" s="72"/>
      <c r="J474" s="72"/>
      <c r="K474" s="72"/>
      <c r="L474" s="74"/>
      <c r="M474" s="74"/>
      <c r="N474" s="74"/>
      <c r="O474" s="74"/>
      <c r="P474" s="74"/>
      <c r="Q474" s="72" t="e">
        <f>IF(#REF!="","",IF(VLOOKUP(#REF!,#REF!,9,FALSE)="","",VLOOKUP(#REF!,#REF!,9,FALSE)))</f>
        <v>#REF!</v>
      </c>
      <c r="R474" s="74" t="e">
        <f>IF(#REF!="","",IF(VLOOKUP(#REF!,#REF!,10,FALSE)="","",VLOOKUP(#REF!,#REF!,10,FALSE)))</f>
        <v>#REF!</v>
      </c>
      <c r="AF474">
        <v>472</v>
      </c>
      <c r="AI474" t="str">
        <f>IF('PCA Licitação, Dispensa e Inex.'!B477="","",'PCA Licitação, Dispensa e Inex.'!B477)</f>
        <v/>
      </c>
      <c r="AJ474" t="str">
        <f>IF('PCA Licitação, Dispensa e Inex.'!C477="","",'PCA Licitação, Dispensa e Inex.'!C477)</f>
        <v/>
      </c>
      <c r="AK474" t="str">
        <f>IF('PCA Licitação, Dispensa e Inex.'!D477="","",'PCA Licitação, Dispensa e Inex.'!D477)</f>
        <v/>
      </c>
      <c r="AL474" t="str">
        <f>IF('PCA Licitação, Dispensa e Inex.'!H477="","",'PCA Licitação, Dispensa e Inex.'!H477)</f>
        <v/>
      </c>
      <c r="AM474" t="str">
        <f>IF('PCA Licitação, Dispensa e Inex.'!K477="","",'PCA Licitação, Dispensa e Inex.'!K477)</f>
        <v/>
      </c>
      <c r="AN474" t="str">
        <f>IF('PCA Licitação, Dispensa e Inex.'!L477="","",'PCA Licitação, Dispensa e Inex.'!L477)</f>
        <v/>
      </c>
      <c r="AO474" t="str">
        <f>IF('PCA Licitação, Dispensa e Inex.'!M477="","",'PCA Licitação, Dispensa e Inex.'!M477)</f>
        <v/>
      </c>
      <c r="AP474" t="str">
        <f>IF('PCA Licitação, Dispensa e Inex.'!N477="","",'PCA Licitação, Dispensa e Inex.'!N477)</f>
        <v/>
      </c>
      <c r="AQ474" s="82" t="str">
        <f>IF('PCA Licitação, Dispensa e Inex.'!O477="","",'PCA Licitação, Dispensa e Inex.'!O477)</f>
        <v/>
      </c>
      <c r="AR474" s="82" t="str">
        <f>IF('PCA Licitação, Dispensa e Inex.'!P477="","",'PCA Licitação, Dispensa e Inex.'!P477)</f>
        <v/>
      </c>
      <c r="AS474" s="82" t="str">
        <f>IF('PCA Licitação, Dispensa e Inex.'!Q477="","",'PCA Licitação, Dispensa e Inex.'!Q477)</f>
        <v/>
      </c>
      <c r="AT474" s="82" t="str">
        <f>IF('PCA Licitação, Dispensa e Inex.'!R477="","",'PCA Licitação, Dispensa e Inex.'!R477)</f>
        <v/>
      </c>
      <c r="AU474" s="82" t="str">
        <f>IF('PCA Licitação, Dispensa e Inex.'!S477="","",'PCA Licitação, Dispensa e Inex.'!S477)</f>
        <v/>
      </c>
      <c r="AV474" s="223" t="str">
        <f>IFERROR(VLOOKUP(AI474,'Acompanhamento (DMP)'!$B$7:$G$390,10,FALSE),"")</f>
        <v/>
      </c>
      <c r="AW474" t="str">
        <f>IFERROR(IF(VLOOKUP(AI474,'Acompanhamento (DMP)'!$B$7:$O$390,11,FALSE)="","",VLOOKUP(AI474,'Acompanhamento (DMP)'!$B$7:$O$390,11,FALSE)),"")</f>
        <v/>
      </c>
      <c r="AX474" s="82">
        <f>IFERROR(VLOOKUP(AI474,'Acompanhamento (DMP)'!$B$7:$O$390,12,FALSE),"")</f>
        <v>0</v>
      </c>
      <c r="AY474" s="82" t="str">
        <f>IFERROR(IF(VLOOKUP(AI474,'Acompanhamento (DMP)'!$B$7:$O$390,13,FALSE)="","",VLOOKUP(AI474,'Acompanhamento (DMP)'!$B$7:$O$390,13,FALSE)),"")</f>
        <v/>
      </c>
      <c r="AZ474" t="str">
        <f>IFERROR(IF(VLOOKUP(AI474,'Acompanhamento (DMP)'!$B$7:$O$390,14,FALSE)="","",VLOOKUP(AI474,'Acompanhamento (DMP)'!$B$7:$O$390,14,FALSE)),"")</f>
        <v/>
      </c>
      <c r="BA474" t="str">
        <f>IFERROR(IF(VLOOKUP(AI474,'Acompanhamento (DMP)'!$B$7:$O$390,15,FALSE)="","",VLOOKUP(AI474,'Acompanhamento (DMP)'!$B$7:$O$390,15,FALSE)),"")</f>
        <v/>
      </c>
      <c r="BB474" s="82" t="str">
        <f>IFERROR(IF(VLOOKUP(AI474,'Acompanhamento (DMP)'!$B$7:$O$390,16,FALSE)="","",VLOOKUP(AI474,'Acompanhamento (DMP)'!$B$7:$O$390,16,FALSE)),"")</f>
        <v/>
      </c>
      <c r="BC474" s="82" t="str">
        <f>IFERROR(IF(VLOOKUP(AI474,'Acompanhamento (DMP)'!$B$7:$O$390,17,FALSE)="","",VLOOKUP(AI474,'Acompanhamento (DMP)'!$B$7:$O$390,17,FALSE)),"")</f>
        <v/>
      </c>
      <c r="BD474" s="82" t="str">
        <f>IFERROR(IF(VLOOKUP(AI474,'Acompanhamento (DMP)'!$B$7:$O$390,18,FALSE)="","",VLOOKUP(AI474,'Acompanhamento (DMP)'!$B$7:$O$390,18,FALSE)),"")</f>
        <v/>
      </c>
      <c r="BE474" s="82" t="str">
        <f>IFERROR(IF(VLOOKUP(AI474,'Acompanhamento (DMP)'!$B$7:$O$390,19,FALSE)="","",VLOOKUP(AI474,'Acompanhamento (DMP)'!$B$7:$O$390,19,FALSE)),"")</f>
        <v/>
      </c>
      <c r="BF474" s="82" t="str">
        <f>IFERROR(IF(VLOOKUP(AI474,'Acompanhamento (DMP)'!$B$7:$O$390,20,FALSE)="","",VLOOKUP(AI474,'Acompanhamento (DMP)'!$B$7:$O$390,20,FALSE)),"")</f>
        <v/>
      </c>
      <c r="BG474" s="82" t="str">
        <f>IFERROR(IF(VLOOKUP(AI474,'Acompanhamento (DMP)'!$B$7:$O$390,21,FALSE)="","",VLOOKUP(AI474,'Acompanhamento (DMP)'!$B$7:$O$390,21,FALSE)),"")</f>
        <v/>
      </c>
      <c r="BH474" s="173" t="str">
        <f t="shared" si="7"/>
        <v/>
      </c>
    </row>
    <row r="475" spans="1:60" ht="15" customHeight="1">
      <c r="A475" s="248"/>
      <c r="B475" s="248"/>
      <c r="C475" s="72"/>
      <c r="D475" s="73"/>
      <c r="E475" s="72"/>
      <c r="F475" s="72"/>
      <c r="G475" s="72"/>
      <c r="H475" s="72"/>
      <c r="I475" s="72"/>
      <c r="J475" s="72"/>
      <c r="K475" s="72"/>
      <c r="L475" s="74"/>
      <c r="M475" s="74"/>
      <c r="N475" s="74"/>
      <c r="O475" s="74"/>
      <c r="P475" s="74"/>
      <c r="Q475" s="72" t="e">
        <f>IF(#REF!="","",IF(VLOOKUP(#REF!,#REF!,9,FALSE)="","",VLOOKUP(#REF!,#REF!,9,FALSE)))</f>
        <v>#REF!</v>
      </c>
      <c r="R475" s="74" t="e">
        <f>IF(#REF!="","",IF(VLOOKUP(#REF!,#REF!,10,FALSE)="","",VLOOKUP(#REF!,#REF!,10,FALSE)))</f>
        <v>#REF!</v>
      </c>
      <c r="AF475">
        <v>473</v>
      </c>
      <c r="AI475" t="str">
        <f>IF('PCA Licitação, Dispensa e Inex.'!B478="","",'PCA Licitação, Dispensa e Inex.'!B478)</f>
        <v/>
      </c>
      <c r="AJ475" t="str">
        <f>IF('PCA Licitação, Dispensa e Inex.'!C478="","",'PCA Licitação, Dispensa e Inex.'!C478)</f>
        <v/>
      </c>
      <c r="AK475" t="str">
        <f>IF('PCA Licitação, Dispensa e Inex.'!D478="","",'PCA Licitação, Dispensa e Inex.'!D478)</f>
        <v/>
      </c>
      <c r="AL475" t="str">
        <f>IF('PCA Licitação, Dispensa e Inex.'!H478="","",'PCA Licitação, Dispensa e Inex.'!H478)</f>
        <v/>
      </c>
      <c r="AM475" t="str">
        <f>IF('PCA Licitação, Dispensa e Inex.'!K478="","",'PCA Licitação, Dispensa e Inex.'!K478)</f>
        <v/>
      </c>
      <c r="AN475" t="str">
        <f>IF('PCA Licitação, Dispensa e Inex.'!L478="","",'PCA Licitação, Dispensa e Inex.'!L478)</f>
        <v/>
      </c>
      <c r="AO475" t="str">
        <f>IF('PCA Licitação, Dispensa e Inex.'!M478="","",'PCA Licitação, Dispensa e Inex.'!M478)</f>
        <v/>
      </c>
      <c r="AP475" t="str">
        <f>IF('PCA Licitação, Dispensa e Inex.'!N478="","",'PCA Licitação, Dispensa e Inex.'!N478)</f>
        <v/>
      </c>
      <c r="AQ475" s="82" t="str">
        <f>IF('PCA Licitação, Dispensa e Inex.'!O478="","",'PCA Licitação, Dispensa e Inex.'!O478)</f>
        <v/>
      </c>
      <c r="AR475" s="82" t="str">
        <f>IF('PCA Licitação, Dispensa e Inex.'!P478="","",'PCA Licitação, Dispensa e Inex.'!P478)</f>
        <v/>
      </c>
      <c r="AS475" s="82" t="str">
        <f>IF('PCA Licitação, Dispensa e Inex.'!Q478="","",'PCA Licitação, Dispensa e Inex.'!Q478)</f>
        <v/>
      </c>
      <c r="AT475" s="82" t="str">
        <f>IF('PCA Licitação, Dispensa e Inex.'!R478="","",'PCA Licitação, Dispensa e Inex.'!R478)</f>
        <v/>
      </c>
      <c r="AU475" s="82" t="str">
        <f>IF('PCA Licitação, Dispensa e Inex.'!S478="","",'PCA Licitação, Dispensa e Inex.'!S478)</f>
        <v/>
      </c>
      <c r="AV475" s="223" t="str">
        <f>IFERROR(VLOOKUP(AI475,'Acompanhamento (DMP)'!$B$7:$G$390,10,FALSE),"")</f>
        <v/>
      </c>
      <c r="AW475" t="str">
        <f>IFERROR(IF(VLOOKUP(AI475,'Acompanhamento (DMP)'!$B$7:$O$390,11,FALSE)="","",VLOOKUP(AI475,'Acompanhamento (DMP)'!$B$7:$O$390,11,FALSE)),"")</f>
        <v/>
      </c>
      <c r="AX475" s="82">
        <f>IFERROR(VLOOKUP(AI475,'Acompanhamento (DMP)'!$B$7:$O$390,12,FALSE),"")</f>
        <v>0</v>
      </c>
      <c r="AY475" s="82" t="str">
        <f>IFERROR(IF(VLOOKUP(AI475,'Acompanhamento (DMP)'!$B$7:$O$390,13,FALSE)="","",VLOOKUP(AI475,'Acompanhamento (DMP)'!$B$7:$O$390,13,FALSE)),"")</f>
        <v/>
      </c>
      <c r="AZ475" t="str">
        <f>IFERROR(IF(VLOOKUP(AI475,'Acompanhamento (DMP)'!$B$7:$O$390,14,FALSE)="","",VLOOKUP(AI475,'Acompanhamento (DMP)'!$B$7:$O$390,14,FALSE)),"")</f>
        <v/>
      </c>
      <c r="BA475" t="str">
        <f>IFERROR(IF(VLOOKUP(AI475,'Acompanhamento (DMP)'!$B$7:$O$390,15,FALSE)="","",VLOOKUP(AI475,'Acompanhamento (DMP)'!$B$7:$O$390,15,FALSE)),"")</f>
        <v/>
      </c>
      <c r="BB475" s="82" t="str">
        <f>IFERROR(IF(VLOOKUP(AI475,'Acompanhamento (DMP)'!$B$7:$O$390,16,FALSE)="","",VLOOKUP(AI475,'Acompanhamento (DMP)'!$B$7:$O$390,16,FALSE)),"")</f>
        <v/>
      </c>
      <c r="BC475" s="82" t="str">
        <f>IFERROR(IF(VLOOKUP(AI475,'Acompanhamento (DMP)'!$B$7:$O$390,17,FALSE)="","",VLOOKUP(AI475,'Acompanhamento (DMP)'!$B$7:$O$390,17,FALSE)),"")</f>
        <v/>
      </c>
      <c r="BD475" s="82" t="str">
        <f>IFERROR(IF(VLOOKUP(AI475,'Acompanhamento (DMP)'!$B$7:$O$390,18,FALSE)="","",VLOOKUP(AI475,'Acompanhamento (DMP)'!$B$7:$O$390,18,FALSE)),"")</f>
        <v/>
      </c>
      <c r="BE475" s="82" t="str">
        <f>IFERROR(IF(VLOOKUP(AI475,'Acompanhamento (DMP)'!$B$7:$O$390,19,FALSE)="","",VLOOKUP(AI475,'Acompanhamento (DMP)'!$B$7:$O$390,19,FALSE)),"")</f>
        <v/>
      </c>
      <c r="BF475" s="82" t="str">
        <f>IFERROR(IF(VLOOKUP(AI475,'Acompanhamento (DMP)'!$B$7:$O$390,20,FALSE)="","",VLOOKUP(AI475,'Acompanhamento (DMP)'!$B$7:$O$390,20,FALSE)),"")</f>
        <v/>
      </c>
      <c r="BG475" s="82" t="str">
        <f>IFERROR(IF(VLOOKUP(AI475,'Acompanhamento (DMP)'!$B$7:$O$390,21,FALSE)="","",VLOOKUP(AI475,'Acompanhamento (DMP)'!$B$7:$O$390,21,FALSE)),"")</f>
        <v/>
      </c>
      <c r="BH475" s="173" t="str">
        <f t="shared" si="7"/>
        <v/>
      </c>
    </row>
    <row r="476" spans="1:60" ht="15" customHeight="1">
      <c r="A476" s="248"/>
      <c r="B476" s="248"/>
      <c r="C476" s="72"/>
      <c r="D476" s="73"/>
      <c r="E476" s="72"/>
      <c r="F476" s="72"/>
      <c r="G476" s="72"/>
      <c r="H476" s="72"/>
      <c r="I476" s="72"/>
      <c r="J476" s="72"/>
      <c r="K476" s="72"/>
      <c r="L476" s="74"/>
      <c r="M476" s="74"/>
      <c r="N476" s="74"/>
      <c r="O476" s="74"/>
      <c r="P476" s="74"/>
      <c r="Q476" s="72" t="e">
        <f>IF(#REF!="","",IF(VLOOKUP(#REF!,#REF!,9,FALSE)="","",VLOOKUP(#REF!,#REF!,9,FALSE)))</f>
        <v>#REF!</v>
      </c>
      <c r="R476" s="74" t="e">
        <f>IF(#REF!="","",IF(VLOOKUP(#REF!,#REF!,10,FALSE)="","",VLOOKUP(#REF!,#REF!,10,FALSE)))</f>
        <v>#REF!</v>
      </c>
      <c r="AF476">
        <v>474</v>
      </c>
      <c r="AI476" t="str">
        <f>IF('PCA Licitação, Dispensa e Inex.'!B479="","",'PCA Licitação, Dispensa e Inex.'!B479)</f>
        <v/>
      </c>
      <c r="AJ476" t="str">
        <f>IF('PCA Licitação, Dispensa e Inex.'!C479="","",'PCA Licitação, Dispensa e Inex.'!C479)</f>
        <v/>
      </c>
      <c r="AK476" t="str">
        <f>IF('PCA Licitação, Dispensa e Inex.'!D479="","",'PCA Licitação, Dispensa e Inex.'!D479)</f>
        <v/>
      </c>
      <c r="AL476" t="str">
        <f>IF('PCA Licitação, Dispensa e Inex.'!H479="","",'PCA Licitação, Dispensa e Inex.'!H479)</f>
        <v/>
      </c>
      <c r="AM476" t="str">
        <f>IF('PCA Licitação, Dispensa e Inex.'!K479="","",'PCA Licitação, Dispensa e Inex.'!K479)</f>
        <v/>
      </c>
      <c r="AN476" t="str">
        <f>IF('PCA Licitação, Dispensa e Inex.'!L479="","",'PCA Licitação, Dispensa e Inex.'!L479)</f>
        <v/>
      </c>
      <c r="AO476" t="str">
        <f>IF('PCA Licitação, Dispensa e Inex.'!M479="","",'PCA Licitação, Dispensa e Inex.'!M479)</f>
        <v/>
      </c>
      <c r="AP476" t="str">
        <f>IF('PCA Licitação, Dispensa e Inex.'!N479="","",'PCA Licitação, Dispensa e Inex.'!N479)</f>
        <v/>
      </c>
      <c r="AQ476" s="82" t="str">
        <f>IF('PCA Licitação, Dispensa e Inex.'!O479="","",'PCA Licitação, Dispensa e Inex.'!O479)</f>
        <v/>
      </c>
      <c r="AR476" s="82" t="str">
        <f>IF('PCA Licitação, Dispensa e Inex.'!P479="","",'PCA Licitação, Dispensa e Inex.'!P479)</f>
        <v/>
      </c>
      <c r="AS476" s="82" t="str">
        <f>IF('PCA Licitação, Dispensa e Inex.'!Q479="","",'PCA Licitação, Dispensa e Inex.'!Q479)</f>
        <v/>
      </c>
      <c r="AT476" s="82" t="str">
        <f>IF('PCA Licitação, Dispensa e Inex.'!R479="","",'PCA Licitação, Dispensa e Inex.'!R479)</f>
        <v/>
      </c>
      <c r="AU476" s="82" t="str">
        <f>IF('PCA Licitação, Dispensa e Inex.'!S479="","",'PCA Licitação, Dispensa e Inex.'!S479)</f>
        <v/>
      </c>
      <c r="AV476" s="223" t="str">
        <f>IFERROR(VLOOKUP(AI476,'Acompanhamento (DMP)'!$B$7:$G$390,10,FALSE),"")</f>
        <v/>
      </c>
      <c r="AW476" t="str">
        <f>IFERROR(IF(VLOOKUP(AI476,'Acompanhamento (DMP)'!$B$7:$O$390,11,FALSE)="","",VLOOKUP(AI476,'Acompanhamento (DMP)'!$B$7:$O$390,11,FALSE)),"")</f>
        <v/>
      </c>
      <c r="AX476" s="82">
        <f>IFERROR(VLOOKUP(AI476,'Acompanhamento (DMP)'!$B$7:$O$390,12,FALSE),"")</f>
        <v>0</v>
      </c>
      <c r="AY476" s="82" t="str">
        <f>IFERROR(IF(VLOOKUP(AI476,'Acompanhamento (DMP)'!$B$7:$O$390,13,FALSE)="","",VLOOKUP(AI476,'Acompanhamento (DMP)'!$B$7:$O$390,13,FALSE)),"")</f>
        <v/>
      </c>
      <c r="AZ476" t="str">
        <f>IFERROR(IF(VLOOKUP(AI476,'Acompanhamento (DMP)'!$B$7:$O$390,14,FALSE)="","",VLOOKUP(AI476,'Acompanhamento (DMP)'!$B$7:$O$390,14,FALSE)),"")</f>
        <v/>
      </c>
      <c r="BA476" t="str">
        <f>IFERROR(IF(VLOOKUP(AI476,'Acompanhamento (DMP)'!$B$7:$O$390,15,FALSE)="","",VLOOKUP(AI476,'Acompanhamento (DMP)'!$B$7:$O$390,15,FALSE)),"")</f>
        <v/>
      </c>
      <c r="BB476" s="82" t="str">
        <f>IFERROR(IF(VLOOKUP(AI476,'Acompanhamento (DMP)'!$B$7:$O$390,16,FALSE)="","",VLOOKUP(AI476,'Acompanhamento (DMP)'!$B$7:$O$390,16,FALSE)),"")</f>
        <v/>
      </c>
      <c r="BC476" s="82" t="str">
        <f>IFERROR(IF(VLOOKUP(AI476,'Acompanhamento (DMP)'!$B$7:$O$390,17,FALSE)="","",VLOOKUP(AI476,'Acompanhamento (DMP)'!$B$7:$O$390,17,FALSE)),"")</f>
        <v/>
      </c>
      <c r="BD476" s="82" t="str">
        <f>IFERROR(IF(VLOOKUP(AI476,'Acompanhamento (DMP)'!$B$7:$O$390,18,FALSE)="","",VLOOKUP(AI476,'Acompanhamento (DMP)'!$B$7:$O$390,18,FALSE)),"")</f>
        <v/>
      </c>
      <c r="BE476" s="82" t="str">
        <f>IFERROR(IF(VLOOKUP(AI476,'Acompanhamento (DMP)'!$B$7:$O$390,19,FALSE)="","",VLOOKUP(AI476,'Acompanhamento (DMP)'!$B$7:$O$390,19,FALSE)),"")</f>
        <v/>
      </c>
      <c r="BF476" s="82" t="str">
        <f>IFERROR(IF(VLOOKUP(AI476,'Acompanhamento (DMP)'!$B$7:$O$390,20,FALSE)="","",VLOOKUP(AI476,'Acompanhamento (DMP)'!$B$7:$O$390,20,FALSE)),"")</f>
        <v/>
      </c>
      <c r="BG476" s="82" t="str">
        <f>IFERROR(IF(VLOOKUP(AI476,'Acompanhamento (DMP)'!$B$7:$O$390,21,FALSE)="","",VLOOKUP(AI476,'Acompanhamento (DMP)'!$B$7:$O$390,21,FALSE)),"")</f>
        <v/>
      </c>
      <c r="BH476" s="173" t="str">
        <f t="shared" si="7"/>
        <v/>
      </c>
    </row>
    <row r="477" spans="1:60" ht="15" customHeight="1">
      <c r="A477" s="248"/>
      <c r="B477" s="248"/>
      <c r="C477" s="72"/>
      <c r="D477" s="73"/>
      <c r="E477" s="72"/>
      <c r="F477" s="72"/>
      <c r="G477" s="72"/>
      <c r="H477" s="72"/>
      <c r="I477" s="72"/>
      <c r="J477" s="72"/>
      <c r="K477" s="72"/>
      <c r="L477" s="74"/>
      <c r="M477" s="74"/>
      <c r="N477" s="74"/>
      <c r="O477" s="74"/>
      <c r="P477" s="74"/>
      <c r="Q477" s="72" t="e">
        <f>IF(#REF!="","",IF(VLOOKUP(#REF!,#REF!,9,FALSE)="","",VLOOKUP(#REF!,#REF!,9,FALSE)))</f>
        <v>#REF!</v>
      </c>
      <c r="R477" s="74" t="e">
        <f>IF(#REF!="","",IF(VLOOKUP(#REF!,#REF!,10,FALSE)="","",VLOOKUP(#REF!,#REF!,10,FALSE)))</f>
        <v>#REF!</v>
      </c>
      <c r="AF477">
        <v>475</v>
      </c>
      <c r="AI477" t="str">
        <f>IF('PCA Licitação, Dispensa e Inex.'!B480="","",'PCA Licitação, Dispensa e Inex.'!B480)</f>
        <v/>
      </c>
      <c r="AJ477" t="str">
        <f>IF('PCA Licitação, Dispensa e Inex.'!C480="","",'PCA Licitação, Dispensa e Inex.'!C480)</f>
        <v/>
      </c>
      <c r="AK477" t="str">
        <f>IF('PCA Licitação, Dispensa e Inex.'!D480="","",'PCA Licitação, Dispensa e Inex.'!D480)</f>
        <v/>
      </c>
      <c r="AL477" t="str">
        <f>IF('PCA Licitação, Dispensa e Inex.'!H480="","",'PCA Licitação, Dispensa e Inex.'!H480)</f>
        <v/>
      </c>
      <c r="AM477" t="str">
        <f>IF('PCA Licitação, Dispensa e Inex.'!K480="","",'PCA Licitação, Dispensa e Inex.'!K480)</f>
        <v/>
      </c>
      <c r="AN477" t="str">
        <f>IF('PCA Licitação, Dispensa e Inex.'!L480="","",'PCA Licitação, Dispensa e Inex.'!L480)</f>
        <v/>
      </c>
      <c r="AO477" t="str">
        <f>IF('PCA Licitação, Dispensa e Inex.'!M480="","",'PCA Licitação, Dispensa e Inex.'!M480)</f>
        <v/>
      </c>
      <c r="AP477" t="str">
        <f>IF('PCA Licitação, Dispensa e Inex.'!N480="","",'PCA Licitação, Dispensa e Inex.'!N480)</f>
        <v/>
      </c>
      <c r="AQ477" s="82" t="str">
        <f>IF('PCA Licitação, Dispensa e Inex.'!O480="","",'PCA Licitação, Dispensa e Inex.'!O480)</f>
        <v/>
      </c>
      <c r="AR477" s="82" t="str">
        <f>IF('PCA Licitação, Dispensa e Inex.'!P480="","",'PCA Licitação, Dispensa e Inex.'!P480)</f>
        <v/>
      </c>
      <c r="AS477" s="82" t="str">
        <f>IF('PCA Licitação, Dispensa e Inex.'!Q480="","",'PCA Licitação, Dispensa e Inex.'!Q480)</f>
        <v/>
      </c>
      <c r="AT477" s="82" t="str">
        <f>IF('PCA Licitação, Dispensa e Inex.'!R480="","",'PCA Licitação, Dispensa e Inex.'!R480)</f>
        <v/>
      </c>
      <c r="AU477" s="82" t="str">
        <f>IF('PCA Licitação, Dispensa e Inex.'!S480="","",'PCA Licitação, Dispensa e Inex.'!S480)</f>
        <v/>
      </c>
      <c r="AV477" s="223" t="str">
        <f>IFERROR(VLOOKUP(AI477,'Acompanhamento (DMP)'!$B$7:$G$390,10,FALSE),"")</f>
        <v/>
      </c>
      <c r="AW477" t="str">
        <f>IFERROR(IF(VLOOKUP(AI477,'Acompanhamento (DMP)'!$B$7:$O$390,11,FALSE)="","",VLOOKUP(AI477,'Acompanhamento (DMP)'!$B$7:$O$390,11,FALSE)),"")</f>
        <v/>
      </c>
      <c r="AX477" s="82">
        <f>IFERROR(VLOOKUP(AI477,'Acompanhamento (DMP)'!$B$7:$O$390,12,FALSE),"")</f>
        <v>0</v>
      </c>
      <c r="AY477" s="82" t="str">
        <f>IFERROR(IF(VLOOKUP(AI477,'Acompanhamento (DMP)'!$B$7:$O$390,13,FALSE)="","",VLOOKUP(AI477,'Acompanhamento (DMP)'!$B$7:$O$390,13,FALSE)),"")</f>
        <v/>
      </c>
      <c r="AZ477" t="str">
        <f>IFERROR(IF(VLOOKUP(AI477,'Acompanhamento (DMP)'!$B$7:$O$390,14,FALSE)="","",VLOOKUP(AI477,'Acompanhamento (DMP)'!$B$7:$O$390,14,FALSE)),"")</f>
        <v/>
      </c>
      <c r="BA477" t="str">
        <f>IFERROR(IF(VLOOKUP(AI477,'Acompanhamento (DMP)'!$B$7:$O$390,15,FALSE)="","",VLOOKUP(AI477,'Acompanhamento (DMP)'!$B$7:$O$390,15,FALSE)),"")</f>
        <v/>
      </c>
      <c r="BB477" s="82" t="str">
        <f>IFERROR(IF(VLOOKUP(AI477,'Acompanhamento (DMP)'!$B$7:$O$390,16,FALSE)="","",VLOOKUP(AI477,'Acompanhamento (DMP)'!$B$7:$O$390,16,FALSE)),"")</f>
        <v/>
      </c>
      <c r="BC477" s="82" t="str">
        <f>IFERROR(IF(VLOOKUP(AI477,'Acompanhamento (DMP)'!$B$7:$O$390,17,FALSE)="","",VLOOKUP(AI477,'Acompanhamento (DMP)'!$B$7:$O$390,17,FALSE)),"")</f>
        <v/>
      </c>
      <c r="BD477" s="82" t="str">
        <f>IFERROR(IF(VLOOKUP(AI477,'Acompanhamento (DMP)'!$B$7:$O$390,18,FALSE)="","",VLOOKUP(AI477,'Acompanhamento (DMP)'!$B$7:$O$390,18,FALSE)),"")</f>
        <v/>
      </c>
      <c r="BE477" s="82" t="str">
        <f>IFERROR(IF(VLOOKUP(AI477,'Acompanhamento (DMP)'!$B$7:$O$390,19,FALSE)="","",VLOOKUP(AI477,'Acompanhamento (DMP)'!$B$7:$O$390,19,FALSE)),"")</f>
        <v/>
      </c>
      <c r="BF477" s="82" t="str">
        <f>IFERROR(IF(VLOOKUP(AI477,'Acompanhamento (DMP)'!$B$7:$O$390,20,FALSE)="","",VLOOKUP(AI477,'Acompanhamento (DMP)'!$B$7:$O$390,20,FALSE)),"")</f>
        <v/>
      </c>
      <c r="BG477" s="82" t="str">
        <f>IFERROR(IF(VLOOKUP(AI477,'Acompanhamento (DMP)'!$B$7:$O$390,21,FALSE)="","",VLOOKUP(AI477,'Acompanhamento (DMP)'!$B$7:$O$390,21,FALSE)),"")</f>
        <v/>
      </c>
      <c r="BH477" s="173" t="str">
        <f t="shared" si="7"/>
        <v/>
      </c>
    </row>
    <row r="478" spans="1:60" ht="15" customHeight="1">
      <c r="A478" s="248"/>
      <c r="B478" s="248"/>
      <c r="C478" s="72"/>
      <c r="D478" s="73"/>
      <c r="E478" s="72"/>
      <c r="F478" s="72"/>
      <c r="G478" s="72"/>
      <c r="H478" s="72"/>
      <c r="I478" s="72"/>
      <c r="J478" s="72"/>
      <c r="K478" s="72"/>
      <c r="L478" s="74"/>
      <c r="M478" s="74"/>
      <c r="N478" s="74"/>
      <c r="O478" s="74"/>
      <c r="P478" s="74"/>
      <c r="Q478" s="72" t="e">
        <f>IF(#REF!="","",IF(VLOOKUP(#REF!,#REF!,9,FALSE)="","",VLOOKUP(#REF!,#REF!,9,FALSE)))</f>
        <v>#REF!</v>
      </c>
      <c r="R478" s="74" t="e">
        <f>IF(#REF!="","",IF(VLOOKUP(#REF!,#REF!,10,FALSE)="","",VLOOKUP(#REF!,#REF!,10,FALSE)))</f>
        <v>#REF!</v>
      </c>
      <c r="AF478">
        <v>476</v>
      </c>
      <c r="AI478" t="str">
        <f>IF('PCA Licitação, Dispensa e Inex.'!B481="","",'PCA Licitação, Dispensa e Inex.'!B481)</f>
        <v/>
      </c>
      <c r="AJ478" t="str">
        <f>IF('PCA Licitação, Dispensa e Inex.'!C481="","",'PCA Licitação, Dispensa e Inex.'!C481)</f>
        <v/>
      </c>
      <c r="AK478" t="str">
        <f>IF('PCA Licitação, Dispensa e Inex.'!D481="","",'PCA Licitação, Dispensa e Inex.'!D481)</f>
        <v/>
      </c>
      <c r="AL478" t="str">
        <f>IF('PCA Licitação, Dispensa e Inex.'!H481="","",'PCA Licitação, Dispensa e Inex.'!H481)</f>
        <v/>
      </c>
      <c r="AM478" t="str">
        <f>IF('PCA Licitação, Dispensa e Inex.'!K481="","",'PCA Licitação, Dispensa e Inex.'!K481)</f>
        <v/>
      </c>
      <c r="AN478" t="str">
        <f>IF('PCA Licitação, Dispensa e Inex.'!L481="","",'PCA Licitação, Dispensa e Inex.'!L481)</f>
        <v/>
      </c>
      <c r="AO478" t="str">
        <f>IF('PCA Licitação, Dispensa e Inex.'!M481="","",'PCA Licitação, Dispensa e Inex.'!M481)</f>
        <v/>
      </c>
      <c r="AP478" t="str">
        <f>IF('PCA Licitação, Dispensa e Inex.'!N481="","",'PCA Licitação, Dispensa e Inex.'!N481)</f>
        <v/>
      </c>
      <c r="AQ478" s="82" t="str">
        <f>IF('PCA Licitação, Dispensa e Inex.'!O481="","",'PCA Licitação, Dispensa e Inex.'!O481)</f>
        <v/>
      </c>
      <c r="AR478" s="82" t="str">
        <f>IF('PCA Licitação, Dispensa e Inex.'!P481="","",'PCA Licitação, Dispensa e Inex.'!P481)</f>
        <v/>
      </c>
      <c r="AS478" s="82" t="str">
        <f>IF('PCA Licitação, Dispensa e Inex.'!Q481="","",'PCA Licitação, Dispensa e Inex.'!Q481)</f>
        <v/>
      </c>
      <c r="AT478" s="82" t="str">
        <f>IF('PCA Licitação, Dispensa e Inex.'!R481="","",'PCA Licitação, Dispensa e Inex.'!R481)</f>
        <v/>
      </c>
      <c r="AU478" s="82" t="str">
        <f>IF('PCA Licitação, Dispensa e Inex.'!S481="","",'PCA Licitação, Dispensa e Inex.'!S481)</f>
        <v/>
      </c>
      <c r="AV478" s="223" t="str">
        <f>IFERROR(VLOOKUP(AI478,'Acompanhamento (DMP)'!$B$7:$G$390,10,FALSE),"")</f>
        <v/>
      </c>
      <c r="AW478" t="str">
        <f>IFERROR(IF(VLOOKUP(AI478,'Acompanhamento (DMP)'!$B$7:$O$390,11,FALSE)="","",VLOOKUP(AI478,'Acompanhamento (DMP)'!$B$7:$O$390,11,FALSE)),"")</f>
        <v/>
      </c>
      <c r="AX478" s="82">
        <f>IFERROR(VLOOKUP(AI478,'Acompanhamento (DMP)'!$B$7:$O$390,12,FALSE),"")</f>
        <v>0</v>
      </c>
      <c r="AY478" s="82" t="str">
        <f>IFERROR(IF(VLOOKUP(AI478,'Acompanhamento (DMP)'!$B$7:$O$390,13,FALSE)="","",VLOOKUP(AI478,'Acompanhamento (DMP)'!$B$7:$O$390,13,FALSE)),"")</f>
        <v/>
      </c>
      <c r="AZ478" t="str">
        <f>IFERROR(IF(VLOOKUP(AI478,'Acompanhamento (DMP)'!$B$7:$O$390,14,FALSE)="","",VLOOKUP(AI478,'Acompanhamento (DMP)'!$B$7:$O$390,14,FALSE)),"")</f>
        <v/>
      </c>
      <c r="BA478" t="str">
        <f>IFERROR(IF(VLOOKUP(AI478,'Acompanhamento (DMP)'!$B$7:$O$390,15,FALSE)="","",VLOOKUP(AI478,'Acompanhamento (DMP)'!$B$7:$O$390,15,FALSE)),"")</f>
        <v/>
      </c>
      <c r="BB478" s="82" t="str">
        <f>IFERROR(IF(VLOOKUP(AI478,'Acompanhamento (DMP)'!$B$7:$O$390,16,FALSE)="","",VLOOKUP(AI478,'Acompanhamento (DMP)'!$B$7:$O$390,16,FALSE)),"")</f>
        <v/>
      </c>
      <c r="BC478" s="82" t="str">
        <f>IFERROR(IF(VLOOKUP(AI478,'Acompanhamento (DMP)'!$B$7:$O$390,17,FALSE)="","",VLOOKUP(AI478,'Acompanhamento (DMP)'!$B$7:$O$390,17,FALSE)),"")</f>
        <v/>
      </c>
      <c r="BD478" s="82" t="str">
        <f>IFERROR(IF(VLOOKUP(AI478,'Acompanhamento (DMP)'!$B$7:$O$390,18,FALSE)="","",VLOOKUP(AI478,'Acompanhamento (DMP)'!$B$7:$O$390,18,FALSE)),"")</f>
        <v/>
      </c>
      <c r="BE478" s="82" t="str">
        <f>IFERROR(IF(VLOOKUP(AI478,'Acompanhamento (DMP)'!$B$7:$O$390,19,FALSE)="","",VLOOKUP(AI478,'Acompanhamento (DMP)'!$B$7:$O$390,19,FALSE)),"")</f>
        <v/>
      </c>
      <c r="BF478" s="82" t="str">
        <f>IFERROR(IF(VLOOKUP(AI478,'Acompanhamento (DMP)'!$B$7:$O$390,20,FALSE)="","",VLOOKUP(AI478,'Acompanhamento (DMP)'!$B$7:$O$390,20,FALSE)),"")</f>
        <v/>
      </c>
      <c r="BG478" s="82" t="str">
        <f>IFERROR(IF(VLOOKUP(AI478,'Acompanhamento (DMP)'!$B$7:$O$390,21,FALSE)="","",VLOOKUP(AI478,'Acompanhamento (DMP)'!$B$7:$O$390,21,FALSE)),"")</f>
        <v/>
      </c>
      <c r="BH478" s="173" t="str">
        <f t="shared" si="7"/>
        <v/>
      </c>
    </row>
    <row r="479" spans="1:60" ht="15" customHeight="1">
      <c r="A479" s="248"/>
      <c r="B479" s="248"/>
      <c r="C479" s="72"/>
      <c r="D479" s="73"/>
      <c r="E479" s="72"/>
      <c r="F479" s="72"/>
      <c r="G479" s="72"/>
      <c r="H479" s="72"/>
      <c r="I479" s="72"/>
      <c r="J479" s="72"/>
      <c r="K479" s="72"/>
      <c r="L479" s="74"/>
      <c r="M479" s="74"/>
      <c r="N479" s="74"/>
      <c r="O479" s="74"/>
      <c r="P479" s="74"/>
      <c r="Q479" s="72" t="e">
        <f>IF(#REF!="","",IF(VLOOKUP(#REF!,#REF!,9,FALSE)="","",VLOOKUP(#REF!,#REF!,9,FALSE)))</f>
        <v>#REF!</v>
      </c>
      <c r="R479" s="74" t="e">
        <f>IF(#REF!="","",IF(VLOOKUP(#REF!,#REF!,10,FALSE)="","",VLOOKUP(#REF!,#REF!,10,FALSE)))</f>
        <v>#REF!</v>
      </c>
      <c r="AF479">
        <v>477</v>
      </c>
      <c r="AI479" t="str">
        <f>IF('PCA Licitação, Dispensa e Inex.'!B482="","",'PCA Licitação, Dispensa e Inex.'!B482)</f>
        <v/>
      </c>
      <c r="AJ479" t="str">
        <f>IF('PCA Licitação, Dispensa e Inex.'!C482="","",'PCA Licitação, Dispensa e Inex.'!C482)</f>
        <v/>
      </c>
      <c r="AK479" t="str">
        <f>IF('PCA Licitação, Dispensa e Inex.'!D482="","",'PCA Licitação, Dispensa e Inex.'!D482)</f>
        <v/>
      </c>
      <c r="AL479" t="str">
        <f>IF('PCA Licitação, Dispensa e Inex.'!H482="","",'PCA Licitação, Dispensa e Inex.'!H482)</f>
        <v/>
      </c>
      <c r="AM479" t="str">
        <f>IF('PCA Licitação, Dispensa e Inex.'!K482="","",'PCA Licitação, Dispensa e Inex.'!K482)</f>
        <v/>
      </c>
      <c r="AN479" t="str">
        <f>IF('PCA Licitação, Dispensa e Inex.'!L482="","",'PCA Licitação, Dispensa e Inex.'!L482)</f>
        <v/>
      </c>
      <c r="AO479" t="str">
        <f>IF('PCA Licitação, Dispensa e Inex.'!M482="","",'PCA Licitação, Dispensa e Inex.'!M482)</f>
        <v/>
      </c>
      <c r="AP479" t="str">
        <f>IF('PCA Licitação, Dispensa e Inex.'!N482="","",'PCA Licitação, Dispensa e Inex.'!N482)</f>
        <v/>
      </c>
      <c r="AQ479" s="82" t="str">
        <f>IF('PCA Licitação, Dispensa e Inex.'!O482="","",'PCA Licitação, Dispensa e Inex.'!O482)</f>
        <v/>
      </c>
      <c r="AR479" s="82" t="str">
        <f>IF('PCA Licitação, Dispensa e Inex.'!P482="","",'PCA Licitação, Dispensa e Inex.'!P482)</f>
        <v/>
      </c>
      <c r="AS479" s="82" t="str">
        <f>IF('PCA Licitação, Dispensa e Inex.'!Q482="","",'PCA Licitação, Dispensa e Inex.'!Q482)</f>
        <v/>
      </c>
      <c r="AT479" s="82" t="str">
        <f>IF('PCA Licitação, Dispensa e Inex.'!R482="","",'PCA Licitação, Dispensa e Inex.'!R482)</f>
        <v/>
      </c>
      <c r="AU479" s="82" t="str">
        <f>IF('PCA Licitação, Dispensa e Inex.'!S482="","",'PCA Licitação, Dispensa e Inex.'!S482)</f>
        <v/>
      </c>
      <c r="AV479" s="223" t="str">
        <f>IFERROR(VLOOKUP(AI479,'Acompanhamento (DMP)'!$B$7:$G$390,10,FALSE),"")</f>
        <v/>
      </c>
      <c r="AW479" t="str">
        <f>IFERROR(IF(VLOOKUP(AI479,'Acompanhamento (DMP)'!$B$7:$O$390,11,FALSE)="","",VLOOKUP(AI479,'Acompanhamento (DMP)'!$B$7:$O$390,11,FALSE)),"")</f>
        <v/>
      </c>
      <c r="AX479" s="82">
        <f>IFERROR(VLOOKUP(AI479,'Acompanhamento (DMP)'!$B$7:$O$390,12,FALSE),"")</f>
        <v>0</v>
      </c>
      <c r="AY479" s="82" t="str">
        <f>IFERROR(IF(VLOOKUP(AI479,'Acompanhamento (DMP)'!$B$7:$O$390,13,FALSE)="","",VLOOKUP(AI479,'Acompanhamento (DMP)'!$B$7:$O$390,13,FALSE)),"")</f>
        <v/>
      </c>
      <c r="AZ479" t="str">
        <f>IFERROR(IF(VLOOKUP(AI479,'Acompanhamento (DMP)'!$B$7:$O$390,14,FALSE)="","",VLOOKUP(AI479,'Acompanhamento (DMP)'!$B$7:$O$390,14,FALSE)),"")</f>
        <v/>
      </c>
      <c r="BA479" t="str">
        <f>IFERROR(IF(VLOOKUP(AI479,'Acompanhamento (DMP)'!$B$7:$O$390,15,FALSE)="","",VLOOKUP(AI479,'Acompanhamento (DMP)'!$B$7:$O$390,15,FALSE)),"")</f>
        <v/>
      </c>
      <c r="BB479" s="82" t="str">
        <f>IFERROR(IF(VLOOKUP(AI479,'Acompanhamento (DMP)'!$B$7:$O$390,16,FALSE)="","",VLOOKUP(AI479,'Acompanhamento (DMP)'!$B$7:$O$390,16,FALSE)),"")</f>
        <v/>
      </c>
      <c r="BC479" s="82" t="str">
        <f>IFERROR(IF(VLOOKUP(AI479,'Acompanhamento (DMP)'!$B$7:$O$390,17,FALSE)="","",VLOOKUP(AI479,'Acompanhamento (DMP)'!$B$7:$O$390,17,FALSE)),"")</f>
        <v/>
      </c>
      <c r="BD479" s="82" t="str">
        <f>IFERROR(IF(VLOOKUP(AI479,'Acompanhamento (DMP)'!$B$7:$O$390,18,FALSE)="","",VLOOKUP(AI479,'Acompanhamento (DMP)'!$B$7:$O$390,18,FALSE)),"")</f>
        <v/>
      </c>
      <c r="BE479" s="82" t="str">
        <f>IFERROR(IF(VLOOKUP(AI479,'Acompanhamento (DMP)'!$B$7:$O$390,19,FALSE)="","",VLOOKUP(AI479,'Acompanhamento (DMP)'!$B$7:$O$390,19,FALSE)),"")</f>
        <v/>
      </c>
      <c r="BF479" s="82" t="str">
        <f>IFERROR(IF(VLOOKUP(AI479,'Acompanhamento (DMP)'!$B$7:$O$390,20,FALSE)="","",VLOOKUP(AI479,'Acompanhamento (DMP)'!$B$7:$O$390,20,FALSE)),"")</f>
        <v/>
      </c>
      <c r="BG479" s="82" t="str">
        <f>IFERROR(IF(VLOOKUP(AI479,'Acompanhamento (DMP)'!$B$7:$O$390,21,FALSE)="","",VLOOKUP(AI479,'Acompanhamento (DMP)'!$B$7:$O$390,21,FALSE)),"")</f>
        <v/>
      </c>
      <c r="BH479" s="173" t="str">
        <f t="shared" si="7"/>
        <v/>
      </c>
    </row>
    <row r="480" spans="1:60" ht="15" customHeight="1">
      <c r="A480" s="248"/>
      <c r="B480" s="248"/>
      <c r="C480" s="72"/>
      <c r="D480" s="73"/>
      <c r="E480" s="72"/>
      <c r="F480" s="72"/>
      <c r="G480" s="72"/>
      <c r="H480" s="72"/>
      <c r="I480" s="72"/>
      <c r="J480" s="72"/>
      <c r="K480" s="72"/>
      <c r="L480" s="74"/>
      <c r="M480" s="74"/>
      <c r="N480" s="74"/>
      <c r="O480" s="74"/>
      <c r="P480" s="74"/>
      <c r="Q480" s="72" t="e">
        <f>IF(#REF!="","",IF(VLOOKUP(#REF!,#REF!,9,FALSE)="","",VLOOKUP(#REF!,#REF!,9,FALSE)))</f>
        <v>#REF!</v>
      </c>
      <c r="R480" s="74" t="e">
        <f>IF(#REF!="","",IF(VLOOKUP(#REF!,#REF!,10,FALSE)="","",VLOOKUP(#REF!,#REF!,10,FALSE)))</f>
        <v>#REF!</v>
      </c>
      <c r="AF480">
        <v>478</v>
      </c>
      <c r="AI480" t="str">
        <f>IF('PCA Licitação, Dispensa e Inex.'!B483="","",'PCA Licitação, Dispensa e Inex.'!B483)</f>
        <v/>
      </c>
      <c r="AJ480" t="str">
        <f>IF('PCA Licitação, Dispensa e Inex.'!C483="","",'PCA Licitação, Dispensa e Inex.'!C483)</f>
        <v/>
      </c>
      <c r="AK480" t="str">
        <f>IF('PCA Licitação, Dispensa e Inex.'!D483="","",'PCA Licitação, Dispensa e Inex.'!D483)</f>
        <v/>
      </c>
      <c r="AL480" t="str">
        <f>IF('PCA Licitação, Dispensa e Inex.'!H483="","",'PCA Licitação, Dispensa e Inex.'!H483)</f>
        <v/>
      </c>
      <c r="AM480" t="str">
        <f>IF('PCA Licitação, Dispensa e Inex.'!K483="","",'PCA Licitação, Dispensa e Inex.'!K483)</f>
        <v/>
      </c>
      <c r="AN480" t="str">
        <f>IF('PCA Licitação, Dispensa e Inex.'!L483="","",'PCA Licitação, Dispensa e Inex.'!L483)</f>
        <v/>
      </c>
      <c r="AO480" t="str">
        <f>IF('PCA Licitação, Dispensa e Inex.'!M483="","",'PCA Licitação, Dispensa e Inex.'!M483)</f>
        <v/>
      </c>
      <c r="AP480" t="str">
        <f>IF('PCA Licitação, Dispensa e Inex.'!N483="","",'PCA Licitação, Dispensa e Inex.'!N483)</f>
        <v/>
      </c>
      <c r="AQ480" s="82" t="str">
        <f>IF('PCA Licitação, Dispensa e Inex.'!O483="","",'PCA Licitação, Dispensa e Inex.'!O483)</f>
        <v/>
      </c>
      <c r="AR480" s="82" t="str">
        <f>IF('PCA Licitação, Dispensa e Inex.'!P483="","",'PCA Licitação, Dispensa e Inex.'!P483)</f>
        <v/>
      </c>
      <c r="AS480" s="82" t="str">
        <f>IF('PCA Licitação, Dispensa e Inex.'!Q483="","",'PCA Licitação, Dispensa e Inex.'!Q483)</f>
        <v/>
      </c>
      <c r="AT480" s="82" t="str">
        <f>IF('PCA Licitação, Dispensa e Inex.'!R483="","",'PCA Licitação, Dispensa e Inex.'!R483)</f>
        <v/>
      </c>
      <c r="AU480" s="82" t="str">
        <f>IF('PCA Licitação, Dispensa e Inex.'!S483="","",'PCA Licitação, Dispensa e Inex.'!S483)</f>
        <v/>
      </c>
      <c r="AV480" s="223" t="str">
        <f>IFERROR(VLOOKUP(AI480,'Acompanhamento (DMP)'!$B$7:$G$390,10,FALSE),"")</f>
        <v/>
      </c>
      <c r="AW480" t="str">
        <f>IFERROR(IF(VLOOKUP(AI480,'Acompanhamento (DMP)'!$B$7:$O$390,11,FALSE)="","",VLOOKUP(AI480,'Acompanhamento (DMP)'!$B$7:$O$390,11,FALSE)),"")</f>
        <v/>
      </c>
      <c r="AX480" s="82">
        <f>IFERROR(VLOOKUP(AI480,'Acompanhamento (DMP)'!$B$7:$O$390,12,FALSE),"")</f>
        <v>0</v>
      </c>
      <c r="AY480" s="82" t="str">
        <f>IFERROR(IF(VLOOKUP(AI480,'Acompanhamento (DMP)'!$B$7:$O$390,13,FALSE)="","",VLOOKUP(AI480,'Acompanhamento (DMP)'!$B$7:$O$390,13,FALSE)),"")</f>
        <v/>
      </c>
      <c r="AZ480" t="str">
        <f>IFERROR(IF(VLOOKUP(AI480,'Acompanhamento (DMP)'!$B$7:$O$390,14,FALSE)="","",VLOOKUP(AI480,'Acompanhamento (DMP)'!$B$7:$O$390,14,FALSE)),"")</f>
        <v/>
      </c>
      <c r="BA480" t="str">
        <f>IFERROR(IF(VLOOKUP(AI480,'Acompanhamento (DMP)'!$B$7:$O$390,15,FALSE)="","",VLOOKUP(AI480,'Acompanhamento (DMP)'!$B$7:$O$390,15,FALSE)),"")</f>
        <v/>
      </c>
      <c r="BB480" s="82" t="str">
        <f>IFERROR(IF(VLOOKUP(AI480,'Acompanhamento (DMP)'!$B$7:$O$390,16,FALSE)="","",VLOOKUP(AI480,'Acompanhamento (DMP)'!$B$7:$O$390,16,FALSE)),"")</f>
        <v/>
      </c>
      <c r="BC480" s="82" t="str">
        <f>IFERROR(IF(VLOOKUP(AI480,'Acompanhamento (DMP)'!$B$7:$O$390,17,FALSE)="","",VLOOKUP(AI480,'Acompanhamento (DMP)'!$B$7:$O$390,17,FALSE)),"")</f>
        <v/>
      </c>
      <c r="BD480" s="82" t="str">
        <f>IFERROR(IF(VLOOKUP(AI480,'Acompanhamento (DMP)'!$B$7:$O$390,18,FALSE)="","",VLOOKUP(AI480,'Acompanhamento (DMP)'!$B$7:$O$390,18,FALSE)),"")</f>
        <v/>
      </c>
      <c r="BE480" s="82" t="str">
        <f>IFERROR(IF(VLOOKUP(AI480,'Acompanhamento (DMP)'!$B$7:$O$390,19,FALSE)="","",VLOOKUP(AI480,'Acompanhamento (DMP)'!$B$7:$O$390,19,FALSE)),"")</f>
        <v/>
      </c>
      <c r="BF480" s="82" t="str">
        <f>IFERROR(IF(VLOOKUP(AI480,'Acompanhamento (DMP)'!$B$7:$O$390,20,FALSE)="","",VLOOKUP(AI480,'Acompanhamento (DMP)'!$B$7:$O$390,20,FALSE)),"")</f>
        <v/>
      </c>
      <c r="BG480" s="82" t="str">
        <f>IFERROR(IF(VLOOKUP(AI480,'Acompanhamento (DMP)'!$B$7:$O$390,21,FALSE)="","",VLOOKUP(AI480,'Acompanhamento (DMP)'!$B$7:$O$390,21,FALSE)),"")</f>
        <v/>
      </c>
      <c r="BH480" s="173" t="str">
        <f t="shared" si="7"/>
        <v/>
      </c>
    </row>
    <row r="481" spans="1:60" ht="15" customHeight="1">
      <c r="A481" s="248"/>
      <c r="B481" s="248"/>
      <c r="C481" s="72"/>
      <c r="D481" s="73"/>
      <c r="E481" s="72"/>
      <c r="F481" s="72"/>
      <c r="G481" s="72"/>
      <c r="H481" s="72"/>
      <c r="I481" s="72"/>
      <c r="J481" s="72"/>
      <c r="K481" s="72"/>
      <c r="L481" s="74"/>
      <c r="M481" s="74"/>
      <c r="N481" s="74"/>
      <c r="O481" s="74"/>
      <c r="P481" s="74"/>
      <c r="Q481" s="72" t="e">
        <f>IF(#REF!="","",IF(VLOOKUP(#REF!,#REF!,9,FALSE)="","",VLOOKUP(#REF!,#REF!,9,FALSE)))</f>
        <v>#REF!</v>
      </c>
      <c r="R481" s="74" t="e">
        <f>IF(#REF!="","",IF(VLOOKUP(#REF!,#REF!,10,FALSE)="","",VLOOKUP(#REF!,#REF!,10,FALSE)))</f>
        <v>#REF!</v>
      </c>
      <c r="AF481">
        <v>479</v>
      </c>
      <c r="AI481" t="str">
        <f>IF('PCA Licitação, Dispensa e Inex.'!B484="","",'PCA Licitação, Dispensa e Inex.'!B484)</f>
        <v/>
      </c>
      <c r="AJ481" t="str">
        <f>IF('PCA Licitação, Dispensa e Inex.'!C484="","",'PCA Licitação, Dispensa e Inex.'!C484)</f>
        <v/>
      </c>
      <c r="AK481" t="str">
        <f>IF('PCA Licitação, Dispensa e Inex.'!D484="","",'PCA Licitação, Dispensa e Inex.'!D484)</f>
        <v/>
      </c>
      <c r="AL481" t="str">
        <f>IF('PCA Licitação, Dispensa e Inex.'!H484="","",'PCA Licitação, Dispensa e Inex.'!H484)</f>
        <v/>
      </c>
      <c r="AM481" t="str">
        <f>IF('PCA Licitação, Dispensa e Inex.'!K484="","",'PCA Licitação, Dispensa e Inex.'!K484)</f>
        <v/>
      </c>
      <c r="AN481" t="str">
        <f>IF('PCA Licitação, Dispensa e Inex.'!L484="","",'PCA Licitação, Dispensa e Inex.'!L484)</f>
        <v/>
      </c>
      <c r="AO481" t="str">
        <f>IF('PCA Licitação, Dispensa e Inex.'!M484="","",'PCA Licitação, Dispensa e Inex.'!M484)</f>
        <v/>
      </c>
      <c r="AP481" t="str">
        <f>IF('PCA Licitação, Dispensa e Inex.'!N484="","",'PCA Licitação, Dispensa e Inex.'!N484)</f>
        <v/>
      </c>
      <c r="AQ481" s="82" t="str">
        <f>IF('PCA Licitação, Dispensa e Inex.'!O484="","",'PCA Licitação, Dispensa e Inex.'!O484)</f>
        <v/>
      </c>
      <c r="AR481" s="82" t="str">
        <f>IF('PCA Licitação, Dispensa e Inex.'!P484="","",'PCA Licitação, Dispensa e Inex.'!P484)</f>
        <v/>
      </c>
      <c r="AS481" s="82" t="str">
        <f>IF('PCA Licitação, Dispensa e Inex.'!Q484="","",'PCA Licitação, Dispensa e Inex.'!Q484)</f>
        <v/>
      </c>
      <c r="AT481" s="82" t="str">
        <f>IF('PCA Licitação, Dispensa e Inex.'!R484="","",'PCA Licitação, Dispensa e Inex.'!R484)</f>
        <v/>
      </c>
      <c r="AU481" s="82" t="str">
        <f>IF('PCA Licitação, Dispensa e Inex.'!S484="","",'PCA Licitação, Dispensa e Inex.'!S484)</f>
        <v/>
      </c>
      <c r="AV481" s="223" t="str">
        <f>IFERROR(VLOOKUP(AI481,'Acompanhamento (DMP)'!$B$7:$G$390,10,FALSE),"")</f>
        <v/>
      </c>
      <c r="AW481" t="str">
        <f>IFERROR(IF(VLOOKUP(AI481,'Acompanhamento (DMP)'!$B$7:$O$390,11,FALSE)="","",VLOOKUP(AI481,'Acompanhamento (DMP)'!$B$7:$O$390,11,FALSE)),"")</f>
        <v/>
      </c>
      <c r="AX481" s="82">
        <f>IFERROR(VLOOKUP(AI481,'Acompanhamento (DMP)'!$B$7:$O$390,12,FALSE),"")</f>
        <v>0</v>
      </c>
      <c r="AY481" s="82" t="str">
        <f>IFERROR(IF(VLOOKUP(AI481,'Acompanhamento (DMP)'!$B$7:$O$390,13,FALSE)="","",VLOOKUP(AI481,'Acompanhamento (DMP)'!$B$7:$O$390,13,FALSE)),"")</f>
        <v/>
      </c>
      <c r="AZ481" t="str">
        <f>IFERROR(IF(VLOOKUP(AI481,'Acompanhamento (DMP)'!$B$7:$O$390,14,FALSE)="","",VLOOKUP(AI481,'Acompanhamento (DMP)'!$B$7:$O$390,14,FALSE)),"")</f>
        <v/>
      </c>
      <c r="BA481" t="str">
        <f>IFERROR(IF(VLOOKUP(AI481,'Acompanhamento (DMP)'!$B$7:$O$390,15,FALSE)="","",VLOOKUP(AI481,'Acompanhamento (DMP)'!$B$7:$O$390,15,FALSE)),"")</f>
        <v/>
      </c>
      <c r="BB481" s="82" t="str">
        <f>IFERROR(IF(VLOOKUP(AI481,'Acompanhamento (DMP)'!$B$7:$O$390,16,FALSE)="","",VLOOKUP(AI481,'Acompanhamento (DMP)'!$B$7:$O$390,16,FALSE)),"")</f>
        <v/>
      </c>
      <c r="BC481" s="82" t="str">
        <f>IFERROR(IF(VLOOKUP(AI481,'Acompanhamento (DMP)'!$B$7:$O$390,17,FALSE)="","",VLOOKUP(AI481,'Acompanhamento (DMP)'!$B$7:$O$390,17,FALSE)),"")</f>
        <v/>
      </c>
      <c r="BD481" s="82" t="str">
        <f>IFERROR(IF(VLOOKUP(AI481,'Acompanhamento (DMP)'!$B$7:$O$390,18,FALSE)="","",VLOOKUP(AI481,'Acompanhamento (DMP)'!$B$7:$O$390,18,FALSE)),"")</f>
        <v/>
      </c>
      <c r="BE481" s="82" t="str">
        <f>IFERROR(IF(VLOOKUP(AI481,'Acompanhamento (DMP)'!$B$7:$O$390,19,FALSE)="","",VLOOKUP(AI481,'Acompanhamento (DMP)'!$B$7:$O$390,19,FALSE)),"")</f>
        <v/>
      </c>
      <c r="BF481" s="82" t="str">
        <f>IFERROR(IF(VLOOKUP(AI481,'Acompanhamento (DMP)'!$B$7:$O$390,20,FALSE)="","",VLOOKUP(AI481,'Acompanhamento (DMP)'!$B$7:$O$390,20,FALSE)),"")</f>
        <v/>
      </c>
      <c r="BG481" s="82" t="str">
        <f>IFERROR(IF(VLOOKUP(AI481,'Acompanhamento (DMP)'!$B$7:$O$390,21,FALSE)="","",VLOOKUP(AI481,'Acompanhamento (DMP)'!$B$7:$O$390,21,FALSE)),"")</f>
        <v/>
      </c>
      <c r="BH481" s="173" t="str">
        <f t="shared" si="7"/>
        <v/>
      </c>
    </row>
    <row r="482" spans="1:60" ht="15" customHeight="1">
      <c r="A482" s="248"/>
      <c r="B482" s="248"/>
      <c r="C482" s="72"/>
      <c r="D482" s="73"/>
      <c r="E482" s="72"/>
      <c r="F482" s="72"/>
      <c r="G482" s="72"/>
      <c r="H482" s="72"/>
      <c r="I482" s="72"/>
      <c r="J482" s="72"/>
      <c r="K482" s="72"/>
      <c r="L482" s="74"/>
      <c r="M482" s="74"/>
      <c r="N482" s="74"/>
      <c r="O482" s="74"/>
      <c r="P482" s="74"/>
      <c r="Q482" s="72" t="e">
        <f>IF(#REF!="","",IF(VLOOKUP(#REF!,#REF!,9,FALSE)="","",VLOOKUP(#REF!,#REF!,9,FALSE)))</f>
        <v>#REF!</v>
      </c>
      <c r="R482" s="74" t="e">
        <f>IF(#REF!="","",IF(VLOOKUP(#REF!,#REF!,10,FALSE)="","",VLOOKUP(#REF!,#REF!,10,FALSE)))</f>
        <v>#REF!</v>
      </c>
      <c r="AF482">
        <v>480</v>
      </c>
      <c r="AI482" t="str">
        <f>IF('PCA Licitação, Dispensa e Inex.'!B485="","",'PCA Licitação, Dispensa e Inex.'!B485)</f>
        <v/>
      </c>
      <c r="AJ482" t="str">
        <f>IF('PCA Licitação, Dispensa e Inex.'!C485="","",'PCA Licitação, Dispensa e Inex.'!C485)</f>
        <v/>
      </c>
      <c r="AK482" t="str">
        <f>IF('PCA Licitação, Dispensa e Inex.'!D485="","",'PCA Licitação, Dispensa e Inex.'!D485)</f>
        <v/>
      </c>
      <c r="AL482" t="str">
        <f>IF('PCA Licitação, Dispensa e Inex.'!H485="","",'PCA Licitação, Dispensa e Inex.'!H485)</f>
        <v/>
      </c>
      <c r="AM482" t="str">
        <f>IF('PCA Licitação, Dispensa e Inex.'!K485="","",'PCA Licitação, Dispensa e Inex.'!K485)</f>
        <v/>
      </c>
      <c r="AN482" t="str">
        <f>IF('PCA Licitação, Dispensa e Inex.'!L485="","",'PCA Licitação, Dispensa e Inex.'!L485)</f>
        <v/>
      </c>
      <c r="AO482" t="str">
        <f>IF('PCA Licitação, Dispensa e Inex.'!M485="","",'PCA Licitação, Dispensa e Inex.'!M485)</f>
        <v/>
      </c>
      <c r="AP482" t="str">
        <f>IF('PCA Licitação, Dispensa e Inex.'!N485="","",'PCA Licitação, Dispensa e Inex.'!N485)</f>
        <v/>
      </c>
      <c r="AQ482" s="82" t="str">
        <f>IF('PCA Licitação, Dispensa e Inex.'!O485="","",'PCA Licitação, Dispensa e Inex.'!O485)</f>
        <v/>
      </c>
      <c r="AR482" s="82" t="str">
        <f>IF('PCA Licitação, Dispensa e Inex.'!P485="","",'PCA Licitação, Dispensa e Inex.'!P485)</f>
        <v/>
      </c>
      <c r="AS482" s="82" t="str">
        <f>IF('PCA Licitação, Dispensa e Inex.'!Q485="","",'PCA Licitação, Dispensa e Inex.'!Q485)</f>
        <v/>
      </c>
      <c r="AT482" s="82" t="str">
        <f>IF('PCA Licitação, Dispensa e Inex.'!R485="","",'PCA Licitação, Dispensa e Inex.'!R485)</f>
        <v/>
      </c>
      <c r="AU482" s="82" t="str">
        <f>IF('PCA Licitação, Dispensa e Inex.'!S485="","",'PCA Licitação, Dispensa e Inex.'!S485)</f>
        <v/>
      </c>
      <c r="AV482" s="223" t="str">
        <f>IFERROR(VLOOKUP(AI482,'Acompanhamento (DMP)'!$B$7:$G$390,10,FALSE),"")</f>
        <v/>
      </c>
      <c r="AW482" t="str">
        <f>IFERROR(IF(VLOOKUP(AI482,'Acompanhamento (DMP)'!$B$7:$O$390,11,FALSE)="","",VLOOKUP(AI482,'Acompanhamento (DMP)'!$B$7:$O$390,11,FALSE)),"")</f>
        <v/>
      </c>
      <c r="AX482" s="82">
        <f>IFERROR(VLOOKUP(AI482,'Acompanhamento (DMP)'!$B$7:$O$390,12,FALSE),"")</f>
        <v>0</v>
      </c>
      <c r="AY482" s="82" t="str">
        <f>IFERROR(IF(VLOOKUP(AI482,'Acompanhamento (DMP)'!$B$7:$O$390,13,FALSE)="","",VLOOKUP(AI482,'Acompanhamento (DMP)'!$B$7:$O$390,13,FALSE)),"")</f>
        <v/>
      </c>
      <c r="AZ482" t="str">
        <f>IFERROR(IF(VLOOKUP(AI482,'Acompanhamento (DMP)'!$B$7:$O$390,14,FALSE)="","",VLOOKUP(AI482,'Acompanhamento (DMP)'!$B$7:$O$390,14,FALSE)),"")</f>
        <v/>
      </c>
      <c r="BA482" t="str">
        <f>IFERROR(IF(VLOOKUP(AI482,'Acompanhamento (DMP)'!$B$7:$O$390,15,FALSE)="","",VLOOKUP(AI482,'Acompanhamento (DMP)'!$B$7:$O$390,15,FALSE)),"")</f>
        <v/>
      </c>
      <c r="BB482" s="82" t="str">
        <f>IFERROR(IF(VLOOKUP(AI482,'Acompanhamento (DMP)'!$B$7:$O$390,16,FALSE)="","",VLOOKUP(AI482,'Acompanhamento (DMP)'!$B$7:$O$390,16,FALSE)),"")</f>
        <v/>
      </c>
      <c r="BC482" s="82" t="str">
        <f>IFERROR(IF(VLOOKUP(AI482,'Acompanhamento (DMP)'!$B$7:$O$390,17,FALSE)="","",VLOOKUP(AI482,'Acompanhamento (DMP)'!$B$7:$O$390,17,FALSE)),"")</f>
        <v/>
      </c>
      <c r="BD482" s="82" t="str">
        <f>IFERROR(IF(VLOOKUP(AI482,'Acompanhamento (DMP)'!$B$7:$O$390,18,FALSE)="","",VLOOKUP(AI482,'Acompanhamento (DMP)'!$B$7:$O$390,18,FALSE)),"")</f>
        <v/>
      </c>
      <c r="BE482" s="82" t="str">
        <f>IFERROR(IF(VLOOKUP(AI482,'Acompanhamento (DMP)'!$B$7:$O$390,19,FALSE)="","",VLOOKUP(AI482,'Acompanhamento (DMP)'!$B$7:$O$390,19,FALSE)),"")</f>
        <v/>
      </c>
      <c r="BF482" s="82" t="str">
        <f>IFERROR(IF(VLOOKUP(AI482,'Acompanhamento (DMP)'!$B$7:$O$390,20,FALSE)="","",VLOOKUP(AI482,'Acompanhamento (DMP)'!$B$7:$O$390,20,FALSE)),"")</f>
        <v/>
      </c>
      <c r="BG482" s="82" t="str">
        <f>IFERROR(IF(VLOOKUP(AI482,'Acompanhamento (DMP)'!$B$7:$O$390,21,FALSE)="","",VLOOKUP(AI482,'Acompanhamento (DMP)'!$B$7:$O$390,21,FALSE)),"")</f>
        <v/>
      </c>
      <c r="BH482" s="173" t="str">
        <f t="shared" si="7"/>
        <v/>
      </c>
    </row>
    <row r="483" spans="1:60" ht="15" customHeight="1">
      <c r="A483" s="248"/>
      <c r="B483" s="248"/>
      <c r="C483" s="72"/>
      <c r="D483" s="73"/>
      <c r="E483" s="72"/>
      <c r="F483" s="72"/>
      <c r="G483" s="72"/>
      <c r="H483" s="72"/>
      <c r="I483" s="72"/>
      <c r="J483" s="72"/>
      <c r="K483" s="72"/>
      <c r="L483" s="74"/>
      <c r="M483" s="74"/>
      <c r="N483" s="74"/>
      <c r="O483" s="74"/>
      <c r="P483" s="74"/>
      <c r="Q483" s="72" t="e">
        <f>IF(#REF!="","",IF(VLOOKUP(#REF!,#REF!,9,FALSE)="","",VLOOKUP(#REF!,#REF!,9,FALSE)))</f>
        <v>#REF!</v>
      </c>
      <c r="R483" s="74" t="e">
        <f>IF(#REF!="","",IF(VLOOKUP(#REF!,#REF!,10,FALSE)="","",VLOOKUP(#REF!,#REF!,10,FALSE)))</f>
        <v>#REF!</v>
      </c>
      <c r="AF483">
        <v>481</v>
      </c>
      <c r="AI483" t="str">
        <f>IF('PCA Licitação, Dispensa e Inex.'!B486="","",'PCA Licitação, Dispensa e Inex.'!B486)</f>
        <v/>
      </c>
      <c r="AJ483" t="str">
        <f>IF('PCA Licitação, Dispensa e Inex.'!C486="","",'PCA Licitação, Dispensa e Inex.'!C486)</f>
        <v/>
      </c>
      <c r="AK483" t="str">
        <f>IF('PCA Licitação, Dispensa e Inex.'!D486="","",'PCA Licitação, Dispensa e Inex.'!D486)</f>
        <v/>
      </c>
      <c r="AL483" t="str">
        <f>IF('PCA Licitação, Dispensa e Inex.'!H486="","",'PCA Licitação, Dispensa e Inex.'!H486)</f>
        <v/>
      </c>
      <c r="AM483" t="str">
        <f>IF('PCA Licitação, Dispensa e Inex.'!K486="","",'PCA Licitação, Dispensa e Inex.'!K486)</f>
        <v/>
      </c>
      <c r="AN483" t="str">
        <f>IF('PCA Licitação, Dispensa e Inex.'!L486="","",'PCA Licitação, Dispensa e Inex.'!L486)</f>
        <v/>
      </c>
      <c r="AO483" t="str">
        <f>IF('PCA Licitação, Dispensa e Inex.'!M486="","",'PCA Licitação, Dispensa e Inex.'!M486)</f>
        <v/>
      </c>
      <c r="AP483" t="str">
        <f>IF('PCA Licitação, Dispensa e Inex.'!N486="","",'PCA Licitação, Dispensa e Inex.'!N486)</f>
        <v/>
      </c>
      <c r="AQ483" s="82" t="str">
        <f>IF('PCA Licitação, Dispensa e Inex.'!O486="","",'PCA Licitação, Dispensa e Inex.'!O486)</f>
        <v/>
      </c>
      <c r="AR483" s="82" t="str">
        <f>IF('PCA Licitação, Dispensa e Inex.'!P486="","",'PCA Licitação, Dispensa e Inex.'!P486)</f>
        <v/>
      </c>
      <c r="AS483" s="82" t="str">
        <f>IF('PCA Licitação, Dispensa e Inex.'!Q486="","",'PCA Licitação, Dispensa e Inex.'!Q486)</f>
        <v/>
      </c>
      <c r="AT483" s="82" t="str">
        <f>IF('PCA Licitação, Dispensa e Inex.'!R486="","",'PCA Licitação, Dispensa e Inex.'!R486)</f>
        <v/>
      </c>
      <c r="AU483" s="82" t="str">
        <f>IF('PCA Licitação, Dispensa e Inex.'!S486="","",'PCA Licitação, Dispensa e Inex.'!S486)</f>
        <v/>
      </c>
      <c r="AV483" s="223" t="str">
        <f>IFERROR(VLOOKUP(AI483,'Acompanhamento (DMP)'!$B$7:$G$390,10,FALSE),"")</f>
        <v/>
      </c>
      <c r="AW483" t="str">
        <f>IFERROR(IF(VLOOKUP(AI483,'Acompanhamento (DMP)'!$B$7:$O$390,11,FALSE)="","",VLOOKUP(AI483,'Acompanhamento (DMP)'!$B$7:$O$390,11,FALSE)),"")</f>
        <v/>
      </c>
      <c r="AX483" s="82">
        <f>IFERROR(VLOOKUP(AI483,'Acompanhamento (DMP)'!$B$7:$O$390,12,FALSE),"")</f>
        <v>0</v>
      </c>
      <c r="AY483" s="82" t="str">
        <f>IFERROR(IF(VLOOKUP(AI483,'Acompanhamento (DMP)'!$B$7:$O$390,13,FALSE)="","",VLOOKUP(AI483,'Acompanhamento (DMP)'!$B$7:$O$390,13,FALSE)),"")</f>
        <v/>
      </c>
      <c r="AZ483" t="str">
        <f>IFERROR(IF(VLOOKUP(AI483,'Acompanhamento (DMP)'!$B$7:$O$390,14,FALSE)="","",VLOOKUP(AI483,'Acompanhamento (DMP)'!$B$7:$O$390,14,FALSE)),"")</f>
        <v/>
      </c>
      <c r="BA483" t="str">
        <f>IFERROR(IF(VLOOKUP(AI483,'Acompanhamento (DMP)'!$B$7:$O$390,15,FALSE)="","",VLOOKUP(AI483,'Acompanhamento (DMP)'!$B$7:$O$390,15,FALSE)),"")</f>
        <v/>
      </c>
      <c r="BB483" s="82" t="str">
        <f>IFERROR(IF(VLOOKUP(AI483,'Acompanhamento (DMP)'!$B$7:$O$390,16,FALSE)="","",VLOOKUP(AI483,'Acompanhamento (DMP)'!$B$7:$O$390,16,FALSE)),"")</f>
        <v/>
      </c>
      <c r="BC483" s="82" t="str">
        <f>IFERROR(IF(VLOOKUP(AI483,'Acompanhamento (DMP)'!$B$7:$O$390,17,FALSE)="","",VLOOKUP(AI483,'Acompanhamento (DMP)'!$B$7:$O$390,17,FALSE)),"")</f>
        <v/>
      </c>
      <c r="BD483" s="82" t="str">
        <f>IFERROR(IF(VLOOKUP(AI483,'Acompanhamento (DMP)'!$B$7:$O$390,18,FALSE)="","",VLOOKUP(AI483,'Acompanhamento (DMP)'!$B$7:$O$390,18,FALSE)),"")</f>
        <v/>
      </c>
      <c r="BE483" s="82" t="str">
        <f>IFERROR(IF(VLOOKUP(AI483,'Acompanhamento (DMP)'!$B$7:$O$390,19,FALSE)="","",VLOOKUP(AI483,'Acompanhamento (DMP)'!$B$7:$O$390,19,FALSE)),"")</f>
        <v/>
      </c>
      <c r="BF483" s="82" t="str">
        <f>IFERROR(IF(VLOOKUP(AI483,'Acompanhamento (DMP)'!$B$7:$O$390,20,FALSE)="","",VLOOKUP(AI483,'Acompanhamento (DMP)'!$B$7:$O$390,20,FALSE)),"")</f>
        <v/>
      </c>
      <c r="BG483" s="82" t="str">
        <f>IFERROR(IF(VLOOKUP(AI483,'Acompanhamento (DMP)'!$B$7:$O$390,21,FALSE)="","",VLOOKUP(AI483,'Acompanhamento (DMP)'!$B$7:$O$390,21,FALSE)),"")</f>
        <v/>
      </c>
      <c r="BH483" s="173" t="str">
        <f t="shared" si="7"/>
        <v/>
      </c>
    </row>
    <row r="484" spans="1:60" ht="15" customHeight="1">
      <c r="A484" s="248"/>
      <c r="B484" s="248"/>
      <c r="C484" s="72"/>
      <c r="D484" s="73"/>
      <c r="E484" s="72"/>
      <c r="F484" s="72"/>
      <c r="G484" s="72"/>
      <c r="H484" s="72"/>
      <c r="I484" s="72"/>
      <c r="J484" s="72"/>
      <c r="K484" s="72"/>
      <c r="L484" s="74"/>
      <c r="M484" s="74"/>
      <c r="N484" s="74"/>
      <c r="O484" s="74"/>
      <c r="P484" s="74"/>
      <c r="Q484" s="72" t="e">
        <f>IF(#REF!="","",IF(VLOOKUP(#REF!,#REF!,9,FALSE)="","",VLOOKUP(#REF!,#REF!,9,FALSE)))</f>
        <v>#REF!</v>
      </c>
      <c r="R484" s="74" t="e">
        <f>IF(#REF!="","",IF(VLOOKUP(#REF!,#REF!,10,FALSE)="","",VLOOKUP(#REF!,#REF!,10,FALSE)))</f>
        <v>#REF!</v>
      </c>
      <c r="AF484">
        <v>482</v>
      </c>
      <c r="AI484" t="str">
        <f>IF('PCA Licitação, Dispensa e Inex.'!B487="","",'PCA Licitação, Dispensa e Inex.'!B487)</f>
        <v/>
      </c>
      <c r="AJ484" t="str">
        <f>IF('PCA Licitação, Dispensa e Inex.'!C487="","",'PCA Licitação, Dispensa e Inex.'!C487)</f>
        <v/>
      </c>
      <c r="AK484" t="str">
        <f>IF('PCA Licitação, Dispensa e Inex.'!D487="","",'PCA Licitação, Dispensa e Inex.'!D487)</f>
        <v/>
      </c>
      <c r="AL484" t="str">
        <f>IF('PCA Licitação, Dispensa e Inex.'!H487="","",'PCA Licitação, Dispensa e Inex.'!H487)</f>
        <v/>
      </c>
      <c r="AM484" t="str">
        <f>IF('PCA Licitação, Dispensa e Inex.'!K487="","",'PCA Licitação, Dispensa e Inex.'!K487)</f>
        <v/>
      </c>
      <c r="AN484" t="str">
        <f>IF('PCA Licitação, Dispensa e Inex.'!L487="","",'PCA Licitação, Dispensa e Inex.'!L487)</f>
        <v/>
      </c>
      <c r="AO484" t="str">
        <f>IF('PCA Licitação, Dispensa e Inex.'!M487="","",'PCA Licitação, Dispensa e Inex.'!M487)</f>
        <v/>
      </c>
      <c r="AP484" t="str">
        <f>IF('PCA Licitação, Dispensa e Inex.'!N487="","",'PCA Licitação, Dispensa e Inex.'!N487)</f>
        <v/>
      </c>
      <c r="AQ484" s="82" t="str">
        <f>IF('PCA Licitação, Dispensa e Inex.'!O487="","",'PCA Licitação, Dispensa e Inex.'!O487)</f>
        <v/>
      </c>
      <c r="AR484" s="82" t="str">
        <f>IF('PCA Licitação, Dispensa e Inex.'!P487="","",'PCA Licitação, Dispensa e Inex.'!P487)</f>
        <v/>
      </c>
      <c r="AS484" s="82" t="str">
        <f>IF('PCA Licitação, Dispensa e Inex.'!Q487="","",'PCA Licitação, Dispensa e Inex.'!Q487)</f>
        <v/>
      </c>
      <c r="AT484" s="82" t="str">
        <f>IF('PCA Licitação, Dispensa e Inex.'!R487="","",'PCA Licitação, Dispensa e Inex.'!R487)</f>
        <v/>
      </c>
      <c r="AU484" s="82" t="str">
        <f>IF('PCA Licitação, Dispensa e Inex.'!S487="","",'PCA Licitação, Dispensa e Inex.'!S487)</f>
        <v/>
      </c>
      <c r="AV484" s="223" t="str">
        <f>IFERROR(VLOOKUP(AI484,'Acompanhamento (DMP)'!$B$7:$G$390,10,FALSE),"")</f>
        <v/>
      </c>
      <c r="AW484" t="str">
        <f>IFERROR(IF(VLOOKUP(AI484,'Acompanhamento (DMP)'!$B$7:$O$390,11,FALSE)="","",VLOOKUP(AI484,'Acompanhamento (DMP)'!$B$7:$O$390,11,FALSE)),"")</f>
        <v/>
      </c>
      <c r="AX484" s="82">
        <f>IFERROR(VLOOKUP(AI484,'Acompanhamento (DMP)'!$B$7:$O$390,12,FALSE),"")</f>
        <v>0</v>
      </c>
      <c r="AY484" s="82" t="str">
        <f>IFERROR(IF(VLOOKUP(AI484,'Acompanhamento (DMP)'!$B$7:$O$390,13,FALSE)="","",VLOOKUP(AI484,'Acompanhamento (DMP)'!$B$7:$O$390,13,FALSE)),"")</f>
        <v/>
      </c>
      <c r="AZ484" t="str">
        <f>IFERROR(IF(VLOOKUP(AI484,'Acompanhamento (DMP)'!$B$7:$O$390,14,FALSE)="","",VLOOKUP(AI484,'Acompanhamento (DMP)'!$B$7:$O$390,14,FALSE)),"")</f>
        <v/>
      </c>
      <c r="BA484" t="str">
        <f>IFERROR(IF(VLOOKUP(AI484,'Acompanhamento (DMP)'!$B$7:$O$390,15,FALSE)="","",VLOOKUP(AI484,'Acompanhamento (DMP)'!$B$7:$O$390,15,FALSE)),"")</f>
        <v/>
      </c>
      <c r="BB484" s="82" t="str">
        <f>IFERROR(IF(VLOOKUP(AI484,'Acompanhamento (DMP)'!$B$7:$O$390,16,FALSE)="","",VLOOKUP(AI484,'Acompanhamento (DMP)'!$B$7:$O$390,16,FALSE)),"")</f>
        <v/>
      </c>
      <c r="BC484" s="82" t="str">
        <f>IFERROR(IF(VLOOKUP(AI484,'Acompanhamento (DMP)'!$B$7:$O$390,17,FALSE)="","",VLOOKUP(AI484,'Acompanhamento (DMP)'!$B$7:$O$390,17,FALSE)),"")</f>
        <v/>
      </c>
      <c r="BD484" s="82" t="str">
        <f>IFERROR(IF(VLOOKUP(AI484,'Acompanhamento (DMP)'!$B$7:$O$390,18,FALSE)="","",VLOOKUP(AI484,'Acompanhamento (DMP)'!$B$7:$O$390,18,FALSE)),"")</f>
        <v/>
      </c>
      <c r="BE484" s="82" t="str">
        <f>IFERROR(IF(VLOOKUP(AI484,'Acompanhamento (DMP)'!$B$7:$O$390,19,FALSE)="","",VLOOKUP(AI484,'Acompanhamento (DMP)'!$B$7:$O$390,19,FALSE)),"")</f>
        <v/>
      </c>
      <c r="BF484" s="82" t="str">
        <f>IFERROR(IF(VLOOKUP(AI484,'Acompanhamento (DMP)'!$B$7:$O$390,20,FALSE)="","",VLOOKUP(AI484,'Acompanhamento (DMP)'!$B$7:$O$390,20,FALSE)),"")</f>
        <v/>
      </c>
      <c r="BG484" s="82" t="str">
        <f>IFERROR(IF(VLOOKUP(AI484,'Acompanhamento (DMP)'!$B$7:$O$390,21,FALSE)="","",VLOOKUP(AI484,'Acompanhamento (DMP)'!$B$7:$O$390,21,FALSE)),"")</f>
        <v/>
      </c>
      <c r="BH484" s="173" t="str">
        <f t="shared" si="7"/>
        <v/>
      </c>
    </row>
    <row r="485" spans="1:60" ht="15" customHeight="1">
      <c r="A485" s="248"/>
      <c r="B485" s="248"/>
      <c r="C485" s="72"/>
      <c r="D485" s="73"/>
      <c r="E485" s="72"/>
      <c r="F485" s="72"/>
      <c r="G485" s="72"/>
      <c r="H485" s="72"/>
      <c r="I485" s="72"/>
      <c r="J485" s="72"/>
      <c r="K485" s="72"/>
      <c r="L485" s="74"/>
      <c r="M485" s="74"/>
      <c r="N485" s="74"/>
      <c r="O485" s="74"/>
      <c r="P485" s="74"/>
      <c r="Q485" s="72" t="e">
        <f>IF(#REF!="","",IF(VLOOKUP(#REF!,#REF!,9,FALSE)="","",VLOOKUP(#REF!,#REF!,9,FALSE)))</f>
        <v>#REF!</v>
      </c>
      <c r="R485" s="74" t="e">
        <f>IF(#REF!="","",IF(VLOOKUP(#REF!,#REF!,10,FALSE)="","",VLOOKUP(#REF!,#REF!,10,FALSE)))</f>
        <v>#REF!</v>
      </c>
      <c r="AF485">
        <v>483</v>
      </c>
      <c r="AI485" t="str">
        <f>IF('PCA Licitação, Dispensa e Inex.'!B488="","",'PCA Licitação, Dispensa e Inex.'!B488)</f>
        <v/>
      </c>
      <c r="AJ485" t="str">
        <f>IF('PCA Licitação, Dispensa e Inex.'!C488="","",'PCA Licitação, Dispensa e Inex.'!C488)</f>
        <v/>
      </c>
      <c r="AK485" t="str">
        <f>IF('PCA Licitação, Dispensa e Inex.'!D488="","",'PCA Licitação, Dispensa e Inex.'!D488)</f>
        <v/>
      </c>
      <c r="AL485" t="str">
        <f>IF('PCA Licitação, Dispensa e Inex.'!H488="","",'PCA Licitação, Dispensa e Inex.'!H488)</f>
        <v/>
      </c>
      <c r="AM485" t="str">
        <f>IF('PCA Licitação, Dispensa e Inex.'!K488="","",'PCA Licitação, Dispensa e Inex.'!K488)</f>
        <v/>
      </c>
      <c r="AN485" t="str">
        <f>IF('PCA Licitação, Dispensa e Inex.'!L488="","",'PCA Licitação, Dispensa e Inex.'!L488)</f>
        <v/>
      </c>
      <c r="AO485" t="str">
        <f>IF('PCA Licitação, Dispensa e Inex.'!M488="","",'PCA Licitação, Dispensa e Inex.'!M488)</f>
        <v/>
      </c>
      <c r="AP485" t="str">
        <f>IF('PCA Licitação, Dispensa e Inex.'!N488="","",'PCA Licitação, Dispensa e Inex.'!N488)</f>
        <v/>
      </c>
      <c r="AQ485" s="82" t="str">
        <f>IF('PCA Licitação, Dispensa e Inex.'!O488="","",'PCA Licitação, Dispensa e Inex.'!O488)</f>
        <v/>
      </c>
      <c r="AR485" s="82" t="str">
        <f>IF('PCA Licitação, Dispensa e Inex.'!P488="","",'PCA Licitação, Dispensa e Inex.'!P488)</f>
        <v/>
      </c>
      <c r="AS485" s="82" t="str">
        <f>IF('PCA Licitação, Dispensa e Inex.'!Q488="","",'PCA Licitação, Dispensa e Inex.'!Q488)</f>
        <v/>
      </c>
      <c r="AT485" s="82" t="str">
        <f>IF('PCA Licitação, Dispensa e Inex.'!R488="","",'PCA Licitação, Dispensa e Inex.'!R488)</f>
        <v/>
      </c>
      <c r="AU485" s="82" t="str">
        <f>IF('PCA Licitação, Dispensa e Inex.'!S488="","",'PCA Licitação, Dispensa e Inex.'!S488)</f>
        <v/>
      </c>
      <c r="AV485" s="223" t="str">
        <f>IFERROR(VLOOKUP(AI485,'Acompanhamento (DMP)'!$B$7:$G$390,10,FALSE),"")</f>
        <v/>
      </c>
      <c r="AW485" t="str">
        <f>IFERROR(IF(VLOOKUP(AI485,'Acompanhamento (DMP)'!$B$7:$O$390,11,FALSE)="","",VLOOKUP(AI485,'Acompanhamento (DMP)'!$B$7:$O$390,11,FALSE)),"")</f>
        <v/>
      </c>
      <c r="AX485" s="82">
        <f>IFERROR(VLOOKUP(AI485,'Acompanhamento (DMP)'!$B$7:$O$390,12,FALSE),"")</f>
        <v>0</v>
      </c>
      <c r="AY485" s="82" t="str">
        <f>IFERROR(IF(VLOOKUP(AI485,'Acompanhamento (DMP)'!$B$7:$O$390,13,FALSE)="","",VLOOKUP(AI485,'Acompanhamento (DMP)'!$B$7:$O$390,13,FALSE)),"")</f>
        <v/>
      </c>
      <c r="AZ485" t="str">
        <f>IFERROR(IF(VLOOKUP(AI485,'Acompanhamento (DMP)'!$B$7:$O$390,14,FALSE)="","",VLOOKUP(AI485,'Acompanhamento (DMP)'!$B$7:$O$390,14,FALSE)),"")</f>
        <v/>
      </c>
      <c r="BA485" t="str">
        <f>IFERROR(IF(VLOOKUP(AI485,'Acompanhamento (DMP)'!$B$7:$O$390,15,FALSE)="","",VLOOKUP(AI485,'Acompanhamento (DMP)'!$B$7:$O$390,15,FALSE)),"")</f>
        <v/>
      </c>
      <c r="BB485" s="82" t="str">
        <f>IFERROR(IF(VLOOKUP(AI485,'Acompanhamento (DMP)'!$B$7:$O$390,16,FALSE)="","",VLOOKUP(AI485,'Acompanhamento (DMP)'!$B$7:$O$390,16,FALSE)),"")</f>
        <v/>
      </c>
      <c r="BC485" s="82" t="str">
        <f>IFERROR(IF(VLOOKUP(AI485,'Acompanhamento (DMP)'!$B$7:$O$390,17,FALSE)="","",VLOOKUP(AI485,'Acompanhamento (DMP)'!$B$7:$O$390,17,FALSE)),"")</f>
        <v/>
      </c>
      <c r="BD485" s="82" t="str">
        <f>IFERROR(IF(VLOOKUP(AI485,'Acompanhamento (DMP)'!$B$7:$O$390,18,FALSE)="","",VLOOKUP(AI485,'Acompanhamento (DMP)'!$B$7:$O$390,18,FALSE)),"")</f>
        <v/>
      </c>
      <c r="BE485" s="82" t="str">
        <f>IFERROR(IF(VLOOKUP(AI485,'Acompanhamento (DMP)'!$B$7:$O$390,19,FALSE)="","",VLOOKUP(AI485,'Acompanhamento (DMP)'!$B$7:$O$390,19,FALSE)),"")</f>
        <v/>
      </c>
      <c r="BF485" s="82" t="str">
        <f>IFERROR(IF(VLOOKUP(AI485,'Acompanhamento (DMP)'!$B$7:$O$390,20,FALSE)="","",VLOOKUP(AI485,'Acompanhamento (DMP)'!$B$7:$O$390,20,FALSE)),"")</f>
        <v/>
      </c>
      <c r="BG485" s="82" t="str">
        <f>IFERROR(IF(VLOOKUP(AI485,'Acompanhamento (DMP)'!$B$7:$O$390,21,FALSE)="","",VLOOKUP(AI485,'Acompanhamento (DMP)'!$B$7:$O$390,21,FALSE)),"")</f>
        <v/>
      </c>
      <c r="BH485" s="173" t="str">
        <f t="shared" si="7"/>
        <v/>
      </c>
    </row>
    <row r="486" spans="1:60" ht="15" customHeight="1">
      <c r="A486" s="248"/>
      <c r="B486" s="248"/>
      <c r="C486" s="72"/>
      <c r="D486" s="73"/>
      <c r="E486" s="72"/>
      <c r="F486" s="72"/>
      <c r="G486" s="72"/>
      <c r="H486" s="72"/>
      <c r="I486" s="72"/>
      <c r="J486" s="72"/>
      <c r="K486" s="72"/>
      <c r="L486" s="74"/>
      <c r="M486" s="74"/>
      <c r="N486" s="74"/>
      <c r="O486" s="74"/>
      <c r="P486" s="74"/>
      <c r="Q486" s="72" t="e">
        <f>IF(#REF!="","",IF(VLOOKUP(#REF!,#REF!,9,FALSE)="","",VLOOKUP(#REF!,#REF!,9,FALSE)))</f>
        <v>#REF!</v>
      </c>
      <c r="R486" s="74" t="e">
        <f>IF(#REF!="","",IF(VLOOKUP(#REF!,#REF!,10,FALSE)="","",VLOOKUP(#REF!,#REF!,10,FALSE)))</f>
        <v>#REF!</v>
      </c>
      <c r="AF486">
        <v>484</v>
      </c>
      <c r="AI486" t="str">
        <f>IF('PCA Licitação, Dispensa e Inex.'!B489="","",'PCA Licitação, Dispensa e Inex.'!B489)</f>
        <v/>
      </c>
      <c r="AJ486" t="str">
        <f>IF('PCA Licitação, Dispensa e Inex.'!C489="","",'PCA Licitação, Dispensa e Inex.'!C489)</f>
        <v/>
      </c>
      <c r="AK486" t="str">
        <f>IF('PCA Licitação, Dispensa e Inex.'!D489="","",'PCA Licitação, Dispensa e Inex.'!D489)</f>
        <v/>
      </c>
      <c r="AL486" t="str">
        <f>IF('PCA Licitação, Dispensa e Inex.'!H489="","",'PCA Licitação, Dispensa e Inex.'!H489)</f>
        <v/>
      </c>
      <c r="AM486" t="str">
        <f>IF('PCA Licitação, Dispensa e Inex.'!K489="","",'PCA Licitação, Dispensa e Inex.'!K489)</f>
        <v/>
      </c>
      <c r="AN486" t="str">
        <f>IF('PCA Licitação, Dispensa e Inex.'!L489="","",'PCA Licitação, Dispensa e Inex.'!L489)</f>
        <v/>
      </c>
      <c r="AO486" t="str">
        <f>IF('PCA Licitação, Dispensa e Inex.'!M489="","",'PCA Licitação, Dispensa e Inex.'!M489)</f>
        <v/>
      </c>
      <c r="AP486" t="str">
        <f>IF('PCA Licitação, Dispensa e Inex.'!N489="","",'PCA Licitação, Dispensa e Inex.'!N489)</f>
        <v/>
      </c>
      <c r="AQ486" s="82" t="str">
        <f>IF('PCA Licitação, Dispensa e Inex.'!O489="","",'PCA Licitação, Dispensa e Inex.'!O489)</f>
        <v/>
      </c>
      <c r="AR486" s="82" t="str">
        <f>IF('PCA Licitação, Dispensa e Inex.'!P489="","",'PCA Licitação, Dispensa e Inex.'!P489)</f>
        <v/>
      </c>
      <c r="AS486" s="82" t="str">
        <f>IF('PCA Licitação, Dispensa e Inex.'!Q489="","",'PCA Licitação, Dispensa e Inex.'!Q489)</f>
        <v/>
      </c>
      <c r="AT486" s="82" t="str">
        <f>IF('PCA Licitação, Dispensa e Inex.'!R489="","",'PCA Licitação, Dispensa e Inex.'!R489)</f>
        <v/>
      </c>
      <c r="AU486" s="82" t="str">
        <f>IF('PCA Licitação, Dispensa e Inex.'!S489="","",'PCA Licitação, Dispensa e Inex.'!S489)</f>
        <v/>
      </c>
      <c r="AV486" s="223" t="str">
        <f>IFERROR(VLOOKUP(AI486,'Acompanhamento (DMP)'!$B$7:$G$390,10,FALSE),"")</f>
        <v/>
      </c>
      <c r="AW486" t="str">
        <f>IFERROR(IF(VLOOKUP(AI486,'Acompanhamento (DMP)'!$B$7:$O$390,11,FALSE)="","",VLOOKUP(AI486,'Acompanhamento (DMP)'!$B$7:$O$390,11,FALSE)),"")</f>
        <v/>
      </c>
      <c r="AX486" s="82">
        <f>IFERROR(VLOOKUP(AI486,'Acompanhamento (DMP)'!$B$7:$O$390,12,FALSE),"")</f>
        <v>0</v>
      </c>
      <c r="AY486" s="82" t="str">
        <f>IFERROR(IF(VLOOKUP(AI486,'Acompanhamento (DMP)'!$B$7:$O$390,13,FALSE)="","",VLOOKUP(AI486,'Acompanhamento (DMP)'!$B$7:$O$390,13,FALSE)),"")</f>
        <v/>
      </c>
      <c r="AZ486" t="str">
        <f>IFERROR(IF(VLOOKUP(AI486,'Acompanhamento (DMP)'!$B$7:$O$390,14,FALSE)="","",VLOOKUP(AI486,'Acompanhamento (DMP)'!$B$7:$O$390,14,FALSE)),"")</f>
        <v/>
      </c>
      <c r="BA486" t="str">
        <f>IFERROR(IF(VLOOKUP(AI486,'Acompanhamento (DMP)'!$B$7:$O$390,15,FALSE)="","",VLOOKUP(AI486,'Acompanhamento (DMP)'!$B$7:$O$390,15,FALSE)),"")</f>
        <v/>
      </c>
      <c r="BB486" s="82" t="str">
        <f>IFERROR(IF(VLOOKUP(AI486,'Acompanhamento (DMP)'!$B$7:$O$390,16,FALSE)="","",VLOOKUP(AI486,'Acompanhamento (DMP)'!$B$7:$O$390,16,FALSE)),"")</f>
        <v/>
      </c>
      <c r="BC486" s="82" t="str">
        <f>IFERROR(IF(VLOOKUP(AI486,'Acompanhamento (DMP)'!$B$7:$O$390,17,FALSE)="","",VLOOKUP(AI486,'Acompanhamento (DMP)'!$B$7:$O$390,17,FALSE)),"")</f>
        <v/>
      </c>
      <c r="BD486" s="82" t="str">
        <f>IFERROR(IF(VLOOKUP(AI486,'Acompanhamento (DMP)'!$B$7:$O$390,18,FALSE)="","",VLOOKUP(AI486,'Acompanhamento (DMP)'!$B$7:$O$390,18,FALSE)),"")</f>
        <v/>
      </c>
      <c r="BE486" s="82" t="str">
        <f>IFERROR(IF(VLOOKUP(AI486,'Acompanhamento (DMP)'!$B$7:$O$390,19,FALSE)="","",VLOOKUP(AI486,'Acompanhamento (DMP)'!$B$7:$O$390,19,FALSE)),"")</f>
        <v/>
      </c>
      <c r="BF486" s="82" t="str">
        <f>IFERROR(IF(VLOOKUP(AI486,'Acompanhamento (DMP)'!$B$7:$O$390,20,FALSE)="","",VLOOKUP(AI486,'Acompanhamento (DMP)'!$B$7:$O$390,20,FALSE)),"")</f>
        <v/>
      </c>
      <c r="BG486" s="82" t="str">
        <f>IFERROR(IF(VLOOKUP(AI486,'Acompanhamento (DMP)'!$B$7:$O$390,21,FALSE)="","",VLOOKUP(AI486,'Acompanhamento (DMP)'!$B$7:$O$390,21,FALSE)),"")</f>
        <v/>
      </c>
      <c r="BH486" s="173" t="str">
        <f t="shared" si="7"/>
        <v/>
      </c>
    </row>
    <row r="487" spans="1:60" ht="15" customHeight="1">
      <c r="A487" s="248"/>
      <c r="B487" s="248"/>
      <c r="C487" s="72"/>
      <c r="D487" s="73"/>
      <c r="E487" s="72"/>
      <c r="F487" s="72"/>
      <c r="G487" s="72"/>
      <c r="H487" s="72"/>
      <c r="I487" s="72"/>
      <c r="J487" s="72"/>
      <c r="K487" s="72"/>
      <c r="L487" s="74"/>
      <c r="M487" s="74"/>
      <c r="N487" s="74"/>
      <c r="O487" s="74"/>
      <c r="P487" s="74"/>
      <c r="Q487" s="72" t="e">
        <f>IF(#REF!="","",IF(VLOOKUP(#REF!,#REF!,9,FALSE)="","",VLOOKUP(#REF!,#REF!,9,FALSE)))</f>
        <v>#REF!</v>
      </c>
      <c r="R487" s="74" t="e">
        <f>IF(#REF!="","",IF(VLOOKUP(#REF!,#REF!,10,FALSE)="","",VLOOKUP(#REF!,#REF!,10,FALSE)))</f>
        <v>#REF!</v>
      </c>
      <c r="AF487">
        <v>485</v>
      </c>
      <c r="AI487" t="str">
        <f>IF('PCA Licitação, Dispensa e Inex.'!B490="","",'PCA Licitação, Dispensa e Inex.'!B490)</f>
        <v/>
      </c>
      <c r="AJ487" t="str">
        <f>IF('PCA Licitação, Dispensa e Inex.'!C490="","",'PCA Licitação, Dispensa e Inex.'!C490)</f>
        <v/>
      </c>
      <c r="AK487" t="str">
        <f>IF('PCA Licitação, Dispensa e Inex.'!D490="","",'PCA Licitação, Dispensa e Inex.'!D490)</f>
        <v/>
      </c>
      <c r="AL487" t="str">
        <f>IF('PCA Licitação, Dispensa e Inex.'!H490="","",'PCA Licitação, Dispensa e Inex.'!H490)</f>
        <v/>
      </c>
      <c r="AM487" t="str">
        <f>IF('PCA Licitação, Dispensa e Inex.'!K490="","",'PCA Licitação, Dispensa e Inex.'!K490)</f>
        <v/>
      </c>
      <c r="AN487" t="str">
        <f>IF('PCA Licitação, Dispensa e Inex.'!L490="","",'PCA Licitação, Dispensa e Inex.'!L490)</f>
        <v/>
      </c>
      <c r="AO487" t="str">
        <f>IF('PCA Licitação, Dispensa e Inex.'!M490="","",'PCA Licitação, Dispensa e Inex.'!M490)</f>
        <v/>
      </c>
      <c r="AP487" t="str">
        <f>IF('PCA Licitação, Dispensa e Inex.'!N490="","",'PCA Licitação, Dispensa e Inex.'!N490)</f>
        <v/>
      </c>
      <c r="AQ487" s="82" t="str">
        <f>IF('PCA Licitação, Dispensa e Inex.'!O490="","",'PCA Licitação, Dispensa e Inex.'!O490)</f>
        <v/>
      </c>
      <c r="AR487" s="82" t="str">
        <f>IF('PCA Licitação, Dispensa e Inex.'!P490="","",'PCA Licitação, Dispensa e Inex.'!P490)</f>
        <v/>
      </c>
      <c r="AS487" s="82" t="str">
        <f>IF('PCA Licitação, Dispensa e Inex.'!Q490="","",'PCA Licitação, Dispensa e Inex.'!Q490)</f>
        <v/>
      </c>
      <c r="AT487" s="82" t="str">
        <f>IF('PCA Licitação, Dispensa e Inex.'!R490="","",'PCA Licitação, Dispensa e Inex.'!R490)</f>
        <v/>
      </c>
      <c r="AU487" s="82" t="str">
        <f>IF('PCA Licitação, Dispensa e Inex.'!S490="","",'PCA Licitação, Dispensa e Inex.'!S490)</f>
        <v/>
      </c>
      <c r="AV487" s="223" t="str">
        <f>IFERROR(VLOOKUP(AI487,'Acompanhamento (DMP)'!$B$7:$G$390,10,FALSE),"")</f>
        <v/>
      </c>
      <c r="AW487" t="str">
        <f>IFERROR(IF(VLOOKUP(AI487,'Acompanhamento (DMP)'!$B$7:$O$390,11,FALSE)="","",VLOOKUP(AI487,'Acompanhamento (DMP)'!$B$7:$O$390,11,FALSE)),"")</f>
        <v/>
      </c>
      <c r="AX487" s="82">
        <f>IFERROR(VLOOKUP(AI487,'Acompanhamento (DMP)'!$B$7:$O$390,12,FALSE),"")</f>
        <v>0</v>
      </c>
      <c r="AY487" s="82" t="str">
        <f>IFERROR(IF(VLOOKUP(AI487,'Acompanhamento (DMP)'!$B$7:$O$390,13,FALSE)="","",VLOOKUP(AI487,'Acompanhamento (DMP)'!$B$7:$O$390,13,FALSE)),"")</f>
        <v/>
      </c>
      <c r="AZ487" t="str">
        <f>IFERROR(IF(VLOOKUP(AI487,'Acompanhamento (DMP)'!$B$7:$O$390,14,FALSE)="","",VLOOKUP(AI487,'Acompanhamento (DMP)'!$B$7:$O$390,14,FALSE)),"")</f>
        <v/>
      </c>
      <c r="BA487" t="str">
        <f>IFERROR(IF(VLOOKUP(AI487,'Acompanhamento (DMP)'!$B$7:$O$390,15,FALSE)="","",VLOOKUP(AI487,'Acompanhamento (DMP)'!$B$7:$O$390,15,FALSE)),"")</f>
        <v/>
      </c>
      <c r="BB487" s="82" t="str">
        <f>IFERROR(IF(VLOOKUP(AI487,'Acompanhamento (DMP)'!$B$7:$O$390,16,FALSE)="","",VLOOKUP(AI487,'Acompanhamento (DMP)'!$B$7:$O$390,16,FALSE)),"")</f>
        <v/>
      </c>
      <c r="BC487" s="82" t="str">
        <f>IFERROR(IF(VLOOKUP(AI487,'Acompanhamento (DMP)'!$B$7:$O$390,17,FALSE)="","",VLOOKUP(AI487,'Acompanhamento (DMP)'!$B$7:$O$390,17,FALSE)),"")</f>
        <v/>
      </c>
      <c r="BD487" s="82" t="str">
        <f>IFERROR(IF(VLOOKUP(AI487,'Acompanhamento (DMP)'!$B$7:$O$390,18,FALSE)="","",VLOOKUP(AI487,'Acompanhamento (DMP)'!$B$7:$O$390,18,FALSE)),"")</f>
        <v/>
      </c>
      <c r="BE487" s="82" t="str">
        <f>IFERROR(IF(VLOOKUP(AI487,'Acompanhamento (DMP)'!$B$7:$O$390,19,FALSE)="","",VLOOKUP(AI487,'Acompanhamento (DMP)'!$B$7:$O$390,19,FALSE)),"")</f>
        <v/>
      </c>
      <c r="BF487" s="82" t="str">
        <f>IFERROR(IF(VLOOKUP(AI487,'Acompanhamento (DMP)'!$B$7:$O$390,20,FALSE)="","",VLOOKUP(AI487,'Acompanhamento (DMP)'!$B$7:$O$390,20,FALSE)),"")</f>
        <v/>
      </c>
      <c r="BG487" s="82" t="str">
        <f>IFERROR(IF(VLOOKUP(AI487,'Acompanhamento (DMP)'!$B$7:$O$390,21,FALSE)="","",VLOOKUP(AI487,'Acompanhamento (DMP)'!$B$7:$O$390,21,FALSE)),"")</f>
        <v/>
      </c>
      <c r="BH487" s="173" t="str">
        <f t="shared" si="7"/>
        <v/>
      </c>
    </row>
    <row r="488" spans="1:60" ht="15" customHeight="1">
      <c r="A488" s="248"/>
      <c r="B488" s="248"/>
      <c r="C488" s="72"/>
      <c r="D488" s="73"/>
      <c r="E488" s="72"/>
      <c r="F488" s="72"/>
      <c r="G488" s="72"/>
      <c r="H488" s="72"/>
      <c r="I488" s="72"/>
      <c r="J488" s="72"/>
      <c r="K488" s="72"/>
      <c r="L488" s="74"/>
      <c r="M488" s="74"/>
      <c r="N488" s="74"/>
      <c r="O488" s="74"/>
      <c r="P488" s="74"/>
      <c r="Q488" s="72" t="e">
        <f>IF(#REF!="","",IF(VLOOKUP(#REF!,#REF!,9,FALSE)="","",VLOOKUP(#REF!,#REF!,9,FALSE)))</f>
        <v>#REF!</v>
      </c>
      <c r="R488" s="74" t="e">
        <f>IF(#REF!="","",IF(VLOOKUP(#REF!,#REF!,10,FALSE)="","",VLOOKUP(#REF!,#REF!,10,FALSE)))</f>
        <v>#REF!</v>
      </c>
      <c r="AF488">
        <v>486</v>
      </c>
      <c r="AI488" t="str">
        <f>IF('PCA Licitação, Dispensa e Inex.'!B491="","",'PCA Licitação, Dispensa e Inex.'!B491)</f>
        <v/>
      </c>
      <c r="AJ488" t="str">
        <f>IF('PCA Licitação, Dispensa e Inex.'!C491="","",'PCA Licitação, Dispensa e Inex.'!C491)</f>
        <v/>
      </c>
      <c r="AK488" t="str">
        <f>IF('PCA Licitação, Dispensa e Inex.'!D491="","",'PCA Licitação, Dispensa e Inex.'!D491)</f>
        <v/>
      </c>
      <c r="AL488" t="str">
        <f>IF('PCA Licitação, Dispensa e Inex.'!H491="","",'PCA Licitação, Dispensa e Inex.'!H491)</f>
        <v/>
      </c>
      <c r="AM488" t="str">
        <f>IF('PCA Licitação, Dispensa e Inex.'!K491="","",'PCA Licitação, Dispensa e Inex.'!K491)</f>
        <v/>
      </c>
      <c r="AN488" t="str">
        <f>IF('PCA Licitação, Dispensa e Inex.'!L491="","",'PCA Licitação, Dispensa e Inex.'!L491)</f>
        <v/>
      </c>
      <c r="AO488" t="str">
        <f>IF('PCA Licitação, Dispensa e Inex.'!M491="","",'PCA Licitação, Dispensa e Inex.'!M491)</f>
        <v/>
      </c>
      <c r="AP488" t="str">
        <f>IF('PCA Licitação, Dispensa e Inex.'!N491="","",'PCA Licitação, Dispensa e Inex.'!N491)</f>
        <v/>
      </c>
      <c r="AQ488" s="82" t="str">
        <f>IF('PCA Licitação, Dispensa e Inex.'!O491="","",'PCA Licitação, Dispensa e Inex.'!O491)</f>
        <v/>
      </c>
      <c r="AR488" s="82" t="str">
        <f>IF('PCA Licitação, Dispensa e Inex.'!P491="","",'PCA Licitação, Dispensa e Inex.'!P491)</f>
        <v/>
      </c>
      <c r="AS488" s="82" t="str">
        <f>IF('PCA Licitação, Dispensa e Inex.'!Q491="","",'PCA Licitação, Dispensa e Inex.'!Q491)</f>
        <v/>
      </c>
      <c r="AT488" s="82" t="str">
        <f>IF('PCA Licitação, Dispensa e Inex.'!R491="","",'PCA Licitação, Dispensa e Inex.'!R491)</f>
        <v/>
      </c>
      <c r="AU488" s="82" t="str">
        <f>IF('PCA Licitação, Dispensa e Inex.'!S491="","",'PCA Licitação, Dispensa e Inex.'!S491)</f>
        <v/>
      </c>
      <c r="AV488" s="223" t="str">
        <f>IFERROR(VLOOKUP(AI488,'Acompanhamento (DMP)'!$B$7:$G$390,10,FALSE),"")</f>
        <v/>
      </c>
      <c r="AW488" t="str">
        <f>IFERROR(IF(VLOOKUP(AI488,'Acompanhamento (DMP)'!$B$7:$O$390,11,FALSE)="","",VLOOKUP(AI488,'Acompanhamento (DMP)'!$B$7:$O$390,11,FALSE)),"")</f>
        <v/>
      </c>
      <c r="AX488" s="82">
        <f>IFERROR(VLOOKUP(AI488,'Acompanhamento (DMP)'!$B$7:$O$390,12,FALSE),"")</f>
        <v>0</v>
      </c>
      <c r="AY488" s="82" t="str">
        <f>IFERROR(IF(VLOOKUP(AI488,'Acompanhamento (DMP)'!$B$7:$O$390,13,FALSE)="","",VLOOKUP(AI488,'Acompanhamento (DMP)'!$B$7:$O$390,13,FALSE)),"")</f>
        <v/>
      </c>
      <c r="AZ488" t="str">
        <f>IFERROR(IF(VLOOKUP(AI488,'Acompanhamento (DMP)'!$B$7:$O$390,14,FALSE)="","",VLOOKUP(AI488,'Acompanhamento (DMP)'!$B$7:$O$390,14,FALSE)),"")</f>
        <v/>
      </c>
      <c r="BA488" t="str">
        <f>IFERROR(IF(VLOOKUP(AI488,'Acompanhamento (DMP)'!$B$7:$O$390,15,FALSE)="","",VLOOKUP(AI488,'Acompanhamento (DMP)'!$B$7:$O$390,15,FALSE)),"")</f>
        <v/>
      </c>
      <c r="BB488" s="82" t="str">
        <f>IFERROR(IF(VLOOKUP(AI488,'Acompanhamento (DMP)'!$B$7:$O$390,16,FALSE)="","",VLOOKUP(AI488,'Acompanhamento (DMP)'!$B$7:$O$390,16,FALSE)),"")</f>
        <v/>
      </c>
      <c r="BC488" s="82" t="str">
        <f>IFERROR(IF(VLOOKUP(AI488,'Acompanhamento (DMP)'!$B$7:$O$390,17,FALSE)="","",VLOOKUP(AI488,'Acompanhamento (DMP)'!$B$7:$O$390,17,FALSE)),"")</f>
        <v/>
      </c>
      <c r="BD488" s="82" t="str">
        <f>IFERROR(IF(VLOOKUP(AI488,'Acompanhamento (DMP)'!$B$7:$O$390,18,FALSE)="","",VLOOKUP(AI488,'Acompanhamento (DMP)'!$B$7:$O$390,18,FALSE)),"")</f>
        <v/>
      </c>
      <c r="BE488" s="82" t="str">
        <f>IFERROR(IF(VLOOKUP(AI488,'Acompanhamento (DMP)'!$B$7:$O$390,19,FALSE)="","",VLOOKUP(AI488,'Acompanhamento (DMP)'!$B$7:$O$390,19,FALSE)),"")</f>
        <v/>
      </c>
      <c r="BF488" s="82" t="str">
        <f>IFERROR(IF(VLOOKUP(AI488,'Acompanhamento (DMP)'!$B$7:$O$390,20,FALSE)="","",VLOOKUP(AI488,'Acompanhamento (DMP)'!$B$7:$O$390,20,FALSE)),"")</f>
        <v/>
      </c>
      <c r="BG488" s="82" t="str">
        <f>IFERROR(IF(VLOOKUP(AI488,'Acompanhamento (DMP)'!$B$7:$O$390,21,FALSE)="","",VLOOKUP(AI488,'Acompanhamento (DMP)'!$B$7:$O$390,21,FALSE)),"")</f>
        <v/>
      </c>
      <c r="BH488" s="173" t="str">
        <f t="shared" si="7"/>
        <v/>
      </c>
    </row>
    <row r="489" spans="1:60" ht="15" customHeight="1">
      <c r="A489" s="248"/>
      <c r="B489" s="248"/>
      <c r="C489" s="72"/>
      <c r="D489" s="73"/>
      <c r="E489" s="72"/>
      <c r="F489" s="72"/>
      <c r="G489" s="72"/>
      <c r="H489" s="72"/>
      <c r="I489" s="72"/>
      <c r="J489" s="72"/>
      <c r="K489" s="72"/>
      <c r="L489" s="74"/>
      <c r="M489" s="74"/>
      <c r="N489" s="74"/>
      <c r="O489" s="74"/>
      <c r="P489" s="74"/>
      <c r="Q489" s="72" t="e">
        <f>IF(#REF!="","",IF(VLOOKUP(#REF!,#REF!,9,FALSE)="","",VLOOKUP(#REF!,#REF!,9,FALSE)))</f>
        <v>#REF!</v>
      </c>
      <c r="R489" s="74" t="e">
        <f>IF(#REF!="","",IF(VLOOKUP(#REF!,#REF!,10,FALSE)="","",VLOOKUP(#REF!,#REF!,10,FALSE)))</f>
        <v>#REF!</v>
      </c>
      <c r="AF489">
        <v>487</v>
      </c>
      <c r="AI489" t="str">
        <f>IF('PCA Licitação, Dispensa e Inex.'!B492="","",'PCA Licitação, Dispensa e Inex.'!B492)</f>
        <v/>
      </c>
      <c r="AJ489" t="str">
        <f>IF('PCA Licitação, Dispensa e Inex.'!C492="","",'PCA Licitação, Dispensa e Inex.'!C492)</f>
        <v/>
      </c>
      <c r="AK489" t="str">
        <f>IF('PCA Licitação, Dispensa e Inex.'!D492="","",'PCA Licitação, Dispensa e Inex.'!D492)</f>
        <v/>
      </c>
      <c r="AL489" t="str">
        <f>IF('PCA Licitação, Dispensa e Inex.'!H492="","",'PCA Licitação, Dispensa e Inex.'!H492)</f>
        <v/>
      </c>
      <c r="AM489" t="str">
        <f>IF('PCA Licitação, Dispensa e Inex.'!K492="","",'PCA Licitação, Dispensa e Inex.'!K492)</f>
        <v/>
      </c>
      <c r="AN489" t="str">
        <f>IF('PCA Licitação, Dispensa e Inex.'!L492="","",'PCA Licitação, Dispensa e Inex.'!L492)</f>
        <v/>
      </c>
      <c r="AO489" t="str">
        <f>IF('PCA Licitação, Dispensa e Inex.'!M492="","",'PCA Licitação, Dispensa e Inex.'!M492)</f>
        <v/>
      </c>
      <c r="AP489" t="str">
        <f>IF('PCA Licitação, Dispensa e Inex.'!N492="","",'PCA Licitação, Dispensa e Inex.'!N492)</f>
        <v/>
      </c>
      <c r="AQ489" s="82" t="str">
        <f>IF('PCA Licitação, Dispensa e Inex.'!O492="","",'PCA Licitação, Dispensa e Inex.'!O492)</f>
        <v/>
      </c>
      <c r="AR489" s="82" t="str">
        <f>IF('PCA Licitação, Dispensa e Inex.'!P492="","",'PCA Licitação, Dispensa e Inex.'!P492)</f>
        <v/>
      </c>
      <c r="AS489" s="82" t="str">
        <f>IF('PCA Licitação, Dispensa e Inex.'!Q492="","",'PCA Licitação, Dispensa e Inex.'!Q492)</f>
        <v/>
      </c>
      <c r="AT489" s="82" t="str">
        <f>IF('PCA Licitação, Dispensa e Inex.'!R492="","",'PCA Licitação, Dispensa e Inex.'!R492)</f>
        <v/>
      </c>
      <c r="AU489" s="82" t="str">
        <f>IF('PCA Licitação, Dispensa e Inex.'!S492="","",'PCA Licitação, Dispensa e Inex.'!S492)</f>
        <v/>
      </c>
      <c r="AV489" s="223" t="str">
        <f>IFERROR(VLOOKUP(AI489,'Acompanhamento (DMP)'!$B$7:$G$390,10,FALSE),"")</f>
        <v/>
      </c>
      <c r="AW489" t="str">
        <f>IFERROR(IF(VLOOKUP(AI489,'Acompanhamento (DMP)'!$B$7:$O$390,11,FALSE)="","",VLOOKUP(AI489,'Acompanhamento (DMP)'!$B$7:$O$390,11,FALSE)),"")</f>
        <v/>
      </c>
      <c r="AX489" s="82">
        <f>IFERROR(VLOOKUP(AI489,'Acompanhamento (DMP)'!$B$7:$O$390,12,FALSE),"")</f>
        <v>0</v>
      </c>
      <c r="AY489" s="82" t="str">
        <f>IFERROR(IF(VLOOKUP(AI489,'Acompanhamento (DMP)'!$B$7:$O$390,13,FALSE)="","",VLOOKUP(AI489,'Acompanhamento (DMP)'!$B$7:$O$390,13,FALSE)),"")</f>
        <v/>
      </c>
      <c r="AZ489" t="str">
        <f>IFERROR(IF(VLOOKUP(AI489,'Acompanhamento (DMP)'!$B$7:$O$390,14,FALSE)="","",VLOOKUP(AI489,'Acompanhamento (DMP)'!$B$7:$O$390,14,FALSE)),"")</f>
        <v/>
      </c>
      <c r="BA489" t="str">
        <f>IFERROR(IF(VLOOKUP(AI489,'Acompanhamento (DMP)'!$B$7:$O$390,15,FALSE)="","",VLOOKUP(AI489,'Acompanhamento (DMP)'!$B$7:$O$390,15,FALSE)),"")</f>
        <v/>
      </c>
      <c r="BB489" s="82" t="str">
        <f>IFERROR(IF(VLOOKUP(AI489,'Acompanhamento (DMP)'!$B$7:$O$390,16,FALSE)="","",VLOOKUP(AI489,'Acompanhamento (DMP)'!$B$7:$O$390,16,FALSE)),"")</f>
        <v/>
      </c>
      <c r="BC489" s="82" t="str">
        <f>IFERROR(IF(VLOOKUP(AI489,'Acompanhamento (DMP)'!$B$7:$O$390,17,FALSE)="","",VLOOKUP(AI489,'Acompanhamento (DMP)'!$B$7:$O$390,17,FALSE)),"")</f>
        <v/>
      </c>
      <c r="BD489" s="82" t="str">
        <f>IFERROR(IF(VLOOKUP(AI489,'Acompanhamento (DMP)'!$B$7:$O$390,18,FALSE)="","",VLOOKUP(AI489,'Acompanhamento (DMP)'!$B$7:$O$390,18,FALSE)),"")</f>
        <v/>
      </c>
      <c r="BE489" s="82" t="str">
        <f>IFERROR(IF(VLOOKUP(AI489,'Acompanhamento (DMP)'!$B$7:$O$390,19,FALSE)="","",VLOOKUP(AI489,'Acompanhamento (DMP)'!$B$7:$O$390,19,FALSE)),"")</f>
        <v/>
      </c>
      <c r="BF489" s="82" t="str">
        <f>IFERROR(IF(VLOOKUP(AI489,'Acompanhamento (DMP)'!$B$7:$O$390,20,FALSE)="","",VLOOKUP(AI489,'Acompanhamento (DMP)'!$B$7:$O$390,20,FALSE)),"")</f>
        <v/>
      </c>
      <c r="BG489" s="82" t="str">
        <f>IFERROR(IF(VLOOKUP(AI489,'Acompanhamento (DMP)'!$B$7:$O$390,21,FALSE)="","",VLOOKUP(AI489,'Acompanhamento (DMP)'!$B$7:$O$390,21,FALSE)),"")</f>
        <v/>
      </c>
      <c r="BH489" s="173" t="str">
        <f t="shared" si="7"/>
        <v/>
      </c>
    </row>
    <row r="490" spans="1:60" ht="15" customHeight="1">
      <c r="A490" s="248"/>
      <c r="B490" s="248"/>
      <c r="C490" s="72"/>
      <c r="D490" s="73"/>
      <c r="E490" s="72"/>
      <c r="F490" s="72"/>
      <c r="G490" s="72"/>
      <c r="H490" s="72"/>
      <c r="I490" s="72"/>
      <c r="J490" s="72"/>
      <c r="K490" s="72"/>
      <c r="L490" s="74"/>
      <c r="M490" s="74"/>
      <c r="N490" s="74"/>
      <c r="O490" s="74"/>
      <c r="P490" s="74"/>
      <c r="Q490" s="72" t="e">
        <f>IF(#REF!="","",IF(VLOOKUP(#REF!,#REF!,9,FALSE)="","",VLOOKUP(#REF!,#REF!,9,FALSE)))</f>
        <v>#REF!</v>
      </c>
      <c r="R490" s="74" t="e">
        <f>IF(#REF!="","",IF(VLOOKUP(#REF!,#REF!,10,FALSE)="","",VLOOKUP(#REF!,#REF!,10,FALSE)))</f>
        <v>#REF!</v>
      </c>
      <c r="AF490">
        <v>488</v>
      </c>
      <c r="AI490" t="str">
        <f>IF('PCA Licitação, Dispensa e Inex.'!B493="","",'PCA Licitação, Dispensa e Inex.'!B493)</f>
        <v/>
      </c>
      <c r="AJ490" t="str">
        <f>IF('PCA Licitação, Dispensa e Inex.'!C493="","",'PCA Licitação, Dispensa e Inex.'!C493)</f>
        <v/>
      </c>
      <c r="AK490" t="str">
        <f>IF('PCA Licitação, Dispensa e Inex.'!D493="","",'PCA Licitação, Dispensa e Inex.'!D493)</f>
        <v/>
      </c>
      <c r="AL490" t="str">
        <f>IF('PCA Licitação, Dispensa e Inex.'!H493="","",'PCA Licitação, Dispensa e Inex.'!H493)</f>
        <v/>
      </c>
      <c r="AM490" t="str">
        <f>IF('PCA Licitação, Dispensa e Inex.'!K493="","",'PCA Licitação, Dispensa e Inex.'!K493)</f>
        <v/>
      </c>
      <c r="AN490" t="str">
        <f>IF('PCA Licitação, Dispensa e Inex.'!L493="","",'PCA Licitação, Dispensa e Inex.'!L493)</f>
        <v/>
      </c>
      <c r="AO490" t="str">
        <f>IF('PCA Licitação, Dispensa e Inex.'!M493="","",'PCA Licitação, Dispensa e Inex.'!M493)</f>
        <v/>
      </c>
      <c r="AP490" t="str">
        <f>IF('PCA Licitação, Dispensa e Inex.'!N493="","",'PCA Licitação, Dispensa e Inex.'!N493)</f>
        <v/>
      </c>
      <c r="AQ490" s="82" t="str">
        <f>IF('PCA Licitação, Dispensa e Inex.'!O493="","",'PCA Licitação, Dispensa e Inex.'!O493)</f>
        <v/>
      </c>
      <c r="AR490" s="82" t="str">
        <f>IF('PCA Licitação, Dispensa e Inex.'!P493="","",'PCA Licitação, Dispensa e Inex.'!P493)</f>
        <v/>
      </c>
      <c r="AS490" s="82" t="str">
        <f>IF('PCA Licitação, Dispensa e Inex.'!Q493="","",'PCA Licitação, Dispensa e Inex.'!Q493)</f>
        <v/>
      </c>
      <c r="AT490" s="82" t="str">
        <f>IF('PCA Licitação, Dispensa e Inex.'!R493="","",'PCA Licitação, Dispensa e Inex.'!R493)</f>
        <v/>
      </c>
      <c r="AU490" s="82" t="str">
        <f>IF('PCA Licitação, Dispensa e Inex.'!S493="","",'PCA Licitação, Dispensa e Inex.'!S493)</f>
        <v/>
      </c>
      <c r="AV490" s="223" t="str">
        <f>IFERROR(VLOOKUP(AI490,'Acompanhamento (DMP)'!$B$7:$G$390,10,FALSE),"")</f>
        <v/>
      </c>
      <c r="AW490" t="str">
        <f>IFERROR(IF(VLOOKUP(AI490,'Acompanhamento (DMP)'!$B$7:$O$390,11,FALSE)="","",VLOOKUP(AI490,'Acompanhamento (DMP)'!$B$7:$O$390,11,FALSE)),"")</f>
        <v/>
      </c>
      <c r="AX490" s="82">
        <f>IFERROR(VLOOKUP(AI490,'Acompanhamento (DMP)'!$B$7:$O$390,12,FALSE),"")</f>
        <v>0</v>
      </c>
      <c r="AY490" s="82" t="str">
        <f>IFERROR(IF(VLOOKUP(AI490,'Acompanhamento (DMP)'!$B$7:$O$390,13,FALSE)="","",VLOOKUP(AI490,'Acompanhamento (DMP)'!$B$7:$O$390,13,FALSE)),"")</f>
        <v/>
      </c>
      <c r="AZ490" t="str">
        <f>IFERROR(IF(VLOOKUP(AI490,'Acompanhamento (DMP)'!$B$7:$O$390,14,FALSE)="","",VLOOKUP(AI490,'Acompanhamento (DMP)'!$B$7:$O$390,14,FALSE)),"")</f>
        <v/>
      </c>
      <c r="BA490" t="str">
        <f>IFERROR(IF(VLOOKUP(AI490,'Acompanhamento (DMP)'!$B$7:$O$390,15,FALSE)="","",VLOOKUP(AI490,'Acompanhamento (DMP)'!$B$7:$O$390,15,FALSE)),"")</f>
        <v/>
      </c>
      <c r="BB490" s="82" t="str">
        <f>IFERROR(IF(VLOOKUP(AI490,'Acompanhamento (DMP)'!$B$7:$O$390,16,FALSE)="","",VLOOKUP(AI490,'Acompanhamento (DMP)'!$B$7:$O$390,16,FALSE)),"")</f>
        <v/>
      </c>
      <c r="BC490" s="82" t="str">
        <f>IFERROR(IF(VLOOKUP(AI490,'Acompanhamento (DMP)'!$B$7:$O$390,17,FALSE)="","",VLOOKUP(AI490,'Acompanhamento (DMP)'!$B$7:$O$390,17,FALSE)),"")</f>
        <v/>
      </c>
      <c r="BD490" s="82" t="str">
        <f>IFERROR(IF(VLOOKUP(AI490,'Acompanhamento (DMP)'!$B$7:$O$390,18,FALSE)="","",VLOOKUP(AI490,'Acompanhamento (DMP)'!$B$7:$O$390,18,FALSE)),"")</f>
        <v/>
      </c>
      <c r="BE490" s="82" t="str">
        <f>IFERROR(IF(VLOOKUP(AI490,'Acompanhamento (DMP)'!$B$7:$O$390,19,FALSE)="","",VLOOKUP(AI490,'Acompanhamento (DMP)'!$B$7:$O$390,19,FALSE)),"")</f>
        <v/>
      </c>
      <c r="BF490" s="82" t="str">
        <f>IFERROR(IF(VLOOKUP(AI490,'Acompanhamento (DMP)'!$B$7:$O$390,20,FALSE)="","",VLOOKUP(AI490,'Acompanhamento (DMP)'!$B$7:$O$390,20,FALSE)),"")</f>
        <v/>
      </c>
      <c r="BG490" s="82" t="str">
        <f>IFERROR(IF(VLOOKUP(AI490,'Acompanhamento (DMP)'!$B$7:$O$390,21,FALSE)="","",VLOOKUP(AI490,'Acompanhamento (DMP)'!$B$7:$O$390,21,FALSE)),"")</f>
        <v/>
      </c>
      <c r="BH490" s="173" t="str">
        <f t="shared" si="7"/>
        <v/>
      </c>
    </row>
    <row r="491" spans="1:60" ht="15" customHeight="1">
      <c r="A491" s="248"/>
      <c r="B491" s="248"/>
      <c r="C491" s="72"/>
      <c r="D491" s="73"/>
      <c r="E491" s="72"/>
      <c r="F491" s="72"/>
      <c r="G491" s="72"/>
      <c r="H491" s="72"/>
      <c r="I491" s="72"/>
      <c r="J491" s="72"/>
      <c r="K491" s="72"/>
      <c r="L491" s="74"/>
      <c r="M491" s="74"/>
      <c r="N491" s="74"/>
      <c r="O491" s="74"/>
      <c r="P491" s="74"/>
      <c r="Q491" s="72" t="e">
        <f>IF(#REF!="","",IF(VLOOKUP(#REF!,#REF!,9,FALSE)="","",VLOOKUP(#REF!,#REF!,9,FALSE)))</f>
        <v>#REF!</v>
      </c>
      <c r="R491" s="74" t="e">
        <f>IF(#REF!="","",IF(VLOOKUP(#REF!,#REF!,10,FALSE)="","",VLOOKUP(#REF!,#REF!,10,FALSE)))</f>
        <v>#REF!</v>
      </c>
      <c r="AF491">
        <v>489</v>
      </c>
      <c r="AI491" t="str">
        <f>IF('PCA Licitação, Dispensa e Inex.'!B494="","",'PCA Licitação, Dispensa e Inex.'!B494)</f>
        <v/>
      </c>
      <c r="AJ491" t="str">
        <f>IF('PCA Licitação, Dispensa e Inex.'!C494="","",'PCA Licitação, Dispensa e Inex.'!C494)</f>
        <v/>
      </c>
      <c r="AK491" t="str">
        <f>IF('PCA Licitação, Dispensa e Inex.'!D494="","",'PCA Licitação, Dispensa e Inex.'!D494)</f>
        <v/>
      </c>
      <c r="AL491" t="str">
        <f>IF('PCA Licitação, Dispensa e Inex.'!H494="","",'PCA Licitação, Dispensa e Inex.'!H494)</f>
        <v/>
      </c>
      <c r="AM491" t="str">
        <f>IF('PCA Licitação, Dispensa e Inex.'!K494="","",'PCA Licitação, Dispensa e Inex.'!K494)</f>
        <v/>
      </c>
      <c r="AN491" t="str">
        <f>IF('PCA Licitação, Dispensa e Inex.'!L494="","",'PCA Licitação, Dispensa e Inex.'!L494)</f>
        <v/>
      </c>
      <c r="AO491" t="str">
        <f>IF('PCA Licitação, Dispensa e Inex.'!M494="","",'PCA Licitação, Dispensa e Inex.'!M494)</f>
        <v/>
      </c>
      <c r="AP491" t="str">
        <f>IF('PCA Licitação, Dispensa e Inex.'!N494="","",'PCA Licitação, Dispensa e Inex.'!N494)</f>
        <v/>
      </c>
      <c r="AQ491" s="82" t="str">
        <f>IF('PCA Licitação, Dispensa e Inex.'!O494="","",'PCA Licitação, Dispensa e Inex.'!O494)</f>
        <v/>
      </c>
      <c r="AR491" s="82" t="str">
        <f>IF('PCA Licitação, Dispensa e Inex.'!P494="","",'PCA Licitação, Dispensa e Inex.'!P494)</f>
        <v/>
      </c>
      <c r="AS491" s="82" t="str">
        <f>IF('PCA Licitação, Dispensa e Inex.'!Q494="","",'PCA Licitação, Dispensa e Inex.'!Q494)</f>
        <v/>
      </c>
      <c r="AT491" s="82" t="str">
        <f>IF('PCA Licitação, Dispensa e Inex.'!R494="","",'PCA Licitação, Dispensa e Inex.'!R494)</f>
        <v/>
      </c>
      <c r="AU491" s="82" t="str">
        <f>IF('PCA Licitação, Dispensa e Inex.'!S494="","",'PCA Licitação, Dispensa e Inex.'!S494)</f>
        <v/>
      </c>
      <c r="AV491" s="223" t="str">
        <f>IFERROR(VLOOKUP(AI491,'Acompanhamento (DMP)'!$B$7:$G$390,10,FALSE),"")</f>
        <v/>
      </c>
      <c r="AW491" t="str">
        <f>IFERROR(IF(VLOOKUP(AI491,'Acompanhamento (DMP)'!$B$7:$O$390,11,FALSE)="","",VLOOKUP(AI491,'Acompanhamento (DMP)'!$B$7:$O$390,11,FALSE)),"")</f>
        <v/>
      </c>
      <c r="AX491" s="82">
        <f>IFERROR(VLOOKUP(AI491,'Acompanhamento (DMP)'!$B$7:$O$390,12,FALSE),"")</f>
        <v>0</v>
      </c>
      <c r="AY491" s="82" t="str">
        <f>IFERROR(IF(VLOOKUP(AI491,'Acompanhamento (DMP)'!$B$7:$O$390,13,FALSE)="","",VLOOKUP(AI491,'Acompanhamento (DMP)'!$B$7:$O$390,13,FALSE)),"")</f>
        <v/>
      </c>
      <c r="AZ491" t="str">
        <f>IFERROR(IF(VLOOKUP(AI491,'Acompanhamento (DMP)'!$B$7:$O$390,14,FALSE)="","",VLOOKUP(AI491,'Acompanhamento (DMP)'!$B$7:$O$390,14,FALSE)),"")</f>
        <v/>
      </c>
      <c r="BA491" t="str">
        <f>IFERROR(IF(VLOOKUP(AI491,'Acompanhamento (DMP)'!$B$7:$O$390,15,FALSE)="","",VLOOKUP(AI491,'Acompanhamento (DMP)'!$B$7:$O$390,15,FALSE)),"")</f>
        <v/>
      </c>
      <c r="BB491" s="82" t="str">
        <f>IFERROR(IF(VLOOKUP(AI491,'Acompanhamento (DMP)'!$B$7:$O$390,16,FALSE)="","",VLOOKUP(AI491,'Acompanhamento (DMP)'!$B$7:$O$390,16,FALSE)),"")</f>
        <v/>
      </c>
      <c r="BC491" s="82" t="str">
        <f>IFERROR(IF(VLOOKUP(AI491,'Acompanhamento (DMP)'!$B$7:$O$390,17,FALSE)="","",VLOOKUP(AI491,'Acompanhamento (DMP)'!$B$7:$O$390,17,FALSE)),"")</f>
        <v/>
      </c>
      <c r="BD491" s="82" t="str">
        <f>IFERROR(IF(VLOOKUP(AI491,'Acompanhamento (DMP)'!$B$7:$O$390,18,FALSE)="","",VLOOKUP(AI491,'Acompanhamento (DMP)'!$B$7:$O$390,18,FALSE)),"")</f>
        <v/>
      </c>
      <c r="BE491" s="82" t="str">
        <f>IFERROR(IF(VLOOKUP(AI491,'Acompanhamento (DMP)'!$B$7:$O$390,19,FALSE)="","",VLOOKUP(AI491,'Acompanhamento (DMP)'!$B$7:$O$390,19,FALSE)),"")</f>
        <v/>
      </c>
      <c r="BF491" s="82" t="str">
        <f>IFERROR(IF(VLOOKUP(AI491,'Acompanhamento (DMP)'!$B$7:$O$390,20,FALSE)="","",VLOOKUP(AI491,'Acompanhamento (DMP)'!$B$7:$O$390,20,FALSE)),"")</f>
        <v/>
      </c>
      <c r="BG491" s="82" t="str">
        <f>IFERROR(IF(VLOOKUP(AI491,'Acompanhamento (DMP)'!$B$7:$O$390,21,FALSE)="","",VLOOKUP(AI491,'Acompanhamento (DMP)'!$B$7:$O$390,21,FALSE)),"")</f>
        <v/>
      </c>
      <c r="BH491" s="173" t="str">
        <f t="shared" si="7"/>
        <v/>
      </c>
    </row>
    <row r="492" spans="1:60" ht="15" customHeight="1">
      <c r="A492" s="248"/>
      <c r="B492" s="248"/>
      <c r="C492" s="72"/>
      <c r="D492" s="73"/>
      <c r="E492" s="72"/>
      <c r="F492" s="72"/>
      <c r="G492" s="72"/>
      <c r="H492" s="72"/>
      <c r="I492" s="72"/>
      <c r="J492" s="72"/>
      <c r="K492" s="72"/>
      <c r="L492" s="74"/>
      <c r="M492" s="74"/>
      <c r="N492" s="74"/>
      <c r="O492" s="74"/>
      <c r="P492" s="74"/>
      <c r="Q492" s="72" t="e">
        <f>IF(#REF!="","",IF(VLOOKUP(#REF!,#REF!,9,FALSE)="","",VLOOKUP(#REF!,#REF!,9,FALSE)))</f>
        <v>#REF!</v>
      </c>
      <c r="R492" s="74" t="e">
        <f>IF(#REF!="","",IF(VLOOKUP(#REF!,#REF!,10,FALSE)="","",VLOOKUP(#REF!,#REF!,10,FALSE)))</f>
        <v>#REF!</v>
      </c>
      <c r="AF492">
        <v>490</v>
      </c>
      <c r="AI492" t="str">
        <f>IF('PCA Licitação, Dispensa e Inex.'!B495="","",'PCA Licitação, Dispensa e Inex.'!B495)</f>
        <v/>
      </c>
      <c r="AJ492" t="str">
        <f>IF('PCA Licitação, Dispensa e Inex.'!C495="","",'PCA Licitação, Dispensa e Inex.'!C495)</f>
        <v/>
      </c>
      <c r="AK492" t="str">
        <f>IF('PCA Licitação, Dispensa e Inex.'!D495="","",'PCA Licitação, Dispensa e Inex.'!D495)</f>
        <v/>
      </c>
      <c r="AL492" t="str">
        <f>IF('PCA Licitação, Dispensa e Inex.'!H495="","",'PCA Licitação, Dispensa e Inex.'!H495)</f>
        <v/>
      </c>
      <c r="AM492" t="str">
        <f>IF('PCA Licitação, Dispensa e Inex.'!K495="","",'PCA Licitação, Dispensa e Inex.'!K495)</f>
        <v/>
      </c>
      <c r="AN492" t="str">
        <f>IF('PCA Licitação, Dispensa e Inex.'!L495="","",'PCA Licitação, Dispensa e Inex.'!L495)</f>
        <v/>
      </c>
      <c r="AO492" t="str">
        <f>IF('PCA Licitação, Dispensa e Inex.'!M495="","",'PCA Licitação, Dispensa e Inex.'!M495)</f>
        <v/>
      </c>
      <c r="AP492" t="str">
        <f>IF('PCA Licitação, Dispensa e Inex.'!N495="","",'PCA Licitação, Dispensa e Inex.'!N495)</f>
        <v/>
      </c>
      <c r="AQ492" s="82" t="str">
        <f>IF('PCA Licitação, Dispensa e Inex.'!O495="","",'PCA Licitação, Dispensa e Inex.'!O495)</f>
        <v/>
      </c>
      <c r="AR492" s="82" t="str">
        <f>IF('PCA Licitação, Dispensa e Inex.'!P495="","",'PCA Licitação, Dispensa e Inex.'!P495)</f>
        <v/>
      </c>
      <c r="AS492" s="82" t="str">
        <f>IF('PCA Licitação, Dispensa e Inex.'!Q495="","",'PCA Licitação, Dispensa e Inex.'!Q495)</f>
        <v/>
      </c>
      <c r="AT492" s="82" t="str">
        <f>IF('PCA Licitação, Dispensa e Inex.'!R495="","",'PCA Licitação, Dispensa e Inex.'!R495)</f>
        <v/>
      </c>
      <c r="AU492" s="82" t="str">
        <f>IF('PCA Licitação, Dispensa e Inex.'!S495="","",'PCA Licitação, Dispensa e Inex.'!S495)</f>
        <v/>
      </c>
      <c r="AV492" s="223" t="str">
        <f>IFERROR(VLOOKUP(AI492,'Acompanhamento (DMP)'!$B$7:$G$390,10,FALSE),"")</f>
        <v/>
      </c>
      <c r="AW492" t="str">
        <f>IFERROR(IF(VLOOKUP(AI492,'Acompanhamento (DMP)'!$B$7:$O$390,11,FALSE)="","",VLOOKUP(AI492,'Acompanhamento (DMP)'!$B$7:$O$390,11,FALSE)),"")</f>
        <v/>
      </c>
      <c r="AX492" s="82">
        <f>IFERROR(VLOOKUP(AI492,'Acompanhamento (DMP)'!$B$7:$O$390,12,FALSE),"")</f>
        <v>0</v>
      </c>
      <c r="AY492" s="82" t="str">
        <f>IFERROR(IF(VLOOKUP(AI492,'Acompanhamento (DMP)'!$B$7:$O$390,13,FALSE)="","",VLOOKUP(AI492,'Acompanhamento (DMP)'!$B$7:$O$390,13,FALSE)),"")</f>
        <v/>
      </c>
      <c r="AZ492" t="str">
        <f>IFERROR(IF(VLOOKUP(AI492,'Acompanhamento (DMP)'!$B$7:$O$390,14,FALSE)="","",VLOOKUP(AI492,'Acompanhamento (DMP)'!$B$7:$O$390,14,FALSE)),"")</f>
        <v/>
      </c>
      <c r="BA492" t="str">
        <f>IFERROR(IF(VLOOKUP(AI492,'Acompanhamento (DMP)'!$B$7:$O$390,15,FALSE)="","",VLOOKUP(AI492,'Acompanhamento (DMP)'!$B$7:$O$390,15,FALSE)),"")</f>
        <v/>
      </c>
      <c r="BB492" s="82" t="str">
        <f>IFERROR(IF(VLOOKUP(AI492,'Acompanhamento (DMP)'!$B$7:$O$390,16,FALSE)="","",VLOOKUP(AI492,'Acompanhamento (DMP)'!$B$7:$O$390,16,FALSE)),"")</f>
        <v/>
      </c>
      <c r="BC492" s="82" t="str">
        <f>IFERROR(IF(VLOOKUP(AI492,'Acompanhamento (DMP)'!$B$7:$O$390,17,FALSE)="","",VLOOKUP(AI492,'Acompanhamento (DMP)'!$B$7:$O$390,17,FALSE)),"")</f>
        <v/>
      </c>
      <c r="BD492" s="82" t="str">
        <f>IFERROR(IF(VLOOKUP(AI492,'Acompanhamento (DMP)'!$B$7:$O$390,18,FALSE)="","",VLOOKUP(AI492,'Acompanhamento (DMP)'!$B$7:$O$390,18,FALSE)),"")</f>
        <v/>
      </c>
      <c r="BE492" s="82" t="str">
        <f>IFERROR(IF(VLOOKUP(AI492,'Acompanhamento (DMP)'!$B$7:$O$390,19,FALSE)="","",VLOOKUP(AI492,'Acompanhamento (DMP)'!$B$7:$O$390,19,FALSE)),"")</f>
        <v/>
      </c>
      <c r="BF492" s="82" t="str">
        <f>IFERROR(IF(VLOOKUP(AI492,'Acompanhamento (DMP)'!$B$7:$O$390,20,FALSE)="","",VLOOKUP(AI492,'Acompanhamento (DMP)'!$B$7:$O$390,20,FALSE)),"")</f>
        <v/>
      </c>
      <c r="BG492" s="82" t="str">
        <f>IFERROR(IF(VLOOKUP(AI492,'Acompanhamento (DMP)'!$B$7:$O$390,21,FALSE)="","",VLOOKUP(AI492,'Acompanhamento (DMP)'!$B$7:$O$390,21,FALSE)),"")</f>
        <v/>
      </c>
      <c r="BH492" s="173" t="str">
        <f t="shared" si="7"/>
        <v/>
      </c>
    </row>
    <row r="493" spans="1:60" ht="15" customHeight="1">
      <c r="A493" s="248"/>
      <c r="B493" s="248"/>
      <c r="C493" s="72"/>
      <c r="D493" s="73"/>
      <c r="E493" s="72"/>
      <c r="F493" s="72"/>
      <c r="G493" s="72"/>
      <c r="H493" s="72"/>
      <c r="I493" s="72"/>
      <c r="J493" s="72"/>
      <c r="K493" s="72"/>
      <c r="L493" s="74"/>
      <c r="M493" s="74"/>
      <c r="N493" s="74"/>
      <c r="O493" s="74"/>
      <c r="P493" s="74"/>
      <c r="Q493" s="72" t="e">
        <f>IF(#REF!="","",IF(VLOOKUP(#REF!,#REF!,9,FALSE)="","",VLOOKUP(#REF!,#REF!,9,FALSE)))</f>
        <v>#REF!</v>
      </c>
      <c r="R493" s="74" t="e">
        <f>IF(#REF!="","",IF(VLOOKUP(#REF!,#REF!,10,FALSE)="","",VLOOKUP(#REF!,#REF!,10,FALSE)))</f>
        <v>#REF!</v>
      </c>
      <c r="AF493">
        <v>491</v>
      </c>
      <c r="AI493" t="str">
        <f>IF('PCA Licitação, Dispensa e Inex.'!B496="","",'PCA Licitação, Dispensa e Inex.'!B496)</f>
        <v/>
      </c>
      <c r="AJ493" t="str">
        <f>IF('PCA Licitação, Dispensa e Inex.'!C496="","",'PCA Licitação, Dispensa e Inex.'!C496)</f>
        <v/>
      </c>
      <c r="AK493" t="str">
        <f>IF('PCA Licitação, Dispensa e Inex.'!D496="","",'PCA Licitação, Dispensa e Inex.'!D496)</f>
        <v/>
      </c>
      <c r="AL493" t="str">
        <f>IF('PCA Licitação, Dispensa e Inex.'!H496="","",'PCA Licitação, Dispensa e Inex.'!H496)</f>
        <v/>
      </c>
      <c r="AM493" t="str">
        <f>IF('PCA Licitação, Dispensa e Inex.'!K496="","",'PCA Licitação, Dispensa e Inex.'!K496)</f>
        <v/>
      </c>
      <c r="AN493" t="str">
        <f>IF('PCA Licitação, Dispensa e Inex.'!L496="","",'PCA Licitação, Dispensa e Inex.'!L496)</f>
        <v/>
      </c>
      <c r="AO493" t="str">
        <f>IF('PCA Licitação, Dispensa e Inex.'!M496="","",'PCA Licitação, Dispensa e Inex.'!M496)</f>
        <v/>
      </c>
      <c r="AP493" t="str">
        <f>IF('PCA Licitação, Dispensa e Inex.'!N496="","",'PCA Licitação, Dispensa e Inex.'!N496)</f>
        <v/>
      </c>
      <c r="AQ493" s="82" t="str">
        <f>IF('PCA Licitação, Dispensa e Inex.'!O496="","",'PCA Licitação, Dispensa e Inex.'!O496)</f>
        <v/>
      </c>
      <c r="AR493" s="82" t="str">
        <f>IF('PCA Licitação, Dispensa e Inex.'!P496="","",'PCA Licitação, Dispensa e Inex.'!P496)</f>
        <v/>
      </c>
      <c r="AS493" s="82" t="str">
        <f>IF('PCA Licitação, Dispensa e Inex.'!Q496="","",'PCA Licitação, Dispensa e Inex.'!Q496)</f>
        <v/>
      </c>
      <c r="AT493" s="82" t="str">
        <f>IF('PCA Licitação, Dispensa e Inex.'!R496="","",'PCA Licitação, Dispensa e Inex.'!R496)</f>
        <v/>
      </c>
      <c r="AU493" s="82" t="str">
        <f>IF('PCA Licitação, Dispensa e Inex.'!S496="","",'PCA Licitação, Dispensa e Inex.'!S496)</f>
        <v/>
      </c>
      <c r="AV493" s="223" t="str">
        <f>IFERROR(VLOOKUP(AI493,'Acompanhamento (DMP)'!$B$7:$G$390,10,FALSE),"")</f>
        <v/>
      </c>
      <c r="AW493" t="str">
        <f>IFERROR(IF(VLOOKUP(AI493,'Acompanhamento (DMP)'!$B$7:$O$390,11,FALSE)="","",VLOOKUP(AI493,'Acompanhamento (DMP)'!$B$7:$O$390,11,FALSE)),"")</f>
        <v/>
      </c>
      <c r="AX493" s="82">
        <f>IFERROR(VLOOKUP(AI493,'Acompanhamento (DMP)'!$B$7:$O$390,12,FALSE),"")</f>
        <v>0</v>
      </c>
      <c r="AY493" s="82" t="str">
        <f>IFERROR(IF(VLOOKUP(AI493,'Acompanhamento (DMP)'!$B$7:$O$390,13,FALSE)="","",VLOOKUP(AI493,'Acompanhamento (DMP)'!$B$7:$O$390,13,FALSE)),"")</f>
        <v/>
      </c>
      <c r="AZ493" t="str">
        <f>IFERROR(IF(VLOOKUP(AI493,'Acompanhamento (DMP)'!$B$7:$O$390,14,FALSE)="","",VLOOKUP(AI493,'Acompanhamento (DMP)'!$B$7:$O$390,14,FALSE)),"")</f>
        <v/>
      </c>
      <c r="BA493" t="str">
        <f>IFERROR(IF(VLOOKUP(AI493,'Acompanhamento (DMP)'!$B$7:$O$390,15,FALSE)="","",VLOOKUP(AI493,'Acompanhamento (DMP)'!$B$7:$O$390,15,FALSE)),"")</f>
        <v/>
      </c>
      <c r="BB493" s="82" t="str">
        <f>IFERROR(IF(VLOOKUP(AI493,'Acompanhamento (DMP)'!$B$7:$O$390,16,FALSE)="","",VLOOKUP(AI493,'Acompanhamento (DMP)'!$B$7:$O$390,16,FALSE)),"")</f>
        <v/>
      </c>
      <c r="BC493" s="82" t="str">
        <f>IFERROR(IF(VLOOKUP(AI493,'Acompanhamento (DMP)'!$B$7:$O$390,17,FALSE)="","",VLOOKUP(AI493,'Acompanhamento (DMP)'!$B$7:$O$390,17,FALSE)),"")</f>
        <v/>
      </c>
      <c r="BD493" s="82" t="str">
        <f>IFERROR(IF(VLOOKUP(AI493,'Acompanhamento (DMP)'!$B$7:$O$390,18,FALSE)="","",VLOOKUP(AI493,'Acompanhamento (DMP)'!$B$7:$O$390,18,FALSE)),"")</f>
        <v/>
      </c>
      <c r="BE493" s="82" t="str">
        <f>IFERROR(IF(VLOOKUP(AI493,'Acompanhamento (DMP)'!$B$7:$O$390,19,FALSE)="","",VLOOKUP(AI493,'Acompanhamento (DMP)'!$B$7:$O$390,19,FALSE)),"")</f>
        <v/>
      </c>
      <c r="BF493" s="82" t="str">
        <f>IFERROR(IF(VLOOKUP(AI493,'Acompanhamento (DMP)'!$B$7:$O$390,20,FALSE)="","",VLOOKUP(AI493,'Acompanhamento (DMP)'!$B$7:$O$390,20,FALSE)),"")</f>
        <v/>
      </c>
      <c r="BG493" s="82" t="str">
        <f>IFERROR(IF(VLOOKUP(AI493,'Acompanhamento (DMP)'!$B$7:$O$390,21,FALSE)="","",VLOOKUP(AI493,'Acompanhamento (DMP)'!$B$7:$O$390,21,FALSE)),"")</f>
        <v/>
      </c>
      <c r="BH493" s="173" t="str">
        <f t="shared" si="7"/>
        <v/>
      </c>
    </row>
    <row r="494" spans="1:60" ht="15" customHeight="1">
      <c r="A494" s="248"/>
      <c r="B494" s="248"/>
      <c r="C494" s="72"/>
      <c r="D494" s="73"/>
      <c r="E494" s="72"/>
      <c r="F494" s="72"/>
      <c r="G494" s="72"/>
      <c r="H494" s="72"/>
      <c r="I494" s="72"/>
      <c r="J494" s="72"/>
      <c r="K494" s="72"/>
      <c r="L494" s="74"/>
      <c r="M494" s="74"/>
      <c r="N494" s="74"/>
      <c r="O494" s="74"/>
      <c r="P494" s="74"/>
      <c r="Q494" s="72" t="e">
        <f>IF(#REF!="","",IF(VLOOKUP(#REF!,#REF!,9,FALSE)="","",VLOOKUP(#REF!,#REF!,9,FALSE)))</f>
        <v>#REF!</v>
      </c>
      <c r="R494" s="74" t="e">
        <f>IF(#REF!="","",IF(VLOOKUP(#REF!,#REF!,10,FALSE)="","",VLOOKUP(#REF!,#REF!,10,FALSE)))</f>
        <v>#REF!</v>
      </c>
      <c r="AF494">
        <v>492</v>
      </c>
      <c r="AI494" t="str">
        <f>IF('PCA Licitação, Dispensa e Inex.'!B497="","",'PCA Licitação, Dispensa e Inex.'!B497)</f>
        <v/>
      </c>
      <c r="AJ494" t="str">
        <f>IF('PCA Licitação, Dispensa e Inex.'!C497="","",'PCA Licitação, Dispensa e Inex.'!C497)</f>
        <v/>
      </c>
      <c r="AK494" t="str">
        <f>IF('PCA Licitação, Dispensa e Inex.'!D497="","",'PCA Licitação, Dispensa e Inex.'!D497)</f>
        <v/>
      </c>
      <c r="AL494" t="str">
        <f>IF('PCA Licitação, Dispensa e Inex.'!H497="","",'PCA Licitação, Dispensa e Inex.'!H497)</f>
        <v/>
      </c>
      <c r="AM494" t="str">
        <f>IF('PCA Licitação, Dispensa e Inex.'!K497="","",'PCA Licitação, Dispensa e Inex.'!K497)</f>
        <v/>
      </c>
      <c r="AN494" t="str">
        <f>IF('PCA Licitação, Dispensa e Inex.'!L497="","",'PCA Licitação, Dispensa e Inex.'!L497)</f>
        <v/>
      </c>
      <c r="AO494" t="str">
        <f>IF('PCA Licitação, Dispensa e Inex.'!M497="","",'PCA Licitação, Dispensa e Inex.'!M497)</f>
        <v/>
      </c>
      <c r="AP494" t="str">
        <f>IF('PCA Licitação, Dispensa e Inex.'!N497="","",'PCA Licitação, Dispensa e Inex.'!N497)</f>
        <v/>
      </c>
      <c r="AQ494" s="82" t="str">
        <f>IF('PCA Licitação, Dispensa e Inex.'!O497="","",'PCA Licitação, Dispensa e Inex.'!O497)</f>
        <v/>
      </c>
      <c r="AR494" s="82" t="str">
        <f>IF('PCA Licitação, Dispensa e Inex.'!P497="","",'PCA Licitação, Dispensa e Inex.'!P497)</f>
        <v/>
      </c>
      <c r="AS494" s="82" t="str">
        <f>IF('PCA Licitação, Dispensa e Inex.'!Q497="","",'PCA Licitação, Dispensa e Inex.'!Q497)</f>
        <v/>
      </c>
      <c r="AT494" s="82" t="str">
        <f>IF('PCA Licitação, Dispensa e Inex.'!R497="","",'PCA Licitação, Dispensa e Inex.'!R497)</f>
        <v/>
      </c>
      <c r="AU494" s="82" t="str">
        <f>IF('PCA Licitação, Dispensa e Inex.'!S497="","",'PCA Licitação, Dispensa e Inex.'!S497)</f>
        <v/>
      </c>
      <c r="AV494" s="223" t="str">
        <f>IFERROR(VLOOKUP(AI494,'Acompanhamento (DMP)'!$B$7:$G$390,10,FALSE),"")</f>
        <v/>
      </c>
      <c r="AW494" t="str">
        <f>IFERROR(IF(VLOOKUP(AI494,'Acompanhamento (DMP)'!$B$7:$O$390,11,FALSE)="","",VLOOKUP(AI494,'Acompanhamento (DMP)'!$B$7:$O$390,11,FALSE)),"")</f>
        <v/>
      </c>
      <c r="AX494" s="82">
        <f>IFERROR(VLOOKUP(AI494,'Acompanhamento (DMP)'!$B$7:$O$390,12,FALSE),"")</f>
        <v>0</v>
      </c>
      <c r="AY494" s="82" t="str">
        <f>IFERROR(IF(VLOOKUP(AI494,'Acompanhamento (DMP)'!$B$7:$O$390,13,FALSE)="","",VLOOKUP(AI494,'Acompanhamento (DMP)'!$B$7:$O$390,13,FALSE)),"")</f>
        <v/>
      </c>
      <c r="AZ494" t="str">
        <f>IFERROR(IF(VLOOKUP(AI494,'Acompanhamento (DMP)'!$B$7:$O$390,14,FALSE)="","",VLOOKUP(AI494,'Acompanhamento (DMP)'!$B$7:$O$390,14,FALSE)),"")</f>
        <v/>
      </c>
      <c r="BA494" t="str">
        <f>IFERROR(IF(VLOOKUP(AI494,'Acompanhamento (DMP)'!$B$7:$O$390,15,FALSE)="","",VLOOKUP(AI494,'Acompanhamento (DMP)'!$B$7:$O$390,15,FALSE)),"")</f>
        <v/>
      </c>
      <c r="BB494" s="82" t="str">
        <f>IFERROR(IF(VLOOKUP(AI494,'Acompanhamento (DMP)'!$B$7:$O$390,16,FALSE)="","",VLOOKUP(AI494,'Acompanhamento (DMP)'!$B$7:$O$390,16,FALSE)),"")</f>
        <v/>
      </c>
      <c r="BC494" s="82" t="str">
        <f>IFERROR(IF(VLOOKUP(AI494,'Acompanhamento (DMP)'!$B$7:$O$390,17,FALSE)="","",VLOOKUP(AI494,'Acompanhamento (DMP)'!$B$7:$O$390,17,FALSE)),"")</f>
        <v/>
      </c>
      <c r="BD494" s="82" t="str">
        <f>IFERROR(IF(VLOOKUP(AI494,'Acompanhamento (DMP)'!$B$7:$O$390,18,FALSE)="","",VLOOKUP(AI494,'Acompanhamento (DMP)'!$B$7:$O$390,18,FALSE)),"")</f>
        <v/>
      </c>
      <c r="BE494" s="82" t="str">
        <f>IFERROR(IF(VLOOKUP(AI494,'Acompanhamento (DMP)'!$B$7:$O$390,19,FALSE)="","",VLOOKUP(AI494,'Acompanhamento (DMP)'!$B$7:$O$390,19,FALSE)),"")</f>
        <v/>
      </c>
      <c r="BF494" s="82" t="str">
        <f>IFERROR(IF(VLOOKUP(AI494,'Acompanhamento (DMP)'!$B$7:$O$390,20,FALSE)="","",VLOOKUP(AI494,'Acompanhamento (DMP)'!$B$7:$O$390,20,FALSE)),"")</f>
        <v/>
      </c>
      <c r="BG494" s="82" t="str">
        <f>IFERROR(IF(VLOOKUP(AI494,'Acompanhamento (DMP)'!$B$7:$O$390,21,FALSE)="","",VLOOKUP(AI494,'Acompanhamento (DMP)'!$B$7:$O$390,21,FALSE)),"")</f>
        <v/>
      </c>
      <c r="BH494" s="173" t="str">
        <f t="shared" si="7"/>
        <v/>
      </c>
    </row>
    <row r="495" spans="1:60" ht="15" customHeight="1">
      <c r="A495" s="248"/>
      <c r="B495" s="248"/>
      <c r="C495" s="72"/>
      <c r="D495" s="73"/>
      <c r="E495" s="72"/>
      <c r="F495" s="72"/>
      <c r="G495" s="72"/>
      <c r="H495" s="72"/>
      <c r="I495" s="72"/>
      <c r="J495" s="72"/>
      <c r="K495" s="72"/>
      <c r="L495" s="74"/>
      <c r="M495" s="74"/>
      <c r="N495" s="74"/>
      <c r="O495" s="74"/>
      <c r="P495" s="74"/>
      <c r="Q495" s="72" t="e">
        <f>IF(#REF!="","",IF(VLOOKUP(#REF!,#REF!,9,FALSE)="","",VLOOKUP(#REF!,#REF!,9,FALSE)))</f>
        <v>#REF!</v>
      </c>
      <c r="R495" s="74" t="e">
        <f>IF(#REF!="","",IF(VLOOKUP(#REF!,#REF!,10,FALSE)="","",VLOOKUP(#REF!,#REF!,10,FALSE)))</f>
        <v>#REF!</v>
      </c>
      <c r="AF495">
        <v>493</v>
      </c>
      <c r="AI495" t="str">
        <f>IF('PCA Licitação, Dispensa e Inex.'!B498="","",'PCA Licitação, Dispensa e Inex.'!B498)</f>
        <v/>
      </c>
      <c r="AJ495" t="str">
        <f>IF('PCA Licitação, Dispensa e Inex.'!C498="","",'PCA Licitação, Dispensa e Inex.'!C498)</f>
        <v/>
      </c>
      <c r="AK495" t="str">
        <f>IF('PCA Licitação, Dispensa e Inex.'!D498="","",'PCA Licitação, Dispensa e Inex.'!D498)</f>
        <v/>
      </c>
      <c r="AL495" t="str">
        <f>IF('PCA Licitação, Dispensa e Inex.'!H498="","",'PCA Licitação, Dispensa e Inex.'!H498)</f>
        <v/>
      </c>
      <c r="AM495" t="str">
        <f>IF('PCA Licitação, Dispensa e Inex.'!K498="","",'PCA Licitação, Dispensa e Inex.'!K498)</f>
        <v/>
      </c>
      <c r="AN495" t="str">
        <f>IF('PCA Licitação, Dispensa e Inex.'!L498="","",'PCA Licitação, Dispensa e Inex.'!L498)</f>
        <v/>
      </c>
      <c r="AO495" t="str">
        <f>IF('PCA Licitação, Dispensa e Inex.'!M498="","",'PCA Licitação, Dispensa e Inex.'!M498)</f>
        <v/>
      </c>
      <c r="AP495" t="str">
        <f>IF('PCA Licitação, Dispensa e Inex.'!N498="","",'PCA Licitação, Dispensa e Inex.'!N498)</f>
        <v/>
      </c>
      <c r="AQ495" s="82" t="str">
        <f>IF('PCA Licitação, Dispensa e Inex.'!O498="","",'PCA Licitação, Dispensa e Inex.'!O498)</f>
        <v/>
      </c>
      <c r="AR495" s="82" t="str">
        <f>IF('PCA Licitação, Dispensa e Inex.'!P498="","",'PCA Licitação, Dispensa e Inex.'!P498)</f>
        <v/>
      </c>
      <c r="AS495" s="82" t="str">
        <f>IF('PCA Licitação, Dispensa e Inex.'!Q498="","",'PCA Licitação, Dispensa e Inex.'!Q498)</f>
        <v/>
      </c>
      <c r="AT495" s="82" t="str">
        <f>IF('PCA Licitação, Dispensa e Inex.'!R498="","",'PCA Licitação, Dispensa e Inex.'!R498)</f>
        <v/>
      </c>
      <c r="AU495" s="82" t="str">
        <f>IF('PCA Licitação, Dispensa e Inex.'!S498="","",'PCA Licitação, Dispensa e Inex.'!S498)</f>
        <v/>
      </c>
      <c r="AV495" s="223" t="str">
        <f>IFERROR(VLOOKUP(AI495,'Acompanhamento (DMP)'!$B$7:$G$390,10,FALSE),"")</f>
        <v/>
      </c>
      <c r="AW495" t="str">
        <f>IFERROR(IF(VLOOKUP(AI495,'Acompanhamento (DMP)'!$B$7:$O$390,11,FALSE)="","",VLOOKUP(AI495,'Acompanhamento (DMP)'!$B$7:$O$390,11,FALSE)),"")</f>
        <v/>
      </c>
      <c r="AX495" s="82">
        <f>IFERROR(VLOOKUP(AI495,'Acompanhamento (DMP)'!$B$7:$O$390,12,FALSE),"")</f>
        <v>0</v>
      </c>
      <c r="AY495" s="82" t="str">
        <f>IFERROR(IF(VLOOKUP(AI495,'Acompanhamento (DMP)'!$B$7:$O$390,13,FALSE)="","",VLOOKUP(AI495,'Acompanhamento (DMP)'!$B$7:$O$390,13,FALSE)),"")</f>
        <v/>
      </c>
      <c r="AZ495" t="str">
        <f>IFERROR(IF(VLOOKUP(AI495,'Acompanhamento (DMP)'!$B$7:$O$390,14,FALSE)="","",VLOOKUP(AI495,'Acompanhamento (DMP)'!$B$7:$O$390,14,FALSE)),"")</f>
        <v/>
      </c>
      <c r="BA495" t="str">
        <f>IFERROR(IF(VLOOKUP(AI495,'Acompanhamento (DMP)'!$B$7:$O$390,15,FALSE)="","",VLOOKUP(AI495,'Acompanhamento (DMP)'!$B$7:$O$390,15,FALSE)),"")</f>
        <v/>
      </c>
      <c r="BB495" s="82" t="str">
        <f>IFERROR(IF(VLOOKUP(AI495,'Acompanhamento (DMP)'!$B$7:$O$390,16,FALSE)="","",VLOOKUP(AI495,'Acompanhamento (DMP)'!$B$7:$O$390,16,FALSE)),"")</f>
        <v/>
      </c>
      <c r="BC495" s="82" t="str">
        <f>IFERROR(IF(VLOOKUP(AI495,'Acompanhamento (DMP)'!$B$7:$O$390,17,FALSE)="","",VLOOKUP(AI495,'Acompanhamento (DMP)'!$B$7:$O$390,17,FALSE)),"")</f>
        <v/>
      </c>
      <c r="BD495" s="82" t="str">
        <f>IFERROR(IF(VLOOKUP(AI495,'Acompanhamento (DMP)'!$B$7:$O$390,18,FALSE)="","",VLOOKUP(AI495,'Acompanhamento (DMP)'!$B$7:$O$390,18,FALSE)),"")</f>
        <v/>
      </c>
      <c r="BE495" s="82" t="str">
        <f>IFERROR(IF(VLOOKUP(AI495,'Acompanhamento (DMP)'!$B$7:$O$390,19,FALSE)="","",VLOOKUP(AI495,'Acompanhamento (DMP)'!$B$7:$O$390,19,FALSE)),"")</f>
        <v/>
      </c>
      <c r="BF495" s="82" t="str">
        <f>IFERROR(IF(VLOOKUP(AI495,'Acompanhamento (DMP)'!$B$7:$O$390,20,FALSE)="","",VLOOKUP(AI495,'Acompanhamento (DMP)'!$B$7:$O$390,20,FALSE)),"")</f>
        <v/>
      </c>
      <c r="BG495" s="82" t="str">
        <f>IFERROR(IF(VLOOKUP(AI495,'Acompanhamento (DMP)'!$B$7:$O$390,21,FALSE)="","",VLOOKUP(AI495,'Acompanhamento (DMP)'!$B$7:$O$390,21,FALSE)),"")</f>
        <v/>
      </c>
      <c r="BH495" s="173" t="str">
        <f t="shared" si="7"/>
        <v/>
      </c>
    </row>
    <row r="496" spans="1:60" ht="15" customHeight="1">
      <c r="A496" s="248"/>
      <c r="B496" s="248"/>
      <c r="C496" s="72"/>
      <c r="D496" s="73"/>
      <c r="E496" s="72"/>
      <c r="F496" s="72"/>
      <c r="G496" s="72"/>
      <c r="H496" s="72"/>
      <c r="I496" s="72"/>
      <c r="J496" s="72"/>
      <c r="K496" s="72"/>
      <c r="L496" s="74"/>
      <c r="M496" s="74"/>
      <c r="N496" s="74"/>
      <c r="O496" s="74"/>
      <c r="P496" s="74"/>
      <c r="Q496" s="72" t="e">
        <f>IF(#REF!="","",IF(VLOOKUP(#REF!,#REF!,9,FALSE)="","",VLOOKUP(#REF!,#REF!,9,FALSE)))</f>
        <v>#REF!</v>
      </c>
      <c r="R496" s="74" t="e">
        <f>IF(#REF!="","",IF(VLOOKUP(#REF!,#REF!,10,FALSE)="","",VLOOKUP(#REF!,#REF!,10,FALSE)))</f>
        <v>#REF!</v>
      </c>
      <c r="AF496">
        <v>494</v>
      </c>
      <c r="AI496" t="str">
        <f>IF('PCA Licitação, Dispensa e Inex.'!B499="","",'PCA Licitação, Dispensa e Inex.'!B499)</f>
        <v/>
      </c>
      <c r="AJ496" t="str">
        <f>IF('PCA Licitação, Dispensa e Inex.'!C499="","",'PCA Licitação, Dispensa e Inex.'!C499)</f>
        <v/>
      </c>
      <c r="AK496" t="str">
        <f>IF('PCA Licitação, Dispensa e Inex.'!D499="","",'PCA Licitação, Dispensa e Inex.'!D499)</f>
        <v/>
      </c>
      <c r="AL496" t="str">
        <f>IF('PCA Licitação, Dispensa e Inex.'!H499="","",'PCA Licitação, Dispensa e Inex.'!H499)</f>
        <v/>
      </c>
      <c r="AM496" t="str">
        <f>IF('PCA Licitação, Dispensa e Inex.'!K499="","",'PCA Licitação, Dispensa e Inex.'!K499)</f>
        <v/>
      </c>
      <c r="AN496" t="str">
        <f>IF('PCA Licitação, Dispensa e Inex.'!L499="","",'PCA Licitação, Dispensa e Inex.'!L499)</f>
        <v/>
      </c>
      <c r="AO496" t="str">
        <f>IF('PCA Licitação, Dispensa e Inex.'!M499="","",'PCA Licitação, Dispensa e Inex.'!M499)</f>
        <v/>
      </c>
      <c r="AP496" t="str">
        <f>IF('PCA Licitação, Dispensa e Inex.'!N499="","",'PCA Licitação, Dispensa e Inex.'!N499)</f>
        <v/>
      </c>
      <c r="AQ496" s="82" t="str">
        <f>IF('PCA Licitação, Dispensa e Inex.'!O499="","",'PCA Licitação, Dispensa e Inex.'!O499)</f>
        <v/>
      </c>
      <c r="AR496" s="82" t="str">
        <f>IF('PCA Licitação, Dispensa e Inex.'!P499="","",'PCA Licitação, Dispensa e Inex.'!P499)</f>
        <v/>
      </c>
      <c r="AS496" s="82" t="str">
        <f>IF('PCA Licitação, Dispensa e Inex.'!Q499="","",'PCA Licitação, Dispensa e Inex.'!Q499)</f>
        <v/>
      </c>
      <c r="AT496" s="82" t="str">
        <f>IF('PCA Licitação, Dispensa e Inex.'!R499="","",'PCA Licitação, Dispensa e Inex.'!R499)</f>
        <v/>
      </c>
      <c r="AU496" s="82" t="str">
        <f>IF('PCA Licitação, Dispensa e Inex.'!S499="","",'PCA Licitação, Dispensa e Inex.'!S499)</f>
        <v/>
      </c>
      <c r="AV496" s="223" t="str">
        <f>IFERROR(VLOOKUP(AI496,'Acompanhamento (DMP)'!$B$7:$G$390,10,FALSE),"")</f>
        <v/>
      </c>
      <c r="AW496" t="str">
        <f>IFERROR(IF(VLOOKUP(AI496,'Acompanhamento (DMP)'!$B$7:$O$390,11,FALSE)="","",VLOOKUP(AI496,'Acompanhamento (DMP)'!$B$7:$O$390,11,FALSE)),"")</f>
        <v/>
      </c>
      <c r="AX496" s="82">
        <f>IFERROR(VLOOKUP(AI496,'Acompanhamento (DMP)'!$B$7:$O$390,12,FALSE),"")</f>
        <v>0</v>
      </c>
      <c r="AY496" s="82" t="str">
        <f>IFERROR(IF(VLOOKUP(AI496,'Acompanhamento (DMP)'!$B$7:$O$390,13,FALSE)="","",VLOOKUP(AI496,'Acompanhamento (DMP)'!$B$7:$O$390,13,FALSE)),"")</f>
        <v/>
      </c>
      <c r="AZ496" t="str">
        <f>IFERROR(IF(VLOOKUP(AI496,'Acompanhamento (DMP)'!$B$7:$O$390,14,FALSE)="","",VLOOKUP(AI496,'Acompanhamento (DMP)'!$B$7:$O$390,14,FALSE)),"")</f>
        <v/>
      </c>
      <c r="BA496" t="str">
        <f>IFERROR(IF(VLOOKUP(AI496,'Acompanhamento (DMP)'!$B$7:$O$390,15,FALSE)="","",VLOOKUP(AI496,'Acompanhamento (DMP)'!$B$7:$O$390,15,FALSE)),"")</f>
        <v/>
      </c>
      <c r="BB496" s="82" t="str">
        <f>IFERROR(IF(VLOOKUP(AI496,'Acompanhamento (DMP)'!$B$7:$O$390,16,FALSE)="","",VLOOKUP(AI496,'Acompanhamento (DMP)'!$B$7:$O$390,16,FALSE)),"")</f>
        <v/>
      </c>
      <c r="BC496" s="82" t="str">
        <f>IFERROR(IF(VLOOKUP(AI496,'Acompanhamento (DMP)'!$B$7:$O$390,17,FALSE)="","",VLOOKUP(AI496,'Acompanhamento (DMP)'!$B$7:$O$390,17,FALSE)),"")</f>
        <v/>
      </c>
      <c r="BD496" s="82" t="str">
        <f>IFERROR(IF(VLOOKUP(AI496,'Acompanhamento (DMP)'!$B$7:$O$390,18,FALSE)="","",VLOOKUP(AI496,'Acompanhamento (DMP)'!$B$7:$O$390,18,FALSE)),"")</f>
        <v/>
      </c>
      <c r="BE496" s="82" t="str">
        <f>IFERROR(IF(VLOOKUP(AI496,'Acompanhamento (DMP)'!$B$7:$O$390,19,FALSE)="","",VLOOKUP(AI496,'Acompanhamento (DMP)'!$B$7:$O$390,19,FALSE)),"")</f>
        <v/>
      </c>
      <c r="BF496" s="82" t="str">
        <f>IFERROR(IF(VLOOKUP(AI496,'Acompanhamento (DMP)'!$B$7:$O$390,20,FALSE)="","",VLOOKUP(AI496,'Acompanhamento (DMP)'!$B$7:$O$390,20,FALSE)),"")</f>
        <v/>
      </c>
      <c r="BG496" s="82" t="str">
        <f>IFERROR(IF(VLOOKUP(AI496,'Acompanhamento (DMP)'!$B$7:$O$390,21,FALSE)="","",VLOOKUP(AI496,'Acompanhamento (DMP)'!$B$7:$O$390,21,FALSE)),"")</f>
        <v/>
      </c>
      <c r="BH496" s="173" t="str">
        <f t="shared" si="7"/>
        <v/>
      </c>
    </row>
    <row r="497" spans="1:60" ht="15" customHeight="1">
      <c r="A497" s="248"/>
      <c r="B497" s="248"/>
      <c r="C497" s="72"/>
      <c r="D497" s="73"/>
      <c r="E497" s="72"/>
      <c r="F497" s="72"/>
      <c r="G497" s="72"/>
      <c r="H497" s="72"/>
      <c r="I497" s="72"/>
      <c r="J497" s="72"/>
      <c r="K497" s="72"/>
      <c r="L497" s="74"/>
      <c r="M497" s="74"/>
      <c r="N497" s="74"/>
      <c r="O497" s="74"/>
      <c r="P497" s="74"/>
      <c r="Q497" s="72" t="e">
        <f>IF(#REF!="","",IF(VLOOKUP(#REF!,#REF!,9,FALSE)="","",VLOOKUP(#REF!,#REF!,9,FALSE)))</f>
        <v>#REF!</v>
      </c>
      <c r="R497" s="74" t="e">
        <f>IF(#REF!="","",IF(VLOOKUP(#REF!,#REF!,10,FALSE)="","",VLOOKUP(#REF!,#REF!,10,FALSE)))</f>
        <v>#REF!</v>
      </c>
      <c r="AF497">
        <v>495</v>
      </c>
      <c r="AI497" t="str">
        <f>IF('PCA Licitação, Dispensa e Inex.'!B500="","",'PCA Licitação, Dispensa e Inex.'!B500)</f>
        <v/>
      </c>
      <c r="AJ497" t="str">
        <f>IF('PCA Licitação, Dispensa e Inex.'!C500="","",'PCA Licitação, Dispensa e Inex.'!C500)</f>
        <v/>
      </c>
      <c r="AK497" t="str">
        <f>IF('PCA Licitação, Dispensa e Inex.'!D500="","",'PCA Licitação, Dispensa e Inex.'!D500)</f>
        <v/>
      </c>
      <c r="AL497" t="str">
        <f>IF('PCA Licitação, Dispensa e Inex.'!H500="","",'PCA Licitação, Dispensa e Inex.'!H500)</f>
        <v/>
      </c>
      <c r="AM497" t="str">
        <f>IF('PCA Licitação, Dispensa e Inex.'!K500="","",'PCA Licitação, Dispensa e Inex.'!K500)</f>
        <v/>
      </c>
      <c r="AN497" t="str">
        <f>IF('PCA Licitação, Dispensa e Inex.'!L500="","",'PCA Licitação, Dispensa e Inex.'!L500)</f>
        <v/>
      </c>
      <c r="AO497" t="str">
        <f>IF('PCA Licitação, Dispensa e Inex.'!M500="","",'PCA Licitação, Dispensa e Inex.'!M500)</f>
        <v/>
      </c>
      <c r="AP497" t="str">
        <f>IF('PCA Licitação, Dispensa e Inex.'!N500="","",'PCA Licitação, Dispensa e Inex.'!N500)</f>
        <v/>
      </c>
      <c r="AQ497" s="82" t="str">
        <f>IF('PCA Licitação, Dispensa e Inex.'!O500="","",'PCA Licitação, Dispensa e Inex.'!O500)</f>
        <v/>
      </c>
      <c r="AR497" s="82" t="str">
        <f>IF('PCA Licitação, Dispensa e Inex.'!P500="","",'PCA Licitação, Dispensa e Inex.'!P500)</f>
        <v/>
      </c>
      <c r="AS497" s="82" t="str">
        <f>IF('PCA Licitação, Dispensa e Inex.'!Q500="","",'PCA Licitação, Dispensa e Inex.'!Q500)</f>
        <v/>
      </c>
      <c r="AT497" s="82" t="str">
        <f>IF('PCA Licitação, Dispensa e Inex.'!R500="","",'PCA Licitação, Dispensa e Inex.'!R500)</f>
        <v/>
      </c>
      <c r="AU497" s="82" t="str">
        <f>IF('PCA Licitação, Dispensa e Inex.'!S500="","",'PCA Licitação, Dispensa e Inex.'!S500)</f>
        <v/>
      </c>
      <c r="AV497" s="223" t="str">
        <f>IFERROR(VLOOKUP(AI497,'Acompanhamento (DMP)'!$B$7:$G$390,10,FALSE),"")</f>
        <v/>
      </c>
      <c r="AW497" t="str">
        <f>IFERROR(IF(VLOOKUP(AI497,'Acompanhamento (DMP)'!$B$7:$O$390,11,FALSE)="","",VLOOKUP(AI497,'Acompanhamento (DMP)'!$B$7:$O$390,11,FALSE)),"")</f>
        <v/>
      </c>
      <c r="AX497" s="82">
        <f>IFERROR(VLOOKUP(AI497,'Acompanhamento (DMP)'!$B$7:$O$390,12,FALSE),"")</f>
        <v>0</v>
      </c>
      <c r="AY497" s="82" t="str">
        <f>IFERROR(IF(VLOOKUP(AI497,'Acompanhamento (DMP)'!$B$7:$O$390,13,FALSE)="","",VLOOKUP(AI497,'Acompanhamento (DMP)'!$B$7:$O$390,13,FALSE)),"")</f>
        <v/>
      </c>
      <c r="AZ497" t="str">
        <f>IFERROR(IF(VLOOKUP(AI497,'Acompanhamento (DMP)'!$B$7:$O$390,14,FALSE)="","",VLOOKUP(AI497,'Acompanhamento (DMP)'!$B$7:$O$390,14,FALSE)),"")</f>
        <v/>
      </c>
      <c r="BA497" t="str">
        <f>IFERROR(IF(VLOOKUP(AI497,'Acompanhamento (DMP)'!$B$7:$O$390,15,FALSE)="","",VLOOKUP(AI497,'Acompanhamento (DMP)'!$B$7:$O$390,15,FALSE)),"")</f>
        <v/>
      </c>
      <c r="BB497" s="82" t="str">
        <f>IFERROR(IF(VLOOKUP(AI497,'Acompanhamento (DMP)'!$B$7:$O$390,16,FALSE)="","",VLOOKUP(AI497,'Acompanhamento (DMP)'!$B$7:$O$390,16,FALSE)),"")</f>
        <v/>
      </c>
      <c r="BC497" s="82" t="str">
        <f>IFERROR(IF(VLOOKUP(AI497,'Acompanhamento (DMP)'!$B$7:$O$390,17,FALSE)="","",VLOOKUP(AI497,'Acompanhamento (DMP)'!$B$7:$O$390,17,FALSE)),"")</f>
        <v/>
      </c>
      <c r="BD497" s="82" t="str">
        <f>IFERROR(IF(VLOOKUP(AI497,'Acompanhamento (DMP)'!$B$7:$O$390,18,FALSE)="","",VLOOKUP(AI497,'Acompanhamento (DMP)'!$B$7:$O$390,18,FALSE)),"")</f>
        <v/>
      </c>
      <c r="BE497" s="82" t="str">
        <f>IFERROR(IF(VLOOKUP(AI497,'Acompanhamento (DMP)'!$B$7:$O$390,19,FALSE)="","",VLOOKUP(AI497,'Acompanhamento (DMP)'!$B$7:$O$390,19,FALSE)),"")</f>
        <v/>
      </c>
      <c r="BF497" s="82" t="str">
        <f>IFERROR(IF(VLOOKUP(AI497,'Acompanhamento (DMP)'!$B$7:$O$390,20,FALSE)="","",VLOOKUP(AI497,'Acompanhamento (DMP)'!$B$7:$O$390,20,FALSE)),"")</f>
        <v/>
      </c>
      <c r="BG497" s="82" t="str">
        <f>IFERROR(IF(VLOOKUP(AI497,'Acompanhamento (DMP)'!$B$7:$O$390,21,FALSE)="","",VLOOKUP(AI497,'Acompanhamento (DMP)'!$B$7:$O$390,21,FALSE)),"")</f>
        <v/>
      </c>
      <c r="BH497" s="173" t="str">
        <f t="shared" si="7"/>
        <v/>
      </c>
    </row>
    <row r="498" spans="1:60" ht="15" customHeight="1">
      <c r="A498" s="248"/>
      <c r="B498" s="248"/>
      <c r="C498" s="72"/>
      <c r="D498" s="73"/>
      <c r="E498" s="72"/>
      <c r="F498" s="72"/>
      <c r="G498" s="72"/>
      <c r="H498" s="72"/>
      <c r="I498" s="72"/>
      <c r="J498" s="72"/>
      <c r="K498" s="72"/>
      <c r="L498" s="74"/>
      <c r="M498" s="74"/>
      <c r="N498" s="74"/>
      <c r="O498" s="74"/>
      <c r="P498" s="74"/>
      <c r="Q498" s="72" t="e">
        <f>IF(#REF!="","",IF(VLOOKUP(#REF!,#REF!,9,FALSE)="","",VLOOKUP(#REF!,#REF!,9,FALSE)))</f>
        <v>#REF!</v>
      </c>
      <c r="R498" s="74" t="e">
        <f>IF(#REF!="","",IF(VLOOKUP(#REF!,#REF!,10,FALSE)="","",VLOOKUP(#REF!,#REF!,10,FALSE)))</f>
        <v>#REF!</v>
      </c>
      <c r="AF498">
        <v>496</v>
      </c>
      <c r="AI498" t="str">
        <f>IF('PCA Licitação, Dispensa e Inex.'!B501="","",'PCA Licitação, Dispensa e Inex.'!B501)</f>
        <v/>
      </c>
      <c r="AJ498" t="str">
        <f>IF('PCA Licitação, Dispensa e Inex.'!C501="","",'PCA Licitação, Dispensa e Inex.'!C501)</f>
        <v/>
      </c>
      <c r="AK498" t="str">
        <f>IF('PCA Licitação, Dispensa e Inex.'!D501="","",'PCA Licitação, Dispensa e Inex.'!D501)</f>
        <v/>
      </c>
      <c r="AL498" t="str">
        <f>IF('PCA Licitação, Dispensa e Inex.'!H501="","",'PCA Licitação, Dispensa e Inex.'!H501)</f>
        <v/>
      </c>
      <c r="AM498" t="str">
        <f>IF('PCA Licitação, Dispensa e Inex.'!K501="","",'PCA Licitação, Dispensa e Inex.'!K501)</f>
        <v/>
      </c>
      <c r="AN498" t="str">
        <f>IF('PCA Licitação, Dispensa e Inex.'!L501="","",'PCA Licitação, Dispensa e Inex.'!L501)</f>
        <v/>
      </c>
      <c r="AO498" t="str">
        <f>IF('PCA Licitação, Dispensa e Inex.'!M501="","",'PCA Licitação, Dispensa e Inex.'!M501)</f>
        <v/>
      </c>
      <c r="AP498" t="str">
        <f>IF('PCA Licitação, Dispensa e Inex.'!N501="","",'PCA Licitação, Dispensa e Inex.'!N501)</f>
        <v/>
      </c>
      <c r="AQ498" s="82" t="str">
        <f>IF('PCA Licitação, Dispensa e Inex.'!O501="","",'PCA Licitação, Dispensa e Inex.'!O501)</f>
        <v/>
      </c>
      <c r="AR498" s="82" t="str">
        <f>IF('PCA Licitação, Dispensa e Inex.'!P501="","",'PCA Licitação, Dispensa e Inex.'!P501)</f>
        <v/>
      </c>
      <c r="AS498" s="82" t="str">
        <f>IF('PCA Licitação, Dispensa e Inex.'!Q501="","",'PCA Licitação, Dispensa e Inex.'!Q501)</f>
        <v/>
      </c>
      <c r="AT498" s="82" t="str">
        <f>IF('PCA Licitação, Dispensa e Inex.'!R501="","",'PCA Licitação, Dispensa e Inex.'!R501)</f>
        <v/>
      </c>
      <c r="AU498" s="82" t="str">
        <f>IF('PCA Licitação, Dispensa e Inex.'!S501="","",'PCA Licitação, Dispensa e Inex.'!S501)</f>
        <v/>
      </c>
      <c r="AV498" s="223" t="str">
        <f>IFERROR(VLOOKUP(AI498,'Acompanhamento (DMP)'!$B$7:$G$390,10,FALSE),"")</f>
        <v/>
      </c>
      <c r="AW498" t="str">
        <f>IFERROR(IF(VLOOKUP(AI498,'Acompanhamento (DMP)'!$B$7:$O$390,11,FALSE)="","",VLOOKUP(AI498,'Acompanhamento (DMP)'!$B$7:$O$390,11,FALSE)),"")</f>
        <v/>
      </c>
      <c r="AX498" s="82">
        <f>IFERROR(VLOOKUP(AI498,'Acompanhamento (DMP)'!$B$7:$O$390,12,FALSE),"")</f>
        <v>0</v>
      </c>
      <c r="AY498" s="82" t="str">
        <f>IFERROR(IF(VLOOKUP(AI498,'Acompanhamento (DMP)'!$B$7:$O$390,13,FALSE)="","",VLOOKUP(AI498,'Acompanhamento (DMP)'!$B$7:$O$390,13,FALSE)),"")</f>
        <v/>
      </c>
      <c r="AZ498" t="str">
        <f>IFERROR(IF(VLOOKUP(AI498,'Acompanhamento (DMP)'!$B$7:$O$390,14,FALSE)="","",VLOOKUP(AI498,'Acompanhamento (DMP)'!$B$7:$O$390,14,FALSE)),"")</f>
        <v/>
      </c>
      <c r="BA498" t="str">
        <f>IFERROR(IF(VLOOKUP(AI498,'Acompanhamento (DMP)'!$B$7:$O$390,15,FALSE)="","",VLOOKUP(AI498,'Acompanhamento (DMP)'!$B$7:$O$390,15,FALSE)),"")</f>
        <v/>
      </c>
      <c r="BB498" s="82" t="str">
        <f>IFERROR(IF(VLOOKUP(AI498,'Acompanhamento (DMP)'!$B$7:$O$390,16,FALSE)="","",VLOOKUP(AI498,'Acompanhamento (DMP)'!$B$7:$O$390,16,FALSE)),"")</f>
        <v/>
      </c>
      <c r="BC498" s="82" t="str">
        <f>IFERROR(IF(VLOOKUP(AI498,'Acompanhamento (DMP)'!$B$7:$O$390,17,FALSE)="","",VLOOKUP(AI498,'Acompanhamento (DMP)'!$B$7:$O$390,17,FALSE)),"")</f>
        <v/>
      </c>
      <c r="BD498" s="82" t="str">
        <f>IFERROR(IF(VLOOKUP(AI498,'Acompanhamento (DMP)'!$B$7:$O$390,18,FALSE)="","",VLOOKUP(AI498,'Acompanhamento (DMP)'!$B$7:$O$390,18,FALSE)),"")</f>
        <v/>
      </c>
      <c r="BE498" s="82" t="str">
        <f>IFERROR(IF(VLOOKUP(AI498,'Acompanhamento (DMP)'!$B$7:$O$390,19,FALSE)="","",VLOOKUP(AI498,'Acompanhamento (DMP)'!$B$7:$O$390,19,FALSE)),"")</f>
        <v/>
      </c>
      <c r="BF498" s="82" t="str">
        <f>IFERROR(IF(VLOOKUP(AI498,'Acompanhamento (DMP)'!$B$7:$O$390,20,FALSE)="","",VLOOKUP(AI498,'Acompanhamento (DMP)'!$B$7:$O$390,20,FALSE)),"")</f>
        <v/>
      </c>
      <c r="BG498" s="82" t="str">
        <f>IFERROR(IF(VLOOKUP(AI498,'Acompanhamento (DMP)'!$B$7:$O$390,21,FALSE)="","",VLOOKUP(AI498,'Acompanhamento (DMP)'!$B$7:$O$390,21,FALSE)),"")</f>
        <v/>
      </c>
      <c r="BH498" s="173" t="str">
        <f t="shared" si="7"/>
        <v/>
      </c>
    </row>
    <row r="499" spans="1:60" ht="15" customHeight="1">
      <c r="A499" s="248"/>
      <c r="B499" s="248"/>
      <c r="C499" s="72"/>
      <c r="D499" s="73"/>
      <c r="E499" s="72"/>
      <c r="F499" s="72"/>
      <c r="G499" s="72"/>
      <c r="H499" s="72"/>
      <c r="I499" s="72"/>
      <c r="J499" s="72"/>
      <c r="K499" s="72"/>
      <c r="L499" s="74"/>
      <c r="M499" s="74"/>
      <c r="N499" s="74"/>
      <c r="O499" s="74"/>
      <c r="P499" s="74"/>
      <c r="Q499" s="72" t="e">
        <f>IF(#REF!="","",IF(VLOOKUP(#REF!,#REF!,9,FALSE)="","",VLOOKUP(#REF!,#REF!,9,FALSE)))</f>
        <v>#REF!</v>
      </c>
      <c r="R499" s="74" t="e">
        <f>IF(#REF!="","",IF(VLOOKUP(#REF!,#REF!,10,FALSE)="","",VLOOKUP(#REF!,#REF!,10,FALSE)))</f>
        <v>#REF!</v>
      </c>
      <c r="AF499">
        <v>497</v>
      </c>
      <c r="AI499" t="str">
        <f>IF('PCA Licitação, Dispensa e Inex.'!B502="","",'PCA Licitação, Dispensa e Inex.'!B502)</f>
        <v/>
      </c>
      <c r="AJ499" t="str">
        <f>IF('PCA Licitação, Dispensa e Inex.'!C502="","",'PCA Licitação, Dispensa e Inex.'!C502)</f>
        <v/>
      </c>
      <c r="AK499" t="str">
        <f>IF('PCA Licitação, Dispensa e Inex.'!D502="","",'PCA Licitação, Dispensa e Inex.'!D502)</f>
        <v/>
      </c>
      <c r="AL499" t="str">
        <f>IF('PCA Licitação, Dispensa e Inex.'!H502="","",'PCA Licitação, Dispensa e Inex.'!H502)</f>
        <v/>
      </c>
      <c r="AM499" t="str">
        <f>IF('PCA Licitação, Dispensa e Inex.'!K502="","",'PCA Licitação, Dispensa e Inex.'!K502)</f>
        <v/>
      </c>
      <c r="AN499" t="str">
        <f>IF('PCA Licitação, Dispensa e Inex.'!L502="","",'PCA Licitação, Dispensa e Inex.'!L502)</f>
        <v/>
      </c>
      <c r="AO499" t="str">
        <f>IF('PCA Licitação, Dispensa e Inex.'!M502="","",'PCA Licitação, Dispensa e Inex.'!M502)</f>
        <v/>
      </c>
      <c r="AP499" t="str">
        <f>IF('PCA Licitação, Dispensa e Inex.'!N502="","",'PCA Licitação, Dispensa e Inex.'!N502)</f>
        <v/>
      </c>
      <c r="AQ499" s="82" t="str">
        <f>IF('PCA Licitação, Dispensa e Inex.'!O502="","",'PCA Licitação, Dispensa e Inex.'!O502)</f>
        <v/>
      </c>
      <c r="AR499" s="82" t="str">
        <f>IF('PCA Licitação, Dispensa e Inex.'!P502="","",'PCA Licitação, Dispensa e Inex.'!P502)</f>
        <v/>
      </c>
      <c r="AS499" s="82" t="str">
        <f>IF('PCA Licitação, Dispensa e Inex.'!Q502="","",'PCA Licitação, Dispensa e Inex.'!Q502)</f>
        <v/>
      </c>
      <c r="AT499" s="82" t="str">
        <f>IF('PCA Licitação, Dispensa e Inex.'!R502="","",'PCA Licitação, Dispensa e Inex.'!R502)</f>
        <v/>
      </c>
      <c r="AU499" s="82" t="str">
        <f>IF('PCA Licitação, Dispensa e Inex.'!S502="","",'PCA Licitação, Dispensa e Inex.'!S502)</f>
        <v/>
      </c>
      <c r="AV499" s="223" t="str">
        <f>IFERROR(VLOOKUP(AI499,'Acompanhamento (DMP)'!$B$7:$G$390,10,FALSE),"")</f>
        <v/>
      </c>
      <c r="AW499" t="str">
        <f>IFERROR(IF(VLOOKUP(AI499,'Acompanhamento (DMP)'!$B$7:$O$390,11,FALSE)="","",VLOOKUP(AI499,'Acompanhamento (DMP)'!$B$7:$O$390,11,FALSE)),"")</f>
        <v/>
      </c>
      <c r="AX499" s="82">
        <f>IFERROR(VLOOKUP(AI499,'Acompanhamento (DMP)'!$B$7:$O$390,12,FALSE),"")</f>
        <v>0</v>
      </c>
      <c r="AY499" s="82" t="str">
        <f>IFERROR(IF(VLOOKUP(AI499,'Acompanhamento (DMP)'!$B$7:$O$390,13,FALSE)="","",VLOOKUP(AI499,'Acompanhamento (DMP)'!$B$7:$O$390,13,FALSE)),"")</f>
        <v/>
      </c>
      <c r="AZ499" t="str">
        <f>IFERROR(IF(VLOOKUP(AI499,'Acompanhamento (DMP)'!$B$7:$O$390,14,FALSE)="","",VLOOKUP(AI499,'Acompanhamento (DMP)'!$B$7:$O$390,14,FALSE)),"")</f>
        <v/>
      </c>
      <c r="BA499" t="str">
        <f>IFERROR(IF(VLOOKUP(AI499,'Acompanhamento (DMP)'!$B$7:$O$390,15,FALSE)="","",VLOOKUP(AI499,'Acompanhamento (DMP)'!$B$7:$O$390,15,FALSE)),"")</f>
        <v/>
      </c>
      <c r="BB499" s="82" t="str">
        <f>IFERROR(IF(VLOOKUP(AI499,'Acompanhamento (DMP)'!$B$7:$O$390,16,FALSE)="","",VLOOKUP(AI499,'Acompanhamento (DMP)'!$B$7:$O$390,16,FALSE)),"")</f>
        <v/>
      </c>
      <c r="BC499" s="82" t="str">
        <f>IFERROR(IF(VLOOKUP(AI499,'Acompanhamento (DMP)'!$B$7:$O$390,17,FALSE)="","",VLOOKUP(AI499,'Acompanhamento (DMP)'!$B$7:$O$390,17,FALSE)),"")</f>
        <v/>
      </c>
      <c r="BD499" s="82" t="str">
        <f>IFERROR(IF(VLOOKUP(AI499,'Acompanhamento (DMP)'!$B$7:$O$390,18,FALSE)="","",VLOOKUP(AI499,'Acompanhamento (DMP)'!$B$7:$O$390,18,FALSE)),"")</f>
        <v/>
      </c>
      <c r="BE499" s="82" t="str">
        <f>IFERROR(IF(VLOOKUP(AI499,'Acompanhamento (DMP)'!$B$7:$O$390,19,FALSE)="","",VLOOKUP(AI499,'Acompanhamento (DMP)'!$B$7:$O$390,19,FALSE)),"")</f>
        <v/>
      </c>
      <c r="BF499" s="82" t="str">
        <f>IFERROR(IF(VLOOKUP(AI499,'Acompanhamento (DMP)'!$B$7:$O$390,20,FALSE)="","",VLOOKUP(AI499,'Acompanhamento (DMP)'!$B$7:$O$390,20,FALSE)),"")</f>
        <v/>
      </c>
      <c r="BG499" s="82" t="str">
        <f>IFERROR(IF(VLOOKUP(AI499,'Acompanhamento (DMP)'!$B$7:$O$390,21,FALSE)="","",VLOOKUP(AI499,'Acompanhamento (DMP)'!$B$7:$O$390,21,FALSE)),"")</f>
        <v/>
      </c>
      <c r="BH499" s="173" t="str">
        <f t="shared" si="7"/>
        <v/>
      </c>
    </row>
    <row r="500" spans="1:60" ht="15" customHeight="1">
      <c r="A500" s="248"/>
      <c r="B500" s="248"/>
      <c r="C500" s="72"/>
      <c r="D500" s="73"/>
      <c r="E500" s="72"/>
      <c r="F500" s="72"/>
      <c r="G500" s="72"/>
      <c r="H500" s="72"/>
      <c r="I500" s="72"/>
      <c r="J500" s="72"/>
      <c r="K500" s="72"/>
      <c r="L500" s="74"/>
      <c r="M500" s="74"/>
      <c r="N500" s="74"/>
      <c r="O500" s="74"/>
      <c r="P500" s="74"/>
      <c r="Q500" s="72" t="e">
        <f>IF(#REF!="","",IF(VLOOKUP(#REF!,#REF!,9,FALSE)="","",VLOOKUP(#REF!,#REF!,9,FALSE)))</f>
        <v>#REF!</v>
      </c>
      <c r="R500" s="74" t="e">
        <f>IF(#REF!="","",IF(VLOOKUP(#REF!,#REF!,10,FALSE)="","",VLOOKUP(#REF!,#REF!,10,FALSE)))</f>
        <v>#REF!</v>
      </c>
      <c r="AF500">
        <v>498</v>
      </c>
      <c r="AI500" t="str">
        <f>IF('PCA Licitação, Dispensa e Inex.'!B503="","",'PCA Licitação, Dispensa e Inex.'!B503)</f>
        <v/>
      </c>
      <c r="AJ500" t="str">
        <f>IF('PCA Licitação, Dispensa e Inex.'!C503="","",'PCA Licitação, Dispensa e Inex.'!C503)</f>
        <v/>
      </c>
      <c r="AK500" t="str">
        <f>IF('PCA Licitação, Dispensa e Inex.'!D503="","",'PCA Licitação, Dispensa e Inex.'!D503)</f>
        <v/>
      </c>
      <c r="AL500" t="str">
        <f>IF('PCA Licitação, Dispensa e Inex.'!H503="","",'PCA Licitação, Dispensa e Inex.'!H503)</f>
        <v/>
      </c>
      <c r="AM500" t="str">
        <f>IF('PCA Licitação, Dispensa e Inex.'!K503="","",'PCA Licitação, Dispensa e Inex.'!K503)</f>
        <v/>
      </c>
      <c r="AN500" t="str">
        <f>IF('PCA Licitação, Dispensa e Inex.'!L503="","",'PCA Licitação, Dispensa e Inex.'!L503)</f>
        <v/>
      </c>
      <c r="AO500" t="str">
        <f>IF('PCA Licitação, Dispensa e Inex.'!M503="","",'PCA Licitação, Dispensa e Inex.'!M503)</f>
        <v/>
      </c>
      <c r="AP500" t="str">
        <f>IF('PCA Licitação, Dispensa e Inex.'!N503="","",'PCA Licitação, Dispensa e Inex.'!N503)</f>
        <v/>
      </c>
      <c r="AQ500" s="82" t="str">
        <f>IF('PCA Licitação, Dispensa e Inex.'!O503="","",'PCA Licitação, Dispensa e Inex.'!O503)</f>
        <v/>
      </c>
      <c r="AR500" s="82" t="str">
        <f>IF('PCA Licitação, Dispensa e Inex.'!P503="","",'PCA Licitação, Dispensa e Inex.'!P503)</f>
        <v/>
      </c>
      <c r="AS500" s="82" t="str">
        <f>IF('PCA Licitação, Dispensa e Inex.'!Q503="","",'PCA Licitação, Dispensa e Inex.'!Q503)</f>
        <v/>
      </c>
      <c r="AT500" s="82" t="str">
        <f>IF('PCA Licitação, Dispensa e Inex.'!R503="","",'PCA Licitação, Dispensa e Inex.'!R503)</f>
        <v/>
      </c>
      <c r="AU500" s="82" t="str">
        <f>IF('PCA Licitação, Dispensa e Inex.'!S503="","",'PCA Licitação, Dispensa e Inex.'!S503)</f>
        <v/>
      </c>
      <c r="AV500" s="223" t="str">
        <f>IFERROR(VLOOKUP(AI500,'Acompanhamento (DMP)'!$B$7:$G$390,10,FALSE),"")</f>
        <v/>
      </c>
      <c r="AW500" t="str">
        <f>IFERROR(IF(VLOOKUP(AI500,'Acompanhamento (DMP)'!$B$7:$O$390,11,FALSE)="","",VLOOKUP(AI500,'Acompanhamento (DMP)'!$B$7:$O$390,11,FALSE)),"")</f>
        <v/>
      </c>
      <c r="AX500" s="82">
        <f>IFERROR(VLOOKUP(AI500,'Acompanhamento (DMP)'!$B$7:$O$390,12,FALSE),"")</f>
        <v>0</v>
      </c>
      <c r="AY500" s="82" t="str">
        <f>IFERROR(IF(VLOOKUP(AI500,'Acompanhamento (DMP)'!$B$7:$O$390,13,FALSE)="","",VLOOKUP(AI500,'Acompanhamento (DMP)'!$B$7:$O$390,13,FALSE)),"")</f>
        <v/>
      </c>
      <c r="AZ500" t="str">
        <f>IFERROR(IF(VLOOKUP(AI500,'Acompanhamento (DMP)'!$B$7:$O$390,14,FALSE)="","",VLOOKUP(AI500,'Acompanhamento (DMP)'!$B$7:$O$390,14,FALSE)),"")</f>
        <v/>
      </c>
      <c r="BA500" t="str">
        <f>IFERROR(IF(VLOOKUP(AI500,'Acompanhamento (DMP)'!$B$7:$O$390,15,FALSE)="","",VLOOKUP(AI500,'Acompanhamento (DMP)'!$B$7:$O$390,15,FALSE)),"")</f>
        <v/>
      </c>
      <c r="BB500" s="82" t="str">
        <f>IFERROR(IF(VLOOKUP(AI500,'Acompanhamento (DMP)'!$B$7:$O$390,16,FALSE)="","",VLOOKUP(AI500,'Acompanhamento (DMP)'!$B$7:$O$390,16,FALSE)),"")</f>
        <v/>
      </c>
      <c r="BC500" s="82" t="str">
        <f>IFERROR(IF(VLOOKUP(AI500,'Acompanhamento (DMP)'!$B$7:$O$390,17,FALSE)="","",VLOOKUP(AI500,'Acompanhamento (DMP)'!$B$7:$O$390,17,FALSE)),"")</f>
        <v/>
      </c>
      <c r="BD500" s="82" t="str">
        <f>IFERROR(IF(VLOOKUP(AI500,'Acompanhamento (DMP)'!$B$7:$O$390,18,FALSE)="","",VLOOKUP(AI500,'Acompanhamento (DMP)'!$B$7:$O$390,18,FALSE)),"")</f>
        <v/>
      </c>
      <c r="BE500" s="82" t="str">
        <f>IFERROR(IF(VLOOKUP(AI500,'Acompanhamento (DMP)'!$B$7:$O$390,19,FALSE)="","",VLOOKUP(AI500,'Acompanhamento (DMP)'!$B$7:$O$390,19,FALSE)),"")</f>
        <v/>
      </c>
      <c r="BF500" s="82" t="str">
        <f>IFERROR(IF(VLOOKUP(AI500,'Acompanhamento (DMP)'!$B$7:$O$390,20,FALSE)="","",VLOOKUP(AI500,'Acompanhamento (DMP)'!$B$7:$O$390,20,FALSE)),"")</f>
        <v/>
      </c>
      <c r="BG500" s="82" t="str">
        <f>IFERROR(IF(VLOOKUP(AI500,'Acompanhamento (DMP)'!$B$7:$O$390,21,FALSE)="","",VLOOKUP(AI500,'Acompanhamento (DMP)'!$B$7:$O$390,21,FALSE)),"")</f>
        <v/>
      </c>
      <c r="BH500" s="173" t="str">
        <f t="shared" si="7"/>
        <v/>
      </c>
    </row>
    <row r="501" spans="1:60" ht="15" customHeight="1">
      <c r="A501" s="248"/>
      <c r="B501" s="248"/>
      <c r="C501" s="72"/>
      <c r="D501" s="73"/>
      <c r="E501" s="72"/>
      <c r="F501" s="72"/>
      <c r="G501" s="72"/>
      <c r="H501" s="72"/>
      <c r="I501" s="72"/>
      <c r="J501" s="72"/>
      <c r="K501" s="72"/>
      <c r="L501" s="74"/>
      <c r="M501" s="74"/>
      <c r="N501" s="74"/>
      <c r="O501" s="74"/>
      <c r="P501" s="74"/>
      <c r="Q501" s="72" t="e">
        <f>IF(#REF!="","",IF(VLOOKUP(#REF!,#REF!,9,FALSE)="","",VLOOKUP(#REF!,#REF!,9,FALSE)))</f>
        <v>#REF!</v>
      </c>
      <c r="R501" s="74" t="e">
        <f>IF(#REF!="","",IF(VLOOKUP(#REF!,#REF!,10,FALSE)="","",VLOOKUP(#REF!,#REF!,10,FALSE)))</f>
        <v>#REF!</v>
      </c>
      <c r="AF501">
        <v>499</v>
      </c>
      <c r="AI501" t="str">
        <f>IF('PCA Licitação, Dispensa e Inex.'!B504="","",'PCA Licitação, Dispensa e Inex.'!B504)</f>
        <v/>
      </c>
      <c r="AJ501" t="str">
        <f>IF('PCA Licitação, Dispensa e Inex.'!C504="","",'PCA Licitação, Dispensa e Inex.'!C504)</f>
        <v/>
      </c>
      <c r="AK501" t="str">
        <f>IF('PCA Licitação, Dispensa e Inex.'!D504="","",'PCA Licitação, Dispensa e Inex.'!D504)</f>
        <v/>
      </c>
      <c r="AL501" t="str">
        <f>IF('PCA Licitação, Dispensa e Inex.'!H504="","",'PCA Licitação, Dispensa e Inex.'!H504)</f>
        <v/>
      </c>
      <c r="AM501" t="str">
        <f>IF('PCA Licitação, Dispensa e Inex.'!K504="","",'PCA Licitação, Dispensa e Inex.'!K504)</f>
        <v/>
      </c>
      <c r="AN501" t="str">
        <f>IF('PCA Licitação, Dispensa e Inex.'!L504="","",'PCA Licitação, Dispensa e Inex.'!L504)</f>
        <v/>
      </c>
      <c r="AO501" t="str">
        <f>IF('PCA Licitação, Dispensa e Inex.'!M504="","",'PCA Licitação, Dispensa e Inex.'!M504)</f>
        <v/>
      </c>
      <c r="AP501" t="str">
        <f>IF('PCA Licitação, Dispensa e Inex.'!N504="","",'PCA Licitação, Dispensa e Inex.'!N504)</f>
        <v/>
      </c>
      <c r="AQ501" s="82" t="str">
        <f>IF('PCA Licitação, Dispensa e Inex.'!O504="","",'PCA Licitação, Dispensa e Inex.'!O504)</f>
        <v/>
      </c>
      <c r="AR501" s="82" t="str">
        <f>IF('PCA Licitação, Dispensa e Inex.'!P504="","",'PCA Licitação, Dispensa e Inex.'!P504)</f>
        <v/>
      </c>
      <c r="AS501" s="82" t="str">
        <f>IF('PCA Licitação, Dispensa e Inex.'!Q504="","",'PCA Licitação, Dispensa e Inex.'!Q504)</f>
        <v/>
      </c>
      <c r="AT501" s="82" t="str">
        <f>IF('PCA Licitação, Dispensa e Inex.'!R504="","",'PCA Licitação, Dispensa e Inex.'!R504)</f>
        <v/>
      </c>
      <c r="AU501" s="82" t="str">
        <f>IF('PCA Licitação, Dispensa e Inex.'!S504="","",'PCA Licitação, Dispensa e Inex.'!S504)</f>
        <v/>
      </c>
      <c r="AV501" s="223" t="str">
        <f>IFERROR(VLOOKUP(AI501,'Acompanhamento (DMP)'!$B$7:$G$390,10,FALSE),"")</f>
        <v/>
      </c>
      <c r="AW501" t="str">
        <f>IFERROR(IF(VLOOKUP(AI501,'Acompanhamento (DMP)'!$B$7:$O$390,11,FALSE)="","",VLOOKUP(AI501,'Acompanhamento (DMP)'!$B$7:$O$390,11,FALSE)),"")</f>
        <v/>
      </c>
      <c r="AX501" s="82">
        <f>IFERROR(VLOOKUP(AI501,'Acompanhamento (DMP)'!$B$7:$O$390,12,FALSE),"")</f>
        <v>0</v>
      </c>
      <c r="AY501" s="82" t="str">
        <f>IFERROR(IF(VLOOKUP(AI501,'Acompanhamento (DMP)'!$B$7:$O$390,13,FALSE)="","",VLOOKUP(AI501,'Acompanhamento (DMP)'!$B$7:$O$390,13,FALSE)),"")</f>
        <v/>
      </c>
      <c r="AZ501" t="str">
        <f>IFERROR(IF(VLOOKUP(AI501,'Acompanhamento (DMP)'!$B$7:$O$390,14,FALSE)="","",VLOOKUP(AI501,'Acompanhamento (DMP)'!$B$7:$O$390,14,FALSE)),"")</f>
        <v/>
      </c>
      <c r="BA501" t="str">
        <f>IFERROR(IF(VLOOKUP(AI501,'Acompanhamento (DMP)'!$B$7:$O$390,15,FALSE)="","",VLOOKUP(AI501,'Acompanhamento (DMP)'!$B$7:$O$390,15,FALSE)),"")</f>
        <v/>
      </c>
      <c r="BB501" s="82" t="str">
        <f>IFERROR(IF(VLOOKUP(AI501,'Acompanhamento (DMP)'!$B$7:$O$390,16,FALSE)="","",VLOOKUP(AI501,'Acompanhamento (DMP)'!$B$7:$O$390,16,FALSE)),"")</f>
        <v/>
      </c>
      <c r="BC501" s="82" t="str">
        <f>IFERROR(IF(VLOOKUP(AI501,'Acompanhamento (DMP)'!$B$7:$O$390,17,FALSE)="","",VLOOKUP(AI501,'Acompanhamento (DMP)'!$B$7:$O$390,17,FALSE)),"")</f>
        <v/>
      </c>
      <c r="BD501" s="82" t="str">
        <f>IFERROR(IF(VLOOKUP(AI501,'Acompanhamento (DMP)'!$B$7:$O$390,18,FALSE)="","",VLOOKUP(AI501,'Acompanhamento (DMP)'!$B$7:$O$390,18,FALSE)),"")</f>
        <v/>
      </c>
      <c r="BE501" s="82" t="str">
        <f>IFERROR(IF(VLOOKUP(AI501,'Acompanhamento (DMP)'!$B$7:$O$390,19,FALSE)="","",VLOOKUP(AI501,'Acompanhamento (DMP)'!$B$7:$O$390,19,FALSE)),"")</f>
        <v/>
      </c>
      <c r="BF501" s="82" t="str">
        <f>IFERROR(IF(VLOOKUP(AI501,'Acompanhamento (DMP)'!$B$7:$O$390,20,FALSE)="","",VLOOKUP(AI501,'Acompanhamento (DMP)'!$B$7:$O$390,20,FALSE)),"")</f>
        <v/>
      </c>
      <c r="BG501" s="82" t="str">
        <f>IFERROR(IF(VLOOKUP(AI501,'Acompanhamento (DMP)'!$B$7:$O$390,21,FALSE)="","",VLOOKUP(AI501,'Acompanhamento (DMP)'!$B$7:$O$390,21,FALSE)),"")</f>
        <v/>
      </c>
      <c r="BH501" s="173" t="str">
        <f t="shared" si="7"/>
        <v/>
      </c>
    </row>
    <row r="502" spans="1:60" ht="15" customHeight="1">
      <c r="A502" s="248"/>
      <c r="B502" s="248"/>
      <c r="C502" s="72"/>
      <c r="D502" s="73"/>
      <c r="E502" s="72"/>
      <c r="F502" s="72"/>
      <c r="G502" s="72"/>
      <c r="H502" s="72"/>
      <c r="I502" s="72"/>
      <c r="J502" s="72"/>
      <c r="K502" s="72"/>
      <c r="L502" s="74"/>
      <c r="M502" s="74"/>
      <c r="N502" s="74"/>
      <c r="O502" s="74"/>
      <c r="P502" s="74"/>
      <c r="Q502" s="72" t="e">
        <f>IF(#REF!="","",IF(VLOOKUP(#REF!,#REF!,9,FALSE)="","",VLOOKUP(#REF!,#REF!,9,FALSE)))</f>
        <v>#REF!</v>
      </c>
      <c r="R502" s="74" t="e">
        <f>IF(#REF!="","",IF(VLOOKUP(#REF!,#REF!,10,FALSE)="","",VLOOKUP(#REF!,#REF!,10,FALSE)))</f>
        <v>#REF!</v>
      </c>
      <c r="AF502">
        <v>500</v>
      </c>
      <c r="AI502" t="str">
        <f>IF('PCA Licitação, Dispensa e Inex.'!B505="","",'PCA Licitação, Dispensa e Inex.'!B505)</f>
        <v/>
      </c>
      <c r="AJ502" t="str">
        <f>IF('PCA Licitação, Dispensa e Inex.'!C505="","",'PCA Licitação, Dispensa e Inex.'!C505)</f>
        <v/>
      </c>
      <c r="AK502" t="str">
        <f>IF('PCA Licitação, Dispensa e Inex.'!D505="","",'PCA Licitação, Dispensa e Inex.'!D505)</f>
        <v/>
      </c>
      <c r="AL502" t="str">
        <f>IF('PCA Licitação, Dispensa e Inex.'!H505="","",'PCA Licitação, Dispensa e Inex.'!H505)</f>
        <v/>
      </c>
      <c r="AM502" t="str">
        <f>IF('PCA Licitação, Dispensa e Inex.'!K505="","",'PCA Licitação, Dispensa e Inex.'!K505)</f>
        <v/>
      </c>
      <c r="AN502" t="str">
        <f>IF('PCA Licitação, Dispensa e Inex.'!L505="","",'PCA Licitação, Dispensa e Inex.'!L505)</f>
        <v/>
      </c>
      <c r="AO502" t="str">
        <f>IF('PCA Licitação, Dispensa e Inex.'!M505="","",'PCA Licitação, Dispensa e Inex.'!M505)</f>
        <v/>
      </c>
      <c r="AP502" t="str">
        <f>IF('PCA Licitação, Dispensa e Inex.'!N505="","",'PCA Licitação, Dispensa e Inex.'!N505)</f>
        <v/>
      </c>
      <c r="AQ502" s="82" t="str">
        <f>IF('PCA Licitação, Dispensa e Inex.'!O505="","",'PCA Licitação, Dispensa e Inex.'!O505)</f>
        <v/>
      </c>
      <c r="AR502" s="82" t="str">
        <f>IF('PCA Licitação, Dispensa e Inex.'!P505="","",'PCA Licitação, Dispensa e Inex.'!P505)</f>
        <v/>
      </c>
      <c r="AS502" s="82" t="str">
        <f>IF('PCA Licitação, Dispensa e Inex.'!Q505="","",'PCA Licitação, Dispensa e Inex.'!Q505)</f>
        <v/>
      </c>
      <c r="AT502" s="82" t="str">
        <f>IF('PCA Licitação, Dispensa e Inex.'!R505="","",'PCA Licitação, Dispensa e Inex.'!R505)</f>
        <v/>
      </c>
      <c r="AU502" s="82" t="str">
        <f>IF('PCA Licitação, Dispensa e Inex.'!S505="","",'PCA Licitação, Dispensa e Inex.'!S505)</f>
        <v/>
      </c>
      <c r="AV502" s="223" t="str">
        <f>IFERROR(VLOOKUP(AI502,'Acompanhamento (DMP)'!$B$7:$G$390,10,FALSE),"")</f>
        <v/>
      </c>
      <c r="AW502" t="str">
        <f>IFERROR(IF(VLOOKUP(AI502,'Acompanhamento (DMP)'!$B$7:$O$390,11,FALSE)="","",VLOOKUP(AI502,'Acompanhamento (DMP)'!$B$7:$O$390,11,FALSE)),"")</f>
        <v/>
      </c>
      <c r="AX502" s="82">
        <f>IFERROR(VLOOKUP(AI502,'Acompanhamento (DMP)'!$B$7:$O$390,12,FALSE),"")</f>
        <v>0</v>
      </c>
      <c r="AY502" s="82" t="str">
        <f>IFERROR(IF(VLOOKUP(AI502,'Acompanhamento (DMP)'!$B$7:$O$390,13,FALSE)="","",VLOOKUP(AI502,'Acompanhamento (DMP)'!$B$7:$O$390,13,FALSE)),"")</f>
        <v/>
      </c>
      <c r="AZ502" t="str">
        <f>IFERROR(IF(VLOOKUP(AI502,'Acompanhamento (DMP)'!$B$7:$O$390,14,FALSE)="","",VLOOKUP(AI502,'Acompanhamento (DMP)'!$B$7:$O$390,14,FALSE)),"")</f>
        <v/>
      </c>
      <c r="BA502" t="str">
        <f>IFERROR(IF(VLOOKUP(AI502,'Acompanhamento (DMP)'!$B$7:$O$390,15,FALSE)="","",VLOOKUP(AI502,'Acompanhamento (DMP)'!$B$7:$O$390,15,FALSE)),"")</f>
        <v/>
      </c>
      <c r="BB502" s="82" t="str">
        <f>IFERROR(IF(VLOOKUP(AI502,'Acompanhamento (DMP)'!$B$7:$O$390,16,FALSE)="","",VLOOKUP(AI502,'Acompanhamento (DMP)'!$B$7:$O$390,16,FALSE)),"")</f>
        <v/>
      </c>
      <c r="BC502" s="82" t="str">
        <f>IFERROR(IF(VLOOKUP(AI502,'Acompanhamento (DMP)'!$B$7:$O$390,17,FALSE)="","",VLOOKUP(AI502,'Acompanhamento (DMP)'!$B$7:$O$390,17,FALSE)),"")</f>
        <v/>
      </c>
      <c r="BD502" s="82" t="str">
        <f>IFERROR(IF(VLOOKUP(AI502,'Acompanhamento (DMP)'!$B$7:$O$390,18,FALSE)="","",VLOOKUP(AI502,'Acompanhamento (DMP)'!$B$7:$O$390,18,FALSE)),"")</f>
        <v/>
      </c>
      <c r="BE502" s="82" t="str">
        <f>IFERROR(IF(VLOOKUP(AI502,'Acompanhamento (DMP)'!$B$7:$O$390,19,FALSE)="","",VLOOKUP(AI502,'Acompanhamento (DMP)'!$B$7:$O$390,19,FALSE)),"")</f>
        <v/>
      </c>
      <c r="BF502" s="82" t="str">
        <f>IFERROR(IF(VLOOKUP(AI502,'Acompanhamento (DMP)'!$B$7:$O$390,20,FALSE)="","",VLOOKUP(AI502,'Acompanhamento (DMP)'!$B$7:$O$390,20,FALSE)),"")</f>
        <v/>
      </c>
      <c r="BG502" s="82" t="str">
        <f>IFERROR(IF(VLOOKUP(AI502,'Acompanhamento (DMP)'!$B$7:$O$390,21,FALSE)="","",VLOOKUP(AI502,'Acompanhamento (DMP)'!$B$7:$O$390,21,FALSE)),"")</f>
        <v/>
      </c>
      <c r="BH502" s="173" t="str">
        <f t="shared" si="7"/>
        <v/>
      </c>
    </row>
    <row r="503" spans="1:60" ht="15" customHeight="1">
      <c r="A503" s="248"/>
      <c r="B503" s="248"/>
      <c r="C503" s="72"/>
      <c r="D503" s="73"/>
      <c r="E503" s="72"/>
      <c r="F503" s="72"/>
      <c r="G503" s="72"/>
      <c r="H503" s="72"/>
      <c r="I503" s="72"/>
      <c r="J503" s="72"/>
      <c r="K503" s="72"/>
      <c r="L503" s="74"/>
      <c r="M503" s="74"/>
      <c r="N503" s="74"/>
      <c r="O503" s="74"/>
      <c r="P503" s="74"/>
      <c r="Q503" s="72" t="e">
        <f>IF(#REF!="","",IF(VLOOKUP(#REF!,#REF!,9,FALSE)="","",VLOOKUP(#REF!,#REF!,9,FALSE)))</f>
        <v>#REF!</v>
      </c>
      <c r="R503" s="74" t="e">
        <f>IF(#REF!="","",IF(VLOOKUP(#REF!,#REF!,10,FALSE)="","",VLOOKUP(#REF!,#REF!,10,FALSE)))</f>
        <v>#REF!</v>
      </c>
      <c r="AF503">
        <v>501</v>
      </c>
      <c r="AI503" t="str">
        <f>IF('PCA Licitação, Dispensa e Inex.'!B506="","",'PCA Licitação, Dispensa e Inex.'!B506)</f>
        <v/>
      </c>
      <c r="AJ503" t="str">
        <f>IF('PCA Licitação, Dispensa e Inex.'!C506="","",'PCA Licitação, Dispensa e Inex.'!C506)</f>
        <v/>
      </c>
      <c r="AK503" t="str">
        <f>IF('PCA Licitação, Dispensa e Inex.'!D506="","",'PCA Licitação, Dispensa e Inex.'!D506)</f>
        <v/>
      </c>
      <c r="AL503" t="str">
        <f>IF('PCA Licitação, Dispensa e Inex.'!H506="","",'PCA Licitação, Dispensa e Inex.'!H506)</f>
        <v/>
      </c>
      <c r="AM503" t="str">
        <f>IF('PCA Licitação, Dispensa e Inex.'!K506="","",'PCA Licitação, Dispensa e Inex.'!K506)</f>
        <v/>
      </c>
      <c r="AN503" t="str">
        <f>IF('PCA Licitação, Dispensa e Inex.'!L506="","",'PCA Licitação, Dispensa e Inex.'!L506)</f>
        <v/>
      </c>
      <c r="AO503" t="str">
        <f>IF('PCA Licitação, Dispensa e Inex.'!M506="","",'PCA Licitação, Dispensa e Inex.'!M506)</f>
        <v/>
      </c>
      <c r="AP503" t="str">
        <f>IF('PCA Licitação, Dispensa e Inex.'!N506="","",'PCA Licitação, Dispensa e Inex.'!N506)</f>
        <v/>
      </c>
      <c r="AQ503" s="82" t="str">
        <f>IF('PCA Licitação, Dispensa e Inex.'!O506="","",'PCA Licitação, Dispensa e Inex.'!O506)</f>
        <v/>
      </c>
      <c r="AR503" s="82" t="str">
        <f>IF('PCA Licitação, Dispensa e Inex.'!P506="","",'PCA Licitação, Dispensa e Inex.'!P506)</f>
        <v/>
      </c>
      <c r="AS503" s="82" t="str">
        <f>IF('PCA Licitação, Dispensa e Inex.'!Q506="","",'PCA Licitação, Dispensa e Inex.'!Q506)</f>
        <v/>
      </c>
      <c r="AT503" s="82" t="str">
        <f>IF('PCA Licitação, Dispensa e Inex.'!R506="","",'PCA Licitação, Dispensa e Inex.'!R506)</f>
        <v/>
      </c>
      <c r="AU503" s="82" t="str">
        <f>IF('PCA Licitação, Dispensa e Inex.'!S506="","",'PCA Licitação, Dispensa e Inex.'!S506)</f>
        <v/>
      </c>
      <c r="AV503" s="223" t="str">
        <f>IFERROR(VLOOKUP(AI503,'Acompanhamento (DMP)'!$B$7:$G$390,10,FALSE),"")</f>
        <v/>
      </c>
      <c r="AW503" t="str">
        <f>IFERROR(IF(VLOOKUP(AI503,'Acompanhamento (DMP)'!$B$7:$O$390,11,FALSE)="","",VLOOKUP(AI503,'Acompanhamento (DMP)'!$B$7:$O$390,11,FALSE)),"")</f>
        <v/>
      </c>
      <c r="AX503" s="82">
        <f>IFERROR(VLOOKUP(AI503,'Acompanhamento (DMP)'!$B$7:$O$390,12,FALSE),"")</f>
        <v>0</v>
      </c>
      <c r="AY503" s="82" t="str">
        <f>IFERROR(IF(VLOOKUP(AI503,'Acompanhamento (DMP)'!$B$7:$O$390,13,FALSE)="","",VLOOKUP(AI503,'Acompanhamento (DMP)'!$B$7:$O$390,13,FALSE)),"")</f>
        <v/>
      </c>
      <c r="AZ503" t="str">
        <f>IFERROR(IF(VLOOKUP(AI503,'Acompanhamento (DMP)'!$B$7:$O$390,14,FALSE)="","",VLOOKUP(AI503,'Acompanhamento (DMP)'!$B$7:$O$390,14,FALSE)),"")</f>
        <v/>
      </c>
      <c r="BA503" t="str">
        <f>IFERROR(IF(VLOOKUP(AI503,'Acompanhamento (DMP)'!$B$7:$O$390,15,FALSE)="","",VLOOKUP(AI503,'Acompanhamento (DMP)'!$B$7:$O$390,15,FALSE)),"")</f>
        <v/>
      </c>
      <c r="BB503" s="82" t="str">
        <f>IFERROR(IF(VLOOKUP(AI503,'Acompanhamento (DMP)'!$B$7:$O$390,16,FALSE)="","",VLOOKUP(AI503,'Acompanhamento (DMP)'!$B$7:$O$390,16,FALSE)),"")</f>
        <v/>
      </c>
      <c r="BC503" s="82" t="str">
        <f>IFERROR(IF(VLOOKUP(AI503,'Acompanhamento (DMP)'!$B$7:$O$390,17,FALSE)="","",VLOOKUP(AI503,'Acompanhamento (DMP)'!$B$7:$O$390,17,FALSE)),"")</f>
        <v/>
      </c>
      <c r="BD503" s="82" t="str">
        <f>IFERROR(IF(VLOOKUP(AI503,'Acompanhamento (DMP)'!$B$7:$O$390,18,FALSE)="","",VLOOKUP(AI503,'Acompanhamento (DMP)'!$B$7:$O$390,18,FALSE)),"")</f>
        <v/>
      </c>
      <c r="BE503" s="82" t="str">
        <f>IFERROR(IF(VLOOKUP(AI503,'Acompanhamento (DMP)'!$B$7:$O$390,19,FALSE)="","",VLOOKUP(AI503,'Acompanhamento (DMP)'!$B$7:$O$390,19,FALSE)),"")</f>
        <v/>
      </c>
      <c r="BF503" s="82" t="str">
        <f>IFERROR(IF(VLOOKUP(AI503,'Acompanhamento (DMP)'!$B$7:$O$390,20,FALSE)="","",VLOOKUP(AI503,'Acompanhamento (DMP)'!$B$7:$O$390,20,FALSE)),"")</f>
        <v/>
      </c>
      <c r="BG503" s="82" t="str">
        <f>IFERROR(IF(VLOOKUP(AI503,'Acompanhamento (DMP)'!$B$7:$O$390,21,FALSE)="","",VLOOKUP(AI503,'Acompanhamento (DMP)'!$B$7:$O$390,21,FALSE)),"")</f>
        <v/>
      </c>
      <c r="BH503" s="173" t="str">
        <f t="shared" si="7"/>
        <v/>
      </c>
    </row>
    <row r="504" spans="1:60" ht="15" customHeight="1">
      <c r="A504" s="248"/>
      <c r="B504" s="248"/>
      <c r="C504" s="72"/>
      <c r="D504" s="73"/>
      <c r="E504" s="72"/>
      <c r="F504" s="72"/>
      <c r="G504" s="72"/>
      <c r="H504" s="72"/>
      <c r="I504" s="72"/>
      <c r="J504" s="72"/>
      <c r="K504" s="72"/>
      <c r="L504" s="74"/>
      <c r="M504" s="74"/>
      <c r="N504" s="74"/>
      <c r="O504" s="74"/>
      <c r="P504" s="74"/>
      <c r="Q504" s="72" t="e">
        <f>IF(#REF!="","",IF(VLOOKUP(#REF!,#REF!,9,FALSE)="","",VLOOKUP(#REF!,#REF!,9,FALSE)))</f>
        <v>#REF!</v>
      </c>
      <c r="R504" s="74" t="e">
        <f>IF(#REF!="","",IF(VLOOKUP(#REF!,#REF!,10,FALSE)="","",VLOOKUP(#REF!,#REF!,10,FALSE)))</f>
        <v>#REF!</v>
      </c>
      <c r="AF504">
        <v>502</v>
      </c>
      <c r="AI504" t="str">
        <f>IF('PCA Licitação, Dispensa e Inex.'!B507="","",'PCA Licitação, Dispensa e Inex.'!B507)</f>
        <v/>
      </c>
      <c r="AJ504" t="str">
        <f>IF('PCA Licitação, Dispensa e Inex.'!C507="","",'PCA Licitação, Dispensa e Inex.'!C507)</f>
        <v/>
      </c>
      <c r="AK504" t="str">
        <f>IF('PCA Licitação, Dispensa e Inex.'!D507="","",'PCA Licitação, Dispensa e Inex.'!D507)</f>
        <v/>
      </c>
      <c r="AL504" t="str">
        <f>IF('PCA Licitação, Dispensa e Inex.'!H507="","",'PCA Licitação, Dispensa e Inex.'!H507)</f>
        <v/>
      </c>
      <c r="AM504" t="str">
        <f>IF('PCA Licitação, Dispensa e Inex.'!K507="","",'PCA Licitação, Dispensa e Inex.'!K507)</f>
        <v/>
      </c>
      <c r="AN504" t="str">
        <f>IF('PCA Licitação, Dispensa e Inex.'!L507="","",'PCA Licitação, Dispensa e Inex.'!L507)</f>
        <v/>
      </c>
      <c r="AO504" t="str">
        <f>IF('PCA Licitação, Dispensa e Inex.'!M507="","",'PCA Licitação, Dispensa e Inex.'!M507)</f>
        <v/>
      </c>
      <c r="AP504" t="str">
        <f>IF('PCA Licitação, Dispensa e Inex.'!N507="","",'PCA Licitação, Dispensa e Inex.'!N507)</f>
        <v/>
      </c>
      <c r="AQ504" s="82" t="str">
        <f>IF('PCA Licitação, Dispensa e Inex.'!O507="","",'PCA Licitação, Dispensa e Inex.'!O507)</f>
        <v/>
      </c>
      <c r="AR504" s="82" t="str">
        <f>IF('PCA Licitação, Dispensa e Inex.'!P507="","",'PCA Licitação, Dispensa e Inex.'!P507)</f>
        <v/>
      </c>
      <c r="AS504" s="82" t="str">
        <f>IF('PCA Licitação, Dispensa e Inex.'!Q507="","",'PCA Licitação, Dispensa e Inex.'!Q507)</f>
        <v/>
      </c>
      <c r="AT504" s="82" t="str">
        <f>IF('PCA Licitação, Dispensa e Inex.'!R507="","",'PCA Licitação, Dispensa e Inex.'!R507)</f>
        <v/>
      </c>
      <c r="AU504" s="82" t="str">
        <f>IF('PCA Licitação, Dispensa e Inex.'!S507="","",'PCA Licitação, Dispensa e Inex.'!S507)</f>
        <v/>
      </c>
      <c r="AV504" s="223" t="str">
        <f>IFERROR(VLOOKUP(AI504,'Acompanhamento (DMP)'!$B$7:$G$390,10,FALSE),"")</f>
        <v/>
      </c>
      <c r="AW504" t="str">
        <f>IFERROR(IF(VLOOKUP(AI504,'Acompanhamento (DMP)'!$B$7:$O$390,11,FALSE)="","",VLOOKUP(AI504,'Acompanhamento (DMP)'!$B$7:$O$390,11,FALSE)),"")</f>
        <v/>
      </c>
      <c r="AX504" s="82">
        <f>IFERROR(VLOOKUP(AI504,'Acompanhamento (DMP)'!$B$7:$O$390,12,FALSE),"")</f>
        <v>0</v>
      </c>
      <c r="AY504" s="82" t="str">
        <f>IFERROR(IF(VLOOKUP(AI504,'Acompanhamento (DMP)'!$B$7:$O$390,13,FALSE)="","",VLOOKUP(AI504,'Acompanhamento (DMP)'!$B$7:$O$390,13,FALSE)),"")</f>
        <v/>
      </c>
      <c r="AZ504" t="str">
        <f>IFERROR(IF(VLOOKUP(AI504,'Acompanhamento (DMP)'!$B$7:$O$390,14,FALSE)="","",VLOOKUP(AI504,'Acompanhamento (DMP)'!$B$7:$O$390,14,FALSE)),"")</f>
        <v/>
      </c>
      <c r="BA504" t="str">
        <f>IFERROR(IF(VLOOKUP(AI504,'Acompanhamento (DMP)'!$B$7:$O$390,15,FALSE)="","",VLOOKUP(AI504,'Acompanhamento (DMP)'!$B$7:$O$390,15,FALSE)),"")</f>
        <v/>
      </c>
      <c r="BB504" s="82" t="str">
        <f>IFERROR(IF(VLOOKUP(AI504,'Acompanhamento (DMP)'!$B$7:$O$390,16,FALSE)="","",VLOOKUP(AI504,'Acompanhamento (DMP)'!$B$7:$O$390,16,FALSE)),"")</f>
        <v/>
      </c>
      <c r="BC504" s="82" t="str">
        <f>IFERROR(IF(VLOOKUP(AI504,'Acompanhamento (DMP)'!$B$7:$O$390,17,FALSE)="","",VLOOKUP(AI504,'Acompanhamento (DMP)'!$B$7:$O$390,17,FALSE)),"")</f>
        <v/>
      </c>
      <c r="BD504" s="82" t="str">
        <f>IFERROR(IF(VLOOKUP(AI504,'Acompanhamento (DMP)'!$B$7:$O$390,18,FALSE)="","",VLOOKUP(AI504,'Acompanhamento (DMP)'!$B$7:$O$390,18,FALSE)),"")</f>
        <v/>
      </c>
      <c r="BE504" s="82" t="str">
        <f>IFERROR(IF(VLOOKUP(AI504,'Acompanhamento (DMP)'!$B$7:$O$390,19,FALSE)="","",VLOOKUP(AI504,'Acompanhamento (DMP)'!$B$7:$O$390,19,FALSE)),"")</f>
        <v/>
      </c>
      <c r="BF504" s="82" t="str">
        <f>IFERROR(IF(VLOOKUP(AI504,'Acompanhamento (DMP)'!$B$7:$O$390,20,FALSE)="","",VLOOKUP(AI504,'Acompanhamento (DMP)'!$B$7:$O$390,20,FALSE)),"")</f>
        <v/>
      </c>
      <c r="BG504" s="82" t="str">
        <f>IFERROR(IF(VLOOKUP(AI504,'Acompanhamento (DMP)'!$B$7:$O$390,21,FALSE)="","",VLOOKUP(AI504,'Acompanhamento (DMP)'!$B$7:$O$390,21,FALSE)),"")</f>
        <v/>
      </c>
      <c r="BH504" s="173" t="str">
        <f t="shared" si="7"/>
        <v/>
      </c>
    </row>
    <row r="505" spans="1:60" ht="15" customHeight="1">
      <c r="A505" s="248"/>
      <c r="B505" s="248"/>
      <c r="C505" s="72"/>
      <c r="D505" s="73"/>
      <c r="E505" s="72"/>
      <c r="F505" s="72"/>
      <c r="G505" s="72"/>
      <c r="H505" s="72"/>
      <c r="I505" s="72"/>
      <c r="J505" s="72"/>
      <c r="K505" s="72"/>
      <c r="L505" s="74"/>
      <c r="M505" s="74"/>
      <c r="N505" s="74"/>
      <c r="O505" s="74"/>
      <c r="P505" s="74"/>
      <c r="Q505" s="72" t="e">
        <f>IF(#REF!="","",IF(VLOOKUP(#REF!,#REF!,9,FALSE)="","",VLOOKUP(#REF!,#REF!,9,FALSE)))</f>
        <v>#REF!</v>
      </c>
      <c r="R505" s="74" t="e">
        <f>IF(#REF!="","",IF(VLOOKUP(#REF!,#REF!,10,FALSE)="","",VLOOKUP(#REF!,#REF!,10,FALSE)))</f>
        <v>#REF!</v>
      </c>
      <c r="AF505">
        <v>503</v>
      </c>
      <c r="AI505" t="str">
        <f>IF('PCA Licitação, Dispensa e Inex.'!B508="","",'PCA Licitação, Dispensa e Inex.'!B508)</f>
        <v/>
      </c>
      <c r="AJ505" t="str">
        <f>IF('PCA Licitação, Dispensa e Inex.'!C508="","",'PCA Licitação, Dispensa e Inex.'!C508)</f>
        <v/>
      </c>
      <c r="AK505" t="str">
        <f>IF('PCA Licitação, Dispensa e Inex.'!D508="","",'PCA Licitação, Dispensa e Inex.'!D508)</f>
        <v/>
      </c>
      <c r="AL505" t="str">
        <f>IF('PCA Licitação, Dispensa e Inex.'!H508="","",'PCA Licitação, Dispensa e Inex.'!H508)</f>
        <v/>
      </c>
      <c r="AM505" t="str">
        <f>IF('PCA Licitação, Dispensa e Inex.'!K508="","",'PCA Licitação, Dispensa e Inex.'!K508)</f>
        <v/>
      </c>
      <c r="AN505" t="str">
        <f>IF('PCA Licitação, Dispensa e Inex.'!L508="","",'PCA Licitação, Dispensa e Inex.'!L508)</f>
        <v/>
      </c>
      <c r="AO505" t="str">
        <f>IF('PCA Licitação, Dispensa e Inex.'!M508="","",'PCA Licitação, Dispensa e Inex.'!M508)</f>
        <v/>
      </c>
      <c r="AP505" t="str">
        <f>IF('PCA Licitação, Dispensa e Inex.'!N508="","",'PCA Licitação, Dispensa e Inex.'!N508)</f>
        <v/>
      </c>
      <c r="AQ505" s="82" t="str">
        <f>IF('PCA Licitação, Dispensa e Inex.'!O508="","",'PCA Licitação, Dispensa e Inex.'!O508)</f>
        <v/>
      </c>
      <c r="AR505" s="82" t="str">
        <f>IF('PCA Licitação, Dispensa e Inex.'!P508="","",'PCA Licitação, Dispensa e Inex.'!P508)</f>
        <v/>
      </c>
      <c r="AS505" s="82" t="str">
        <f>IF('PCA Licitação, Dispensa e Inex.'!Q508="","",'PCA Licitação, Dispensa e Inex.'!Q508)</f>
        <v/>
      </c>
      <c r="AT505" s="82" t="str">
        <f>IF('PCA Licitação, Dispensa e Inex.'!R508="","",'PCA Licitação, Dispensa e Inex.'!R508)</f>
        <v/>
      </c>
      <c r="AU505" s="82" t="str">
        <f>IF('PCA Licitação, Dispensa e Inex.'!S508="","",'PCA Licitação, Dispensa e Inex.'!S508)</f>
        <v/>
      </c>
      <c r="AV505" s="223" t="str">
        <f>IFERROR(VLOOKUP(AI505,'Acompanhamento (DMP)'!$B$7:$G$390,10,FALSE),"")</f>
        <v/>
      </c>
      <c r="AW505" t="str">
        <f>IFERROR(IF(VLOOKUP(AI505,'Acompanhamento (DMP)'!$B$7:$O$390,11,FALSE)="","",VLOOKUP(AI505,'Acompanhamento (DMP)'!$B$7:$O$390,11,FALSE)),"")</f>
        <v/>
      </c>
      <c r="AX505" s="82">
        <f>IFERROR(VLOOKUP(AI505,'Acompanhamento (DMP)'!$B$7:$O$390,12,FALSE),"")</f>
        <v>0</v>
      </c>
      <c r="AY505" s="82" t="str">
        <f>IFERROR(IF(VLOOKUP(AI505,'Acompanhamento (DMP)'!$B$7:$O$390,13,FALSE)="","",VLOOKUP(AI505,'Acompanhamento (DMP)'!$B$7:$O$390,13,FALSE)),"")</f>
        <v/>
      </c>
      <c r="AZ505" t="str">
        <f>IFERROR(IF(VLOOKUP(AI505,'Acompanhamento (DMP)'!$B$7:$O$390,14,FALSE)="","",VLOOKUP(AI505,'Acompanhamento (DMP)'!$B$7:$O$390,14,FALSE)),"")</f>
        <v/>
      </c>
      <c r="BA505" t="str">
        <f>IFERROR(IF(VLOOKUP(AI505,'Acompanhamento (DMP)'!$B$7:$O$390,15,FALSE)="","",VLOOKUP(AI505,'Acompanhamento (DMP)'!$B$7:$O$390,15,FALSE)),"")</f>
        <v/>
      </c>
      <c r="BB505" s="82" t="str">
        <f>IFERROR(IF(VLOOKUP(AI505,'Acompanhamento (DMP)'!$B$7:$O$390,16,FALSE)="","",VLOOKUP(AI505,'Acompanhamento (DMP)'!$B$7:$O$390,16,FALSE)),"")</f>
        <v/>
      </c>
      <c r="BC505" s="82" t="str">
        <f>IFERROR(IF(VLOOKUP(AI505,'Acompanhamento (DMP)'!$B$7:$O$390,17,FALSE)="","",VLOOKUP(AI505,'Acompanhamento (DMP)'!$B$7:$O$390,17,FALSE)),"")</f>
        <v/>
      </c>
      <c r="BD505" s="82" t="str">
        <f>IFERROR(IF(VLOOKUP(AI505,'Acompanhamento (DMP)'!$B$7:$O$390,18,FALSE)="","",VLOOKUP(AI505,'Acompanhamento (DMP)'!$B$7:$O$390,18,FALSE)),"")</f>
        <v/>
      </c>
      <c r="BE505" s="82" t="str">
        <f>IFERROR(IF(VLOOKUP(AI505,'Acompanhamento (DMP)'!$B$7:$O$390,19,FALSE)="","",VLOOKUP(AI505,'Acompanhamento (DMP)'!$B$7:$O$390,19,FALSE)),"")</f>
        <v/>
      </c>
      <c r="BF505" s="82" t="str">
        <f>IFERROR(IF(VLOOKUP(AI505,'Acompanhamento (DMP)'!$B$7:$O$390,20,FALSE)="","",VLOOKUP(AI505,'Acompanhamento (DMP)'!$B$7:$O$390,20,FALSE)),"")</f>
        <v/>
      </c>
      <c r="BG505" s="82" t="str">
        <f>IFERROR(IF(VLOOKUP(AI505,'Acompanhamento (DMP)'!$B$7:$O$390,21,FALSE)="","",VLOOKUP(AI505,'Acompanhamento (DMP)'!$B$7:$O$390,21,FALSE)),"")</f>
        <v/>
      </c>
      <c r="BH505" s="173" t="str">
        <f t="shared" si="7"/>
        <v/>
      </c>
    </row>
    <row r="506" spans="1:60" ht="15" customHeight="1">
      <c r="A506" s="248"/>
      <c r="B506" s="248"/>
      <c r="C506" s="72"/>
      <c r="D506" s="73"/>
      <c r="E506" s="72"/>
      <c r="F506" s="72"/>
      <c r="G506" s="72"/>
      <c r="H506" s="72"/>
      <c r="I506" s="72"/>
      <c r="J506" s="72"/>
      <c r="K506" s="72"/>
      <c r="L506" s="74"/>
      <c r="M506" s="74"/>
      <c r="N506" s="74"/>
      <c r="O506" s="74"/>
      <c r="P506" s="74"/>
      <c r="Q506" s="72" t="e">
        <f>IF(#REF!="","",IF(VLOOKUP(#REF!,#REF!,9,FALSE)="","",VLOOKUP(#REF!,#REF!,9,FALSE)))</f>
        <v>#REF!</v>
      </c>
      <c r="R506" s="74" t="e">
        <f>IF(#REF!="","",IF(VLOOKUP(#REF!,#REF!,10,FALSE)="","",VLOOKUP(#REF!,#REF!,10,FALSE)))</f>
        <v>#REF!</v>
      </c>
      <c r="AF506">
        <v>504</v>
      </c>
      <c r="AI506" t="str">
        <f>IF('PCA Licitação, Dispensa e Inex.'!B509="","",'PCA Licitação, Dispensa e Inex.'!B509)</f>
        <v/>
      </c>
      <c r="AJ506" t="str">
        <f>IF('PCA Licitação, Dispensa e Inex.'!C509="","",'PCA Licitação, Dispensa e Inex.'!C509)</f>
        <v/>
      </c>
      <c r="AK506" t="str">
        <f>IF('PCA Licitação, Dispensa e Inex.'!D509="","",'PCA Licitação, Dispensa e Inex.'!D509)</f>
        <v/>
      </c>
      <c r="AL506" t="str">
        <f>IF('PCA Licitação, Dispensa e Inex.'!H509="","",'PCA Licitação, Dispensa e Inex.'!H509)</f>
        <v/>
      </c>
      <c r="AM506" t="str">
        <f>IF('PCA Licitação, Dispensa e Inex.'!K509="","",'PCA Licitação, Dispensa e Inex.'!K509)</f>
        <v/>
      </c>
      <c r="AN506" t="str">
        <f>IF('PCA Licitação, Dispensa e Inex.'!L509="","",'PCA Licitação, Dispensa e Inex.'!L509)</f>
        <v/>
      </c>
      <c r="AO506" t="str">
        <f>IF('PCA Licitação, Dispensa e Inex.'!M509="","",'PCA Licitação, Dispensa e Inex.'!M509)</f>
        <v/>
      </c>
      <c r="AP506" t="str">
        <f>IF('PCA Licitação, Dispensa e Inex.'!N509="","",'PCA Licitação, Dispensa e Inex.'!N509)</f>
        <v/>
      </c>
      <c r="AQ506" s="82" t="str">
        <f>IF('PCA Licitação, Dispensa e Inex.'!O509="","",'PCA Licitação, Dispensa e Inex.'!O509)</f>
        <v/>
      </c>
      <c r="AR506" s="82" t="str">
        <f>IF('PCA Licitação, Dispensa e Inex.'!P509="","",'PCA Licitação, Dispensa e Inex.'!P509)</f>
        <v/>
      </c>
      <c r="AS506" s="82" t="str">
        <f>IF('PCA Licitação, Dispensa e Inex.'!Q509="","",'PCA Licitação, Dispensa e Inex.'!Q509)</f>
        <v/>
      </c>
      <c r="AT506" s="82" t="str">
        <f>IF('PCA Licitação, Dispensa e Inex.'!R509="","",'PCA Licitação, Dispensa e Inex.'!R509)</f>
        <v/>
      </c>
      <c r="AU506" s="82" t="str">
        <f>IF('PCA Licitação, Dispensa e Inex.'!S509="","",'PCA Licitação, Dispensa e Inex.'!S509)</f>
        <v/>
      </c>
      <c r="AV506" s="223" t="str">
        <f>IFERROR(VLOOKUP(AI506,'Acompanhamento (DMP)'!$B$7:$G$390,10,FALSE),"")</f>
        <v/>
      </c>
      <c r="AW506" t="str">
        <f>IFERROR(IF(VLOOKUP(AI506,'Acompanhamento (DMP)'!$B$7:$O$390,11,FALSE)="","",VLOOKUP(AI506,'Acompanhamento (DMP)'!$B$7:$O$390,11,FALSE)),"")</f>
        <v/>
      </c>
      <c r="AX506" s="82">
        <f>IFERROR(VLOOKUP(AI506,'Acompanhamento (DMP)'!$B$7:$O$390,12,FALSE),"")</f>
        <v>0</v>
      </c>
      <c r="AY506" s="82" t="str">
        <f>IFERROR(IF(VLOOKUP(AI506,'Acompanhamento (DMP)'!$B$7:$O$390,13,FALSE)="","",VLOOKUP(AI506,'Acompanhamento (DMP)'!$B$7:$O$390,13,FALSE)),"")</f>
        <v/>
      </c>
      <c r="AZ506" t="str">
        <f>IFERROR(IF(VLOOKUP(AI506,'Acompanhamento (DMP)'!$B$7:$O$390,14,FALSE)="","",VLOOKUP(AI506,'Acompanhamento (DMP)'!$B$7:$O$390,14,FALSE)),"")</f>
        <v/>
      </c>
      <c r="BA506" t="str">
        <f>IFERROR(IF(VLOOKUP(AI506,'Acompanhamento (DMP)'!$B$7:$O$390,15,FALSE)="","",VLOOKUP(AI506,'Acompanhamento (DMP)'!$B$7:$O$390,15,FALSE)),"")</f>
        <v/>
      </c>
      <c r="BB506" s="82" t="str">
        <f>IFERROR(IF(VLOOKUP(AI506,'Acompanhamento (DMP)'!$B$7:$O$390,16,FALSE)="","",VLOOKUP(AI506,'Acompanhamento (DMP)'!$B$7:$O$390,16,FALSE)),"")</f>
        <v/>
      </c>
      <c r="BC506" s="82" t="str">
        <f>IFERROR(IF(VLOOKUP(AI506,'Acompanhamento (DMP)'!$B$7:$O$390,17,FALSE)="","",VLOOKUP(AI506,'Acompanhamento (DMP)'!$B$7:$O$390,17,FALSE)),"")</f>
        <v/>
      </c>
      <c r="BD506" s="82" t="str">
        <f>IFERROR(IF(VLOOKUP(AI506,'Acompanhamento (DMP)'!$B$7:$O$390,18,FALSE)="","",VLOOKUP(AI506,'Acompanhamento (DMP)'!$B$7:$O$390,18,FALSE)),"")</f>
        <v/>
      </c>
      <c r="BE506" s="82" t="str">
        <f>IFERROR(IF(VLOOKUP(AI506,'Acompanhamento (DMP)'!$B$7:$O$390,19,FALSE)="","",VLOOKUP(AI506,'Acompanhamento (DMP)'!$B$7:$O$390,19,FALSE)),"")</f>
        <v/>
      </c>
      <c r="BF506" s="82" t="str">
        <f>IFERROR(IF(VLOOKUP(AI506,'Acompanhamento (DMP)'!$B$7:$O$390,20,FALSE)="","",VLOOKUP(AI506,'Acompanhamento (DMP)'!$B$7:$O$390,20,FALSE)),"")</f>
        <v/>
      </c>
      <c r="BG506" s="82" t="str">
        <f>IFERROR(IF(VLOOKUP(AI506,'Acompanhamento (DMP)'!$B$7:$O$390,21,FALSE)="","",VLOOKUP(AI506,'Acompanhamento (DMP)'!$B$7:$O$390,21,FALSE)),"")</f>
        <v/>
      </c>
      <c r="BH506" s="173" t="str">
        <f t="shared" si="7"/>
        <v/>
      </c>
    </row>
    <row r="507" spans="1:60" ht="15" customHeight="1">
      <c r="A507" s="248"/>
      <c r="B507" s="248"/>
      <c r="C507" s="72"/>
      <c r="D507" s="73"/>
      <c r="E507" s="72"/>
      <c r="F507" s="72"/>
      <c r="G507" s="72"/>
      <c r="H507" s="72"/>
      <c r="I507" s="72"/>
      <c r="J507" s="72"/>
      <c r="K507" s="72"/>
      <c r="L507" s="74"/>
      <c r="M507" s="74"/>
      <c r="N507" s="74"/>
      <c r="O507" s="74"/>
      <c r="P507" s="74"/>
      <c r="Q507" s="72" t="e">
        <f>IF(#REF!="","",IF(VLOOKUP(#REF!,#REF!,9,FALSE)="","",VLOOKUP(#REF!,#REF!,9,FALSE)))</f>
        <v>#REF!</v>
      </c>
      <c r="R507" s="74" t="e">
        <f>IF(#REF!="","",IF(VLOOKUP(#REF!,#REF!,10,FALSE)="","",VLOOKUP(#REF!,#REF!,10,FALSE)))</f>
        <v>#REF!</v>
      </c>
      <c r="AF507">
        <v>505</v>
      </c>
      <c r="AI507" t="str">
        <f>IF('PCA Licitação, Dispensa e Inex.'!B510="","",'PCA Licitação, Dispensa e Inex.'!B510)</f>
        <v/>
      </c>
      <c r="AJ507" t="str">
        <f>IF('PCA Licitação, Dispensa e Inex.'!C510="","",'PCA Licitação, Dispensa e Inex.'!C510)</f>
        <v/>
      </c>
      <c r="AK507" t="str">
        <f>IF('PCA Licitação, Dispensa e Inex.'!D510="","",'PCA Licitação, Dispensa e Inex.'!D510)</f>
        <v/>
      </c>
      <c r="AL507" t="str">
        <f>IF('PCA Licitação, Dispensa e Inex.'!H510="","",'PCA Licitação, Dispensa e Inex.'!H510)</f>
        <v/>
      </c>
      <c r="AM507" t="str">
        <f>IF('PCA Licitação, Dispensa e Inex.'!K510="","",'PCA Licitação, Dispensa e Inex.'!K510)</f>
        <v/>
      </c>
      <c r="AN507" t="str">
        <f>IF('PCA Licitação, Dispensa e Inex.'!L510="","",'PCA Licitação, Dispensa e Inex.'!L510)</f>
        <v/>
      </c>
      <c r="AO507" t="str">
        <f>IF('PCA Licitação, Dispensa e Inex.'!M510="","",'PCA Licitação, Dispensa e Inex.'!M510)</f>
        <v/>
      </c>
      <c r="AP507" t="str">
        <f>IF('PCA Licitação, Dispensa e Inex.'!N510="","",'PCA Licitação, Dispensa e Inex.'!N510)</f>
        <v/>
      </c>
      <c r="AQ507" s="82" t="str">
        <f>IF('PCA Licitação, Dispensa e Inex.'!O510="","",'PCA Licitação, Dispensa e Inex.'!O510)</f>
        <v/>
      </c>
      <c r="AR507" s="82" t="str">
        <f>IF('PCA Licitação, Dispensa e Inex.'!P510="","",'PCA Licitação, Dispensa e Inex.'!P510)</f>
        <v/>
      </c>
      <c r="AS507" s="82" t="str">
        <f>IF('PCA Licitação, Dispensa e Inex.'!Q510="","",'PCA Licitação, Dispensa e Inex.'!Q510)</f>
        <v/>
      </c>
      <c r="AT507" s="82" t="str">
        <f>IF('PCA Licitação, Dispensa e Inex.'!R510="","",'PCA Licitação, Dispensa e Inex.'!R510)</f>
        <v/>
      </c>
      <c r="AU507" s="82" t="str">
        <f>IF('PCA Licitação, Dispensa e Inex.'!S510="","",'PCA Licitação, Dispensa e Inex.'!S510)</f>
        <v/>
      </c>
      <c r="AV507" s="223" t="str">
        <f>IFERROR(VLOOKUP(AI507,'Acompanhamento (DMP)'!$B$7:$G$390,10,FALSE),"")</f>
        <v/>
      </c>
      <c r="AW507" t="str">
        <f>IFERROR(IF(VLOOKUP(AI507,'Acompanhamento (DMP)'!$B$7:$O$390,11,FALSE)="","",VLOOKUP(AI507,'Acompanhamento (DMP)'!$B$7:$O$390,11,FALSE)),"")</f>
        <v/>
      </c>
      <c r="AX507" s="82">
        <f>IFERROR(VLOOKUP(AI507,'Acompanhamento (DMP)'!$B$7:$O$390,12,FALSE),"")</f>
        <v>0</v>
      </c>
      <c r="AY507" s="82" t="str">
        <f>IFERROR(IF(VLOOKUP(AI507,'Acompanhamento (DMP)'!$B$7:$O$390,13,FALSE)="","",VLOOKUP(AI507,'Acompanhamento (DMP)'!$B$7:$O$390,13,FALSE)),"")</f>
        <v/>
      </c>
      <c r="AZ507" t="str">
        <f>IFERROR(IF(VLOOKUP(AI507,'Acompanhamento (DMP)'!$B$7:$O$390,14,FALSE)="","",VLOOKUP(AI507,'Acompanhamento (DMP)'!$B$7:$O$390,14,FALSE)),"")</f>
        <v/>
      </c>
      <c r="BA507" t="str">
        <f>IFERROR(IF(VLOOKUP(AI507,'Acompanhamento (DMP)'!$B$7:$O$390,15,FALSE)="","",VLOOKUP(AI507,'Acompanhamento (DMP)'!$B$7:$O$390,15,FALSE)),"")</f>
        <v/>
      </c>
      <c r="BB507" s="82" t="str">
        <f>IFERROR(IF(VLOOKUP(AI507,'Acompanhamento (DMP)'!$B$7:$O$390,16,FALSE)="","",VLOOKUP(AI507,'Acompanhamento (DMP)'!$B$7:$O$390,16,FALSE)),"")</f>
        <v/>
      </c>
      <c r="BC507" s="82" t="str">
        <f>IFERROR(IF(VLOOKUP(AI507,'Acompanhamento (DMP)'!$B$7:$O$390,17,FALSE)="","",VLOOKUP(AI507,'Acompanhamento (DMP)'!$B$7:$O$390,17,FALSE)),"")</f>
        <v/>
      </c>
      <c r="BD507" s="82" t="str">
        <f>IFERROR(IF(VLOOKUP(AI507,'Acompanhamento (DMP)'!$B$7:$O$390,18,FALSE)="","",VLOOKUP(AI507,'Acompanhamento (DMP)'!$B$7:$O$390,18,FALSE)),"")</f>
        <v/>
      </c>
      <c r="BE507" s="82" t="str">
        <f>IFERROR(IF(VLOOKUP(AI507,'Acompanhamento (DMP)'!$B$7:$O$390,19,FALSE)="","",VLOOKUP(AI507,'Acompanhamento (DMP)'!$B$7:$O$390,19,FALSE)),"")</f>
        <v/>
      </c>
      <c r="BF507" s="82" t="str">
        <f>IFERROR(IF(VLOOKUP(AI507,'Acompanhamento (DMP)'!$B$7:$O$390,20,FALSE)="","",VLOOKUP(AI507,'Acompanhamento (DMP)'!$B$7:$O$390,20,FALSE)),"")</f>
        <v/>
      </c>
      <c r="BG507" s="82" t="str">
        <f>IFERROR(IF(VLOOKUP(AI507,'Acompanhamento (DMP)'!$B$7:$O$390,21,FALSE)="","",VLOOKUP(AI507,'Acompanhamento (DMP)'!$B$7:$O$390,21,FALSE)),"")</f>
        <v/>
      </c>
      <c r="BH507" s="173" t="str">
        <f t="shared" si="7"/>
        <v/>
      </c>
    </row>
    <row r="508" spans="1:60" ht="15" customHeight="1">
      <c r="A508" s="248"/>
      <c r="B508" s="248"/>
      <c r="C508" s="72"/>
      <c r="D508" s="73"/>
      <c r="E508" s="72"/>
      <c r="F508" s="72"/>
      <c r="G508" s="72"/>
      <c r="H508" s="72"/>
      <c r="I508" s="72"/>
      <c r="J508" s="72"/>
      <c r="K508" s="72"/>
      <c r="L508" s="74"/>
      <c r="M508" s="74"/>
      <c r="N508" s="74"/>
      <c r="O508" s="74"/>
      <c r="P508" s="74"/>
      <c r="Q508" s="72" t="e">
        <f>IF(#REF!="","",IF(VLOOKUP(#REF!,#REF!,9,FALSE)="","",VLOOKUP(#REF!,#REF!,9,FALSE)))</f>
        <v>#REF!</v>
      </c>
      <c r="R508" s="74" t="e">
        <f>IF(#REF!="","",IF(VLOOKUP(#REF!,#REF!,10,FALSE)="","",VLOOKUP(#REF!,#REF!,10,FALSE)))</f>
        <v>#REF!</v>
      </c>
      <c r="AF508">
        <v>506</v>
      </c>
      <c r="AI508" t="str">
        <f>IF('PCA Licitação, Dispensa e Inex.'!B511="","",'PCA Licitação, Dispensa e Inex.'!B511)</f>
        <v/>
      </c>
      <c r="AJ508" t="str">
        <f>IF('PCA Licitação, Dispensa e Inex.'!C511="","",'PCA Licitação, Dispensa e Inex.'!C511)</f>
        <v/>
      </c>
      <c r="AK508" t="str">
        <f>IF('PCA Licitação, Dispensa e Inex.'!D511="","",'PCA Licitação, Dispensa e Inex.'!D511)</f>
        <v/>
      </c>
      <c r="AL508" t="str">
        <f>IF('PCA Licitação, Dispensa e Inex.'!H511="","",'PCA Licitação, Dispensa e Inex.'!H511)</f>
        <v/>
      </c>
      <c r="AM508" t="str">
        <f>IF('PCA Licitação, Dispensa e Inex.'!K511="","",'PCA Licitação, Dispensa e Inex.'!K511)</f>
        <v/>
      </c>
      <c r="AN508" t="str">
        <f>IF('PCA Licitação, Dispensa e Inex.'!L511="","",'PCA Licitação, Dispensa e Inex.'!L511)</f>
        <v/>
      </c>
      <c r="AO508" t="str">
        <f>IF('PCA Licitação, Dispensa e Inex.'!M511="","",'PCA Licitação, Dispensa e Inex.'!M511)</f>
        <v/>
      </c>
      <c r="AP508" t="str">
        <f>IF('PCA Licitação, Dispensa e Inex.'!N511="","",'PCA Licitação, Dispensa e Inex.'!N511)</f>
        <v/>
      </c>
      <c r="AQ508" s="82" t="str">
        <f>IF('PCA Licitação, Dispensa e Inex.'!O511="","",'PCA Licitação, Dispensa e Inex.'!O511)</f>
        <v/>
      </c>
      <c r="AR508" s="82" t="str">
        <f>IF('PCA Licitação, Dispensa e Inex.'!P511="","",'PCA Licitação, Dispensa e Inex.'!P511)</f>
        <v/>
      </c>
      <c r="AS508" s="82" t="str">
        <f>IF('PCA Licitação, Dispensa e Inex.'!Q511="","",'PCA Licitação, Dispensa e Inex.'!Q511)</f>
        <v/>
      </c>
      <c r="AT508" s="82" t="str">
        <f>IF('PCA Licitação, Dispensa e Inex.'!R511="","",'PCA Licitação, Dispensa e Inex.'!R511)</f>
        <v/>
      </c>
      <c r="AU508" s="82" t="str">
        <f>IF('PCA Licitação, Dispensa e Inex.'!S511="","",'PCA Licitação, Dispensa e Inex.'!S511)</f>
        <v/>
      </c>
      <c r="AV508" s="223" t="str">
        <f>IFERROR(VLOOKUP(AI508,'Acompanhamento (DMP)'!$B$7:$G$390,10,FALSE),"")</f>
        <v/>
      </c>
      <c r="AW508" t="str">
        <f>IFERROR(IF(VLOOKUP(AI508,'Acompanhamento (DMP)'!$B$7:$O$390,11,FALSE)="","",VLOOKUP(AI508,'Acompanhamento (DMP)'!$B$7:$O$390,11,FALSE)),"")</f>
        <v/>
      </c>
      <c r="AX508" s="82">
        <f>IFERROR(VLOOKUP(AI508,'Acompanhamento (DMP)'!$B$7:$O$390,12,FALSE),"")</f>
        <v>0</v>
      </c>
      <c r="AY508" s="82" t="str">
        <f>IFERROR(IF(VLOOKUP(AI508,'Acompanhamento (DMP)'!$B$7:$O$390,13,FALSE)="","",VLOOKUP(AI508,'Acompanhamento (DMP)'!$B$7:$O$390,13,FALSE)),"")</f>
        <v/>
      </c>
      <c r="AZ508" t="str">
        <f>IFERROR(IF(VLOOKUP(AI508,'Acompanhamento (DMP)'!$B$7:$O$390,14,FALSE)="","",VLOOKUP(AI508,'Acompanhamento (DMP)'!$B$7:$O$390,14,FALSE)),"")</f>
        <v/>
      </c>
      <c r="BA508" t="str">
        <f>IFERROR(IF(VLOOKUP(AI508,'Acompanhamento (DMP)'!$B$7:$O$390,15,FALSE)="","",VLOOKUP(AI508,'Acompanhamento (DMP)'!$B$7:$O$390,15,FALSE)),"")</f>
        <v/>
      </c>
      <c r="BB508" s="82" t="str">
        <f>IFERROR(IF(VLOOKUP(AI508,'Acompanhamento (DMP)'!$B$7:$O$390,16,FALSE)="","",VLOOKUP(AI508,'Acompanhamento (DMP)'!$B$7:$O$390,16,FALSE)),"")</f>
        <v/>
      </c>
      <c r="BC508" s="82" t="str">
        <f>IFERROR(IF(VLOOKUP(AI508,'Acompanhamento (DMP)'!$B$7:$O$390,17,FALSE)="","",VLOOKUP(AI508,'Acompanhamento (DMP)'!$B$7:$O$390,17,FALSE)),"")</f>
        <v/>
      </c>
      <c r="BD508" s="82" t="str">
        <f>IFERROR(IF(VLOOKUP(AI508,'Acompanhamento (DMP)'!$B$7:$O$390,18,FALSE)="","",VLOOKUP(AI508,'Acompanhamento (DMP)'!$B$7:$O$390,18,FALSE)),"")</f>
        <v/>
      </c>
      <c r="BE508" s="82" t="str">
        <f>IFERROR(IF(VLOOKUP(AI508,'Acompanhamento (DMP)'!$B$7:$O$390,19,FALSE)="","",VLOOKUP(AI508,'Acompanhamento (DMP)'!$B$7:$O$390,19,FALSE)),"")</f>
        <v/>
      </c>
      <c r="BF508" s="82" t="str">
        <f>IFERROR(IF(VLOOKUP(AI508,'Acompanhamento (DMP)'!$B$7:$O$390,20,FALSE)="","",VLOOKUP(AI508,'Acompanhamento (DMP)'!$B$7:$O$390,20,FALSE)),"")</f>
        <v/>
      </c>
      <c r="BG508" s="82" t="str">
        <f>IFERROR(IF(VLOOKUP(AI508,'Acompanhamento (DMP)'!$B$7:$O$390,21,FALSE)="","",VLOOKUP(AI508,'Acompanhamento (DMP)'!$B$7:$O$390,21,FALSE)),"")</f>
        <v/>
      </c>
      <c r="BH508" s="173" t="str">
        <f t="shared" si="7"/>
        <v/>
      </c>
    </row>
    <row r="509" spans="1:60" ht="15" customHeight="1">
      <c r="A509" s="248"/>
      <c r="B509" s="248"/>
      <c r="C509" s="72"/>
      <c r="D509" s="73"/>
      <c r="E509" s="72"/>
      <c r="F509" s="72"/>
      <c r="G509" s="72"/>
      <c r="H509" s="72"/>
      <c r="I509" s="72"/>
      <c r="J509" s="72"/>
      <c r="K509" s="72"/>
      <c r="L509" s="74"/>
      <c r="M509" s="74"/>
      <c r="N509" s="74"/>
      <c r="O509" s="74"/>
      <c r="P509" s="74"/>
      <c r="Q509" s="72" t="e">
        <f>IF(#REF!="","",IF(VLOOKUP(#REF!,#REF!,9,FALSE)="","",VLOOKUP(#REF!,#REF!,9,FALSE)))</f>
        <v>#REF!</v>
      </c>
      <c r="R509" s="74" t="e">
        <f>IF(#REF!="","",IF(VLOOKUP(#REF!,#REF!,10,FALSE)="","",VLOOKUP(#REF!,#REF!,10,FALSE)))</f>
        <v>#REF!</v>
      </c>
      <c r="AF509">
        <v>507</v>
      </c>
      <c r="AI509" t="str">
        <f>IF('PCA Licitação, Dispensa e Inex.'!B512="","",'PCA Licitação, Dispensa e Inex.'!B512)</f>
        <v/>
      </c>
      <c r="AJ509" t="str">
        <f>IF('PCA Licitação, Dispensa e Inex.'!C512="","",'PCA Licitação, Dispensa e Inex.'!C512)</f>
        <v/>
      </c>
      <c r="AK509" t="str">
        <f>IF('PCA Licitação, Dispensa e Inex.'!D512="","",'PCA Licitação, Dispensa e Inex.'!D512)</f>
        <v/>
      </c>
      <c r="AL509" t="str">
        <f>IF('PCA Licitação, Dispensa e Inex.'!H512="","",'PCA Licitação, Dispensa e Inex.'!H512)</f>
        <v/>
      </c>
      <c r="AM509" t="str">
        <f>IF('PCA Licitação, Dispensa e Inex.'!K512="","",'PCA Licitação, Dispensa e Inex.'!K512)</f>
        <v/>
      </c>
      <c r="AN509" t="str">
        <f>IF('PCA Licitação, Dispensa e Inex.'!L512="","",'PCA Licitação, Dispensa e Inex.'!L512)</f>
        <v/>
      </c>
      <c r="AO509" t="str">
        <f>IF('PCA Licitação, Dispensa e Inex.'!M512="","",'PCA Licitação, Dispensa e Inex.'!M512)</f>
        <v/>
      </c>
      <c r="AP509" t="str">
        <f>IF('PCA Licitação, Dispensa e Inex.'!N512="","",'PCA Licitação, Dispensa e Inex.'!N512)</f>
        <v/>
      </c>
      <c r="AQ509" s="82" t="str">
        <f>IF('PCA Licitação, Dispensa e Inex.'!O512="","",'PCA Licitação, Dispensa e Inex.'!O512)</f>
        <v/>
      </c>
      <c r="AR509" s="82" t="str">
        <f>IF('PCA Licitação, Dispensa e Inex.'!P512="","",'PCA Licitação, Dispensa e Inex.'!P512)</f>
        <v/>
      </c>
      <c r="AS509" s="82" t="str">
        <f>IF('PCA Licitação, Dispensa e Inex.'!Q512="","",'PCA Licitação, Dispensa e Inex.'!Q512)</f>
        <v/>
      </c>
      <c r="AT509" s="82" t="str">
        <f>IF('PCA Licitação, Dispensa e Inex.'!R512="","",'PCA Licitação, Dispensa e Inex.'!R512)</f>
        <v/>
      </c>
      <c r="AU509" s="82" t="str">
        <f>IF('PCA Licitação, Dispensa e Inex.'!S512="","",'PCA Licitação, Dispensa e Inex.'!S512)</f>
        <v/>
      </c>
      <c r="AV509" s="223" t="str">
        <f>IFERROR(VLOOKUP(AI509,'Acompanhamento (DMP)'!$B$7:$G$390,10,FALSE),"")</f>
        <v/>
      </c>
      <c r="AW509" t="str">
        <f>IFERROR(IF(VLOOKUP(AI509,'Acompanhamento (DMP)'!$B$7:$O$390,11,FALSE)="","",VLOOKUP(AI509,'Acompanhamento (DMP)'!$B$7:$O$390,11,FALSE)),"")</f>
        <v/>
      </c>
      <c r="AX509" s="82">
        <f>IFERROR(VLOOKUP(AI509,'Acompanhamento (DMP)'!$B$7:$O$390,12,FALSE),"")</f>
        <v>0</v>
      </c>
      <c r="AY509" s="82" t="str">
        <f>IFERROR(IF(VLOOKUP(AI509,'Acompanhamento (DMP)'!$B$7:$O$390,13,FALSE)="","",VLOOKUP(AI509,'Acompanhamento (DMP)'!$B$7:$O$390,13,FALSE)),"")</f>
        <v/>
      </c>
      <c r="AZ509" t="str">
        <f>IFERROR(IF(VLOOKUP(AI509,'Acompanhamento (DMP)'!$B$7:$O$390,14,FALSE)="","",VLOOKUP(AI509,'Acompanhamento (DMP)'!$B$7:$O$390,14,FALSE)),"")</f>
        <v/>
      </c>
      <c r="BA509" t="str">
        <f>IFERROR(IF(VLOOKUP(AI509,'Acompanhamento (DMP)'!$B$7:$O$390,15,FALSE)="","",VLOOKUP(AI509,'Acompanhamento (DMP)'!$B$7:$O$390,15,FALSE)),"")</f>
        <v/>
      </c>
      <c r="BB509" s="82" t="str">
        <f>IFERROR(IF(VLOOKUP(AI509,'Acompanhamento (DMP)'!$B$7:$O$390,16,FALSE)="","",VLOOKUP(AI509,'Acompanhamento (DMP)'!$B$7:$O$390,16,FALSE)),"")</f>
        <v/>
      </c>
      <c r="BC509" s="82" t="str">
        <f>IFERROR(IF(VLOOKUP(AI509,'Acompanhamento (DMP)'!$B$7:$O$390,17,FALSE)="","",VLOOKUP(AI509,'Acompanhamento (DMP)'!$B$7:$O$390,17,FALSE)),"")</f>
        <v/>
      </c>
      <c r="BD509" s="82" t="str">
        <f>IFERROR(IF(VLOOKUP(AI509,'Acompanhamento (DMP)'!$B$7:$O$390,18,FALSE)="","",VLOOKUP(AI509,'Acompanhamento (DMP)'!$B$7:$O$390,18,FALSE)),"")</f>
        <v/>
      </c>
      <c r="BE509" s="82" t="str">
        <f>IFERROR(IF(VLOOKUP(AI509,'Acompanhamento (DMP)'!$B$7:$O$390,19,FALSE)="","",VLOOKUP(AI509,'Acompanhamento (DMP)'!$B$7:$O$390,19,FALSE)),"")</f>
        <v/>
      </c>
      <c r="BF509" s="82" t="str">
        <f>IFERROR(IF(VLOOKUP(AI509,'Acompanhamento (DMP)'!$B$7:$O$390,20,FALSE)="","",VLOOKUP(AI509,'Acompanhamento (DMP)'!$B$7:$O$390,20,FALSE)),"")</f>
        <v/>
      </c>
      <c r="BG509" s="82" t="str">
        <f>IFERROR(IF(VLOOKUP(AI509,'Acompanhamento (DMP)'!$B$7:$O$390,21,FALSE)="","",VLOOKUP(AI509,'Acompanhamento (DMP)'!$B$7:$O$390,21,FALSE)),"")</f>
        <v/>
      </c>
      <c r="BH509" s="173" t="str">
        <f t="shared" si="7"/>
        <v/>
      </c>
    </row>
    <row r="510" spans="1:60" ht="15" customHeight="1">
      <c r="A510" s="248"/>
      <c r="B510" s="248"/>
      <c r="C510" s="72"/>
      <c r="D510" s="73"/>
      <c r="E510" s="72"/>
      <c r="F510" s="72"/>
      <c r="G510" s="72"/>
      <c r="H510" s="72"/>
      <c r="I510" s="72"/>
      <c r="J510" s="72"/>
      <c r="K510" s="72"/>
      <c r="L510" s="74"/>
      <c r="M510" s="74"/>
      <c r="N510" s="74"/>
      <c r="O510" s="74"/>
      <c r="P510" s="74"/>
      <c r="Q510" s="72" t="e">
        <f>IF(#REF!="","",IF(VLOOKUP(#REF!,#REF!,9,FALSE)="","",VLOOKUP(#REF!,#REF!,9,FALSE)))</f>
        <v>#REF!</v>
      </c>
      <c r="R510" s="74" t="e">
        <f>IF(#REF!="","",IF(VLOOKUP(#REF!,#REF!,10,FALSE)="","",VLOOKUP(#REF!,#REF!,10,FALSE)))</f>
        <v>#REF!</v>
      </c>
      <c r="AF510">
        <v>508</v>
      </c>
      <c r="AI510" t="str">
        <f>IF('PCA Licitação, Dispensa e Inex.'!B513="","",'PCA Licitação, Dispensa e Inex.'!B513)</f>
        <v/>
      </c>
      <c r="AJ510" t="str">
        <f>IF('PCA Licitação, Dispensa e Inex.'!C513="","",'PCA Licitação, Dispensa e Inex.'!C513)</f>
        <v/>
      </c>
      <c r="AK510" t="str">
        <f>IF('PCA Licitação, Dispensa e Inex.'!D513="","",'PCA Licitação, Dispensa e Inex.'!D513)</f>
        <v/>
      </c>
      <c r="AL510" t="str">
        <f>IF('PCA Licitação, Dispensa e Inex.'!H513="","",'PCA Licitação, Dispensa e Inex.'!H513)</f>
        <v/>
      </c>
      <c r="AM510" t="str">
        <f>IF('PCA Licitação, Dispensa e Inex.'!K513="","",'PCA Licitação, Dispensa e Inex.'!K513)</f>
        <v/>
      </c>
      <c r="AN510" t="str">
        <f>IF('PCA Licitação, Dispensa e Inex.'!L513="","",'PCA Licitação, Dispensa e Inex.'!L513)</f>
        <v/>
      </c>
      <c r="AO510" t="str">
        <f>IF('PCA Licitação, Dispensa e Inex.'!M513="","",'PCA Licitação, Dispensa e Inex.'!M513)</f>
        <v/>
      </c>
      <c r="AP510" t="str">
        <f>IF('PCA Licitação, Dispensa e Inex.'!N513="","",'PCA Licitação, Dispensa e Inex.'!N513)</f>
        <v/>
      </c>
      <c r="AQ510" s="82" t="str">
        <f>IF('PCA Licitação, Dispensa e Inex.'!O513="","",'PCA Licitação, Dispensa e Inex.'!O513)</f>
        <v/>
      </c>
      <c r="AR510" s="82" t="str">
        <f>IF('PCA Licitação, Dispensa e Inex.'!P513="","",'PCA Licitação, Dispensa e Inex.'!P513)</f>
        <v/>
      </c>
      <c r="AS510" s="82" t="str">
        <f>IF('PCA Licitação, Dispensa e Inex.'!Q513="","",'PCA Licitação, Dispensa e Inex.'!Q513)</f>
        <v/>
      </c>
      <c r="AT510" s="82" t="str">
        <f>IF('PCA Licitação, Dispensa e Inex.'!R513="","",'PCA Licitação, Dispensa e Inex.'!R513)</f>
        <v/>
      </c>
      <c r="AU510" s="82" t="str">
        <f>IF('PCA Licitação, Dispensa e Inex.'!S513="","",'PCA Licitação, Dispensa e Inex.'!S513)</f>
        <v/>
      </c>
      <c r="AV510" s="223" t="str">
        <f>IFERROR(VLOOKUP(AI510,'Acompanhamento (DMP)'!$B$7:$G$390,10,FALSE),"")</f>
        <v/>
      </c>
      <c r="AW510" t="str">
        <f>IFERROR(IF(VLOOKUP(AI510,'Acompanhamento (DMP)'!$B$7:$O$390,11,FALSE)="","",VLOOKUP(AI510,'Acompanhamento (DMP)'!$B$7:$O$390,11,FALSE)),"")</f>
        <v/>
      </c>
      <c r="AX510" s="82">
        <f>IFERROR(VLOOKUP(AI510,'Acompanhamento (DMP)'!$B$7:$O$390,12,FALSE),"")</f>
        <v>0</v>
      </c>
      <c r="AY510" s="82" t="str">
        <f>IFERROR(IF(VLOOKUP(AI510,'Acompanhamento (DMP)'!$B$7:$O$390,13,FALSE)="","",VLOOKUP(AI510,'Acompanhamento (DMP)'!$B$7:$O$390,13,FALSE)),"")</f>
        <v/>
      </c>
      <c r="AZ510" t="str">
        <f>IFERROR(IF(VLOOKUP(AI510,'Acompanhamento (DMP)'!$B$7:$O$390,14,FALSE)="","",VLOOKUP(AI510,'Acompanhamento (DMP)'!$B$7:$O$390,14,FALSE)),"")</f>
        <v/>
      </c>
      <c r="BA510" t="str">
        <f>IFERROR(IF(VLOOKUP(AI510,'Acompanhamento (DMP)'!$B$7:$O$390,15,FALSE)="","",VLOOKUP(AI510,'Acompanhamento (DMP)'!$B$7:$O$390,15,FALSE)),"")</f>
        <v/>
      </c>
      <c r="BB510" s="82" t="str">
        <f>IFERROR(IF(VLOOKUP(AI510,'Acompanhamento (DMP)'!$B$7:$O$390,16,FALSE)="","",VLOOKUP(AI510,'Acompanhamento (DMP)'!$B$7:$O$390,16,FALSE)),"")</f>
        <v/>
      </c>
      <c r="BC510" s="82" t="str">
        <f>IFERROR(IF(VLOOKUP(AI510,'Acompanhamento (DMP)'!$B$7:$O$390,17,FALSE)="","",VLOOKUP(AI510,'Acompanhamento (DMP)'!$B$7:$O$390,17,FALSE)),"")</f>
        <v/>
      </c>
      <c r="BD510" s="82" t="str">
        <f>IFERROR(IF(VLOOKUP(AI510,'Acompanhamento (DMP)'!$B$7:$O$390,18,FALSE)="","",VLOOKUP(AI510,'Acompanhamento (DMP)'!$B$7:$O$390,18,FALSE)),"")</f>
        <v/>
      </c>
      <c r="BE510" s="82" t="str">
        <f>IFERROR(IF(VLOOKUP(AI510,'Acompanhamento (DMP)'!$B$7:$O$390,19,FALSE)="","",VLOOKUP(AI510,'Acompanhamento (DMP)'!$B$7:$O$390,19,FALSE)),"")</f>
        <v/>
      </c>
      <c r="BF510" s="82" t="str">
        <f>IFERROR(IF(VLOOKUP(AI510,'Acompanhamento (DMP)'!$B$7:$O$390,20,FALSE)="","",VLOOKUP(AI510,'Acompanhamento (DMP)'!$B$7:$O$390,20,FALSE)),"")</f>
        <v/>
      </c>
      <c r="BG510" s="82" t="str">
        <f>IFERROR(IF(VLOOKUP(AI510,'Acompanhamento (DMP)'!$B$7:$O$390,21,FALSE)="","",VLOOKUP(AI510,'Acompanhamento (DMP)'!$B$7:$O$390,21,FALSE)),"")</f>
        <v/>
      </c>
      <c r="BH510" s="173" t="str">
        <f t="shared" si="7"/>
        <v/>
      </c>
    </row>
    <row r="511" spans="1:60" ht="15" customHeight="1">
      <c r="A511" s="248"/>
      <c r="B511" s="248"/>
      <c r="C511" s="72"/>
      <c r="D511" s="73"/>
      <c r="E511" s="72"/>
      <c r="F511" s="72"/>
      <c r="G511" s="72"/>
      <c r="H511" s="72"/>
      <c r="I511" s="72"/>
      <c r="J511" s="72"/>
      <c r="K511" s="72"/>
      <c r="L511" s="74"/>
      <c r="M511" s="74"/>
      <c r="N511" s="74"/>
      <c r="O511" s="74"/>
      <c r="P511" s="74"/>
      <c r="Q511" s="72" t="e">
        <f>IF(#REF!="","",IF(VLOOKUP(#REF!,#REF!,9,FALSE)="","",VLOOKUP(#REF!,#REF!,9,FALSE)))</f>
        <v>#REF!</v>
      </c>
      <c r="R511" s="74" t="e">
        <f>IF(#REF!="","",IF(VLOOKUP(#REF!,#REF!,10,FALSE)="","",VLOOKUP(#REF!,#REF!,10,FALSE)))</f>
        <v>#REF!</v>
      </c>
      <c r="AF511">
        <v>509</v>
      </c>
      <c r="AI511" t="str">
        <f>IF('PCA Licitação, Dispensa e Inex.'!B514="","",'PCA Licitação, Dispensa e Inex.'!B514)</f>
        <v/>
      </c>
      <c r="AJ511" t="str">
        <f>IF('PCA Licitação, Dispensa e Inex.'!C514="","",'PCA Licitação, Dispensa e Inex.'!C514)</f>
        <v/>
      </c>
      <c r="AK511" t="str">
        <f>IF('PCA Licitação, Dispensa e Inex.'!D514="","",'PCA Licitação, Dispensa e Inex.'!D514)</f>
        <v/>
      </c>
      <c r="AL511" t="str">
        <f>IF('PCA Licitação, Dispensa e Inex.'!H514="","",'PCA Licitação, Dispensa e Inex.'!H514)</f>
        <v/>
      </c>
      <c r="AM511" t="str">
        <f>IF('PCA Licitação, Dispensa e Inex.'!K514="","",'PCA Licitação, Dispensa e Inex.'!K514)</f>
        <v/>
      </c>
      <c r="AN511" t="str">
        <f>IF('PCA Licitação, Dispensa e Inex.'!L514="","",'PCA Licitação, Dispensa e Inex.'!L514)</f>
        <v/>
      </c>
      <c r="AO511" t="str">
        <f>IF('PCA Licitação, Dispensa e Inex.'!M514="","",'PCA Licitação, Dispensa e Inex.'!M514)</f>
        <v/>
      </c>
      <c r="AP511" t="str">
        <f>IF('PCA Licitação, Dispensa e Inex.'!N514="","",'PCA Licitação, Dispensa e Inex.'!N514)</f>
        <v/>
      </c>
      <c r="AQ511" s="82" t="str">
        <f>IF('PCA Licitação, Dispensa e Inex.'!O514="","",'PCA Licitação, Dispensa e Inex.'!O514)</f>
        <v/>
      </c>
      <c r="AR511" s="82" t="str">
        <f>IF('PCA Licitação, Dispensa e Inex.'!P514="","",'PCA Licitação, Dispensa e Inex.'!P514)</f>
        <v/>
      </c>
      <c r="AS511" s="82" t="str">
        <f>IF('PCA Licitação, Dispensa e Inex.'!Q514="","",'PCA Licitação, Dispensa e Inex.'!Q514)</f>
        <v/>
      </c>
      <c r="AT511" s="82" t="str">
        <f>IF('PCA Licitação, Dispensa e Inex.'!R514="","",'PCA Licitação, Dispensa e Inex.'!R514)</f>
        <v/>
      </c>
      <c r="AU511" s="82" t="str">
        <f>IF('PCA Licitação, Dispensa e Inex.'!S514="","",'PCA Licitação, Dispensa e Inex.'!S514)</f>
        <v/>
      </c>
      <c r="AV511" s="223" t="str">
        <f>IFERROR(VLOOKUP(AI511,'Acompanhamento (DMP)'!$B$7:$G$390,10,FALSE),"")</f>
        <v/>
      </c>
      <c r="AW511" t="str">
        <f>IFERROR(IF(VLOOKUP(AI511,'Acompanhamento (DMP)'!$B$7:$O$390,11,FALSE)="","",VLOOKUP(AI511,'Acompanhamento (DMP)'!$B$7:$O$390,11,FALSE)),"")</f>
        <v/>
      </c>
      <c r="AX511" s="82">
        <f>IFERROR(VLOOKUP(AI511,'Acompanhamento (DMP)'!$B$7:$O$390,12,FALSE),"")</f>
        <v>0</v>
      </c>
      <c r="AY511" s="82" t="str">
        <f>IFERROR(IF(VLOOKUP(AI511,'Acompanhamento (DMP)'!$B$7:$O$390,13,FALSE)="","",VLOOKUP(AI511,'Acompanhamento (DMP)'!$B$7:$O$390,13,FALSE)),"")</f>
        <v/>
      </c>
      <c r="AZ511" t="str">
        <f>IFERROR(IF(VLOOKUP(AI511,'Acompanhamento (DMP)'!$B$7:$O$390,14,FALSE)="","",VLOOKUP(AI511,'Acompanhamento (DMP)'!$B$7:$O$390,14,FALSE)),"")</f>
        <v/>
      </c>
      <c r="BA511" t="str">
        <f>IFERROR(IF(VLOOKUP(AI511,'Acompanhamento (DMP)'!$B$7:$O$390,15,FALSE)="","",VLOOKUP(AI511,'Acompanhamento (DMP)'!$B$7:$O$390,15,FALSE)),"")</f>
        <v/>
      </c>
      <c r="BB511" s="82" t="str">
        <f>IFERROR(IF(VLOOKUP(AI511,'Acompanhamento (DMP)'!$B$7:$O$390,16,FALSE)="","",VLOOKUP(AI511,'Acompanhamento (DMP)'!$B$7:$O$390,16,FALSE)),"")</f>
        <v/>
      </c>
      <c r="BC511" s="82" t="str">
        <f>IFERROR(IF(VLOOKUP(AI511,'Acompanhamento (DMP)'!$B$7:$O$390,17,FALSE)="","",VLOOKUP(AI511,'Acompanhamento (DMP)'!$B$7:$O$390,17,FALSE)),"")</f>
        <v/>
      </c>
      <c r="BD511" s="82" t="str">
        <f>IFERROR(IF(VLOOKUP(AI511,'Acompanhamento (DMP)'!$B$7:$O$390,18,FALSE)="","",VLOOKUP(AI511,'Acompanhamento (DMP)'!$B$7:$O$390,18,FALSE)),"")</f>
        <v/>
      </c>
      <c r="BE511" s="82" t="str">
        <f>IFERROR(IF(VLOOKUP(AI511,'Acompanhamento (DMP)'!$B$7:$O$390,19,FALSE)="","",VLOOKUP(AI511,'Acompanhamento (DMP)'!$B$7:$O$390,19,FALSE)),"")</f>
        <v/>
      </c>
      <c r="BF511" s="82" t="str">
        <f>IFERROR(IF(VLOOKUP(AI511,'Acompanhamento (DMP)'!$B$7:$O$390,20,FALSE)="","",VLOOKUP(AI511,'Acompanhamento (DMP)'!$B$7:$O$390,20,FALSE)),"")</f>
        <v/>
      </c>
      <c r="BG511" s="82" t="str">
        <f>IFERROR(IF(VLOOKUP(AI511,'Acompanhamento (DMP)'!$B$7:$O$390,21,FALSE)="","",VLOOKUP(AI511,'Acompanhamento (DMP)'!$B$7:$O$390,21,FALSE)),"")</f>
        <v/>
      </c>
      <c r="BH511" s="173" t="str">
        <f t="shared" si="7"/>
        <v/>
      </c>
    </row>
    <row r="512" spans="1:60" ht="15" customHeight="1">
      <c r="A512" s="248"/>
      <c r="B512" s="248"/>
      <c r="C512" s="72"/>
      <c r="D512" s="73"/>
      <c r="E512" s="72"/>
      <c r="F512" s="72"/>
      <c r="G512" s="72"/>
      <c r="H512" s="72"/>
      <c r="I512" s="72"/>
      <c r="J512" s="72"/>
      <c r="K512" s="72"/>
      <c r="L512" s="74"/>
      <c r="M512" s="74"/>
      <c r="N512" s="74"/>
      <c r="O512" s="74"/>
      <c r="P512" s="74"/>
      <c r="Q512" s="72" t="e">
        <f>IF(#REF!="","",IF(VLOOKUP(#REF!,#REF!,9,FALSE)="","",VLOOKUP(#REF!,#REF!,9,FALSE)))</f>
        <v>#REF!</v>
      </c>
      <c r="R512" s="74" t="e">
        <f>IF(#REF!="","",IF(VLOOKUP(#REF!,#REF!,10,FALSE)="","",VLOOKUP(#REF!,#REF!,10,FALSE)))</f>
        <v>#REF!</v>
      </c>
      <c r="AF512">
        <v>510</v>
      </c>
      <c r="AI512" t="str">
        <f>IF('PCA Licitação, Dispensa e Inex.'!B515="","",'PCA Licitação, Dispensa e Inex.'!B515)</f>
        <v/>
      </c>
      <c r="AJ512" t="str">
        <f>IF('PCA Licitação, Dispensa e Inex.'!C515="","",'PCA Licitação, Dispensa e Inex.'!C515)</f>
        <v/>
      </c>
      <c r="AK512" t="str">
        <f>IF('PCA Licitação, Dispensa e Inex.'!D515="","",'PCA Licitação, Dispensa e Inex.'!D515)</f>
        <v/>
      </c>
      <c r="AL512" t="str">
        <f>IF('PCA Licitação, Dispensa e Inex.'!H515="","",'PCA Licitação, Dispensa e Inex.'!H515)</f>
        <v/>
      </c>
      <c r="AM512" t="str">
        <f>IF('PCA Licitação, Dispensa e Inex.'!K515="","",'PCA Licitação, Dispensa e Inex.'!K515)</f>
        <v/>
      </c>
      <c r="AN512" t="str">
        <f>IF('PCA Licitação, Dispensa e Inex.'!L515="","",'PCA Licitação, Dispensa e Inex.'!L515)</f>
        <v/>
      </c>
      <c r="AO512" t="str">
        <f>IF('PCA Licitação, Dispensa e Inex.'!M515="","",'PCA Licitação, Dispensa e Inex.'!M515)</f>
        <v/>
      </c>
      <c r="AP512" t="str">
        <f>IF('PCA Licitação, Dispensa e Inex.'!N515="","",'PCA Licitação, Dispensa e Inex.'!N515)</f>
        <v/>
      </c>
      <c r="AQ512" s="82" t="str">
        <f>IF('PCA Licitação, Dispensa e Inex.'!O515="","",'PCA Licitação, Dispensa e Inex.'!O515)</f>
        <v/>
      </c>
      <c r="AR512" s="82" t="str">
        <f>IF('PCA Licitação, Dispensa e Inex.'!P515="","",'PCA Licitação, Dispensa e Inex.'!P515)</f>
        <v/>
      </c>
      <c r="AS512" s="82" t="str">
        <f>IF('PCA Licitação, Dispensa e Inex.'!Q515="","",'PCA Licitação, Dispensa e Inex.'!Q515)</f>
        <v/>
      </c>
      <c r="AT512" s="82" t="str">
        <f>IF('PCA Licitação, Dispensa e Inex.'!R515="","",'PCA Licitação, Dispensa e Inex.'!R515)</f>
        <v/>
      </c>
      <c r="AU512" s="82" t="str">
        <f>IF('PCA Licitação, Dispensa e Inex.'!S515="","",'PCA Licitação, Dispensa e Inex.'!S515)</f>
        <v/>
      </c>
      <c r="AV512" s="223" t="str">
        <f>IFERROR(VLOOKUP(AI512,'Acompanhamento (DMP)'!$B$7:$G$390,10,FALSE),"")</f>
        <v/>
      </c>
      <c r="AW512" t="str">
        <f>IFERROR(IF(VLOOKUP(AI512,'Acompanhamento (DMP)'!$B$7:$O$390,11,FALSE)="","",VLOOKUP(AI512,'Acompanhamento (DMP)'!$B$7:$O$390,11,FALSE)),"")</f>
        <v/>
      </c>
      <c r="AX512" s="82">
        <f>IFERROR(VLOOKUP(AI512,'Acompanhamento (DMP)'!$B$7:$O$390,12,FALSE),"")</f>
        <v>0</v>
      </c>
      <c r="AY512" s="82" t="str">
        <f>IFERROR(IF(VLOOKUP(AI512,'Acompanhamento (DMP)'!$B$7:$O$390,13,FALSE)="","",VLOOKUP(AI512,'Acompanhamento (DMP)'!$B$7:$O$390,13,FALSE)),"")</f>
        <v/>
      </c>
      <c r="AZ512" t="str">
        <f>IFERROR(IF(VLOOKUP(AI512,'Acompanhamento (DMP)'!$B$7:$O$390,14,FALSE)="","",VLOOKUP(AI512,'Acompanhamento (DMP)'!$B$7:$O$390,14,FALSE)),"")</f>
        <v/>
      </c>
      <c r="BA512" t="str">
        <f>IFERROR(IF(VLOOKUP(AI512,'Acompanhamento (DMP)'!$B$7:$O$390,15,FALSE)="","",VLOOKUP(AI512,'Acompanhamento (DMP)'!$B$7:$O$390,15,FALSE)),"")</f>
        <v/>
      </c>
      <c r="BB512" s="82" t="str">
        <f>IFERROR(IF(VLOOKUP(AI512,'Acompanhamento (DMP)'!$B$7:$O$390,16,FALSE)="","",VLOOKUP(AI512,'Acompanhamento (DMP)'!$B$7:$O$390,16,FALSE)),"")</f>
        <v/>
      </c>
      <c r="BC512" s="82" t="str">
        <f>IFERROR(IF(VLOOKUP(AI512,'Acompanhamento (DMP)'!$B$7:$O$390,17,FALSE)="","",VLOOKUP(AI512,'Acompanhamento (DMP)'!$B$7:$O$390,17,FALSE)),"")</f>
        <v/>
      </c>
      <c r="BD512" s="82" t="str">
        <f>IFERROR(IF(VLOOKUP(AI512,'Acompanhamento (DMP)'!$B$7:$O$390,18,FALSE)="","",VLOOKUP(AI512,'Acompanhamento (DMP)'!$B$7:$O$390,18,FALSE)),"")</f>
        <v/>
      </c>
      <c r="BE512" s="82" t="str">
        <f>IFERROR(IF(VLOOKUP(AI512,'Acompanhamento (DMP)'!$B$7:$O$390,19,FALSE)="","",VLOOKUP(AI512,'Acompanhamento (DMP)'!$B$7:$O$390,19,FALSE)),"")</f>
        <v/>
      </c>
      <c r="BF512" s="82" t="str">
        <f>IFERROR(IF(VLOOKUP(AI512,'Acompanhamento (DMP)'!$B$7:$O$390,20,FALSE)="","",VLOOKUP(AI512,'Acompanhamento (DMP)'!$B$7:$O$390,20,FALSE)),"")</f>
        <v/>
      </c>
      <c r="BG512" s="82" t="str">
        <f>IFERROR(IF(VLOOKUP(AI512,'Acompanhamento (DMP)'!$B$7:$O$390,21,FALSE)="","",VLOOKUP(AI512,'Acompanhamento (DMP)'!$B$7:$O$390,21,FALSE)),"")</f>
        <v/>
      </c>
      <c r="BH512" s="173" t="str">
        <f t="shared" si="7"/>
        <v/>
      </c>
    </row>
    <row r="513" spans="1:60" ht="15" customHeight="1">
      <c r="A513" s="248"/>
      <c r="B513" s="248"/>
      <c r="C513" s="72"/>
      <c r="D513" s="73"/>
      <c r="E513" s="72"/>
      <c r="F513" s="72"/>
      <c r="G513" s="72"/>
      <c r="H513" s="72"/>
      <c r="I513" s="72"/>
      <c r="J513" s="72"/>
      <c r="K513" s="72"/>
      <c r="L513" s="74"/>
      <c r="M513" s="74"/>
      <c r="N513" s="74"/>
      <c r="O513" s="74"/>
      <c r="P513" s="74"/>
      <c r="Q513" s="72" t="e">
        <f>IF(#REF!="","",IF(VLOOKUP(#REF!,#REF!,9,FALSE)="","",VLOOKUP(#REF!,#REF!,9,FALSE)))</f>
        <v>#REF!</v>
      </c>
      <c r="R513" s="74" t="e">
        <f>IF(#REF!="","",IF(VLOOKUP(#REF!,#REF!,10,FALSE)="","",VLOOKUP(#REF!,#REF!,10,FALSE)))</f>
        <v>#REF!</v>
      </c>
      <c r="AF513">
        <v>511</v>
      </c>
      <c r="AI513" t="str">
        <f>IF('PCA Licitação, Dispensa e Inex.'!B516="","",'PCA Licitação, Dispensa e Inex.'!B516)</f>
        <v/>
      </c>
      <c r="AJ513" t="str">
        <f>IF('PCA Licitação, Dispensa e Inex.'!C516="","",'PCA Licitação, Dispensa e Inex.'!C516)</f>
        <v/>
      </c>
      <c r="AK513" t="str">
        <f>IF('PCA Licitação, Dispensa e Inex.'!D516="","",'PCA Licitação, Dispensa e Inex.'!D516)</f>
        <v/>
      </c>
      <c r="AL513" t="str">
        <f>IF('PCA Licitação, Dispensa e Inex.'!H516="","",'PCA Licitação, Dispensa e Inex.'!H516)</f>
        <v/>
      </c>
      <c r="AM513" t="str">
        <f>IF('PCA Licitação, Dispensa e Inex.'!K516="","",'PCA Licitação, Dispensa e Inex.'!K516)</f>
        <v/>
      </c>
      <c r="AN513" t="str">
        <f>IF('PCA Licitação, Dispensa e Inex.'!L516="","",'PCA Licitação, Dispensa e Inex.'!L516)</f>
        <v/>
      </c>
      <c r="AO513" t="str">
        <f>IF('PCA Licitação, Dispensa e Inex.'!M516="","",'PCA Licitação, Dispensa e Inex.'!M516)</f>
        <v/>
      </c>
      <c r="AP513" t="str">
        <f>IF('PCA Licitação, Dispensa e Inex.'!N516="","",'PCA Licitação, Dispensa e Inex.'!N516)</f>
        <v/>
      </c>
      <c r="AQ513" s="82" t="str">
        <f>IF('PCA Licitação, Dispensa e Inex.'!O516="","",'PCA Licitação, Dispensa e Inex.'!O516)</f>
        <v/>
      </c>
      <c r="AR513" s="82" t="str">
        <f>IF('PCA Licitação, Dispensa e Inex.'!P516="","",'PCA Licitação, Dispensa e Inex.'!P516)</f>
        <v/>
      </c>
      <c r="AS513" s="82" t="str">
        <f>IF('PCA Licitação, Dispensa e Inex.'!Q516="","",'PCA Licitação, Dispensa e Inex.'!Q516)</f>
        <v/>
      </c>
      <c r="AT513" s="82" t="str">
        <f>IF('PCA Licitação, Dispensa e Inex.'!R516="","",'PCA Licitação, Dispensa e Inex.'!R516)</f>
        <v/>
      </c>
      <c r="AU513" s="82" t="str">
        <f>IF('PCA Licitação, Dispensa e Inex.'!S516="","",'PCA Licitação, Dispensa e Inex.'!S516)</f>
        <v/>
      </c>
      <c r="AV513" s="223" t="str">
        <f>IFERROR(VLOOKUP(AI513,'Acompanhamento (DMP)'!$B$7:$G$390,10,FALSE),"")</f>
        <v/>
      </c>
      <c r="AW513" t="str">
        <f>IFERROR(IF(VLOOKUP(AI513,'Acompanhamento (DMP)'!$B$7:$O$390,11,FALSE)="","",VLOOKUP(AI513,'Acompanhamento (DMP)'!$B$7:$O$390,11,FALSE)),"")</f>
        <v/>
      </c>
      <c r="AX513" s="82">
        <f>IFERROR(VLOOKUP(AI513,'Acompanhamento (DMP)'!$B$7:$O$390,12,FALSE),"")</f>
        <v>0</v>
      </c>
      <c r="AY513" s="82" t="str">
        <f>IFERROR(IF(VLOOKUP(AI513,'Acompanhamento (DMP)'!$B$7:$O$390,13,FALSE)="","",VLOOKUP(AI513,'Acompanhamento (DMP)'!$B$7:$O$390,13,FALSE)),"")</f>
        <v/>
      </c>
      <c r="AZ513" t="str">
        <f>IFERROR(IF(VLOOKUP(AI513,'Acompanhamento (DMP)'!$B$7:$O$390,14,FALSE)="","",VLOOKUP(AI513,'Acompanhamento (DMP)'!$B$7:$O$390,14,FALSE)),"")</f>
        <v/>
      </c>
      <c r="BA513" t="str">
        <f>IFERROR(IF(VLOOKUP(AI513,'Acompanhamento (DMP)'!$B$7:$O$390,15,FALSE)="","",VLOOKUP(AI513,'Acompanhamento (DMP)'!$B$7:$O$390,15,FALSE)),"")</f>
        <v/>
      </c>
      <c r="BB513" s="82" t="str">
        <f>IFERROR(IF(VLOOKUP(AI513,'Acompanhamento (DMP)'!$B$7:$O$390,16,FALSE)="","",VLOOKUP(AI513,'Acompanhamento (DMP)'!$B$7:$O$390,16,FALSE)),"")</f>
        <v/>
      </c>
      <c r="BC513" s="82" t="str">
        <f>IFERROR(IF(VLOOKUP(AI513,'Acompanhamento (DMP)'!$B$7:$O$390,17,FALSE)="","",VLOOKUP(AI513,'Acompanhamento (DMP)'!$B$7:$O$390,17,FALSE)),"")</f>
        <v/>
      </c>
      <c r="BD513" s="82" t="str">
        <f>IFERROR(IF(VLOOKUP(AI513,'Acompanhamento (DMP)'!$B$7:$O$390,18,FALSE)="","",VLOOKUP(AI513,'Acompanhamento (DMP)'!$B$7:$O$390,18,FALSE)),"")</f>
        <v/>
      </c>
      <c r="BE513" s="82" t="str">
        <f>IFERROR(IF(VLOOKUP(AI513,'Acompanhamento (DMP)'!$B$7:$O$390,19,FALSE)="","",VLOOKUP(AI513,'Acompanhamento (DMP)'!$B$7:$O$390,19,FALSE)),"")</f>
        <v/>
      </c>
      <c r="BF513" s="82" t="str">
        <f>IFERROR(IF(VLOOKUP(AI513,'Acompanhamento (DMP)'!$B$7:$O$390,20,FALSE)="","",VLOOKUP(AI513,'Acompanhamento (DMP)'!$B$7:$O$390,20,FALSE)),"")</f>
        <v/>
      </c>
      <c r="BG513" s="82" t="str">
        <f>IFERROR(IF(VLOOKUP(AI513,'Acompanhamento (DMP)'!$B$7:$O$390,21,FALSE)="","",VLOOKUP(AI513,'Acompanhamento (DMP)'!$B$7:$O$390,21,FALSE)),"")</f>
        <v/>
      </c>
      <c r="BH513" s="173" t="str">
        <f t="shared" si="7"/>
        <v/>
      </c>
    </row>
    <row r="514" spans="1:60" ht="15" customHeight="1">
      <c r="A514" s="248"/>
      <c r="B514" s="248"/>
      <c r="C514" s="72"/>
      <c r="D514" s="73"/>
      <c r="E514" s="72"/>
      <c r="F514" s="72"/>
      <c r="G514" s="72"/>
      <c r="H514" s="72"/>
      <c r="I514" s="72"/>
      <c r="J514" s="72"/>
      <c r="K514" s="72"/>
      <c r="L514" s="74"/>
      <c r="M514" s="74"/>
      <c r="N514" s="74"/>
      <c r="O514" s="74"/>
      <c r="P514" s="74"/>
      <c r="Q514" s="72" t="e">
        <f>IF(#REF!="","",IF(VLOOKUP(#REF!,#REF!,9,FALSE)="","",VLOOKUP(#REF!,#REF!,9,FALSE)))</f>
        <v>#REF!</v>
      </c>
      <c r="R514" s="74" t="e">
        <f>IF(#REF!="","",IF(VLOOKUP(#REF!,#REF!,10,FALSE)="","",VLOOKUP(#REF!,#REF!,10,FALSE)))</f>
        <v>#REF!</v>
      </c>
      <c r="AF514">
        <v>512</v>
      </c>
      <c r="AI514" t="str">
        <f>IF('PCA Licitação, Dispensa e Inex.'!B517="","",'PCA Licitação, Dispensa e Inex.'!B517)</f>
        <v/>
      </c>
      <c r="AJ514" t="str">
        <f>IF('PCA Licitação, Dispensa e Inex.'!C517="","",'PCA Licitação, Dispensa e Inex.'!C517)</f>
        <v/>
      </c>
      <c r="AK514" t="str">
        <f>IF('PCA Licitação, Dispensa e Inex.'!D517="","",'PCA Licitação, Dispensa e Inex.'!D517)</f>
        <v/>
      </c>
      <c r="AL514" t="str">
        <f>IF('PCA Licitação, Dispensa e Inex.'!H517="","",'PCA Licitação, Dispensa e Inex.'!H517)</f>
        <v/>
      </c>
      <c r="AM514" t="str">
        <f>IF('PCA Licitação, Dispensa e Inex.'!K517="","",'PCA Licitação, Dispensa e Inex.'!K517)</f>
        <v/>
      </c>
      <c r="AN514" t="str">
        <f>IF('PCA Licitação, Dispensa e Inex.'!L517="","",'PCA Licitação, Dispensa e Inex.'!L517)</f>
        <v/>
      </c>
      <c r="AO514" t="str">
        <f>IF('PCA Licitação, Dispensa e Inex.'!M517="","",'PCA Licitação, Dispensa e Inex.'!M517)</f>
        <v/>
      </c>
      <c r="AP514" t="str">
        <f>IF('PCA Licitação, Dispensa e Inex.'!N517="","",'PCA Licitação, Dispensa e Inex.'!N517)</f>
        <v/>
      </c>
      <c r="AQ514" s="82" t="str">
        <f>IF('PCA Licitação, Dispensa e Inex.'!O517="","",'PCA Licitação, Dispensa e Inex.'!O517)</f>
        <v/>
      </c>
      <c r="AR514" s="82" t="str">
        <f>IF('PCA Licitação, Dispensa e Inex.'!P517="","",'PCA Licitação, Dispensa e Inex.'!P517)</f>
        <v/>
      </c>
      <c r="AS514" s="82" t="str">
        <f>IF('PCA Licitação, Dispensa e Inex.'!Q517="","",'PCA Licitação, Dispensa e Inex.'!Q517)</f>
        <v/>
      </c>
      <c r="AT514" s="82" t="str">
        <f>IF('PCA Licitação, Dispensa e Inex.'!R517="","",'PCA Licitação, Dispensa e Inex.'!R517)</f>
        <v/>
      </c>
      <c r="AU514" s="82" t="str">
        <f>IF('PCA Licitação, Dispensa e Inex.'!S517="","",'PCA Licitação, Dispensa e Inex.'!S517)</f>
        <v/>
      </c>
      <c r="AV514" s="223" t="str">
        <f>IFERROR(VLOOKUP(AI514,'Acompanhamento (DMP)'!$B$7:$G$390,10,FALSE),"")</f>
        <v/>
      </c>
      <c r="AW514" t="str">
        <f>IFERROR(IF(VLOOKUP(AI514,'Acompanhamento (DMP)'!$B$7:$O$390,11,FALSE)="","",VLOOKUP(AI514,'Acompanhamento (DMP)'!$B$7:$O$390,11,FALSE)),"")</f>
        <v/>
      </c>
      <c r="AX514" s="82">
        <f>IFERROR(VLOOKUP(AI514,'Acompanhamento (DMP)'!$B$7:$O$390,12,FALSE),"")</f>
        <v>0</v>
      </c>
      <c r="AY514" s="82" t="str">
        <f>IFERROR(IF(VLOOKUP(AI514,'Acompanhamento (DMP)'!$B$7:$O$390,13,FALSE)="","",VLOOKUP(AI514,'Acompanhamento (DMP)'!$B$7:$O$390,13,FALSE)),"")</f>
        <v/>
      </c>
      <c r="AZ514" t="str">
        <f>IFERROR(IF(VLOOKUP(AI514,'Acompanhamento (DMP)'!$B$7:$O$390,14,FALSE)="","",VLOOKUP(AI514,'Acompanhamento (DMP)'!$B$7:$O$390,14,FALSE)),"")</f>
        <v/>
      </c>
      <c r="BA514" t="str">
        <f>IFERROR(IF(VLOOKUP(AI514,'Acompanhamento (DMP)'!$B$7:$O$390,15,FALSE)="","",VLOOKUP(AI514,'Acompanhamento (DMP)'!$B$7:$O$390,15,FALSE)),"")</f>
        <v/>
      </c>
      <c r="BB514" s="82" t="str">
        <f>IFERROR(IF(VLOOKUP(AI514,'Acompanhamento (DMP)'!$B$7:$O$390,16,FALSE)="","",VLOOKUP(AI514,'Acompanhamento (DMP)'!$B$7:$O$390,16,FALSE)),"")</f>
        <v/>
      </c>
      <c r="BC514" s="82" t="str">
        <f>IFERROR(IF(VLOOKUP(AI514,'Acompanhamento (DMP)'!$B$7:$O$390,17,FALSE)="","",VLOOKUP(AI514,'Acompanhamento (DMP)'!$B$7:$O$390,17,FALSE)),"")</f>
        <v/>
      </c>
      <c r="BD514" s="82" t="str">
        <f>IFERROR(IF(VLOOKUP(AI514,'Acompanhamento (DMP)'!$B$7:$O$390,18,FALSE)="","",VLOOKUP(AI514,'Acompanhamento (DMP)'!$B$7:$O$390,18,FALSE)),"")</f>
        <v/>
      </c>
      <c r="BE514" s="82" t="str">
        <f>IFERROR(IF(VLOOKUP(AI514,'Acompanhamento (DMP)'!$B$7:$O$390,19,FALSE)="","",VLOOKUP(AI514,'Acompanhamento (DMP)'!$B$7:$O$390,19,FALSE)),"")</f>
        <v/>
      </c>
      <c r="BF514" s="82" t="str">
        <f>IFERROR(IF(VLOOKUP(AI514,'Acompanhamento (DMP)'!$B$7:$O$390,20,FALSE)="","",VLOOKUP(AI514,'Acompanhamento (DMP)'!$B$7:$O$390,20,FALSE)),"")</f>
        <v/>
      </c>
      <c r="BG514" s="82" t="str">
        <f>IFERROR(IF(VLOOKUP(AI514,'Acompanhamento (DMP)'!$B$7:$O$390,21,FALSE)="","",VLOOKUP(AI514,'Acompanhamento (DMP)'!$B$7:$O$390,21,FALSE)),"")</f>
        <v/>
      </c>
      <c r="BH514" s="173" t="str">
        <f t="shared" si="7"/>
        <v/>
      </c>
    </row>
    <row r="515" spans="1:60" ht="15" customHeight="1">
      <c r="A515" s="248"/>
      <c r="B515" s="248"/>
      <c r="C515" s="72"/>
      <c r="D515" s="73"/>
      <c r="E515" s="72"/>
      <c r="F515" s="72"/>
      <c r="G515" s="72"/>
      <c r="H515" s="72"/>
      <c r="I515" s="72"/>
      <c r="J515" s="72"/>
      <c r="K515" s="72"/>
      <c r="L515" s="74"/>
      <c r="M515" s="74"/>
      <c r="N515" s="74"/>
      <c r="O515" s="74"/>
      <c r="P515" s="74"/>
      <c r="Q515" s="72" t="e">
        <f>IF(#REF!="","",IF(VLOOKUP(#REF!,#REF!,9,FALSE)="","",VLOOKUP(#REF!,#REF!,9,FALSE)))</f>
        <v>#REF!</v>
      </c>
      <c r="R515" s="74" t="e">
        <f>IF(#REF!="","",IF(VLOOKUP(#REF!,#REF!,10,FALSE)="","",VLOOKUP(#REF!,#REF!,10,FALSE)))</f>
        <v>#REF!</v>
      </c>
      <c r="AF515">
        <v>513</v>
      </c>
      <c r="AI515" t="str">
        <f>IF('PCA Licitação, Dispensa e Inex.'!B518="","",'PCA Licitação, Dispensa e Inex.'!B518)</f>
        <v/>
      </c>
      <c r="AJ515" t="str">
        <f>IF('PCA Licitação, Dispensa e Inex.'!C518="","",'PCA Licitação, Dispensa e Inex.'!C518)</f>
        <v/>
      </c>
      <c r="AK515" t="str">
        <f>IF('PCA Licitação, Dispensa e Inex.'!D518="","",'PCA Licitação, Dispensa e Inex.'!D518)</f>
        <v/>
      </c>
      <c r="AL515" t="str">
        <f>IF('PCA Licitação, Dispensa e Inex.'!H518="","",'PCA Licitação, Dispensa e Inex.'!H518)</f>
        <v/>
      </c>
      <c r="AM515" t="str">
        <f>IF('PCA Licitação, Dispensa e Inex.'!K518="","",'PCA Licitação, Dispensa e Inex.'!K518)</f>
        <v/>
      </c>
      <c r="AN515" t="str">
        <f>IF('PCA Licitação, Dispensa e Inex.'!L518="","",'PCA Licitação, Dispensa e Inex.'!L518)</f>
        <v/>
      </c>
      <c r="AO515" t="str">
        <f>IF('PCA Licitação, Dispensa e Inex.'!M518="","",'PCA Licitação, Dispensa e Inex.'!M518)</f>
        <v/>
      </c>
      <c r="AP515" t="str">
        <f>IF('PCA Licitação, Dispensa e Inex.'!N518="","",'PCA Licitação, Dispensa e Inex.'!N518)</f>
        <v/>
      </c>
      <c r="AQ515" s="82" t="str">
        <f>IF('PCA Licitação, Dispensa e Inex.'!O518="","",'PCA Licitação, Dispensa e Inex.'!O518)</f>
        <v/>
      </c>
      <c r="AR515" s="82" t="str">
        <f>IF('PCA Licitação, Dispensa e Inex.'!P518="","",'PCA Licitação, Dispensa e Inex.'!P518)</f>
        <v/>
      </c>
      <c r="AS515" s="82" t="str">
        <f>IF('PCA Licitação, Dispensa e Inex.'!Q518="","",'PCA Licitação, Dispensa e Inex.'!Q518)</f>
        <v/>
      </c>
      <c r="AT515" s="82" t="str">
        <f>IF('PCA Licitação, Dispensa e Inex.'!R518="","",'PCA Licitação, Dispensa e Inex.'!R518)</f>
        <v/>
      </c>
      <c r="AU515" s="82" t="str">
        <f>IF('PCA Licitação, Dispensa e Inex.'!S518="","",'PCA Licitação, Dispensa e Inex.'!S518)</f>
        <v/>
      </c>
      <c r="AV515" s="223" t="str">
        <f>IFERROR(VLOOKUP(AI515,'Acompanhamento (DMP)'!$B$7:$G$390,10,FALSE),"")</f>
        <v/>
      </c>
      <c r="AW515" t="str">
        <f>IFERROR(IF(VLOOKUP(AI515,'Acompanhamento (DMP)'!$B$7:$O$390,11,FALSE)="","",VLOOKUP(AI515,'Acompanhamento (DMP)'!$B$7:$O$390,11,FALSE)),"")</f>
        <v/>
      </c>
      <c r="AX515" s="82">
        <f>IFERROR(VLOOKUP(AI515,'Acompanhamento (DMP)'!$B$7:$O$390,12,FALSE),"")</f>
        <v>0</v>
      </c>
      <c r="AY515" s="82" t="str">
        <f>IFERROR(IF(VLOOKUP(AI515,'Acompanhamento (DMP)'!$B$7:$O$390,13,FALSE)="","",VLOOKUP(AI515,'Acompanhamento (DMP)'!$B$7:$O$390,13,FALSE)),"")</f>
        <v/>
      </c>
      <c r="AZ515" t="str">
        <f>IFERROR(IF(VLOOKUP(AI515,'Acompanhamento (DMP)'!$B$7:$O$390,14,FALSE)="","",VLOOKUP(AI515,'Acompanhamento (DMP)'!$B$7:$O$390,14,FALSE)),"")</f>
        <v/>
      </c>
      <c r="BA515" t="str">
        <f>IFERROR(IF(VLOOKUP(AI515,'Acompanhamento (DMP)'!$B$7:$O$390,15,FALSE)="","",VLOOKUP(AI515,'Acompanhamento (DMP)'!$B$7:$O$390,15,FALSE)),"")</f>
        <v/>
      </c>
      <c r="BB515" s="82" t="str">
        <f>IFERROR(IF(VLOOKUP(AI515,'Acompanhamento (DMP)'!$B$7:$O$390,16,FALSE)="","",VLOOKUP(AI515,'Acompanhamento (DMP)'!$B$7:$O$390,16,FALSE)),"")</f>
        <v/>
      </c>
      <c r="BC515" s="82" t="str">
        <f>IFERROR(IF(VLOOKUP(AI515,'Acompanhamento (DMP)'!$B$7:$O$390,17,FALSE)="","",VLOOKUP(AI515,'Acompanhamento (DMP)'!$B$7:$O$390,17,FALSE)),"")</f>
        <v/>
      </c>
      <c r="BD515" s="82" t="str">
        <f>IFERROR(IF(VLOOKUP(AI515,'Acompanhamento (DMP)'!$B$7:$O$390,18,FALSE)="","",VLOOKUP(AI515,'Acompanhamento (DMP)'!$B$7:$O$390,18,FALSE)),"")</f>
        <v/>
      </c>
      <c r="BE515" s="82" t="str">
        <f>IFERROR(IF(VLOOKUP(AI515,'Acompanhamento (DMP)'!$B$7:$O$390,19,FALSE)="","",VLOOKUP(AI515,'Acompanhamento (DMP)'!$B$7:$O$390,19,FALSE)),"")</f>
        <v/>
      </c>
      <c r="BF515" s="82" t="str">
        <f>IFERROR(IF(VLOOKUP(AI515,'Acompanhamento (DMP)'!$B$7:$O$390,20,FALSE)="","",VLOOKUP(AI515,'Acompanhamento (DMP)'!$B$7:$O$390,20,FALSE)),"")</f>
        <v/>
      </c>
      <c r="BG515" s="82" t="str">
        <f>IFERROR(IF(VLOOKUP(AI515,'Acompanhamento (DMP)'!$B$7:$O$390,21,FALSE)="","",VLOOKUP(AI515,'Acompanhamento (DMP)'!$B$7:$O$390,21,FALSE)),"")</f>
        <v/>
      </c>
      <c r="BH515" s="173" t="str">
        <f t="shared" ref="BH515:BH546" si="8">IF(BF515="","",BF515-BE515)</f>
        <v/>
      </c>
    </row>
    <row r="516" spans="1:60" ht="15" customHeight="1">
      <c r="A516" s="248"/>
      <c r="B516" s="248"/>
      <c r="C516" s="72"/>
      <c r="D516" s="73"/>
      <c r="E516" s="72"/>
      <c r="F516" s="72"/>
      <c r="G516" s="72"/>
      <c r="H516" s="72"/>
      <c r="I516" s="72"/>
      <c r="J516" s="72"/>
      <c r="K516" s="72"/>
      <c r="L516" s="74"/>
      <c r="M516" s="74"/>
      <c r="N516" s="74"/>
      <c r="O516" s="74"/>
      <c r="P516" s="74"/>
      <c r="Q516" s="72" t="e">
        <f>IF(#REF!="","",IF(VLOOKUP(#REF!,#REF!,9,FALSE)="","",VLOOKUP(#REF!,#REF!,9,FALSE)))</f>
        <v>#REF!</v>
      </c>
      <c r="R516" s="74" t="e">
        <f>IF(#REF!="","",IF(VLOOKUP(#REF!,#REF!,10,FALSE)="","",VLOOKUP(#REF!,#REF!,10,FALSE)))</f>
        <v>#REF!</v>
      </c>
      <c r="AF516">
        <v>514</v>
      </c>
      <c r="AI516" t="str">
        <f>IF('PCA Licitação, Dispensa e Inex.'!B519="","",'PCA Licitação, Dispensa e Inex.'!B519)</f>
        <v/>
      </c>
      <c r="AJ516" t="str">
        <f>IF('PCA Licitação, Dispensa e Inex.'!C519="","",'PCA Licitação, Dispensa e Inex.'!C519)</f>
        <v/>
      </c>
      <c r="AK516" t="str">
        <f>IF('PCA Licitação, Dispensa e Inex.'!D519="","",'PCA Licitação, Dispensa e Inex.'!D519)</f>
        <v/>
      </c>
      <c r="AL516" t="str">
        <f>IF('PCA Licitação, Dispensa e Inex.'!H519="","",'PCA Licitação, Dispensa e Inex.'!H519)</f>
        <v/>
      </c>
      <c r="AM516" t="str">
        <f>IF('PCA Licitação, Dispensa e Inex.'!K519="","",'PCA Licitação, Dispensa e Inex.'!K519)</f>
        <v/>
      </c>
      <c r="AN516" t="str">
        <f>IF('PCA Licitação, Dispensa e Inex.'!L519="","",'PCA Licitação, Dispensa e Inex.'!L519)</f>
        <v/>
      </c>
      <c r="AO516" t="str">
        <f>IF('PCA Licitação, Dispensa e Inex.'!M519="","",'PCA Licitação, Dispensa e Inex.'!M519)</f>
        <v/>
      </c>
      <c r="AP516" t="str">
        <f>IF('PCA Licitação, Dispensa e Inex.'!N519="","",'PCA Licitação, Dispensa e Inex.'!N519)</f>
        <v/>
      </c>
      <c r="AQ516" s="82" t="str">
        <f>IF('PCA Licitação, Dispensa e Inex.'!O519="","",'PCA Licitação, Dispensa e Inex.'!O519)</f>
        <v/>
      </c>
      <c r="AR516" s="82" t="str">
        <f>IF('PCA Licitação, Dispensa e Inex.'!P519="","",'PCA Licitação, Dispensa e Inex.'!P519)</f>
        <v/>
      </c>
      <c r="AS516" s="82" t="str">
        <f>IF('PCA Licitação, Dispensa e Inex.'!Q519="","",'PCA Licitação, Dispensa e Inex.'!Q519)</f>
        <v/>
      </c>
      <c r="AT516" s="82" t="str">
        <f>IF('PCA Licitação, Dispensa e Inex.'!R519="","",'PCA Licitação, Dispensa e Inex.'!R519)</f>
        <v/>
      </c>
      <c r="AU516" s="82" t="str">
        <f>IF('PCA Licitação, Dispensa e Inex.'!S519="","",'PCA Licitação, Dispensa e Inex.'!S519)</f>
        <v/>
      </c>
      <c r="AV516" s="223" t="str">
        <f>IFERROR(VLOOKUP(AI516,'Acompanhamento (DMP)'!$B$7:$G$390,10,FALSE),"")</f>
        <v/>
      </c>
      <c r="AW516" t="str">
        <f>IFERROR(IF(VLOOKUP(AI516,'Acompanhamento (DMP)'!$B$7:$O$390,11,FALSE)="","",VLOOKUP(AI516,'Acompanhamento (DMP)'!$B$7:$O$390,11,FALSE)),"")</f>
        <v/>
      </c>
      <c r="AX516" s="82">
        <f>IFERROR(VLOOKUP(AI516,'Acompanhamento (DMP)'!$B$7:$O$390,12,FALSE),"")</f>
        <v>0</v>
      </c>
      <c r="AY516" s="82" t="str">
        <f>IFERROR(IF(VLOOKUP(AI516,'Acompanhamento (DMP)'!$B$7:$O$390,13,FALSE)="","",VLOOKUP(AI516,'Acompanhamento (DMP)'!$B$7:$O$390,13,FALSE)),"")</f>
        <v/>
      </c>
      <c r="AZ516" t="str">
        <f>IFERROR(IF(VLOOKUP(AI516,'Acompanhamento (DMP)'!$B$7:$O$390,14,FALSE)="","",VLOOKUP(AI516,'Acompanhamento (DMP)'!$B$7:$O$390,14,FALSE)),"")</f>
        <v/>
      </c>
      <c r="BA516" t="str">
        <f>IFERROR(IF(VLOOKUP(AI516,'Acompanhamento (DMP)'!$B$7:$O$390,15,FALSE)="","",VLOOKUP(AI516,'Acompanhamento (DMP)'!$B$7:$O$390,15,FALSE)),"")</f>
        <v/>
      </c>
      <c r="BB516" s="82" t="str">
        <f>IFERROR(IF(VLOOKUP(AI516,'Acompanhamento (DMP)'!$B$7:$O$390,16,FALSE)="","",VLOOKUP(AI516,'Acompanhamento (DMP)'!$B$7:$O$390,16,FALSE)),"")</f>
        <v/>
      </c>
      <c r="BC516" s="82" t="str">
        <f>IFERROR(IF(VLOOKUP(AI516,'Acompanhamento (DMP)'!$B$7:$O$390,17,FALSE)="","",VLOOKUP(AI516,'Acompanhamento (DMP)'!$B$7:$O$390,17,FALSE)),"")</f>
        <v/>
      </c>
      <c r="BD516" s="82" t="str">
        <f>IFERROR(IF(VLOOKUP(AI516,'Acompanhamento (DMP)'!$B$7:$O$390,18,FALSE)="","",VLOOKUP(AI516,'Acompanhamento (DMP)'!$B$7:$O$390,18,FALSE)),"")</f>
        <v/>
      </c>
      <c r="BE516" s="82" t="str">
        <f>IFERROR(IF(VLOOKUP(AI516,'Acompanhamento (DMP)'!$B$7:$O$390,19,FALSE)="","",VLOOKUP(AI516,'Acompanhamento (DMP)'!$B$7:$O$390,19,FALSE)),"")</f>
        <v/>
      </c>
      <c r="BF516" s="82" t="str">
        <f>IFERROR(IF(VLOOKUP(AI516,'Acompanhamento (DMP)'!$B$7:$O$390,20,FALSE)="","",VLOOKUP(AI516,'Acompanhamento (DMP)'!$B$7:$O$390,20,FALSE)),"")</f>
        <v/>
      </c>
      <c r="BG516" s="82" t="str">
        <f>IFERROR(IF(VLOOKUP(AI516,'Acompanhamento (DMP)'!$B$7:$O$390,21,FALSE)="","",VLOOKUP(AI516,'Acompanhamento (DMP)'!$B$7:$O$390,21,FALSE)),"")</f>
        <v/>
      </c>
      <c r="BH516" s="173" t="str">
        <f t="shared" si="8"/>
        <v/>
      </c>
    </row>
    <row r="517" spans="1:60" ht="15" customHeight="1">
      <c r="A517" s="248"/>
      <c r="B517" s="248"/>
      <c r="C517" s="72"/>
      <c r="D517" s="73"/>
      <c r="E517" s="72"/>
      <c r="F517" s="72"/>
      <c r="G517" s="72"/>
      <c r="H517" s="72"/>
      <c r="I517" s="72"/>
      <c r="J517" s="72"/>
      <c r="K517" s="72"/>
      <c r="L517" s="74"/>
      <c r="M517" s="74"/>
      <c r="N517" s="74"/>
      <c r="O517" s="74"/>
      <c r="P517" s="74"/>
      <c r="Q517" s="72" t="e">
        <f>IF(#REF!="","",IF(VLOOKUP(#REF!,#REF!,9,FALSE)="","",VLOOKUP(#REF!,#REF!,9,FALSE)))</f>
        <v>#REF!</v>
      </c>
      <c r="R517" s="74" t="e">
        <f>IF(#REF!="","",IF(VLOOKUP(#REF!,#REF!,10,FALSE)="","",VLOOKUP(#REF!,#REF!,10,FALSE)))</f>
        <v>#REF!</v>
      </c>
      <c r="AF517">
        <v>515</v>
      </c>
      <c r="AI517" t="str">
        <f>IF('PCA Licitação, Dispensa e Inex.'!B520="","",'PCA Licitação, Dispensa e Inex.'!B520)</f>
        <v/>
      </c>
      <c r="AJ517" t="str">
        <f>IF('PCA Licitação, Dispensa e Inex.'!C520="","",'PCA Licitação, Dispensa e Inex.'!C520)</f>
        <v/>
      </c>
      <c r="AK517" t="str">
        <f>IF('PCA Licitação, Dispensa e Inex.'!D520="","",'PCA Licitação, Dispensa e Inex.'!D520)</f>
        <v/>
      </c>
      <c r="AL517" t="str">
        <f>IF('PCA Licitação, Dispensa e Inex.'!H520="","",'PCA Licitação, Dispensa e Inex.'!H520)</f>
        <v/>
      </c>
      <c r="AM517" t="str">
        <f>IF('PCA Licitação, Dispensa e Inex.'!K520="","",'PCA Licitação, Dispensa e Inex.'!K520)</f>
        <v/>
      </c>
      <c r="AN517" t="str">
        <f>IF('PCA Licitação, Dispensa e Inex.'!L520="","",'PCA Licitação, Dispensa e Inex.'!L520)</f>
        <v/>
      </c>
      <c r="AO517" t="str">
        <f>IF('PCA Licitação, Dispensa e Inex.'!M520="","",'PCA Licitação, Dispensa e Inex.'!M520)</f>
        <v/>
      </c>
      <c r="AP517" t="str">
        <f>IF('PCA Licitação, Dispensa e Inex.'!N520="","",'PCA Licitação, Dispensa e Inex.'!N520)</f>
        <v/>
      </c>
      <c r="AQ517" s="82" t="str">
        <f>IF('PCA Licitação, Dispensa e Inex.'!O520="","",'PCA Licitação, Dispensa e Inex.'!O520)</f>
        <v/>
      </c>
      <c r="AR517" s="82" t="str">
        <f>IF('PCA Licitação, Dispensa e Inex.'!P520="","",'PCA Licitação, Dispensa e Inex.'!P520)</f>
        <v/>
      </c>
      <c r="AS517" s="82" t="str">
        <f>IF('PCA Licitação, Dispensa e Inex.'!Q520="","",'PCA Licitação, Dispensa e Inex.'!Q520)</f>
        <v/>
      </c>
      <c r="AT517" s="82" t="str">
        <f>IF('PCA Licitação, Dispensa e Inex.'!R520="","",'PCA Licitação, Dispensa e Inex.'!R520)</f>
        <v/>
      </c>
      <c r="AU517" s="82" t="str">
        <f>IF('PCA Licitação, Dispensa e Inex.'!S520="","",'PCA Licitação, Dispensa e Inex.'!S520)</f>
        <v/>
      </c>
      <c r="AV517" s="223" t="str">
        <f>IFERROR(VLOOKUP(AI517,'Acompanhamento (DMP)'!$B$7:$G$390,10,FALSE),"")</f>
        <v/>
      </c>
      <c r="AW517" t="str">
        <f>IFERROR(IF(VLOOKUP(AI517,'Acompanhamento (DMP)'!$B$7:$O$390,11,FALSE)="","",VLOOKUP(AI517,'Acompanhamento (DMP)'!$B$7:$O$390,11,FALSE)),"")</f>
        <v/>
      </c>
      <c r="AX517" s="82">
        <f>IFERROR(VLOOKUP(AI517,'Acompanhamento (DMP)'!$B$7:$O$390,12,FALSE),"")</f>
        <v>0</v>
      </c>
      <c r="AY517" s="82" t="str">
        <f>IFERROR(IF(VLOOKUP(AI517,'Acompanhamento (DMP)'!$B$7:$O$390,13,FALSE)="","",VLOOKUP(AI517,'Acompanhamento (DMP)'!$B$7:$O$390,13,FALSE)),"")</f>
        <v/>
      </c>
      <c r="AZ517" t="str">
        <f>IFERROR(IF(VLOOKUP(AI517,'Acompanhamento (DMP)'!$B$7:$O$390,14,FALSE)="","",VLOOKUP(AI517,'Acompanhamento (DMP)'!$B$7:$O$390,14,FALSE)),"")</f>
        <v/>
      </c>
      <c r="BA517" t="str">
        <f>IFERROR(IF(VLOOKUP(AI517,'Acompanhamento (DMP)'!$B$7:$O$390,15,FALSE)="","",VLOOKUP(AI517,'Acompanhamento (DMP)'!$B$7:$O$390,15,FALSE)),"")</f>
        <v/>
      </c>
      <c r="BB517" s="82" t="str">
        <f>IFERROR(IF(VLOOKUP(AI517,'Acompanhamento (DMP)'!$B$7:$O$390,16,FALSE)="","",VLOOKUP(AI517,'Acompanhamento (DMP)'!$B$7:$O$390,16,FALSE)),"")</f>
        <v/>
      </c>
      <c r="BC517" s="82" t="str">
        <f>IFERROR(IF(VLOOKUP(AI517,'Acompanhamento (DMP)'!$B$7:$O$390,17,FALSE)="","",VLOOKUP(AI517,'Acompanhamento (DMP)'!$B$7:$O$390,17,FALSE)),"")</f>
        <v/>
      </c>
      <c r="BD517" s="82" t="str">
        <f>IFERROR(IF(VLOOKUP(AI517,'Acompanhamento (DMP)'!$B$7:$O$390,18,FALSE)="","",VLOOKUP(AI517,'Acompanhamento (DMP)'!$B$7:$O$390,18,FALSE)),"")</f>
        <v/>
      </c>
      <c r="BE517" s="82" t="str">
        <f>IFERROR(IF(VLOOKUP(AI517,'Acompanhamento (DMP)'!$B$7:$O$390,19,FALSE)="","",VLOOKUP(AI517,'Acompanhamento (DMP)'!$B$7:$O$390,19,FALSE)),"")</f>
        <v/>
      </c>
      <c r="BF517" s="82" t="str">
        <f>IFERROR(IF(VLOOKUP(AI517,'Acompanhamento (DMP)'!$B$7:$O$390,20,FALSE)="","",VLOOKUP(AI517,'Acompanhamento (DMP)'!$B$7:$O$390,20,FALSE)),"")</f>
        <v/>
      </c>
      <c r="BG517" s="82" t="str">
        <f>IFERROR(IF(VLOOKUP(AI517,'Acompanhamento (DMP)'!$B$7:$O$390,21,FALSE)="","",VLOOKUP(AI517,'Acompanhamento (DMP)'!$B$7:$O$390,21,FALSE)),"")</f>
        <v/>
      </c>
      <c r="BH517" s="173" t="str">
        <f t="shared" si="8"/>
        <v/>
      </c>
    </row>
    <row r="518" spans="1:60" ht="15" customHeight="1">
      <c r="A518" s="248"/>
      <c r="B518" s="248"/>
      <c r="C518" s="72"/>
      <c r="D518" s="73"/>
      <c r="E518" s="72"/>
      <c r="F518" s="72"/>
      <c r="G518" s="72"/>
      <c r="H518" s="72"/>
      <c r="I518" s="72"/>
      <c r="J518" s="72"/>
      <c r="K518" s="72"/>
      <c r="L518" s="74"/>
      <c r="M518" s="74"/>
      <c r="N518" s="74"/>
      <c r="O518" s="74"/>
      <c r="P518" s="74"/>
      <c r="Q518" s="72" t="e">
        <f>IF(#REF!="","",IF(VLOOKUP(#REF!,#REF!,9,FALSE)="","",VLOOKUP(#REF!,#REF!,9,FALSE)))</f>
        <v>#REF!</v>
      </c>
      <c r="R518" s="74" t="e">
        <f>IF(#REF!="","",IF(VLOOKUP(#REF!,#REF!,10,FALSE)="","",VLOOKUP(#REF!,#REF!,10,FALSE)))</f>
        <v>#REF!</v>
      </c>
      <c r="AF518">
        <v>516</v>
      </c>
      <c r="AI518" t="str">
        <f>IF('PCA Licitação, Dispensa e Inex.'!B521="","",'PCA Licitação, Dispensa e Inex.'!B521)</f>
        <v/>
      </c>
      <c r="AJ518" t="str">
        <f>IF('PCA Licitação, Dispensa e Inex.'!C521="","",'PCA Licitação, Dispensa e Inex.'!C521)</f>
        <v/>
      </c>
      <c r="AK518" t="str">
        <f>IF('PCA Licitação, Dispensa e Inex.'!D521="","",'PCA Licitação, Dispensa e Inex.'!D521)</f>
        <v/>
      </c>
      <c r="AL518" t="str">
        <f>IF('PCA Licitação, Dispensa e Inex.'!H521="","",'PCA Licitação, Dispensa e Inex.'!H521)</f>
        <v/>
      </c>
      <c r="AM518" t="str">
        <f>IF('PCA Licitação, Dispensa e Inex.'!K521="","",'PCA Licitação, Dispensa e Inex.'!K521)</f>
        <v/>
      </c>
      <c r="AN518" t="str">
        <f>IF('PCA Licitação, Dispensa e Inex.'!L521="","",'PCA Licitação, Dispensa e Inex.'!L521)</f>
        <v/>
      </c>
      <c r="AO518" t="str">
        <f>IF('PCA Licitação, Dispensa e Inex.'!M521="","",'PCA Licitação, Dispensa e Inex.'!M521)</f>
        <v/>
      </c>
      <c r="AP518" t="str">
        <f>IF('PCA Licitação, Dispensa e Inex.'!N521="","",'PCA Licitação, Dispensa e Inex.'!N521)</f>
        <v/>
      </c>
      <c r="AQ518" s="82" t="str">
        <f>IF('PCA Licitação, Dispensa e Inex.'!O521="","",'PCA Licitação, Dispensa e Inex.'!O521)</f>
        <v/>
      </c>
      <c r="AR518" s="82" t="str">
        <f>IF('PCA Licitação, Dispensa e Inex.'!P521="","",'PCA Licitação, Dispensa e Inex.'!P521)</f>
        <v/>
      </c>
      <c r="AS518" s="82" t="str">
        <f>IF('PCA Licitação, Dispensa e Inex.'!Q521="","",'PCA Licitação, Dispensa e Inex.'!Q521)</f>
        <v/>
      </c>
      <c r="AT518" s="82" t="str">
        <f>IF('PCA Licitação, Dispensa e Inex.'!R521="","",'PCA Licitação, Dispensa e Inex.'!R521)</f>
        <v/>
      </c>
      <c r="AU518" s="82" t="str">
        <f>IF('PCA Licitação, Dispensa e Inex.'!S521="","",'PCA Licitação, Dispensa e Inex.'!S521)</f>
        <v/>
      </c>
      <c r="AV518" s="223" t="str">
        <f>IFERROR(VLOOKUP(AI518,'Acompanhamento (DMP)'!$B$7:$G$390,10,FALSE),"")</f>
        <v/>
      </c>
      <c r="AW518" t="str">
        <f>IFERROR(IF(VLOOKUP(AI518,'Acompanhamento (DMP)'!$B$7:$O$390,11,FALSE)="","",VLOOKUP(AI518,'Acompanhamento (DMP)'!$B$7:$O$390,11,FALSE)),"")</f>
        <v/>
      </c>
      <c r="AX518" s="82">
        <f>IFERROR(VLOOKUP(AI518,'Acompanhamento (DMP)'!$B$7:$O$390,12,FALSE),"")</f>
        <v>0</v>
      </c>
      <c r="AY518" s="82" t="str">
        <f>IFERROR(IF(VLOOKUP(AI518,'Acompanhamento (DMP)'!$B$7:$O$390,13,FALSE)="","",VLOOKUP(AI518,'Acompanhamento (DMP)'!$B$7:$O$390,13,FALSE)),"")</f>
        <v/>
      </c>
      <c r="AZ518" t="str">
        <f>IFERROR(IF(VLOOKUP(AI518,'Acompanhamento (DMP)'!$B$7:$O$390,14,FALSE)="","",VLOOKUP(AI518,'Acompanhamento (DMP)'!$B$7:$O$390,14,FALSE)),"")</f>
        <v/>
      </c>
      <c r="BA518" t="str">
        <f>IFERROR(IF(VLOOKUP(AI518,'Acompanhamento (DMP)'!$B$7:$O$390,15,FALSE)="","",VLOOKUP(AI518,'Acompanhamento (DMP)'!$B$7:$O$390,15,FALSE)),"")</f>
        <v/>
      </c>
      <c r="BB518" s="82" t="str">
        <f>IFERROR(IF(VLOOKUP(AI518,'Acompanhamento (DMP)'!$B$7:$O$390,16,FALSE)="","",VLOOKUP(AI518,'Acompanhamento (DMP)'!$B$7:$O$390,16,FALSE)),"")</f>
        <v/>
      </c>
      <c r="BC518" s="82" t="str">
        <f>IFERROR(IF(VLOOKUP(AI518,'Acompanhamento (DMP)'!$B$7:$O$390,17,FALSE)="","",VLOOKUP(AI518,'Acompanhamento (DMP)'!$B$7:$O$390,17,FALSE)),"")</f>
        <v/>
      </c>
      <c r="BD518" s="82" t="str">
        <f>IFERROR(IF(VLOOKUP(AI518,'Acompanhamento (DMP)'!$B$7:$O$390,18,FALSE)="","",VLOOKUP(AI518,'Acompanhamento (DMP)'!$B$7:$O$390,18,FALSE)),"")</f>
        <v/>
      </c>
      <c r="BE518" s="82" t="str">
        <f>IFERROR(IF(VLOOKUP(AI518,'Acompanhamento (DMP)'!$B$7:$O$390,19,FALSE)="","",VLOOKUP(AI518,'Acompanhamento (DMP)'!$B$7:$O$390,19,FALSE)),"")</f>
        <v/>
      </c>
      <c r="BF518" s="82" t="str">
        <f>IFERROR(IF(VLOOKUP(AI518,'Acompanhamento (DMP)'!$B$7:$O$390,20,FALSE)="","",VLOOKUP(AI518,'Acompanhamento (DMP)'!$B$7:$O$390,20,FALSE)),"")</f>
        <v/>
      </c>
      <c r="BG518" s="82" t="str">
        <f>IFERROR(IF(VLOOKUP(AI518,'Acompanhamento (DMP)'!$B$7:$O$390,21,FALSE)="","",VLOOKUP(AI518,'Acompanhamento (DMP)'!$B$7:$O$390,21,FALSE)),"")</f>
        <v/>
      </c>
      <c r="BH518" s="173" t="str">
        <f t="shared" si="8"/>
        <v/>
      </c>
    </row>
    <row r="519" spans="1:60" ht="15" customHeight="1">
      <c r="A519" s="248"/>
      <c r="B519" s="248"/>
      <c r="C519" s="72"/>
      <c r="D519" s="73"/>
      <c r="E519" s="72"/>
      <c r="F519" s="72"/>
      <c r="G519" s="72"/>
      <c r="H519" s="72"/>
      <c r="I519" s="72"/>
      <c r="J519" s="72"/>
      <c r="K519" s="72"/>
      <c r="L519" s="74"/>
      <c r="M519" s="74"/>
      <c r="N519" s="74"/>
      <c r="O519" s="74"/>
      <c r="P519" s="74"/>
      <c r="Q519" s="72" t="e">
        <f>IF(#REF!="","",IF(VLOOKUP(#REF!,#REF!,9,FALSE)="","",VLOOKUP(#REF!,#REF!,9,FALSE)))</f>
        <v>#REF!</v>
      </c>
      <c r="R519" s="74" t="e">
        <f>IF(#REF!="","",IF(VLOOKUP(#REF!,#REF!,10,FALSE)="","",VLOOKUP(#REF!,#REF!,10,FALSE)))</f>
        <v>#REF!</v>
      </c>
      <c r="AF519">
        <v>517</v>
      </c>
      <c r="AI519" t="str">
        <f>IF('PCA Licitação, Dispensa e Inex.'!B522="","",'PCA Licitação, Dispensa e Inex.'!B522)</f>
        <v/>
      </c>
      <c r="AJ519" t="str">
        <f>IF('PCA Licitação, Dispensa e Inex.'!C522="","",'PCA Licitação, Dispensa e Inex.'!C522)</f>
        <v/>
      </c>
      <c r="AK519" t="str">
        <f>IF('PCA Licitação, Dispensa e Inex.'!D522="","",'PCA Licitação, Dispensa e Inex.'!D522)</f>
        <v/>
      </c>
      <c r="AL519" t="str">
        <f>IF('PCA Licitação, Dispensa e Inex.'!H522="","",'PCA Licitação, Dispensa e Inex.'!H522)</f>
        <v/>
      </c>
      <c r="AM519" t="str">
        <f>IF('PCA Licitação, Dispensa e Inex.'!K522="","",'PCA Licitação, Dispensa e Inex.'!K522)</f>
        <v/>
      </c>
      <c r="AN519" t="str">
        <f>IF('PCA Licitação, Dispensa e Inex.'!L522="","",'PCA Licitação, Dispensa e Inex.'!L522)</f>
        <v/>
      </c>
      <c r="AO519" t="str">
        <f>IF('PCA Licitação, Dispensa e Inex.'!M522="","",'PCA Licitação, Dispensa e Inex.'!M522)</f>
        <v/>
      </c>
      <c r="AP519" t="str">
        <f>IF('PCA Licitação, Dispensa e Inex.'!N522="","",'PCA Licitação, Dispensa e Inex.'!N522)</f>
        <v/>
      </c>
      <c r="AQ519" s="82" t="str">
        <f>IF('PCA Licitação, Dispensa e Inex.'!O522="","",'PCA Licitação, Dispensa e Inex.'!O522)</f>
        <v/>
      </c>
      <c r="AR519" s="82" t="str">
        <f>IF('PCA Licitação, Dispensa e Inex.'!P522="","",'PCA Licitação, Dispensa e Inex.'!P522)</f>
        <v/>
      </c>
      <c r="AS519" s="82" t="str">
        <f>IF('PCA Licitação, Dispensa e Inex.'!Q522="","",'PCA Licitação, Dispensa e Inex.'!Q522)</f>
        <v/>
      </c>
      <c r="AT519" s="82" t="str">
        <f>IF('PCA Licitação, Dispensa e Inex.'!R522="","",'PCA Licitação, Dispensa e Inex.'!R522)</f>
        <v/>
      </c>
      <c r="AU519" s="82" t="str">
        <f>IF('PCA Licitação, Dispensa e Inex.'!S522="","",'PCA Licitação, Dispensa e Inex.'!S522)</f>
        <v/>
      </c>
      <c r="AV519" s="223" t="str">
        <f>IFERROR(VLOOKUP(AI519,'Acompanhamento (DMP)'!$B$7:$G$390,10,FALSE),"")</f>
        <v/>
      </c>
      <c r="AW519" t="str">
        <f>IFERROR(IF(VLOOKUP(AI519,'Acompanhamento (DMP)'!$B$7:$O$390,11,FALSE)="","",VLOOKUP(AI519,'Acompanhamento (DMP)'!$B$7:$O$390,11,FALSE)),"")</f>
        <v/>
      </c>
      <c r="AX519" s="82">
        <f>IFERROR(VLOOKUP(AI519,'Acompanhamento (DMP)'!$B$7:$O$390,12,FALSE),"")</f>
        <v>0</v>
      </c>
      <c r="AY519" s="82" t="str">
        <f>IFERROR(IF(VLOOKUP(AI519,'Acompanhamento (DMP)'!$B$7:$O$390,13,FALSE)="","",VLOOKUP(AI519,'Acompanhamento (DMP)'!$B$7:$O$390,13,FALSE)),"")</f>
        <v/>
      </c>
      <c r="AZ519" t="str">
        <f>IFERROR(IF(VLOOKUP(AI519,'Acompanhamento (DMP)'!$B$7:$O$390,14,FALSE)="","",VLOOKUP(AI519,'Acompanhamento (DMP)'!$B$7:$O$390,14,FALSE)),"")</f>
        <v/>
      </c>
      <c r="BA519" t="str">
        <f>IFERROR(IF(VLOOKUP(AI519,'Acompanhamento (DMP)'!$B$7:$O$390,15,FALSE)="","",VLOOKUP(AI519,'Acompanhamento (DMP)'!$B$7:$O$390,15,FALSE)),"")</f>
        <v/>
      </c>
      <c r="BB519" s="82" t="str">
        <f>IFERROR(IF(VLOOKUP(AI519,'Acompanhamento (DMP)'!$B$7:$O$390,16,FALSE)="","",VLOOKUP(AI519,'Acompanhamento (DMP)'!$B$7:$O$390,16,FALSE)),"")</f>
        <v/>
      </c>
      <c r="BC519" s="82" t="str">
        <f>IFERROR(IF(VLOOKUP(AI519,'Acompanhamento (DMP)'!$B$7:$O$390,17,FALSE)="","",VLOOKUP(AI519,'Acompanhamento (DMP)'!$B$7:$O$390,17,FALSE)),"")</f>
        <v/>
      </c>
      <c r="BD519" s="82" t="str">
        <f>IFERROR(IF(VLOOKUP(AI519,'Acompanhamento (DMP)'!$B$7:$O$390,18,FALSE)="","",VLOOKUP(AI519,'Acompanhamento (DMP)'!$B$7:$O$390,18,FALSE)),"")</f>
        <v/>
      </c>
      <c r="BE519" s="82" t="str">
        <f>IFERROR(IF(VLOOKUP(AI519,'Acompanhamento (DMP)'!$B$7:$O$390,19,FALSE)="","",VLOOKUP(AI519,'Acompanhamento (DMP)'!$B$7:$O$390,19,FALSE)),"")</f>
        <v/>
      </c>
      <c r="BF519" s="82" t="str">
        <f>IFERROR(IF(VLOOKUP(AI519,'Acompanhamento (DMP)'!$B$7:$O$390,20,FALSE)="","",VLOOKUP(AI519,'Acompanhamento (DMP)'!$B$7:$O$390,20,FALSE)),"")</f>
        <v/>
      </c>
      <c r="BG519" s="82" t="str">
        <f>IFERROR(IF(VLOOKUP(AI519,'Acompanhamento (DMP)'!$B$7:$O$390,21,FALSE)="","",VLOOKUP(AI519,'Acompanhamento (DMP)'!$B$7:$O$390,21,FALSE)),"")</f>
        <v/>
      </c>
      <c r="BH519" s="173" t="str">
        <f t="shared" si="8"/>
        <v/>
      </c>
    </row>
    <row r="520" spans="1:60" ht="15" customHeight="1">
      <c r="A520" s="248"/>
      <c r="B520" s="248"/>
      <c r="C520" s="72"/>
      <c r="D520" s="73"/>
      <c r="E520" s="72"/>
      <c r="F520" s="72"/>
      <c r="G520" s="72"/>
      <c r="H520" s="72"/>
      <c r="I520" s="72"/>
      <c r="J520" s="72"/>
      <c r="K520" s="72"/>
      <c r="L520" s="74"/>
      <c r="M520" s="74"/>
      <c r="N520" s="74"/>
      <c r="O520" s="74"/>
      <c r="P520" s="74"/>
      <c r="Q520" s="72" t="e">
        <f>IF(#REF!="","",IF(VLOOKUP(#REF!,#REF!,9,FALSE)="","",VLOOKUP(#REF!,#REF!,9,FALSE)))</f>
        <v>#REF!</v>
      </c>
      <c r="R520" s="74" t="e">
        <f>IF(#REF!="","",IF(VLOOKUP(#REF!,#REF!,10,FALSE)="","",VLOOKUP(#REF!,#REF!,10,FALSE)))</f>
        <v>#REF!</v>
      </c>
      <c r="AF520">
        <v>518</v>
      </c>
      <c r="AI520" t="str">
        <f>IF('PCA Licitação, Dispensa e Inex.'!B523="","",'PCA Licitação, Dispensa e Inex.'!B523)</f>
        <v/>
      </c>
      <c r="AJ520" t="str">
        <f>IF('PCA Licitação, Dispensa e Inex.'!C523="","",'PCA Licitação, Dispensa e Inex.'!C523)</f>
        <v/>
      </c>
      <c r="AK520" t="str">
        <f>IF('PCA Licitação, Dispensa e Inex.'!D523="","",'PCA Licitação, Dispensa e Inex.'!D523)</f>
        <v/>
      </c>
      <c r="AL520" t="str">
        <f>IF('PCA Licitação, Dispensa e Inex.'!H523="","",'PCA Licitação, Dispensa e Inex.'!H523)</f>
        <v/>
      </c>
      <c r="AM520" t="str">
        <f>IF('PCA Licitação, Dispensa e Inex.'!K523="","",'PCA Licitação, Dispensa e Inex.'!K523)</f>
        <v/>
      </c>
      <c r="AN520" t="str">
        <f>IF('PCA Licitação, Dispensa e Inex.'!L523="","",'PCA Licitação, Dispensa e Inex.'!L523)</f>
        <v/>
      </c>
      <c r="AO520" t="str">
        <f>IF('PCA Licitação, Dispensa e Inex.'!M523="","",'PCA Licitação, Dispensa e Inex.'!M523)</f>
        <v/>
      </c>
      <c r="AP520" t="str">
        <f>IF('PCA Licitação, Dispensa e Inex.'!N523="","",'PCA Licitação, Dispensa e Inex.'!N523)</f>
        <v/>
      </c>
      <c r="AQ520" s="82" t="str">
        <f>IF('PCA Licitação, Dispensa e Inex.'!O523="","",'PCA Licitação, Dispensa e Inex.'!O523)</f>
        <v/>
      </c>
      <c r="AR520" s="82" t="str">
        <f>IF('PCA Licitação, Dispensa e Inex.'!P523="","",'PCA Licitação, Dispensa e Inex.'!P523)</f>
        <v/>
      </c>
      <c r="AS520" s="82" t="str">
        <f>IF('PCA Licitação, Dispensa e Inex.'!Q523="","",'PCA Licitação, Dispensa e Inex.'!Q523)</f>
        <v/>
      </c>
      <c r="AT520" s="82" t="str">
        <f>IF('PCA Licitação, Dispensa e Inex.'!R523="","",'PCA Licitação, Dispensa e Inex.'!R523)</f>
        <v/>
      </c>
      <c r="AU520" s="82" t="str">
        <f>IF('PCA Licitação, Dispensa e Inex.'!S523="","",'PCA Licitação, Dispensa e Inex.'!S523)</f>
        <v/>
      </c>
      <c r="AV520" s="223" t="str">
        <f>IFERROR(VLOOKUP(AI520,'Acompanhamento (DMP)'!$B$7:$G$390,10,FALSE),"")</f>
        <v/>
      </c>
      <c r="AW520" t="str">
        <f>IFERROR(IF(VLOOKUP(AI520,'Acompanhamento (DMP)'!$B$7:$O$390,11,FALSE)="","",VLOOKUP(AI520,'Acompanhamento (DMP)'!$B$7:$O$390,11,FALSE)),"")</f>
        <v/>
      </c>
      <c r="AX520" s="82">
        <f>IFERROR(VLOOKUP(AI520,'Acompanhamento (DMP)'!$B$7:$O$390,12,FALSE),"")</f>
        <v>0</v>
      </c>
      <c r="AY520" s="82" t="str">
        <f>IFERROR(IF(VLOOKUP(AI520,'Acompanhamento (DMP)'!$B$7:$O$390,13,FALSE)="","",VLOOKUP(AI520,'Acompanhamento (DMP)'!$B$7:$O$390,13,FALSE)),"")</f>
        <v/>
      </c>
      <c r="AZ520" t="str">
        <f>IFERROR(IF(VLOOKUP(AI520,'Acompanhamento (DMP)'!$B$7:$O$390,14,FALSE)="","",VLOOKUP(AI520,'Acompanhamento (DMP)'!$B$7:$O$390,14,FALSE)),"")</f>
        <v/>
      </c>
      <c r="BA520" t="str">
        <f>IFERROR(IF(VLOOKUP(AI520,'Acompanhamento (DMP)'!$B$7:$O$390,15,FALSE)="","",VLOOKUP(AI520,'Acompanhamento (DMP)'!$B$7:$O$390,15,FALSE)),"")</f>
        <v/>
      </c>
      <c r="BB520" s="82" t="str">
        <f>IFERROR(IF(VLOOKUP(AI520,'Acompanhamento (DMP)'!$B$7:$O$390,16,FALSE)="","",VLOOKUP(AI520,'Acompanhamento (DMP)'!$B$7:$O$390,16,FALSE)),"")</f>
        <v/>
      </c>
      <c r="BC520" s="82" t="str">
        <f>IFERROR(IF(VLOOKUP(AI520,'Acompanhamento (DMP)'!$B$7:$O$390,17,FALSE)="","",VLOOKUP(AI520,'Acompanhamento (DMP)'!$B$7:$O$390,17,FALSE)),"")</f>
        <v/>
      </c>
      <c r="BD520" s="82" t="str">
        <f>IFERROR(IF(VLOOKUP(AI520,'Acompanhamento (DMP)'!$B$7:$O$390,18,FALSE)="","",VLOOKUP(AI520,'Acompanhamento (DMP)'!$B$7:$O$390,18,FALSE)),"")</f>
        <v/>
      </c>
      <c r="BE520" s="82" t="str">
        <f>IFERROR(IF(VLOOKUP(AI520,'Acompanhamento (DMP)'!$B$7:$O$390,19,FALSE)="","",VLOOKUP(AI520,'Acompanhamento (DMP)'!$B$7:$O$390,19,FALSE)),"")</f>
        <v/>
      </c>
      <c r="BF520" s="82" t="str">
        <f>IFERROR(IF(VLOOKUP(AI520,'Acompanhamento (DMP)'!$B$7:$O$390,20,FALSE)="","",VLOOKUP(AI520,'Acompanhamento (DMP)'!$B$7:$O$390,20,FALSE)),"")</f>
        <v/>
      </c>
      <c r="BG520" s="82" t="str">
        <f>IFERROR(IF(VLOOKUP(AI520,'Acompanhamento (DMP)'!$B$7:$O$390,21,FALSE)="","",VLOOKUP(AI520,'Acompanhamento (DMP)'!$B$7:$O$390,21,FALSE)),"")</f>
        <v/>
      </c>
      <c r="BH520" s="173" t="str">
        <f t="shared" si="8"/>
        <v/>
      </c>
    </row>
    <row r="521" spans="1:60" ht="15" customHeight="1">
      <c r="A521" s="248"/>
      <c r="B521" s="248"/>
      <c r="C521" s="72"/>
      <c r="D521" s="73"/>
      <c r="E521" s="72"/>
      <c r="F521" s="72"/>
      <c r="G521" s="72"/>
      <c r="H521" s="72"/>
      <c r="I521" s="72"/>
      <c r="J521" s="72"/>
      <c r="K521" s="72"/>
      <c r="L521" s="74"/>
      <c r="M521" s="74"/>
      <c r="N521" s="74"/>
      <c r="O521" s="74"/>
      <c r="P521" s="74"/>
      <c r="Q521" s="72" t="e">
        <f>IF(#REF!="","",IF(VLOOKUP(#REF!,#REF!,9,FALSE)="","",VLOOKUP(#REF!,#REF!,9,FALSE)))</f>
        <v>#REF!</v>
      </c>
      <c r="R521" s="74" t="e">
        <f>IF(#REF!="","",IF(VLOOKUP(#REF!,#REF!,10,FALSE)="","",VLOOKUP(#REF!,#REF!,10,FALSE)))</f>
        <v>#REF!</v>
      </c>
      <c r="AF521">
        <v>519</v>
      </c>
      <c r="AI521" t="str">
        <f>IF('PCA Licitação, Dispensa e Inex.'!B524="","",'PCA Licitação, Dispensa e Inex.'!B524)</f>
        <v/>
      </c>
      <c r="AJ521" t="str">
        <f>IF('PCA Licitação, Dispensa e Inex.'!C524="","",'PCA Licitação, Dispensa e Inex.'!C524)</f>
        <v/>
      </c>
      <c r="AK521" t="str">
        <f>IF('PCA Licitação, Dispensa e Inex.'!D524="","",'PCA Licitação, Dispensa e Inex.'!D524)</f>
        <v/>
      </c>
      <c r="AL521" t="str">
        <f>IF('PCA Licitação, Dispensa e Inex.'!H524="","",'PCA Licitação, Dispensa e Inex.'!H524)</f>
        <v/>
      </c>
      <c r="AM521" t="str">
        <f>IF('PCA Licitação, Dispensa e Inex.'!K524="","",'PCA Licitação, Dispensa e Inex.'!K524)</f>
        <v/>
      </c>
      <c r="AN521" t="str">
        <f>IF('PCA Licitação, Dispensa e Inex.'!L524="","",'PCA Licitação, Dispensa e Inex.'!L524)</f>
        <v/>
      </c>
      <c r="AO521" t="str">
        <f>IF('PCA Licitação, Dispensa e Inex.'!M524="","",'PCA Licitação, Dispensa e Inex.'!M524)</f>
        <v/>
      </c>
      <c r="AP521" t="str">
        <f>IF('PCA Licitação, Dispensa e Inex.'!N524="","",'PCA Licitação, Dispensa e Inex.'!N524)</f>
        <v/>
      </c>
      <c r="AQ521" s="82" t="str">
        <f>IF('PCA Licitação, Dispensa e Inex.'!O524="","",'PCA Licitação, Dispensa e Inex.'!O524)</f>
        <v/>
      </c>
      <c r="AR521" s="82" t="str">
        <f>IF('PCA Licitação, Dispensa e Inex.'!P524="","",'PCA Licitação, Dispensa e Inex.'!P524)</f>
        <v/>
      </c>
      <c r="AS521" s="82" t="str">
        <f>IF('PCA Licitação, Dispensa e Inex.'!Q524="","",'PCA Licitação, Dispensa e Inex.'!Q524)</f>
        <v/>
      </c>
      <c r="AT521" s="82" t="str">
        <f>IF('PCA Licitação, Dispensa e Inex.'!R524="","",'PCA Licitação, Dispensa e Inex.'!R524)</f>
        <v/>
      </c>
      <c r="AU521" s="82" t="str">
        <f>IF('PCA Licitação, Dispensa e Inex.'!S524="","",'PCA Licitação, Dispensa e Inex.'!S524)</f>
        <v/>
      </c>
      <c r="AV521" s="223" t="str">
        <f>IFERROR(VLOOKUP(AI521,'Acompanhamento (DMP)'!$B$7:$G$390,10,FALSE),"")</f>
        <v/>
      </c>
      <c r="AW521" t="str">
        <f>IFERROR(IF(VLOOKUP(AI521,'Acompanhamento (DMP)'!$B$7:$O$390,11,FALSE)="","",VLOOKUP(AI521,'Acompanhamento (DMP)'!$B$7:$O$390,11,FALSE)),"")</f>
        <v/>
      </c>
      <c r="AX521" s="82">
        <f>IFERROR(VLOOKUP(AI521,'Acompanhamento (DMP)'!$B$7:$O$390,12,FALSE),"")</f>
        <v>0</v>
      </c>
      <c r="AY521" s="82" t="str">
        <f>IFERROR(IF(VLOOKUP(AI521,'Acompanhamento (DMP)'!$B$7:$O$390,13,FALSE)="","",VLOOKUP(AI521,'Acompanhamento (DMP)'!$B$7:$O$390,13,FALSE)),"")</f>
        <v/>
      </c>
      <c r="AZ521" t="str">
        <f>IFERROR(IF(VLOOKUP(AI521,'Acompanhamento (DMP)'!$B$7:$O$390,14,FALSE)="","",VLOOKUP(AI521,'Acompanhamento (DMP)'!$B$7:$O$390,14,FALSE)),"")</f>
        <v/>
      </c>
      <c r="BA521" t="str">
        <f>IFERROR(IF(VLOOKUP(AI521,'Acompanhamento (DMP)'!$B$7:$O$390,15,FALSE)="","",VLOOKUP(AI521,'Acompanhamento (DMP)'!$B$7:$O$390,15,FALSE)),"")</f>
        <v/>
      </c>
      <c r="BB521" s="82" t="str">
        <f>IFERROR(IF(VLOOKUP(AI521,'Acompanhamento (DMP)'!$B$7:$O$390,16,FALSE)="","",VLOOKUP(AI521,'Acompanhamento (DMP)'!$B$7:$O$390,16,FALSE)),"")</f>
        <v/>
      </c>
      <c r="BC521" s="82" t="str">
        <f>IFERROR(IF(VLOOKUP(AI521,'Acompanhamento (DMP)'!$B$7:$O$390,17,FALSE)="","",VLOOKUP(AI521,'Acompanhamento (DMP)'!$B$7:$O$390,17,FALSE)),"")</f>
        <v/>
      </c>
      <c r="BD521" s="82" t="str">
        <f>IFERROR(IF(VLOOKUP(AI521,'Acompanhamento (DMP)'!$B$7:$O$390,18,FALSE)="","",VLOOKUP(AI521,'Acompanhamento (DMP)'!$B$7:$O$390,18,FALSE)),"")</f>
        <v/>
      </c>
      <c r="BE521" s="82" t="str">
        <f>IFERROR(IF(VLOOKUP(AI521,'Acompanhamento (DMP)'!$B$7:$O$390,19,FALSE)="","",VLOOKUP(AI521,'Acompanhamento (DMP)'!$B$7:$O$390,19,FALSE)),"")</f>
        <v/>
      </c>
      <c r="BF521" s="82" t="str">
        <f>IFERROR(IF(VLOOKUP(AI521,'Acompanhamento (DMP)'!$B$7:$O$390,20,FALSE)="","",VLOOKUP(AI521,'Acompanhamento (DMP)'!$B$7:$O$390,20,FALSE)),"")</f>
        <v/>
      </c>
      <c r="BG521" s="82" t="str">
        <f>IFERROR(IF(VLOOKUP(AI521,'Acompanhamento (DMP)'!$B$7:$O$390,21,FALSE)="","",VLOOKUP(AI521,'Acompanhamento (DMP)'!$B$7:$O$390,21,FALSE)),"")</f>
        <v/>
      </c>
      <c r="BH521" s="173" t="str">
        <f t="shared" si="8"/>
        <v/>
      </c>
    </row>
    <row r="522" spans="1:60" ht="15" customHeight="1">
      <c r="A522" s="248"/>
      <c r="B522" s="248"/>
      <c r="C522" s="72"/>
      <c r="D522" s="73"/>
      <c r="E522" s="72"/>
      <c r="F522" s="72"/>
      <c r="G522" s="72"/>
      <c r="H522" s="72"/>
      <c r="I522" s="72"/>
      <c r="J522" s="72"/>
      <c r="K522" s="72"/>
      <c r="L522" s="74"/>
      <c r="M522" s="74"/>
      <c r="N522" s="74"/>
      <c r="O522" s="74"/>
      <c r="P522" s="74"/>
      <c r="Q522" s="72" t="e">
        <f>IF(#REF!="","",IF(VLOOKUP(#REF!,#REF!,9,FALSE)="","",VLOOKUP(#REF!,#REF!,9,FALSE)))</f>
        <v>#REF!</v>
      </c>
      <c r="R522" s="74" t="e">
        <f>IF(#REF!="","",IF(VLOOKUP(#REF!,#REF!,10,FALSE)="","",VLOOKUP(#REF!,#REF!,10,FALSE)))</f>
        <v>#REF!</v>
      </c>
      <c r="AF522">
        <v>520</v>
      </c>
      <c r="AI522" t="str">
        <f>IF('PCA Licitação, Dispensa e Inex.'!B525="","",'PCA Licitação, Dispensa e Inex.'!B525)</f>
        <v/>
      </c>
      <c r="AJ522" t="str">
        <f>IF('PCA Licitação, Dispensa e Inex.'!C525="","",'PCA Licitação, Dispensa e Inex.'!C525)</f>
        <v/>
      </c>
      <c r="AK522" t="str">
        <f>IF('PCA Licitação, Dispensa e Inex.'!D525="","",'PCA Licitação, Dispensa e Inex.'!D525)</f>
        <v/>
      </c>
      <c r="AL522" t="str">
        <f>IF('PCA Licitação, Dispensa e Inex.'!H525="","",'PCA Licitação, Dispensa e Inex.'!H525)</f>
        <v/>
      </c>
      <c r="AM522" t="str">
        <f>IF('PCA Licitação, Dispensa e Inex.'!K525="","",'PCA Licitação, Dispensa e Inex.'!K525)</f>
        <v/>
      </c>
      <c r="AN522" t="str">
        <f>IF('PCA Licitação, Dispensa e Inex.'!L525="","",'PCA Licitação, Dispensa e Inex.'!L525)</f>
        <v/>
      </c>
      <c r="AO522" t="str">
        <f>IF('PCA Licitação, Dispensa e Inex.'!M525="","",'PCA Licitação, Dispensa e Inex.'!M525)</f>
        <v/>
      </c>
      <c r="AP522" t="str">
        <f>IF('PCA Licitação, Dispensa e Inex.'!N525="","",'PCA Licitação, Dispensa e Inex.'!N525)</f>
        <v/>
      </c>
      <c r="AQ522" s="82" t="str">
        <f>IF('PCA Licitação, Dispensa e Inex.'!O525="","",'PCA Licitação, Dispensa e Inex.'!O525)</f>
        <v/>
      </c>
      <c r="AR522" s="82" t="str">
        <f>IF('PCA Licitação, Dispensa e Inex.'!P525="","",'PCA Licitação, Dispensa e Inex.'!P525)</f>
        <v/>
      </c>
      <c r="AS522" s="82" t="str">
        <f>IF('PCA Licitação, Dispensa e Inex.'!Q525="","",'PCA Licitação, Dispensa e Inex.'!Q525)</f>
        <v/>
      </c>
      <c r="AT522" s="82" t="str">
        <f>IF('PCA Licitação, Dispensa e Inex.'!R525="","",'PCA Licitação, Dispensa e Inex.'!R525)</f>
        <v/>
      </c>
      <c r="AU522" s="82" t="str">
        <f>IF('PCA Licitação, Dispensa e Inex.'!S525="","",'PCA Licitação, Dispensa e Inex.'!S525)</f>
        <v/>
      </c>
      <c r="AV522" s="223" t="str">
        <f>IFERROR(VLOOKUP(AI522,'Acompanhamento (DMP)'!$B$7:$G$390,10,FALSE),"")</f>
        <v/>
      </c>
      <c r="AW522" t="str">
        <f>IFERROR(IF(VLOOKUP(AI522,'Acompanhamento (DMP)'!$B$7:$O$390,11,FALSE)="","",VLOOKUP(AI522,'Acompanhamento (DMP)'!$B$7:$O$390,11,FALSE)),"")</f>
        <v/>
      </c>
      <c r="AX522" s="82">
        <f>IFERROR(VLOOKUP(AI522,'Acompanhamento (DMP)'!$B$7:$O$390,12,FALSE),"")</f>
        <v>0</v>
      </c>
      <c r="AY522" s="82" t="str">
        <f>IFERROR(IF(VLOOKUP(AI522,'Acompanhamento (DMP)'!$B$7:$O$390,13,FALSE)="","",VLOOKUP(AI522,'Acompanhamento (DMP)'!$B$7:$O$390,13,FALSE)),"")</f>
        <v/>
      </c>
      <c r="AZ522" t="str">
        <f>IFERROR(IF(VLOOKUP(AI522,'Acompanhamento (DMP)'!$B$7:$O$390,14,FALSE)="","",VLOOKUP(AI522,'Acompanhamento (DMP)'!$B$7:$O$390,14,FALSE)),"")</f>
        <v/>
      </c>
      <c r="BA522" t="str">
        <f>IFERROR(IF(VLOOKUP(AI522,'Acompanhamento (DMP)'!$B$7:$O$390,15,FALSE)="","",VLOOKUP(AI522,'Acompanhamento (DMP)'!$B$7:$O$390,15,FALSE)),"")</f>
        <v/>
      </c>
      <c r="BB522" s="82" t="str">
        <f>IFERROR(IF(VLOOKUP(AI522,'Acompanhamento (DMP)'!$B$7:$O$390,16,FALSE)="","",VLOOKUP(AI522,'Acompanhamento (DMP)'!$B$7:$O$390,16,FALSE)),"")</f>
        <v/>
      </c>
      <c r="BC522" s="82" t="str">
        <f>IFERROR(IF(VLOOKUP(AI522,'Acompanhamento (DMP)'!$B$7:$O$390,17,FALSE)="","",VLOOKUP(AI522,'Acompanhamento (DMP)'!$B$7:$O$390,17,FALSE)),"")</f>
        <v/>
      </c>
      <c r="BD522" s="82" t="str">
        <f>IFERROR(IF(VLOOKUP(AI522,'Acompanhamento (DMP)'!$B$7:$O$390,18,FALSE)="","",VLOOKUP(AI522,'Acompanhamento (DMP)'!$B$7:$O$390,18,FALSE)),"")</f>
        <v/>
      </c>
      <c r="BE522" s="82" t="str">
        <f>IFERROR(IF(VLOOKUP(AI522,'Acompanhamento (DMP)'!$B$7:$O$390,19,FALSE)="","",VLOOKUP(AI522,'Acompanhamento (DMP)'!$B$7:$O$390,19,FALSE)),"")</f>
        <v/>
      </c>
      <c r="BF522" s="82" t="str">
        <f>IFERROR(IF(VLOOKUP(AI522,'Acompanhamento (DMP)'!$B$7:$O$390,20,FALSE)="","",VLOOKUP(AI522,'Acompanhamento (DMP)'!$B$7:$O$390,20,FALSE)),"")</f>
        <v/>
      </c>
      <c r="BG522" s="82" t="str">
        <f>IFERROR(IF(VLOOKUP(AI522,'Acompanhamento (DMP)'!$B$7:$O$390,21,FALSE)="","",VLOOKUP(AI522,'Acompanhamento (DMP)'!$B$7:$O$390,21,FALSE)),"")</f>
        <v/>
      </c>
      <c r="BH522" s="173" t="str">
        <f t="shared" si="8"/>
        <v/>
      </c>
    </row>
    <row r="523" spans="1:60" ht="15" customHeight="1">
      <c r="A523" s="248"/>
      <c r="B523" s="248"/>
      <c r="C523" s="72"/>
      <c r="D523" s="73"/>
      <c r="E523" s="72"/>
      <c r="F523" s="72"/>
      <c r="G523" s="72"/>
      <c r="H523" s="72"/>
      <c r="I523" s="72"/>
      <c r="J523" s="72"/>
      <c r="K523" s="72"/>
      <c r="L523" s="74"/>
      <c r="M523" s="74"/>
      <c r="N523" s="74"/>
      <c r="O523" s="74"/>
      <c r="P523" s="74"/>
      <c r="Q523" s="72" t="e">
        <f>IF(#REF!="","",IF(VLOOKUP(#REF!,#REF!,9,FALSE)="","",VLOOKUP(#REF!,#REF!,9,FALSE)))</f>
        <v>#REF!</v>
      </c>
      <c r="R523" s="74" t="e">
        <f>IF(#REF!="","",IF(VLOOKUP(#REF!,#REF!,10,FALSE)="","",VLOOKUP(#REF!,#REF!,10,FALSE)))</f>
        <v>#REF!</v>
      </c>
      <c r="AF523">
        <v>521</v>
      </c>
      <c r="AI523" t="str">
        <f>IF('PCA Licitação, Dispensa e Inex.'!B526="","",'PCA Licitação, Dispensa e Inex.'!B526)</f>
        <v/>
      </c>
      <c r="AJ523" t="str">
        <f>IF('PCA Licitação, Dispensa e Inex.'!C526="","",'PCA Licitação, Dispensa e Inex.'!C526)</f>
        <v/>
      </c>
      <c r="AK523" t="str">
        <f>IF('PCA Licitação, Dispensa e Inex.'!D526="","",'PCA Licitação, Dispensa e Inex.'!D526)</f>
        <v/>
      </c>
      <c r="AL523" t="str">
        <f>IF('PCA Licitação, Dispensa e Inex.'!H526="","",'PCA Licitação, Dispensa e Inex.'!H526)</f>
        <v/>
      </c>
      <c r="AM523" t="str">
        <f>IF('PCA Licitação, Dispensa e Inex.'!K526="","",'PCA Licitação, Dispensa e Inex.'!K526)</f>
        <v/>
      </c>
      <c r="AN523" t="str">
        <f>IF('PCA Licitação, Dispensa e Inex.'!L526="","",'PCA Licitação, Dispensa e Inex.'!L526)</f>
        <v/>
      </c>
      <c r="AO523" t="str">
        <f>IF('PCA Licitação, Dispensa e Inex.'!M526="","",'PCA Licitação, Dispensa e Inex.'!M526)</f>
        <v/>
      </c>
      <c r="AP523" t="str">
        <f>IF('PCA Licitação, Dispensa e Inex.'!N526="","",'PCA Licitação, Dispensa e Inex.'!N526)</f>
        <v/>
      </c>
      <c r="AQ523" s="82" t="str">
        <f>IF('PCA Licitação, Dispensa e Inex.'!O526="","",'PCA Licitação, Dispensa e Inex.'!O526)</f>
        <v/>
      </c>
      <c r="AR523" s="82" t="str">
        <f>IF('PCA Licitação, Dispensa e Inex.'!P526="","",'PCA Licitação, Dispensa e Inex.'!P526)</f>
        <v/>
      </c>
      <c r="AS523" s="82" t="str">
        <f>IF('PCA Licitação, Dispensa e Inex.'!Q526="","",'PCA Licitação, Dispensa e Inex.'!Q526)</f>
        <v/>
      </c>
      <c r="AT523" s="82" t="str">
        <f>IF('PCA Licitação, Dispensa e Inex.'!R526="","",'PCA Licitação, Dispensa e Inex.'!R526)</f>
        <v/>
      </c>
      <c r="AU523" s="82" t="str">
        <f>IF('PCA Licitação, Dispensa e Inex.'!S526="","",'PCA Licitação, Dispensa e Inex.'!S526)</f>
        <v/>
      </c>
      <c r="AV523" s="223" t="str">
        <f>IFERROR(VLOOKUP(AI523,'Acompanhamento (DMP)'!$B$7:$G$390,10,FALSE),"")</f>
        <v/>
      </c>
      <c r="AW523" t="str">
        <f>IFERROR(IF(VLOOKUP(AI523,'Acompanhamento (DMP)'!$B$7:$O$390,11,FALSE)="","",VLOOKUP(AI523,'Acompanhamento (DMP)'!$B$7:$O$390,11,FALSE)),"")</f>
        <v/>
      </c>
      <c r="AX523" s="82">
        <f>IFERROR(VLOOKUP(AI523,'Acompanhamento (DMP)'!$B$7:$O$390,12,FALSE),"")</f>
        <v>0</v>
      </c>
      <c r="AY523" s="82" t="str">
        <f>IFERROR(IF(VLOOKUP(AI523,'Acompanhamento (DMP)'!$B$7:$O$390,13,FALSE)="","",VLOOKUP(AI523,'Acompanhamento (DMP)'!$B$7:$O$390,13,FALSE)),"")</f>
        <v/>
      </c>
      <c r="AZ523" t="str">
        <f>IFERROR(IF(VLOOKUP(AI523,'Acompanhamento (DMP)'!$B$7:$O$390,14,FALSE)="","",VLOOKUP(AI523,'Acompanhamento (DMP)'!$B$7:$O$390,14,FALSE)),"")</f>
        <v/>
      </c>
      <c r="BA523" t="str">
        <f>IFERROR(IF(VLOOKUP(AI523,'Acompanhamento (DMP)'!$B$7:$O$390,15,FALSE)="","",VLOOKUP(AI523,'Acompanhamento (DMP)'!$B$7:$O$390,15,FALSE)),"")</f>
        <v/>
      </c>
      <c r="BB523" s="82" t="str">
        <f>IFERROR(IF(VLOOKUP(AI523,'Acompanhamento (DMP)'!$B$7:$O$390,16,FALSE)="","",VLOOKUP(AI523,'Acompanhamento (DMP)'!$B$7:$O$390,16,FALSE)),"")</f>
        <v/>
      </c>
      <c r="BC523" s="82" t="str">
        <f>IFERROR(IF(VLOOKUP(AI523,'Acompanhamento (DMP)'!$B$7:$O$390,17,FALSE)="","",VLOOKUP(AI523,'Acompanhamento (DMP)'!$B$7:$O$390,17,FALSE)),"")</f>
        <v/>
      </c>
      <c r="BD523" s="82" t="str">
        <f>IFERROR(IF(VLOOKUP(AI523,'Acompanhamento (DMP)'!$B$7:$O$390,18,FALSE)="","",VLOOKUP(AI523,'Acompanhamento (DMP)'!$B$7:$O$390,18,FALSE)),"")</f>
        <v/>
      </c>
      <c r="BE523" s="82" t="str">
        <f>IFERROR(IF(VLOOKUP(AI523,'Acompanhamento (DMP)'!$B$7:$O$390,19,FALSE)="","",VLOOKUP(AI523,'Acompanhamento (DMP)'!$B$7:$O$390,19,FALSE)),"")</f>
        <v/>
      </c>
      <c r="BF523" s="82" t="str">
        <f>IFERROR(IF(VLOOKUP(AI523,'Acompanhamento (DMP)'!$B$7:$O$390,20,FALSE)="","",VLOOKUP(AI523,'Acompanhamento (DMP)'!$B$7:$O$390,20,FALSE)),"")</f>
        <v/>
      </c>
      <c r="BG523" s="82" t="str">
        <f>IFERROR(IF(VLOOKUP(AI523,'Acompanhamento (DMP)'!$B$7:$O$390,21,FALSE)="","",VLOOKUP(AI523,'Acompanhamento (DMP)'!$B$7:$O$390,21,FALSE)),"")</f>
        <v/>
      </c>
      <c r="BH523" s="173" t="str">
        <f t="shared" si="8"/>
        <v/>
      </c>
    </row>
    <row r="524" spans="1:60" ht="15" customHeight="1">
      <c r="A524" s="248"/>
      <c r="B524" s="248"/>
      <c r="C524" s="72"/>
      <c r="D524" s="73"/>
      <c r="E524" s="72"/>
      <c r="F524" s="72"/>
      <c r="G524" s="72"/>
      <c r="H524" s="72"/>
      <c r="I524" s="72"/>
      <c r="J524" s="72"/>
      <c r="K524" s="72"/>
      <c r="L524" s="74"/>
      <c r="M524" s="74"/>
      <c r="N524" s="74"/>
      <c r="O524" s="74"/>
      <c r="P524" s="74"/>
      <c r="Q524" s="72" t="e">
        <f>IF(#REF!="","",IF(VLOOKUP(#REF!,#REF!,9,FALSE)="","",VLOOKUP(#REF!,#REF!,9,FALSE)))</f>
        <v>#REF!</v>
      </c>
      <c r="R524" s="74" t="e">
        <f>IF(#REF!="","",IF(VLOOKUP(#REF!,#REF!,10,FALSE)="","",VLOOKUP(#REF!,#REF!,10,FALSE)))</f>
        <v>#REF!</v>
      </c>
      <c r="AF524">
        <v>522</v>
      </c>
      <c r="AI524" t="str">
        <f>IF('PCA Licitação, Dispensa e Inex.'!B527="","",'PCA Licitação, Dispensa e Inex.'!B527)</f>
        <v/>
      </c>
      <c r="AJ524" t="str">
        <f>IF('PCA Licitação, Dispensa e Inex.'!C527="","",'PCA Licitação, Dispensa e Inex.'!C527)</f>
        <v/>
      </c>
      <c r="AK524" t="str">
        <f>IF('PCA Licitação, Dispensa e Inex.'!D527="","",'PCA Licitação, Dispensa e Inex.'!D527)</f>
        <v/>
      </c>
      <c r="AL524" t="str">
        <f>IF('PCA Licitação, Dispensa e Inex.'!H527="","",'PCA Licitação, Dispensa e Inex.'!H527)</f>
        <v/>
      </c>
      <c r="AM524" t="str">
        <f>IF('PCA Licitação, Dispensa e Inex.'!K527="","",'PCA Licitação, Dispensa e Inex.'!K527)</f>
        <v/>
      </c>
      <c r="AN524" t="str">
        <f>IF('PCA Licitação, Dispensa e Inex.'!L527="","",'PCA Licitação, Dispensa e Inex.'!L527)</f>
        <v/>
      </c>
      <c r="AO524" t="str">
        <f>IF('PCA Licitação, Dispensa e Inex.'!M527="","",'PCA Licitação, Dispensa e Inex.'!M527)</f>
        <v/>
      </c>
      <c r="AP524" t="str">
        <f>IF('PCA Licitação, Dispensa e Inex.'!N527="","",'PCA Licitação, Dispensa e Inex.'!N527)</f>
        <v/>
      </c>
      <c r="AQ524" s="82" t="str">
        <f>IF('PCA Licitação, Dispensa e Inex.'!O527="","",'PCA Licitação, Dispensa e Inex.'!O527)</f>
        <v/>
      </c>
      <c r="AR524" s="82" t="str">
        <f>IF('PCA Licitação, Dispensa e Inex.'!P527="","",'PCA Licitação, Dispensa e Inex.'!P527)</f>
        <v/>
      </c>
      <c r="AS524" s="82" t="str">
        <f>IF('PCA Licitação, Dispensa e Inex.'!Q527="","",'PCA Licitação, Dispensa e Inex.'!Q527)</f>
        <v/>
      </c>
      <c r="AT524" s="82" t="str">
        <f>IF('PCA Licitação, Dispensa e Inex.'!R527="","",'PCA Licitação, Dispensa e Inex.'!R527)</f>
        <v/>
      </c>
      <c r="AU524" s="82" t="str">
        <f>IF('PCA Licitação, Dispensa e Inex.'!S527="","",'PCA Licitação, Dispensa e Inex.'!S527)</f>
        <v/>
      </c>
      <c r="AV524" s="223" t="str">
        <f>IFERROR(VLOOKUP(AI524,'Acompanhamento (DMP)'!$B$7:$G$390,10,FALSE),"")</f>
        <v/>
      </c>
      <c r="AW524" t="str">
        <f>IFERROR(IF(VLOOKUP(AI524,'Acompanhamento (DMP)'!$B$7:$O$390,11,FALSE)="","",VLOOKUP(AI524,'Acompanhamento (DMP)'!$B$7:$O$390,11,FALSE)),"")</f>
        <v/>
      </c>
      <c r="AX524" s="82">
        <f>IFERROR(VLOOKUP(AI524,'Acompanhamento (DMP)'!$B$7:$O$390,12,FALSE),"")</f>
        <v>0</v>
      </c>
      <c r="AY524" s="82" t="str">
        <f>IFERROR(IF(VLOOKUP(AI524,'Acompanhamento (DMP)'!$B$7:$O$390,13,FALSE)="","",VLOOKUP(AI524,'Acompanhamento (DMP)'!$B$7:$O$390,13,FALSE)),"")</f>
        <v/>
      </c>
      <c r="AZ524" t="str">
        <f>IFERROR(IF(VLOOKUP(AI524,'Acompanhamento (DMP)'!$B$7:$O$390,14,FALSE)="","",VLOOKUP(AI524,'Acompanhamento (DMP)'!$B$7:$O$390,14,FALSE)),"")</f>
        <v/>
      </c>
      <c r="BA524" t="str">
        <f>IFERROR(IF(VLOOKUP(AI524,'Acompanhamento (DMP)'!$B$7:$O$390,15,FALSE)="","",VLOOKUP(AI524,'Acompanhamento (DMP)'!$B$7:$O$390,15,FALSE)),"")</f>
        <v/>
      </c>
      <c r="BB524" s="82" t="str">
        <f>IFERROR(IF(VLOOKUP(AI524,'Acompanhamento (DMP)'!$B$7:$O$390,16,FALSE)="","",VLOOKUP(AI524,'Acompanhamento (DMP)'!$B$7:$O$390,16,FALSE)),"")</f>
        <v/>
      </c>
      <c r="BC524" s="82" t="str">
        <f>IFERROR(IF(VLOOKUP(AI524,'Acompanhamento (DMP)'!$B$7:$O$390,17,FALSE)="","",VLOOKUP(AI524,'Acompanhamento (DMP)'!$B$7:$O$390,17,FALSE)),"")</f>
        <v/>
      </c>
      <c r="BD524" s="82" t="str">
        <f>IFERROR(IF(VLOOKUP(AI524,'Acompanhamento (DMP)'!$B$7:$O$390,18,FALSE)="","",VLOOKUP(AI524,'Acompanhamento (DMP)'!$B$7:$O$390,18,FALSE)),"")</f>
        <v/>
      </c>
      <c r="BE524" s="82" t="str">
        <f>IFERROR(IF(VLOOKUP(AI524,'Acompanhamento (DMP)'!$B$7:$O$390,19,FALSE)="","",VLOOKUP(AI524,'Acompanhamento (DMP)'!$B$7:$O$390,19,FALSE)),"")</f>
        <v/>
      </c>
      <c r="BF524" s="82" t="str">
        <f>IFERROR(IF(VLOOKUP(AI524,'Acompanhamento (DMP)'!$B$7:$O$390,20,FALSE)="","",VLOOKUP(AI524,'Acompanhamento (DMP)'!$B$7:$O$390,20,FALSE)),"")</f>
        <v/>
      </c>
      <c r="BG524" s="82" t="str">
        <f>IFERROR(IF(VLOOKUP(AI524,'Acompanhamento (DMP)'!$B$7:$O$390,21,FALSE)="","",VLOOKUP(AI524,'Acompanhamento (DMP)'!$B$7:$O$390,21,FALSE)),"")</f>
        <v/>
      </c>
      <c r="BH524" s="173" t="str">
        <f t="shared" si="8"/>
        <v/>
      </c>
    </row>
    <row r="525" spans="1:60" ht="15" customHeight="1">
      <c r="A525" s="248"/>
      <c r="B525" s="248"/>
      <c r="C525" s="72"/>
      <c r="D525" s="73"/>
      <c r="E525" s="72"/>
      <c r="F525" s="72"/>
      <c r="G525" s="72"/>
      <c r="H525" s="72"/>
      <c r="I525" s="72"/>
      <c r="J525" s="72"/>
      <c r="K525" s="72"/>
      <c r="L525" s="74"/>
      <c r="M525" s="74"/>
      <c r="N525" s="74"/>
      <c r="O525" s="74"/>
      <c r="P525" s="74"/>
      <c r="Q525" s="72" t="e">
        <f>IF(#REF!="","",IF(VLOOKUP(#REF!,#REF!,9,FALSE)="","",VLOOKUP(#REF!,#REF!,9,FALSE)))</f>
        <v>#REF!</v>
      </c>
      <c r="R525" s="74" t="e">
        <f>IF(#REF!="","",IF(VLOOKUP(#REF!,#REF!,10,FALSE)="","",VLOOKUP(#REF!,#REF!,10,FALSE)))</f>
        <v>#REF!</v>
      </c>
      <c r="AF525">
        <v>523</v>
      </c>
      <c r="AI525" t="str">
        <f>IF('PCA Licitação, Dispensa e Inex.'!B528="","",'PCA Licitação, Dispensa e Inex.'!B528)</f>
        <v/>
      </c>
      <c r="AJ525" t="str">
        <f>IF('PCA Licitação, Dispensa e Inex.'!C528="","",'PCA Licitação, Dispensa e Inex.'!C528)</f>
        <v/>
      </c>
      <c r="AK525" t="str">
        <f>IF('PCA Licitação, Dispensa e Inex.'!D528="","",'PCA Licitação, Dispensa e Inex.'!D528)</f>
        <v/>
      </c>
      <c r="AL525" t="str">
        <f>IF('PCA Licitação, Dispensa e Inex.'!H528="","",'PCA Licitação, Dispensa e Inex.'!H528)</f>
        <v/>
      </c>
      <c r="AM525" t="str">
        <f>IF('PCA Licitação, Dispensa e Inex.'!K528="","",'PCA Licitação, Dispensa e Inex.'!K528)</f>
        <v/>
      </c>
      <c r="AN525" t="str">
        <f>IF('PCA Licitação, Dispensa e Inex.'!L528="","",'PCA Licitação, Dispensa e Inex.'!L528)</f>
        <v/>
      </c>
      <c r="AO525" t="str">
        <f>IF('PCA Licitação, Dispensa e Inex.'!M528="","",'PCA Licitação, Dispensa e Inex.'!M528)</f>
        <v/>
      </c>
      <c r="AP525" t="str">
        <f>IF('PCA Licitação, Dispensa e Inex.'!N528="","",'PCA Licitação, Dispensa e Inex.'!N528)</f>
        <v/>
      </c>
      <c r="AQ525" s="82" t="str">
        <f>IF('PCA Licitação, Dispensa e Inex.'!O528="","",'PCA Licitação, Dispensa e Inex.'!O528)</f>
        <v/>
      </c>
      <c r="AR525" s="82" t="str">
        <f>IF('PCA Licitação, Dispensa e Inex.'!P528="","",'PCA Licitação, Dispensa e Inex.'!P528)</f>
        <v/>
      </c>
      <c r="AS525" s="82" t="str">
        <f>IF('PCA Licitação, Dispensa e Inex.'!Q528="","",'PCA Licitação, Dispensa e Inex.'!Q528)</f>
        <v/>
      </c>
      <c r="AT525" s="82" t="str">
        <f>IF('PCA Licitação, Dispensa e Inex.'!R528="","",'PCA Licitação, Dispensa e Inex.'!R528)</f>
        <v/>
      </c>
      <c r="AU525" s="82" t="str">
        <f>IF('PCA Licitação, Dispensa e Inex.'!S528="","",'PCA Licitação, Dispensa e Inex.'!S528)</f>
        <v/>
      </c>
      <c r="AV525" s="223" t="str">
        <f>IFERROR(VLOOKUP(AI525,'Acompanhamento (DMP)'!$B$7:$G$390,10,FALSE),"")</f>
        <v/>
      </c>
      <c r="AW525" t="str">
        <f>IFERROR(IF(VLOOKUP(AI525,'Acompanhamento (DMP)'!$B$7:$O$390,11,FALSE)="","",VLOOKUP(AI525,'Acompanhamento (DMP)'!$B$7:$O$390,11,FALSE)),"")</f>
        <v/>
      </c>
      <c r="AX525" s="82">
        <f>IFERROR(VLOOKUP(AI525,'Acompanhamento (DMP)'!$B$7:$O$390,12,FALSE),"")</f>
        <v>0</v>
      </c>
      <c r="AY525" s="82" t="str">
        <f>IFERROR(IF(VLOOKUP(AI525,'Acompanhamento (DMP)'!$B$7:$O$390,13,FALSE)="","",VLOOKUP(AI525,'Acompanhamento (DMP)'!$B$7:$O$390,13,FALSE)),"")</f>
        <v/>
      </c>
      <c r="AZ525" t="str">
        <f>IFERROR(IF(VLOOKUP(AI525,'Acompanhamento (DMP)'!$B$7:$O$390,14,FALSE)="","",VLOOKUP(AI525,'Acompanhamento (DMP)'!$B$7:$O$390,14,FALSE)),"")</f>
        <v/>
      </c>
      <c r="BA525" t="str">
        <f>IFERROR(IF(VLOOKUP(AI525,'Acompanhamento (DMP)'!$B$7:$O$390,15,FALSE)="","",VLOOKUP(AI525,'Acompanhamento (DMP)'!$B$7:$O$390,15,FALSE)),"")</f>
        <v/>
      </c>
      <c r="BB525" s="82" t="str">
        <f>IFERROR(IF(VLOOKUP(AI525,'Acompanhamento (DMP)'!$B$7:$O$390,16,FALSE)="","",VLOOKUP(AI525,'Acompanhamento (DMP)'!$B$7:$O$390,16,FALSE)),"")</f>
        <v/>
      </c>
      <c r="BC525" s="82" t="str">
        <f>IFERROR(IF(VLOOKUP(AI525,'Acompanhamento (DMP)'!$B$7:$O$390,17,FALSE)="","",VLOOKUP(AI525,'Acompanhamento (DMP)'!$B$7:$O$390,17,FALSE)),"")</f>
        <v/>
      </c>
      <c r="BD525" s="82" t="str">
        <f>IFERROR(IF(VLOOKUP(AI525,'Acompanhamento (DMP)'!$B$7:$O$390,18,FALSE)="","",VLOOKUP(AI525,'Acompanhamento (DMP)'!$B$7:$O$390,18,FALSE)),"")</f>
        <v/>
      </c>
      <c r="BE525" s="82" t="str">
        <f>IFERROR(IF(VLOOKUP(AI525,'Acompanhamento (DMP)'!$B$7:$O$390,19,FALSE)="","",VLOOKUP(AI525,'Acompanhamento (DMP)'!$B$7:$O$390,19,FALSE)),"")</f>
        <v/>
      </c>
      <c r="BF525" s="82" t="str">
        <f>IFERROR(IF(VLOOKUP(AI525,'Acompanhamento (DMP)'!$B$7:$O$390,20,FALSE)="","",VLOOKUP(AI525,'Acompanhamento (DMP)'!$B$7:$O$390,20,FALSE)),"")</f>
        <v/>
      </c>
      <c r="BG525" s="82" t="str">
        <f>IFERROR(IF(VLOOKUP(AI525,'Acompanhamento (DMP)'!$B$7:$O$390,21,FALSE)="","",VLOOKUP(AI525,'Acompanhamento (DMP)'!$B$7:$O$390,21,FALSE)),"")</f>
        <v/>
      </c>
      <c r="BH525" s="173" t="str">
        <f t="shared" si="8"/>
        <v/>
      </c>
    </row>
    <row r="526" spans="1:60" ht="15" customHeight="1">
      <c r="A526" s="248"/>
      <c r="B526" s="248"/>
      <c r="C526" s="72"/>
      <c r="D526" s="73"/>
      <c r="E526" s="72"/>
      <c r="F526" s="72"/>
      <c r="G526" s="72"/>
      <c r="H526" s="72"/>
      <c r="I526" s="72"/>
      <c r="J526" s="72"/>
      <c r="K526" s="72"/>
      <c r="L526" s="74"/>
      <c r="M526" s="74"/>
      <c r="N526" s="74"/>
      <c r="O526" s="74"/>
      <c r="P526" s="74"/>
      <c r="Q526" s="72" t="e">
        <f>IF(#REF!="","",IF(VLOOKUP(#REF!,#REF!,9,FALSE)="","",VLOOKUP(#REF!,#REF!,9,FALSE)))</f>
        <v>#REF!</v>
      </c>
      <c r="R526" s="74" t="e">
        <f>IF(#REF!="","",IF(VLOOKUP(#REF!,#REF!,10,FALSE)="","",VLOOKUP(#REF!,#REF!,10,FALSE)))</f>
        <v>#REF!</v>
      </c>
      <c r="AF526">
        <v>524</v>
      </c>
      <c r="AI526" t="str">
        <f>IF('PCA Licitação, Dispensa e Inex.'!B529="","",'PCA Licitação, Dispensa e Inex.'!B529)</f>
        <v/>
      </c>
      <c r="AJ526" t="str">
        <f>IF('PCA Licitação, Dispensa e Inex.'!C529="","",'PCA Licitação, Dispensa e Inex.'!C529)</f>
        <v/>
      </c>
      <c r="AK526" t="str">
        <f>IF('PCA Licitação, Dispensa e Inex.'!D529="","",'PCA Licitação, Dispensa e Inex.'!D529)</f>
        <v/>
      </c>
      <c r="AL526" t="str">
        <f>IF('PCA Licitação, Dispensa e Inex.'!H529="","",'PCA Licitação, Dispensa e Inex.'!H529)</f>
        <v/>
      </c>
      <c r="AM526" t="str">
        <f>IF('PCA Licitação, Dispensa e Inex.'!K529="","",'PCA Licitação, Dispensa e Inex.'!K529)</f>
        <v/>
      </c>
      <c r="AN526" t="str">
        <f>IF('PCA Licitação, Dispensa e Inex.'!L529="","",'PCA Licitação, Dispensa e Inex.'!L529)</f>
        <v/>
      </c>
      <c r="AO526" t="str">
        <f>IF('PCA Licitação, Dispensa e Inex.'!M529="","",'PCA Licitação, Dispensa e Inex.'!M529)</f>
        <v/>
      </c>
      <c r="AP526" t="str">
        <f>IF('PCA Licitação, Dispensa e Inex.'!N529="","",'PCA Licitação, Dispensa e Inex.'!N529)</f>
        <v/>
      </c>
      <c r="AQ526" s="82" t="str">
        <f>IF('PCA Licitação, Dispensa e Inex.'!O529="","",'PCA Licitação, Dispensa e Inex.'!O529)</f>
        <v/>
      </c>
      <c r="AR526" s="82" t="str">
        <f>IF('PCA Licitação, Dispensa e Inex.'!P529="","",'PCA Licitação, Dispensa e Inex.'!P529)</f>
        <v/>
      </c>
      <c r="AS526" s="82" t="str">
        <f>IF('PCA Licitação, Dispensa e Inex.'!Q529="","",'PCA Licitação, Dispensa e Inex.'!Q529)</f>
        <v/>
      </c>
      <c r="AT526" s="82" t="str">
        <f>IF('PCA Licitação, Dispensa e Inex.'!R529="","",'PCA Licitação, Dispensa e Inex.'!R529)</f>
        <v/>
      </c>
      <c r="AU526" s="82" t="str">
        <f>IF('PCA Licitação, Dispensa e Inex.'!S529="","",'PCA Licitação, Dispensa e Inex.'!S529)</f>
        <v/>
      </c>
      <c r="AV526" s="223" t="str">
        <f>IFERROR(VLOOKUP(AI526,'Acompanhamento (DMP)'!$B$7:$G$390,10,FALSE),"")</f>
        <v/>
      </c>
      <c r="AW526" t="str">
        <f>IFERROR(IF(VLOOKUP(AI526,'Acompanhamento (DMP)'!$B$7:$O$390,11,FALSE)="","",VLOOKUP(AI526,'Acompanhamento (DMP)'!$B$7:$O$390,11,FALSE)),"")</f>
        <v/>
      </c>
      <c r="AX526" s="82">
        <f>IFERROR(VLOOKUP(AI526,'Acompanhamento (DMP)'!$B$7:$O$390,12,FALSE),"")</f>
        <v>0</v>
      </c>
      <c r="AY526" s="82" t="str">
        <f>IFERROR(IF(VLOOKUP(AI526,'Acompanhamento (DMP)'!$B$7:$O$390,13,FALSE)="","",VLOOKUP(AI526,'Acompanhamento (DMP)'!$B$7:$O$390,13,FALSE)),"")</f>
        <v/>
      </c>
      <c r="AZ526" t="str">
        <f>IFERROR(IF(VLOOKUP(AI526,'Acompanhamento (DMP)'!$B$7:$O$390,14,FALSE)="","",VLOOKUP(AI526,'Acompanhamento (DMP)'!$B$7:$O$390,14,FALSE)),"")</f>
        <v/>
      </c>
      <c r="BA526" t="str">
        <f>IFERROR(IF(VLOOKUP(AI526,'Acompanhamento (DMP)'!$B$7:$O$390,15,FALSE)="","",VLOOKUP(AI526,'Acompanhamento (DMP)'!$B$7:$O$390,15,FALSE)),"")</f>
        <v/>
      </c>
      <c r="BB526" s="82" t="str">
        <f>IFERROR(IF(VLOOKUP(AI526,'Acompanhamento (DMP)'!$B$7:$O$390,16,FALSE)="","",VLOOKUP(AI526,'Acompanhamento (DMP)'!$B$7:$O$390,16,FALSE)),"")</f>
        <v/>
      </c>
      <c r="BC526" s="82" t="str">
        <f>IFERROR(IF(VLOOKUP(AI526,'Acompanhamento (DMP)'!$B$7:$O$390,17,FALSE)="","",VLOOKUP(AI526,'Acompanhamento (DMP)'!$B$7:$O$390,17,FALSE)),"")</f>
        <v/>
      </c>
      <c r="BD526" s="82" t="str">
        <f>IFERROR(IF(VLOOKUP(AI526,'Acompanhamento (DMP)'!$B$7:$O$390,18,FALSE)="","",VLOOKUP(AI526,'Acompanhamento (DMP)'!$B$7:$O$390,18,FALSE)),"")</f>
        <v/>
      </c>
      <c r="BE526" s="82" t="str">
        <f>IFERROR(IF(VLOOKUP(AI526,'Acompanhamento (DMP)'!$B$7:$O$390,19,FALSE)="","",VLOOKUP(AI526,'Acompanhamento (DMP)'!$B$7:$O$390,19,FALSE)),"")</f>
        <v/>
      </c>
      <c r="BF526" s="82" t="str">
        <f>IFERROR(IF(VLOOKUP(AI526,'Acompanhamento (DMP)'!$B$7:$O$390,20,FALSE)="","",VLOOKUP(AI526,'Acompanhamento (DMP)'!$B$7:$O$390,20,FALSE)),"")</f>
        <v/>
      </c>
      <c r="BG526" s="82" t="str">
        <f>IFERROR(IF(VLOOKUP(AI526,'Acompanhamento (DMP)'!$B$7:$O$390,21,FALSE)="","",VLOOKUP(AI526,'Acompanhamento (DMP)'!$B$7:$O$390,21,FALSE)),"")</f>
        <v/>
      </c>
      <c r="BH526" s="173" t="str">
        <f t="shared" si="8"/>
        <v/>
      </c>
    </row>
    <row r="527" spans="1:60" ht="15" customHeight="1">
      <c r="A527" s="248"/>
      <c r="B527" s="248"/>
      <c r="C527" s="72"/>
      <c r="D527" s="73"/>
      <c r="E527" s="72"/>
      <c r="F527" s="72"/>
      <c r="G527" s="72"/>
      <c r="H527" s="72"/>
      <c r="I527" s="72"/>
      <c r="J527" s="72"/>
      <c r="K527" s="72"/>
      <c r="L527" s="74"/>
      <c r="M527" s="74"/>
      <c r="N527" s="74"/>
      <c r="O527" s="74"/>
      <c r="P527" s="74"/>
      <c r="Q527" s="72" t="e">
        <f>IF(#REF!="","",IF(VLOOKUP(#REF!,#REF!,9,FALSE)="","",VLOOKUP(#REF!,#REF!,9,FALSE)))</f>
        <v>#REF!</v>
      </c>
      <c r="R527" s="74" t="e">
        <f>IF(#REF!="","",IF(VLOOKUP(#REF!,#REF!,10,FALSE)="","",VLOOKUP(#REF!,#REF!,10,FALSE)))</f>
        <v>#REF!</v>
      </c>
      <c r="AF527">
        <v>525</v>
      </c>
      <c r="AI527" t="str">
        <f>IF('PCA Licitação, Dispensa e Inex.'!B530="","",'PCA Licitação, Dispensa e Inex.'!B530)</f>
        <v/>
      </c>
      <c r="AJ527" t="str">
        <f>IF('PCA Licitação, Dispensa e Inex.'!C530="","",'PCA Licitação, Dispensa e Inex.'!C530)</f>
        <v/>
      </c>
      <c r="AK527" t="str">
        <f>IF('PCA Licitação, Dispensa e Inex.'!D530="","",'PCA Licitação, Dispensa e Inex.'!D530)</f>
        <v/>
      </c>
      <c r="AL527" t="str">
        <f>IF('PCA Licitação, Dispensa e Inex.'!H530="","",'PCA Licitação, Dispensa e Inex.'!H530)</f>
        <v/>
      </c>
      <c r="AM527" t="str">
        <f>IF('PCA Licitação, Dispensa e Inex.'!K530="","",'PCA Licitação, Dispensa e Inex.'!K530)</f>
        <v/>
      </c>
      <c r="AN527" t="str">
        <f>IF('PCA Licitação, Dispensa e Inex.'!L530="","",'PCA Licitação, Dispensa e Inex.'!L530)</f>
        <v/>
      </c>
      <c r="AO527" t="str">
        <f>IF('PCA Licitação, Dispensa e Inex.'!M530="","",'PCA Licitação, Dispensa e Inex.'!M530)</f>
        <v/>
      </c>
      <c r="AP527" t="str">
        <f>IF('PCA Licitação, Dispensa e Inex.'!N530="","",'PCA Licitação, Dispensa e Inex.'!N530)</f>
        <v/>
      </c>
      <c r="AQ527" s="82" t="str">
        <f>IF('PCA Licitação, Dispensa e Inex.'!O530="","",'PCA Licitação, Dispensa e Inex.'!O530)</f>
        <v/>
      </c>
      <c r="AR527" s="82" t="str">
        <f>IF('PCA Licitação, Dispensa e Inex.'!P530="","",'PCA Licitação, Dispensa e Inex.'!P530)</f>
        <v/>
      </c>
      <c r="AS527" s="82" t="str">
        <f>IF('PCA Licitação, Dispensa e Inex.'!Q530="","",'PCA Licitação, Dispensa e Inex.'!Q530)</f>
        <v/>
      </c>
      <c r="AT527" s="82" t="str">
        <f>IF('PCA Licitação, Dispensa e Inex.'!R530="","",'PCA Licitação, Dispensa e Inex.'!R530)</f>
        <v/>
      </c>
      <c r="AU527" s="82" t="str">
        <f>IF('PCA Licitação, Dispensa e Inex.'!S530="","",'PCA Licitação, Dispensa e Inex.'!S530)</f>
        <v/>
      </c>
      <c r="AV527" s="223" t="str">
        <f>IFERROR(VLOOKUP(AI527,'Acompanhamento (DMP)'!$B$7:$G$390,10,FALSE),"")</f>
        <v/>
      </c>
      <c r="AW527" t="str">
        <f>IFERROR(IF(VLOOKUP(AI527,'Acompanhamento (DMP)'!$B$7:$O$390,11,FALSE)="","",VLOOKUP(AI527,'Acompanhamento (DMP)'!$B$7:$O$390,11,FALSE)),"")</f>
        <v/>
      </c>
      <c r="AX527" s="82">
        <f>IFERROR(VLOOKUP(AI527,'Acompanhamento (DMP)'!$B$7:$O$390,12,FALSE),"")</f>
        <v>0</v>
      </c>
      <c r="AY527" s="82" t="str">
        <f>IFERROR(IF(VLOOKUP(AI527,'Acompanhamento (DMP)'!$B$7:$O$390,13,FALSE)="","",VLOOKUP(AI527,'Acompanhamento (DMP)'!$B$7:$O$390,13,FALSE)),"")</f>
        <v/>
      </c>
      <c r="AZ527" t="str">
        <f>IFERROR(IF(VLOOKUP(AI527,'Acompanhamento (DMP)'!$B$7:$O$390,14,FALSE)="","",VLOOKUP(AI527,'Acompanhamento (DMP)'!$B$7:$O$390,14,FALSE)),"")</f>
        <v/>
      </c>
      <c r="BA527" t="str">
        <f>IFERROR(IF(VLOOKUP(AI527,'Acompanhamento (DMP)'!$B$7:$O$390,15,FALSE)="","",VLOOKUP(AI527,'Acompanhamento (DMP)'!$B$7:$O$390,15,FALSE)),"")</f>
        <v/>
      </c>
      <c r="BB527" s="82" t="str">
        <f>IFERROR(IF(VLOOKUP(AI527,'Acompanhamento (DMP)'!$B$7:$O$390,16,FALSE)="","",VLOOKUP(AI527,'Acompanhamento (DMP)'!$B$7:$O$390,16,FALSE)),"")</f>
        <v/>
      </c>
      <c r="BC527" s="82" t="str">
        <f>IFERROR(IF(VLOOKUP(AI527,'Acompanhamento (DMP)'!$B$7:$O$390,17,FALSE)="","",VLOOKUP(AI527,'Acompanhamento (DMP)'!$B$7:$O$390,17,FALSE)),"")</f>
        <v/>
      </c>
      <c r="BD527" s="82" t="str">
        <f>IFERROR(IF(VLOOKUP(AI527,'Acompanhamento (DMP)'!$B$7:$O$390,18,FALSE)="","",VLOOKUP(AI527,'Acompanhamento (DMP)'!$B$7:$O$390,18,FALSE)),"")</f>
        <v/>
      </c>
      <c r="BE527" s="82" t="str">
        <f>IFERROR(IF(VLOOKUP(AI527,'Acompanhamento (DMP)'!$B$7:$O$390,19,FALSE)="","",VLOOKUP(AI527,'Acompanhamento (DMP)'!$B$7:$O$390,19,FALSE)),"")</f>
        <v/>
      </c>
      <c r="BF527" s="82" t="str">
        <f>IFERROR(IF(VLOOKUP(AI527,'Acompanhamento (DMP)'!$B$7:$O$390,20,FALSE)="","",VLOOKUP(AI527,'Acompanhamento (DMP)'!$B$7:$O$390,20,FALSE)),"")</f>
        <v/>
      </c>
      <c r="BG527" s="82" t="str">
        <f>IFERROR(IF(VLOOKUP(AI527,'Acompanhamento (DMP)'!$B$7:$O$390,21,FALSE)="","",VLOOKUP(AI527,'Acompanhamento (DMP)'!$B$7:$O$390,21,FALSE)),"")</f>
        <v/>
      </c>
      <c r="BH527" s="173" t="str">
        <f t="shared" si="8"/>
        <v/>
      </c>
    </row>
    <row r="528" spans="1:60" ht="15" customHeight="1">
      <c r="A528" s="248"/>
      <c r="B528" s="248"/>
      <c r="C528" s="72"/>
      <c r="D528" s="73"/>
      <c r="E528" s="72"/>
      <c r="F528" s="72"/>
      <c r="G528" s="72"/>
      <c r="H528" s="72"/>
      <c r="I528" s="72"/>
      <c r="J528" s="72"/>
      <c r="K528" s="72"/>
      <c r="L528" s="74"/>
      <c r="M528" s="74"/>
      <c r="N528" s="74"/>
      <c r="O528" s="74"/>
      <c r="P528" s="74"/>
      <c r="Q528" s="72" t="e">
        <f>IF(#REF!="","",IF(VLOOKUP(#REF!,#REF!,9,FALSE)="","",VLOOKUP(#REF!,#REF!,9,FALSE)))</f>
        <v>#REF!</v>
      </c>
      <c r="R528" s="74" t="e">
        <f>IF(#REF!="","",IF(VLOOKUP(#REF!,#REF!,10,FALSE)="","",VLOOKUP(#REF!,#REF!,10,FALSE)))</f>
        <v>#REF!</v>
      </c>
      <c r="AF528">
        <v>526</v>
      </c>
      <c r="AI528" t="str">
        <f>IF('PCA Licitação, Dispensa e Inex.'!B531="","",'PCA Licitação, Dispensa e Inex.'!B531)</f>
        <v/>
      </c>
      <c r="AJ528" t="str">
        <f>IF('PCA Licitação, Dispensa e Inex.'!C531="","",'PCA Licitação, Dispensa e Inex.'!C531)</f>
        <v/>
      </c>
      <c r="AK528" t="str">
        <f>IF('PCA Licitação, Dispensa e Inex.'!D531="","",'PCA Licitação, Dispensa e Inex.'!D531)</f>
        <v/>
      </c>
      <c r="AL528" t="str">
        <f>IF('PCA Licitação, Dispensa e Inex.'!H531="","",'PCA Licitação, Dispensa e Inex.'!H531)</f>
        <v/>
      </c>
      <c r="AM528" t="str">
        <f>IF('PCA Licitação, Dispensa e Inex.'!K531="","",'PCA Licitação, Dispensa e Inex.'!K531)</f>
        <v/>
      </c>
      <c r="AN528" t="str">
        <f>IF('PCA Licitação, Dispensa e Inex.'!L531="","",'PCA Licitação, Dispensa e Inex.'!L531)</f>
        <v/>
      </c>
      <c r="AO528" t="str">
        <f>IF('PCA Licitação, Dispensa e Inex.'!M531="","",'PCA Licitação, Dispensa e Inex.'!M531)</f>
        <v/>
      </c>
      <c r="AP528" t="str">
        <f>IF('PCA Licitação, Dispensa e Inex.'!N531="","",'PCA Licitação, Dispensa e Inex.'!N531)</f>
        <v/>
      </c>
      <c r="AQ528" s="82" t="str">
        <f>IF('PCA Licitação, Dispensa e Inex.'!O531="","",'PCA Licitação, Dispensa e Inex.'!O531)</f>
        <v/>
      </c>
      <c r="AR528" s="82" t="str">
        <f>IF('PCA Licitação, Dispensa e Inex.'!P531="","",'PCA Licitação, Dispensa e Inex.'!P531)</f>
        <v/>
      </c>
      <c r="AS528" s="82" t="str">
        <f>IF('PCA Licitação, Dispensa e Inex.'!Q531="","",'PCA Licitação, Dispensa e Inex.'!Q531)</f>
        <v/>
      </c>
      <c r="AT528" s="82" t="str">
        <f>IF('PCA Licitação, Dispensa e Inex.'!R531="","",'PCA Licitação, Dispensa e Inex.'!R531)</f>
        <v/>
      </c>
      <c r="AU528" s="82" t="str">
        <f>IF('PCA Licitação, Dispensa e Inex.'!S531="","",'PCA Licitação, Dispensa e Inex.'!S531)</f>
        <v/>
      </c>
      <c r="AV528" s="223" t="str">
        <f>IFERROR(VLOOKUP(AI528,'Acompanhamento (DMP)'!$B$7:$G$390,10,FALSE),"")</f>
        <v/>
      </c>
      <c r="AW528" t="str">
        <f>IFERROR(IF(VLOOKUP(AI528,'Acompanhamento (DMP)'!$B$7:$O$390,11,FALSE)="","",VLOOKUP(AI528,'Acompanhamento (DMP)'!$B$7:$O$390,11,FALSE)),"")</f>
        <v/>
      </c>
      <c r="AX528" s="82">
        <f>IFERROR(VLOOKUP(AI528,'Acompanhamento (DMP)'!$B$7:$O$390,12,FALSE),"")</f>
        <v>0</v>
      </c>
      <c r="AY528" s="82" t="str">
        <f>IFERROR(IF(VLOOKUP(AI528,'Acompanhamento (DMP)'!$B$7:$O$390,13,FALSE)="","",VLOOKUP(AI528,'Acompanhamento (DMP)'!$B$7:$O$390,13,FALSE)),"")</f>
        <v/>
      </c>
      <c r="AZ528" t="str">
        <f>IFERROR(IF(VLOOKUP(AI528,'Acompanhamento (DMP)'!$B$7:$O$390,14,FALSE)="","",VLOOKUP(AI528,'Acompanhamento (DMP)'!$B$7:$O$390,14,FALSE)),"")</f>
        <v/>
      </c>
      <c r="BA528" t="str">
        <f>IFERROR(IF(VLOOKUP(AI528,'Acompanhamento (DMP)'!$B$7:$O$390,15,FALSE)="","",VLOOKUP(AI528,'Acompanhamento (DMP)'!$B$7:$O$390,15,FALSE)),"")</f>
        <v/>
      </c>
      <c r="BB528" s="82" t="str">
        <f>IFERROR(IF(VLOOKUP(AI528,'Acompanhamento (DMP)'!$B$7:$O$390,16,FALSE)="","",VLOOKUP(AI528,'Acompanhamento (DMP)'!$B$7:$O$390,16,FALSE)),"")</f>
        <v/>
      </c>
      <c r="BC528" s="82" t="str">
        <f>IFERROR(IF(VLOOKUP(AI528,'Acompanhamento (DMP)'!$B$7:$O$390,17,FALSE)="","",VLOOKUP(AI528,'Acompanhamento (DMP)'!$B$7:$O$390,17,FALSE)),"")</f>
        <v/>
      </c>
      <c r="BD528" s="82" t="str">
        <f>IFERROR(IF(VLOOKUP(AI528,'Acompanhamento (DMP)'!$B$7:$O$390,18,FALSE)="","",VLOOKUP(AI528,'Acompanhamento (DMP)'!$B$7:$O$390,18,FALSE)),"")</f>
        <v/>
      </c>
      <c r="BE528" s="82" t="str">
        <f>IFERROR(IF(VLOOKUP(AI528,'Acompanhamento (DMP)'!$B$7:$O$390,19,FALSE)="","",VLOOKUP(AI528,'Acompanhamento (DMP)'!$B$7:$O$390,19,FALSE)),"")</f>
        <v/>
      </c>
      <c r="BF528" s="82" t="str">
        <f>IFERROR(IF(VLOOKUP(AI528,'Acompanhamento (DMP)'!$B$7:$O$390,20,FALSE)="","",VLOOKUP(AI528,'Acompanhamento (DMP)'!$B$7:$O$390,20,FALSE)),"")</f>
        <v/>
      </c>
      <c r="BG528" s="82" t="str">
        <f>IFERROR(IF(VLOOKUP(AI528,'Acompanhamento (DMP)'!$B$7:$O$390,21,FALSE)="","",VLOOKUP(AI528,'Acompanhamento (DMP)'!$B$7:$O$390,21,FALSE)),"")</f>
        <v/>
      </c>
      <c r="BH528" s="173" t="str">
        <f t="shared" si="8"/>
        <v/>
      </c>
    </row>
    <row r="529" spans="1:60" ht="15" customHeight="1">
      <c r="A529" s="248"/>
      <c r="B529" s="248"/>
      <c r="C529" s="72"/>
      <c r="D529" s="73"/>
      <c r="E529" s="72"/>
      <c r="F529" s="72"/>
      <c r="G529" s="72"/>
      <c r="H529" s="72"/>
      <c r="I529" s="72"/>
      <c r="J529" s="72"/>
      <c r="K529" s="72"/>
      <c r="L529" s="74"/>
      <c r="M529" s="74"/>
      <c r="N529" s="74"/>
      <c r="O529" s="74"/>
      <c r="P529" s="74"/>
      <c r="Q529" s="72" t="e">
        <f>IF(#REF!="","",IF(VLOOKUP(#REF!,#REF!,9,FALSE)="","",VLOOKUP(#REF!,#REF!,9,FALSE)))</f>
        <v>#REF!</v>
      </c>
      <c r="R529" s="74" t="e">
        <f>IF(#REF!="","",IF(VLOOKUP(#REF!,#REF!,10,FALSE)="","",VLOOKUP(#REF!,#REF!,10,FALSE)))</f>
        <v>#REF!</v>
      </c>
      <c r="AF529">
        <v>527</v>
      </c>
      <c r="AI529" t="str">
        <f>IF('PCA Licitação, Dispensa e Inex.'!B532="","",'PCA Licitação, Dispensa e Inex.'!B532)</f>
        <v/>
      </c>
      <c r="AJ529" t="str">
        <f>IF('PCA Licitação, Dispensa e Inex.'!C532="","",'PCA Licitação, Dispensa e Inex.'!C532)</f>
        <v/>
      </c>
      <c r="AK529" t="str">
        <f>IF('PCA Licitação, Dispensa e Inex.'!D532="","",'PCA Licitação, Dispensa e Inex.'!D532)</f>
        <v/>
      </c>
      <c r="AL529" t="str">
        <f>IF('PCA Licitação, Dispensa e Inex.'!H532="","",'PCA Licitação, Dispensa e Inex.'!H532)</f>
        <v/>
      </c>
      <c r="AM529" t="str">
        <f>IF('PCA Licitação, Dispensa e Inex.'!K532="","",'PCA Licitação, Dispensa e Inex.'!K532)</f>
        <v/>
      </c>
      <c r="AN529" t="str">
        <f>IF('PCA Licitação, Dispensa e Inex.'!L532="","",'PCA Licitação, Dispensa e Inex.'!L532)</f>
        <v/>
      </c>
      <c r="AO529" t="str">
        <f>IF('PCA Licitação, Dispensa e Inex.'!M532="","",'PCA Licitação, Dispensa e Inex.'!M532)</f>
        <v/>
      </c>
      <c r="AP529" t="str">
        <f>IF('PCA Licitação, Dispensa e Inex.'!N532="","",'PCA Licitação, Dispensa e Inex.'!N532)</f>
        <v/>
      </c>
      <c r="AQ529" s="82" t="str">
        <f>IF('PCA Licitação, Dispensa e Inex.'!O532="","",'PCA Licitação, Dispensa e Inex.'!O532)</f>
        <v/>
      </c>
      <c r="AR529" s="82" t="str">
        <f>IF('PCA Licitação, Dispensa e Inex.'!P532="","",'PCA Licitação, Dispensa e Inex.'!P532)</f>
        <v/>
      </c>
      <c r="AS529" s="82" t="str">
        <f>IF('PCA Licitação, Dispensa e Inex.'!Q532="","",'PCA Licitação, Dispensa e Inex.'!Q532)</f>
        <v/>
      </c>
      <c r="AT529" s="82" t="str">
        <f>IF('PCA Licitação, Dispensa e Inex.'!R532="","",'PCA Licitação, Dispensa e Inex.'!R532)</f>
        <v/>
      </c>
      <c r="AU529" s="82" t="str">
        <f>IF('PCA Licitação, Dispensa e Inex.'!S532="","",'PCA Licitação, Dispensa e Inex.'!S532)</f>
        <v/>
      </c>
      <c r="AV529" s="223" t="str">
        <f>IFERROR(VLOOKUP(AI529,'Acompanhamento (DMP)'!$B$7:$G$390,10,FALSE),"")</f>
        <v/>
      </c>
      <c r="AW529" t="str">
        <f>IFERROR(IF(VLOOKUP(AI529,'Acompanhamento (DMP)'!$B$7:$O$390,11,FALSE)="","",VLOOKUP(AI529,'Acompanhamento (DMP)'!$B$7:$O$390,11,FALSE)),"")</f>
        <v/>
      </c>
      <c r="AX529" s="82">
        <f>IFERROR(VLOOKUP(AI529,'Acompanhamento (DMP)'!$B$7:$O$390,12,FALSE),"")</f>
        <v>0</v>
      </c>
      <c r="AY529" s="82" t="str">
        <f>IFERROR(IF(VLOOKUP(AI529,'Acompanhamento (DMP)'!$B$7:$O$390,13,FALSE)="","",VLOOKUP(AI529,'Acompanhamento (DMP)'!$B$7:$O$390,13,FALSE)),"")</f>
        <v/>
      </c>
      <c r="AZ529" t="str">
        <f>IFERROR(IF(VLOOKUP(AI529,'Acompanhamento (DMP)'!$B$7:$O$390,14,FALSE)="","",VLOOKUP(AI529,'Acompanhamento (DMP)'!$B$7:$O$390,14,FALSE)),"")</f>
        <v/>
      </c>
      <c r="BA529" t="str">
        <f>IFERROR(IF(VLOOKUP(AI529,'Acompanhamento (DMP)'!$B$7:$O$390,15,FALSE)="","",VLOOKUP(AI529,'Acompanhamento (DMP)'!$B$7:$O$390,15,FALSE)),"")</f>
        <v/>
      </c>
      <c r="BB529" s="82" t="str">
        <f>IFERROR(IF(VLOOKUP(AI529,'Acompanhamento (DMP)'!$B$7:$O$390,16,FALSE)="","",VLOOKUP(AI529,'Acompanhamento (DMP)'!$B$7:$O$390,16,FALSE)),"")</f>
        <v/>
      </c>
      <c r="BC529" s="82" t="str">
        <f>IFERROR(IF(VLOOKUP(AI529,'Acompanhamento (DMP)'!$B$7:$O$390,17,FALSE)="","",VLOOKUP(AI529,'Acompanhamento (DMP)'!$B$7:$O$390,17,FALSE)),"")</f>
        <v/>
      </c>
      <c r="BD529" s="82" t="str">
        <f>IFERROR(IF(VLOOKUP(AI529,'Acompanhamento (DMP)'!$B$7:$O$390,18,FALSE)="","",VLOOKUP(AI529,'Acompanhamento (DMP)'!$B$7:$O$390,18,FALSE)),"")</f>
        <v/>
      </c>
      <c r="BE529" s="82" t="str">
        <f>IFERROR(IF(VLOOKUP(AI529,'Acompanhamento (DMP)'!$B$7:$O$390,19,FALSE)="","",VLOOKUP(AI529,'Acompanhamento (DMP)'!$B$7:$O$390,19,FALSE)),"")</f>
        <v/>
      </c>
      <c r="BF529" s="82" t="str">
        <f>IFERROR(IF(VLOOKUP(AI529,'Acompanhamento (DMP)'!$B$7:$O$390,20,FALSE)="","",VLOOKUP(AI529,'Acompanhamento (DMP)'!$B$7:$O$390,20,FALSE)),"")</f>
        <v/>
      </c>
      <c r="BG529" s="82" t="str">
        <f>IFERROR(IF(VLOOKUP(AI529,'Acompanhamento (DMP)'!$B$7:$O$390,21,FALSE)="","",VLOOKUP(AI529,'Acompanhamento (DMP)'!$B$7:$O$390,21,FALSE)),"")</f>
        <v/>
      </c>
      <c r="BH529" s="173" t="str">
        <f t="shared" si="8"/>
        <v/>
      </c>
    </row>
    <row r="530" spans="1:60" ht="15" customHeight="1">
      <c r="A530" s="248"/>
      <c r="B530" s="248"/>
      <c r="C530" s="72"/>
      <c r="D530" s="73"/>
      <c r="E530" s="72"/>
      <c r="F530" s="72"/>
      <c r="G530" s="72"/>
      <c r="H530" s="72"/>
      <c r="I530" s="72"/>
      <c r="J530" s="72"/>
      <c r="K530" s="72"/>
      <c r="L530" s="74"/>
      <c r="M530" s="74"/>
      <c r="N530" s="74"/>
      <c r="O530" s="74"/>
      <c r="P530" s="74"/>
      <c r="Q530" s="72" t="e">
        <f>IF(#REF!="","",IF(VLOOKUP(#REF!,#REF!,9,FALSE)="","",VLOOKUP(#REF!,#REF!,9,FALSE)))</f>
        <v>#REF!</v>
      </c>
      <c r="R530" s="74" t="e">
        <f>IF(#REF!="","",IF(VLOOKUP(#REF!,#REF!,10,FALSE)="","",VLOOKUP(#REF!,#REF!,10,FALSE)))</f>
        <v>#REF!</v>
      </c>
      <c r="AF530">
        <v>528</v>
      </c>
      <c r="AI530" t="str">
        <f>IF('PCA Licitação, Dispensa e Inex.'!B533="","",'PCA Licitação, Dispensa e Inex.'!B533)</f>
        <v/>
      </c>
      <c r="AJ530" t="str">
        <f>IF('PCA Licitação, Dispensa e Inex.'!C533="","",'PCA Licitação, Dispensa e Inex.'!C533)</f>
        <v/>
      </c>
      <c r="AK530" t="str">
        <f>IF('PCA Licitação, Dispensa e Inex.'!D533="","",'PCA Licitação, Dispensa e Inex.'!D533)</f>
        <v/>
      </c>
      <c r="AL530" t="str">
        <f>IF('PCA Licitação, Dispensa e Inex.'!H533="","",'PCA Licitação, Dispensa e Inex.'!H533)</f>
        <v/>
      </c>
      <c r="AM530" t="str">
        <f>IF('PCA Licitação, Dispensa e Inex.'!K533="","",'PCA Licitação, Dispensa e Inex.'!K533)</f>
        <v/>
      </c>
      <c r="AN530" t="str">
        <f>IF('PCA Licitação, Dispensa e Inex.'!L533="","",'PCA Licitação, Dispensa e Inex.'!L533)</f>
        <v/>
      </c>
      <c r="AO530" t="str">
        <f>IF('PCA Licitação, Dispensa e Inex.'!M533="","",'PCA Licitação, Dispensa e Inex.'!M533)</f>
        <v/>
      </c>
      <c r="AP530" t="str">
        <f>IF('PCA Licitação, Dispensa e Inex.'!N533="","",'PCA Licitação, Dispensa e Inex.'!N533)</f>
        <v/>
      </c>
      <c r="AQ530" s="82" t="str">
        <f>IF('PCA Licitação, Dispensa e Inex.'!O533="","",'PCA Licitação, Dispensa e Inex.'!O533)</f>
        <v/>
      </c>
      <c r="AR530" s="82" t="str">
        <f>IF('PCA Licitação, Dispensa e Inex.'!P533="","",'PCA Licitação, Dispensa e Inex.'!P533)</f>
        <v/>
      </c>
      <c r="AS530" s="82" t="str">
        <f>IF('PCA Licitação, Dispensa e Inex.'!Q533="","",'PCA Licitação, Dispensa e Inex.'!Q533)</f>
        <v/>
      </c>
      <c r="AT530" s="82" t="str">
        <f>IF('PCA Licitação, Dispensa e Inex.'!R533="","",'PCA Licitação, Dispensa e Inex.'!R533)</f>
        <v/>
      </c>
      <c r="AU530" s="82" t="str">
        <f>IF('PCA Licitação, Dispensa e Inex.'!S533="","",'PCA Licitação, Dispensa e Inex.'!S533)</f>
        <v/>
      </c>
      <c r="AV530" s="223" t="str">
        <f>IFERROR(VLOOKUP(AI530,'Acompanhamento (DMP)'!$B$7:$G$390,10,FALSE),"")</f>
        <v/>
      </c>
      <c r="AW530" t="str">
        <f>IFERROR(IF(VLOOKUP(AI530,'Acompanhamento (DMP)'!$B$7:$O$390,11,FALSE)="","",VLOOKUP(AI530,'Acompanhamento (DMP)'!$B$7:$O$390,11,FALSE)),"")</f>
        <v/>
      </c>
      <c r="AX530" s="82">
        <f>IFERROR(VLOOKUP(AI530,'Acompanhamento (DMP)'!$B$7:$O$390,12,FALSE),"")</f>
        <v>0</v>
      </c>
      <c r="AY530" s="82" t="str">
        <f>IFERROR(IF(VLOOKUP(AI530,'Acompanhamento (DMP)'!$B$7:$O$390,13,FALSE)="","",VLOOKUP(AI530,'Acompanhamento (DMP)'!$B$7:$O$390,13,FALSE)),"")</f>
        <v/>
      </c>
      <c r="AZ530" t="str">
        <f>IFERROR(IF(VLOOKUP(AI530,'Acompanhamento (DMP)'!$B$7:$O$390,14,FALSE)="","",VLOOKUP(AI530,'Acompanhamento (DMP)'!$B$7:$O$390,14,FALSE)),"")</f>
        <v/>
      </c>
      <c r="BA530" t="str">
        <f>IFERROR(IF(VLOOKUP(AI530,'Acompanhamento (DMP)'!$B$7:$O$390,15,FALSE)="","",VLOOKUP(AI530,'Acompanhamento (DMP)'!$B$7:$O$390,15,FALSE)),"")</f>
        <v/>
      </c>
      <c r="BB530" s="82" t="str">
        <f>IFERROR(IF(VLOOKUP(AI530,'Acompanhamento (DMP)'!$B$7:$O$390,16,FALSE)="","",VLOOKUP(AI530,'Acompanhamento (DMP)'!$B$7:$O$390,16,FALSE)),"")</f>
        <v/>
      </c>
      <c r="BC530" s="82" t="str">
        <f>IFERROR(IF(VLOOKUP(AI530,'Acompanhamento (DMP)'!$B$7:$O$390,17,FALSE)="","",VLOOKUP(AI530,'Acompanhamento (DMP)'!$B$7:$O$390,17,FALSE)),"")</f>
        <v/>
      </c>
      <c r="BD530" s="82" t="str">
        <f>IFERROR(IF(VLOOKUP(AI530,'Acompanhamento (DMP)'!$B$7:$O$390,18,FALSE)="","",VLOOKUP(AI530,'Acompanhamento (DMP)'!$B$7:$O$390,18,FALSE)),"")</f>
        <v/>
      </c>
      <c r="BE530" s="82" t="str">
        <f>IFERROR(IF(VLOOKUP(AI530,'Acompanhamento (DMP)'!$B$7:$O$390,19,FALSE)="","",VLOOKUP(AI530,'Acompanhamento (DMP)'!$B$7:$O$390,19,FALSE)),"")</f>
        <v/>
      </c>
      <c r="BF530" s="82" t="str">
        <f>IFERROR(IF(VLOOKUP(AI530,'Acompanhamento (DMP)'!$B$7:$O$390,20,FALSE)="","",VLOOKUP(AI530,'Acompanhamento (DMP)'!$B$7:$O$390,20,FALSE)),"")</f>
        <v/>
      </c>
      <c r="BG530" s="82" t="str">
        <f>IFERROR(IF(VLOOKUP(AI530,'Acompanhamento (DMP)'!$B$7:$O$390,21,FALSE)="","",VLOOKUP(AI530,'Acompanhamento (DMP)'!$B$7:$O$390,21,FALSE)),"")</f>
        <v/>
      </c>
      <c r="BH530" s="173" t="str">
        <f t="shared" si="8"/>
        <v/>
      </c>
    </row>
    <row r="531" spans="1:60" ht="15" customHeight="1">
      <c r="A531" s="248"/>
      <c r="B531" s="248"/>
      <c r="C531" s="72"/>
      <c r="D531" s="73"/>
      <c r="E531" s="72"/>
      <c r="F531" s="72"/>
      <c r="G531" s="72"/>
      <c r="H531" s="72"/>
      <c r="I531" s="72"/>
      <c r="J531" s="72"/>
      <c r="K531" s="72"/>
      <c r="L531" s="74"/>
      <c r="M531" s="74"/>
      <c r="N531" s="74"/>
      <c r="O531" s="74"/>
      <c r="P531" s="74"/>
      <c r="Q531" s="72" t="e">
        <f>IF(#REF!="","",IF(VLOOKUP(#REF!,#REF!,9,FALSE)="","",VLOOKUP(#REF!,#REF!,9,FALSE)))</f>
        <v>#REF!</v>
      </c>
      <c r="R531" s="74" t="e">
        <f>IF(#REF!="","",IF(VLOOKUP(#REF!,#REF!,10,FALSE)="","",VLOOKUP(#REF!,#REF!,10,FALSE)))</f>
        <v>#REF!</v>
      </c>
      <c r="AF531">
        <v>529</v>
      </c>
      <c r="AI531" t="str">
        <f>IF('PCA Licitação, Dispensa e Inex.'!B534="","",'PCA Licitação, Dispensa e Inex.'!B534)</f>
        <v/>
      </c>
      <c r="AJ531" t="str">
        <f>IF('PCA Licitação, Dispensa e Inex.'!C534="","",'PCA Licitação, Dispensa e Inex.'!C534)</f>
        <v/>
      </c>
      <c r="AK531" t="str">
        <f>IF('PCA Licitação, Dispensa e Inex.'!D534="","",'PCA Licitação, Dispensa e Inex.'!D534)</f>
        <v/>
      </c>
      <c r="AL531" t="str">
        <f>IF('PCA Licitação, Dispensa e Inex.'!H534="","",'PCA Licitação, Dispensa e Inex.'!H534)</f>
        <v/>
      </c>
      <c r="AM531" t="str">
        <f>IF('PCA Licitação, Dispensa e Inex.'!K534="","",'PCA Licitação, Dispensa e Inex.'!K534)</f>
        <v/>
      </c>
      <c r="AN531" t="str">
        <f>IF('PCA Licitação, Dispensa e Inex.'!L534="","",'PCA Licitação, Dispensa e Inex.'!L534)</f>
        <v/>
      </c>
      <c r="AO531" t="str">
        <f>IF('PCA Licitação, Dispensa e Inex.'!M534="","",'PCA Licitação, Dispensa e Inex.'!M534)</f>
        <v/>
      </c>
      <c r="AP531" t="str">
        <f>IF('PCA Licitação, Dispensa e Inex.'!N534="","",'PCA Licitação, Dispensa e Inex.'!N534)</f>
        <v/>
      </c>
      <c r="AQ531" s="82" t="str">
        <f>IF('PCA Licitação, Dispensa e Inex.'!O534="","",'PCA Licitação, Dispensa e Inex.'!O534)</f>
        <v/>
      </c>
      <c r="AR531" s="82" t="str">
        <f>IF('PCA Licitação, Dispensa e Inex.'!P534="","",'PCA Licitação, Dispensa e Inex.'!P534)</f>
        <v/>
      </c>
      <c r="AS531" s="82" t="str">
        <f>IF('PCA Licitação, Dispensa e Inex.'!Q534="","",'PCA Licitação, Dispensa e Inex.'!Q534)</f>
        <v/>
      </c>
      <c r="AT531" s="82" t="str">
        <f>IF('PCA Licitação, Dispensa e Inex.'!R534="","",'PCA Licitação, Dispensa e Inex.'!R534)</f>
        <v/>
      </c>
      <c r="AU531" s="82" t="str">
        <f>IF('PCA Licitação, Dispensa e Inex.'!S534="","",'PCA Licitação, Dispensa e Inex.'!S534)</f>
        <v/>
      </c>
      <c r="AV531" s="223" t="str">
        <f>IFERROR(VLOOKUP(AI531,'Acompanhamento (DMP)'!$B$7:$G$390,10,FALSE),"")</f>
        <v/>
      </c>
      <c r="AW531" t="str">
        <f>IFERROR(IF(VLOOKUP(AI531,'Acompanhamento (DMP)'!$B$7:$O$390,11,FALSE)="","",VLOOKUP(AI531,'Acompanhamento (DMP)'!$B$7:$O$390,11,FALSE)),"")</f>
        <v/>
      </c>
      <c r="AX531" s="82">
        <f>IFERROR(VLOOKUP(AI531,'Acompanhamento (DMP)'!$B$7:$O$390,12,FALSE),"")</f>
        <v>0</v>
      </c>
      <c r="AY531" s="82" t="str">
        <f>IFERROR(IF(VLOOKUP(AI531,'Acompanhamento (DMP)'!$B$7:$O$390,13,FALSE)="","",VLOOKUP(AI531,'Acompanhamento (DMP)'!$B$7:$O$390,13,FALSE)),"")</f>
        <v/>
      </c>
      <c r="AZ531" t="str">
        <f>IFERROR(IF(VLOOKUP(AI531,'Acompanhamento (DMP)'!$B$7:$O$390,14,FALSE)="","",VLOOKUP(AI531,'Acompanhamento (DMP)'!$B$7:$O$390,14,FALSE)),"")</f>
        <v/>
      </c>
      <c r="BA531" t="str">
        <f>IFERROR(IF(VLOOKUP(AI531,'Acompanhamento (DMP)'!$B$7:$O$390,15,FALSE)="","",VLOOKUP(AI531,'Acompanhamento (DMP)'!$B$7:$O$390,15,FALSE)),"")</f>
        <v/>
      </c>
      <c r="BB531" s="82" t="str">
        <f>IFERROR(IF(VLOOKUP(AI531,'Acompanhamento (DMP)'!$B$7:$O$390,16,FALSE)="","",VLOOKUP(AI531,'Acompanhamento (DMP)'!$B$7:$O$390,16,FALSE)),"")</f>
        <v/>
      </c>
      <c r="BC531" s="82" t="str">
        <f>IFERROR(IF(VLOOKUP(AI531,'Acompanhamento (DMP)'!$B$7:$O$390,17,FALSE)="","",VLOOKUP(AI531,'Acompanhamento (DMP)'!$B$7:$O$390,17,FALSE)),"")</f>
        <v/>
      </c>
      <c r="BD531" s="82" t="str">
        <f>IFERROR(IF(VLOOKUP(AI531,'Acompanhamento (DMP)'!$B$7:$O$390,18,FALSE)="","",VLOOKUP(AI531,'Acompanhamento (DMP)'!$B$7:$O$390,18,FALSE)),"")</f>
        <v/>
      </c>
      <c r="BE531" s="82" t="str">
        <f>IFERROR(IF(VLOOKUP(AI531,'Acompanhamento (DMP)'!$B$7:$O$390,19,FALSE)="","",VLOOKUP(AI531,'Acompanhamento (DMP)'!$B$7:$O$390,19,FALSE)),"")</f>
        <v/>
      </c>
      <c r="BF531" s="82" t="str">
        <f>IFERROR(IF(VLOOKUP(AI531,'Acompanhamento (DMP)'!$B$7:$O$390,20,FALSE)="","",VLOOKUP(AI531,'Acompanhamento (DMP)'!$B$7:$O$390,20,FALSE)),"")</f>
        <v/>
      </c>
      <c r="BG531" s="82" t="str">
        <f>IFERROR(IF(VLOOKUP(AI531,'Acompanhamento (DMP)'!$B$7:$O$390,21,FALSE)="","",VLOOKUP(AI531,'Acompanhamento (DMP)'!$B$7:$O$390,21,FALSE)),"")</f>
        <v/>
      </c>
      <c r="BH531" s="173" t="str">
        <f t="shared" si="8"/>
        <v/>
      </c>
    </row>
    <row r="532" spans="1:60" ht="15" customHeight="1">
      <c r="A532" s="248"/>
      <c r="B532" s="248"/>
      <c r="C532" s="72"/>
      <c r="D532" s="73"/>
      <c r="E532" s="72"/>
      <c r="F532" s="72"/>
      <c r="G532" s="72"/>
      <c r="H532" s="72"/>
      <c r="I532" s="72"/>
      <c r="J532" s="72"/>
      <c r="K532" s="72"/>
      <c r="L532" s="74"/>
      <c r="M532" s="74"/>
      <c r="N532" s="74"/>
      <c r="O532" s="74"/>
      <c r="P532" s="74"/>
      <c r="Q532" s="72" t="e">
        <f>IF(#REF!="","",IF(VLOOKUP(#REF!,#REF!,9,FALSE)="","",VLOOKUP(#REF!,#REF!,9,FALSE)))</f>
        <v>#REF!</v>
      </c>
      <c r="R532" s="74" t="e">
        <f>IF(#REF!="","",IF(VLOOKUP(#REF!,#REF!,10,FALSE)="","",VLOOKUP(#REF!,#REF!,10,FALSE)))</f>
        <v>#REF!</v>
      </c>
      <c r="AF532">
        <v>530</v>
      </c>
      <c r="AI532" t="str">
        <f>IF('PCA Licitação, Dispensa e Inex.'!B535="","",'PCA Licitação, Dispensa e Inex.'!B535)</f>
        <v/>
      </c>
      <c r="AJ532" t="str">
        <f>IF('PCA Licitação, Dispensa e Inex.'!C535="","",'PCA Licitação, Dispensa e Inex.'!C535)</f>
        <v/>
      </c>
      <c r="AK532" t="str">
        <f>IF('PCA Licitação, Dispensa e Inex.'!D535="","",'PCA Licitação, Dispensa e Inex.'!D535)</f>
        <v/>
      </c>
      <c r="AL532" t="str">
        <f>IF('PCA Licitação, Dispensa e Inex.'!H535="","",'PCA Licitação, Dispensa e Inex.'!H535)</f>
        <v/>
      </c>
      <c r="AM532" t="str">
        <f>IF('PCA Licitação, Dispensa e Inex.'!K535="","",'PCA Licitação, Dispensa e Inex.'!K535)</f>
        <v/>
      </c>
      <c r="AN532" t="str">
        <f>IF('PCA Licitação, Dispensa e Inex.'!L535="","",'PCA Licitação, Dispensa e Inex.'!L535)</f>
        <v/>
      </c>
      <c r="AO532" t="str">
        <f>IF('PCA Licitação, Dispensa e Inex.'!M535="","",'PCA Licitação, Dispensa e Inex.'!M535)</f>
        <v/>
      </c>
      <c r="AP532" t="str">
        <f>IF('PCA Licitação, Dispensa e Inex.'!N535="","",'PCA Licitação, Dispensa e Inex.'!N535)</f>
        <v/>
      </c>
      <c r="AQ532" s="82" t="str">
        <f>IF('PCA Licitação, Dispensa e Inex.'!O535="","",'PCA Licitação, Dispensa e Inex.'!O535)</f>
        <v/>
      </c>
      <c r="AR532" s="82" t="str">
        <f>IF('PCA Licitação, Dispensa e Inex.'!P535="","",'PCA Licitação, Dispensa e Inex.'!P535)</f>
        <v/>
      </c>
      <c r="AS532" s="82" t="str">
        <f>IF('PCA Licitação, Dispensa e Inex.'!Q535="","",'PCA Licitação, Dispensa e Inex.'!Q535)</f>
        <v/>
      </c>
      <c r="AT532" s="82" t="str">
        <f>IF('PCA Licitação, Dispensa e Inex.'!R535="","",'PCA Licitação, Dispensa e Inex.'!R535)</f>
        <v/>
      </c>
      <c r="AU532" s="82" t="str">
        <f>IF('PCA Licitação, Dispensa e Inex.'!S535="","",'PCA Licitação, Dispensa e Inex.'!S535)</f>
        <v/>
      </c>
      <c r="AV532" s="223" t="str">
        <f>IFERROR(VLOOKUP(AI532,'Acompanhamento (DMP)'!$B$7:$G$390,10,FALSE),"")</f>
        <v/>
      </c>
      <c r="AW532" t="str">
        <f>IFERROR(IF(VLOOKUP(AI532,'Acompanhamento (DMP)'!$B$7:$O$390,11,FALSE)="","",VLOOKUP(AI532,'Acompanhamento (DMP)'!$B$7:$O$390,11,FALSE)),"")</f>
        <v/>
      </c>
      <c r="AX532" s="82">
        <f>IFERROR(VLOOKUP(AI532,'Acompanhamento (DMP)'!$B$7:$O$390,12,FALSE),"")</f>
        <v>0</v>
      </c>
      <c r="AY532" s="82" t="str">
        <f>IFERROR(IF(VLOOKUP(AI532,'Acompanhamento (DMP)'!$B$7:$O$390,13,FALSE)="","",VLOOKUP(AI532,'Acompanhamento (DMP)'!$B$7:$O$390,13,FALSE)),"")</f>
        <v/>
      </c>
      <c r="AZ532" t="str">
        <f>IFERROR(IF(VLOOKUP(AI532,'Acompanhamento (DMP)'!$B$7:$O$390,14,FALSE)="","",VLOOKUP(AI532,'Acompanhamento (DMP)'!$B$7:$O$390,14,FALSE)),"")</f>
        <v/>
      </c>
      <c r="BA532" t="str">
        <f>IFERROR(IF(VLOOKUP(AI532,'Acompanhamento (DMP)'!$B$7:$O$390,15,FALSE)="","",VLOOKUP(AI532,'Acompanhamento (DMP)'!$B$7:$O$390,15,FALSE)),"")</f>
        <v/>
      </c>
      <c r="BB532" s="82" t="str">
        <f>IFERROR(IF(VLOOKUP(AI532,'Acompanhamento (DMP)'!$B$7:$O$390,16,FALSE)="","",VLOOKUP(AI532,'Acompanhamento (DMP)'!$B$7:$O$390,16,FALSE)),"")</f>
        <v/>
      </c>
      <c r="BC532" s="82" t="str">
        <f>IFERROR(IF(VLOOKUP(AI532,'Acompanhamento (DMP)'!$B$7:$O$390,17,FALSE)="","",VLOOKUP(AI532,'Acompanhamento (DMP)'!$B$7:$O$390,17,FALSE)),"")</f>
        <v/>
      </c>
      <c r="BD532" s="82" t="str">
        <f>IFERROR(IF(VLOOKUP(AI532,'Acompanhamento (DMP)'!$B$7:$O$390,18,FALSE)="","",VLOOKUP(AI532,'Acompanhamento (DMP)'!$B$7:$O$390,18,FALSE)),"")</f>
        <v/>
      </c>
      <c r="BE532" s="82" t="str">
        <f>IFERROR(IF(VLOOKUP(AI532,'Acompanhamento (DMP)'!$B$7:$O$390,19,FALSE)="","",VLOOKUP(AI532,'Acompanhamento (DMP)'!$B$7:$O$390,19,FALSE)),"")</f>
        <v/>
      </c>
      <c r="BF532" s="82" t="str">
        <f>IFERROR(IF(VLOOKUP(AI532,'Acompanhamento (DMP)'!$B$7:$O$390,20,FALSE)="","",VLOOKUP(AI532,'Acompanhamento (DMP)'!$B$7:$O$390,20,FALSE)),"")</f>
        <v/>
      </c>
      <c r="BG532" s="82" t="str">
        <f>IFERROR(IF(VLOOKUP(AI532,'Acompanhamento (DMP)'!$B$7:$O$390,21,FALSE)="","",VLOOKUP(AI532,'Acompanhamento (DMP)'!$B$7:$O$390,21,FALSE)),"")</f>
        <v/>
      </c>
      <c r="BH532" s="173" t="str">
        <f t="shared" si="8"/>
        <v/>
      </c>
    </row>
    <row r="533" spans="1:60" ht="15" customHeight="1">
      <c r="A533" s="248"/>
      <c r="B533" s="248"/>
      <c r="C533" s="72"/>
      <c r="D533" s="73"/>
      <c r="E533" s="72"/>
      <c r="F533" s="72"/>
      <c r="G533" s="72"/>
      <c r="H533" s="72"/>
      <c r="I533" s="72"/>
      <c r="J533" s="72"/>
      <c r="K533" s="72"/>
      <c r="L533" s="74"/>
      <c r="M533" s="74"/>
      <c r="N533" s="74"/>
      <c r="O533" s="74"/>
      <c r="P533" s="74"/>
      <c r="Q533" s="72" t="e">
        <f>IF(#REF!="","",IF(VLOOKUP(#REF!,#REF!,9,FALSE)="","",VLOOKUP(#REF!,#REF!,9,FALSE)))</f>
        <v>#REF!</v>
      </c>
      <c r="R533" s="74" t="e">
        <f>IF(#REF!="","",IF(VLOOKUP(#REF!,#REF!,10,FALSE)="","",VLOOKUP(#REF!,#REF!,10,FALSE)))</f>
        <v>#REF!</v>
      </c>
      <c r="AF533">
        <v>531</v>
      </c>
      <c r="AI533" t="str">
        <f>IF('PCA Licitação, Dispensa e Inex.'!B536="","",'PCA Licitação, Dispensa e Inex.'!B536)</f>
        <v/>
      </c>
      <c r="AJ533" t="str">
        <f>IF('PCA Licitação, Dispensa e Inex.'!C536="","",'PCA Licitação, Dispensa e Inex.'!C536)</f>
        <v/>
      </c>
      <c r="AK533" t="str">
        <f>IF('PCA Licitação, Dispensa e Inex.'!D536="","",'PCA Licitação, Dispensa e Inex.'!D536)</f>
        <v/>
      </c>
      <c r="AL533" t="str">
        <f>IF('PCA Licitação, Dispensa e Inex.'!H536="","",'PCA Licitação, Dispensa e Inex.'!H536)</f>
        <v/>
      </c>
      <c r="AM533" t="str">
        <f>IF('PCA Licitação, Dispensa e Inex.'!K536="","",'PCA Licitação, Dispensa e Inex.'!K536)</f>
        <v/>
      </c>
      <c r="AN533" t="str">
        <f>IF('PCA Licitação, Dispensa e Inex.'!L536="","",'PCA Licitação, Dispensa e Inex.'!L536)</f>
        <v/>
      </c>
      <c r="AO533" t="str">
        <f>IF('PCA Licitação, Dispensa e Inex.'!M536="","",'PCA Licitação, Dispensa e Inex.'!M536)</f>
        <v/>
      </c>
      <c r="AP533" t="str">
        <f>IF('PCA Licitação, Dispensa e Inex.'!N536="","",'PCA Licitação, Dispensa e Inex.'!N536)</f>
        <v/>
      </c>
      <c r="AQ533" s="82" t="str">
        <f>IF('PCA Licitação, Dispensa e Inex.'!O536="","",'PCA Licitação, Dispensa e Inex.'!O536)</f>
        <v/>
      </c>
      <c r="AR533" s="82" t="str">
        <f>IF('PCA Licitação, Dispensa e Inex.'!P536="","",'PCA Licitação, Dispensa e Inex.'!P536)</f>
        <v/>
      </c>
      <c r="AS533" s="82" t="str">
        <f>IF('PCA Licitação, Dispensa e Inex.'!Q536="","",'PCA Licitação, Dispensa e Inex.'!Q536)</f>
        <v/>
      </c>
      <c r="AT533" s="82" t="str">
        <f>IF('PCA Licitação, Dispensa e Inex.'!R536="","",'PCA Licitação, Dispensa e Inex.'!R536)</f>
        <v/>
      </c>
      <c r="AU533" s="82" t="str">
        <f>IF('PCA Licitação, Dispensa e Inex.'!S536="","",'PCA Licitação, Dispensa e Inex.'!S536)</f>
        <v/>
      </c>
      <c r="AV533" s="223" t="str">
        <f>IFERROR(VLOOKUP(AI533,'Acompanhamento (DMP)'!$B$7:$G$390,10,FALSE),"")</f>
        <v/>
      </c>
      <c r="AW533" t="str">
        <f>IFERROR(IF(VLOOKUP(AI533,'Acompanhamento (DMP)'!$B$7:$O$390,11,FALSE)="","",VLOOKUP(AI533,'Acompanhamento (DMP)'!$B$7:$O$390,11,FALSE)),"")</f>
        <v/>
      </c>
      <c r="AX533" s="82">
        <f>IFERROR(VLOOKUP(AI533,'Acompanhamento (DMP)'!$B$7:$O$390,12,FALSE),"")</f>
        <v>0</v>
      </c>
      <c r="AY533" s="82" t="str">
        <f>IFERROR(IF(VLOOKUP(AI533,'Acompanhamento (DMP)'!$B$7:$O$390,13,FALSE)="","",VLOOKUP(AI533,'Acompanhamento (DMP)'!$B$7:$O$390,13,FALSE)),"")</f>
        <v/>
      </c>
      <c r="AZ533" t="str">
        <f>IFERROR(IF(VLOOKUP(AI533,'Acompanhamento (DMP)'!$B$7:$O$390,14,FALSE)="","",VLOOKUP(AI533,'Acompanhamento (DMP)'!$B$7:$O$390,14,FALSE)),"")</f>
        <v/>
      </c>
      <c r="BA533" t="str">
        <f>IFERROR(IF(VLOOKUP(AI533,'Acompanhamento (DMP)'!$B$7:$O$390,15,FALSE)="","",VLOOKUP(AI533,'Acompanhamento (DMP)'!$B$7:$O$390,15,FALSE)),"")</f>
        <v/>
      </c>
      <c r="BB533" s="82" t="str">
        <f>IFERROR(IF(VLOOKUP(AI533,'Acompanhamento (DMP)'!$B$7:$O$390,16,FALSE)="","",VLOOKUP(AI533,'Acompanhamento (DMP)'!$B$7:$O$390,16,FALSE)),"")</f>
        <v/>
      </c>
      <c r="BC533" s="82" t="str">
        <f>IFERROR(IF(VLOOKUP(AI533,'Acompanhamento (DMP)'!$B$7:$O$390,17,FALSE)="","",VLOOKUP(AI533,'Acompanhamento (DMP)'!$B$7:$O$390,17,FALSE)),"")</f>
        <v/>
      </c>
      <c r="BD533" s="82" t="str">
        <f>IFERROR(IF(VLOOKUP(AI533,'Acompanhamento (DMP)'!$B$7:$O$390,18,FALSE)="","",VLOOKUP(AI533,'Acompanhamento (DMP)'!$B$7:$O$390,18,FALSE)),"")</f>
        <v/>
      </c>
      <c r="BE533" s="82" t="str">
        <f>IFERROR(IF(VLOOKUP(AI533,'Acompanhamento (DMP)'!$B$7:$O$390,19,FALSE)="","",VLOOKUP(AI533,'Acompanhamento (DMP)'!$B$7:$O$390,19,FALSE)),"")</f>
        <v/>
      </c>
      <c r="BF533" s="82" t="str">
        <f>IFERROR(IF(VLOOKUP(AI533,'Acompanhamento (DMP)'!$B$7:$O$390,20,FALSE)="","",VLOOKUP(AI533,'Acompanhamento (DMP)'!$B$7:$O$390,20,FALSE)),"")</f>
        <v/>
      </c>
      <c r="BG533" s="82" t="str">
        <f>IFERROR(IF(VLOOKUP(AI533,'Acompanhamento (DMP)'!$B$7:$O$390,21,FALSE)="","",VLOOKUP(AI533,'Acompanhamento (DMP)'!$B$7:$O$390,21,FALSE)),"")</f>
        <v/>
      </c>
      <c r="BH533" s="173" t="str">
        <f t="shared" si="8"/>
        <v/>
      </c>
    </row>
    <row r="534" spans="1:60" ht="15" customHeight="1">
      <c r="A534" s="248"/>
      <c r="B534" s="248"/>
      <c r="C534" s="72"/>
      <c r="D534" s="73"/>
      <c r="E534" s="72"/>
      <c r="F534" s="72"/>
      <c r="G534" s="72"/>
      <c r="H534" s="72"/>
      <c r="I534" s="72"/>
      <c r="J534" s="72"/>
      <c r="K534" s="72"/>
      <c r="L534" s="74"/>
      <c r="M534" s="74"/>
      <c r="N534" s="74"/>
      <c r="O534" s="74"/>
      <c r="P534" s="74"/>
      <c r="Q534" s="72" t="e">
        <f>IF(#REF!="","",IF(VLOOKUP(#REF!,#REF!,9,FALSE)="","",VLOOKUP(#REF!,#REF!,9,FALSE)))</f>
        <v>#REF!</v>
      </c>
      <c r="R534" s="74" t="e">
        <f>IF(#REF!="","",IF(VLOOKUP(#REF!,#REF!,10,FALSE)="","",VLOOKUP(#REF!,#REF!,10,FALSE)))</f>
        <v>#REF!</v>
      </c>
      <c r="AF534">
        <v>532</v>
      </c>
      <c r="AI534" t="str">
        <f>IF('PCA Licitação, Dispensa e Inex.'!B537="","",'PCA Licitação, Dispensa e Inex.'!B537)</f>
        <v/>
      </c>
      <c r="AJ534" t="str">
        <f>IF('PCA Licitação, Dispensa e Inex.'!C537="","",'PCA Licitação, Dispensa e Inex.'!C537)</f>
        <v/>
      </c>
      <c r="AK534" t="str">
        <f>IF('PCA Licitação, Dispensa e Inex.'!D537="","",'PCA Licitação, Dispensa e Inex.'!D537)</f>
        <v/>
      </c>
      <c r="AL534" t="str">
        <f>IF('PCA Licitação, Dispensa e Inex.'!H537="","",'PCA Licitação, Dispensa e Inex.'!H537)</f>
        <v/>
      </c>
      <c r="AM534" t="str">
        <f>IF('PCA Licitação, Dispensa e Inex.'!K537="","",'PCA Licitação, Dispensa e Inex.'!K537)</f>
        <v/>
      </c>
      <c r="AN534" t="str">
        <f>IF('PCA Licitação, Dispensa e Inex.'!L537="","",'PCA Licitação, Dispensa e Inex.'!L537)</f>
        <v/>
      </c>
      <c r="AO534" t="str">
        <f>IF('PCA Licitação, Dispensa e Inex.'!M537="","",'PCA Licitação, Dispensa e Inex.'!M537)</f>
        <v/>
      </c>
      <c r="AP534" t="str">
        <f>IF('PCA Licitação, Dispensa e Inex.'!N537="","",'PCA Licitação, Dispensa e Inex.'!N537)</f>
        <v/>
      </c>
      <c r="AQ534" s="82" t="str">
        <f>IF('PCA Licitação, Dispensa e Inex.'!O537="","",'PCA Licitação, Dispensa e Inex.'!O537)</f>
        <v/>
      </c>
      <c r="AR534" s="82" t="str">
        <f>IF('PCA Licitação, Dispensa e Inex.'!P537="","",'PCA Licitação, Dispensa e Inex.'!P537)</f>
        <v/>
      </c>
      <c r="AS534" s="82" t="str">
        <f>IF('PCA Licitação, Dispensa e Inex.'!Q537="","",'PCA Licitação, Dispensa e Inex.'!Q537)</f>
        <v/>
      </c>
      <c r="AT534" s="82" t="str">
        <f>IF('PCA Licitação, Dispensa e Inex.'!R537="","",'PCA Licitação, Dispensa e Inex.'!R537)</f>
        <v/>
      </c>
      <c r="AU534" s="82" t="str">
        <f>IF('PCA Licitação, Dispensa e Inex.'!S537="","",'PCA Licitação, Dispensa e Inex.'!S537)</f>
        <v/>
      </c>
      <c r="AV534" s="223" t="str">
        <f>IFERROR(VLOOKUP(AI534,'Acompanhamento (DMP)'!$B$7:$G$390,10,FALSE),"")</f>
        <v/>
      </c>
      <c r="AW534" t="str">
        <f>IFERROR(IF(VLOOKUP(AI534,'Acompanhamento (DMP)'!$B$7:$O$390,11,FALSE)="","",VLOOKUP(AI534,'Acompanhamento (DMP)'!$B$7:$O$390,11,FALSE)),"")</f>
        <v/>
      </c>
      <c r="AX534" s="82">
        <f>IFERROR(VLOOKUP(AI534,'Acompanhamento (DMP)'!$B$7:$O$390,12,FALSE),"")</f>
        <v>0</v>
      </c>
      <c r="AY534" s="82" t="str">
        <f>IFERROR(IF(VLOOKUP(AI534,'Acompanhamento (DMP)'!$B$7:$O$390,13,FALSE)="","",VLOOKUP(AI534,'Acompanhamento (DMP)'!$B$7:$O$390,13,FALSE)),"")</f>
        <v/>
      </c>
      <c r="AZ534" t="str">
        <f>IFERROR(IF(VLOOKUP(AI534,'Acompanhamento (DMP)'!$B$7:$O$390,14,FALSE)="","",VLOOKUP(AI534,'Acompanhamento (DMP)'!$B$7:$O$390,14,FALSE)),"")</f>
        <v/>
      </c>
      <c r="BA534" t="str">
        <f>IFERROR(IF(VLOOKUP(AI534,'Acompanhamento (DMP)'!$B$7:$O$390,15,FALSE)="","",VLOOKUP(AI534,'Acompanhamento (DMP)'!$B$7:$O$390,15,FALSE)),"")</f>
        <v/>
      </c>
      <c r="BB534" s="82" t="str">
        <f>IFERROR(IF(VLOOKUP(AI534,'Acompanhamento (DMP)'!$B$7:$O$390,16,FALSE)="","",VLOOKUP(AI534,'Acompanhamento (DMP)'!$B$7:$O$390,16,FALSE)),"")</f>
        <v/>
      </c>
      <c r="BC534" s="82" t="str">
        <f>IFERROR(IF(VLOOKUP(AI534,'Acompanhamento (DMP)'!$B$7:$O$390,17,FALSE)="","",VLOOKUP(AI534,'Acompanhamento (DMP)'!$B$7:$O$390,17,FALSE)),"")</f>
        <v/>
      </c>
      <c r="BD534" s="82" t="str">
        <f>IFERROR(IF(VLOOKUP(AI534,'Acompanhamento (DMP)'!$B$7:$O$390,18,FALSE)="","",VLOOKUP(AI534,'Acompanhamento (DMP)'!$B$7:$O$390,18,FALSE)),"")</f>
        <v/>
      </c>
      <c r="BE534" s="82" t="str">
        <f>IFERROR(IF(VLOOKUP(AI534,'Acompanhamento (DMP)'!$B$7:$O$390,19,FALSE)="","",VLOOKUP(AI534,'Acompanhamento (DMP)'!$B$7:$O$390,19,FALSE)),"")</f>
        <v/>
      </c>
      <c r="BF534" s="82" t="str">
        <f>IFERROR(IF(VLOOKUP(AI534,'Acompanhamento (DMP)'!$B$7:$O$390,20,FALSE)="","",VLOOKUP(AI534,'Acompanhamento (DMP)'!$B$7:$O$390,20,FALSE)),"")</f>
        <v/>
      </c>
      <c r="BG534" s="82" t="str">
        <f>IFERROR(IF(VLOOKUP(AI534,'Acompanhamento (DMP)'!$B$7:$O$390,21,FALSE)="","",VLOOKUP(AI534,'Acompanhamento (DMP)'!$B$7:$O$390,21,FALSE)),"")</f>
        <v/>
      </c>
      <c r="BH534" s="173" t="str">
        <f t="shared" si="8"/>
        <v/>
      </c>
    </row>
    <row r="535" spans="1:60" ht="15" customHeight="1">
      <c r="A535" s="248"/>
      <c r="B535" s="248"/>
      <c r="C535" s="72"/>
      <c r="D535" s="73"/>
      <c r="E535" s="72"/>
      <c r="F535" s="72"/>
      <c r="G535" s="72"/>
      <c r="H535" s="72"/>
      <c r="I535" s="72"/>
      <c r="J535" s="72"/>
      <c r="K535" s="72"/>
      <c r="L535" s="74"/>
      <c r="M535" s="74"/>
      <c r="N535" s="74"/>
      <c r="O535" s="74"/>
      <c r="P535" s="74"/>
      <c r="Q535" s="72" t="e">
        <f>IF(#REF!="","",IF(VLOOKUP(#REF!,#REF!,9,FALSE)="","",VLOOKUP(#REF!,#REF!,9,FALSE)))</f>
        <v>#REF!</v>
      </c>
      <c r="R535" s="74" t="e">
        <f>IF(#REF!="","",IF(VLOOKUP(#REF!,#REF!,10,FALSE)="","",VLOOKUP(#REF!,#REF!,10,FALSE)))</f>
        <v>#REF!</v>
      </c>
      <c r="AF535">
        <v>533</v>
      </c>
      <c r="AI535" t="str">
        <f>IF('PCA Licitação, Dispensa e Inex.'!B538="","",'PCA Licitação, Dispensa e Inex.'!B538)</f>
        <v/>
      </c>
      <c r="AJ535" t="str">
        <f>IF('PCA Licitação, Dispensa e Inex.'!C538="","",'PCA Licitação, Dispensa e Inex.'!C538)</f>
        <v/>
      </c>
      <c r="AK535" t="str">
        <f>IF('PCA Licitação, Dispensa e Inex.'!D538="","",'PCA Licitação, Dispensa e Inex.'!D538)</f>
        <v/>
      </c>
      <c r="AL535" t="str">
        <f>IF('PCA Licitação, Dispensa e Inex.'!H538="","",'PCA Licitação, Dispensa e Inex.'!H538)</f>
        <v/>
      </c>
      <c r="AM535" t="str">
        <f>IF('PCA Licitação, Dispensa e Inex.'!K538="","",'PCA Licitação, Dispensa e Inex.'!K538)</f>
        <v/>
      </c>
      <c r="AN535" t="str">
        <f>IF('PCA Licitação, Dispensa e Inex.'!L538="","",'PCA Licitação, Dispensa e Inex.'!L538)</f>
        <v/>
      </c>
      <c r="AO535" t="str">
        <f>IF('PCA Licitação, Dispensa e Inex.'!M538="","",'PCA Licitação, Dispensa e Inex.'!M538)</f>
        <v/>
      </c>
      <c r="AP535" t="str">
        <f>IF('PCA Licitação, Dispensa e Inex.'!N538="","",'PCA Licitação, Dispensa e Inex.'!N538)</f>
        <v/>
      </c>
      <c r="AQ535" s="82" t="str">
        <f>IF('PCA Licitação, Dispensa e Inex.'!O538="","",'PCA Licitação, Dispensa e Inex.'!O538)</f>
        <v/>
      </c>
      <c r="AR535" s="82" t="str">
        <f>IF('PCA Licitação, Dispensa e Inex.'!P538="","",'PCA Licitação, Dispensa e Inex.'!P538)</f>
        <v/>
      </c>
      <c r="AS535" s="82" t="str">
        <f>IF('PCA Licitação, Dispensa e Inex.'!Q538="","",'PCA Licitação, Dispensa e Inex.'!Q538)</f>
        <v/>
      </c>
      <c r="AT535" s="82" t="str">
        <f>IF('PCA Licitação, Dispensa e Inex.'!R538="","",'PCA Licitação, Dispensa e Inex.'!R538)</f>
        <v/>
      </c>
      <c r="AU535" s="82" t="str">
        <f>IF('PCA Licitação, Dispensa e Inex.'!S538="","",'PCA Licitação, Dispensa e Inex.'!S538)</f>
        <v/>
      </c>
      <c r="AV535" s="223" t="str">
        <f>IFERROR(VLOOKUP(AI535,'Acompanhamento (DMP)'!$B$7:$G$390,10,FALSE),"")</f>
        <v/>
      </c>
      <c r="AW535" t="str">
        <f>IFERROR(IF(VLOOKUP(AI535,'Acompanhamento (DMP)'!$B$7:$O$390,11,FALSE)="","",VLOOKUP(AI535,'Acompanhamento (DMP)'!$B$7:$O$390,11,FALSE)),"")</f>
        <v/>
      </c>
      <c r="AX535" s="82">
        <f>IFERROR(VLOOKUP(AI535,'Acompanhamento (DMP)'!$B$7:$O$390,12,FALSE),"")</f>
        <v>0</v>
      </c>
      <c r="AY535" s="82" t="str">
        <f>IFERROR(IF(VLOOKUP(AI535,'Acompanhamento (DMP)'!$B$7:$O$390,13,FALSE)="","",VLOOKUP(AI535,'Acompanhamento (DMP)'!$B$7:$O$390,13,FALSE)),"")</f>
        <v/>
      </c>
      <c r="AZ535" t="str">
        <f>IFERROR(IF(VLOOKUP(AI535,'Acompanhamento (DMP)'!$B$7:$O$390,14,FALSE)="","",VLOOKUP(AI535,'Acompanhamento (DMP)'!$B$7:$O$390,14,FALSE)),"")</f>
        <v/>
      </c>
      <c r="BA535" t="str">
        <f>IFERROR(IF(VLOOKUP(AI535,'Acompanhamento (DMP)'!$B$7:$O$390,15,FALSE)="","",VLOOKUP(AI535,'Acompanhamento (DMP)'!$B$7:$O$390,15,FALSE)),"")</f>
        <v/>
      </c>
      <c r="BB535" s="82" t="str">
        <f>IFERROR(IF(VLOOKUP(AI535,'Acompanhamento (DMP)'!$B$7:$O$390,16,FALSE)="","",VLOOKUP(AI535,'Acompanhamento (DMP)'!$B$7:$O$390,16,FALSE)),"")</f>
        <v/>
      </c>
      <c r="BC535" s="82" t="str">
        <f>IFERROR(IF(VLOOKUP(AI535,'Acompanhamento (DMP)'!$B$7:$O$390,17,FALSE)="","",VLOOKUP(AI535,'Acompanhamento (DMP)'!$B$7:$O$390,17,FALSE)),"")</f>
        <v/>
      </c>
      <c r="BD535" s="82" t="str">
        <f>IFERROR(IF(VLOOKUP(AI535,'Acompanhamento (DMP)'!$B$7:$O$390,18,FALSE)="","",VLOOKUP(AI535,'Acompanhamento (DMP)'!$B$7:$O$390,18,FALSE)),"")</f>
        <v/>
      </c>
      <c r="BE535" s="82" t="str">
        <f>IFERROR(IF(VLOOKUP(AI535,'Acompanhamento (DMP)'!$B$7:$O$390,19,FALSE)="","",VLOOKUP(AI535,'Acompanhamento (DMP)'!$B$7:$O$390,19,FALSE)),"")</f>
        <v/>
      </c>
      <c r="BF535" s="82" t="str">
        <f>IFERROR(IF(VLOOKUP(AI535,'Acompanhamento (DMP)'!$B$7:$O$390,20,FALSE)="","",VLOOKUP(AI535,'Acompanhamento (DMP)'!$B$7:$O$390,20,FALSE)),"")</f>
        <v/>
      </c>
      <c r="BG535" s="82" t="str">
        <f>IFERROR(IF(VLOOKUP(AI535,'Acompanhamento (DMP)'!$B$7:$O$390,21,FALSE)="","",VLOOKUP(AI535,'Acompanhamento (DMP)'!$B$7:$O$390,21,FALSE)),"")</f>
        <v/>
      </c>
      <c r="BH535" s="173" t="str">
        <f t="shared" si="8"/>
        <v/>
      </c>
    </row>
    <row r="536" spans="1:60" ht="15" customHeight="1">
      <c r="A536" s="248"/>
      <c r="B536" s="248"/>
      <c r="C536" s="72"/>
      <c r="D536" s="73"/>
      <c r="E536" s="72"/>
      <c r="F536" s="72"/>
      <c r="G536" s="72"/>
      <c r="H536" s="72"/>
      <c r="I536" s="72"/>
      <c r="J536" s="72"/>
      <c r="K536" s="72"/>
      <c r="L536" s="74"/>
      <c r="M536" s="74"/>
      <c r="N536" s="74"/>
      <c r="O536" s="74"/>
      <c r="P536" s="74"/>
      <c r="Q536" s="72" t="e">
        <f>IF(#REF!="","",IF(VLOOKUP(#REF!,#REF!,9,FALSE)="","",VLOOKUP(#REF!,#REF!,9,FALSE)))</f>
        <v>#REF!</v>
      </c>
      <c r="R536" s="74" t="e">
        <f>IF(#REF!="","",IF(VLOOKUP(#REF!,#REF!,10,FALSE)="","",VLOOKUP(#REF!,#REF!,10,FALSE)))</f>
        <v>#REF!</v>
      </c>
      <c r="AF536">
        <v>534</v>
      </c>
      <c r="AI536" t="str">
        <f>IF('PCA Licitação, Dispensa e Inex.'!B539="","",'PCA Licitação, Dispensa e Inex.'!B539)</f>
        <v/>
      </c>
      <c r="AJ536" t="str">
        <f>IF('PCA Licitação, Dispensa e Inex.'!C539="","",'PCA Licitação, Dispensa e Inex.'!C539)</f>
        <v/>
      </c>
      <c r="AK536" t="str">
        <f>IF('PCA Licitação, Dispensa e Inex.'!D539="","",'PCA Licitação, Dispensa e Inex.'!D539)</f>
        <v/>
      </c>
      <c r="AL536" t="str">
        <f>IF('PCA Licitação, Dispensa e Inex.'!H539="","",'PCA Licitação, Dispensa e Inex.'!H539)</f>
        <v/>
      </c>
      <c r="AM536" t="str">
        <f>IF('PCA Licitação, Dispensa e Inex.'!K539="","",'PCA Licitação, Dispensa e Inex.'!K539)</f>
        <v/>
      </c>
      <c r="AN536" t="str">
        <f>IF('PCA Licitação, Dispensa e Inex.'!L539="","",'PCA Licitação, Dispensa e Inex.'!L539)</f>
        <v/>
      </c>
      <c r="AO536" t="str">
        <f>IF('PCA Licitação, Dispensa e Inex.'!M539="","",'PCA Licitação, Dispensa e Inex.'!M539)</f>
        <v/>
      </c>
      <c r="AP536" t="str">
        <f>IF('PCA Licitação, Dispensa e Inex.'!N539="","",'PCA Licitação, Dispensa e Inex.'!N539)</f>
        <v/>
      </c>
      <c r="AQ536" s="82" t="str">
        <f>IF('PCA Licitação, Dispensa e Inex.'!O539="","",'PCA Licitação, Dispensa e Inex.'!O539)</f>
        <v/>
      </c>
      <c r="AR536" s="82" t="str">
        <f>IF('PCA Licitação, Dispensa e Inex.'!P539="","",'PCA Licitação, Dispensa e Inex.'!P539)</f>
        <v/>
      </c>
      <c r="AS536" s="82" t="str">
        <f>IF('PCA Licitação, Dispensa e Inex.'!Q539="","",'PCA Licitação, Dispensa e Inex.'!Q539)</f>
        <v/>
      </c>
      <c r="AT536" s="82" t="str">
        <f>IF('PCA Licitação, Dispensa e Inex.'!R539="","",'PCA Licitação, Dispensa e Inex.'!R539)</f>
        <v/>
      </c>
      <c r="AU536" s="82" t="str">
        <f>IF('PCA Licitação, Dispensa e Inex.'!S539="","",'PCA Licitação, Dispensa e Inex.'!S539)</f>
        <v/>
      </c>
      <c r="AV536" s="223" t="str">
        <f>IFERROR(VLOOKUP(AI536,'Acompanhamento (DMP)'!$B$7:$G$390,10,FALSE),"")</f>
        <v/>
      </c>
      <c r="AW536" t="str">
        <f>IFERROR(IF(VLOOKUP(AI536,'Acompanhamento (DMP)'!$B$7:$O$390,11,FALSE)="","",VLOOKUP(AI536,'Acompanhamento (DMP)'!$B$7:$O$390,11,FALSE)),"")</f>
        <v/>
      </c>
      <c r="AX536" s="82">
        <f>IFERROR(VLOOKUP(AI536,'Acompanhamento (DMP)'!$B$7:$O$390,12,FALSE),"")</f>
        <v>0</v>
      </c>
      <c r="AY536" s="82" t="str">
        <f>IFERROR(IF(VLOOKUP(AI536,'Acompanhamento (DMP)'!$B$7:$O$390,13,FALSE)="","",VLOOKUP(AI536,'Acompanhamento (DMP)'!$B$7:$O$390,13,FALSE)),"")</f>
        <v/>
      </c>
      <c r="AZ536" t="str">
        <f>IFERROR(IF(VLOOKUP(AI536,'Acompanhamento (DMP)'!$B$7:$O$390,14,FALSE)="","",VLOOKUP(AI536,'Acompanhamento (DMP)'!$B$7:$O$390,14,FALSE)),"")</f>
        <v/>
      </c>
      <c r="BA536" t="str">
        <f>IFERROR(IF(VLOOKUP(AI536,'Acompanhamento (DMP)'!$B$7:$O$390,15,FALSE)="","",VLOOKUP(AI536,'Acompanhamento (DMP)'!$B$7:$O$390,15,FALSE)),"")</f>
        <v/>
      </c>
      <c r="BB536" s="82" t="str">
        <f>IFERROR(IF(VLOOKUP(AI536,'Acompanhamento (DMP)'!$B$7:$O$390,16,FALSE)="","",VLOOKUP(AI536,'Acompanhamento (DMP)'!$B$7:$O$390,16,FALSE)),"")</f>
        <v/>
      </c>
      <c r="BC536" s="82" t="str">
        <f>IFERROR(IF(VLOOKUP(AI536,'Acompanhamento (DMP)'!$B$7:$O$390,17,FALSE)="","",VLOOKUP(AI536,'Acompanhamento (DMP)'!$B$7:$O$390,17,FALSE)),"")</f>
        <v/>
      </c>
      <c r="BD536" s="82" t="str">
        <f>IFERROR(IF(VLOOKUP(AI536,'Acompanhamento (DMP)'!$B$7:$O$390,18,FALSE)="","",VLOOKUP(AI536,'Acompanhamento (DMP)'!$B$7:$O$390,18,FALSE)),"")</f>
        <v/>
      </c>
      <c r="BE536" s="82" t="str">
        <f>IFERROR(IF(VLOOKUP(AI536,'Acompanhamento (DMP)'!$B$7:$O$390,19,FALSE)="","",VLOOKUP(AI536,'Acompanhamento (DMP)'!$B$7:$O$390,19,FALSE)),"")</f>
        <v/>
      </c>
      <c r="BF536" s="82" t="str">
        <f>IFERROR(IF(VLOOKUP(AI536,'Acompanhamento (DMP)'!$B$7:$O$390,20,FALSE)="","",VLOOKUP(AI536,'Acompanhamento (DMP)'!$B$7:$O$390,20,FALSE)),"")</f>
        <v/>
      </c>
      <c r="BG536" s="82" t="str">
        <f>IFERROR(IF(VLOOKUP(AI536,'Acompanhamento (DMP)'!$B$7:$O$390,21,FALSE)="","",VLOOKUP(AI536,'Acompanhamento (DMP)'!$B$7:$O$390,21,FALSE)),"")</f>
        <v/>
      </c>
      <c r="BH536" s="173" t="str">
        <f t="shared" si="8"/>
        <v/>
      </c>
    </row>
    <row r="537" spans="1:60" ht="15" customHeight="1">
      <c r="A537" s="248"/>
      <c r="B537" s="248"/>
      <c r="C537" s="72"/>
      <c r="D537" s="73"/>
      <c r="E537" s="72"/>
      <c r="F537" s="72"/>
      <c r="G537" s="72"/>
      <c r="H537" s="72"/>
      <c r="I537" s="72"/>
      <c r="J537" s="72"/>
      <c r="K537" s="72"/>
      <c r="L537" s="74"/>
      <c r="M537" s="74"/>
      <c r="N537" s="74"/>
      <c r="O537" s="74"/>
      <c r="P537" s="74"/>
      <c r="Q537" s="72" t="e">
        <f>IF(#REF!="","",IF(VLOOKUP(#REF!,#REF!,9,FALSE)="","",VLOOKUP(#REF!,#REF!,9,FALSE)))</f>
        <v>#REF!</v>
      </c>
      <c r="R537" s="74" t="e">
        <f>IF(#REF!="","",IF(VLOOKUP(#REF!,#REF!,10,FALSE)="","",VLOOKUP(#REF!,#REF!,10,FALSE)))</f>
        <v>#REF!</v>
      </c>
      <c r="AF537">
        <v>535</v>
      </c>
      <c r="AI537" t="str">
        <f>IF('PCA Licitação, Dispensa e Inex.'!B540="","",'PCA Licitação, Dispensa e Inex.'!B540)</f>
        <v/>
      </c>
      <c r="AJ537" t="str">
        <f>IF('PCA Licitação, Dispensa e Inex.'!C540="","",'PCA Licitação, Dispensa e Inex.'!C540)</f>
        <v/>
      </c>
      <c r="AK537" t="str">
        <f>IF('PCA Licitação, Dispensa e Inex.'!D540="","",'PCA Licitação, Dispensa e Inex.'!D540)</f>
        <v/>
      </c>
      <c r="AL537" t="str">
        <f>IF('PCA Licitação, Dispensa e Inex.'!H540="","",'PCA Licitação, Dispensa e Inex.'!H540)</f>
        <v/>
      </c>
      <c r="AM537" t="str">
        <f>IF('PCA Licitação, Dispensa e Inex.'!K540="","",'PCA Licitação, Dispensa e Inex.'!K540)</f>
        <v/>
      </c>
      <c r="AN537" t="str">
        <f>IF('PCA Licitação, Dispensa e Inex.'!L540="","",'PCA Licitação, Dispensa e Inex.'!L540)</f>
        <v/>
      </c>
      <c r="AO537" t="str">
        <f>IF('PCA Licitação, Dispensa e Inex.'!M540="","",'PCA Licitação, Dispensa e Inex.'!M540)</f>
        <v/>
      </c>
      <c r="AP537" t="str">
        <f>IF('PCA Licitação, Dispensa e Inex.'!N540="","",'PCA Licitação, Dispensa e Inex.'!N540)</f>
        <v/>
      </c>
      <c r="AQ537" s="82" t="str">
        <f>IF('PCA Licitação, Dispensa e Inex.'!O540="","",'PCA Licitação, Dispensa e Inex.'!O540)</f>
        <v/>
      </c>
      <c r="AR537" s="82" t="str">
        <f>IF('PCA Licitação, Dispensa e Inex.'!P540="","",'PCA Licitação, Dispensa e Inex.'!P540)</f>
        <v/>
      </c>
      <c r="AS537" s="82" t="str">
        <f>IF('PCA Licitação, Dispensa e Inex.'!Q540="","",'PCA Licitação, Dispensa e Inex.'!Q540)</f>
        <v/>
      </c>
      <c r="AT537" s="82" t="str">
        <f>IF('PCA Licitação, Dispensa e Inex.'!R540="","",'PCA Licitação, Dispensa e Inex.'!R540)</f>
        <v/>
      </c>
      <c r="AU537" s="82" t="str">
        <f>IF('PCA Licitação, Dispensa e Inex.'!S540="","",'PCA Licitação, Dispensa e Inex.'!S540)</f>
        <v/>
      </c>
      <c r="AV537" s="223" t="str">
        <f>IFERROR(VLOOKUP(AI537,'Acompanhamento (DMP)'!$B$7:$G$390,10,FALSE),"")</f>
        <v/>
      </c>
      <c r="AW537" t="str">
        <f>IFERROR(IF(VLOOKUP(AI537,'Acompanhamento (DMP)'!$B$7:$O$390,11,FALSE)="","",VLOOKUP(AI537,'Acompanhamento (DMP)'!$B$7:$O$390,11,FALSE)),"")</f>
        <v/>
      </c>
      <c r="AX537" s="82">
        <f>IFERROR(VLOOKUP(AI537,'Acompanhamento (DMP)'!$B$7:$O$390,12,FALSE),"")</f>
        <v>0</v>
      </c>
      <c r="AY537" s="82" t="str">
        <f>IFERROR(IF(VLOOKUP(AI537,'Acompanhamento (DMP)'!$B$7:$O$390,13,FALSE)="","",VLOOKUP(AI537,'Acompanhamento (DMP)'!$B$7:$O$390,13,FALSE)),"")</f>
        <v/>
      </c>
      <c r="AZ537" t="str">
        <f>IFERROR(IF(VLOOKUP(AI537,'Acompanhamento (DMP)'!$B$7:$O$390,14,FALSE)="","",VLOOKUP(AI537,'Acompanhamento (DMP)'!$B$7:$O$390,14,FALSE)),"")</f>
        <v/>
      </c>
      <c r="BA537" t="str">
        <f>IFERROR(IF(VLOOKUP(AI537,'Acompanhamento (DMP)'!$B$7:$O$390,15,FALSE)="","",VLOOKUP(AI537,'Acompanhamento (DMP)'!$B$7:$O$390,15,FALSE)),"")</f>
        <v/>
      </c>
      <c r="BB537" s="82" t="str">
        <f>IFERROR(IF(VLOOKUP(AI537,'Acompanhamento (DMP)'!$B$7:$O$390,16,FALSE)="","",VLOOKUP(AI537,'Acompanhamento (DMP)'!$B$7:$O$390,16,FALSE)),"")</f>
        <v/>
      </c>
      <c r="BC537" s="82" t="str">
        <f>IFERROR(IF(VLOOKUP(AI537,'Acompanhamento (DMP)'!$B$7:$O$390,17,FALSE)="","",VLOOKUP(AI537,'Acompanhamento (DMP)'!$B$7:$O$390,17,FALSE)),"")</f>
        <v/>
      </c>
      <c r="BD537" s="82" t="str">
        <f>IFERROR(IF(VLOOKUP(AI537,'Acompanhamento (DMP)'!$B$7:$O$390,18,FALSE)="","",VLOOKUP(AI537,'Acompanhamento (DMP)'!$B$7:$O$390,18,FALSE)),"")</f>
        <v/>
      </c>
      <c r="BE537" s="82" t="str">
        <f>IFERROR(IF(VLOOKUP(AI537,'Acompanhamento (DMP)'!$B$7:$O$390,19,FALSE)="","",VLOOKUP(AI537,'Acompanhamento (DMP)'!$B$7:$O$390,19,FALSE)),"")</f>
        <v/>
      </c>
      <c r="BF537" s="82" t="str">
        <f>IFERROR(IF(VLOOKUP(AI537,'Acompanhamento (DMP)'!$B$7:$O$390,20,FALSE)="","",VLOOKUP(AI537,'Acompanhamento (DMP)'!$B$7:$O$390,20,FALSE)),"")</f>
        <v/>
      </c>
      <c r="BG537" s="82" t="str">
        <f>IFERROR(IF(VLOOKUP(AI537,'Acompanhamento (DMP)'!$B$7:$O$390,21,FALSE)="","",VLOOKUP(AI537,'Acompanhamento (DMP)'!$B$7:$O$390,21,FALSE)),"")</f>
        <v/>
      </c>
      <c r="BH537" s="173" t="str">
        <f t="shared" si="8"/>
        <v/>
      </c>
    </row>
    <row r="538" spans="1:60" ht="15" customHeight="1">
      <c r="A538" s="248"/>
      <c r="B538" s="248"/>
      <c r="C538" s="72"/>
      <c r="D538" s="73"/>
      <c r="E538" s="72"/>
      <c r="F538" s="72"/>
      <c r="G538" s="72"/>
      <c r="H538" s="72"/>
      <c r="I538" s="72"/>
      <c r="J538" s="72"/>
      <c r="K538" s="72"/>
      <c r="L538" s="74"/>
      <c r="M538" s="74"/>
      <c r="N538" s="74"/>
      <c r="O538" s="74"/>
      <c r="P538" s="74"/>
      <c r="Q538" s="72" t="e">
        <f>IF(#REF!="","",IF(VLOOKUP(#REF!,#REF!,9,FALSE)="","",VLOOKUP(#REF!,#REF!,9,FALSE)))</f>
        <v>#REF!</v>
      </c>
      <c r="R538" s="74" t="e">
        <f>IF(#REF!="","",IF(VLOOKUP(#REF!,#REF!,10,FALSE)="","",VLOOKUP(#REF!,#REF!,10,FALSE)))</f>
        <v>#REF!</v>
      </c>
      <c r="AF538">
        <v>536</v>
      </c>
      <c r="AI538" t="str">
        <f>IF('PCA Licitação, Dispensa e Inex.'!B541="","",'PCA Licitação, Dispensa e Inex.'!B541)</f>
        <v/>
      </c>
      <c r="AJ538" t="str">
        <f>IF('PCA Licitação, Dispensa e Inex.'!C541="","",'PCA Licitação, Dispensa e Inex.'!C541)</f>
        <v/>
      </c>
      <c r="AK538" t="str">
        <f>IF('PCA Licitação, Dispensa e Inex.'!D541="","",'PCA Licitação, Dispensa e Inex.'!D541)</f>
        <v/>
      </c>
      <c r="AL538" t="str">
        <f>IF('PCA Licitação, Dispensa e Inex.'!H541="","",'PCA Licitação, Dispensa e Inex.'!H541)</f>
        <v/>
      </c>
      <c r="AM538" t="str">
        <f>IF('PCA Licitação, Dispensa e Inex.'!K541="","",'PCA Licitação, Dispensa e Inex.'!K541)</f>
        <v/>
      </c>
      <c r="AN538" t="str">
        <f>IF('PCA Licitação, Dispensa e Inex.'!L541="","",'PCA Licitação, Dispensa e Inex.'!L541)</f>
        <v/>
      </c>
      <c r="AO538" t="str">
        <f>IF('PCA Licitação, Dispensa e Inex.'!M541="","",'PCA Licitação, Dispensa e Inex.'!M541)</f>
        <v/>
      </c>
      <c r="AP538" t="str">
        <f>IF('PCA Licitação, Dispensa e Inex.'!N541="","",'PCA Licitação, Dispensa e Inex.'!N541)</f>
        <v/>
      </c>
      <c r="AQ538" s="82" t="str">
        <f>IF('PCA Licitação, Dispensa e Inex.'!O541="","",'PCA Licitação, Dispensa e Inex.'!O541)</f>
        <v/>
      </c>
      <c r="AR538" s="82" t="str">
        <f>IF('PCA Licitação, Dispensa e Inex.'!P541="","",'PCA Licitação, Dispensa e Inex.'!P541)</f>
        <v/>
      </c>
      <c r="AS538" s="82" t="str">
        <f>IF('PCA Licitação, Dispensa e Inex.'!Q541="","",'PCA Licitação, Dispensa e Inex.'!Q541)</f>
        <v/>
      </c>
      <c r="AT538" s="82" t="str">
        <f>IF('PCA Licitação, Dispensa e Inex.'!R541="","",'PCA Licitação, Dispensa e Inex.'!R541)</f>
        <v/>
      </c>
      <c r="AU538" s="82" t="str">
        <f>IF('PCA Licitação, Dispensa e Inex.'!S541="","",'PCA Licitação, Dispensa e Inex.'!S541)</f>
        <v/>
      </c>
      <c r="AV538" s="223" t="str">
        <f>IFERROR(VLOOKUP(AI538,'Acompanhamento (DMP)'!$B$7:$G$390,10,FALSE),"")</f>
        <v/>
      </c>
      <c r="AW538" t="str">
        <f>IFERROR(IF(VLOOKUP(AI538,'Acompanhamento (DMP)'!$B$7:$O$390,11,FALSE)="","",VLOOKUP(AI538,'Acompanhamento (DMP)'!$B$7:$O$390,11,FALSE)),"")</f>
        <v/>
      </c>
      <c r="AX538" s="82">
        <f>IFERROR(VLOOKUP(AI538,'Acompanhamento (DMP)'!$B$7:$O$390,12,FALSE),"")</f>
        <v>0</v>
      </c>
      <c r="AY538" s="82" t="str">
        <f>IFERROR(IF(VLOOKUP(AI538,'Acompanhamento (DMP)'!$B$7:$O$390,13,FALSE)="","",VLOOKUP(AI538,'Acompanhamento (DMP)'!$B$7:$O$390,13,FALSE)),"")</f>
        <v/>
      </c>
      <c r="AZ538" t="str">
        <f>IFERROR(IF(VLOOKUP(AI538,'Acompanhamento (DMP)'!$B$7:$O$390,14,FALSE)="","",VLOOKUP(AI538,'Acompanhamento (DMP)'!$B$7:$O$390,14,FALSE)),"")</f>
        <v/>
      </c>
      <c r="BA538" t="str">
        <f>IFERROR(IF(VLOOKUP(AI538,'Acompanhamento (DMP)'!$B$7:$O$390,15,FALSE)="","",VLOOKUP(AI538,'Acompanhamento (DMP)'!$B$7:$O$390,15,FALSE)),"")</f>
        <v/>
      </c>
      <c r="BB538" s="82" t="str">
        <f>IFERROR(IF(VLOOKUP(AI538,'Acompanhamento (DMP)'!$B$7:$O$390,16,FALSE)="","",VLOOKUP(AI538,'Acompanhamento (DMP)'!$B$7:$O$390,16,FALSE)),"")</f>
        <v/>
      </c>
      <c r="BC538" s="82" t="str">
        <f>IFERROR(IF(VLOOKUP(AI538,'Acompanhamento (DMP)'!$B$7:$O$390,17,FALSE)="","",VLOOKUP(AI538,'Acompanhamento (DMP)'!$B$7:$O$390,17,FALSE)),"")</f>
        <v/>
      </c>
      <c r="BD538" s="82" t="str">
        <f>IFERROR(IF(VLOOKUP(AI538,'Acompanhamento (DMP)'!$B$7:$O$390,18,FALSE)="","",VLOOKUP(AI538,'Acompanhamento (DMP)'!$B$7:$O$390,18,FALSE)),"")</f>
        <v/>
      </c>
      <c r="BE538" s="82" t="str">
        <f>IFERROR(IF(VLOOKUP(AI538,'Acompanhamento (DMP)'!$B$7:$O$390,19,FALSE)="","",VLOOKUP(AI538,'Acompanhamento (DMP)'!$B$7:$O$390,19,FALSE)),"")</f>
        <v/>
      </c>
      <c r="BF538" s="82" t="str">
        <f>IFERROR(IF(VLOOKUP(AI538,'Acompanhamento (DMP)'!$B$7:$O$390,20,FALSE)="","",VLOOKUP(AI538,'Acompanhamento (DMP)'!$B$7:$O$390,20,FALSE)),"")</f>
        <v/>
      </c>
      <c r="BG538" s="82" t="str">
        <f>IFERROR(IF(VLOOKUP(AI538,'Acompanhamento (DMP)'!$B$7:$O$390,21,FALSE)="","",VLOOKUP(AI538,'Acompanhamento (DMP)'!$B$7:$O$390,21,FALSE)),"")</f>
        <v/>
      </c>
      <c r="BH538" s="173" t="str">
        <f t="shared" si="8"/>
        <v/>
      </c>
    </row>
    <row r="539" spans="1:60" ht="15" customHeight="1">
      <c r="A539" s="248"/>
      <c r="B539" s="248"/>
      <c r="C539" s="72"/>
      <c r="D539" s="73"/>
      <c r="E539" s="72"/>
      <c r="F539" s="72"/>
      <c r="G539" s="72"/>
      <c r="H539" s="72"/>
      <c r="I539" s="72"/>
      <c r="J539" s="72"/>
      <c r="K539" s="72"/>
      <c r="L539" s="74"/>
      <c r="M539" s="74"/>
      <c r="N539" s="74"/>
      <c r="O539" s="74"/>
      <c r="P539" s="74"/>
      <c r="Q539" s="72" t="e">
        <f>IF(#REF!="","",IF(VLOOKUP(#REF!,#REF!,9,FALSE)="","",VLOOKUP(#REF!,#REF!,9,FALSE)))</f>
        <v>#REF!</v>
      </c>
      <c r="R539" s="74" t="e">
        <f>IF(#REF!="","",IF(VLOOKUP(#REF!,#REF!,10,FALSE)="","",VLOOKUP(#REF!,#REF!,10,FALSE)))</f>
        <v>#REF!</v>
      </c>
      <c r="AF539">
        <v>537</v>
      </c>
      <c r="AI539" t="str">
        <f>IF('PCA Licitação, Dispensa e Inex.'!B542="","",'PCA Licitação, Dispensa e Inex.'!B542)</f>
        <v/>
      </c>
      <c r="AJ539" t="str">
        <f>IF('PCA Licitação, Dispensa e Inex.'!C542="","",'PCA Licitação, Dispensa e Inex.'!C542)</f>
        <v/>
      </c>
      <c r="AK539" t="str">
        <f>IF('PCA Licitação, Dispensa e Inex.'!D542="","",'PCA Licitação, Dispensa e Inex.'!D542)</f>
        <v/>
      </c>
      <c r="AL539" t="str">
        <f>IF('PCA Licitação, Dispensa e Inex.'!H542="","",'PCA Licitação, Dispensa e Inex.'!H542)</f>
        <v/>
      </c>
      <c r="AM539" t="str">
        <f>IF('PCA Licitação, Dispensa e Inex.'!K542="","",'PCA Licitação, Dispensa e Inex.'!K542)</f>
        <v/>
      </c>
      <c r="AN539" t="str">
        <f>IF('PCA Licitação, Dispensa e Inex.'!L542="","",'PCA Licitação, Dispensa e Inex.'!L542)</f>
        <v/>
      </c>
      <c r="AO539" t="str">
        <f>IF('PCA Licitação, Dispensa e Inex.'!M542="","",'PCA Licitação, Dispensa e Inex.'!M542)</f>
        <v/>
      </c>
      <c r="AP539" t="str">
        <f>IF('PCA Licitação, Dispensa e Inex.'!N542="","",'PCA Licitação, Dispensa e Inex.'!N542)</f>
        <v/>
      </c>
      <c r="AQ539" s="82" t="str">
        <f>IF('PCA Licitação, Dispensa e Inex.'!O542="","",'PCA Licitação, Dispensa e Inex.'!O542)</f>
        <v/>
      </c>
      <c r="AR539" s="82" t="str">
        <f>IF('PCA Licitação, Dispensa e Inex.'!P542="","",'PCA Licitação, Dispensa e Inex.'!P542)</f>
        <v/>
      </c>
      <c r="AS539" s="82" t="str">
        <f>IF('PCA Licitação, Dispensa e Inex.'!Q542="","",'PCA Licitação, Dispensa e Inex.'!Q542)</f>
        <v/>
      </c>
      <c r="AT539" s="82" t="str">
        <f>IF('PCA Licitação, Dispensa e Inex.'!R542="","",'PCA Licitação, Dispensa e Inex.'!R542)</f>
        <v/>
      </c>
      <c r="AU539" s="82" t="str">
        <f>IF('PCA Licitação, Dispensa e Inex.'!S542="","",'PCA Licitação, Dispensa e Inex.'!S542)</f>
        <v/>
      </c>
      <c r="AV539" s="223" t="str">
        <f>IFERROR(VLOOKUP(AI539,'Acompanhamento (DMP)'!$B$7:$G$390,10,FALSE),"")</f>
        <v/>
      </c>
      <c r="AW539" t="str">
        <f>IFERROR(IF(VLOOKUP(AI539,'Acompanhamento (DMP)'!$B$7:$O$390,11,FALSE)="","",VLOOKUP(AI539,'Acompanhamento (DMP)'!$B$7:$O$390,11,FALSE)),"")</f>
        <v/>
      </c>
      <c r="AX539" s="82">
        <f>IFERROR(VLOOKUP(AI539,'Acompanhamento (DMP)'!$B$7:$O$390,12,FALSE),"")</f>
        <v>0</v>
      </c>
      <c r="AY539" s="82" t="str">
        <f>IFERROR(IF(VLOOKUP(AI539,'Acompanhamento (DMP)'!$B$7:$O$390,13,FALSE)="","",VLOOKUP(AI539,'Acompanhamento (DMP)'!$B$7:$O$390,13,FALSE)),"")</f>
        <v/>
      </c>
      <c r="AZ539" t="str">
        <f>IFERROR(IF(VLOOKUP(AI539,'Acompanhamento (DMP)'!$B$7:$O$390,14,FALSE)="","",VLOOKUP(AI539,'Acompanhamento (DMP)'!$B$7:$O$390,14,FALSE)),"")</f>
        <v/>
      </c>
      <c r="BA539" t="str">
        <f>IFERROR(IF(VLOOKUP(AI539,'Acompanhamento (DMP)'!$B$7:$O$390,15,FALSE)="","",VLOOKUP(AI539,'Acompanhamento (DMP)'!$B$7:$O$390,15,FALSE)),"")</f>
        <v/>
      </c>
      <c r="BB539" s="82" t="str">
        <f>IFERROR(IF(VLOOKUP(AI539,'Acompanhamento (DMP)'!$B$7:$O$390,16,FALSE)="","",VLOOKUP(AI539,'Acompanhamento (DMP)'!$B$7:$O$390,16,FALSE)),"")</f>
        <v/>
      </c>
      <c r="BC539" s="82" t="str">
        <f>IFERROR(IF(VLOOKUP(AI539,'Acompanhamento (DMP)'!$B$7:$O$390,17,FALSE)="","",VLOOKUP(AI539,'Acompanhamento (DMP)'!$B$7:$O$390,17,FALSE)),"")</f>
        <v/>
      </c>
      <c r="BD539" s="82" t="str">
        <f>IFERROR(IF(VLOOKUP(AI539,'Acompanhamento (DMP)'!$B$7:$O$390,18,FALSE)="","",VLOOKUP(AI539,'Acompanhamento (DMP)'!$B$7:$O$390,18,FALSE)),"")</f>
        <v/>
      </c>
      <c r="BE539" s="82" t="str">
        <f>IFERROR(IF(VLOOKUP(AI539,'Acompanhamento (DMP)'!$B$7:$O$390,19,FALSE)="","",VLOOKUP(AI539,'Acompanhamento (DMP)'!$B$7:$O$390,19,FALSE)),"")</f>
        <v/>
      </c>
      <c r="BF539" s="82" t="str">
        <f>IFERROR(IF(VLOOKUP(AI539,'Acompanhamento (DMP)'!$B$7:$O$390,20,FALSE)="","",VLOOKUP(AI539,'Acompanhamento (DMP)'!$B$7:$O$390,20,FALSE)),"")</f>
        <v/>
      </c>
      <c r="BG539" s="82" t="str">
        <f>IFERROR(IF(VLOOKUP(AI539,'Acompanhamento (DMP)'!$B$7:$O$390,21,FALSE)="","",VLOOKUP(AI539,'Acompanhamento (DMP)'!$B$7:$O$390,21,FALSE)),"")</f>
        <v/>
      </c>
      <c r="BH539" s="173" t="str">
        <f t="shared" si="8"/>
        <v/>
      </c>
    </row>
    <row r="540" spans="1:60" ht="15" customHeight="1">
      <c r="A540" s="248"/>
      <c r="B540" s="248"/>
      <c r="C540" s="72"/>
      <c r="D540" s="73"/>
      <c r="E540" s="72"/>
      <c r="F540" s="72"/>
      <c r="G540" s="72"/>
      <c r="H540" s="72"/>
      <c r="I540" s="72"/>
      <c r="J540" s="72"/>
      <c r="K540" s="72"/>
      <c r="L540" s="74"/>
      <c r="M540" s="74"/>
      <c r="N540" s="74"/>
      <c r="O540" s="74"/>
      <c r="P540" s="74"/>
      <c r="Q540" s="72" t="e">
        <f>IF(#REF!="","",IF(VLOOKUP(#REF!,#REF!,9,FALSE)="","",VLOOKUP(#REF!,#REF!,9,FALSE)))</f>
        <v>#REF!</v>
      </c>
      <c r="R540" s="74" t="e">
        <f>IF(#REF!="","",IF(VLOOKUP(#REF!,#REF!,10,FALSE)="","",VLOOKUP(#REF!,#REF!,10,FALSE)))</f>
        <v>#REF!</v>
      </c>
      <c r="AF540">
        <v>538</v>
      </c>
      <c r="AI540" t="str">
        <f>IF('PCA Licitação, Dispensa e Inex.'!B543="","",'PCA Licitação, Dispensa e Inex.'!B543)</f>
        <v/>
      </c>
      <c r="AJ540" t="str">
        <f>IF('PCA Licitação, Dispensa e Inex.'!C543="","",'PCA Licitação, Dispensa e Inex.'!C543)</f>
        <v/>
      </c>
      <c r="AK540" t="str">
        <f>IF('PCA Licitação, Dispensa e Inex.'!D543="","",'PCA Licitação, Dispensa e Inex.'!D543)</f>
        <v/>
      </c>
      <c r="AL540" t="str">
        <f>IF('PCA Licitação, Dispensa e Inex.'!H543="","",'PCA Licitação, Dispensa e Inex.'!H543)</f>
        <v/>
      </c>
      <c r="AM540" t="str">
        <f>IF('PCA Licitação, Dispensa e Inex.'!K543="","",'PCA Licitação, Dispensa e Inex.'!K543)</f>
        <v/>
      </c>
      <c r="AN540" t="str">
        <f>IF('PCA Licitação, Dispensa e Inex.'!L543="","",'PCA Licitação, Dispensa e Inex.'!L543)</f>
        <v/>
      </c>
      <c r="AO540" t="str">
        <f>IF('PCA Licitação, Dispensa e Inex.'!M543="","",'PCA Licitação, Dispensa e Inex.'!M543)</f>
        <v/>
      </c>
      <c r="AP540" t="str">
        <f>IF('PCA Licitação, Dispensa e Inex.'!N543="","",'PCA Licitação, Dispensa e Inex.'!N543)</f>
        <v/>
      </c>
      <c r="AQ540" s="82" t="str">
        <f>IF('PCA Licitação, Dispensa e Inex.'!O543="","",'PCA Licitação, Dispensa e Inex.'!O543)</f>
        <v/>
      </c>
      <c r="AR540" s="82" t="str">
        <f>IF('PCA Licitação, Dispensa e Inex.'!P543="","",'PCA Licitação, Dispensa e Inex.'!P543)</f>
        <v/>
      </c>
      <c r="AS540" s="82" t="str">
        <f>IF('PCA Licitação, Dispensa e Inex.'!Q543="","",'PCA Licitação, Dispensa e Inex.'!Q543)</f>
        <v/>
      </c>
      <c r="AT540" s="82" t="str">
        <f>IF('PCA Licitação, Dispensa e Inex.'!R543="","",'PCA Licitação, Dispensa e Inex.'!R543)</f>
        <v/>
      </c>
      <c r="AU540" s="82" t="str">
        <f>IF('PCA Licitação, Dispensa e Inex.'!S543="","",'PCA Licitação, Dispensa e Inex.'!S543)</f>
        <v/>
      </c>
      <c r="AV540" s="223" t="str">
        <f>IFERROR(VLOOKUP(AI540,'Acompanhamento (DMP)'!$B$7:$G$390,10,FALSE),"")</f>
        <v/>
      </c>
      <c r="AW540" t="str">
        <f>IFERROR(IF(VLOOKUP(AI540,'Acompanhamento (DMP)'!$B$7:$O$390,11,FALSE)="","",VLOOKUP(AI540,'Acompanhamento (DMP)'!$B$7:$O$390,11,FALSE)),"")</f>
        <v/>
      </c>
      <c r="AX540" s="82">
        <f>IFERROR(VLOOKUP(AI540,'Acompanhamento (DMP)'!$B$7:$O$390,12,FALSE),"")</f>
        <v>0</v>
      </c>
      <c r="AY540" s="82" t="str">
        <f>IFERROR(IF(VLOOKUP(AI540,'Acompanhamento (DMP)'!$B$7:$O$390,13,FALSE)="","",VLOOKUP(AI540,'Acompanhamento (DMP)'!$B$7:$O$390,13,FALSE)),"")</f>
        <v/>
      </c>
      <c r="AZ540" t="str">
        <f>IFERROR(IF(VLOOKUP(AI540,'Acompanhamento (DMP)'!$B$7:$O$390,14,FALSE)="","",VLOOKUP(AI540,'Acompanhamento (DMP)'!$B$7:$O$390,14,FALSE)),"")</f>
        <v/>
      </c>
      <c r="BA540" t="str">
        <f>IFERROR(IF(VLOOKUP(AI540,'Acompanhamento (DMP)'!$B$7:$O$390,15,FALSE)="","",VLOOKUP(AI540,'Acompanhamento (DMP)'!$B$7:$O$390,15,FALSE)),"")</f>
        <v/>
      </c>
      <c r="BB540" s="82" t="str">
        <f>IFERROR(IF(VLOOKUP(AI540,'Acompanhamento (DMP)'!$B$7:$O$390,16,FALSE)="","",VLOOKUP(AI540,'Acompanhamento (DMP)'!$B$7:$O$390,16,FALSE)),"")</f>
        <v/>
      </c>
      <c r="BC540" s="82" t="str">
        <f>IFERROR(IF(VLOOKUP(AI540,'Acompanhamento (DMP)'!$B$7:$O$390,17,FALSE)="","",VLOOKUP(AI540,'Acompanhamento (DMP)'!$B$7:$O$390,17,FALSE)),"")</f>
        <v/>
      </c>
      <c r="BD540" s="82" t="str">
        <f>IFERROR(IF(VLOOKUP(AI540,'Acompanhamento (DMP)'!$B$7:$O$390,18,FALSE)="","",VLOOKUP(AI540,'Acompanhamento (DMP)'!$B$7:$O$390,18,FALSE)),"")</f>
        <v/>
      </c>
      <c r="BE540" s="82" t="str">
        <f>IFERROR(IF(VLOOKUP(AI540,'Acompanhamento (DMP)'!$B$7:$O$390,19,FALSE)="","",VLOOKUP(AI540,'Acompanhamento (DMP)'!$B$7:$O$390,19,FALSE)),"")</f>
        <v/>
      </c>
      <c r="BF540" s="82" t="str">
        <f>IFERROR(IF(VLOOKUP(AI540,'Acompanhamento (DMP)'!$B$7:$O$390,20,FALSE)="","",VLOOKUP(AI540,'Acompanhamento (DMP)'!$B$7:$O$390,20,FALSE)),"")</f>
        <v/>
      </c>
      <c r="BG540" s="82" t="str">
        <f>IFERROR(IF(VLOOKUP(AI540,'Acompanhamento (DMP)'!$B$7:$O$390,21,FALSE)="","",VLOOKUP(AI540,'Acompanhamento (DMP)'!$B$7:$O$390,21,FALSE)),"")</f>
        <v/>
      </c>
      <c r="BH540" s="173" t="str">
        <f t="shared" si="8"/>
        <v/>
      </c>
    </row>
    <row r="541" spans="1:60" ht="15" customHeight="1">
      <c r="A541" s="248"/>
      <c r="B541" s="248"/>
      <c r="C541" s="72"/>
      <c r="D541" s="73"/>
      <c r="E541" s="72"/>
      <c r="F541" s="72"/>
      <c r="G541" s="72"/>
      <c r="H541" s="72"/>
      <c r="I541" s="72"/>
      <c r="J541" s="72"/>
      <c r="K541" s="72"/>
      <c r="L541" s="74"/>
      <c r="M541" s="74"/>
      <c r="N541" s="74"/>
      <c r="O541" s="74"/>
      <c r="P541" s="74"/>
      <c r="Q541" s="72" t="e">
        <f>IF(#REF!="","",IF(VLOOKUP(#REF!,#REF!,9,FALSE)="","",VLOOKUP(#REF!,#REF!,9,FALSE)))</f>
        <v>#REF!</v>
      </c>
      <c r="R541" s="74" t="e">
        <f>IF(#REF!="","",IF(VLOOKUP(#REF!,#REF!,10,FALSE)="","",VLOOKUP(#REF!,#REF!,10,FALSE)))</f>
        <v>#REF!</v>
      </c>
      <c r="AF541">
        <v>539</v>
      </c>
      <c r="AI541" t="str">
        <f>IF('PCA Licitação, Dispensa e Inex.'!B544="","",'PCA Licitação, Dispensa e Inex.'!B544)</f>
        <v/>
      </c>
      <c r="AJ541" t="str">
        <f>IF('PCA Licitação, Dispensa e Inex.'!C544="","",'PCA Licitação, Dispensa e Inex.'!C544)</f>
        <v/>
      </c>
      <c r="AK541" t="str">
        <f>IF('PCA Licitação, Dispensa e Inex.'!D544="","",'PCA Licitação, Dispensa e Inex.'!D544)</f>
        <v/>
      </c>
      <c r="AL541" t="str">
        <f>IF('PCA Licitação, Dispensa e Inex.'!H544="","",'PCA Licitação, Dispensa e Inex.'!H544)</f>
        <v/>
      </c>
      <c r="AM541" t="str">
        <f>IF('PCA Licitação, Dispensa e Inex.'!K544="","",'PCA Licitação, Dispensa e Inex.'!K544)</f>
        <v/>
      </c>
      <c r="AN541" t="str">
        <f>IF('PCA Licitação, Dispensa e Inex.'!L544="","",'PCA Licitação, Dispensa e Inex.'!L544)</f>
        <v/>
      </c>
      <c r="AO541" t="str">
        <f>IF('PCA Licitação, Dispensa e Inex.'!M544="","",'PCA Licitação, Dispensa e Inex.'!M544)</f>
        <v/>
      </c>
      <c r="AP541" t="str">
        <f>IF('PCA Licitação, Dispensa e Inex.'!N544="","",'PCA Licitação, Dispensa e Inex.'!N544)</f>
        <v/>
      </c>
      <c r="AQ541" s="82" t="str">
        <f>IF('PCA Licitação, Dispensa e Inex.'!O544="","",'PCA Licitação, Dispensa e Inex.'!O544)</f>
        <v/>
      </c>
      <c r="AR541" s="82" t="str">
        <f>IF('PCA Licitação, Dispensa e Inex.'!P544="","",'PCA Licitação, Dispensa e Inex.'!P544)</f>
        <v/>
      </c>
      <c r="AS541" s="82" t="str">
        <f>IF('PCA Licitação, Dispensa e Inex.'!Q544="","",'PCA Licitação, Dispensa e Inex.'!Q544)</f>
        <v/>
      </c>
      <c r="AT541" s="82" t="str">
        <f>IF('PCA Licitação, Dispensa e Inex.'!R544="","",'PCA Licitação, Dispensa e Inex.'!R544)</f>
        <v/>
      </c>
      <c r="AU541" s="82" t="str">
        <f>IF('PCA Licitação, Dispensa e Inex.'!S544="","",'PCA Licitação, Dispensa e Inex.'!S544)</f>
        <v/>
      </c>
      <c r="AV541" s="223" t="str">
        <f>IFERROR(VLOOKUP(AI541,'Acompanhamento (DMP)'!$B$7:$G$390,10,FALSE),"")</f>
        <v/>
      </c>
      <c r="AW541" t="str">
        <f>IFERROR(IF(VLOOKUP(AI541,'Acompanhamento (DMP)'!$B$7:$O$390,11,FALSE)="","",VLOOKUP(AI541,'Acompanhamento (DMP)'!$B$7:$O$390,11,FALSE)),"")</f>
        <v/>
      </c>
      <c r="AX541" s="82">
        <f>IFERROR(VLOOKUP(AI541,'Acompanhamento (DMP)'!$B$7:$O$390,12,FALSE),"")</f>
        <v>0</v>
      </c>
      <c r="AY541" s="82" t="str">
        <f>IFERROR(IF(VLOOKUP(AI541,'Acompanhamento (DMP)'!$B$7:$O$390,13,FALSE)="","",VLOOKUP(AI541,'Acompanhamento (DMP)'!$B$7:$O$390,13,FALSE)),"")</f>
        <v/>
      </c>
      <c r="AZ541" t="str">
        <f>IFERROR(IF(VLOOKUP(AI541,'Acompanhamento (DMP)'!$B$7:$O$390,14,FALSE)="","",VLOOKUP(AI541,'Acompanhamento (DMP)'!$B$7:$O$390,14,FALSE)),"")</f>
        <v/>
      </c>
      <c r="BA541" t="str">
        <f>IFERROR(IF(VLOOKUP(AI541,'Acompanhamento (DMP)'!$B$7:$O$390,15,FALSE)="","",VLOOKUP(AI541,'Acompanhamento (DMP)'!$B$7:$O$390,15,FALSE)),"")</f>
        <v/>
      </c>
      <c r="BB541" s="82" t="str">
        <f>IFERROR(IF(VLOOKUP(AI541,'Acompanhamento (DMP)'!$B$7:$O$390,16,FALSE)="","",VLOOKUP(AI541,'Acompanhamento (DMP)'!$B$7:$O$390,16,FALSE)),"")</f>
        <v/>
      </c>
      <c r="BC541" s="82" t="str">
        <f>IFERROR(IF(VLOOKUP(AI541,'Acompanhamento (DMP)'!$B$7:$O$390,17,FALSE)="","",VLOOKUP(AI541,'Acompanhamento (DMP)'!$B$7:$O$390,17,FALSE)),"")</f>
        <v/>
      </c>
      <c r="BD541" s="82" t="str">
        <f>IFERROR(IF(VLOOKUP(AI541,'Acompanhamento (DMP)'!$B$7:$O$390,18,FALSE)="","",VLOOKUP(AI541,'Acompanhamento (DMP)'!$B$7:$O$390,18,FALSE)),"")</f>
        <v/>
      </c>
      <c r="BE541" s="82" t="str">
        <f>IFERROR(IF(VLOOKUP(AI541,'Acompanhamento (DMP)'!$B$7:$O$390,19,FALSE)="","",VLOOKUP(AI541,'Acompanhamento (DMP)'!$B$7:$O$390,19,FALSE)),"")</f>
        <v/>
      </c>
      <c r="BF541" s="82" t="str">
        <f>IFERROR(IF(VLOOKUP(AI541,'Acompanhamento (DMP)'!$B$7:$O$390,20,FALSE)="","",VLOOKUP(AI541,'Acompanhamento (DMP)'!$B$7:$O$390,20,FALSE)),"")</f>
        <v/>
      </c>
      <c r="BG541" s="82" t="str">
        <f>IFERROR(IF(VLOOKUP(AI541,'Acompanhamento (DMP)'!$B$7:$O$390,21,FALSE)="","",VLOOKUP(AI541,'Acompanhamento (DMP)'!$B$7:$O$390,21,FALSE)),"")</f>
        <v/>
      </c>
      <c r="BH541" s="173" t="str">
        <f t="shared" si="8"/>
        <v/>
      </c>
    </row>
    <row r="542" spans="1:60" ht="15" customHeight="1">
      <c r="A542" s="248"/>
      <c r="B542" s="248"/>
      <c r="C542" s="72"/>
      <c r="D542" s="73"/>
      <c r="E542" s="72"/>
      <c r="F542" s="72"/>
      <c r="G542" s="72"/>
      <c r="H542" s="72"/>
      <c r="I542" s="72"/>
      <c r="J542" s="72"/>
      <c r="K542" s="72"/>
      <c r="L542" s="74"/>
      <c r="M542" s="74"/>
      <c r="N542" s="74"/>
      <c r="O542" s="74"/>
      <c r="P542" s="74"/>
      <c r="Q542" s="72" t="e">
        <f>IF(#REF!="","",IF(VLOOKUP(#REF!,#REF!,9,FALSE)="","",VLOOKUP(#REF!,#REF!,9,FALSE)))</f>
        <v>#REF!</v>
      </c>
      <c r="R542" s="74" t="e">
        <f>IF(#REF!="","",IF(VLOOKUP(#REF!,#REF!,10,FALSE)="","",VLOOKUP(#REF!,#REF!,10,FALSE)))</f>
        <v>#REF!</v>
      </c>
      <c r="AF542">
        <v>540</v>
      </c>
      <c r="AI542" t="str">
        <f>IF('PCA Licitação, Dispensa e Inex.'!B545="","",'PCA Licitação, Dispensa e Inex.'!B545)</f>
        <v/>
      </c>
      <c r="AJ542" t="str">
        <f>IF('PCA Licitação, Dispensa e Inex.'!C545="","",'PCA Licitação, Dispensa e Inex.'!C545)</f>
        <v/>
      </c>
      <c r="AK542" t="str">
        <f>IF('PCA Licitação, Dispensa e Inex.'!D545="","",'PCA Licitação, Dispensa e Inex.'!D545)</f>
        <v/>
      </c>
      <c r="AL542" t="str">
        <f>IF('PCA Licitação, Dispensa e Inex.'!H545="","",'PCA Licitação, Dispensa e Inex.'!H545)</f>
        <v/>
      </c>
      <c r="AM542" t="str">
        <f>IF('PCA Licitação, Dispensa e Inex.'!K545="","",'PCA Licitação, Dispensa e Inex.'!K545)</f>
        <v/>
      </c>
      <c r="AN542" t="str">
        <f>IF('PCA Licitação, Dispensa e Inex.'!L545="","",'PCA Licitação, Dispensa e Inex.'!L545)</f>
        <v/>
      </c>
      <c r="AO542" t="str">
        <f>IF('PCA Licitação, Dispensa e Inex.'!M545="","",'PCA Licitação, Dispensa e Inex.'!M545)</f>
        <v/>
      </c>
      <c r="AP542" t="str">
        <f>IF('PCA Licitação, Dispensa e Inex.'!N545="","",'PCA Licitação, Dispensa e Inex.'!N545)</f>
        <v/>
      </c>
      <c r="AQ542" s="82" t="str">
        <f>IF('PCA Licitação, Dispensa e Inex.'!O545="","",'PCA Licitação, Dispensa e Inex.'!O545)</f>
        <v/>
      </c>
      <c r="AR542" s="82" t="str">
        <f>IF('PCA Licitação, Dispensa e Inex.'!P545="","",'PCA Licitação, Dispensa e Inex.'!P545)</f>
        <v/>
      </c>
      <c r="AS542" s="82" t="str">
        <f>IF('PCA Licitação, Dispensa e Inex.'!Q545="","",'PCA Licitação, Dispensa e Inex.'!Q545)</f>
        <v/>
      </c>
      <c r="AT542" s="82" t="str">
        <f>IF('PCA Licitação, Dispensa e Inex.'!R545="","",'PCA Licitação, Dispensa e Inex.'!R545)</f>
        <v/>
      </c>
      <c r="AU542" s="82" t="str">
        <f>IF('PCA Licitação, Dispensa e Inex.'!S545="","",'PCA Licitação, Dispensa e Inex.'!S545)</f>
        <v/>
      </c>
      <c r="AV542" s="223" t="str">
        <f>IFERROR(VLOOKUP(AI542,'Acompanhamento (DMP)'!$B$7:$G$390,10,FALSE),"")</f>
        <v/>
      </c>
      <c r="AW542" t="str">
        <f>IFERROR(IF(VLOOKUP(AI542,'Acompanhamento (DMP)'!$B$7:$O$390,11,FALSE)="","",VLOOKUP(AI542,'Acompanhamento (DMP)'!$B$7:$O$390,11,FALSE)),"")</f>
        <v/>
      </c>
      <c r="AX542" s="82">
        <f>IFERROR(VLOOKUP(AI542,'Acompanhamento (DMP)'!$B$7:$O$390,12,FALSE),"")</f>
        <v>0</v>
      </c>
      <c r="AY542" s="82" t="str">
        <f>IFERROR(IF(VLOOKUP(AI542,'Acompanhamento (DMP)'!$B$7:$O$390,13,FALSE)="","",VLOOKUP(AI542,'Acompanhamento (DMP)'!$B$7:$O$390,13,FALSE)),"")</f>
        <v/>
      </c>
      <c r="AZ542" t="str">
        <f>IFERROR(IF(VLOOKUP(AI542,'Acompanhamento (DMP)'!$B$7:$O$390,14,FALSE)="","",VLOOKUP(AI542,'Acompanhamento (DMP)'!$B$7:$O$390,14,FALSE)),"")</f>
        <v/>
      </c>
      <c r="BA542" t="str">
        <f>IFERROR(IF(VLOOKUP(AI542,'Acompanhamento (DMP)'!$B$7:$O$390,15,FALSE)="","",VLOOKUP(AI542,'Acompanhamento (DMP)'!$B$7:$O$390,15,FALSE)),"")</f>
        <v/>
      </c>
      <c r="BB542" s="82" t="str">
        <f>IFERROR(IF(VLOOKUP(AI542,'Acompanhamento (DMP)'!$B$7:$O$390,16,FALSE)="","",VLOOKUP(AI542,'Acompanhamento (DMP)'!$B$7:$O$390,16,FALSE)),"")</f>
        <v/>
      </c>
      <c r="BC542" s="82" t="str">
        <f>IFERROR(IF(VLOOKUP(AI542,'Acompanhamento (DMP)'!$B$7:$O$390,17,FALSE)="","",VLOOKUP(AI542,'Acompanhamento (DMP)'!$B$7:$O$390,17,FALSE)),"")</f>
        <v/>
      </c>
      <c r="BD542" s="82" t="str">
        <f>IFERROR(IF(VLOOKUP(AI542,'Acompanhamento (DMP)'!$B$7:$O$390,18,FALSE)="","",VLOOKUP(AI542,'Acompanhamento (DMP)'!$B$7:$O$390,18,FALSE)),"")</f>
        <v/>
      </c>
      <c r="BE542" s="82" t="str">
        <f>IFERROR(IF(VLOOKUP(AI542,'Acompanhamento (DMP)'!$B$7:$O$390,19,FALSE)="","",VLOOKUP(AI542,'Acompanhamento (DMP)'!$B$7:$O$390,19,FALSE)),"")</f>
        <v/>
      </c>
      <c r="BF542" s="82" t="str">
        <f>IFERROR(IF(VLOOKUP(AI542,'Acompanhamento (DMP)'!$B$7:$O$390,20,FALSE)="","",VLOOKUP(AI542,'Acompanhamento (DMP)'!$B$7:$O$390,20,FALSE)),"")</f>
        <v/>
      </c>
      <c r="BG542" s="82" t="str">
        <f>IFERROR(IF(VLOOKUP(AI542,'Acompanhamento (DMP)'!$B$7:$O$390,21,FALSE)="","",VLOOKUP(AI542,'Acompanhamento (DMP)'!$B$7:$O$390,21,FALSE)),"")</f>
        <v/>
      </c>
      <c r="BH542" s="173" t="str">
        <f t="shared" si="8"/>
        <v/>
      </c>
    </row>
    <row r="543" spans="1:60" ht="15" customHeight="1">
      <c r="A543" s="248"/>
      <c r="B543" s="248"/>
      <c r="C543" s="72"/>
      <c r="D543" s="73"/>
      <c r="E543" s="72"/>
      <c r="F543" s="72"/>
      <c r="G543" s="72"/>
      <c r="H543" s="72"/>
      <c r="I543" s="72"/>
      <c r="J543" s="72"/>
      <c r="K543" s="72"/>
      <c r="L543" s="74"/>
      <c r="M543" s="74"/>
      <c r="N543" s="74"/>
      <c r="O543" s="74"/>
      <c r="P543" s="74"/>
      <c r="Q543" s="72" t="e">
        <f>IF(#REF!="","",IF(VLOOKUP(#REF!,#REF!,9,FALSE)="","",VLOOKUP(#REF!,#REF!,9,FALSE)))</f>
        <v>#REF!</v>
      </c>
      <c r="R543" s="74" t="e">
        <f>IF(#REF!="","",IF(VLOOKUP(#REF!,#REF!,10,FALSE)="","",VLOOKUP(#REF!,#REF!,10,FALSE)))</f>
        <v>#REF!</v>
      </c>
      <c r="AF543">
        <v>541</v>
      </c>
      <c r="AI543" t="str">
        <f>IF('PCA Licitação, Dispensa e Inex.'!B546="","",'PCA Licitação, Dispensa e Inex.'!B546)</f>
        <v/>
      </c>
      <c r="AJ543" t="str">
        <f>IF('PCA Licitação, Dispensa e Inex.'!C546="","",'PCA Licitação, Dispensa e Inex.'!C546)</f>
        <v/>
      </c>
      <c r="AK543" t="str">
        <f>IF('PCA Licitação, Dispensa e Inex.'!D546="","",'PCA Licitação, Dispensa e Inex.'!D546)</f>
        <v/>
      </c>
      <c r="AL543" t="str">
        <f>IF('PCA Licitação, Dispensa e Inex.'!H546="","",'PCA Licitação, Dispensa e Inex.'!H546)</f>
        <v/>
      </c>
      <c r="AM543" t="str">
        <f>IF('PCA Licitação, Dispensa e Inex.'!K546="","",'PCA Licitação, Dispensa e Inex.'!K546)</f>
        <v/>
      </c>
      <c r="AN543" t="str">
        <f>IF('PCA Licitação, Dispensa e Inex.'!L546="","",'PCA Licitação, Dispensa e Inex.'!L546)</f>
        <v/>
      </c>
      <c r="AO543" t="str">
        <f>IF('PCA Licitação, Dispensa e Inex.'!M546="","",'PCA Licitação, Dispensa e Inex.'!M546)</f>
        <v/>
      </c>
      <c r="AP543" t="str">
        <f>IF('PCA Licitação, Dispensa e Inex.'!N546="","",'PCA Licitação, Dispensa e Inex.'!N546)</f>
        <v/>
      </c>
      <c r="AQ543" s="82" t="str">
        <f>IF('PCA Licitação, Dispensa e Inex.'!O546="","",'PCA Licitação, Dispensa e Inex.'!O546)</f>
        <v/>
      </c>
      <c r="AR543" s="82" t="str">
        <f>IF('PCA Licitação, Dispensa e Inex.'!P546="","",'PCA Licitação, Dispensa e Inex.'!P546)</f>
        <v/>
      </c>
      <c r="AS543" s="82" t="str">
        <f>IF('PCA Licitação, Dispensa e Inex.'!Q546="","",'PCA Licitação, Dispensa e Inex.'!Q546)</f>
        <v/>
      </c>
      <c r="AT543" s="82" t="str">
        <f>IF('PCA Licitação, Dispensa e Inex.'!R546="","",'PCA Licitação, Dispensa e Inex.'!R546)</f>
        <v/>
      </c>
      <c r="AU543" s="82" t="str">
        <f>IF('PCA Licitação, Dispensa e Inex.'!S546="","",'PCA Licitação, Dispensa e Inex.'!S546)</f>
        <v/>
      </c>
      <c r="AV543" s="223" t="str">
        <f>IFERROR(VLOOKUP(AI543,'Acompanhamento (DMP)'!$B$7:$G$390,10,FALSE),"")</f>
        <v/>
      </c>
      <c r="AW543" t="str">
        <f>IFERROR(IF(VLOOKUP(AI543,'Acompanhamento (DMP)'!$B$7:$O$390,11,FALSE)="","",VLOOKUP(AI543,'Acompanhamento (DMP)'!$B$7:$O$390,11,FALSE)),"")</f>
        <v/>
      </c>
      <c r="AX543" s="82">
        <f>IFERROR(VLOOKUP(AI543,'Acompanhamento (DMP)'!$B$7:$O$390,12,FALSE),"")</f>
        <v>0</v>
      </c>
      <c r="AY543" s="82" t="str">
        <f>IFERROR(IF(VLOOKUP(AI543,'Acompanhamento (DMP)'!$B$7:$O$390,13,FALSE)="","",VLOOKUP(AI543,'Acompanhamento (DMP)'!$B$7:$O$390,13,FALSE)),"")</f>
        <v/>
      </c>
      <c r="AZ543" t="str">
        <f>IFERROR(IF(VLOOKUP(AI543,'Acompanhamento (DMP)'!$B$7:$O$390,14,FALSE)="","",VLOOKUP(AI543,'Acompanhamento (DMP)'!$B$7:$O$390,14,FALSE)),"")</f>
        <v/>
      </c>
      <c r="BA543" t="str">
        <f>IFERROR(IF(VLOOKUP(AI543,'Acompanhamento (DMP)'!$B$7:$O$390,15,FALSE)="","",VLOOKUP(AI543,'Acompanhamento (DMP)'!$B$7:$O$390,15,FALSE)),"")</f>
        <v/>
      </c>
      <c r="BB543" s="82" t="str">
        <f>IFERROR(IF(VLOOKUP(AI543,'Acompanhamento (DMP)'!$B$7:$O$390,16,FALSE)="","",VLOOKUP(AI543,'Acompanhamento (DMP)'!$B$7:$O$390,16,FALSE)),"")</f>
        <v/>
      </c>
      <c r="BC543" s="82" t="str">
        <f>IFERROR(IF(VLOOKUP(AI543,'Acompanhamento (DMP)'!$B$7:$O$390,17,FALSE)="","",VLOOKUP(AI543,'Acompanhamento (DMP)'!$B$7:$O$390,17,FALSE)),"")</f>
        <v/>
      </c>
      <c r="BD543" s="82" t="str">
        <f>IFERROR(IF(VLOOKUP(AI543,'Acompanhamento (DMP)'!$B$7:$O$390,18,FALSE)="","",VLOOKUP(AI543,'Acompanhamento (DMP)'!$B$7:$O$390,18,FALSE)),"")</f>
        <v/>
      </c>
      <c r="BE543" s="82" t="str">
        <f>IFERROR(IF(VLOOKUP(AI543,'Acompanhamento (DMP)'!$B$7:$O$390,19,FALSE)="","",VLOOKUP(AI543,'Acompanhamento (DMP)'!$B$7:$O$390,19,FALSE)),"")</f>
        <v/>
      </c>
      <c r="BF543" s="82" t="str">
        <f>IFERROR(IF(VLOOKUP(AI543,'Acompanhamento (DMP)'!$B$7:$O$390,20,FALSE)="","",VLOOKUP(AI543,'Acompanhamento (DMP)'!$B$7:$O$390,20,FALSE)),"")</f>
        <v/>
      </c>
      <c r="BG543" s="82" t="str">
        <f>IFERROR(IF(VLOOKUP(AI543,'Acompanhamento (DMP)'!$B$7:$O$390,21,FALSE)="","",VLOOKUP(AI543,'Acompanhamento (DMP)'!$B$7:$O$390,21,FALSE)),"")</f>
        <v/>
      </c>
      <c r="BH543" s="173" t="str">
        <f t="shared" si="8"/>
        <v/>
      </c>
    </row>
    <row r="544" spans="1:60" ht="15" customHeight="1">
      <c r="A544" s="248"/>
      <c r="B544" s="248"/>
      <c r="C544" s="72"/>
      <c r="D544" s="73"/>
      <c r="E544" s="72"/>
      <c r="F544" s="72"/>
      <c r="G544" s="72"/>
      <c r="H544" s="72"/>
      <c r="I544" s="72"/>
      <c r="J544" s="72"/>
      <c r="K544" s="72"/>
      <c r="L544" s="74"/>
      <c r="M544" s="74"/>
      <c r="N544" s="74"/>
      <c r="O544" s="74"/>
      <c r="P544" s="74"/>
      <c r="Q544" s="72" t="e">
        <f>IF(#REF!="","",IF(VLOOKUP(#REF!,#REF!,9,FALSE)="","",VLOOKUP(#REF!,#REF!,9,FALSE)))</f>
        <v>#REF!</v>
      </c>
      <c r="R544" s="74" t="e">
        <f>IF(#REF!="","",IF(VLOOKUP(#REF!,#REF!,10,FALSE)="","",VLOOKUP(#REF!,#REF!,10,FALSE)))</f>
        <v>#REF!</v>
      </c>
      <c r="AF544">
        <v>542</v>
      </c>
      <c r="AI544" t="str">
        <f>IF('PCA Licitação, Dispensa e Inex.'!B547="","",'PCA Licitação, Dispensa e Inex.'!B547)</f>
        <v/>
      </c>
      <c r="AJ544" t="str">
        <f>IF('PCA Licitação, Dispensa e Inex.'!C547="","",'PCA Licitação, Dispensa e Inex.'!C547)</f>
        <v/>
      </c>
      <c r="AK544" t="str">
        <f>IF('PCA Licitação, Dispensa e Inex.'!D547="","",'PCA Licitação, Dispensa e Inex.'!D547)</f>
        <v/>
      </c>
      <c r="AL544" t="str">
        <f>IF('PCA Licitação, Dispensa e Inex.'!H547="","",'PCA Licitação, Dispensa e Inex.'!H547)</f>
        <v/>
      </c>
      <c r="AM544" t="str">
        <f>IF('PCA Licitação, Dispensa e Inex.'!K547="","",'PCA Licitação, Dispensa e Inex.'!K547)</f>
        <v/>
      </c>
      <c r="AN544" t="str">
        <f>IF('PCA Licitação, Dispensa e Inex.'!L547="","",'PCA Licitação, Dispensa e Inex.'!L547)</f>
        <v/>
      </c>
      <c r="AO544" t="str">
        <f>IF('PCA Licitação, Dispensa e Inex.'!M547="","",'PCA Licitação, Dispensa e Inex.'!M547)</f>
        <v/>
      </c>
      <c r="AP544" t="str">
        <f>IF('PCA Licitação, Dispensa e Inex.'!N547="","",'PCA Licitação, Dispensa e Inex.'!N547)</f>
        <v/>
      </c>
      <c r="AQ544" s="82" t="str">
        <f>IF('PCA Licitação, Dispensa e Inex.'!O547="","",'PCA Licitação, Dispensa e Inex.'!O547)</f>
        <v/>
      </c>
      <c r="AR544" s="82" t="str">
        <f>IF('PCA Licitação, Dispensa e Inex.'!P547="","",'PCA Licitação, Dispensa e Inex.'!P547)</f>
        <v/>
      </c>
      <c r="AS544" s="82" t="str">
        <f>IF('PCA Licitação, Dispensa e Inex.'!Q547="","",'PCA Licitação, Dispensa e Inex.'!Q547)</f>
        <v/>
      </c>
      <c r="AT544" s="82" t="str">
        <f>IF('PCA Licitação, Dispensa e Inex.'!R547="","",'PCA Licitação, Dispensa e Inex.'!R547)</f>
        <v/>
      </c>
      <c r="AU544" s="82" t="str">
        <f>IF('PCA Licitação, Dispensa e Inex.'!S547="","",'PCA Licitação, Dispensa e Inex.'!S547)</f>
        <v/>
      </c>
      <c r="AV544" s="223" t="str">
        <f>IFERROR(VLOOKUP(AI544,'Acompanhamento (DMP)'!$B$7:$G$390,10,FALSE),"")</f>
        <v/>
      </c>
      <c r="AW544" t="str">
        <f>IFERROR(IF(VLOOKUP(AI544,'Acompanhamento (DMP)'!$B$7:$O$390,11,FALSE)="","",VLOOKUP(AI544,'Acompanhamento (DMP)'!$B$7:$O$390,11,FALSE)),"")</f>
        <v/>
      </c>
      <c r="AX544" s="82">
        <f>IFERROR(VLOOKUP(AI544,'Acompanhamento (DMP)'!$B$7:$O$390,12,FALSE),"")</f>
        <v>0</v>
      </c>
      <c r="AY544" s="82" t="str">
        <f>IFERROR(IF(VLOOKUP(AI544,'Acompanhamento (DMP)'!$B$7:$O$390,13,FALSE)="","",VLOOKUP(AI544,'Acompanhamento (DMP)'!$B$7:$O$390,13,FALSE)),"")</f>
        <v/>
      </c>
      <c r="AZ544" t="str">
        <f>IFERROR(IF(VLOOKUP(AI544,'Acompanhamento (DMP)'!$B$7:$O$390,14,FALSE)="","",VLOOKUP(AI544,'Acompanhamento (DMP)'!$B$7:$O$390,14,FALSE)),"")</f>
        <v/>
      </c>
      <c r="BA544" t="str">
        <f>IFERROR(IF(VLOOKUP(AI544,'Acompanhamento (DMP)'!$B$7:$O$390,15,FALSE)="","",VLOOKUP(AI544,'Acompanhamento (DMP)'!$B$7:$O$390,15,FALSE)),"")</f>
        <v/>
      </c>
      <c r="BB544" s="82" t="str">
        <f>IFERROR(IF(VLOOKUP(AI544,'Acompanhamento (DMP)'!$B$7:$O$390,16,FALSE)="","",VLOOKUP(AI544,'Acompanhamento (DMP)'!$B$7:$O$390,16,FALSE)),"")</f>
        <v/>
      </c>
      <c r="BC544" s="82" t="str">
        <f>IFERROR(IF(VLOOKUP(AI544,'Acompanhamento (DMP)'!$B$7:$O$390,17,FALSE)="","",VLOOKUP(AI544,'Acompanhamento (DMP)'!$B$7:$O$390,17,FALSE)),"")</f>
        <v/>
      </c>
      <c r="BD544" s="82" t="str">
        <f>IFERROR(IF(VLOOKUP(AI544,'Acompanhamento (DMP)'!$B$7:$O$390,18,FALSE)="","",VLOOKUP(AI544,'Acompanhamento (DMP)'!$B$7:$O$390,18,FALSE)),"")</f>
        <v/>
      </c>
      <c r="BE544" s="82" t="str">
        <f>IFERROR(IF(VLOOKUP(AI544,'Acompanhamento (DMP)'!$B$7:$O$390,19,FALSE)="","",VLOOKUP(AI544,'Acompanhamento (DMP)'!$B$7:$O$390,19,FALSE)),"")</f>
        <v/>
      </c>
      <c r="BF544" s="82" t="str">
        <f>IFERROR(IF(VLOOKUP(AI544,'Acompanhamento (DMP)'!$B$7:$O$390,20,FALSE)="","",VLOOKUP(AI544,'Acompanhamento (DMP)'!$B$7:$O$390,20,FALSE)),"")</f>
        <v/>
      </c>
      <c r="BG544" s="82" t="str">
        <f>IFERROR(IF(VLOOKUP(AI544,'Acompanhamento (DMP)'!$B$7:$O$390,21,FALSE)="","",VLOOKUP(AI544,'Acompanhamento (DMP)'!$B$7:$O$390,21,FALSE)),"")</f>
        <v/>
      </c>
      <c r="BH544" s="173" t="str">
        <f t="shared" si="8"/>
        <v/>
      </c>
    </row>
    <row r="545" spans="1:60" ht="15" customHeight="1">
      <c r="A545" s="248"/>
      <c r="B545" s="248"/>
      <c r="C545" s="72"/>
      <c r="D545" s="73"/>
      <c r="E545" s="72"/>
      <c r="F545" s="72"/>
      <c r="G545" s="72"/>
      <c r="H545" s="72"/>
      <c r="I545" s="72"/>
      <c r="J545" s="72"/>
      <c r="K545" s="72"/>
      <c r="L545" s="74"/>
      <c r="M545" s="74"/>
      <c r="N545" s="74"/>
      <c r="O545" s="74"/>
      <c r="P545" s="74"/>
      <c r="Q545" s="72" t="e">
        <f>IF(#REF!="","",IF(VLOOKUP(#REF!,#REF!,9,FALSE)="","",VLOOKUP(#REF!,#REF!,9,FALSE)))</f>
        <v>#REF!</v>
      </c>
      <c r="R545" s="74" t="e">
        <f>IF(#REF!="","",IF(VLOOKUP(#REF!,#REF!,10,FALSE)="","",VLOOKUP(#REF!,#REF!,10,FALSE)))</f>
        <v>#REF!</v>
      </c>
      <c r="AF545">
        <v>543</v>
      </c>
      <c r="AI545" t="str">
        <f>IF('PCA Licitação, Dispensa e Inex.'!B548="","",'PCA Licitação, Dispensa e Inex.'!B548)</f>
        <v/>
      </c>
      <c r="AJ545" t="str">
        <f>IF('PCA Licitação, Dispensa e Inex.'!C548="","",'PCA Licitação, Dispensa e Inex.'!C548)</f>
        <v/>
      </c>
      <c r="AK545" t="str">
        <f>IF('PCA Licitação, Dispensa e Inex.'!D548="","",'PCA Licitação, Dispensa e Inex.'!D548)</f>
        <v/>
      </c>
      <c r="AL545" t="str">
        <f>IF('PCA Licitação, Dispensa e Inex.'!H548="","",'PCA Licitação, Dispensa e Inex.'!H548)</f>
        <v/>
      </c>
      <c r="AM545" t="str">
        <f>IF('PCA Licitação, Dispensa e Inex.'!K548="","",'PCA Licitação, Dispensa e Inex.'!K548)</f>
        <v/>
      </c>
      <c r="AN545" t="str">
        <f>IF('PCA Licitação, Dispensa e Inex.'!L548="","",'PCA Licitação, Dispensa e Inex.'!L548)</f>
        <v/>
      </c>
      <c r="AO545" t="str">
        <f>IF('PCA Licitação, Dispensa e Inex.'!M548="","",'PCA Licitação, Dispensa e Inex.'!M548)</f>
        <v/>
      </c>
      <c r="AP545" t="str">
        <f>IF('PCA Licitação, Dispensa e Inex.'!N548="","",'PCA Licitação, Dispensa e Inex.'!N548)</f>
        <v/>
      </c>
      <c r="AQ545" s="82" t="str">
        <f>IF('PCA Licitação, Dispensa e Inex.'!O548="","",'PCA Licitação, Dispensa e Inex.'!O548)</f>
        <v/>
      </c>
      <c r="AR545" s="82" t="str">
        <f>IF('PCA Licitação, Dispensa e Inex.'!P548="","",'PCA Licitação, Dispensa e Inex.'!P548)</f>
        <v/>
      </c>
      <c r="AS545" s="82" t="str">
        <f>IF('PCA Licitação, Dispensa e Inex.'!Q548="","",'PCA Licitação, Dispensa e Inex.'!Q548)</f>
        <v/>
      </c>
      <c r="AT545" s="82" t="str">
        <f>IF('PCA Licitação, Dispensa e Inex.'!R548="","",'PCA Licitação, Dispensa e Inex.'!R548)</f>
        <v/>
      </c>
      <c r="AU545" s="82" t="str">
        <f>IF('PCA Licitação, Dispensa e Inex.'!S548="","",'PCA Licitação, Dispensa e Inex.'!S548)</f>
        <v/>
      </c>
      <c r="AV545" s="223" t="str">
        <f>IFERROR(VLOOKUP(AI545,'Acompanhamento (DMP)'!$B$7:$G$390,10,FALSE),"")</f>
        <v/>
      </c>
      <c r="AW545" t="str">
        <f>IFERROR(IF(VLOOKUP(AI545,'Acompanhamento (DMP)'!$B$7:$O$390,11,FALSE)="","",VLOOKUP(AI545,'Acompanhamento (DMP)'!$B$7:$O$390,11,FALSE)),"")</f>
        <v/>
      </c>
      <c r="AX545" s="82">
        <f>IFERROR(VLOOKUP(AI545,'Acompanhamento (DMP)'!$B$7:$O$390,12,FALSE),"")</f>
        <v>0</v>
      </c>
      <c r="AY545" s="82" t="str">
        <f>IFERROR(IF(VLOOKUP(AI545,'Acompanhamento (DMP)'!$B$7:$O$390,13,FALSE)="","",VLOOKUP(AI545,'Acompanhamento (DMP)'!$B$7:$O$390,13,FALSE)),"")</f>
        <v/>
      </c>
      <c r="AZ545" t="str">
        <f>IFERROR(IF(VLOOKUP(AI545,'Acompanhamento (DMP)'!$B$7:$O$390,14,FALSE)="","",VLOOKUP(AI545,'Acompanhamento (DMP)'!$B$7:$O$390,14,FALSE)),"")</f>
        <v/>
      </c>
      <c r="BA545" t="str">
        <f>IFERROR(IF(VLOOKUP(AI545,'Acompanhamento (DMP)'!$B$7:$O$390,15,FALSE)="","",VLOOKUP(AI545,'Acompanhamento (DMP)'!$B$7:$O$390,15,FALSE)),"")</f>
        <v/>
      </c>
      <c r="BB545" s="82" t="str">
        <f>IFERROR(IF(VLOOKUP(AI545,'Acompanhamento (DMP)'!$B$7:$O$390,16,FALSE)="","",VLOOKUP(AI545,'Acompanhamento (DMP)'!$B$7:$O$390,16,FALSE)),"")</f>
        <v/>
      </c>
      <c r="BC545" s="82" t="str">
        <f>IFERROR(IF(VLOOKUP(AI545,'Acompanhamento (DMP)'!$B$7:$O$390,17,FALSE)="","",VLOOKUP(AI545,'Acompanhamento (DMP)'!$B$7:$O$390,17,FALSE)),"")</f>
        <v/>
      </c>
      <c r="BD545" s="82" t="str">
        <f>IFERROR(IF(VLOOKUP(AI545,'Acompanhamento (DMP)'!$B$7:$O$390,18,FALSE)="","",VLOOKUP(AI545,'Acompanhamento (DMP)'!$B$7:$O$390,18,FALSE)),"")</f>
        <v/>
      </c>
      <c r="BE545" s="82" t="str">
        <f>IFERROR(IF(VLOOKUP(AI545,'Acompanhamento (DMP)'!$B$7:$O$390,19,FALSE)="","",VLOOKUP(AI545,'Acompanhamento (DMP)'!$B$7:$O$390,19,FALSE)),"")</f>
        <v/>
      </c>
      <c r="BF545" s="82" t="str">
        <f>IFERROR(IF(VLOOKUP(AI545,'Acompanhamento (DMP)'!$B$7:$O$390,20,FALSE)="","",VLOOKUP(AI545,'Acompanhamento (DMP)'!$B$7:$O$390,20,FALSE)),"")</f>
        <v/>
      </c>
      <c r="BG545" s="82" t="str">
        <f>IFERROR(IF(VLOOKUP(AI545,'Acompanhamento (DMP)'!$B$7:$O$390,21,FALSE)="","",VLOOKUP(AI545,'Acompanhamento (DMP)'!$B$7:$O$390,21,FALSE)),"")</f>
        <v/>
      </c>
      <c r="BH545" s="173" t="str">
        <f t="shared" si="8"/>
        <v/>
      </c>
    </row>
    <row r="546" spans="1:60" ht="15" customHeight="1">
      <c r="A546" s="248"/>
      <c r="B546" s="248"/>
      <c r="C546" s="72"/>
      <c r="D546" s="73"/>
      <c r="E546" s="72"/>
      <c r="F546" s="72"/>
      <c r="G546" s="72"/>
      <c r="H546" s="72"/>
      <c r="I546" s="72"/>
      <c r="J546" s="72"/>
      <c r="K546" s="72"/>
      <c r="L546" s="74"/>
      <c r="M546" s="74"/>
      <c r="N546" s="74"/>
      <c r="O546" s="74"/>
      <c r="P546" s="74"/>
      <c r="Q546" s="72" t="e">
        <f>IF(#REF!="","",IF(VLOOKUP(#REF!,#REF!,9,FALSE)="","",VLOOKUP(#REF!,#REF!,9,FALSE)))</f>
        <v>#REF!</v>
      </c>
      <c r="R546" s="74" t="e">
        <f>IF(#REF!="","",IF(VLOOKUP(#REF!,#REF!,10,FALSE)="","",VLOOKUP(#REF!,#REF!,10,FALSE)))</f>
        <v>#REF!</v>
      </c>
      <c r="AF546">
        <v>544</v>
      </c>
      <c r="AI546" t="str">
        <f>IF('PCA Licitação, Dispensa e Inex.'!B549="","",'PCA Licitação, Dispensa e Inex.'!B549)</f>
        <v/>
      </c>
      <c r="AJ546" t="str">
        <f>IF('PCA Licitação, Dispensa e Inex.'!C549="","",'PCA Licitação, Dispensa e Inex.'!C549)</f>
        <v/>
      </c>
      <c r="AK546" t="str">
        <f>IF('PCA Licitação, Dispensa e Inex.'!D549="","",'PCA Licitação, Dispensa e Inex.'!D549)</f>
        <v/>
      </c>
      <c r="AL546" t="str">
        <f>IF('PCA Licitação, Dispensa e Inex.'!H549="","",'PCA Licitação, Dispensa e Inex.'!H549)</f>
        <v/>
      </c>
      <c r="AM546" t="str">
        <f>IF('PCA Licitação, Dispensa e Inex.'!K549="","",'PCA Licitação, Dispensa e Inex.'!K549)</f>
        <v/>
      </c>
      <c r="AN546" t="str">
        <f>IF('PCA Licitação, Dispensa e Inex.'!L549="","",'PCA Licitação, Dispensa e Inex.'!L549)</f>
        <v/>
      </c>
      <c r="AO546" t="str">
        <f>IF('PCA Licitação, Dispensa e Inex.'!M549="","",'PCA Licitação, Dispensa e Inex.'!M549)</f>
        <v/>
      </c>
      <c r="AP546" t="str">
        <f>IF('PCA Licitação, Dispensa e Inex.'!N549="","",'PCA Licitação, Dispensa e Inex.'!N549)</f>
        <v/>
      </c>
      <c r="AQ546" s="82" t="str">
        <f>IF('PCA Licitação, Dispensa e Inex.'!O549="","",'PCA Licitação, Dispensa e Inex.'!O549)</f>
        <v/>
      </c>
      <c r="AR546" s="82" t="str">
        <f>IF('PCA Licitação, Dispensa e Inex.'!P549="","",'PCA Licitação, Dispensa e Inex.'!P549)</f>
        <v/>
      </c>
      <c r="AS546" s="82" t="str">
        <f>IF('PCA Licitação, Dispensa e Inex.'!Q549="","",'PCA Licitação, Dispensa e Inex.'!Q549)</f>
        <v/>
      </c>
      <c r="AT546" s="82" t="str">
        <f>IF('PCA Licitação, Dispensa e Inex.'!R549="","",'PCA Licitação, Dispensa e Inex.'!R549)</f>
        <v/>
      </c>
      <c r="AU546" s="82" t="str">
        <f>IF('PCA Licitação, Dispensa e Inex.'!S549="","",'PCA Licitação, Dispensa e Inex.'!S549)</f>
        <v/>
      </c>
      <c r="AV546" s="223" t="str">
        <f>IFERROR(VLOOKUP(AI546,'Acompanhamento (DMP)'!$B$7:$G$390,10,FALSE),"")</f>
        <v/>
      </c>
      <c r="AW546" t="str">
        <f>IFERROR(IF(VLOOKUP(AI546,'Acompanhamento (DMP)'!$B$7:$O$390,11,FALSE)="","",VLOOKUP(AI546,'Acompanhamento (DMP)'!$B$7:$O$390,11,FALSE)),"")</f>
        <v/>
      </c>
      <c r="AX546" s="82">
        <f>IFERROR(VLOOKUP(AI546,'Acompanhamento (DMP)'!$B$7:$O$390,12,FALSE),"")</f>
        <v>0</v>
      </c>
      <c r="AY546" s="82" t="str">
        <f>IFERROR(IF(VLOOKUP(AI546,'Acompanhamento (DMP)'!$B$7:$O$390,13,FALSE)="","",VLOOKUP(AI546,'Acompanhamento (DMP)'!$B$7:$O$390,13,FALSE)),"")</f>
        <v/>
      </c>
      <c r="AZ546" t="str">
        <f>IFERROR(IF(VLOOKUP(AI546,'Acompanhamento (DMP)'!$B$7:$O$390,14,FALSE)="","",VLOOKUP(AI546,'Acompanhamento (DMP)'!$B$7:$O$390,14,FALSE)),"")</f>
        <v/>
      </c>
      <c r="BA546" t="str">
        <f>IFERROR(IF(VLOOKUP(AI546,'Acompanhamento (DMP)'!$B$7:$O$390,15,FALSE)="","",VLOOKUP(AI546,'Acompanhamento (DMP)'!$B$7:$O$390,15,FALSE)),"")</f>
        <v/>
      </c>
      <c r="BB546" s="82" t="str">
        <f>IFERROR(IF(VLOOKUP(AI546,'Acompanhamento (DMP)'!$B$7:$O$390,16,FALSE)="","",VLOOKUP(AI546,'Acompanhamento (DMP)'!$B$7:$O$390,16,FALSE)),"")</f>
        <v/>
      </c>
      <c r="BC546" s="82" t="str">
        <f>IFERROR(IF(VLOOKUP(AI546,'Acompanhamento (DMP)'!$B$7:$O$390,17,FALSE)="","",VLOOKUP(AI546,'Acompanhamento (DMP)'!$B$7:$O$390,17,FALSE)),"")</f>
        <v/>
      </c>
      <c r="BD546" s="82" t="str">
        <f>IFERROR(IF(VLOOKUP(AI546,'Acompanhamento (DMP)'!$B$7:$O$390,18,FALSE)="","",VLOOKUP(AI546,'Acompanhamento (DMP)'!$B$7:$O$390,18,FALSE)),"")</f>
        <v/>
      </c>
      <c r="BE546" s="82" t="str">
        <f>IFERROR(IF(VLOOKUP(AI546,'Acompanhamento (DMP)'!$B$7:$O$390,19,FALSE)="","",VLOOKUP(AI546,'Acompanhamento (DMP)'!$B$7:$O$390,19,FALSE)),"")</f>
        <v/>
      </c>
      <c r="BF546" s="82" t="str">
        <f>IFERROR(IF(VLOOKUP(AI546,'Acompanhamento (DMP)'!$B$7:$O$390,20,FALSE)="","",VLOOKUP(AI546,'Acompanhamento (DMP)'!$B$7:$O$390,20,FALSE)),"")</f>
        <v/>
      </c>
      <c r="BG546" s="82" t="str">
        <f>IFERROR(IF(VLOOKUP(AI546,'Acompanhamento (DMP)'!$B$7:$O$390,21,FALSE)="","",VLOOKUP(AI546,'Acompanhamento (DMP)'!$B$7:$O$390,21,FALSE)),"")</f>
        <v/>
      </c>
      <c r="BH546" s="173" t="str">
        <f t="shared" si="8"/>
        <v/>
      </c>
    </row>
    <row r="547" spans="1:60" ht="15" customHeight="1">
      <c r="A547" s="248"/>
      <c r="B547" s="248"/>
      <c r="C547" s="72"/>
      <c r="D547" s="73"/>
      <c r="E547" s="72"/>
      <c r="F547" s="72"/>
      <c r="G547" s="72"/>
      <c r="H547" s="72"/>
      <c r="I547" s="72"/>
      <c r="J547" s="72"/>
      <c r="K547" s="72"/>
      <c r="L547" s="74"/>
      <c r="M547" s="74"/>
      <c r="N547" s="74"/>
      <c r="O547" s="74"/>
      <c r="P547" s="74"/>
      <c r="Q547" s="72" t="e">
        <f>IF(#REF!="","",IF(VLOOKUP(#REF!,#REF!,9,FALSE)="","",VLOOKUP(#REF!,#REF!,9,FALSE)))</f>
        <v>#REF!</v>
      </c>
      <c r="R547" s="74" t="e">
        <f>IF(#REF!="","",IF(VLOOKUP(#REF!,#REF!,10,FALSE)="","",VLOOKUP(#REF!,#REF!,10,FALSE)))</f>
        <v>#REF!</v>
      </c>
      <c r="AF547">
        <v>545</v>
      </c>
    </row>
    <row r="548" spans="1:60" ht="15" customHeight="1">
      <c r="A548" s="248"/>
      <c r="B548" s="248"/>
      <c r="C548" s="72"/>
      <c r="D548" s="73"/>
      <c r="E548" s="72"/>
      <c r="F548" s="72"/>
      <c r="G548" s="72"/>
      <c r="H548" s="72"/>
      <c r="I548" s="72"/>
      <c r="J548" s="72"/>
      <c r="K548" s="72"/>
      <c r="L548" s="74"/>
      <c r="M548" s="74"/>
      <c r="N548" s="74"/>
      <c r="O548" s="74"/>
      <c r="P548" s="74"/>
      <c r="Q548" s="72" t="e">
        <f>IF(#REF!="","",IF(VLOOKUP(#REF!,#REF!,9,FALSE)="","",VLOOKUP(#REF!,#REF!,9,FALSE)))</f>
        <v>#REF!</v>
      </c>
      <c r="R548" s="74" t="e">
        <f>IF(#REF!="","",IF(VLOOKUP(#REF!,#REF!,10,FALSE)="","",VLOOKUP(#REF!,#REF!,10,FALSE)))</f>
        <v>#REF!</v>
      </c>
      <c r="AF548">
        <v>546</v>
      </c>
    </row>
    <row r="549" spans="1:60" ht="15" customHeight="1">
      <c r="A549" s="248"/>
      <c r="B549" s="248"/>
      <c r="C549" s="72"/>
      <c r="D549" s="73"/>
      <c r="E549" s="72"/>
      <c r="F549" s="72"/>
      <c r="G549" s="72"/>
      <c r="H549" s="72"/>
      <c r="I549" s="72"/>
      <c r="J549" s="72"/>
      <c r="K549" s="72"/>
      <c r="L549" s="74"/>
      <c r="M549" s="74"/>
      <c r="N549" s="74"/>
      <c r="O549" s="74"/>
      <c r="P549" s="74"/>
      <c r="Q549" s="72" t="e">
        <f>IF(#REF!="","",IF(VLOOKUP(#REF!,#REF!,9,FALSE)="","",VLOOKUP(#REF!,#REF!,9,FALSE)))</f>
        <v>#REF!</v>
      </c>
      <c r="R549" s="74" t="e">
        <f>IF(#REF!="","",IF(VLOOKUP(#REF!,#REF!,10,FALSE)="","",VLOOKUP(#REF!,#REF!,10,FALSE)))</f>
        <v>#REF!</v>
      </c>
      <c r="AF549">
        <v>547</v>
      </c>
    </row>
    <row r="550" spans="1:60" ht="15" customHeight="1">
      <c r="A550" s="248"/>
      <c r="B550" s="248"/>
      <c r="C550" s="72"/>
      <c r="D550" s="73"/>
      <c r="E550" s="72"/>
      <c r="F550" s="72"/>
      <c r="G550" s="72"/>
      <c r="H550" s="72"/>
      <c r="I550" s="72"/>
      <c r="J550" s="72"/>
      <c r="K550" s="72"/>
      <c r="L550" s="74"/>
      <c r="M550" s="74"/>
      <c r="N550" s="74"/>
      <c r="O550" s="74"/>
      <c r="P550" s="74"/>
      <c r="Q550" s="72" t="e">
        <f>IF(#REF!="","",IF(VLOOKUP(#REF!,#REF!,9,FALSE)="","",VLOOKUP(#REF!,#REF!,9,FALSE)))</f>
        <v>#REF!</v>
      </c>
      <c r="R550" s="74" t="e">
        <f>IF(#REF!="","",IF(VLOOKUP(#REF!,#REF!,10,FALSE)="","",VLOOKUP(#REF!,#REF!,10,FALSE)))</f>
        <v>#REF!</v>
      </c>
      <c r="AF550">
        <v>548</v>
      </c>
    </row>
    <row r="551" spans="1:60" ht="15" customHeight="1">
      <c r="A551" s="248"/>
      <c r="B551" s="248"/>
      <c r="C551" s="72"/>
      <c r="D551" s="73"/>
      <c r="E551" s="72"/>
      <c r="F551" s="72"/>
      <c r="G551" s="72"/>
      <c r="H551" s="72"/>
      <c r="I551" s="72"/>
      <c r="J551" s="72"/>
      <c r="K551" s="72"/>
      <c r="L551" s="74"/>
      <c r="M551" s="74"/>
      <c r="N551" s="74"/>
      <c r="O551" s="74"/>
      <c r="P551" s="74"/>
      <c r="Q551" s="72" t="e">
        <f>IF(#REF!="","",IF(VLOOKUP(#REF!,#REF!,9,FALSE)="","",VLOOKUP(#REF!,#REF!,9,FALSE)))</f>
        <v>#REF!</v>
      </c>
      <c r="R551" s="74" t="e">
        <f>IF(#REF!="","",IF(VLOOKUP(#REF!,#REF!,10,FALSE)="","",VLOOKUP(#REF!,#REF!,10,FALSE)))</f>
        <v>#REF!</v>
      </c>
      <c r="AF551">
        <v>549</v>
      </c>
    </row>
    <row r="552" spans="1:60" ht="15" customHeight="1">
      <c r="A552" s="248"/>
      <c r="B552" s="248"/>
      <c r="C552" s="72"/>
      <c r="D552" s="73"/>
      <c r="E552" s="72"/>
      <c r="F552" s="72"/>
      <c r="G552" s="72"/>
      <c r="H552" s="72"/>
      <c r="I552" s="72"/>
      <c r="J552" s="72"/>
      <c r="K552" s="72"/>
      <c r="L552" s="74"/>
      <c r="M552" s="74"/>
      <c r="N552" s="74"/>
      <c r="O552" s="74"/>
      <c r="P552" s="74"/>
      <c r="Q552" s="72" t="e">
        <f>IF(#REF!="","",IF(VLOOKUP(#REF!,#REF!,9,FALSE)="","",VLOOKUP(#REF!,#REF!,9,FALSE)))</f>
        <v>#REF!</v>
      </c>
      <c r="R552" s="74" t="e">
        <f>IF(#REF!="","",IF(VLOOKUP(#REF!,#REF!,10,FALSE)="","",VLOOKUP(#REF!,#REF!,10,FALSE)))</f>
        <v>#REF!</v>
      </c>
      <c r="AF552">
        <v>550</v>
      </c>
    </row>
    <row r="553" spans="1:60" ht="15" customHeight="1">
      <c r="A553" s="248"/>
      <c r="B553" s="248"/>
      <c r="C553" s="72"/>
      <c r="D553" s="73"/>
      <c r="E553" s="72"/>
      <c r="F553" s="72"/>
      <c r="G553" s="72"/>
      <c r="H553" s="72"/>
      <c r="I553" s="72"/>
      <c r="J553" s="72"/>
      <c r="K553" s="72"/>
      <c r="L553" s="74"/>
      <c r="M553" s="74"/>
      <c r="N553" s="74"/>
      <c r="O553" s="74"/>
      <c r="P553" s="74"/>
      <c r="Q553" s="72" t="e">
        <f>IF(#REF!="","",IF(VLOOKUP(#REF!,#REF!,9,FALSE)="","",VLOOKUP(#REF!,#REF!,9,FALSE)))</f>
        <v>#REF!</v>
      </c>
      <c r="R553" s="74" t="e">
        <f>IF(#REF!="","",IF(VLOOKUP(#REF!,#REF!,10,FALSE)="","",VLOOKUP(#REF!,#REF!,10,FALSE)))</f>
        <v>#REF!</v>
      </c>
      <c r="AF553">
        <v>551</v>
      </c>
    </row>
    <row r="554" spans="1:60" ht="15" customHeight="1">
      <c r="A554" s="248"/>
      <c r="B554" s="248"/>
      <c r="C554" s="72"/>
      <c r="D554" s="73"/>
      <c r="E554" s="72"/>
      <c r="F554" s="72"/>
      <c r="G554" s="72"/>
      <c r="H554" s="72"/>
      <c r="I554" s="72"/>
      <c r="J554" s="72"/>
      <c r="K554" s="72"/>
      <c r="L554" s="74"/>
      <c r="M554" s="74"/>
      <c r="N554" s="74"/>
      <c r="O554" s="74"/>
      <c r="P554" s="74"/>
      <c r="Q554" s="72" t="e">
        <f>IF(#REF!="","",IF(VLOOKUP(#REF!,#REF!,9,FALSE)="","",VLOOKUP(#REF!,#REF!,9,FALSE)))</f>
        <v>#REF!</v>
      </c>
      <c r="R554" s="74" t="e">
        <f>IF(#REF!="","",IF(VLOOKUP(#REF!,#REF!,10,FALSE)="","",VLOOKUP(#REF!,#REF!,10,FALSE)))</f>
        <v>#REF!</v>
      </c>
      <c r="AF554">
        <v>552</v>
      </c>
    </row>
    <row r="555" spans="1:60" ht="15" customHeight="1">
      <c r="A555" s="248"/>
      <c r="B555" s="248"/>
      <c r="C555" s="72"/>
      <c r="D555" s="73"/>
      <c r="E555" s="72"/>
      <c r="F555" s="72"/>
      <c r="G555" s="72"/>
      <c r="H555" s="72"/>
      <c r="I555" s="72"/>
      <c r="J555" s="72"/>
      <c r="K555" s="72"/>
      <c r="L555" s="74"/>
      <c r="M555" s="74"/>
      <c r="N555" s="74"/>
      <c r="O555" s="74"/>
      <c r="P555" s="74"/>
      <c r="Q555" s="72" t="e">
        <f>IF(#REF!="","",IF(VLOOKUP(#REF!,#REF!,9,FALSE)="","",VLOOKUP(#REF!,#REF!,9,FALSE)))</f>
        <v>#REF!</v>
      </c>
      <c r="R555" s="74" t="e">
        <f>IF(#REF!="","",IF(VLOOKUP(#REF!,#REF!,10,FALSE)="","",VLOOKUP(#REF!,#REF!,10,FALSE)))</f>
        <v>#REF!</v>
      </c>
      <c r="AF555">
        <v>553</v>
      </c>
    </row>
    <row r="556" spans="1:60" ht="15" customHeight="1">
      <c r="A556" s="248"/>
      <c r="B556" s="248"/>
      <c r="C556" s="72"/>
      <c r="D556" s="73"/>
      <c r="E556" s="72"/>
      <c r="F556" s="72"/>
      <c r="G556" s="72"/>
      <c r="H556" s="72"/>
      <c r="I556" s="72"/>
      <c r="J556" s="72"/>
      <c r="K556" s="72"/>
      <c r="L556" s="74"/>
      <c r="M556" s="74"/>
      <c r="N556" s="74"/>
      <c r="O556" s="74"/>
      <c r="P556" s="74"/>
      <c r="Q556" s="72" t="e">
        <f>IF(#REF!="","",IF(VLOOKUP(#REF!,#REF!,9,FALSE)="","",VLOOKUP(#REF!,#REF!,9,FALSE)))</f>
        <v>#REF!</v>
      </c>
      <c r="R556" s="74" t="e">
        <f>IF(#REF!="","",IF(VLOOKUP(#REF!,#REF!,10,FALSE)="","",VLOOKUP(#REF!,#REF!,10,FALSE)))</f>
        <v>#REF!</v>
      </c>
      <c r="AF556">
        <v>554</v>
      </c>
    </row>
    <row r="557" spans="1:60" ht="15" customHeight="1">
      <c r="A557" s="248"/>
      <c r="B557" s="248"/>
      <c r="F557" s="72"/>
      <c r="G557" s="72"/>
      <c r="AF557">
        <v>555</v>
      </c>
    </row>
    <row r="558" spans="1:60" ht="15" customHeight="1">
      <c r="AF558">
        <v>556</v>
      </c>
    </row>
    <row r="559" spans="1:60" ht="15" customHeight="1">
      <c r="AF559">
        <v>557</v>
      </c>
    </row>
    <row r="560" spans="1:60" ht="15" customHeight="1">
      <c r="AF560">
        <v>558</v>
      </c>
    </row>
    <row r="561" spans="32:32" ht="15" customHeight="1">
      <c r="AF561">
        <v>559</v>
      </c>
    </row>
    <row r="562" spans="32:32" ht="15" customHeight="1">
      <c r="AF562">
        <v>560</v>
      </c>
    </row>
    <row r="563" spans="32:32" ht="15" customHeight="1">
      <c r="AF563">
        <v>561</v>
      </c>
    </row>
    <row r="564" spans="32:32" ht="15" customHeight="1">
      <c r="AF564">
        <v>562</v>
      </c>
    </row>
    <row r="565" spans="32:32" ht="15" customHeight="1">
      <c r="AF565">
        <v>563</v>
      </c>
    </row>
    <row r="566" spans="32:32" ht="15" customHeight="1">
      <c r="AF566">
        <v>564</v>
      </c>
    </row>
    <row r="567" spans="32:32" ht="15" customHeight="1">
      <c r="AF567">
        <v>565</v>
      </c>
    </row>
    <row r="568" spans="32:32" ht="15" customHeight="1">
      <c r="AF568">
        <v>566</v>
      </c>
    </row>
    <row r="569" spans="32:32" ht="15" customHeight="1">
      <c r="AF569">
        <v>567</v>
      </c>
    </row>
    <row r="570" spans="32:32" ht="15" customHeight="1">
      <c r="AF570">
        <v>568</v>
      </c>
    </row>
    <row r="571" spans="32:32" ht="15" customHeight="1">
      <c r="AF571">
        <v>569</v>
      </c>
    </row>
    <row r="572" spans="32:32" ht="15" customHeight="1">
      <c r="AF572">
        <v>570</v>
      </c>
    </row>
    <row r="573" spans="32:32" ht="15" customHeight="1">
      <c r="AF573">
        <v>571</v>
      </c>
    </row>
    <row r="574" spans="32:32" ht="15" customHeight="1">
      <c r="AF574">
        <v>572</v>
      </c>
    </row>
    <row r="575" spans="32:32" ht="15" customHeight="1">
      <c r="AF575">
        <v>573</v>
      </c>
    </row>
    <row r="576" spans="32:32" ht="15" customHeight="1">
      <c r="AF576">
        <v>574</v>
      </c>
    </row>
    <row r="577" spans="32:32" ht="15" customHeight="1">
      <c r="AF577">
        <v>575</v>
      </c>
    </row>
    <row r="578" spans="32:32" ht="15" customHeight="1">
      <c r="AF578">
        <v>576</v>
      </c>
    </row>
    <row r="579" spans="32:32" ht="15" customHeight="1">
      <c r="AF579">
        <v>577</v>
      </c>
    </row>
    <row r="580" spans="32:32" ht="15" customHeight="1">
      <c r="AF580">
        <v>578</v>
      </c>
    </row>
    <row r="581" spans="32:32" ht="15" customHeight="1">
      <c r="AF581">
        <v>579</v>
      </c>
    </row>
    <row r="582" spans="32:32" ht="15" customHeight="1">
      <c r="AF582">
        <v>580</v>
      </c>
    </row>
    <row r="583" spans="32:32" ht="15" customHeight="1">
      <c r="AF583">
        <v>581</v>
      </c>
    </row>
    <row r="584" spans="32:32" ht="15" customHeight="1">
      <c r="AF584">
        <v>582</v>
      </c>
    </row>
    <row r="585" spans="32:32" ht="15" customHeight="1">
      <c r="AF585">
        <v>583</v>
      </c>
    </row>
    <row r="586" spans="32:32" ht="15" customHeight="1">
      <c r="AF586">
        <v>584</v>
      </c>
    </row>
    <row r="587" spans="32:32" ht="15" customHeight="1">
      <c r="AF587">
        <v>585</v>
      </c>
    </row>
    <row r="588" spans="32:32" ht="15" customHeight="1">
      <c r="AF588">
        <v>586</v>
      </c>
    </row>
    <row r="589" spans="32:32" ht="15" customHeight="1">
      <c r="AF589">
        <v>587</v>
      </c>
    </row>
    <row r="590" spans="32:32" ht="15" customHeight="1">
      <c r="AF590">
        <v>588</v>
      </c>
    </row>
    <row r="591" spans="32:32" ht="15" customHeight="1">
      <c r="AF591">
        <v>589</v>
      </c>
    </row>
    <row r="592" spans="32:32" ht="15" customHeight="1">
      <c r="AF592">
        <v>590</v>
      </c>
    </row>
    <row r="593" spans="32:32" ht="15" customHeight="1">
      <c r="AF593">
        <v>591</v>
      </c>
    </row>
    <row r="594" spans="32:32" ht="15" customHeight="1">
      <c r="AF594">
        <v>592</v>
      </c>
    </row>
    <row r="595" spans="32:32" ht="15" customHeight="1">
      <c r="AF595">
        <v>593</v>
      </c>
    </row>
    <row r="596" spans="32:32" ht="15" customHeight="1">
      <c r="AF596">
        <v>594</v>
      </c>
    </row>
    <row r="597" spans="32:32" ht="15" customHeight="1">
      <c r="AF597">
        <v>595</v>
      </c>
    </row>
    <row r="598" spans="32:32" ht="15" customHeight="1">
      <c r="AF598">
        <v>596</v>
      </c>
    </row>
    <row r="599" spans="32:32" ht="15" customHeight="1">
      <c r="AF599">
        <v>597</v>
      </c>
    </row>
    <row r="600" spans="32:32" ht="15" customHeight="1">
      <c r="AF600">
        <v>598</v>
      </c>
    </row>
    <row r="601" spans="32:32" ht="15" customHeight="1">
      <c r="AF601">
        <v>599</v>
      </c>
    </row>
    <row r="602" spans="32:32" ht="15" customHeight="1">
      <c r="AF602">
        <v>600</v>
      </c>
    </row>
    <row r="603" spans="32:32" ht="15" customHeight="1">
      <c r="AF603">
        <v>601</v>
      </c>
    </row>
    <row r="604" spans="32:32" ht="15" customHeight="1">
      <c r="AF604">
        <v>602</v>
      </c>
    </row>
    <row r="605" spans="32:32" ht="15" customHeight="1">
      <c r="AF605">
        <v>603</v>
      </c>
    </row>
    <row r="606" spans="32:32" ht="15" customHeight="1">
      <c r="AF606">
        <v>604</v>
      </c>
    </row>
    <row r="607" spans="32:32" ht="15" customHeight="1">
      <c r="AF607">
        <v>605</v>
      </c>
    </row>
    <row r="608" spans="32:32" ht="15" customHeight="1">
      <c r="AF608">
        <v>606</v>
      </c>
    </row>
    <row r="609" spans="32:32" ht="15" customHeight="1">
      <c r="AF609">
        <v>607</v>
      </c>
    </row>
    <row r="610" spans="32:32" ht="15" customHeight="1">
      <c r="AF610">
        <v>608</v>
      </c>
    </row>
    <row r="611" spans="32:32" ht="15" customHeight="1">
      <c r="AF611">
        <v>609</v>
      </c>
    </row>
    <row r="612" spans="32:32" ht="15" customHeight="1">
      <c r="AF612">
        <v>610</v>
      </c>
    </row>
    <row r="613" spans="32:32" ht="15" customHeight="1">
      <c r="AF613">
        <v>611</v>
      </c>
    </row>
    <row r="614" spans="32:32" ht="15" customHeight="1">
      <c r="AF614">
        <v>612</v>
      </c>
    </row>
    <row r="615" spans="32:32" ht="15" customHeight="1">
      <c r="AF615">
        <v>613</v>
      </c>
    </row>
    <row r="616" spans="32:32" ht="15" customHeight="1">
      <c r="AF616">
        <v>614</v>
      </c>
    </row>
    <row r="617" spans="32:32" ht="15" customHeight="1">
      <c r="AF617">
        <v>615</v>
      </c>
    </row>
    <row r="618" spans="32:32" ht="15" customHeight="1">
      <c r="AF618">
        <v>616</v>
      </c>
    </row>
    <row r="619" spans="32:32" ht="15" customHeight="1">
      <c r="AF619">
        <v>617</v>
      </c>
    </row>
    <row r="620" spans="32:32" ht="15" customHeight="1">
      <c r="AF620">
        <v>618</v>
      </c>
    </row>
    <row r="621" spans="32:32" ht="15" customHeight="1">
      <c r="AF621">
        <v>619</v>
      </c>
    </row>
    <row r="622" spans="32:32" ht="15" customHeight="1">
      <c r="AF622">
        <v>620</v>
      </c>
    </row>
    <row r="623" spans="32:32" ht="15" customHeight="1">
      <c r="AF623">
        <v>621</v>
      </c>
    </row>
    <row r="624" spans="32:32" ht="15" customHeight="1">
      <c r="AF624">
        <v>622</v>
      </c>
    </row>
    <row r="625" spans="32:32" ht="15" customHeight="1">
      <c r="AF625">
        <v>623</v>
      </c>
    </row>
    <row r="626" spans="32:32" ht="15" customHeight="1">
      <c r="AF626">
        <v>624</v>
      </c>
    </row>
    <row r="627" spans="32:32" ht="15" customHeight="1">
      <c r="AF627">
        <v>625</v>
      </c>
    </row>
    <row r="628" spans="32:32" ht="15" customHeight="1">
      <c r="AF628">
        <v>626</v>
      </c>
    </row>
    <row r="629" spans="32:32" ht="15" customHeight="1">
      <c r="AF629">
        <v>627</v>
      </c>
    </row>
    <row r="630" spans="32:32" ht="15" customHeight="1">
      <c r="AF630">
        <v>628</v>
      </c>
    </row>
    <row r="631" spans="32:32" ht="15" customHeight="1">
      <c r="AF631">
        <v>629</v>
      </c>
    </row>
    <row r="632" spans="32:32" ht="15" customHeight="1">
      <c r="AF632">
        <v>630</v>
      </c>
    </row>
    <row r="633" spans="32:32" ht="15" customHeight="1">
      <c r="AF633">
        <v>631</v>
      </c>
    </row>
    <row r="634" spans="32:32" ht="15" customHeight="1">
      <c r="AF634">
        <v>632</v>
      </c>
    </row>
    <row r="635" spans="32:32" ht="15" customHeight="1">
      <c r="AF635">
        <v>633</v>
      </c>
    </row>
    <row r="636" spans="32:32" ht="15" customHeight="1">
      <c r="AF636">
        <v>634</v>
      </c>
    </row>
    <row r="637" spans="32:32" ht="15" customHeight="1">
      <c r="AF637">
        <v>635</v>
      </c>
    </row>
    <row r="638" spans="32:32" ht="15" customHeight="1">
      <c r="AF638">
        <v>636</v>
      </c>
    </row>
    <row r="639" spans="32:32" ht="15" customHeight="1">
      <c r="AF639">
        <v>637</v>
      </c>
    </row>
    <row r="640" spans="32:32" ht="15" customHeight="1">
      <c r="AF640">
        <v>638</v>
      </c>
    </row>
    <row r="641" spans="32:32" ht="15" customHeight="1">
      <c r="AF641">
        <v>639</v>
      </c>
    </row>
    <row r="642" spans="32:32" ht="15" customHeight="1">
      <c r="AF642">
        <v>640</v>
      </c>
    </row>
    <row r="643" spans="32:32" ht="15" customHeight="1">
      <c r="AF643">
        <v>641</v>
      </c>
    </row>
    <row r="644" spans="32:32" ht="15" customHeight="1">
      <c r="AF644">
        <v>642</v>
      </c>
    </row>
    <row r="645" spans="32:32" ht="15" customHeight="1">
      <c r="AF645">
        <v>643</v>
      </c>
    </row>
    <row r="646" spans="32:32" ht="15" customHeight="1">
      <c r="AF646">
        <v>644</v>
      </c>
    </row>
    <row r="647" spans="32:32" ht="15" customHeight="1">
      <c r="AF647">
        <v>645</v>
      </c>
    </row>
    <row r="648" spans="32:32" ht="15" customHeight="1">
      <c r="AF648">
        <v>646</v>
      </c>
    </row>
    <row r="649" spans="32:32" ht="15" customHeight="1">
      <c r="AF649">
        <v>647</v>
      </c>
    </row>
    <row r="650" spans="32:32" ht="15" customHeight="1">
      <c r="AF650">
        <v>648</v>
      </c>
    </row>
    <row r="651" spans="32:32" ht="15" customHeight="1">
      <c r="AF651">
        <v>649</v>
      </c>
    </row>
    <row r="652" spans="32:32" ht="15" customHeight="1">
      <c r="AF652">
        <v>650</v>
      </c>
    </row>
    <row r="653" spans="32:32" ht="15" customHeight="1">
      <c r="AF653">
        <v>651</v>
      </c>
    </row>
    <row r="654" spans="32:32" ht="15" customHeight="1">
      <c r="AF654">
        <v>652</v>
      </c>
    </row>
    <row r="655" spans="32:32" ht="15" customHeight="1">
      <c r="AF655">
        <v>653</v>
      </c>
    </row>
    <row r="656" spans="32:32" ht="15" customHeight="1">
      <c r="AF656">
        <v>654</v>
      </c>
    </row>
    <row r="657" spans="32:32" ht="15" customHeight="1">
      <c r="AF657">
        <v>655</v>
      </c>
    </row>
    <row r="658" spans="32:32" ht="15" customHeight="1">
      <c r="AF658">
        <v>656</v>
      </c>
    </row>
    <row r="659" spans="32:32" ht="15" customHeight="1">
      <c r="AF659">
        <v>657</v>
      </c>
    </row>
    <row r="660" spans="32:32" ht="15" customHeight="1">
      <c r="AF660">
        <v>658</v>
      </c>
    </row>
    <row r="661" spans="32:32" ht="15" customHeight="1">
      <c r="AF661">
        <v>659</v>
      </c>
    </row>
    <row r="662" spans="32:32" ht="15" customHeight="1">
      <c r="AF662">
        <v>660</v>
      </c>
    </row>
    <row r="663" spans="32:32" ht="15" customHeight="1">
      <c r="AF663">
        <v>661</v>
      </c>
    </row>
    <row r="664" spans="32:32" ht="15" customHeight="1">
      <c r="AF664">
        <v>662</v>
      </c>
    </row>
    <row r="665" spans="32:32" ht="15" customHeight="1">
      <c r="AF665">
        <v>663</v>
      </c>
    </row>
    <row r="666" spans="32:32" ht="15" customHeight="1">
      <c r="AF666">
        <v>664</v>
      </c>
    </row>
    <row r="667" spans="32:32" ht="15" customHeight="1">
      <c r="AF667">
        <v>665</v>
      </c>
    </row>
    <row r="668" spans="32:32" ht="15" customHeight="1">
      <c r="AF668">
        <v>666</v>
      </c>
    </row>
    <row r="669" spans="32:32" ht="15" customHeight="1">
      <c r="AF669">
        <v>667</v>
      </c>
    </row>
    <row r="670" spans="32:32" ht="15" customHeight="1">
      <c r="AF670">
        <v>668</v>
      </c>
    </row>
    <row r="671" spans="32:32" ht="15" customHeight="1">
      <c r="AF671">
        <v>669</v>
      </c>
    </row>
    <row r="672" spans="32:32" ht="15" customHeight="1">
      <c r="AF672">
        <v>670</v>
      </c>
    </row>
    <row r="673" spans="32:32" ht="15" customHeight="1">
      <c r="AF673">
        <v>671</v>
      </c>
    </row>
    <row r="674" spans="32:32" ht="15" customHeight="1">
      <c r="AF674">
        <v>672</v>
      </c>
    </row>
    <row r="675" spans="32:32" ht="15" customHeight="1">
      <c r="AF675">
        <v>673</v>
      </c>
    </row>
    <row r="676" spans="32:32" ht="15" customHeight="1">
      <c r="AF676">
        <v>674</v>
      </c>
    </row>
    <row r="677" spans="32:32" ht="15" customHeight="1">
      <c r="AF677">
        <v>675</v>
      </c>
    </row>
    <row r="678" spans="32:32" ht="15" customHeight="1">
      <c r="AF678">
        <v>676</v>
      </c>
    </row>
    <row r="679" spans="32:32" ht="15" customHeight="1">
      <c r="AF679">
        <v>677</v>
      </c>
    </row>
    <row r="680" spans="32:32" ht="15" customHeight="1">
      <c r="AF680">
        <v>678</v>
      </c>
    </row>
    <row r="681" spans="32:32" ht="15" customHeight="1">
      <c r="AF681">
        <v>679</v>
      </c>
    </row>
    <row r="682" spans="32:32" ht="15" customHeight="1">
      <c r="AF682">
        <v>680</v>
      </c>
    </row>
    <row r="683" spans="32:32" ht="15" customHeight="1">
      <c r="AF683">
        <v>681</v>
      </c>
    </row>
    <row r="684" spans="32:32" ht="15" customHeight="1">
      <c r="AF684">
        <v>682</v>
      </c>
    </row>
    <row r="685" spans="32:32" ht="15" customHeight="1">
      <c r="AF685">
        <v>683</v>
      </c>
    </row>
    <row r="686" spans="32:32" ht="15" customHeight="1">
      <c r="AF686">
        <v>684</v>
      </c>
    </row>
    <row r="687" spans="32:32" ht="15" customHeight="1">
      <c r="AF687">
        <v>685</v>
      </c>
    </row>
    <row r="688" spans="32:32" ht="15" customHeight="1">
      <c r="AF688">
        <v>686</v>
      </c>
    </row>
    <row r="689" spans="32:32" ht="15" customHeight="1">
      <c r="AF689">
        <v>687</v>
      </c>
    </row>
    <row r="690" spans="32:32" ht="15" customHeight="1">
      <c r="AF690">
        <v>688</v>
      </c>
    </row>
    <row r="691" spans="32:32" ht="15" customHeight="1">
      <c r="AF691">
        <v>689</v>
      </c>
    </row>
    <row r="692" spans="32:32" ht="15" customHeight="1">
      <c r="AF692">
        <v>690</v>
      </c>
    </row>
    <row r="693" spans="32:32" ht="15" customHeight="1">
      <c r="AF693">
        <v>691</v>
      </c>
    </row>
    <row r="694" spans="32:32" ht="15" customHeight="1">
      <c r="AF694">
        <v>692</v>
      </c>
    </row>
    <row r="695" spans="32:32" ht="15" customHeight="1">
      <c r="AF695">
        <v>693</v>
      </c>
    </row>
    <row r="696" spans="32:32" ht="15" customHeight="1">
      <c r="AF696">
        <v>694</v>
      </c>
    </row>
    <row r="697" spans="32:32" ht="15" customHeight="1">
      <c r="AF697">
        <v>695</v>
      </c>
    </row>
    <row r="698" spans="32:32" ht="15" customHeight="1">
      <c r="AF698">
        <v>696</v>
      </c>
    </row>
    <row r="699" spans="32:32" ht="15" customHeight="1">
      <c r="AF699">
        <v>697</v>
      </c>
    </row>
    <row r="700" spans="32:32" ht="15" customHeight="1">
      <c r="AF700">
        <v>698</v>
      </c>
    </row>
    <row r="701" spans="32:32" ht="15" customHeight="1">
      <c r="AF701">
        <v>699</v>
      </c>
    </row>
    <row r="702" spans="32:32" ht="15" customHeight="1">
      <c r="AF702">
        <v>700</v>
      </c>
    </row>
    <row r="703" spans="32:32" ht="15" customHeight="1">
      <c r="AF703">
        <v>701</v>
      </c>
    </row>
    <row r="704" spans="32:32" ht="15" customHeight="1">
      <c r="AF704">
        <v>702</v>
      </c>
    </row>
    <row r="705" spans="32:32" ht="15" customHeight="1">
      <c r="AF705">
        <v>703</v>
      </c>
    </row>
    <row r="706" spans="32:32" ht="15" customHeight="1">
      <c r="AF706">
        <v>704</v>
      </c>
    </row>
    <row r="707" spans="32:32" ht="15" customHeight="1">
      <c r="AF707">
        <v>705</v>
      </c>
    </row>
    <row r="708" spans="32:32" ht="15" customHeight="1">
      <c r="AF708">
        <v>706</v>
      </c>
    </row>
    <row r="709" spans="32:32" ht="15" customHeight="1">
      <c r="AF709">
        <v>707</v>
      </c>
    </row>
    <row r="710" spans="32:32" ht="15" customHeight="1">
      <c r="AF710">
        <v>708</v>
      </c>
    </row>
    <row r="711" spans="32:32" ht="15" customHeight="1">
      <c r="AF711">
        <v>709</v>
      </c>
    </row>
    <row r="712" spans="32:32" ht="15" customHeight="1">
      <c r="AF712">
        <v>710</v>
      </c>
    </row>
    <row r="713" spans="32:32" ht="15" customHeight="1">
      <c r="AF713">
        <v>711</v>
      </c>
    </row>
    <row r="714" spans="32:32" ht="15" customHeight="1">
      <c r="AF714">
        <v>712</v>
      </c>
    </row>
    <row r="715" spans="32:32" ht="15" customHeight="1">
      <c r="AF715">
        <v>713</v>
      </c>
    </row>
    <row r="716" spans="32:32" ht="15" customHeight="1">
      <c r="AF716">
        <v>714</v>
      </c>
    </row>
    <row r="717" spans="32:32" ht="15" customHeight="1">
      <c r="AF717">
        <v>715</v>
      </c>
    </row>
    <row r="718" spans="32:32" ht="15" customHeight="1">
      <c r="AF718">
        <v>716</v>
      </c>
    </row>
    <row r="719" spans="32:32" ht="15" customHeight="1">
      <c r="AF719">
        <v>717</v>
      </c>
    </row>
    <row r="720" spans="32:32" ht="15" customHeight="1">
      <c r="AF720">
        <v>718</v>
      </c>
    </row>
    <row r="721" spans="32:32" ht="15" customHeight="1">
      <c r="AF721">
        <v>719</v>
      </c>
    </row>
    <row r="722" spans="32:32" ht="15" customHeight="1">
      <c r="AF722">
        <v>720</v>
      </c>
    </row>
    <row r="723" spans="32:32" ht="15" customHeight="1">
      <c r="AF723">
        <v>721</v>
      </c>
    </row>
    <row r="724" spans="32:32" ht="15" customHeight="1">
      <c r="AF724">
        <v>722</v>
      </c>
    </row>
    <row r="725" spans="32:32" ht="15" customHeight="1">
      <c r="AF725">
        <v>723</v>
      </c>
    </row>
    <row r="726" spans="32:32" ht="15" customHeight="1">
      <c r="AF726">
        <v>725</v>
      </c>
    </row>
    <row r="727" spans="32:32" ht="15" customHeight="1">
      <c r="AF727">
        <v>726</v>
      </c>
    </row>
    <row r="728" spans="32:32" ht="15" customHeight="1">
      <c r="AF728">
        <v>727</v>
      </c>
    </row>
    <row r="729" spans="32:32" ht="15" customHeight="1">
      <c r="AF729">
        <v>728</v>
      </c>
    </row>
    <row r="730" spans="32:32" ht="15" customHeight="1">
      <c r="AF730">
        <v>729</v>
      </c>
    </row>
    <row r="731" spans="32:32" ht="15" customHeight="1">
      <c r="AF731">
        <v>730</v>
      </c>
    </row>
    <row r="732" spans="32:32" ht="15" customHeight="1">
      <c r="AF732">
        <v>731</v>
      </c>
    </row>
    <row r="733" spans="32:32" ht="15" customHeight="1">
      <c r="AF733">
        <v>732</v>
      </c>
    </row>
    <row r="734" spans="32:32" ht="15" customHeight="1">
      <c r="AF734">
        <v>733</v>
      </c>
    </row>
    <row r="735" spans="32:32" ht="15" customHeight="1">
      <c r="AF735">
        <v>734</v>
      </c>
    </row>
    <row r="736" spans="32:32" ht="15" customHeight="1">
      <c r="AF736">
        <v>735</v>
      </c>
    </row>
    <row r="737" spans="32:32" ht="15" customHeight="1">
      <c r="AF737">
        <v>736</v>
      </c>
    </row>
    <row r="738" spans="32:32" ht="15" customHeight="1">
      <c r="AF738">
        <v>737</v>
      </c>
    </row>
    <row r="739" spans="32:32" ht="15" customHeight="1">
      <c r="AF739">
        <v>738</v>
      </c>
    </row>
    <row r="740" spans="32:32" ht="15" customHeight="1">
      <c r="AF740">
        <v>739</v>
      </c>
    </row>
    <row r="741" spans="32:32" ht="15" customHeight="1">
      <c r="AF741">
        <v>740</v>
      </c>
    </row>
    <row r="742" spans="32:32" ht="15" customHeight="1">
      <c r="AF742">
        <v>741</v>
      </c>
    </row>
    <row r="743" spans="32:32" ht="15" customHeight="1">
      <c r="AF743">
        <v>742</v>
      </c>
    </row>
    <row r="744" spans="32:32" ht="15" customHeight="1">
      <c r="AF744">
        <v>743</v>
      </c>
    </row>
    <row r="745" spans="32:32" ht="15" customHeight="1">
      <c r="AF745">
        <v>744</v>
      </c>
    </row>
    <row r="746" spans="32:32" ht="15" customHeight="1">
      <c r="AF746">
        <v>745</v>
      </c>
    </row>
    <row r="747" spans="32:32" ht="15" customHeight="1">
      <c r="AF747">
        <v>746</v>
      </c>
    </row>
    <row r="748" spans="32:32" ht="15" customHeight="1">
      <c r="AF748">
        <v>747</v>
      </c>
    </row>
    <row r="749" spans="32:32" ht="15" customHeight="1">
      <c r="AF749">
        <v>748</v>
      </c>
    </row>
    <row r="750" spans="32:32" ht="15" customHeight="1">
      <c r="AF750">
        <v>749</v>
      </c>
    </row>
    <row r="751" spans="32:32" ht="15" customHeight="1">
      <c r="AF751">
        <v>750</v>
      </c>
    </row>
    <row r="752" spans="32:32" ht="15" customHeight="1">
      <c r="AF752">
        <v>751</v>
      </c>
    </row>
    <row r="753" spans="32:32" ht="15" customHeight="1">
      <c r="AF753">
        <v>752</v>
      </c>
    </row>
    <row r="754" spans="32:32" ht="15" customHeight="1">
      <c r="AF754">
        <v>753</v>
      </c>
    </row>
    <row r="755" spans="32:32" ht="15" customHeight="1">
      <c r="AF755">
        <v>754</v>
      </c>
    </row>
    <row r="756" spans="32:32" ht="15" customHeight="1">
      <c r="AF756">
        <v>755</v>
      </c>
    </row>
    <row r="757" spans="32:32" ht="15" customHeight="1">
      <c r="AF757">
        <v>756</v>
      </c>
    </row>
    <row r="758" spans="32:32" ht="15" customHeight="1">
      <c r="AF758">
        <v>757</v>
      </c>
    </row>
    <row r="759" spans="32:32" ht="15" customHeight="1">
      <c r="AF759">
        <v>758</v>
      </c>
    </row>
    <row r="760" spans="32:32" ht="15" customHeight="1">
      <c r="AF760">
        <v>759</v>
      </c>
    </row>
    <row r="761" spans="32:32" ht="15" customHeight="1">
      <c r="AF761">
        <v>760</v>
      </c>
    </row>
    <row r="762" spans="32:32" ht="15" customHeight="1">
      <c r="AF762">
        <v>761</v>
      </c>
    </row>
    <row r="763" spans="32:32" ht="15" customHeight="1">
      <c r="AF763">
        <v>762</v>
      </c>
    </row>
    <row r="764" spans="32:32" ht="15" customHeight="1">
      <c r="AF764">
        <v>763</v>
      </c>
    </row>
    <row r="765" spans="32:32" ht="15" customHeight="1">
      <c r="AF765">
        <v>765</v>
      </c>
    </row>
    <row r="766" spans="32:32" ht="15" customHeight="1">
      <c r="AF766">
        <v>766</v>
      </c>
    </row>
    <row r="767" spans="32:32" ht="15" customHeight="1">
      <c r="AF767">
        <v>767</v>
      </c>
    </row>
    <row r="768" spans="32:32" ht="15" customHeight="1">
      <c r="AF768">
        <v>768</v>
      </c>
    </row>
    <row r="769" spans="32:32" ht="15" customHeight="1">
      <c r="AF769">
        <v>769</v>
      </c>
    </row>
    <row r="770" spans="32:32" ht="15" customHeight="1">
      <c r="AF770">
        <v>770</v>
      </c>
    </row>
    <row r="771" spans="32:32" ht="15" customHeight="1">
      <c r="AF771">
        <v>771</v>
      </c>
    </row>
    <row r="772" spans="32:32" ht="15" customHeight="1">
      <c r="AF772">
        <v>772</v>
      </c>
    </row>
    <row r="773" spans="32:32" ht="15" customHeight="1">
      <c r="AF773">
        <v>773</v>
      </c>
    </row>
    <row r="774" spans="32:32" ht="15" customHeight="1">
      <c r="AF774">
        <v>774</v>
      </c>
    </row>
    <row r="775" spans="32:32" ht="15" customHeight="1">
      <c r="AF775">
        <v>775</v>
      </c>
    </row>
    <row r="776" spans="32:32" ht="15" customHeight="1">
      <c r="AF776">
        <v>776</v>
      </c>
    </row>
    <row r="777" spans="32:32" ht="15" customHeight="1">
      <c r="AF777">
        <v>777</v>
      </c>
    </row>
    <row r="778" spans="32:32" ht="15" customHeight="1">
      <c r="AF778">
        <v>778</v>
      </c>
    </row>
    <row r="779" spans="32:32" ht="15" customHeight="1">
      <c r="AF779">
        <v>779</v>
      </c>
    </row>
    <row r="780" spans="32:32" ht="15" customHeight="1">
      <c r="AF780">
        <v>780</v>
      </c>
    </row>
    <row r="781" spans="32:32" ht="15" customHeight="1">
      <c r="AF781">
        <v>781</v>
      </c>
    </row>
    <row r="782" spans="32:32" ht="15" customHeight="1">
      <c r="AF782">
        <v>782</v>
      </c>
    </row>
    <row r="783" spans="32:32" ht="15" customHeight="1">
      <c r="AF783">
        <v>783</v>
      </c>
    </row>
    <row r="784" spans="32:32" ht="15" customHeight="1">
      <c r="AF784">
        <v>784</v>
      </c>
    </row>
    <row r="785" spans="32:32" ht="15" customHeight="1">
      <c r="AF785">
        <v>785</v>
      </c>
    </row>
    <row r="786" spans="32:32" ht="15" customHeight="1">
      <c r="AF786">
        <v>786</v>
      </c>
    </row>
    <row r="787" spans="32:32" ht="15" customHeight="1">
      <c r="AF787">
        <v>787</v>
      </c>
    </row>
    <row r="788" spans="32:32" ht="15" customHeight="1">
      <c r="AF788">
        <v>788</v>
      </c>
    </row>
    <row r="789" spans="32:32" ht="15" customHeight="1">
      <c r="AF789">
        <v>789</v>
      </c>
    </row>
    <row r="790" spans="32:32" ht="15" customHeight="1">
      <c r="AF790">
        <v>790</v>
      </c>
    </row>
    <row r="791" spans="32:32" ht="15" customHeight="1">
      <c r="AF791">
        <v>791</v>
      </c>
    </row>
    <row r="792" spans="32:32" ht="15" customHeight="1">
      <c r="AF792">
        <v>792</v>
      </c>
    </row>
    <row r="793" spans="32:32" ht="15" customHeight="1">
      <c r="AF793">
        <v>793</v>
      </c>
    </row>
    <row r="794" spans="32:32" ht="15" customHeight="1">
      <c r="AF794">
        <v>794</v>
      </c>
    </row>
    <row r="795" spans="32:32" ht="15" customHeight="1">
      <c r="AF795">
        <v>795</v>
      </c>
    </row>
    <row r="796" spans="32:32" ht="15" customHeight="1">
      <c r="AF796">
        <v>796</v>
      </c>
    </row>
    <row r="797" spans="32:32" ht="15" customHeight="1">
      <c r="AF797">
        <v>797</v>
      </c>
    </row>
    <row r="798" spans="32:32" ht="15" customHeight="1">
      <c r="AF798">
        <v>798</v>
      </c>
    </row>
    <row r="799" spans="32:32" ht="15" customHeight="1">
      <c r="AF799">
        <v>799</v>
      </c>
    </row>
    <row r="800" spans="32:32" ht="15" customHeight="1">
      <c r="AF800">
        <v>800</v>
      </c>
    </row>
    <row r="801" spans="32:32" ht="15" customHeight="1">
      <c r="AF801">
        <v>801</v>
      </c>
    </row>
    <row r="802" spans="32:32" ht="15" customHeight="1">
      <c r="AF802">
        <v>802</v>
      </c>
    </row>
    <row r="803" spans="32:32" ht="15" customHeight="1">
      <c r="AF803">
        <v>803</v>
      </c>
    </row>
    <row r="804" spans="32:32" ht="15" customHeight="1">
      <c r="AF804">
        <v>804</v>
      </c>
    </row>
    <row r="805" spans="32:32" ht="15" customHeight="1">
      <c r="AF805">
        <v>805</v>
      </c>
    </row>
    <row r="806" spans="32:32" ht="15" customHeight="1">
      <c r="AF806">
        <v>806</v>
      </c>
    </row>
    <row r="807" spans="32:32" ht="15" customHeight="1">
      <c r="AF807">
        <v>807</v>
      </c>
    </row>
    <row r="808" spans="32:32" ht="15" customHeight="1">
      <c r="AF808">
        <v>808</v>
      </c>
    </row>
    <row r="809" spans="32:32" ht="15" customHeight="1">
      <c r="AF809">
        <v>809</v>
      </c>
    </row>
    <row r="810" spans="32:32" ht="15" customHeight="1">
      <c r="AF810">
        <v>810</v>
      </c>
    </row>
    <row r="811" spans="32:32" ht="15" customHeight="1">
      <c r="AF811">
        <v>811</v>
      </c>
    </row>
    <row r="812" spans="32:32" ht="15" customHeight="1">
      <c r="AF812">
        <v>812</v>
      </c>
    </row>
    <row r="813" spans="32:32" ht="15" customHeight="1">
      <c r="AF813">
        <v>813</v>
      </c>
    </row>
    <row r="814" spans="32:32" ht="15" customHeight="1">
      <c r="AF814">
        <v>814</v>
      </c>
    </row>
    <row r="815" spans="32:32" ht="15" customHeight="1">
      <c r="AF815">
        <v>815</v>
      </c>
    </row>
    <row r="816" spans="32:32" ht="15" customHeight="1">
      <c r="AF816">
        <v>816</v>
      </c>
    </row>
    <row r="817" spans="32:32" ht="15" customHeight="1">
      <c r="AF817">
        <v>817</v>
      </c>
    </row>
    <row r="818" spans="32:32" ht="15" customHeight="1">
      <c r="AF818">
        <v>818</v>
      </c>
    </row>
    <row r="819" spans="32:32" ht="15" customHeight="1">
      <c r="AF819">
        <v>819</v>
      </c>
    </row>
    <row r="820" spans="32:32" ht="15" customHeight="1">
      <c r="AF820">
        <v>820</v>
      </c>
    </row>
    <row r="821" spans="32:32" ht="15" customHeight="1">
      <c r="AF821">
        <v>821</v>
      </c>
    </row>
    <row r="822" spans="32:32" ht="15" customHeight="1">
      <c r="AF822">
        <v>822</v>
      </c>
    </row>
    <row r="823" spans="32:32" ht="15" customHeight="1">
      <c r="AF823">
        <v>823</v>
      </c>
    </row>
    <row r="824" spans="32:32" ht="15" customHeight="1">
      <c r="AF824">
        <v>824</v>
      </c>
    </row>
    <row r="825" spans="32:32" ht="15" customHeight="1">
      <c r="AF825">
        <v>825</v>
      </c>
    </row>
    <row r="826" spans="32:32" ht="15" customHeight="1">
      <c r="AF826">
        <v>826</v>
      </c>
    </row>
    <row r="827" spans="32:32" ht="15" customHeight="1">
      <c r="AF827">
        <v>827</v>
      </c>
    </row>
    <row r="828" spans="32:32" ht="15" customHeight="1">
      <c r="AF828">
        <v>828</v>
      </c>
    </row>
    <row r="829" spans="32:32" ht="15" customHeight="1">
      <c r="AF829">
        <v>829</v>
      </c>
    </row>
    <row r="830" spans="32:32" ht="15" customHeight="1">
      <c r="AF830">
        <v>830</v>
      </c>
    </row>
    <row r="831" spans="32:32" ht="15" customHeight="1">
      <c r="AF831">
        <v>831</v>
      </c>
    </row>
    <row r="832" spans="32:32" ht="15" customHeight="1">
      <c r="AF832">
        <v>832</v>
      </c>
    </row>
    <row r="833" spans="32:32" ht="15" customHeight="1">
      <c r="AF833">
        <v>833</v>
      </c>
    </row>
    <row r="834" spans="32:32" ht="15" customHeight="1">
      <c r="AF834">
        <v>834</v>
      </c>
    </row>
    <row r="835" spans="32:32" ht="15" customHeight="1">
      <c r="AF835">
        <v>835</v>
      </c>
    </row>
    <row r="836" spans="32:32" ht="15" customHeight="1">
      <c r="AF836">
        <v>836</v>
      </c>
    </row>
    <row r="837" spans="32:32" ht="15" customHeight="1">
      <c r="AF837">
        <v>837</v>
      </c>
    </row>
    <row r="838" spans="32:32" ht="15" customHeight="1">
      <c r="AF838">
        <v>838</v>
      </c>
    </row>
    <row r="839" spans="32:32" ht="15" customHeight="1">
      <c r="AF839">
        <v>839</v>
      </c>
    </row>
    <row r="840" spans="32:32" ht="15" customHeight="1">
      <c r="AF840">
        <v>840</v>
      </c>
    </row>
    <row r="841" spans="32:32" ht="15" customHeight="1">
      <c r="AF841">
        <v>841</v>
      </c>
    </row>
    <row r="842" spans="32:32" ht="15" customHeight="1">
      <c r="AF842">
        <v>842</v>
      </c>
    </row>
    <row r="843" spans="32:32" ht="15" customHeight="1">
      <c r="AF843">
        <v>843</v>
      </c>
    </row>
    <row r="844" spans="32:32" ht="15" customHeight="1">
      <c r="AF844">
        <v>844</v>
      </c>
    </row>
    <row r="845" spans="32:32" ht="15" customHeight="1">
      <c r="AF845">
        <v>845</v>
      </c>
    </row>
    <row r="846" spans="32:32" ht="15" customHeight="1">
      <c r="AF846">
        <v>846</v>
      </c>
    </row>
    <row r="847" spans="32:32" ht="15" customHeight="1">
      <c r="AF847">
        <v>847</v>
      </c>
    </row>
    <row r="848" spans="32:32" ht="15" customHeight="1">
      <c r="AF848">
        <v>848</v>
      </c>
    </row>
    <row r="849" spans="32:32" ht="15" customHeight="1">
      <c r="AF849">
        <v>849</v>
      </c>
    </row>
    <row r="850" spans="32:32" ht="15" customHeight="1">
      <c r="AF850">
        <v>850</v>
      </c>
    </row>
    <row r="851" spans="32:32" ht="15" customHeight="1">
      <c r="AF851">
        <v>851</v>
      </c>
    </row>
    <row r="852" spans="32:32" ht="15" customHeight="1">
      <c r="AF852">
        <v>852</v>
      </c>
    </row>
    <row r="853" spans="32:32" ht="15" customHeight="1">
      <c r="AF853">
        <v>853</v>
      </c>
    </row>
    <row r="854" spans="32:32" ht="15" customHeight="1">
      <c r="AF854">
        <v>854</v>
      </c>
    </row>
    <row r="855" spans="32:32" ht="15" customHeight="1">
      <c r="AF855">
        <v>855</v>
      </c>
    </row>
    <row r="856" spans="32:32" ht="15" customHeight="1">
      <c r="AF856">
        <v>856</v>
      </c>
    </row>
    <row r="857" spans="32:32" ht="15" customHeight="1">
      <c r="AF857">
        <v>857</v>
      </c>
    </row>
    <row r="858" spans="32:32" ht="15" customHeight="1">
      <c r="AF858">
        <v>858</v>
      </c>
    </row>
    <row r="859" spans="32:32" ht="15" customHeight="1">
      <c r="AF859">
        <v>859</v>
      </c>
    </row>
    <row r="860" spans="32:32" ht="15" customHeight="1">
      <c r="AF860">
        <v>860</v>
      </c>
    </row>
    <row r="861" spans="32:32" ht="15" customHeight="1">
      <c r="AF861">
        <v>861</v>
      </c>
    </row>
    <row r="862" spans="32:32" ht="15" customHeight="1">
      <c r="AF862">
        <v>862</v>
      </c>
    </row>
    <row r="863" spans="32:32" ht="15" customHeight="1">
      <c r="AF863">
        <v>863</v>
      </c>
    </row>
    <row r="864" spans="32:32" ht="15" customHeight="1">
      <c r="AF864">
        <v>864</v>
      </c>
    </row>
    <row r="865" spans="32:32" ht="15" customHeight="1">
      <c r="AF865">
        <v>865</v>
      </c>
    </row>
    <row r="866" spans="32:32" ht="15" customHeight="1">
      <c r="AF866">
        <v>866</v>
      </c>
    </row>
    <row r="867" spans="32:32" ht="15" customHeight="1">
      <c r="AF867">
        <v>867</v>
      </c>
    </row>
    <row r="868" spans="32:32" ht="15" customHeight="1">
      <c r="AF868">
        <v>868</v>
      </c>
    </row>
    <row r="869" spans="32:32" ht="15" customHeight="1">
      <c r="AF869">
        <v>869</v>
      </c>
    </row>
    <row r="870" spans="32:32" ht="15" customHeight="1">
      <c r="AF870">
        <v>870</v>
      </c>
    </row>
    <row r="871" spans="32:32" ht="15" customHeight="1">
      <c r="AF871">
        <v>871</v>
      </c>
    </row>
    <row r="872" spans="32:32" ht="15" customHeight="1">
      <c r="AF872">
        <v>872</v>
      </c>
    </row>
    <row r="873" spans="32:32" ht="15" customHeight="1">
      <c r="AF873">
        <v>873</v>
      </c>
    </row>
    <row r="874" spans="32:32" ht="15" customHeight="1">
      <c r="AF874">
        <v>874</v>
      </c>
    </row>
    <row r="875" spans="32:32" ht="15" customHeight="1">
      <c r="AF875">
        <v>875</v>
      </c>
    </row>
    <row r="876" spans="32:32" ht="15" customHeight="1">
      <c r="AF876">
        <v>876</v>
      </c>
    </row>
    <row r="877" spans="32:32" ht="15" customHeight="1">
      <c r="AF877">
        <v>877</v>
      </c>
    </row>
    <row r="878" spans="32:32" ht="15" customHeight="1">
      <c r="AF878">
        <v>878</v>
      </c>
    </row>
    <row r="879" spans="32:32" ht="15" customHeight="1">
      <c r="AF879">
        <v>879</v>
      </c>
    </row>
    <row r="880" spans="32:32" ht="15" customHeight="1">
      <c r="AF880">
        <v>880</v>
      </c>
    </row>
    <row r="881" spans="32:32" ht="15" customHeight="1">
      <c r="AF881">
        <v>881</v>
      </c>
    </row>
    <row r="882" spans="32:32" ht="15" customHeight="1">
      <c r="AF882">
        <v>882</v>
      </c>
    </row>
    <row r="883" spans="32:32" ht="15" customHeight="1">
      <c r="AF883">
        <v>883</v>
      </c>
    </row>
    <row r="884" spans="32:32" ht="15" customHeight="1">
      <c r="AF884">
        <v>884</v>
      </c>
    </row>
    <row r="885" spans="32:32" ht="15" customHeight="1">
      <c r="AF885">
        <v>885</v>
      </c>
    </row>
    <row r="886" spans="32:32" ht="15" customHeight="1">
      <c r="AF886">
        <v>886</v>
      </c>
    </row>
    <row r="887" spans="32:32" ht="15" customHeight="1">
      <c r="AF887">
        <v>887</v>
      </c>
    </row>
    <row r="888" spans="32:32" ht="15" customHeight="1">
      <c r="AF888">
        <v>888</v>
      </c>
    </row>
    <row r="889" spans="32:32" ht="15" customHeight="1">
      <c r="AF889">
        <v>889</v>
      </c>
    </row>
    <row r="890" spans="32:32" ht="15" customHeight="1">
      <c r="AF890">
        <v>890</v>
      </c>
    </row>
    <row r="891" spans="32:32" ht="15" customHeight="1">
      <c r="AF891">
        <v>891</v>
      </c>
    </row>
    <row r="892" spans="32:32" ht="15" customHeight="1">
      <c r="AF892">
        <v>892</v>
      </c>
    </row>
    <row r="893" spans="32:32" ht="15" customHeight="1">
      <c r="AF893">
        <v>893</v>
      </c>
    </row>
    <row r="894" spans="32:32" ht="15" customHeight="1">
      <c r="AF894">
        <v>894</v>
      </c>
    </row>
    <row r="895" spans="32:32" ht="15" customHeight="1">
      <c r="AF895">
        <v>895</v>
      </c>
    </row>
    <row r="896" spans="32:32" ht="15" customHeight="1">
      <c r="AF896">
        <v>896</v>
      </c>
    </row>
    <row r="897" spans="32:32" ht="15" customHeight="1">
      <c r="AF897">
        <v>897</v>
      </c>
    </row>
    <row r="898" spans="32:32" ht="15" customHeight="1">
      <c r="AF898">
        <v>898</v>
      </c>
    </row>
    <row r="899" spans="32:32" ht="15" customHeight="1">
      <c r="AF899">
        <v>899</v>
      </c>
    </row>
    <row r="900" spans="32:32" ht="15" customHeight="1">
      <c r="AF900">
        <v>900</v>
      </c>
    </row>
    <row r="901" spans="32:32" ht="15" customHeight="1">
      <c r="AF901">
        <v>901</v>
      </c>
    </row>
    <row r="902" spans="32:32" ht="15" customHeight="1">
      <c r="AF902">
        <v>902</v>
      </c>
    </row>
    <row r="903" spans="32:32" ht="15" customHeight="1">
      <c r="AF903">
        <v>903</v>
      </c>
    </row>
    <row r="904" spans="32:32" ht="15" customHeight="1">
      <c r="AF904">
        <v>904</v>
      </c>
    </row>
    <row r="905" spans="32:32" ht="15" customHeight="1">
      <c r="AF905">
        <v>905</v>
      </c>
    </row>
    <row r="906" spans="32:32" ht="15" customHeight="1">
      <c r="AF906">
        <v>906</v>
      </c>
    </row>
    <row r="907" spans="32:32" ht="15" customHeight="1">
      <c r="AF907">
        <v>907</v>
      </c>
    </row>
    <row r="908" spans="32:32" ht="15" customHeight="1">
      <c r="AF908">
        <v>908</v>
      </c>
    </row>
    <row r="909" spans="32:32" ht="15" customHeight="1">
      <c r="AF909">
        <v>909</v>
      </c>
    </row>
    <row r="910" spans="32:32" ht="15" customHeight="1">
      <c r="AF910">
        <v>910</v>
      </c>
    </row>
    <row r="911" spans="32:32" ht="15" customHeight="1">
      <c r="AF911">
        <v>911</v>
      </c>
    </row>
    <row r="912" spans="32:32" ht="15" customHeight="1">
      <c r="AF912">
        <v>912</v>
      </c>
    </row>
    <row r="913" spans="32:32" ht="15" customHeight="1">
      <c r="AF913">
        <v>913</v>
      </c>
    </row>
    <row r="914" spans="32:32" ht="15" customHeight="1">
      <c r="AF914">
        <v>914</v>
      </c>
    </row>
    <row r="915" spans="32:32" ht="15" customHeight="1">
      <c r="AF915">
        <v>915</v>
      </c>
    </row>
    <row r="916" spans="32:32" ht="15" customHeight="1">
      <c r="AF916">
        <v>916</v>
      </c>
    </row>
    <row r="917" spans="32:32" ht="15" customHeight="1">
      <c r="AF917">
        <v>917</v>
      </c>
    </row>
    <row r="918" spans="32:32" ht="15" customHeight="1">
      <c r="AF918">
        <v>918</v>
      </c>
    </row>
    <row r="919" spans="32:32" ht="15" customHeight="1">
      <c r="AF919">
        <v>919</v>
      </c>
    </row>
    <row r="920" spans="32:32" ht="15" customHeight="1">
      <c r="AF920">
        <v>920</v>
      </c>
    </row>
    <row r="921" spans="32:32" ht="15" customHeight="1">
      <c r="AF921">
        <v>921</v>
      </c>
    </row>
    <row r="922" spans="32:32" ht="15" customHeight="1">
      <c r="AF922">
        <v>922</v>
      </c>
    </row>
    <row r="923" spans="32:32" ht="15" customHeight="1">
      <c r="AF923">
        <v>923</v>
      </c>
    </row>
    <row r="924" spans="32:32" ht="15" customHeight="1">
      <c r="AF924">
        <v>924</v>
      </c>
    </row>
    <row r="925" spans="32:32" ht="15" customHeight="1">
      <c r="AF925">
        <v>925</v>
      </c>
    </row>
    <row r="926" spans="32:32" ht="15" customHeight="1">
      <c r="AF926">
        <v>926</v>
      </c>
    </row>
    <row r="927" spans="32:32" ht="15" customHeight="1">
      <c r="AF927">
        <v>927</v>
      </c>
    </row>
    <row r="928" spans="32:32" ht="15" customHeight="1">
      <c r="AF928">
        <v>928</v>
      </c>
    </row>
    <row r="929" spans="32:32" ht="15" customHeight="1">
      <c r="AF929">
        <v>929</v>
      </c>
    </row>
    <row r="930" spans="32:32" ht="15" customHeight="1">
      <c r="AF930">
        <v>930</v>
      </c>
    </row>
    <row r="931" spans="32:32" ht="15" customHeight="1">
      <c r="AF931">
        <v>931</v>
      </c>
    </row>
    <row r="932" spans="32:32" ht="15" customHeight="1">
      <c r="AF932">
        <v>932</v>
      </c>
    </row>
    <row r="933" spans="32:32" ht="15" customHeight="1">
      <c r="AF933">
        <v>933</v>
      </c>
    </row>
    <row r="934" spans="32:32" ht="15" customHeight="1">
      <c r="AF934">
        <v>934</v>
      </c>
    </row>
    <row r="935" spans="32:32" ht="15" customHeight="1">
      <c r="AF935">
        <v>935</v>
      </c>
    </row>
    <row r="936" spans="32:32" ht="15" customHeight="1">
      <c r="AF936">
        <v>936</v>
      </c>
    </row>
    <row r="937" spans="32:32" ht="15" customHeight="1">
      <c r="AF937">
        <v>937</v>
      </c>
    </row>
    <row r="938" spans="32:32" ht="15" customHeight="1">
      <c r="AF938">
        <v>938</v>
      </c>
    </row>
    <row r="939" spans="32:32" ht="15" customHeight="1">
      <c r="AF939">
        <v>939</v>
      </c>
    </row>
    <row r="940" spans="32:32" ht="15" customHeight="1">
      <c r="AF940">
        <v>940</v>
      </c>
    </row>
    <row r="941" spans="32:32" ht="15" customHeight="1">
      <c r="AF941">
        <v>941</v>
      </c>
    </row>
    <row r="942" spans="32:32" ht="15" customHeight="1">
      <c r="AF942">
        <v>942</v>
      </c>
    </row>
    <row r="943" spans="32:32" ht="15" customHeight="1">
      <c r="AF943">
        <v>943</v>
      </c>
    </row>
    <row r="944" spans="32:32" ht="15" customHeight="1">
      <c r="AF944">
        <v>944</v>
      </c>
    </row>
    <row r="945" spans="32:32" ht="15" customHeight="1">
      <c r="AF945">
        <v>945</v>
      </c>
    </row>
    <row r="946" spans="32:32" ht="15" customHeight="1">
      <c r="AF946">
        <v>946</v>
      </c>
    </row>
    <row r="947" spans="32:32" ht="15" customHeight="1">
      <c r="AF947">
        <v>947</v>
      </c>
    </row>
    <row r="948" spans="32:32" ht="15" customHeight="1">
      <c r="AF948">
        <v>948</v>
      </c>
    </row>
    <row r="949" spans="32:32" ht="15" customHeight="1">
      <c r="AF949">
        <v>949</v>
      </c>
    </row>
    <row r="950" spans="32:32" ht="15" customHeight="1">
      <c r="AF950">
        <v>950</v>
      </c>
    </row>
    <row r="951" spans="32:32" ht="15" customHeight="1">
      <c r="AF951">
        <v>951</v>
      </c>
    </row>
    <row r="952" spans="32:32" ht="15" customHeight="1">
      <c r="AF952">
        <v>952</v>
      </c>
    </row>
    <row r="953" spans="32:32" ht="15" customHeight="1">
      <c r="AF953">
        <v>953</v>
      </c>
    </row>
    <row r="954" spans="32:32" ht="15" customHeight="1">
      <c r="AF954">
        <v>954</v>
      </c>
    </row>
    <row r="955" spans="32:32" ht="15" customHeight="1">
      <c r="AF955">
        <v>955</v>
      </c>
    </row>
    <row r="956" spans="32:32" ht="15" customHeight="1">
      <c r="AF956">
        <v>956</v>
      </c>
    </row>
    <row r="957" spans="32:32" ht="15" customHeight="1">
      <c r="AF957">
        <v>957</v>
      </c>
    </row>
    <row r="958" spans="32:32" ht="15" customHeight="1">
      <c r="AF958">
        <v>958</v>
      </c>
    </row>
    <row r="959" spans="32:32" ht="15" customHeight="1">
      <c r="AF959">
        <v>959</v>
      </c>
    </row>
    <row r="960" spans="32:32" ht="15" customHeight="1">
      <c r="AF960">
        <v>960</v>
      </c>
    </row>
    <row r="961" spans="32:32" ht="15" customHeight="1">
      <c r="AF961">
        <v>961</v>
      </c>
    </row>
    <row r="962" spans="32:32" ht="15" customHeight="1">
      <c r="AF962">
        <v>962</v>
      </c>
    </row>
    <row r="963" spans="32:32" ht="15" customHeight="1">
      <c r="AF963">
        <v>963</v>
      </c>
    </row>
    <row r="964" spans="32:32" ht="15" customHeight="1">
      <c r="AF964">
        <v>964</v>
      </c>
    </row>
    <row r="965" spans="32:32" ht="15" customHeight="1">
      <c r="AF965">
        <v>965</v>
      </c>
    </row>
    <row r="966" spans="32:32" ht="15" customHeight="1">
      <c r="AF966">
        <v>966</v>
      </c>
    </row>
    <row r="967" spans="32:32" ht="15" customHeight="1">
      <c r="AF967">
        <v>967</v>
      </c>
    </row>
    <row r="968" spans="32:32" ht="15" customHeight="1">
      <c r="AF968">
        <v>968</v>
      </c>
    </row>
    <row r="969" spans="32:32" ht="15" customHeight="1">
      <c r="AF969">
        <v>969</v>
      </c>
    </row>
    <row r="970" spans="32:32" ht="15" customHeight="1">
      <c r="AF970">
        <v>970</v>
      </c>
    </row>
    <row r="971" spans="32:32" ht="15" customHeight="1">
      <c r="AF971">
        <v>971</v>
      </c>
    </row>
    <row r="972" spans="32:32" ht="15" customHeight="1">
      <c r="AF972">
        <v>972</v>
      </c>
    </row>
    <row r="973" spans="32:32" ht="15" customHeight="1">
      <c r="AF973">
        <v>973</v>
      </c>
    </row>
    <row r="974" spans="32:32" ht="15" customHeight="1">
      <c r="AF974">
        <v>974</v>
      </c>
    </row>
    <row r="975" spans="32:32" ht="15" customHeight="1">
      <c r="AF975">
        <v>975</v>
      </c>
    </row>
    <row r="976" spans="32:32" ht="15" customHeight="1">
      <c r="AF976">
        <v>976</v>
      </c>
    </row>
    <row r="977" spans="32:32" ht="15" customHeight="1">
      <c r="AF977">
        <v>977</v>
      </c>
    </row>
    <row r="978" spans="32:32" ht="15" customHeight="1">
      <c r="AF978">
        <v>978</v>
      </c>
    </row>
    <row r="979" spans="32:32" ht="15" customHeight="1">
      <c r="AF979">
        <v>979</v>
      </c>
    </row>
    <row r="980" spans="32:32" ht="15" customHeight="1">
      <c r="AF980">
        <v>980</v>
      </c>
    </row>
    <row r="981" spans="32:32" ht="15" customHeight="1">
      <c r="AF981">
        <v>981</v>
      </c>
    </row>
    <row r="982" spans="32:32" ht="15" customHeight="1">
      <c r="AF982">
        <v>982</v>
      </c>
    </row>
    <row r="983" spans="32:32" ht="15" customHeight="1">
      <c r="AF983">
        <v>983</v>
      </c>
    </row>
    <row r="984" spans="32:32" ht="15" customHeight="1">
      <c r="AF984">
        <v>984</v>
      </c>
    </row>
    <row r="985" spans="32:32" ht="15" customHeight="1">
      <c r="AF985">
        <v>985</v>
      </c>
    </row>
    <row r="986" spans="32:32" ht="15" customHeight="1">
      <c r="AF986">
        <v>986</v>
      </c>
    </row>
    <row r="987" spans="32:32" ht="15" customHeight="1">
      <c r="AF987">
        <v>987</v>
      </c>
    </row>
    <row r="988" spans="32:32" ht="15" customHeight="1">
      <c r="AF988">
        <v>988</v>
      </c>
    </row>
    <row r="989" spans="32:32" ht="15" customHeight="1">
      <c r="AF989">
        <v>989</v>
      </c>
    </row>
    <row r="990" spans="32:32" ht="15" customHeight="1">
      <c r="AF990">
        <v>990</v>
      </c>
    </row>
    <row r="991" spans="32:32" ht="15" customHeight="1">
      <c r="AF991">
        <v>991</v>
      </c>
    </row>
    <row r="992" spans="32:32" ht="15" customHeight="1">
      <c r="AF992">
        <v>992</v>
      </c>
    </row>
    <row r="993" spans="32:32" ht="15" customHeight="1">
      <c r="AF993">
        <v>993</v>
      </c>
    </row>
    <row r="994" spans="32:32" ht="15" customHeight="1">
      <c r="AF994">
        <v>994</v>
      </c>
    </row>
    <row r="995" spans="32:32" ht="15" customHeight="1">
      <c r="AF995">
        <v>995</v>
      </c>
    </row>
    <row r="996" spans="32:32" ht="15" customHeight="1">
      <c r="AF996">
        <v>996</v>
      </c>
    </row>
    <row r="997" spans="32:32" ht="15" customHeight="1">
      <c r="AF997">
        <v>997</v>
      </c>
    </row>
    <row r="998" spans="32:32" ht="15" customHeight="1">
      <c r="AF998">
        <v>998</v>
      </c>
    </row>
    <row r="999" spans="32:32" ht="15" customHeight="1">
      <c r="AF999">
        <v>999</v>
      </c>
    </row>
    <row r="1000" spans="32:32" ht="15" customHeight="1">
      <c r="AF1000">
        <v>1000</v>
      </c>
    </row>
    <row r="1001" spans="32:32" ht="15" customHeight="1">
      <c r="AF1001">
        <v>1001</v>
      </c>
    </row>
    <row r="1002" spans="32:32" ht="15" customHeight="1">
      <c r="AF1002">
        <v>1002</v>
      </c>
    </row>
    <row r="1003" spans="32:32" ht="15" customHeight="1">
      <c r="AF1003">
        <v>1003</v>
      </c>
    </row>
    <row r="1004" spans="32:32" ht="15" customHeight="1">
      <c r="AF1004">
        <v>1004</v>
      </c>
    </row>
    <row r="1005" spans="32:32" ht="15" customHeight="1">
      <c r="AF1005">
        <v>1005</v>
      </c>
    </row>
    <row r="1006" spans="32:32" ht="15" customHeight="1">
      <c r="AF1006">
        <v>1006</v>
      </c>
    </row>
    <row r="1007" spans="32:32" ht="15" customHeight="1">
      <c r="AF1007">
        <v>1007</v>
      </c>
    </row>
    <row r="1008" spans="32:32" ht="15" customHeight="1">
      <c r="AF1008">
        <v>1008</v>
      </c>
    </row>
    <row r="1009" spans="32:32" ht="15" customHeight="1">
      <c r="AF1009">
        <v>1009</v>
      </c>
    </row>
    <row r="1010" spans="32:32" ht="15" customHeight="1">
      <c r="AF1010">
        <v>1010</v>
      </c>
    </row>
    <row r="1011" spans="32:32" ht="15" customHeight="1">
      <c r="AF1011">
        <v>1011</v>
      </c>
    </row>
    <row r="1012" spans="32:32" ht="15" customHeight="1">
      <c r="AF1012">
        <v>1012</v>
      </c>
    </row>
    <row r="1013" spans="32:32" ht="15" customHeight="1">
      <c r="AF1013">
        <v>1013</v>
      </c>
    </row>
    <row r="1014" spans="32:32" ht="15" customHeight="1">
      <c r="AF1014">
        <v>1014</v>
      </c>
    </row>
    <row r="1015" spans="32:32" ht="15" customHeight="1">
      <c r="AF1015">
        <v>1015</v>
      </c>
    </row>
    <row r="1016" spans="32:32" ht="15" customHeight="1">
      <c r="AF1016">
        <v>1016</v>
      </c>
    </row>
    <row r="1017" spans="32:32" ht="15" customHeight="1">
      <c r="AF1017">
        <v>1017</v>
      </c>
    </row>
    <row r="1018" spans="32:32" ht="15" customHeight="1">
      <c r="AF1018">
        <v>1018</v>
      </c>
    </row>
    <row r="1019" spans="32:32" ht="15" customHeight="1">
      <c r="AF1019">
        <v>1019</v>
      </c>
    </row>
    <row r="1020" spans="32:32" ht="15" customHeight="1">
      <c r="AF1020">
        <v>1020</v>
      </c>
    </row>
    <row r="1021" spans="32:32" ht="15" customHeight="1">
      <c r="AF1021">
        <v>1021</v>
      </c>
    </row>
    <row r="1022" spans="32:32" ht="15" customHeight="1">
      <c r="AF1022">
        <v>1022</v>
      </c>
    </row>
    <row r="1023" spans="32:32" ht="15" customHeight="1">
      <c r="AF1023">
        <v>1023</v>
      </c>
    </row>
    <row r="1024" spans="32:32" ht="15" customHeight="1">
      <c r="AF1024">
        <v>1024</v>
      </c>
    </row>
    <row r="1025" spans="32:32" ht="15" customHeight="1">
      <c r="AF1025">
        <v>1025</v>
      </c>
    </row>
    <row r="1026" spans="32:32" ht="15" customHeight="1">
      <c r="AF1026">
        <v>1026</v>
      </c>
    </row>
    <row r="1027" spans="32:32" ht="15" customHeight="1">
      <c r="AF1027">
        <v>1027</v>
      </c>
    </row>
    <row r="1028" spans="32:32" ht="15" customHeight="1">
      <c r="AF1028">
        <v>1028</v>
      </c>
    </row>
    <row r="1029" spans="32:32" ht="15" customHeight="1">
      <c r="AF1029">
        <v>1029</v>
      </c>
    </row>
    <row r="1030" spans="32:32" ht="15" customHeight="1">
      <c r="AF1030">
        <v>1030</v>
      </c>
    </row>
    <row r="1031" spans="32:32" ht="15" customHeight="1">
      <c r="AF1031">
        <v>1031</v>
      </c>
    </row>
    <row r="1032" spans="32:32" ht="15" customHeight="1">
      <c r="AF1032">
        <v>1032</v>
      </c>
    </row>
    <row r="1033" spans="32:32" ht="15" customHeight="1">
      <c r="AF1033">
        <v>1033</v>
      </c>
    </row>
    <row r="1034" spans="32:32" ht="15" customHeight="1">
      <c r="AF1034">
        <v>1034</v>
      </c>
    </row>
    <row r="1035" spans="32:32" ht="15" customHeight="1">
      <c r="AF1035">
        <v>1035</v>
      </c>
    </row>
    <row r="1036" spans="32:32" ht="15" customHeight="1">
      <c r="AF1036">
        <v>1036</v>
      </c>
    </row>
    <row r="1037" spans="32:32" ht="15" customHeight="1">
      <c r="AF1037">
        <v>1037</v>
      </c>
    </row>
    <row r="1038" spans="32:32" ht="15" customHeight="1">
      <c r="AF1038">
        <v>1038</v>
      </c>
    </row>
    <row r="1039" spans="32:32" ht="15" customHeight="1">
      <c r="AF1039">
        <v>1039</v>
      </c>
    </row>
    <row r="1040" spans="32:32" ht="15" customHeight="1">
      <c r="AF1040">
        <v>1040</v>
      </c>
    </row>
    <row r="1041" spans="32:32" ht="15" customHeight="1">
      <c r="AF1041">
        <v>1041</v>
      </c>
    </row>
    <row r="1042" spans="32:32" ht="15" customHeight="1">
      <c r="AF1042">
        <v>1042</v>
      </c>
    </row>
    <row r="1043" spans="32:32" ht="15" customHeight="1">
      <c r="AF1043">
        <v>1043</v>
      </c>
    </row>
    <row r="1044" spans="32:32" ht="15" customHeight="1">
      <c r="AF1044">
        <v>1044</v>
      </c>
    </row>
    <row r="1045" spans="32:32" ht="15" customHeight="1">
      <c r="AF1045">
        <v>1045</v>
      </c>
    </row>
    <row r="1046" spans="32:32" ht="15" customHeight="1">
      <c r="AF1046">
        <v>1046</v>
      </c>
    </row>
    <row r="1047" spans="32:32" ht="15" customHeight="1">
      <c r="AF1047">
        <v>1047</v>
      </c>
    </row>
    <row r="1048" spans="32:32" ht="15" customHeight="1">
      <c r="AF1048">
        <v>1048</v>
      </c>
    </row>
    <row r="1049" spans="32:32" ht="15" customHeight="1">
      <c r="AF1049">
        <v>1049</v>
      </c>
    </row>
    <row r="1050" spans="32:32" ht="15" customHeight="1">
      <c r="AF1050">
        <v>1050</v>
      </c>
    </row>
    <row r="1051" spans="32:32" ht="15" customHeight="1">
      <c r="AF1051">
        <v>1051</v>
      </c>
    </row>
    <row r="1052" spans="32:32" ht="15" customHeight="1">
      <c r="AF1052">
        <v>1052</v>
      </c>
    </row>
    <row r="1053" spans="32:32" ht="15" customHeight="1">
      <c r="AF1053">
        <v>1053</v>
      </c>
    </row>
    <row r="1054" spans="32:32" ht="15" customHeight="1">
      <c r="AF1054">
        <v>1054</v>
      </c>
    </row>
    <row r="1055" spans="32:32" ht="15" customHeight="1">
      <c r="AF1055">
        <v>1055</v>
      </c>
    </row>
    <row r="1056" spans="32:32" ht="15" customHeight="1">
      <c r="AF1056">
        <v>1056</v>
      </c>
    </row>
    <row r="1057" spans="32:32" ht="15" customHeight="1">
      <c r="AF1057">
        <v>1057</v>
      </c>
    </row>
    <row r="1058" spans="32:32" ht="15" customHeight="1">
      <c r="AF1058">
        <v>1058</v>
      </c>
    </row>
    <row r="1059" spans="32:32" ht="15" customHeight="1">
      <c r="AF1059">
        <v>1059</v>
      </c>
    </row>
    <row r="1060" spans="32:32" ht="15" customHeight="1">
      <c r="AF1060">
        <v>1060</v>
      </c>
    </row>
    <row r="1061" spans="32:32" ht="15" customHeight="1">
      <c r="AF1061">
        <v>1061</v>
      </c>
    </row>
    <row r="1062" spans="32:32" ht="15" customHeight="1">
      <c r="AF1062">
        <v>1062</v>
      </c>
    </row>
    <row r="1063" spans="32:32" ht="15" customHeight="1">
      <c r="AF1063">
        <v>1063</v>
      </c>
    </row>
    <row r="1064" spans="32:32" ht="15" customHeight="1">
      <c r="AF1064">
        <v>1064</v>
      </c>
    </row>
    <row r="1065" spans="32:32" ht="15" customHeight="1">
      <c r="AF1065">
        <v>1065</v>
      </c>
    </row>
    <row r="1066" spans="32:32" ht="15" customHeight="1">
      <c r="AF1066">
        <v>1066</v>
      </c>
    </row>
    <row r="1067" spans="32:32" ht="15" customHeight="1">
      <c r="AF1067">
        <v>1067</v>
      </c>
    </row>
    <row r="1068" spans="32:32" ht="15" customHeight="1">
      <c r="AF1068">
        <v>1068</v>
      </c>
    </row>
    <row r="1069" spans="32:32" ht="15" customHeight="1">
      <c r="AF1069">
        <v>1069</v>
      </c>
    </row>
    <row r="1070" spans="32:32" ht="15" customHeight="1">
      <c r="AF1070">
        <v>1070</v>
      </c>
    </row>
    <row r="1071" spans="32:32" ht="15" customHeight="1">
      <c r="AF1071">
        <v>1071</v>
      </c>
    </row>
    <row r="1072" spans="32:32" ht="15" customHeight="1">
      <c r="AF1072">
        <v>1072</v>
      </c>
    </row>
    <row r="1073" spans="32:32" ht="15" customHeight="1">
      <c r="AF1073">
        <v>1073</v>
      </c>
    </row>
    <row r="1074" spans="32:32" ht="15" customHeight="1">
      <c r="AF1074">
        <v>1074</v>
      </c>
    </row>
    <row r="1075" spans="32:32" ht="15" customHeight="1">
      <c r="AF1075">
        <v>1075</v>
      </c>
    </row>
    <row r="1076" spans="32:32" ht="15" customHeight="1">
      <c r="AF1076">
        <v>1076</v>
      </c>
    </row>
    <row r="1077" spans="32:32" ht="15" customHeight="1">
      <c r="AF1077">
        <v>1077</v>
      </c>
    </row>
    <row r="1078" spans="32:32" ht="15" customHeight="1">
      <c r="AF1078">
        <v>1078</v>
      </c>
    </row>
    <row r="1079" spans="32:32" ht="15" customHeight="1">
      <c r="AF1079">
        <v>1079</v>
      </c>
    </row>
    <row r="1080" spans="32:32" ht="15" customHeight="1">
      <c r="AF1080">
        <v>1080</v>
      </c>
    </row>
    <row r="1081" spans="32:32" ht="15" customHeight="1">
      <c r="AF1081">
        <v>1081</v>
      </c>
    </row>
    <row r="1082" spans="32:32" ht="15" customHeight="1">
      <c r="AF1082">
        <v>1082</v>
      </c>
    </row>
    <row r="1083" spans="32:32" ht="15" customHeight="1">
      <c r="AF1083">
        <v>1083</v>
      </c>
    </row>
    <row r="1084" spans="32:32" ht="15" customHeight="1">
      <c r="AF1084">
        <v>1084</v>
      </c>
    </row>
    <row r="1085" spans="32:32" ht="15" customHeight="1">
      <c r="AF1085">
        <v>1085</v>
      </c>
    </row>
    <row r="1086" spans="32:32" ht="15" customHeight="1">
      <c r="AF1086">
        <v>1086</v>
      </c>
    </row>
    <row r="1087" spans="32:32" ht="15" customHeight="1">
      <c r="AF1087">
        <v>1087</v>
      </c>
    </row>
    <row r="1088" spans="32:32" ht="15" customHeight="1">
      <c r="AF1088">
        <v>1088</v>
      </c>
    </row>
    <row r="1089" spans="32:32" ht="15" customHeight="1">
      <c r="AF1089" t="str">
        <v>200.3.32.22</v>
      </c>
    </row>
    <row r="1090" spans="32:32" ht="15" customHeight="1">
      <c r="AF1090" t="str">
        <v>200.3.32.23</v>
      </c>
    </row>
    <row r="1091" spans="32:32" ht="15" customHeight="1">
      <c r="AF1091">
        <v>0</v>
      </c>
    </row>
  </sheetData>
  <sheetProtection formatCells="0" formatColumns="0" formatRows="0" deleteRows="0" sort="0" autoFilter="0" pivotTables="0"/>
  <protectedRanges>
    <protectedRange sqref="BH1" name="Licit_1"/>
  </protectedRanges>
  <autoFilter ref="K1:K8" xr:uid="{00000000-0009-0000-0000-000003000000}"/>
  <sortState xmlns:xlrd2="http://schemas.microsoft.com/office/spreadsheetml/2017/richdata2" ref="AA16:AA32">
    <sortCondition ref="AA16:AA32"/>
  </sortState>
  <dataValidations disablePrompts="1" count="3">
    <dataValidation allowBlank="1" showInputMessage="1" showErrorMessage="1" sqref="A162:A167 B163 AK1:AU1 D161:E166 H161:R175 H176:P176 F162:G557 H177:R556 A178:B557 B177 A168:B176 C167:E556 B166:B167 C165:C166" xr:uid="{9D1DEE21-95D6-46EF-B107-E475A05C4832}"/>
    <dataValidation type="list" allowBlank="1" sqref="C164 B165" xr:uid="{77B888E9-9D13-4B5E-B458-EA77F2885A45}">
      <formula1>$Q$5:$Q$32</formula1>
    </dataValidation>
    <dataValidation type="list" allowBlank="1" showInputMessage="1" showErrorMessage="1" sqref="C161 B164 C163 B162" xr:uid="{B045F57E-E656-4AAC-95D9-B83141BB6980}">
      <formula1>$C$20:$L$20</formula1>
    </dataValidation>
  </dataValidation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3efa604-bf18-477e-a370-c8a1495d1610" xsi:nil="true"/>
    <lcf76f155ced4ddcb4097134ff3c332f xmlns="8c8484a5-ff32-4d05-b8aa-052ff2984fc0">
      <Terms xmlns="http://schemas.microsoft.com/office/infopath/2007/PartnerControls"/>
    </lcf76f155ced4ddcb4097134ff3c332f>
    <SharedWithUsers xmlns="33efa604-bf18-477e-a370-c8a1495d1610">
      <UserInfo>
        <DisplayName>Todos</DisplayName>
        <AccountId>10</AccountId>
        <AccountType/>
      </UserInfo>
      <UserInfo>
        <DisplayName>Milene Rudolfo de Oliveira de Cordova</DisplayName>
        <AccountId>222</AccountId>
        <AccountType/>
      </UserInfo>
      <UserInfo>
        <DisplayName>Rogerio Pereira da Silva</DisplayName>
        <AccountId>48</AccountId>
        <AccountType/>
      </UserInfo>
      <UserInfo>
        <DisplayName>Juliano Schneider da Silva</DisplayName>
        <AccountId>72</AccountId>
        <AccountType/>
      </UserInfo>
      <UserInfo>
        <DisplayName>Julie Cecconi Mazon Castellano</DisplayName>
        <AccountId>149</AccountId>
        <AccountType/>
      </UserInfo>
      <UserInfo>
        <DisplayName>Rosane Paes Anselmo</DisplayName>
        <AccountId>265</AccountId>
        <AccountType/>
      </UserInfo>
      <UserInfo>
        <DisplayName>Graziela Cristina Zanon Meyer Juliani</DisplayName>
        <AccountId>34</AccountId>
        <AccountType/>
      </UserInfo>
      <UserInfo>
        <DisplayName>Fabiana Carla de Oliveira Vieira</DisplayName>
        <AccountId>62</AccountId>
        <AccountType/>
      </UserInfo>
      <UserInfo>
        <DisplayName>Mariana de Abreu Viana</DisplayName>
        <AccountId>49</AccountId>
        <AccountType/>
      </UserInfo>
      <UserInfo>
        <DisplayName>Cristiane Barrozo de Freitas Ribeiro</DisplayName>
        <AccountId>13</AccountId>
        <AccountType/>
      </UserInfo>
      <UserInfo>
        <DisplayName>Simone Dorvalina Lopes</DisplayName>
        <AccountId>266</AccountId>
        <AccountType/>
      </UserInfo>
      <UserInfo>
        <DisplayName>Guilherme Amin Helou Vieceli</DisplayName>
        <AccountId>180</AccountId>
        <AccountType/>
      </UserInfo>
      <UserInfo>
        <DisplayName>Sergio Nonato Silva Araújo</DisplayName>
        <AccountId>267</AccountId>
        <AccountType/>
      </UserInfo>
      <UserInfo>
        <DisplayName>Giovana Francisco</DisplayName>
        <AccountId>268</AccountId>
        <AccountType/>
      </UserInfo>
      <UserInfo>
        <DisplayName>Igour Armond Mendes</DisplayName>
        <AccountId>269</AccountId>
        <AccountType/>
      </UserInfo>
      <UserInfo>
        <DisplayName>Janete Paternolli</DisplayName>
        <AccountId>270</AccountId>
        <AccountType/>
      </UserInfo>
    </SharedWithUsers>
  </documentManagement>
</p:properties>
</file>

<file path=customXml/item3.xml>��< ? x m l   v e r s i o n = " 1 . 0 "   e n c o d i n g = " U T F - 1 6 "   s t a n d a l o n e = " n o " ? > < D a t a M a s h u p   x m l n s = " h t t p : / / s c h e m a s . m i c r o s o f t . c o m / D a t a M a s h u p " > A A A A A F 0 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2 n N h E q 0 A A A D 3 A A A A E g A A A E N v b m Z p Z y 9 Q Y W N r Y W d l L n h t b H q / e 7 + N f U V u j k J Z a l F x Z n 6 e r Z K h n o G S Q n F J Y l 5 K Y k 5 + X q q t U l 6 + k r 0 d L 5 d N Q G J y d m J 6 q g J Q d V 6 x V U V x i q 1 S R k l J g Z W + f n l 5 u V 6 5 s V 5 + U b q + k Y G B o X 6 E r 0 9 w c k Z q b q I S X H E m Y c W 6 m X k g a 5 N T l e x s w i C u s T P S M z Q x 0 z M 0 t 9 A z s N G H C d r 4 Z u Y h F B g B H Q y S R R K 0 c S 7 N K S k t S r U r K N F 1 C r L R h 3 F t 9 K F + s A M A A A D / / w M A U E s D B B Q A A g A I A A A A I Q A F C 3 1 X b A I A A D w H A A A T A A A A R m 9 y b X V s Y X M v U 2 V j d G l v b j E u b b S V w W r b Q B C G 7 4 a 8 w 6 B c Z D A O h d J L y C G x 0 5 B C i + q q 9 B B y G O + O m 0 1 W u + 7 u K i Q Y P 0 z o I b j Q U x 9 B L 9 Z Z K X F x 1 N g O p b 7 I W v / z 7 6 / Z + W R P I i h r 4 F N z f b X f 6 f g L d C Q h 0 2 g s H I C m s N M B / r y 1 J h A v H N 8 I 0 v 1 B 6 R y Z 8 M W 6 q 7 G 1 V 2 l 3 d v Y B C z p I 6 r r k f H 4 2 i H o T z n t N + W 6 S q 6 m F Q x 3 I o b Q J O + U 4 1 t T P H R o / s a 4 Y W F 0 W J r + d k k / r z X q z W W L 6 I A m s k 1 Q k P T g 1 4 c 3 r f p T M e z B L T o e 8 F v g O A t 2 E e u m z U R K 5 Y k T f S u V V Q P Z p i Y b k h V P V f f X d g i + F M g F B W r D j S w q 2 p f 5 Y s k n j S j 6 o A i W 2 o x z X v w R 1 j T B 1 p F W h D L p o e o 3 a u r b + v Z W o a 9 P W f o P q l 1 R f L Q x s M X X o I R U Y 2 H q P L 5 5 c t 6 V / V / L e E y W a 3 S W C I U H e N 4 n 5 V n A v H Q a s n 7 d V f c L t Z 5 1 T X n A H S l C m W k j u W 0 u Y W f Y c K / 3 g S + x b T N E F p S + a j j x 5 C q d C t X D K + q j 1 n J G H A R / r / x a j j M K M K 9 w y + m B t 9 C H G c 6 M Y + a d Q d j f V k 6 7 k / f g s y n j N q 4 U w S v C 3 b H k k x P 0 8 z r N l F y U G 4 p O j F U M y 1 0 s 7 Y D W g h e H J 4 d q a l R A I p H F s X R P 8 0 S k n V 1 i o h 3 N C r v p h h E J I 8 1 F 3 L 3 M 2 j h 4 c V X e e A 0 O a H b 0 g Y T 7 a y 4 4 2 Z o w N Y I D 5 y J 4 Z i Z U S T h S H i K N 4 g s v q D r A M J X O 7 j I X m d j 7 v L u G O 8 B o e 1 h F F V g 1 P h P + D e L P o G s B 9 + v R V 0 H s g + T l 4 N / L 6 D K K b o V z F c A v y X g z b O r 4 2 I 7 W Z o i 3 B + V d W t k D j v 5 K w 1 e B v n v O 1 Y 7 3 y X z P v 7 n S U W T f d + 7 8 B A A D / / w M A U E s B A i 0 A F A A G A A g A A A A h A C r d q k D S A A A A N w E A A B M A A A A A A A A A A A A A A A A A A A A A A F t D b 2 5 0 Z W 5 0 X 1 R 5 c G V z X S 5 4 b W x Q S w E C L Q A U A A I A C A A A A C E A 2 n N h E q 0 A A A D 3 A A A A E g A A A A A A A A A A A A A A A A A L A w A A Q 2 9 u Z m l n L 1 B h Y 2 t h Z 2 U u e G 1 s U E s B A i 0 A F A A C A A g A A A A h A A U L f V d s A g A A P A c A A B M A A A A A A A A A A A A A A A A A 6 A M A A E Z v c m 1 1 b G F z L 1 N l Y 3 R p b 2 4 x L m 1 Q S w U G A A A A A A M A A w D C A A A A h Q Y 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E X A A A A A A A A z x c 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Q b G F u b z w v S X R l b V B h d G g + P C 9 J d G V t T G 9 j Y X R p b 2 4 + P F N 0 Y W J s Z U V u d H J p Z X M + P E V u d H J 5 I F R 5 c G U 9 I k F k Z G V k V G 9 E Y X R h T W 9 k Z W w i I F Z h b H V l P S J s M C I v P j x F b n R y e S B U e X B l P S J C d W Z m Z X J O Z X h 0 U m V m c m V z a C I g V m F s d W U 9 I m w x I i 8 + P E V u d H J 5 I F R 5 c G U 9 I k Z p b G x D b 3 V u d C I g V m F s d W U 9 I m w z O D k i L z 4 8 R W 5 0 c n k g V H l w Z T 0 i R m l s b E V u Y W J s Z W Q i I F Z h b H V l P S J s M C I v P j x F b n R y e S B U e X B l P S J G a W x s R X J y b 3 J D b 2 R l I i B W Y W x 1 Z T 0 i c 1 V u a 2 5 v d 2 4 i L z 4 8 R W 5 0 c n k g V H l w Z T 0 i R m l s b E V y c m 9 y Q 2 9 1 b n Q i I F Z h b H V l P S J s M C I v P j x F b n R y e S B U e X B l P S J G a W x s T G F z d F V w Z G F 0 Z W Q i I F Z h b H V l P S J k M j A y N i 0 w N y 0 x N F Q x O D o z N T o 0 M S 4 y N D k 3 N T M 1 W i I v P j x F b n R y e S B U e X B l P S J G a W x s Q 2 9 s d W 1 u V H l w Z X M i I F Z h b H V l P S J z Q m d Z R 0 F 3 T U d C Z 1 l H Q m d Z R 0 J 3 Y 0 h C d 2 N B Q X c 9 P S I v P j x F b n R y e S B U e X B l P S J G a W x s Q 2 9 s d W 1 u T m F t Z X M i I F Z h b H V l P S J z W y Z x d W 9 0 O 0 l E J n F 1 b 3 Q 7 L C Z x d W 9 0 O 1 V u a W R h Z G U g U m V x d W l z a X R h b n R l J n F 1 b 3 Q 7 L C Z x d W 9 0 O 0 R l c 2 N y a c O n w 6 N v I H N 1 Y 2 l u d G E g Z G 8 g b 2 J q Z X R v J n F 1 b 3 Q 7 L C Z x d W 9 0 O 1 F 1 Y W 5 0 a W R h Z G U g Z X N 0 a W 1 h Z G E m c X V v d D s s J n F 1 b 3 Q 7 R X N 0 a W 1 h d G l 2 Y S B w c m V s a W 1 p b m F y I G R v I H Z h b G 9 y J n F 1 b 3 Q 7 L C Z x d W 9 0 O 0 1 v Z G F s a W R h Z G U m c X V v d D s s J n F 1 b 3 Q 7 Q 8 O z Z G l n b y B D b 2 1 w c m F z I C h j Y X R t Y X Q v Y 2 F 0 c 2 V y K S Z x d W 9 0 O y w m c X V v d D t K d X N 0 a W Z p Y 2 F 0 a X Z h I G R h I G 5 l Y 2 V z c 2 l k Y W R l I G R h I G N v b n R y Y X R h w 6 f D o 2 8 m c X V v d D s s J n F 1 b 3 Q 7 R 3 J h b m R l I H J p c 2 N v I G 9 1 I G l u w 6 l k a X R h J n F 1 b 3 Q 7 L C Z x d W 9 0 O 1 B v c 3 N p Y m l s a W R h Z G U g Z G U g Y 2 9 t c G F y d G l s a G F k Y S Z x d W 9 0 O y w m c X V v d D t D c m l 0 w 6 l y a W 9 z I G R l I H N 1 c 3 R l b n R h Y m l s a W R h Z G U m c X V v d D s s J n F 1 b 3 Q 7 R 3 J h d S B k Z S B Q c m l v c m l k Y W R l I G R h I E N v b n R y Y X R h w 6 f D o 2 8 m c X V v d D s s J n F 1 b 3 Q 7 R G F 0 Y S B k Z S B p b s O t Y 2 l v X G 5 k b 3 M g R X N 0 d W R v c y B U w 6 l j b m l j b 3 M g U H J l b G l t a W 5 h c m V z I C h F V F A p J n F 1 b 3 Q 7 L C Z x d W 9 0 O 0 R h d G E g Z G U g Z W 5 2 a W 9 c b m R v I E V U U C B h b y B E R 0 E m c X V v d D s s J n F 1 b 3 Q 7 R G F 0 Y S B k Z S B p b s O t Y 2 l v X G 5 k Y S B l b G F i b 3 J h w 6 f D o 2 9 c b m R v I F R l c m 1 v I G R l I F J l Z m V y w 6 p u Y 2 l h I C h U U i k v U H J v a m V 0 b y B C w 6 F z a W N v I C h Q Q i k m c X V v d D s s J n F 1 b 3 Q 7 R G F 0 Y S B k Z S B l b n Z p b 1 x u Z G 8 g V F I v U E I g Y W 8 g R E d B J n F 1 b 3 Q 7 L C Z x d W 9 0 O 0 R h d G E g b G l t a X R l I H B h c m E g Y 2 9 u d H J h d G H D p 8 O j b y Z x d W 9 0 O y w m c X V v d D t Q c m 9 j Z X N z b y A o c 2 U g a s O h I G F 1 d H V h Z G 8 p J n F 1 b 3 Q 7 L C Z x d W 9 0 O 2 4 u I G R l I G 9 y Z G V t 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k M W Q w Y 2 I 2 M S 1 l M D E w L T Q y M W U t O T Y 2 O C 1 l O T Y 4 N 2 I 3 Z D Q 4 N W M i L z 4 8 R W 5 0 c n k g V H l w Z T 0 i U m V s Y X R p b 2 5 z a G l w S W 5 m b 0 N v b n R h a W 5 l c i I g V m F s d W U 9 I n N 7 J n F 1 b 3 Q 7 Y 2 9 s d W 1 u Q 2 9 1 b n Q m c X V v d D s 6 M T k s J n F 1 b 3 Q 7 a 2 V 5 Q 2 9 s d W 1 u T m F t Z X M m c X V v d D s 6 W 1 0 s J n F 1 b 3 Q 7 c X V l c n l S Z W x h d G l v b n N o a X B z J n F 1 b 3 Q 7 O l t d L C Z x d W 9 0 O 2 N v b H V t b k l k Z W 5 0 a X R p Z X M m c X V v d D s 6 W y Z x d W 9 0 O 1 N l Y 3 R p b 2 4 x L 1 B s Y W 5 v L 0 F 1 d G 9 S Z W 1 v d m V k Q 2 9 s d W 1 u c z E u e 0 l E L D B 9 J n F 1 b 3 Q 7 L C Z x d W 9 0 O 1 N l Y 3 R p b 2 4 x L 1 B s Y W 5 v L 0 F 1 d G 9 S Z W 1 v d m V k Q 2 9 s d W 1 u c z E u e 1 V u a W R h Z G U g U m V x d W l z a X R h b n R l L D F 9 J n F 1 b 3 Q 7 L C Z x d W 9 0 O 1 N l Y 3 R p b 2 4 x L 1 B s Y W 5 v L 0 F 1 d G 9 S Z W 1 v d m V k Q 2 9 s d W 1 u c z E u e 0 R l c 2 N y a c O n w 6 N v I H N 1 Y 2 l u d G E g Z G 8 g b 2 J q Z X R v L D J 9 J n F 1 b 3 Q 7 L C Z x d W 9 0 O 1 N l Y 3 R p b 2 4 x L 1 B s Y W 5 v L 0 F 1 d G 9 S Z W 1 v d m V k Q 2 9 s d W 1 u c z E u e 1 F 1 Y W 5 0 a W R h Z G U g Z X N 0 a W 1 h Z G E s M 3 0 m c X V v d D s s J n F 1 b 3 Q 7 U 2 V j d G l v b j E v U G x h b m 8 v Q X V 0 b 1 J l b W 9 2 Z W R D b 2 x 1 b W 5 z M S 5 7 R X N 0 a W 1 h d G l 2 Y S B w c m V s a W 1 p b m F y I G R v I H Z h b G 9 y L D R 9 J n F 1 b 3 Q 7 L C Z x d W 9 0 O 1 N l Y 3 R p b 2 4 x L 1 B s Y W 5 v L 0 F 1 d G 9 S Z W 1 v d m V k Q 2 9 s d W 1 u c z E u e 0 1 v Z G F s a W R h Z G U s N X 0 m c X V v d D s s J n F 1 b 3 Q 7 U 2 V j d G l v b j E v U G x h b m 8 v Q X V 0 b 1 J l b W 9 2 Z W R D b 2 x 1 b W 5 z M S 5 7 Q 8 O z Z G l n b y B D b 2 1 w c m F z I C h j Y X R t Y X Q v Y 2 F 0 c 2 V y K S w 2 f S Z x d W 9 0 O y w m c X V v d D t T Z W N 0 a W 9 u M S 9 Q b G F u b y 9 B d X R v U m V t b 3 Z l Z E N v b H V t b n M x L n t K d X N 0 a W Z p Y 2 F 0 a X Z h I G R h I G 5 l Y 2 V z c 2 l k Y W R l I G R h I G N v b n R y Y X R h w 6 f D o 2 8 s N 3 0 m c X V v d D s s J n F 1 b 3 Q 7 U 2 V j d G l v b j E v U G x h b m 8 v Q X V 0 b 1 J l b W 9 2 Z W R D b 2 x 1 b W 5 z M S 5 7 R 3 J h b m R l I H J p c 2 N v I G 9 1 I G l u w 6 l k a X R h L D h 9 J n F 1 b 3 Q 7 L C Z x d W 9 0 O 1 N l Y 3 R p b 2 4 x L 1 B s Y W 5 v L 0 F 1 d G 9 S Z W 1 v d m V k Q 2 9 s d W 1 u c z E u e 1 B v c 3 N p Y m l s a W R h Z G U g Z G U g Y 2 9 t c G F y d G l s a G F k Y S w 5 f S Z x d W 9 0 O y w m c X V v d D t T Z W N 0 a W 9 u M S 9 Q b G F u b y 9 B d X R v U m V t b 3 Z l Z E N v b H V t b n M x L n t D c m l 0 w 6 l y a W 9 z I G R l I H N 1 c 3 R l b n R h Y m l s a W R h Z G U s M T B 9 J n F 1 b 3 Q 7 L C Z x d W 9 0 O 1 N l Y 3 R p b 2 4 x L 1 B s Y W 5 v L 0 F 1 d G 9 S Z W 1 v d m V k Q 2 9 s d W 1 u c z E u e 0 d y Y X U g Z G U g U H J p b 3 J p Z G F k Z S B k Y S B D b 2 5 0 c m F 0 Y c O n w 6 N v L D E x f S Z x d W 9 0 O y w m c X V v d D t T Z W N 0 a W 9 u M S 9 Q b G F u b y 9 B d X R v U m V t b 3 Z l Z E N v b H V t b n M x L n t E Y X R h I G R l I G l u w 6 1 j a W 9 c b m R v c y B F c 3 R 1 Z G 9 z I F T D q W N u a W N v c y B Q c m V s a W 1 p b m F y Z X M g K E V U U C k s M T J 9 J n F 1 b 3 Q 7 L C Z x d W 9 0 O 1 N l Y 3 R p b 2 4 x L 1 B s Y W 5 v L 0 F 1 d G 9 S Z W 1 v d m V k Q 2 9 s d W 1 u c z E u e 0 R h d G E g Z G U g Z W 5 2 a W 9 c b m R v I E V U U C B h b y B E R 0 E s M T N 9 J n F 1 b 3 Q 7 L C Z x d W 9 0 O 1 N l Y 3 R p b 2 4 x L 1 B s Y W 5 v L 0 F 1 d G 9 S Z W 1 v d m V k Q 2 9 s d W 1 u c z E u e 0 R h d G E g Z G U g a W 7 D r W N p b 1 x u Z G E g Z W x h Y m 9 y Y c O n w 6 N v X G 5 k b y B U Z X J t b y B k Z S B S Z W Z l c s O q b m N p Y S A o V F I p L 1 B y b 2 p l d G 8 g Q s O h c 2 l j b y A o U E I p L D E 0 f S Z x d W 9 0 O y w m c X V v d D t T Z W N 0 a W 9 u M S 9 Q b G F u b y 9 B d X R v U m V t b 3 Z l Z E N v b H V t b n M x L n t E Y X R h I G R l I G V u d m l v X G 5 k b y B U U i 9 Q Q i B h b y B E R 0 E s M T V 9 J n F 1 b 3 Q 7 L C Z x d W 9 0 O 1 N l Y 3 R p b 2 4 x L 1 B s Y W 5 v L 0 F 1 d G 9 S Z W 1 v d m V k Q 2 9 s d W 1 u c z E u e 0 R h d G E g b G l t a X R l I H B h c m E g Y 2 9 u d H J h d G H D p 8 O j b y w x N n 0 m c X V v d D s s J n F 1 b 3 Q 7 U 2 V j d G l v b j E v U G x h b m 8 v Q X V 0 b 1 J l b W 9 2 Z W R D b 2 x 1 b W 5 z M S 5 7 U H J v Y 2 V z c 2 8 g K H N l I G r D o S B h d X R 1 Y W R v K S w x N 3 0 m c X V v d D s s J n F 1 b 3 Q 7 U 2 V j d G l v b j E v U G x h b m 8 v Q X V 0 b 1 J l b W 9 2 Z W R D b 2 x 1 b W 5 z M S 5 7 b i 4 g Z G U g b 3 J k Z W 0 s M T h 9 J n F 1 b 3 Q 7 X S w m c X V v d D t D b 2 x 1 b W 5 D b 3 V u d C Z x d W 9 0 O z o x O S w m c X V v d D t L Z X l D b 2 x 1 b W 5 O Y W 1 l c y Z x d W 9 0 O z p b X S w m c X V v d D t D b 2 x 1 b W 5 J Z G V u d G l 0 a W V z J n F 1 b 3 Q 7 O l s m c X V v d D t T Z W N 0 a W 9 u M S 9 Q b G F u b y 9 B d X R v U m V t b 3 Z l Z E N v b H V t b n M x L n t J R C w w f S Z x d W 9 0 O y w m c X V v d D t T Z W N 0 a W 9 u M S 9 Q b G F u b y 9 B d X R v U m V t b 3 Z l Z E N v b H V t b n M x L n t V b m l k Y W R l I F J l c X V p c 2 l 0 Y W 5 0 Z S w x f S Z x d W 9 0 O y w m c X V v d D t T Z W N 0 a W 9 u M S 9 Q b G F u b y 9 B d X R v U m V t b 3 Z l Z E N v b H V t b n M x L n t E Z X N j c m n D p 8 O j b y B z d W N p b n R h I G R v I G 9 i a m V 0 b y w y f S Z x d W 9 0 O y w m c X V v d D t T Z W N 0 a W 9 u M S 9 Q b G F u b y 9 B d X R v U m V t b 3 Z l Z E N v b H V t b n M x L n t R d W F u d G l k Y W R l I G V z d G l t Y W R h L D N 9 J n F 1 b 3 Q 7 L C Z x d W 9 0 O 1 N l Y 3 R p b 2 4 x L 1 B s Y W 5 v L 0 F 1 d G 9 S Z W 1 v d m V k Q 2 9 s d W 1 u c z E u e 0 V z d G l t Y X R p d m E g c H J l b G l t a W 5 h c i B k b y B 2 Y W x v c i w 0 f S Z x d W 9 0 O y w m c X V v d D t T Z W N 0 a W 9 u M S 9 Q b G F u b y 9 B d X R v U m V t b 3 Z l Z E N v b H V t b n M x L n t N b 2 R h b G l k Y W R l L D V 9 J n F 1 b 3 Q 7 L C Z x d W 9 0 O 1 N l Y 3 R p b 2 4 x L 1 B s Y W 5 v L 0 F 1 d G 9 S Z W 1 v d m V k Q 2 9 s d W 1 u c z E u e 0 P D s 2 R p Z 2 8 g Q 2 9 t c H J h c y A o Y 2 F 0 b W F 0 L 2 N h d H N l c i k s N n 0 m c X V v d D s s J n F 1 b 3 Q 7 U 2 V j d G l v b j E v U G x h b m 8 v Q X V 0 b 1 J l b W 9 2 Z W R D b 2 x 1 b W 5 z M S 5 7 S n V z d G l m a W N h d G l 2 Y S B k Y S B u Z W N l c 3 N p Z G F k Z S B k Y S B j b 2 5 0 c m F 0 Y c O n w 6 N v L D d 9 J n F 1 b 3 Q 7 L C Z x d W 9 0 O 1 N l Y 3 R p b 2 4 x L 1 B s Y W 5 v L 0 F 1 d G 9 S Z W 1 v d m V k Q 2 9 s d W 1 u c z E u e 0 d y Y W 5 k Z S B y a X N j b y B v d S B p b s O p Z G l 0 Y S w 4 f S Z x d W 9 0 O y w m c X V v d D t T Z W N 0 a W 9 u M S 9 Q b G F u b y 9 B d X R v U m V t b 3 Z l Z E N v b H V t b n M x L n t Q b 3 N z a W J p b G l k Y W R l I G R l I G N v b X B h c n R p b G h h Z G E s O X 0 m c X V v d D s s J n F 1 b 3 Q 7 U 2 V j d G l v b j E v U G x h b m 8 v Q X V 0 b 1 J l b W 9 2 Z W R D b 2 x 1 b W 5 z M S 5 7 Q 3 J p d M O p c m l v c y B k Z S B z d X N 0 Z W 5 0 Y W J p b G l k Y W R l L D E w f S Z x d W 9 0 O y w m c X V v d D t T Z W N 0 a W 9 u M S 9 Q b G F u b y 9 B d X R v U m V t b 3 Z l Z E N v b H V t b n M x L n t H c m F 1 I G R l I F B y a W 9 y a W R h Z G U g Z G E g Q 2 9 u d H J h d G H D p 8 O j b y w x M X 0 m c X V v d D s s J n F 1 b 3 Q 7 U 2 V j d G l v b j E v U G x h b m 8 v Q X V 0 b 1 J l b W 9 2 Z W R D b 2 x 1 b W 5 z M S 5 7 R G F 0 Y S B k Z S B p b s O t Y 2 l v X G 5 k b 3 M g R X N 0 d W R v c y B U w 6 l j b m l j b 3 M g U H J l b G l t a W 5 h c m V z I C h F V F A p L D E y f S Z x d W 9 0 O y w m c X V v d D t T Z W N 0 a W 9 u M S 9 Q b G F u b y 9 B d X R v U m V t b 3 Z l Z E N v b H V t b n M x L n t E Y X R h I G R l I G V u d m l v X G 5 k b y B F V F A g Y W 8 g R E d B L D E z f S Z x d W 9 0 O y w m c X V v d D t T Z W N 0 a W 9 u M S 9 Q b G F u b y 9 B d X R v U m V t b 3 Z l Z E N v b H V t b n M x L n t E Y X R h I G R l I G l u w 6 1 j a W 9 c b m R h I G V s Y W J v c m H D p 8 O j b 1 x u Z G 8 g V G V y b W 8 g Z G U g U m V m Z X L D q m 5 j a W E g K F R S K S 9 Q c m 9 q Z X R v I E L D o X N p Y 2 8 g K F B C K S w x N H 0 m c X V v d D s s J n F 1 b 3 Q 7 U 2 V j d G l v b j E v U G x h b m 8 v Q X V 0 b 1 J l b W 9 2 Z W R D b 2 x 1 b W 5 z M S 5 7 R G F 0 Y S B k Z S B l b n Z p b 1 x u Z G 8 g V F I v U E I g Y W 8 g R E d B L D E 1 f S Z x d W 9 0 O y w m c X V v d D t T Z W N 0 a W 9 u M S 9 Q b G F u b y 9 B d X R v U m V t b 3 Z l Z E N v b H V t b n M x L n t E Y X R h I G x p b W l 0 Z S B w Y X J h I G N v b n R y Y X R h w 6 f D o 2 8 s M T Z 9 J n F 1 b 3 Q 7 L C Z x d W 9 0 O 1 N l Y 3 R p b 2 4 x L 1 B s Y W 5 v L 0 F 1 d G 9 S Z W 1 v d m V k Q 2 9 s d W 1 u c z E u e 1 B y b 2 N l c 3 N v I C h z Z S B q w 6 E g Y X V 0 d W F k b y k s M T d 9 J n F 1 b 3 Q 7 L C Z x d W 9 0 O 1 N l Y 3 R p b 2 4 x L 1 B s Y W 5 v L 0 F 1 d G 9 S Z W 1 v d m V k Q 2 9 s d W 1 u c z E u e 2 4 u I G R l I G 9 y Z G V t L D E 4 f S Z x d W 9 0 O 1 0 s J n F 1 b 3 Q 7 U m V s Y X R p b 2 5 z a G l w S W 5 m b y Z x d W 9 0 O z p b X X 0 i L z 4 8 R W 5 0 c n k g V H l w Z T 0 i U m V z d W x 0 V H l w Z S I g V m F s d W U 9 I n N U Y W J s Z S I v P j x F b n R y e S B U e X B l P S J O Y X Z p Z 2 F 0 a W 9 u U 3 R l c E 5 h b W U i I F Z h b H V l P S J z T m F 2 Z W d h w 6 f D o 2 8 i L z 4 8 R W 5 0 c n k g V H l w Z T 0 i R m l s b E 9 i a m V j d F R 5 c G U i I F Z h b H V l P S J z Q 2 9 u b m V j d G l v b k 9 u b H k i L z 4 8 R W 5 0 c n k g V H l w Z T 0 i T m F t Z V V w Z G F 0 Z W R B Z n R l c k Z p b G w i I F Z h b H V l P S J s M C I v P j w v U 3 R h Y m x l R W 5 0 c m l l c z 4 8 L 0 l 0 Z W 0 + P E l 0 Z W 0 + P E l 0 Z W 1 M b 2 N h d G l v b j 4 8 S X R l b V R 5 c G U + R m 9 y b X V s Y T w v S X R l b V R 5 c G U + P E l 0 Z W 1 Q Y X R o P l N l Y 3 R p b 2 4 x L 1 B s Y W 5 v L 0 Z v b n R l P C 9 J d G V t U G F 0 a D 4 8 L 0 l 0 Z W 1 M b 2 N h d G l v b j 4 8 U 3 R h Y m x l R W 5 0 c m l l c y 8 + P C 9 J d G V t P j x J d G V t P j x J d G V t T G 9 j Y X R p b 2 4 + P E l 0 Z W 1 U e X B l P k Z v c m 1 1 b G E 8 L 0 l 0 Z W 1 U e X B l P j x J d G V t U G F 0 a D 5 T Z W N 0 a W 9 u M S 9 Q b G F u b y 9 U a X B v J T I w Q W x 0 Z X J h Z G 8 8 L 0 l 0 Z W 1 Q Y X R o P j w v S X R l b U x v Y 2 F 0 a W 9 u P j x T d G F i b G V F b n R y a W V z L z 4 8 L 0 l 0 Z W 0 + P E l 0 Z W 0 + P E l 0 Z W 1 M b 2 N h d G l v b j 4 8 S X R l b V R 5 c G U + R m 9 y b X V s Y T w v S X R l b V R 5 c G U + P E l 0 Z W 1 Q Y X R o P l N l Y 3 R p b 2 4 x L 1 B s Y W 5 v L 0 N v b H V u Y X M l M j B S Z W 9 y Z G V u Y W R h c z 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A m A Q A A A Q A A A N C M n d 8 B F d E R j H o A w E / C l + s B A A A A i j E 4 8 O j w b k K 4 3 N / C g S U I R Q A A A A A C A A A A A A A Q Z g A A A A E A A C A A A A D 6 v i L r B R t K f p X r m 5 X 4 Y x M k s f u F z + U L O M E C 9 V 3 W T R p C q A A A A A A O g A A A A A I A A C A A A A A W t 9 7 S Q 1 h u Q b b n 4 H r d C X B T 5 S b O 1 z L G 9 s / r i 4 c 0 0 s c 8 u V A A A A D 9 E C L T A n l k p 3 1 E Y x 6 u L 4 R u 6 3 U K q 6 i w 5 A l w F m 3 8 6 6 u 5 M 9 K 5 i F A X c U + H I P x F Z a S u 9 5 n I G Q O c q Y b A 0 B P V / h K s A g D I Q J W + s T p R p H j I 4 e Y B f l + / a U A A A A A C 6 Y z z i f H 2 M x P d D 9 V H 9 x E g y + N 0 t 9 B p Z H 4 7 A 6 F L v I T k l K O b b D z D y W s Q L 7 C t s V R l 8 o W W Y + T P T O f r m L B 3 g s f e l Q q z < / 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92A23731E68954478F25FB9AB5F1A56F" ma:contentTypeVersion="15" ma:contentTypeDescription="Crie um novo documento." ma:contentTypeScope="" ma:versionID="9a11218c269d6fd6d8fee70f071fceb4">
  <xsd:schema xmlns:xsd="http://www.w3.org/2001/XMLSchema" xmlns:xs="http://www.w3.org/2001/XMLSchema" xmlns:p="http://schemas.microsoft.com/office/2006/metadata/properties" xmlns:ns2="8c8484a5-ff32-4d05-b8aa-052ff2984fc0" xmlns:ns3="33efa604-bf18-477e-a370-c8a1495d1610" targetNamespace="http://schemas.microsoft.com/office/2006/metadata/properties" ma:root="true" ma:fieldsID="ab970fa7774e304d6a54b979b5aae27f" ns2:_="" ns3:_="">
    <xsd:import namespace="8c8484a5-ff32-4d05-b8aa-052ff2984fc0"/>
    <xsd:import namespace="33efa604-bf18-477e-a370-c8a1495d16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484a5-ff32-4d05-b8aa-052ff2984f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5af64670-fdc8-4834-82e2-6c8d61def02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efa604-bf18-477e-a370-c8a1495d16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8fc820-a3d7-4eaf-9b0a-a4da9a33e091}" ma:internalName="TaxCatchAll" ma:showField="CatchAllData" ma:web="33efa604-bf18-477e-a370-c8a1495d161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scriptIds xmlns="http://schemas.microsoft.com/office/extensibility/maker/v1.0" id="script-ids-node-id">
  <scriptId xmlns="" id="ms-officescript%3A%2F%2Fonedrive_business_itemlink%2F01BDA5SM6EFRVLY23WYVGZAD56XHBQEXGX:ms-officescript%3A%2F%2Fonedrive_business_sharinglink%2Fu!aHR0cHM6Ly90anNjanVzYnIwLW15LnNoYXJlcG9pbnQuY29tLzp1Oi9nL3BlcnNvbmFsL2RtYWVzX3Rqc2NfanVzX2JyL0VjUXNhcnhyZHNWTmtBLS11Y01DWE5jQnBHdlIwVkJqRWEyakFCdXpuenJKUmc"/>
</scriptIds>
</file>

<file path=customXml/itemProps1.xml><?xml version="1.0" encoding="utf-8"?>
<ds:datastoreItem xmlns:ds="http://schemas.openxmlformats.org/officeDocument/2006/customXml" ds:itemID="{F799BCAA-40F8-4F72-8D15-DF42D1FE4A16}"/>
</file>

<file path=customXml/itemProps2.xml><?xml version="1.0" encoding="utf-8"?>
<ds:datastoreItem xmlns:ds="http://schemas.openxmlformats.org/officeDocument/2006/customXml" ds:itemID="{F5CE2F4F-C0FB-4F24-A51B-EA008E5CD684}"/>
</file>

<file path=customXml/itemProps3.xml><?xml version="1.0" encoding="utf-8"?>
<ds:datastoreItem xmlns:ds="http://schemas.openxmlformats.org/officeDocument/2006/customXml" ds:itemID="{2A970FAE-B1DD-4AB0-A7A0-F7C680C42122}"/>
</file>

<file path=customXml/itemProps4.xml><?xml version="1.0" encoding="utf-8"?>
<ds:datastoreItem xmlns:ds="http://schemas.openxmlformats.org/officeDocument/2006/customXml" ds:itemID="{868F833D-5886-495A-9232-BDB9C3F1091C}"/>
</file>

<file path=customXml/itemProps5.xml><?xml version="1.0" encoding="utf-8"?>
<ds:datastoreItem xmlns:ds="http://schemas.openxmlformats.org/officeDocument/2006/customXml" ds:itemID="{F9980E9C-D812-49E1-A7ED-19186009B3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Cristiane Barrozo de Freitas Ribeiro</cp:lastModifiedBy>
  <cp:revision/>
  <dcterms:created xsi:type="dcterms:W3CDTF">2021-07-05T19:53:40Z</dcterms:created>
  <dcterms:modified xsi:type="dcterms:W3CDTF">2026-08-17T20:49:31Z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0x01010092A23731E68954478F25FB9AB5F1A56F</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{"FileActivityType":"9","FileActivityTimeStamp":"2023-12-12T15:08:36.360Z","FileActivityUsersOnPage":[{"DisplayName":"Isabel Lehmkuhl de Campos Siebert","Id":"isabel.campos@tjsc.jus.br"},{"DisplayName":"Marcelo Digiacomo Chryssovergis","Id":"marcelodc@tjsc.jus.br"},{"DisplayName":"Mayco Amorim da Rocha","Id":"maycoar@tjsc.jus.br"},{"DisplayName":"Roberto Panerai Velloso","Id":"rvelloso@tjsc.jus.br"},{"DisplayName":"Rafael Simoes Vieira Guimaraes","Id":"rafael.guimaraes@tjsc.jus.br"}],"FileActivityNavigationId":null}</vt:lpwstr>
  </property>
  <property fmtid="{D5CDD505-2E9C-101B-9397-08002B2CF9AE}" pid="7" name="TriggerFlowInfo">
    <vt:lpwstr/>
  </property>
  <property fmtid="{D5CDD505-2E9C-101B-9397-08002B2CF9AE}" pid="8" name="xd_ProgID">
    <vt:lpwstr/>
  </property>
  <property fmtid="{D5CDD505-2E9C-101B-9397-08002B2CF9AE}" pid="9" name="TemplateUrl">
    <vt:lpwstr/>
  </property>
  <property fmtid="{D5CDD505-2E9C-101B-9397-08002B2CF9AE}" pid="10" name="xd_Signature">
    <vt:bool>false</vt:bool>
  </property>
  <property fmtid="{D5CDD505-2E9C-101B-9397-08002B2CF9AE}" pid="11" name="SharedWithUsers">
    <vt:lpwstr>10;#Todos;#222;#Milene Rudolfo de Oliveira de Cordova;#48;#Rogerio Pereira da Silva;#72;#Juliano Schneider da Silva;#149;#Julie Cecconi Mazon Castellano;#265;#Rosane Paes Anselmo;#34;#Graziela Cristina Zanon Meyer Juliani;#62;#Fabiana Carla de Oliveira Vieira;#49;#Mariana de Abreu Viana;#13;#Cristiane Barrozo de Freitas Ribeiro;#266;#Simone Dorvalina Lopes;#180;#Guilherme Amin Helou Vieceli;#267;#Sergio Nonato Silva Araújo;#268;#Giovana Francisco;#269;#Igour Armond Mendes;#270;#Janete Paternolli</vt:lpwstr>
  </property>
</Properties>
</file>